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2" activeTab="11"/>
  </bookViews>
  <sheets>
    <sheet name="财务映射表" sheetId="17" state="hidden" r:id="rId1"/>
    <sheet name="运营成本管理看板" sheetId="24" r:id="rId2"/>
    <sheet name="运营成本管理看板 (2)" sheetId="40"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r:id="rId13"/>
    <sheet name="2-2 引出数据_合同数据仓库" sheetId="12" r:id="rId14"/>
    <sheet name="引用修正" sheetId="28" r:id="rId15"/>
    <sheet name="2-3 引出列表" sheetId="27" r:id="rId16"/>
    <sheet name="报销单计算表" sheetId="29"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state="hidden" r:id="rId22"/>
    <sheet name="物资过程计算表" sheetId="30" r:id="rId23"/>
    <sheet name="4-1主要费项费项月累成本使用情况 " sheetId="41" r:id="rId24"/>
    <sheet name="人工服务拆分" sheetId="42" r:id="rId25"/>
    <sheet name="物耗拆分" sheetId="43" r:id="rId26"/>
    <sheet name="维改拆分" sheetId="44"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7"/>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过程管理表单'!$A$1:$G$621</definedName>
    <definedName name="_xlnm._FilterDatabase" localSheetId="13" hidden="1">'2-2 引出数据_合同数据仓库'!$C$4:$AU$47</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#N/A</definedName>
    <definedName name="切片器_月份">#N/A</definedName>
    <definedName name="切片器_二级费项2">#N/A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6"/>
        <x14:slicerCache r:id="rId35"/>
        <x14:slicerCache r:id="rId3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<sst xmlns="http://schemas.openxmlformats.org/spreadsheetml/2006/main" count="39061" uniqueCount="7369">
  <si>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</si>
  <si>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</si>
  <si>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</si>
  <si>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</si>
  <si>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</si>
  <si>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</si>
  <si>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</si>
  <si>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</si>
  <si>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</si>
  <si>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</si>
  <si>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</si>
  <si>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</si>
  <si>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</si>
  <si>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</si>
  <si>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</si>
  <si>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</si>
  <si>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</si>
  <si>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</si>
  <si>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</si>
  <si>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</si>
  <si>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</si>
  <si>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</si>
  <si>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</si>
  <si>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</si>
  <si>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</si>
  <si>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</si>
  <si>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</si>
  <si>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</si>
  <si>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</si>
  <si>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</si>
  <si>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</si>
  <si>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</si>
  <si>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</si>
  <si>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</si>
  <si>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</si>
  <si>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</si>
  <si>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</si>
  <si>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</si>
  <si>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</si>
  <si>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</si>
  <si>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</si>
  <si>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</si>
  <si>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</si>
  <si>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</si>
  <si>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</si>
  <si>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</si>
  <si>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</si>
  <si>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</si>
  <si>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</si>
  <si>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</si>
  <si>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</si>
  <si>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</si>
  <si>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</si>
  <si>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</si>
  <si>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</si>
  <si>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</si>
  <si>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</si>
  <si>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</si>
  <si>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</si>
  <si>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</si>
  <si>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</si>
  <si>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</si>
  <si>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</si>
  <si>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</si>
  <si>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</si>
  <si>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</si>
  <si>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</si>
  <si>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</si>
  <si>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</si>
  <si>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</si>
  <si>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</si>
  <si>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</si>
  <si>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</si>
  <si>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</si>
  <si>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</si>
  <si>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</si>
  <si>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</si>
  <si>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</si>
  <si>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</si>
  <si>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</si>
  <si>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</si>
  <si>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</si>
  <si>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</si>
  <si>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</si>
  <si>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</si>
  <si>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</si>
  <si>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</si>
  <si>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</si>
  <si>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</si>
  <si>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</si>
  <si>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</si>
  <si>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</si>
  <si>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</si>
  <si>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</si>
  <si>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</si>
  <si>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</si>
  <si>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</si>
  <si>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</si>
  <si>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</si>
  <si>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</si>
  <si>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</si>
  <si>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</si>
  <si>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</si>
  <si>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</si>
  <si>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</si>
  <si>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</si>
  <si>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</si>
  <si>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</si>
  <si>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</si>
  <si>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</si>
  <si>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</si>
  <si>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</si>
  <si>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</si>
  <si>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</si>
  <si>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</si>
  <si>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</si>
  <si>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</si>
  <si>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</si>
  <si>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</si>
  <si>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</si>
  <si>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</si>
  <si>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</si>
  <si>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</si>
  <si>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</si>
  <si>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</si>
  <si>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</si>
  <si>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</si>
  <si>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</si>
  <si>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</si>
  <si>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</si>
  <si>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</si>
  <si>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</si>
  <si>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</si>
  <si>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</si>
  <si>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</si>
  <si>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</si>
  <si>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</si>
  <si>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</si>
  <si>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</si>
  <si>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</si>
  <si>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</si>
  <si>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</si>
  <si>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</si>
  <si>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</si>
  <si>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</si>
  <si>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</si>
  <si>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</si>
  <si>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</si>
  <si>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</si>
  <si>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</si>
  <si>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</si>
  <si>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</si>
  <si>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</si>
  <si>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</si>
  <si>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</si>
  <si>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</si>
  <si>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</si>
  <si>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</si>
  <si>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</si>
  <si>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</si>
  <si>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</si>
  <si>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</si>
  <si>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</si>
  <si>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</si>
  <si>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</si>
  <si>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</si>
  <si>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</si>
  <si>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</si>
  <si>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</si>
  <si>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</si>
  <si>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</si>
  <si>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</si>
  <si>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</si>
  <si>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</si>
  <si>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</si>
  <si>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</si>
  <si>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</si>
  <si>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</si>
  <si>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</si>
  <si>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</si>
  <si>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</si>
  <si>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</si>
  <si>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</si>
  <si>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</si>
  <si>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</si>
  <si>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</si>
  <si>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</si>
  <si>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</si>
  <si>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</si>
  <si>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</si>
  <si>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</si>
  <si>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</si>
  <si>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</si>
  <si>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</si>
  <si>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</si>
  <si>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</si>
  <si>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</si>
  <si>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</si>
  <si>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</si>
  <si>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</si>
  <si>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</si>
  <si>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</si>
  <si>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</si>
  <si>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</si>
  <si>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</si>
  <si>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</si>
  <si>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</si>
  <si>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</si>
  <si>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</si>
  <si>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</si>
  <si>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</si>
  <si>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</si>
  <si>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</si>
  <si>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</si>
  <si>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</si>
  <si>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</si>
  <si>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</si>
  <si>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</si>
  <si>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</si>
  <si>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</si>
  <si>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</si>
  <si>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</si>
  <si>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</si>
  <si>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</si>
  <si>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</si>
  <si>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</si>
  <si>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</si>
  <si>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</si>
  <si>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</si>
  <si>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</si>
  <si>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</si>
  <si>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</si>
  <si>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</si>
  <si>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</si>
  <si>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</si>
  <si>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</si>
  <si>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</si>
  <si>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</si>
  <si>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</si>
  <si>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</si>
  <si>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</si>
  <si>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</si>
  <si>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</si>
  <si>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</si>
  <si>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</si>
  <si>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</si>
  <si>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</si>
  <si>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</si>
  <si>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</si>
  <si>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</si>
  <si>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</si>
  <si>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</si>
  <si>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</si>
  <si>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</si>
  <si>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</si>
  <si>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</si>
  <si>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</si>
  <si>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</si>
  <si>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</si>
  <si>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</si>
  <si>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</si>
  <si>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</si>
  <si>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</si>
  <si>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</si>
  <si>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</si>
  <si>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</si>
  <si>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</si>
  <si>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</si>
  <si>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</si>
  <si>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</si>
  <si>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</si>
  <si>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</si>
  <si>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</si>
  <si>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</si>
  <si>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</si>
  <si>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</si>
  <si>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</si>
  <si>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</si>
  <si>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</si>
  <si>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</si>
  <si>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</si>
  <si>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</si>
  <si>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</si>
  <si>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</si>
  <si>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</si>
  <si>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</si>
  <si>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</si>
  <si>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</si>
  <si>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</si>
  <si>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</si>
  <si>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</si>
  <si>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</si>
  <si>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</si>
  <si>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</si>
  <si>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</si>
  <si>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</si>
  <si>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</si>
  <si>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</si>
  <si>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</si>
  <si>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</si>
  <si>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</si>
  <si>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</si>
  <si>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</si>
  <si>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</si>
  <si>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</si>
  <si>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</si>
  <si>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</si>
  <si>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</si>
  <si>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</si>
  <si>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</si>
  <si>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</si>
  <si>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</si>
  <si>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</si>
  <si>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</si>
  <si>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</si>
  <si>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</si>
  <si>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</si>
  <si>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</si>
  <si>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</si>
  <si>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</si>
  <si>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</si>
  <si>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</si>
  <si>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</si>
  <si>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</si>
  <si>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</si>
  <si>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</si>
  <si>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</si>
  <si>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</si>
  <si>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</si>
  <si>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</si>
  <si>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</si>
  <si>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</si>
  <si>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</si>
  <si>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</si>
  <si>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</si>
  <si>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</si>
  <si>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</si>
  <si>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</si>
  <si>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</si>
  <si>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</si>
  <si>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</si>
  <si>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</si>
  <si>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</si>
  <si>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</si>
  <si>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</si>
  <si>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</si>
  <si>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</si>
  <si>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</si>
  <si>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</si>
  <si>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</si>
  <si>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</si>
  <si>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</si>
  <si>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</si>
  <si>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</si>
  <si>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</si>
  <si>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</si>
  <si>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</si>
  <si>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</si>
  <si>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</si>
  <si>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</si>
  <si>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</si>
  <si>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</si>
  <si>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</si>
  <si>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</si>
  <si>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</si>
  <si>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</si>
  <si>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</si>
  <si>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</si>
  <si>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</si>
  <si>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</si>
  <si>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</si>
  <si>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</si>
  <si>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</si>
  <si>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</si>
  <si>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</si>
  <si>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</si>
  <si>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</si>
  <si>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</si>
  <si>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</si>
  <si>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</si>
  <si>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</si>
  <si>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</si>
  <si>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</si>
  <si>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</si>
  <si>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</si>
  <si>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</si>
  <si>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</si>
  <si>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</si>
  <si>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</si>
  <si>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</si>
  <si>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</si>
  <si>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</si>
  <si>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</si>
  <si>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</si>
  <si>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</si>
  <si>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</si>
  <si>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</si>
  <si>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</si>
  <si>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</si>
  <si>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</si>
  <si>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</si>
  <si>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</si>
  <si>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</si>
  <si>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</si>
  <si>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</si>
  <si>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</si>
  <si>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</si>
  <si>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</si>
  <si>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</si>
  <si>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</si>
  <si>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</si>
  <si>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</si>
  <si>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</si>
  <si>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</si>
  <si>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</si>
  <si>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</si>
  <si>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</si>
  <si>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</si>
  <si>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</si>
  <si>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</si>
  <si>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</si>
  <si>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</si>
  <si>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</si>
  <si>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</si>
  <si>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</si>
  <si>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</si>
  <si>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</si>
  <si>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</si>
  <si>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</si>
  <si>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</si>
  <si>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</si>
  <si>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</si>
  <si>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</si>
  <si>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</si>
  <si>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</si>
  <si>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</si>
  <si>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</si>
  <si>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</si>
  <si>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</si>
  <si>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</si>
  <si>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</si>
  <si>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</si>
  <si>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</si>
  <si>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</si>
  <si>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</si>
  <si>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</si>
  <si>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</si>
  <si>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</si>
  <si>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</si>
  <si>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</si>
  <si>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</si>
  <si>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</si>
  <si>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</si>
  <si>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</si>
  <si>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</si>
  <si>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</si>
  <si>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</si>
  <si>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</si>
  <si>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</si>
  <si>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</si>
  <si>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</si>
  <si>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</si>
  <si>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</si>
  <si>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</si>
  <si>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</si>
  <si>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</si>
  <si>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</si>
  <si>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</si>
  <si>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</si>
  <si>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</si>
  <si>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</si>
  <si>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</si>
  <si>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</si>
  <si>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</si>
  <si>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</si>
  <si>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</si>
  <si>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</si>
  <si>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</si>
  <si>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</si>
  <si>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</si>
  <si>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</si>
  <si>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</si>
  <si>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</si>
  <si>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</si>
  <si>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</si>
  <si>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</si>
  <si>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</si>
  <si>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</si>
  <si>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</si>
  <si>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</si>
  <si>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</si>
  <si>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</si>
  <si>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</si>
  <si>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</si>
  <si>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</si>
  <si>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</si>
  <si>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</si>
  <si>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</si>
  <si>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</si>
  <si>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</si>
  <si>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</si>
  <si>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</si>
  <si>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</si>
  <si>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</si>
  <si>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</si>
  <si>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</si>
  <si>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</si>
  <si>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</si>
  <si>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</si>
  <si>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</si>
  <si>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</si>
  <si>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</si>
  <si>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</si>
  <si>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</si>
  <si>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</si>
  <si>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</si>
  <si>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</si>
  <si>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</si>
  <si>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</si>
  <si>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</si>
  <si>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</si>
  <si>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</si>
  <si>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</si>
  <si>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</si>
  <si>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</si>
  <si>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</si>
  <si>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</si>
  <si>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</si>
  <si>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</si>
  <si>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</si>
  <si>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</si>
  <si>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</si>
  <si>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</si>
  <si>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</si>
  <si>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</si>
  <si>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</si>
  <si>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</si>
  <si>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</si>
  <si>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</si>
  <si>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</si>
  <si>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</si>
  <si>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</si>
  <si>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</si>
  <si>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</si>
  <si>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</si>
  <si>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</si>
  <si>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</si>
  <si>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</si>
  <si>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</si>
  <si>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</si>
  <si>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</si>
  <si>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</si>
  <si>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</si>
  <si>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</si>
  <si>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</si>
  <si>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</si>
  <si>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</si>
  <si>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</si>
  <si>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</si>
  <si>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</si>
  <si>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</si>
  <si>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</si>
  <si>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</si>
  <si>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</si>
  <si>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</si>
  <si>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</si>
  <si>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</si>
  <si>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</si>
  <si>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</si>
  <si>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</si>
  <si>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</si>
  <si>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</si>
  <si>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</si>
  <si>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</si>
  <si>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</si>
  <si>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</si>
  <si>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</si>
  <si>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</si>
  <si>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</si>
  <si>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</si>
  <si>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</si>
  <si>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</si>
  <si>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</si>
  <si>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</si>
  <si>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</si>
  <si>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</si>
  <si>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</si>
  <si>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</si>
  <si>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</si>
  <si>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</si>
  <si>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</si>
  <si>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</si>
  <si>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</si>
  <si>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</si>
  <si>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</si>
  <si>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</si>
  <si>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</si>
  <si>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</si>
  <si>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</si>
  <si>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</si>
  <si>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</si>
  <si>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</si>
  <si>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</si>
  <si>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</si>
  <si>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</si>
  <si>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</si>
  <si>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</si>
  <si>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</si>
  <si>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</si>
  <si>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</si>
  <si>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</si>
  <si>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</si>
  <si>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</si>
  <si>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</si>
  <si>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</si>
  <si>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</si>
  <si>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</si>
  <si>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</si>
  <si>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</si>
  <si>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</si>
  <si>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</si>
  <si>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</si>
  <si>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</si>
  <si>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</si>
  <si>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</si>
  <si>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</si>
  <si>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</si>
  <si>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</si>
  <si>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</si>
  <si>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</si>
  <si>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</si>
  <si>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</si>
  <si>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</si>
  <si>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</si>
  <si>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</si>
  <si>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</si>
  <si>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</si>
  <si>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</si>
  <si>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</si>
  <si>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</si>
  <si>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</si>
  <si>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</si>
  <si>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</si>
  <si>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</si>
  <si>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</si>
  <si>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</si>
  <si>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</si>
  <si>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</si>
  <si>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</si>
  <si>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</si>
  <si>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</si>
  <si>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</si>
  <si>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</si>
  <si>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</si>
  <si>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</si>
  <si>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</si>
  <si>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</si>
  <si>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</si>
  <si>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</si>
  <si>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</si>
  <si>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</si>
  <si>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</si>
  <si>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</si>
  <si>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</si>
  <si>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</si>
  <si>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</si>
  <si>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</si>
  <si>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</si>
  <si>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</si>
  <si>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</si>
  <si>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</si>
  <si>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</si>
  <si>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</si>
  <si>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</si>
  <si>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</si>
  <si>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</si>
  <si>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</si>
  <si>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</si>
  <si>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</si>
  <si>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</si>
  <si>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</si>
  <si>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</si>
  <si>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</si>
  <si>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</si>
  <si>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</si>
  <si>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</si>
  <si>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</si>
  <si>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</si>
  <si>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</si>
  <si>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</si>
  <si>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</si>
  <si>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</si>
  <si>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</si>
  <si>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</si>
  <si>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</si>
  <si>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</si>
  <si>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</si>
  <si>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</si>
  <si>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</si>
  <si>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</si>
  <si>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</si>
  <si>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</si>
  <si>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</si>
  <si>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</si>
  <si>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</si>
  <si>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</si>
  <si>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</si>
  <si>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</si>
  <si>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</si>
  <si>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</si>
  <si>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组织</t>
  </si>
  <si>
    <t>WY.SY.05</t>
  </si>
  <si>
    <t>深圳迈瑞光明园区</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</si>
  <si>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</si>
  <si>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</si>
  <si>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</si>
  <si>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</si>
  <si>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</si>
  <si>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</si>
  <si>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</si>
  <si>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</si>
  <si>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</si>
  <si>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</si>
  <si>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</si>
  <si>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</si>
  <si>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</si>
  <si>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</si>
  <si>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</si>
  <si>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</si>
  <si>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</si>
  <si>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</si>
  <si>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</si>
  <si>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</si>
  <si>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</si>
  <si>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</si>
  <si>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</si>
  <si>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</si>
  <si>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02-1.人均工资</t>
  </si>
  <si>
    <t>02-2.工资成本</t>
  </si>
  <si>
    <t>02-1.人均绩效</t>
  </si>
  <si>
    <t>02-2.绩效成本</t>
  </si>
  <si>
    <t>03-1.人均社保</t>
  </si>
  <si>
    <t>03-2.社保成本</t>
  </si>
  <si>
    <t>04-1.人均公积金</t>
  </si>
  <si>
    <t>04-2.公积金成本</t>
  </si>
  <si>
    <t>04-1.人均福利费</t>
  </si>
  <si>
    <t>04-2.福利费成本</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</si>
  <si>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</si>
  <si>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</si>
  <si>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</si>
  <si>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</si>
  <si>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</si>
  <si>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</si>
  <si>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</si>
  <si>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</si>
  <si>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</si>
  <si>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</si>
  <si>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</si>
  <si>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</si>
  <si>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</si>
  <si>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</si>
  <si>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</si>
  <si>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</si>
  <si>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</si>
  <si>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</si>
  <si>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</si>
  <si>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</si>
  <si>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</si>
  <si>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</si>
  <si>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</si>
  <si>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</si>
  <si>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</si>
  <si>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</si>
  <si>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</si>
  <si>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</si>
  <si>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</si>
  <si>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</si>
  <si>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</si>
  <si>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</si>
  <si>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</si>
  <si>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</si>
  <si>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</si>
  <si>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</si>
  <si>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</si>
  <si>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</si>
  <si>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</si>
  <si>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</si>
  <si>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</si>
  <si>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</si>
  <si>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</si>
  <si>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</si>
  <si>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</si>
  <si>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</si>
  <si>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</si>
  <si>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</si>
  <si>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</si>
  <si>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</si>
  <si>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</si>
  <si>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</si>
  <si>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</si>
  <si>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</si>
  <si>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</si>
  <si>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</si>
  <si>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</si>
  <si>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</si>
  <si>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</si>
  <si>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</si>
  <si>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</si>
  <si>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</si>
  <si>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</si>
  <si>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</si>
  <si>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</si>
  <si>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</si>
  <si>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</si>
  <si>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</si>
  <si>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</si>
  <si>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</si>
  <si>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</si>
  <si>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</si>
  <si>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</si>
  <si>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</si>
  <si>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</si>
  <si>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</si>
  <si>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</si>
  <si>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</si>
  <si>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</si>
  <si>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</si>
  <si>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</si>
  <si>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</si>
  <si>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</si>
  <si>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</si>
  <si>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</si>
  <si>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</si>
  <si>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</si>
  <si>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</si>
  <si>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</si>
  <si>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</si>
  <si>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</si>
  <si>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</si>
  <si>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</si>
  <si>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</si>
  <si>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</si>
  <si>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</si>
  <si>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</si>
  <si>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</si>
  <si>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</si>
  <si>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</si>
  <si>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</si>
  <si>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</si>
  <si>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</si>
  <si>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</si>
  <si>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</si>
  <si>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</si>
  <si>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</si>
  <si>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</si>
  <si>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</si>
  <si>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</si>
  <si>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</si>
  <si>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</si>
  <si>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</si>
  <si>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</si>
  <si>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</si>
  <si>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</si>
  <si>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</si>
  <si>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</si>
  <si>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</si>
  <si>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</si>
  <si>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</si>
  <si>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</si>
  <si>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</si>
  <si>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</si>
  <si>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</si>
  <si>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</si>
  <si>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</si>
  <si>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</si>
  <si>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</si>
  <si>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</si>
  <si>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</si>
  <si>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</si>
  <si>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</si>
  <si>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</si>
  <si>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</si>
  <si>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</si>
  <si>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</si>
  <si>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</si>
  <si>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</si>
  <si>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</si>
  <si>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</si>
  <si>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</si>
  <si>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</si>
  <si>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</si>
  <si>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</si>
  <si>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</si>
  <si>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</si>
  <si>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</si>
  <si>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</si>
  <si>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</si>
  <si>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</si>
  <si>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</si>
  <si>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</si>
  <si>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</si>
  <si>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</si>
  <si>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</si>
  <si>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</si>
  <si>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</si>
  <si>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</si>
  <si>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</si>
  <si>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</si>
  <si>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</si>
  <si>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</si>
  <si>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</si>
  <si>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</si>
  <si>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</si>
  <si>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</si>
  <si>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</si>
  <si>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</si>
  <si>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</si>
  <si>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</si>
  <si>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</si>
  <si>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</si>
  <si>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</si>
  <si>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</si>
  <si>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</si>
  <si>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</si>
  <si>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</si>
  <si>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</si>
  <si>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</si>
  <si>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</si>
  <si>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</si>
  <si>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</si>
  <si>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</si>
  <si>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</si>
  <si>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</si>
  <si>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</si>
  <si>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</si>
  <si>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</si>
  <si>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</si>
  <si>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</si>
  <si>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</si>
  <si>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</si>
  <si>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</si>
  <si>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</si>
  <si>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</si>
  <si>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</si>
  <si>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</si>
  <si>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</si>
  <si>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</si>
  <si>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</si>
  <si>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</si>
  <si>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</si>
  <si>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</si>
  <si>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</si>
  <si>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</si>
  <si>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</si>
  <si>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</si>
  <si>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</si>
  <si>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</si>
  <si>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</si>
  <si>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</si>
  <si>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</si>
  <si>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</si>
  <si>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</si>
  <si>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</si>
  <si>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</si>
  <si>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</si>
  <si>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</si>
  <si>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</si>
  <si>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</si>
  <si>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</si>
  <si>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</si>
  <si>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</si>
  <si>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</si>
  <si>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</si>
  <si>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</si>
  <si>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</si>
  <si>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</si>
  <si>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</si>
  <si>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</si>
  <si>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</si>
  <si>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</si>
  <si>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</si>
  <si>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</si>
  <si>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</si>
  <si>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</si>
  <si>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</si>
  <si>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</si>
  <si>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</si>
  <si>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</si>
  <si>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</si>
  <si>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</si>
  <si>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</si>
  <si>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</si>
  <si>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</si>
  <si>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</si>
  <si>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</si>
  <si>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</si>
  <si>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</si>
  <si>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</si>
  <si>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</si>
  <si>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</si>
  <si>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</si>
  <si>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</si>
  <si>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</si>
  <si>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</si>
  <si>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</si>
  <si>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</si>
  <si>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</si>
  <si>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</si>
  <si>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</si>
  <si>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</si>
  <si>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</si>
  <si>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</si>
  <si>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</si>
  <si>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</si>
  <si>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</si>
  <si>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</si>
  <si>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</si>
  <si>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</si>
  <si>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</si>
  <si>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</si>
  <si>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</si>
  <si>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</si>
  <si>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</si>
  <si>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</si>
  <si>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</si>
  <si>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</si>
  <si>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</si>
  <si>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</si>
  <si>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</si>
  <si>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</si>
  <si>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</si>
  <si>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</si>
  <si>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</si>
  <si>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</si>
  <si>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</si>
  <si>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</si>
  <si>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</si>
  <si>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</si>
  <si>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</si>
  <si>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</si>
  <si>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</si>
  <si>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</si>
  <si>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</si>
  <si>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</si>
  <si>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</si>
  <si>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</si>
  <si>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</si>
  <si>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</si>
  <si>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</si>
  <si>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</si>
  <si>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</si>
  <si>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</si>
  <si>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</si>
  <si>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</si>
  <si>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</si>
  <si>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</si>
  <si>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</si>
  <si>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</si>
  <si>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</si>
  <si>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</si>
  <si>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</si>
  <si>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</si>
  <si>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</si>
  <si>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</si>
  <si>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</si>
  <si>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</si>
  <si>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</si>
  <si>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</si>
  <si>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</si>
  <si>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</si>
  <si>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</si>
  <si>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</si>
  <si>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</si>
  <si>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</si>
  <si>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</si>
  <si>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</si>
  <si>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</si>
  <si>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</si>
  <si>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</si>
  <si>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</si>
  <si>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</si>
  <si>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</si>
  <si>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</si>
  <si>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</si>
  <si>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</si>
  <si>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</si>
  <si>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</si>
  <si>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</si>
  <si>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</si>
  <si>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</si>
  <si>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</si>
  <si>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</si>
  <si>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</si>
  <si>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</si>
  <si>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</si>
  <si>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</si>
  <si>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</si>
  <si>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</si>
  <si>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</si>
  <si>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</si>
  <si>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</si>
  <si>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</si>
  <si>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</si>
  <si>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</si>
  <si>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</si>
  <si>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</si>
  <si>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</si>
  <si>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</si>
  <si>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</si>
  <si>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</si>
  <si>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</si>
  <si>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</si>
  <si>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</si>
  <si>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</si>
  <si>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</si>
  <si>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</si>
  <si>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</si>
  <si>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</si>
  <si>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</si>
  <si>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</si>
  <si>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</si>
  <si>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</si>
  <si>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</si>
  <si>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</si>
  <si>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</si>
  <si>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</si>
  <si>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</si>
  <si>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</si>
  <si>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</si>
  <si>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</si>
  <si>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</si>
  <si>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</si>
  <si>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</si>
  <si>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</si>
  <si>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</si>
  <si>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</si>
  <si>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</si>
  <si>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</si>
  <si>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</si>
  <si>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</si>
  <si>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</si>
  <si>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</si>
  <si>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</si>
  <si>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</si>
  <si>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</si>
  <si>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</si>
  <si>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</si>
  <si>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</si>
  <si>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</si>
  <si>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</si>
  <si>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</si>
  <si>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</si>
  <si>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</si>
  <si>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</si>
  <si>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</si>
  <si>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</si>
  <si>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</si>
  <si>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</si>
  <si>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</si>
  <si>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</si>
  <si>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</si>
  <si>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</si>
  <si>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</si>
  <si>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</si>
  <si>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</si>
  <si>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</si>
  <si>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</si>
  <si>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</si>
  <si>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</si>
  <si>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</si>
  <si>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</si>
  <si>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</si>
  <si>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</si>
  <si>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</si>
  <si>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</si>
  <si>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</si>
  <si>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</si>
  <si>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</si>
  <si>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</si>
  <si>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</si>
  <si>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</si>
  <si>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</si>
  <si>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</si>
  <si>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</si>
  <si>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</si>
  <si>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</si>
  <si>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</si>
  <si>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</si>
  <si>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</si>
  <si>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</si>
  <si>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</si>
  <si>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</si>
  <si>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</si>
  <si>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</si>
  <si>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</si>
  <si>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</si>
  <si>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</si>
  <si>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</si>
  <si>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</si>
  <si>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</si>
  <si>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</si>
  <si>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</si>
  <si>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</si>
  <si>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</si>
  <si>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</si>
  <si>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</si>
  <si>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</si>
  <si>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</si>
  <si>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</si>
  <si>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</si>
  <si>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</si>
  <si>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</si>
  <si>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</si>
  <si>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</si>
  <si>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</si>
  <si>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</si>
  <si>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</si>
  <si>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</si>
  <si>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</si>
  <si>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</si>
  <si>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</si>
  <si>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</si>
  <si>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</si>
  <si>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</si>
  <si>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</si>
  <si>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</si>
  <si>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</si>
  <si>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</si>
  <si>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</si>
  <si>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</si>
  <si>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</si>
  <si>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</si>
  <si>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</si>
  <si>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</si>
  <si>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</si>
  <si>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</si>
  <si>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</si>
  <si>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</si>
  <si>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</si>
  <si>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</si>
  <si>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</si>
  <si>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</si>
  <si>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</si>
  <si>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</si>
  <si>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</si>
  <si>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</si>
  <si>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</si>
  <si>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</si>
  <si>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</si>
  <si>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</si>
  <si>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</si>
  <si>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</si>
  <si>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</si>
  <si>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</si>
  <si>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</si>
  <si>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</si>
  <si>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</si>
  <si>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</si>
  <si>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</si>
  <si>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</si>
  <si>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</si>
  <si>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</si>
  <si>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</si>
  <si>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</si>
  <si>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</si>
  <si>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</si>
  <si>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</si>
  <si>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</si>
  <si>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</si>
  <si>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</si>
  <si>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</si>
  <si>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</si>
  <si>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</si>
  <si>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</si>
  <si>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</si>
  <si>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</si>
  <si>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</si>
  <si>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</si>
  <si>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</si>
  <si>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</si>
  <si>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</si>
  <si>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</si>
  <si>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</si>
  <si>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</si>
  <si>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</si>
  <si>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</si>
  <si>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</si>
  <si>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</si>
  <si>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</si>
  <si>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</si>
  <si>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</si>
  <si>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</si>
  <si>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</si>
  <si>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</si>
  <si>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</si>
  <si>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</si>
  <si>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</si>
  <si>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</si>
  <si>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</si>
  <si>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</si>
  <si>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</si>
  <si>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</si>
  <si>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</si>
  <si>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</si>
  <si>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</si>
  <si>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</si>
  <si>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</si>
  <si>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</si>
  <si>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</si>
  <si>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</si>
  <si>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</si>
  <si>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</si>
  <si>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</si>
  <si>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</si>
  <si>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</si>
  <si>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</si>
  <si>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</si>
  <si>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</si>
  <si>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</si>
  <si>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</si>
  <si>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</si>
  <si>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</si>
  <si>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</si>
  <si>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</si>
  <si>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</si>
  <si>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</si>
  <si>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</si>
  <si>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</si>
  <si>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</si>
  <si>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</si>
  <si>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</si>
  <si>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</si>
  <si>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</si>
  <si>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</si>
  <si>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</si>
  <si>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</si>
  <si>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</si>
  <si>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</si>
  <si>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</si>
  <si>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</si>
  <si>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</si>
  <si>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</si>
  <si>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</si>
  <si>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</si>
  <si>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</si>
  <si>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</si>
  <si>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</si>
  <si>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</si>
  <si>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</si>
  <si>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</si>
  <si>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</si>
  <si>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</si>
  <si>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</si>
  <si>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</si>
  <si>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</si>
  <si>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</si>
  <si>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</si>
  <si>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</si>
  <si>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</si>
  <si>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</si>
  <si>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</si>
  <si>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</si>
  <si>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</si>
  <si>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</si>
  <si>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</si>
  <si>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</si>
  <si>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</si>
  <si>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</si>
  <si>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</si>
  <si>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</si>
  <si>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</si>
  <si>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</si>
  <si>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</si>
  <si>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</si>
  <si>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</si>
  <si>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</si>
  <si>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</si>
  <si>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</si>
  <si>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</si>
  <si>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</si>
  <si>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</si>
  <si>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</si>
  <si>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</si>
  <si>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</si>
  <si>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</si>
  <si>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</si>
  <si>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</si>
  <si>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</si>
  <si>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</si>
  <si>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</si>
  <si>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</si>
  <si>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</si>
  <si>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</si>
  <si>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</si>
  <si>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</si>
  <si>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</si>
  <si>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</si>
  <si>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</si>
  <si>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</si>
  <si>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</si>
  <si>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</si>
  <si>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</si>
  <si>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</si>
  <si>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</si>
  <si>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</si>
  <si>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</si>
  <si>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</si>
  <si>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</si>
  <si>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</si>
  <si>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</si>
  <si>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</si>
  <si>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</si>
  <si>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</si>
  <si>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</si>
  <si>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</si>
  <si>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</si>
  <si>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</si>
  <si>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</si>
  <si>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</si>
  <si>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</si>
  <si>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</si>
  <si>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</si>
  <si>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</si>
  <si>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</si>
  <si>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</si>
  <si>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</si>
  <si>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</si>
  <si>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</si>
  <si>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</si>
  <si>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</si>
  <si>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</si>
  <si>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</si>
  <si>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</si>
  <si>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</si>
  <si>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</si>
  <si>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</si>
  <si>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</si>
  <si>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</si>
  <si>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</si>
  <si>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</si>
  <si>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</si>
  <si>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</si>
  <si>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</si>
  <si>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</si>
  <si>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</si>
  <si>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</si>
  <si>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</si>
  <si>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</si>
  <si>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</si>
  <si>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</si>
  <si>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</si>
  <si>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</si>
  <si>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</si>
  <si>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</si>
  <si>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</si>
  <si>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</si>
  <si>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</si>
  <si>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</si>
  <si>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</si>
  <si>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</si>
  <si>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</si>
  <si>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</si>
  <si>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</si>
  <si>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</si>
  <si>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</si>
  <si>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</si>
  <si>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</si>
  <si>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</si>
  <si>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</si>
  <si>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</si>
  <si>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</si>
  <si>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</si>
  <si>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</si>
  <si>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</si>
  <si>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</si>
  <si>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</si>
  <si>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</si>
  <si>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</si>
  <si>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</si>
  <si>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</si>
  <si>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</si>
  <si>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</si>
  <si>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</si>
  <si>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</si>
  <si>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</si>
  <si>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</si>
  <si>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</si>
  <si>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</si>
  <si>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</si>
  <si>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</si>
  <si>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</si>
  <si>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</si>
  <si>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</si>
  <si>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</si>
  <si>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</si>
  <si>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</si>
  <si>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</si>
  <si>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</si>
  <si>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</si>
  <si>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</si>
  <si>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</si>
  <si>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</si>
  <si>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</si>
  <si>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</si>
  <si>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</si>
  <si>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</si>
  <si>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</si>
  <si>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</si>
  <si>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</si>
  <si>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</si>
  <si>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</si>
  <si>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</si>
  <si>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</si>
  <si>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</si>
  <si>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</si>
  <si>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</si>
  <si>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</si>
  <si>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</si>
  <si>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</si>
  <si>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</si>
  <si>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</si>
  <si>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</si>
  <si>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</si>
  <si>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</si>
  <si>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</si>
  <si>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</si>
  <si>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</si>
  <si>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</si>
  <si>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</si>
  <si>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</si>
  <si>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</si>
  <si>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</si>
  <si>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</si>
  <si>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</si>
  <si>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</si>
  <si>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</si>
  <si>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</si>
  <si>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</si>
  <si>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</si>
  <si>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</si>
  <si>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</si>
  <si>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</si>
  <si>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</si>
  <si>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</si>
  <si>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</si>
  <si>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</si>
  <si>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</si>
  <si>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</si>
  <si>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</si>
  <si>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</si>
  <si>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</si>
  <si>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</si>
  <si>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</si>
  <si>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</si>
  <si>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</si>
  <si>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</si>
  <si>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</si>
  <si>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</si>
  <si>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</si>
  <si>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</si>
  <si>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</si>
  <si>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</si>
  <si>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</si>
  <si>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</si>
  <si>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</si>
  <si>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</si>
  <si>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</si>
  <si>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</si>
  <si>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</si>
  <si>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</si>
  <si>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</si>
  <si>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</si>
  <si>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</si>
  <si>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</si>
  <si>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</si>
  <si>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</si>
  <si>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</si>
  <si>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</si>
  <si>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</si>
  <si>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</si>
  <si>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</si>
  <si>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</si>
  <si>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</si>
  <si>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</si>
  <si>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</si>
  <si>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</si>
  <si>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</si>
  <si>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</si>
  <si>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</si>
  <si>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</si>
  <si>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</si>
  <si>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</si>
  <si>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</si>
  <si>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</si>
  <si>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</si>
  <si>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</si>
  <si>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</si>
  <si>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</si>
  <si>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</si>
  <si>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</si>
  <si>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</si>
  <si>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</si>
  <si>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</si>
  <si>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</si>
  <si>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</si>
  <si>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</si>
  <si>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</si>
  <si>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</si>
  <si>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</si>
  <si>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</si>
  <si>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</si>
  <si>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</si>
  <si>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</si>
  <si>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</si>
  <si>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</si>
  <si>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</si>
  <si>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</si>
  <si>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</si>
  <si>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</si>
  <si>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</si>
  <si>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</si>
  <si>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</si>
  <si>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</si>
  <si>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</si>
  <si>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</si>
  <si>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</si>
  <si>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</si>
  <si>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</si>
  <si>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</si>
  <si>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</si>
  <si>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</si>
  <si>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</si>
  <si>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</si>
  <si>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</si>
  <si>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</si>
  <si>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</si>
  <si>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</si>
  <si>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</si>
  <si>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</si>
  <si>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</si>
  <si>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</si>
  <si>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</si>
  <si>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</si>
  <si>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</si>
  <si>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</si>
  <si>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</si>
  <si>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</si>
  <si>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</si>
  <si>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</si>
  <si>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</si>
  <si>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</si>
  <si>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</si>
  <si>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</si>
  <si>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</si>
  <si>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</si>
  <si>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</si>
  <si>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</si>
  <si>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</si>
  <si>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</si>
  <si>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</si>
  <si>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</si>
  <si>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</si>
  <si>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</si>
  <si>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</si>
  <si>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</si>
  <si>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</si>
  <si>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</si>
  <si>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</si>
  <si>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</si>
  <si>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</si>
  <si>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</si>
  <si>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</si>
  <si>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</si>
  <si>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</si>
  <si>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</si>
  <si>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</si>
  <si>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</si>
  <si>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</si>
  <si>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</si>
  <si>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</si>
  <si>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</si>
  <si>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</si>
  <si>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</si>
  <si>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</si>
  <si>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</si>
  <si>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</si>
  <si>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</si>
  <si>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</si>
  <si>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</si>
  <si>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</si>
  <si>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</si>
  <si>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</si>
  <si>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</si>
  <si>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</si>
  <si>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</si>
  <si>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</si>
  <si>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</si>
  <si>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</si>
  <si>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</si>
  <si>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</si>
  <si>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</si>
  <si>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</si>
  <si>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</si>
  <si>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</si>
  <si>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</si>
  <si>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</si>
  <si>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</si>
  <si>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</si>
  <si>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</si>
  <si>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</si>
  <si>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</si>
  <si>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</si>
  <si>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</si>
  <si>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</si>
  <si>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</si>
  <si>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</si>
  <si>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</si>
  <si>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</si>
  <si>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</si>
  <si>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</si>
  <si>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</si>
  <si>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</si>
  <si>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</si>
  <si>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</si>
  <si>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</si>
  <si>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</si>
  <si>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</si>
  <si>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</si>
  <si>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</si>
  <si>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</si>
  <si>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</si>
  <si>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</si>
  <si>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</si>
  <si>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</si>
  <si>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</si>
  <si>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</si>
  <si>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</si>
  <si>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</si>
  <si>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</si>
  <si>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</si>
  <si>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</si>
  <si>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</si>
  <si>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</si>
  <si>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</si>
  <si>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</si>
  <si>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</si>
  <si>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</si>
  <si>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</si>
  <si>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</si>
  <si>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</si>
  <si>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</si>
  <si>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</si>
  <si>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</si>
  <si>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</si>
  <si>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</si>
  <si>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</si>
  <si>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</si>
  <si>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</si>
  <si>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</si>
  <si>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</si>
  <si>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</si>
  <si>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</si>
  <si>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</si>
  <si>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</si>
  <si>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</si>
  <si>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</si>
  <si>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</si>
  <si>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</si>
  <si>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</si>
  <si>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</si>
  <si>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</si>
  <si>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</si>
  <si>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</si>
  <si>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</si>
  <si>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</si>
  <si>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</si>
  <si>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</si>
  <si>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</si>
  <si>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</si>
  <si>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</si>
  <si>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</si>
  <si>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</si>
  <si>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</si>
  <si>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</si>
  <si>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</si>
  <si>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</si>
  <si>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</si>
  <si>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</si>
  <si>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</si>
  <si>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</si>
  <si>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</si>
  <si>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</si>
  <si>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</si>
  <si>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</si>
  <si>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</si>
  <si>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</si>
  <si>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</si>
  <si>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</si>
  <si>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</si>
  <si>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</si>
  <si>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</si>
  <si>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</si>
  <si>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</si>
  <si>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</si>
  <si>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</si>
  <si>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</si>
  <si>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</si>
  <si>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</si>
  <si>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</si>
  <si>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</si>
  <si>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</si>
  <si>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</si>
  <si>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</si>
  <si>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</si>
  <si>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</si>
  <si>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</si>
  <si>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</si>
  <si>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</si>
  <si>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</si>
  <si>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</si>
  <si>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</si>
  <si>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</si>
  <si>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</si>
  <si>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</si>
  <si>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</si>
  <si>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</si>
  <si>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</si>
  <si>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</si>
  <si>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</si>
  <si>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</si>
  <si>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</si>
  <si>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</si>
  <si>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</si>
  <si>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</si>
  <si>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</si>
  <si>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</si>
  <si>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</si>
  <si>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</si>
  <si>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</si>
  <si>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</si>
  <si>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</si>
  <si>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</si>
  <si>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</si>
  <si>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</si>
  <si>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</si>
  <si>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</si>
  <si>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</si>
  <si>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</si>
  <si>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</si>
  <si>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</si>
  <si>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</si>
  <si>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</si>
  <si>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</si>
  <si>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</si>
  <si>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</si>
  <si>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</si>
  <si>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</si>
  <si>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</si>
  <si>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</si>
  <si>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</si>
  <si>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</si>
  <si>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</si>
  <si>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</si>
  <si>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</si>
  <si>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</si>
  <si>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</si>
  <si>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</si>
  <si>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</si>
  <si>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</si>
  <si>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</si>
  <si>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</si>
  <si>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</si>
  <si>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</si>
  <si>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</si>
  <si>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</si>
  <si>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</si>
  <si>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</si>
  <si>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</si>
  <si>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</si>
  <si>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</si>
  <si>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</si>
  <si>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</si>
  <si>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</si>
  <si>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</si>
  <si>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</si>
  <si>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</si>
  <si>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</si>
  <si>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</si>
  <si>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</si>
  <si>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</si>
  <si>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</si>
  <si>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</si>
  <si>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</si>
  <si>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</si>
  <si>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</si>
  <si>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</si>
  <si>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</si>
  <si>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</si>
  <si>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</si>
  <si>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</si>
  <si>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</si>
  <si>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</si>
  <si>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</si>
  <si>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</si>
  <si>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</si>
  <si>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</si>
  <si>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</si>
  <si>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</si>
  <si>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</si>
  <si>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</si>
  <si>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</si>
  <si>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</si>
  <si>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</si>
  <si>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</si>
  <si>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</si>
  <si>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</si>
  <si>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</si>
  <si>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</si>
  <si>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</si>
  <si>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</si>
  <si>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</si>
  <si>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</si>
  <si>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</si>
  <si>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</si>
  <si>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</si>
  <si>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</si>
  <si>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</si>
  <si>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</si>
  <si>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</si>
  <si>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</si>
  <si>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</si>
  <si>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</si>
  <si>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</si>
  <si>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</si>
  <si>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</si>
  <si>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</si>
  <si>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</si>
  <si>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</si>
  <si>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</si>
  <si>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</si>
  <si>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</si>
  <si>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</si>
  <si>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</si>
  <si>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</si>
  <si>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</si>
  <si>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</si>
  <si>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</si>
  <si>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</si>
  <si>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</si>
  <si>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</si>
  <si>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</si>
  <si>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</si>
  <si>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</si>
  <si>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</si>
  <si>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</si>
  <si>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</si>
  <si>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</si>
  <si>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</si>
  <si>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</si>
  <si>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</si>
  <si>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</si>
  <si>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</si>
  <si>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</si>
  <si>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</si>
  <si>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</si>
  <si>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</si>
  <si>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</si>
  <si>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</si>
  <si>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</si>
  <si>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</si>
  <si>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</si>
  <si>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</si>
  <si>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</si>
  <si>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</si>
  <si>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</si>
  <si>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</si>
  <si>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</si>
  <si>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</si>
  <si>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</si>
  <si>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</si>
  <si>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</si>
  <si>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</si>
  <si>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</si>
  <si>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</si>
  <si>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</si>
  <si>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</si>
  <si>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</si>
  <si>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</si>
  <si>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</si>
  <si>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</si>
  <si>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</si>
  <si>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</si>
  <si>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</si>
  <si>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</si>
  <si>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</si>
  <si>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</si>
  <si>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</si>
  <si>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</si>
  <si>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</si>
  <si>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</si>
  <si>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</si>
  <si>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</si>
  <si>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</si>
  <si>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</si>
  <si>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</si>
  <si>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</si>
  <si>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</si>
  <si>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</si>
  <si>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</si>
  <si>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</si>
  <si>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</si>
  <si>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</si>
  <si>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</si>
  <si>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</si>
  <si>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</si>
  <si>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</si>
  <si>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</si>
  <si>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</si>
  <si>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</si>
  <si>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</si>
  <si>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</si>
  <si>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</si>
  <si>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</si>
  <si>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</si>
  <si>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</si>
  <si>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</si>
  <si>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</si>
  <si>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</si>
  <si>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</si>
  <si>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</si>
  <si>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</si>
  <si>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</si>
  <si>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</si>
  <si>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</si>
  <si>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</si>
  <si>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</si>
  <si>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</si>
  <si>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</si>
  <si>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</si>
  <si>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</si>
  <si>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</si>
  <si>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</si>
  <si>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</si>
  <si>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</si>
  <si>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</si>
  <si>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</si>
  <si>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</si>
  <si>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</si>
  <si>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</si>
  <si>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</si>
  <si>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</si>
  <si>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</si>
  <si>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</si>
  <si>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</si>
  <si>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</si>
  <si>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</si>
  <si>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</si>
  <si>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</si>
  <si>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</si>
  <si>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</si>
  <si>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</si>
  <si>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</si>
  <si>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</si>
  <si>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</si>
  <si>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</si>
  <si>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</si>
  <si>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</si>
  <si>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</si>
  <si>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</si>
  <si>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</si>
  <si>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</si>
  <si>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</si>
  <si>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</si>
  <si>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</si>
  <si>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</si>
  <si>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</si>
  <si>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</si>
  <si>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</si>
  <si>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</si>
  <si>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</si>
  <si>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</si>
  <si>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</si>
  <si>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</si>
  <si>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</si>
  <si>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</si>
  <si>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</si>
  <si>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</si>
  <si>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</si>
  <si>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</si>
  <si>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</si>
  <si>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</si>
  <si>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</si>
  <si>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</si>
  <si>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</si>
  <si>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</si>
  <si>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</si>
  <si>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</si>
  <si>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</si>
  <si>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</si>
  <si>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</si>
  <si>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</si>
  <si>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</si>
  <si>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</si>
  <si>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</si>
  <si>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</si>
  <si>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</si>
  <si>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</si>
  <si>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</si>
  <si>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</si>
  <si>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</si>
  <si>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</si>
  <si>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</si>
  <si>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</si>
  <si>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</si>
  <si>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</si>
  <si>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</si>
  <si>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</si>
  <si>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</si>
  <si>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</si>
  <si>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</si>
  <si>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</si>
  <si>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</si>
  <si>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</si>
  <si>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</si>
  <si>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</si>
  <si>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</si>
  <si>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</si>
  <si>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</si>
  <si>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</si>
  <si>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</si>
  <si>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</si>
  <si>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</si>
  <si>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</si>
  <si>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</si>
  <si>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</si>
  <si>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</si>
  <si>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</si>
  <si>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</si>
  <si>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</si>
  <si>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</si>
  <si>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</si>
  <si>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</si>
  <si>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</si>
  <si>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</si>
  <si>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</si>
  <si>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</si>
  <si>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</si>
  <si>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</si>
  <si>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</si>
  <si>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</si>
  <si>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</si>
  <si>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</si>
  <si>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</si>
  <si>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</si>
  <si>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</si>
  <si>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</si>
  <si>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</si>
  <si>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</si>
  <si>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</si>
  <si>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</si>
  <si>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</si>
  <si>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</si>
  <si>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</si>
  <si>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</si>
  <si>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</si>
  <si>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</si>
  <si>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</si>
  <si>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</si>
  <si>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</si>
  <si>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</si>
  <si>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</si>
  <si>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</si>
  <si>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</si>
  <si>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</si>
  <si>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</si>
  <si>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</si>
  <si>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</si>
  <si>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</si>
  <si>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</si>
  <si>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</si>
  <si>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</si>
  <si>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</si>
  <si>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</si>
  <si>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</si>
  <si>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</si>
  <si>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</si>
  <si>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</si>
  <si>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</si>
  <si>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</si>
  <si>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</si>
  <si>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</si>
  <si>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</si>
  <si>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</si>
  <si>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</si>
  <si>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</si>
  <si>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</si>
  <si>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</si>
  <si>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</si>
  <si>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</si>
  <si>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</si>
  <si>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</si>
  <si>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</si>
  <si>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</si>
  <si>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</si>
  <si>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</si>
  <si>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</si>
  <si>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</si>
  <si>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</si>
  <si>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</si>
  <si>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</si>
  <si>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</si>
  <si>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</si>
  <si>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</si>
  <si>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</si>
  <si>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</si>
  <si>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</si>
  <si>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</si>
  <si>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</si>
  <si>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</si>
  <si>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</si>
  <si>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</si>
  <si>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</si>
  <si>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</si>
  <si>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</si>
  <si>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</si>
  <si>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</si>
  <si>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</si>
  <si>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</si>
  <si>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</si>
  <si>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</si>
  <si>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</si>
  <si>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</si>
  <si>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</si>
  <si>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</si>
  <si>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</si>
  <si>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</si>
  <si>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</si>
  <si>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</si>
  <si>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</si>
  <si>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</si>
  <si>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</si>
  <si>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</si>
  <si>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</si>
  <si>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</si>
  <si>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</si>
  <si>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</si>
  <si>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</si>
  <si>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</si>
  <si>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</si>
  <si>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</si>
  <si>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</si>
  <si>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</si>
  <si>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</si>
  <si>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</si>
  <si>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</si>
  <si>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</si>
  <si>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</si>
  <si>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</si>
  <si>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</si>
  <si>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</si>
  <si>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</si>
  <si>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</si>
  <si>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</si>
  <si>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</si>
  <si>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</si>
  <si>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</si>
  <si>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</si>
  <si>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</si>
  <si>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</si>
  <si>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</si>
  <si>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</si>
  <si>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</si>
  <si>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</si>
  <si>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</si>
  <si>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</si>
  <si>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</si>
  <si>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</si>
  <si>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</si>
  <si>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</si>
  <si>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</si>
  <si>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</si>
  <si>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</si>
  <si>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</si>
  <si>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</si>
  <si>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</si>
  <si>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</si>
  <si>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</si>
  <si>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</si>
  <si>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</si>
  <si>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</si>
  <si>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</si>
  <si>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</si>
  <si>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</si>
  <si>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</si>
  <si>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</si>
  <si>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</si>
  <si>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</si>
  <si>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</si>
  <si>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</si>
  <si>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</si>
  <si>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</si>
  <si>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</si>
  <si>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</si>
  <si>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</si>
  <si>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</si>
  <si>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</si>
  <si>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</si>
  <si>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</si>
  <si>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</si>
  <si>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</si>
  <si>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</si>
  <si>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</si>
  <si>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</si>
  <si>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</si>
  <si>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</si>
  <si>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</si>
  <si>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</si>
  <si>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</si>
  <si>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</si>
  <si>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</si>
  <si>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</si>
  <si>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</si>
  <si>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</si>
  <si>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</si>
  <si>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</si>
  <si>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</si>
  <si>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</si>
  <si>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</si>
  <si>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</si>
  <si>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</si>
  <si>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</si>
  <si>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</si>
  <si>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</si>
  <si>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</si>
  <si>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</si>
  <si>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</si>
  <si>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</si>
  <si>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</si>
  <si>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</si>
  <si>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</si>
  <si>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</si>
  <si>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</si>
  <si>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</si>
  <si>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</si>
  <si>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</si>
  <si>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</si>
  <si>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</si>
  <si>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</si>
  <si>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</si>
  <si>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</si>
  <si>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</si>
  <si>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</si>
  <si>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</si>
  <si>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</si>
  <si>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</si>
  <si>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</si>
  <si>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</si>
  <si>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</si>
  <si>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</si>
  <si>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</si>
  <si>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</si>
  <si>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</si>
  <si>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</si>
  <si>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</si>
  <si>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</si>
  <si>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</si>
  <si>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</si>
  <si>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</si>
  <si>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</si>
  <si>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</si>
  <si>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</si>
  <si>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</si>
  <si>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</si>
  <si>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</si>
  <si>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</si>
  <si>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</si>
  <si>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t>
  </si>
  <si>
    <t>面积相关信息</t>
  </si>
  <si>
    <t>城市</t>
  </si>
  <si>
    <t>深圳市</t>
  </si>
  <si>
    <t>分类</t>
  </si>
  <si>
    <t>单位</t>
  </si>
  <si>
    <t>创建组织</t>
  </si>
  <si>
    <t>深圳区域公司深圳非住二片区运营中心</t>
  </si>
  <si>
    <t>项目ID</t>
  </si>
  <si>
    <t>总户数</t>
  </si>
  <si>
    <t>项目编码</t>
  </si>
  <si>
    <t>U1015001013</t>
  </si>
  <si>
    <t>车位总数</t>
  </si>
  <si>
    <t>深圳区域公司深圳迈瑞光明园区物业管理服务中心</t>
  </si>
  <si>
    <t>建筑面积</t>
  </si>
  <si>
    <t>项目类型</t>
  </si>
  <si>
    <t>正常期</t>
  </si>
  <si>
    <t>项目来源</t>
  </si>
  <si>
    <t>市场拓展-存量项目</t>
  </si>
  <si>
    <t>收费面积</t>
  </si>
  <si>
    <t>项目性质</t>
  </si>
  <si>
    <t>产业园区</t>
  </si>
  <si>
    <t>业务组织</t>
  </si>
  <si>
    <t>定档</t>
  </si>
  <si>
    <t>接管时间</t>
  </si>
  <si>
    <t>电梯基本信息</t>
  </si>
  <si>
    <t>住宅/非住</t>
  </si>
  <si>
    <t>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</si>
  <si>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</si>
  <si>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</si>
  <si>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</si>
  <si>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</si>
  <si>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</si>
  <si>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</si>
  <si>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</si>
  <si>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</si>
  <si>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</si>
  <si>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</si>
  <si>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</si>
  <si>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</si>
  <si>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</si>
  <si>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</si>
  <si>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</si>
  <si>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</si>
  <si>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</si>
  <si>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</si>
  <si>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</si>
  <si>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</si>
  <si>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</si>
  <si>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</si>
  <si>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</si>
  <si>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</si>
  <si>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</si>
  <si>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</si>
  <si>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</si>
  <si>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</si>
  <si>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</si>
  <si>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</si>
  <si>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</si>
  <si>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</si>
  <si>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</si>
  <si>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</si>
  <si>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</si>
  <si>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</si>
  <si>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</si>
  <si>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</si>
  <si>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</si>
  <si>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</si>
  <si>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</si>
  <si>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</si>
  <si>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</si>
  <si>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</si>
  <si>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</si>
  <si>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</si>
  <si>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</si>
  <si>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</si>
  <si>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</si>
  <si>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</si>
  <si>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</si>
  <si>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</si>
  <si>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</si>
  <si>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</si>
  <si>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</si>
  <si>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</si>
  <si>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</si>
  <si>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</si>
  <si>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</si>
  <si>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</si>
  <si>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</si>
  <si>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</si>
  <si>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</si>
  <si>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</si>
  <si>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</si>
  <si>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</si>
  <si>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</si>
  <si>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</si>
  <si>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</si>
  <si>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</si>
  <si>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</si>
  <si>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</si>
  <si>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</si>
  <si>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</si>
  <si>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</si>
  <si>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</si>
  <si>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</si>
  <si>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</si>
  <si>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</si>
  <si>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</si>
  <si>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</si>
  <si>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</si>
  <si>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</si>
  <si>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</si>
  <si>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</si>
  <si>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</si>
  <si>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</si>
  <si>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</si>
  <si>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</si>
  <si>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</si>
  <si>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</si>
  <si>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</si>
  <si>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</si>
  <si>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</si>
  <si>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</si>
  <si>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</si>
  <si>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</si>
  <si>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</si>
  <si>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</si>
  <si>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</si>
  <si>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</si>
  <si>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</si>
  <si>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</si>
  <si>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</si>
  <si>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</si>
  <si>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</si>
  <si>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</si>
  <si>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</si>
  <si>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</si>
  <si>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</si>
  <si>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</si>
  <si>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</si>
  <si>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</si>
  <si>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</si>
  <si>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</si>
  <si>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</si>
  <si>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</si>
  <si>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</si>
  <si>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</si>
  <si>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</si>
  <si>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</si>
  <si>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</si>
  <si>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</si>
  <si>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</si>
  <si>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</si>
  <si>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</si>
  <si>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</si>
  <si>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</si>
  <si>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</si>
  <si>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</si>
  <si>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</si>
  <si>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</si>
  <si>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</si>
  <si>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</si>
  <si>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</si>
  <si>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</si>
  <si>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</si>
  <si>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</si>
  <si>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</si>
  <si>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</si>
  <si>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</si>
  <si>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</si>
  <si>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</si>
  <si>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</si>
  <si>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</si>
  <si>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</si>
  <si>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</si>
  <si>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</si>
  <si>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</si>
  <si>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</si>
  <si>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</si>
  <si>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</si>
  <si>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</si>
  <si>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</si>
  <si>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</si>
  <si>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</si>
  <si>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</si>
  <si>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</si>
  <si>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</si>
  <si>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</si>
  <si>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</si>
  <si>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</si>
  <si>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</si>
  <si>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</si>
  <si>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</si>
  <si>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</si>
  <si>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</si>
  <si>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</si>
  <si>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</si>
  <si>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</si>
  <si>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</si>
  <si>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</si>
  <si>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</si>
  <si>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</si>
  <si>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</si>
  <si>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</si>
  <si>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</si>
  <si>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</si>
  <si>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</si>
  <si>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</si>
  <si>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</si>
  <si>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</si>
  <si>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</si>
  <si>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</si>
  <si>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</si>
  <si>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</si>
  <si>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</si>
  <si>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</si>
  <si>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</si>
  <si>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</si>
  <si>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</si>
  <si>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</si>
  <si>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</si>
  <si>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</si>
  <si>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</si>
  <si>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</si>
  <si>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</si>
  <si>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</si>
  <si>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</si>
  <si>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</si>
  <si>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</si>
  <si>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</si>
  <si>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</si>
  <si>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</si>
  <si>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</si>
  <si>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</si>
  <si>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</si>
  <si>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</si>
  <si>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</si>
  <si>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</si>
  <si>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</si>
  <si>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</si>
  <si>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</si>
  <si>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</si>
  <si>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</si>
  <si>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</si>
  <si>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</si>
  <si>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</si>
  <si>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</si>
  <si>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</si>
  <si>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</si>
  <si>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</si>
  <si>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</si>
  <si>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</si>
  <si>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</si>
  <si>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</si>
  <si>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</si>
  <si>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</si>
  <si>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</si>
  <si>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</si>
  <si>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</si>
  <si>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</si>
  <si>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</si>
  <si>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</si>
  <si>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</si>
  <si>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</si>
  <si>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</si>
  <si>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</si>
  <si>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</si>
  <si>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</si>
  <si>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</si>
  <si>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</si>
  <si>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</si>
  <si>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</si>
  <si>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</si>
  <si>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</si>
  <si>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</si>
  <si>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</si>
  <si>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</si>
  <si>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</si>
  <si>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</si>
  <si>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</si>
  <si>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</si>
  <si>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</si>
  <si>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</si>
  <si>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</si>
  <si>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</si>
  <si>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</si>
  <si>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</si>
  <si>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</si>
  <si>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</si>
  <si>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</si>
  <si>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</si>
  <si>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</si>
  <si>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</si>
  <si>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</si>
  <si>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</si>
  <si>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</si>
  <si>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</si>
  <si>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</si>
  <si>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</si>
  <si>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</si>
  <si>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</si>
  <si>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</si>
  <si>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</si>
  <si>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</si>
  <si>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</si>
  <si>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</si>
  <si>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</si>
  <si>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</si>
  <si>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</si>
  <si>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</si>
  <si>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</si>
  <si>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</si>
  <si>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</si>
  <si>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</si>
  <si>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</si>
  <si>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</si>
  <si>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</si>
  <si>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</si>
  <si>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</si>
  <si>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</si>
  <si>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</si>
  <si>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</si>
  <si>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</si>
  <si>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</si>
  <si>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</si>
  <si>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</si>
  <si>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</si>
  <si>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</si>
  <si>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</si>
  <si>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</si>
  <si>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</si>
  <si>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</si>
  <si>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</si>
  <si>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</si>
  <si>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</si>
  <si>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</si>
  <si>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</si>
  <si>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</si>
  <si>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</si>
  <si>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</si>
  <si>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</si>
  <si>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</si>
  <si>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</si>
  <si>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</si>
  <si>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</si>
  <si>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</si>
  <si>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</si>
  <si>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</si>
  <si>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</si>
  <si>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</si>
  <si>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</si>
  <si>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</si>
  <si>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</si>
  <si>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</si>
  <si>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</si>
  <si>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</si>
  <si>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</si>
  <si>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</si>
  <si>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</si>
  <si>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</si>
  <si>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</si>
  <si>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</si>
  <si>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</si>
  <si>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</si>
  <si>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</si>
  <si>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</si>
  <si>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</si>
  <si>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</si>
  <si>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</si>
  <si>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</si>
  <si>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</si>
  <si>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</si>
  <si>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</si>
  <si>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</si>
  <si>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</si>
  <si>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</si>
  <si>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</si>
  <si>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</si>
  <si>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</si>
  <si>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</si>
  <si>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</si>
  <si>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</si>
  <si>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</si>
  <si>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</si>
  <si>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</si>
  <si>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</si>
  <si>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</si>
  <si>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</si>
  <si>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</si>
  <si>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</si>
  <si>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</si>
  <si>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</si>
  <si>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</si>
  <si>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</si>
  <si>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</si>
  <si>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</si>
  <si>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</si>
  <si>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</si>
  <si>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</si>
  <si>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</si>
  <si>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</si>
  <si>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</si>
  <si>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</si>
  <si>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</si>
  <si>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</si>
  <si>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</si>
  <si>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</si>
  <si>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</si>
  <si>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</si>
  <si>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</si>
  <si>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</si>
  <si>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</si>
  <si>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</si>
  <si>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</si>
  <si>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</si>
  <si>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</si>
  <si>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</si>
  <si>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</si>
  <si>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</si>
  <si>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</si>
  <si>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</si>
  <si>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</si>
  <si>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</si>
  <si>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</si>
  <si>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</si>
  <si>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</si>
  <si>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</si>
  <si>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</si>
  <si>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</si>
  <si>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</si>
  <si>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</si>
  <si>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</si>
  <si>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GCFW-Z-2023-2559</t>
  </si>
  <si>
    <t>GCFW-Z-2024-4586</t>
  </si>
  <si>
    <t>人事外包费-报销单</t>
  </si>
  <si>
    <t>清包</t>
  </si>
  <si>
    <t>半包</t>
  </si>
  <si>
    <t>GCFW-Z-2025-03589</t>
  </si>
  <si>
    <t>GCFW-Z-2024-3550</t>
  </si>
  <si>
    <t>GCFW-Z-2023-1170</t>
  </si>
  <si>
    <t>GCFW-Z-2025-03136</t>
  </si>
  <si>
    <t>GCFW-Z-2024-6330</t>
  </si>
  <si>
    <t>GCFW-Z-2024-3216</t>
  </si>
  <si>
    <t>GCFW-Z-2023-0663</t>
  </si>
  <si>
    <t>HJFW-Z-2025-01171</t>
  </si>
  <si>
    <t>HJFW-Z-2024-2691</t>
  </si>
  <si>
    <t>HTTZ-20230404-135003</t>
  </si>
  <si>
    <t>生活垃圾清运外包-报销单</t>
  </si>
  <si>
    <t>财产保险费-报销单</t>
  </si>
  <si>
    <t>咨询服务费-报销单</t>
  </si>
  <si>
    <t>1.1.2.9.2.1</t>
  </si>
  <si>
    <t>诉讼费-报销单</t>
  </si>
  <si>
    <t>GCFW-Z-2025-03170</t>
  </si>
  <si>
    <t>GCFW-Z-2025-00933</t>
  </si>
  <si>
    <t>GCFW-Z-2024-3299</t>
  </si>
  <si>
    <t>GCFW-Z-2024-2329</t>
  </si>
  <si>
    <t>特种设备年检-报销单</t>
  </si>
  <si>
    <t>水质检测-报销单</t>
  </si>
  <si>
    <t>HJFW-Z-2025-01569</t>
  </si>
  <si>
    <t>HJFW-Z-2024-2081</t>
  </si>
  <si>
    <t>GCFW-Z-2023-1685</t>
  </si>
  <si>
    <t>GCFW-Z-2024-1592</t>
  </si>
  <si>
    <t>GCFW-Z-2023-6222</t>
  </si>
  <si>
    <t>GCFW-Z-2024-3577</t>
  </si>
  <si>
    <t>社区文化活动-汇总</t>
  </si>
  <si>
    <t>社区文化费用-报销单</t>
  </si>
  <si>
    <t>办公耗材-合计</t>
  </si>
  <si>
    <t>1.5.2.1</t>
  </si>
  <si>
    <t>1.5.2.1.1</t>
  </si>
  <si>
    <t>办公费-报销单</t>
  </si>
  <si>
    <t>1.5.4.1</t>
  </si>
  <si>
    <t>物业管理费-报销单</t>
  </si>
  <si>
    <t>采购订单物料明细表</t>
  </si>
  <si>
    <t>操作时间:2025年07月30日 14时19分</t>
  </si>
  <si>
    <t>操作人员:UBJ23江雨欣</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</si>
  <si>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</si>
  <si>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</si>
  <si>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</si>
  <si>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</si>
  <si>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</si>
  <si>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</si>
  <si>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</si>
  <si>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</si>
  <si>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</si>
  <si>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</si>
  <si>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</si>
  <si>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</si>
  <si>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PO250630000016</t>
  </si>
  <si>
    <t>9050230131</t>
  </si>
  <si>
    <t>打印机租赁 爱普生 Epson，L15168 最大画幅A3+，彩色，打印速度25页/分钟，支持双面打印、复印、扫描 住宅：荣尚荟、智想荟且超1500户的项目；非住：年饱和收入超400万元</t>
  </si>
  <si>
    <t>服务类/其他服务类/设备租赁</t>
  </si>
  <si>
    <t>凌雄技术（深圳）有限公司</t>
  </si>
  <si>
    <t>2025-06-30 08:50:31.0</t>
  </si>
  <si>
    <t>U金地智慧服务集团公司/UB深圳区域公司/UBR深圳区域公司深圳非住二片区运营中心/UBRC深圳区域公司深圳迈瑞光明园区物业管理服务中心//</t>
  </si>
  <si>
    <t>3640564</t>
  </si>
  <si>
    <t>PO250619000182</t>
  </si>
  <si>
    <t>1020050021</t>
  </si>
  <si>
    <t xml:space="preserve">出库单 出库领用单 220x108MM，无碳两联白粉，单面印黑，2x50组/本，左胶，简装本 </t>
  </si>
  <si>
    <t>办公类/办公耗材/凭证/单据</t>
  </si>
  <si>
    <t>出库单</t>
  </si>
  <si>
    <t>辽宁精诚印务发展有限公司</t>
  </si>
  <si>
    <t>2025-06-19 14:15:08.0</t>
  </si>
  <si>
    <t>3623597</t>
  </si>
  <si>
    <t>PO250711000335</t>
  </si>
  <si>
    <t>7050070361</t>
  </si>
  <si>
    <t>平板灯 润州 12W 正面长17CM，宽17CM，孔距13.5CMx13.5CM 白光</t>
  </si>
  <si>
    <t>工程物资/LED灯具/LED吸顶灯/射灯/玉米灯/烛形灯</t>
  </si>
  <si>
    <t>平板灯</t>
  </si>
  <si>
    <t>深圳市鸿粤实业发展有限公司</t>
  </si>
  <si>
    <t>2025-06-16 11:39:50.0</t>
  </si>
  <si>
    <t>3660841</t>
  </si>
  <si>
    <t>PO250701000502</t>
  </si>
  <si>
    <t>6010130016</t>
  </si>
  <si>
    <t>消防封条 消防设施封条 7.5x20.5CM 不干胶印刷</t>
  </si>
  <si>
    <t>消防安保/消防工具/消防封条</t>
  </si>
  <si>
    <t>消防封条</t>
  </si>
  <si>
    <t>淘宝/天猫/京东C端/其他-深圳</t>
  </si>
  <si>
    <t>3633347</t>
  </si>
  <si>
    <t>PO250709000414</t>
  </si>
  <si>
    <t>10010010012</t>
  </si>
  <si>
    <t xml:space="preserve">甲指专用物料编码 </t>
  </si>
  <si>
    <t>虚拟编码类/虚拟/通用编码/虚拟/通用编码</t>
  </si>
  <si>
    <t>甲指专用物料编码</t>
  </si>
  <si>
    <t>深圳弘佳诚照明科技有限公司</t>
  </si>
  <si>
    <t>3649451</t>
  </si>
  <si>
    <t>PO250612000250</t>
  </si>
  <si>
    <t>AE2564176</t>
  </si>
  <si>
    <t>HYSTIC/海斯迪克 HKK-12系列密封胶泥 76×55×17mm 5包 1盒</t>
  </si>
  <si>
    <t>工程物资/五金辅料/密封胶</t>
  </si>
  <si>
    <t>震坤行工业超市（上海）有限公司</t>
  </si>
  <si>
    <t>2025-06-13 18:04:48.0</t>
  </si>
  <si>
    <t>3609837</t>
  </si>
  <si>
    <t>PO250606000217</t>
  </si>
  <si>
    <t>AC3152223</t>
  </si>
  <si>
    <t>ICEY/冰禹 4.8级锥帽型六角头膨胀螺栓 BYll-760系列 M8×80 镀彩锌 套管直径10mm 1个</t>
  </si>
  <si>
    <t>工程物资/五金辅料/膨胀螺栓/六角螺栓</t>
  </si>
  <si>
    <t>2025-06-10 14:24:22.0</t>
  </si>
  <si>
    <t>3598057</t>
  </si>
  <si>
    <t>AE8438384</t>
  </si>
  <si>
    <t>JINZHENHE/金臻赫 不锈钢锁扣 正3寸 77×25mm 1个</t>
  </si>
  <si>
    <t>工程物资/五金辅料/U形挂锁/不锈钢挂锁/挂锁</t>
  </si>
  <si>
    <t>3598050</t>
  </si>
  <si>
    <t>PO250610000252</t>
  </si>
  <si>
    <t>4080210160</t>
  </si>
  <si>
    <t>稀释剂 国产 9KG/桶 气味温和，稀释力强，适用范围：稀释各类油漆，去除胶印，清洗油漆喷枪</t>
  </si>
  <si>
    <t>清洁物资类/清洁耗材/清洁剂</t>
  </si>
  <si>
    <t>稀释剂</t>
  </si>
  <si>
    <t>上海艾丝薇实业有限公司</t>
  </si>
  <si>
    <t>3599910</t>
  </si>
  <si>
    <t>PO250610000253</t>
  </si>
  <si>
    <t>6080140010</t>
  </si>
  <si>
    <t>挡车器 金喜服务 双停实心款停车位挡车器 600x120x00MM，2个/组，配安装螺丝 橡塑材质，黑色+黄色</t>
  </si>
  <si>
    <t>消防安保/道路设施/挡车器</t>
  </si>
  <si>
    <t>挡车器</t>
  </si>
  <si>
    <t>石家庄市博优工艺品有限公司</t>
  </si>
  <si>
    <t>3599911</t>
  </si>
  <si>
    <t>AA2728779</t>
  </si>
  <si>
    <t>KANKUN 瞬干胶 502 透明 20g 1瓶</t>
  </si>
  <si>
    <t>工程物资/五金辅料/结构胶</t>
  </si>
  <si>
    <t>3598045</t>
  </si>
  <si>
    <t>AA0446735</t>
  </si>
  <si>
    <t>ELECALL/伊莱科 开关电源 S-250-12 12V 1个</t>
  </si>
  <si>
    <t>工程物资/开关插座/开关电源</t>
  </si>
  <si>
    <t>3598054</t>
  </si>
  <si>
    <t>AA5478702</t>
  </si>
  <si>
    <t>LESSO/联塑 PPR外螺纹直接头I型 dn25×R1/2" 白色 1只</t>
  </si>
  <si>
    <t>工程物资/管材/PPR管管件</t>
  </si>
  <si>
    <t>3598063</t>
  </si>
  <si>
    <t>AE3868963</t>
  </si>
  <si>
    <t>RRY/人人印 标签色带 WZE-631 12mm×8m 黄底黑字 1个</t>
  </si>
  <si>
    <t>办公类/办公设备/设备耗材</t>
  </si>
  <si>
    <t>3598060</t>
  </si>
  <si>
    <t>4080230086</t>
  </si>
  <si>
    <t>花露水 六神 驱蚊型花露水 180ML 可选冰莲香型、清新香型，蓝色【金喜服务】</t>
  </si>
  <si>
    <t>清洁物资类/清洁耗材/生物防治用品</t>
  </si>
  <si>
    <t>花露水</t>
  </si>
  <si>
    <t>3599912</t>
  </si>
  <si>
    <t>AE2424108</t>
  </si>
  <si>
    <t>ZKH/震坤行 塑封膜 HBG-SF508 适合A5文件 160×220mm 厚度为80mic 100张 1盒</t>
  </si>
  <si>
    <t>3598042</t>
  </si>
  <si>
    <t>AA4257656</t>
  </si>
  <si>
    <t>LESSO/联塑 PVC 给水直通 dn20 2.0MPa 白色 1只</t>
  </si>
  <si>
    <t>工程物资/管材/直通（更新中）</t>
  </si>
  <si>
    <t>3598067</t>
  </si>
  <si>
    <t>AE2336865</t>
  </si>
  <si>
    <t>LESSO/联塑 Ⅰ型网管PVC软管 dn25X30 50m 透明 1卷</t>
  </si>
  <si>
    <t>工程物资/管材/其他水管/管件</t>
  </si>
  <si>
    <t>3598041</t>
  </si>
  <si>
    <t>AE4529783</t>
  </si>
  <si>
    <t>JUXIN/炬芯 链条锁 ZLB4100A 长1m 粗6mm 链条+宽40mm防剪锁 通开 1个</t>
  </si>
  <si>
    <t>3598049</t>
  </si>
  <si>
    <t>PO250610000254</t>
  </si>
  <si>
    <t>7050060524</t>
  </si>
  <si>
    <t>球泡灯 佛山照明 LED柱形泡FSL-T135 220V，48W，6500K白光，140x246MM，E27 亮霸</t>
  </si>
  <si>
    <t>工程物资/LED灯具/LED泛光灯/球泡灯/筒灯/探照灯</t>
  </si>
  <si>
    <t>球泡灯</t>
  </si>
  <si>
    <t>广州市鸿志机电工程有限公司</t>
  </si>
  <si>
    <t>3599914</t>
  </si>
  <si>
    <t>7050070421</t>
  </si>
  <si>
    <t>平板灯 佛山照明 直发光面板灯 220V，16W，6500K白光，300x300MM 铝扣式，V型，白色</t>
  </si>
  <si>
    <t>3599913</t>
  </si>
  <si>
    <t>AA2893043</t>
  </si>
  <si>
    <t>ZKTECO/熵基 五线低温型延时电插锁 ZL-300 带反馈信号 1个</t>
  </si>
  <si>
    <t>消防安保/安防设施/门禁</t>
  </si>
  <si>
    <t>3598058</t>
  </si>
  <si>
    <t>AA4257660</t>
  </si>
  <si>
    <t>LESSO/联塑 PVC 给水直通 dn50 1.6MPa 白色 1只</t>
  </si>
  <si>
    <t>工程物资/管材/PVC给水管管件</t>
  </si>
  <si>
    <t>3598065</t>
  </si>
  <si>
    <t>ER9086</t>
  </si>
  <si>
    <t>BULL/公牛 排插 GN-B7060-3M 新国标 1个</t>
  </si>
  <si>
    <t>工程物资/电工物料/排插</t>
  </si>
  <si>
    <t>3598069</t>
  </si>
  <si>
    <t>AE3852813</t>
  </si>
  <si>
    <t>M&amp;G/晨光 记号笔 APMY2218 可加墨 黑色 10支 1盒</t>
  </si>
  <si>
    <t>办公类/办公耗材/笔类</t>
  </si>
  <si>
    <t>3598047</t>
  </si>
  <si>
    <t>AA5134792</t>
  </si>
  <si>
    <t>DELIXI/德力西 CD210系列一位三极插座16A Q86S16 暗装 1个</t>
  </si>
  <si>
    <t>3598056</t>
  </si>
  <si>
    <t>PM5271</t>
  </si>
  <si>
    <t>BULL/公牛 排插 GN-B5440-5M 1个</t>
  </si>
  <si>
    <t>3598070</t>
  </si>
  <si>
    <t>AA3607308</t>
  </si>
  <si>
    <t>M&amp;G/晨光 单孔塑料卷笔刀 APS91211 50个 颜色随机 1盒</t>
  </si>
  <si>
    <t>办公类/办公耗材/其他办公文具</t>
  </si>
  <si>
    <t>3598046</t>
  </si>
  <si>
    <t>AA0446728</t>
  </si>
  <si>
    <t>ELECALL/伊莱科 开关电源 S-60-12 12V 1个</t>
  </si>
  <si>
    <t>3598052</t>
  </si>
  <si>
    <t>AA5232291</t>
  </si>
  <si>
    <t>ICEY/冰禹 转舌锁 BYll-647系列 正芯 16mm通开型 1个</t>
  </si>
  <si>
    <t>工程物资/五金辅料/门锁</t>
  </si>
  <si>
    <t>3598055</t>
  </si>
  <si>
    <t>NC8290</t>
  </si>
  <si>
    <t>M&amp;G/晨光 中性笔 GP1008 黑色 0.5mm 12支/盒 1盒</t>
  </si>
  <si>
    <t>3598048</t>
  </si>
  <si>
    <t>AA0446731</t>
  </si>
  <si>
    <t>ELECALL/伊莱科 开关电源 S-120-12 12V 1个</t>
  </si>
  <si>
    <t>3598053</t>
  </si>
  <si>
    <t>AA4836104</t>
  </si>
  <si>
    <t>RUIFANG/瑞芳 不锈钢外丝直通 4分 G1/2"×G1/2" 1个</t>
  </si>
  <si>
    <t>工程物资/管材/金属管管件</t>
  </si>
  <si>
    <t>3598062</t>
  </si>
  <si>
    <t>XC8047</t>
  </si>
  <si>
    <t>LESSO/联塑 直通(PVC-U给水配件) PVC直通 DN25 白色 1个</t>
  </si>
  <si>
    <t>3598066</t>
  </si>
  <si>
    <t>CX9902</t>
  </si>
  <si>
    <t>BULL/公牛 明装底盒 H2 1个</t>
  </si>
  <si>
    <t>3598068</t>
  </si>
  <si>
    <t>AA5232293</t>
  </si>
  <si>
    <t>ICEY/冰禹 转舌锁 BYll-647系列 正芯 25mm通开型 1个</t>
  </si>
  <si>
    <t>3598051</t>
  </si>
  <si>
    <t>AE2549081</t>
  </si>
  <si>
    <t>YJGH/咏基歌航 铜手按式冲水阀1寸中四通 XST1-012 1个</t>
  </si>
  <si>
    <t>工程物资/阀门/冲水阀</t>
  </si>
  <si>
    <t>3598059</t>
  </si>
  <si>
    <t>AA4078007</t>
  </si>
  <si>
    <t>HAINUO/海氏海诺 创口贴(防水型) 单片约70×22mm 6片×20袋 1盒</t>
  </si>
  <si>
    <t>清洁物资类/清洁纸品/湿巾</t>
  </si>
  <si>
    <t>3598064</t>
  </si>
  <si>
    <t>2020030903</t>
  </si>
  <si>
    <t xml:space="preserve">碱性电池 南孚 1号，2节/组 </t>
  </si>
  <si>
    <t>家居生活/日杂生活/生活日用</t>
  </si>
  <si>
    <t>碱性电池</t>
  </si>
  <si>
    <t>3599909</t>
  </si>
  <si>
    <t>AE2949168</t>
  </si>
  <si>
    <t>ZKH/震坤行 白板笔 BG009 2mm 黑色 12支 1盒</t>
  </si>
  <si>
    <t>3598043</t>
  </si>
  <si>
    <t>CJ3437</t>
  </si>
  <si>
    <t>DELTA/代尔塔 CH4ABS系列ABS安全帽 102106 红色(RO) 8点织物内衬 含下颏带 1顶</t>
  </si>
  <si>
    <t>工程物资/五金辅料/安全带/安全帽（更新中）</t>
  </si>
  <si>
    <t>3598061</t>
  </si>
  <si>
    <t>AE2424095</t>
  </si>
  <si>
    <t>ZKH/震坤行 塑封膜 HBG-SF4071 适合A4文件 220×307mm 厚度为70mic 100张 1盒</t>
  </si>
  <si>
    <t>3598044</t>
  </si>
  <si>
    <t>PO250718000339</t>
  </si>
  <si>
    <t>7140110027</t>
  </si>
  <si>
    <t xml:space="preserve">网线 康普 六类网线1427071-6 </t>
  </si>
  <si>
    <t>工程物资/电工物料/网线</t>
  </si>
  <si>
    <t>网线</t>
  </si>
  <si>
    <t>2025-06-06 17:55:11.0</t>
  </si>
  <si>
    <t>3655321</t>
  </si>
  <si>
    <t>PO250701000517</t>
  </si>
  <si>
    <t>7130010070</t>
  </si>
  <si>
    <t>把手 家吉 迈瑞定制款 长14CM，宽6.2CM 不锈钢</t>
  </si>
  <si>
    <t>工程物资/五金辅料/把手</t>
  </si>
  <si>
    <t>把手</t>
  </si>
  <si>
    <t>深圳市家吉消防科技有限公司</t>
  </si>
  <si>
    <t>3633359</t>
  </si>
  <si>
    <t>PO250718000338</t>
  </si>
  <si>
    <t>3665019</t>
  </si>
  <si>
    <t>7130010024</t>
  </si>
  <si>
    <t xml:space="preserve">把手 定制 防火门把手 门把手 </t>
  </si>
  <si>
    <t>3633360</t>
  </si>
  <si>
    <t>PO250718000341</t>
  </si>
  <si>
    <t>7140040049</t>
  </si>
  <si>
    <t>电缆线 金龙羽 RVV 3x4m² 100米</t>
  </si>
  <si>
    <t>工程物资/电工物料/电缆线</t>
  </si>
  <si>
    <t>电缆线</t>
  </si>
  <si>
    <t>2025-05-28 11:47:58.0</t>
  </si>
  <si>
    <t>3665022</t>
  </si>
  <si>
    <t>PO250610000116</t>
  </si>
  <si>
    <t>AA7494</t>
  </si>
  <si>
    <t>SCHNEIDER/施耐德电气 EA9AN 小型断路器 EA9AN-C20A/2P 1个</t>
  </si>
  <si>
    <t>工程物资/开关插座/空气开关/空气漏电开关</t>
  </si>
  <si>
    <t>3607960</t>
  </si>
  <si>
    <t>3665023</t>
  </si>
  <si>
    <t>7160010124</t>
  </si>
  <si>
    <t xml:space="preserve">插座 公牛 五孔插座 86型明装，两孔10A，三孔16A </t>
  </si>
  <si>
    <t>工程物资/开关插座/插座</t>
  </si>
  <si>
    <t>插座</t>
  </si>
  <si>
    <t>3607961</t>
  </si>
  <si>
    <t>PO250530000079</t>
  </si>
  <si>
    <t>7130200002</t>
  </si>
  <si>
    <t>花洒莲蓬头 国产 4分头 8英寸 304不锈钢</t>
  </si>
  <si>
    <t>工程物资/五金辅料/花洒莲蓬头（更新中）</t>
  </si>
  <si>
    <t>花洒莲蓬头</t>
  </si>
  <si>
    <t>2025-05-20 14:27:13.0</t>
  </si>
  <si>
    <t>3594950</t>
  </si>
  <si>
    <t>7090060075</t>
  </si>
  <si>
    <t xml:space="preserve">止回阀 国产 止水针 止水针10CM </t>
  </si>
  <si>
    <t>工程物资/阀门/止回阀</t>
  </si>
  <si>
    <t>止回阀</t>
  </si>
  <si>
    <t>3594954</t>
  </si>
  <si>
    <t>7130970076</t>
  </si>
  <si>
    <t>水龙头 九牧 77025-403 单冷厨房水龙头 洗菜盆水槽水龙头全铜接口</t>
  </si>
  <si>
    <t>工程物资/五金辅料/水龙头</t>
  </si>
  <si>
    <t>水龙头</t>
  </si>
  <si>
    <t>3594943</t>
  </si>
  <si>
    <t>PO250530000081</t>
  </si>
  <si>
    <t>3050040113</t>
  </si>
  <si>
    <t>商业秩序男长袖衬衣（安全内保） 希尔斯丹 长袖衬衫+绣花 S/M/L/XL 竹纤维20%，氨纶5%，含棉60%，15%聚酯纤维</t>
  </si>
  <si>
    <t>形象视觉/商业服装/商业秩序服装</t>
  </si>
  <si>
    <t>商业秩序男长袖衬衣（安全内保）</t>
  </si>
  <si>
    <t>3603279</t>
  </si>
  <si>
    <t>7130180013</t>
  </si>
  <si>
    <t>花洒 国产 5档调节增压花洒 10CM大面板，带1.5米加密不锈钢软管 ABS塑料材质，电镀手柄，带底座</t>
  </si>
  <si>
    <t>工程物资/五金辅料/花洒</t>
  </si>
  <si>
    <t>花洒</t>
  </si>
  <si>
    <t>3594953</t>
  </si>
  <si>
    <t>7050060359</t>
  </si>
  <si>
    <t>草坪灯 非太阳能式石柱灯，立方形 底座40CMx40CM 接电</t>
  </si>
  <si>
    <t>草坪灯</t>
  </si>
  <si>
    <t>3594941</t>
  </si>
  <si>
    <t>3120010056</t>
  </si>
  <si>
    <t>案场服装 捷蒙 管理层男套装 西装+长袖衬衫+裤子</t>
  </si>
  <si>
    <t>形象视觉/案场服装/案场服装</t>
  </si>
  <si>
    <t>案场服装</t>
  </si>
  <si>
    <t>3603278</t>
  </si>
  <si>
    <t>7140040051</t>
  </si>
  <si>
    <t>电缆线 金龙羽 RVV 3x1.5m² 100米</t>
  </si>
  <si>
    <t>3594946</t>
  </si>
  <si>
    <t>7130550077</t>
  </si>
  <si>
    <t>电源线 金龙羽 BVR 2.5m² 100m，绿色、黄色、红色、蓝色、黑色、黄绿色</t>
  </si>
  <si>
    <t>工程物资/五金辅料/电源线</t>
  </si>
  <si>
    <t>电源线</t>
  </si>
  <si>
    <t>3594948</t>
  </si>
  <si>
    <t>7130570028</t>
  </si>
  <si>
    <t xml:space="preserve">反光膜 20x70CM </t>
  </si>
  <si>
    <t>工程物资/五金辅料/反光膜</t>
  </si>
  <si>
    <t>反光膜</t>
  </si>
  <si>
    <t>3594942</t>
  </si>
  <si>
    <t>7150040093</t>
  </si>
  <si>
    <t>波纹管 pvc电线缆套管 国标4分，18M/卷 包塑金属软管蛇皮波纹管阻燃保护穿线螺纹线管</t>
  </si>
  <si>
    <t>工程物资/空调/空调安装辅料</t>
  </si>
  <si>
    <t>波纹管</t>
  </si>
  <si>
    <t>3594944</t>
  </si>
  <si>
    <t>PO250701000516</t>
  </si>
  <si>
    <t>3070014118</t>
  </si>
  <si>
    <t>亚克力 消防疏散平面图管区标识 500x700MM，厚度3MM 背面UV打印</t>
  </si>
  <si>
    <t>形象视觉/标识标牌/亚克力</t>
  </si>
  <si>
    <t>亚克力</t>
  </si>
  <si>
    <t>3642171</t>
  </si>
  <si>
    <t>3594945</t>
  </si>
  <si>
    <t>3594949</t>
  </si>
  <si>
    <t>7090110011</t>
  </si>
  <si>
    <t>取水阀 国产优质 明装双开冷热水阀双控淋浴花洒混水阀</t>
  </si>
  <si>
    <t>工程物资/阀门/取水阀</t>
  </si>
  <si>
    <t>取水阀</t>
  </si>
  <si>
    <t>3594952</t>
  </si>
  <si>
    <t>3080021238</t>
  </si>
  <si>
    <t>背胶 腰线 高100MM，按米计价 定制含LOGO，磨砂膜</t>
  </si>
  <si>
    <t>形象视觉/广告宣传/背胶</t>
  </si>
  <si>
    <t>背胶</t>
  </si>
  <si>
    <t>3642169</t>
  </si>
  <si>
    <t>3070013596</t>
  </si>
  <si>
    <t xml:space="preserve">pvc 工作证 8.5CMx10.5CM </t>
  </si>
  <si>
    <t>pvc</t>
  </si>
  <si>
    <t>3642172</t>
  </si>
  <si>
    <t>PO250530000084</t>
  </si>
  <si>
    <t>3040010134</t>
  </si>
  <si>
    <t>安全作训服配件套装 为高 作训配件七件套 均码 含上衣后背标志、肩章、左臂章、右臂章、胸徽、胸号、圆形胸标</t>
  </si>
  <si>
    <t>形象视觉/安全作训服/安全作训服</t>
  </si>
  <si>
    <t>安全作训服配件套装</t>
  </si>
  <si>
    <t>深圳市凯慧贸易有限公司</t>
  </si>
  <si>
    <t>3594958</t>
  </si>
  <si>
    <t>3594947</t>
  </si>
  <si>
    <t>PO250617000354</t>
  </si>
  <si>
    <t>3613635</t>
  </si>
  <si>
    <t>AE2232609</t>
  </si>
  <si>
    <t>FANJIA/繁佳 马桶侧面扳手 XM-XZC-杆长165mm 螺纹直径16mm 1个</t>
  </si>
  <si>
    <t>3594951</t>
  </si>
  <si>
    <t>2010020596</t>
  </si>
  <si>
    <t>马桶水箱盖 科勒 长30x宽15CM 白色，陶瓷材质</t>
  </si>
  <si>
    <t>家居生活/厨房卫浴/厨卫配件</t>
  </si>
  <si>
    <t>马桶水箱盖</t>
  </si>
  <si>
    <t>3594939</t>
  </si>
  <si>
    <t>7040010607</t>
  </si>
  <si>
    <t>瓷砖钻头 国产 6/8/10/12MM 瓷砖大理石玻化砖开孔器玻璃钻头打孔器</t>
  </si>
  <si>
    <t>工程物资/工具配件/钻头</t>
  </si>
  <si>
    <t>瓷砖钻头</t>
  </si>
  <si>
    <t>3594940</t>
  </si>
  <si>
    <t>7140210015</t>
  </si>
  <si>
    <t xml:space="preserve">镇流器 国产 电子 通用 </t>
  </si>
  <si>
    <t>工程物资/电工物料/镇流器</t>
  </si>
  <si>
    <t>镇流器</t>
  </si>
  <si>
    <t>3594937</t>
  </si>
  <si>
    <t>3594938</t>
  </si>
  <si>
    <t>2010030708</t>
  </si>
  <si>
    <t>托盘 国产 φ30CM 灰色/酒红色，塑料材质</t>
  </si>
  <si>
    <t>家居生活/厨房卫浴/厨具</t>
  </si>
  <si>
    <t>托盘</t>
  </si>
  <si>
    <t>3642170</t>
  </si>
  <si>
    <t>PO250512000310</t>
  </si>
  <si>
    <t>AA5199101</t>
  </si>
  <si>
    <t>ZIREN/滋仁 无痕胶贴挂钩 6×6cm（10个/包） 塑料 10个装 1包</t>
  </si>
  <si>
    <t>工程物资/五金辅料/挂钩</t>
  </si>
  <si>
    <t>2025-05-20 12:27:43.0</t>
  </si>
  <si>
    <t>3574302</t>
  </si>
  <si>
    <t>FR2153</t>
  </si>
  <si>
    <t>M&amp;G/晨光 3X3四分条优事贴 YS-13 76×19mm 4×100页 混色 1包</t>
  </si>
  <si>
    <t>办公类/办公耗材/本册/便签</t>
  </si>
  <si>
    <t>3574303</t>
  </si>
  <si>
    <t>AC1133617</t>
  </si>
  <si>
    <t>GMT 闭门器 G0524A 无定位功能 适合门重85kg 适合门宽≤1.05m 1台</t>
  </si>
  <si>
    <t>工程物资/五金辅料/闭门器</t>
  </si>
  <si>
    <t>3574308</t>
  </si>
  <si>
    <t>AA5368833</t>
  </si>
  <si>
    <t>ICEY/冰禹 沉头自攻螺丝 BYll-440系列 ST3.5×20 灰磷 1000个 1袋</t>
  </si>
  <si>
    <t>工程物资/五金辅料/螺丝/燕尾螺丝/拉爆螺丝</t>
  </si>
  <si>
    <t>3574312</t>
  </si>
  <si>
    <t>PO250520000153</t>
  </si>
  <si>
    <t>3050030091</t>
  </si>
  <si>
    <t>商业管家服（女客服）女西服裙 藏青 L 羊毛60%天丝10%、涤纶29.5%、导电丝纤维0.5%</t>
  </si>
  <si>
    <t>形象视觉/商业服装/商业管家服装</t>
  </si>
  <si>
    <t>商业管家服（女客服）女西服裙</t>
  </si>
  <si>
    <t>广州为高服饰有限公司</t>
  </si>
  <si>
    <t>3590047</t>
  </si>
  <si>
    <t>NC2950</t>
  </si>
  <si>
    <t>M&amp;G/晨光 无线装订本 APYJS411 A5 60页 10本 1包</t>
  </si>
  <si>
    <t>3574304</t>
  </si>
  <si>
    <t>FV8834</t>
  </si>
  <si>
    <t>DELI/得力 PVC证件工作牌 5758 100×82×0.28mm 透明 10只 1包</t>
  </si>
  <si>
    <t>办公类/办公耗材/文件管理</t>
  </si>
  <si>
    <t>3574306</t>
  </si>
  <si>
    <t>AA2386947</t>
  </si>
  <si>
    <t>MIDEA/美的 工程吸顶扇 FD40-11A  机械式 220V 60W 1台</t>
  </si>
  <si>
    <t>工程物资/五金辅料/壁扇/落地扇/排风扇/电风扇</t>
  </si>
  <si>
    <t>3574315</t>
  </si>
  <si>
    <t>PO250520000150</t>
  </si>
  <si>
    <t>3120010033</t>
  </si>
  <si>
    <t>案场服装 为高 女客服主管西装套装 S码 时装面料</t>
  </si>
  <si>
    <t>3588455</t>
  </si>
  <si>
    <t>AA5850000</t>
  </si>
  <si>
    <t>LONCOOL/蓝固 中性硅酮密封胶 612 白色 300mL 1支</t>
  </si>
  <si>
    <t>3574314</t>
  </si>
  <si>
    <t>CH2914</t>
  </si>
  <si>
    <t>YINGPAI/鹰牌 鹰牌水砂纸 YBQ220 230×280mm 220# 100张 1包</t>
  </si>
  <si>
    <t>工程物资/五金辅料/砂纸</t>
  </si>
  <si>
    <t>3574313</t>
  </si>
  <si>
    <t>3050030097</t>
  </si>
  <si>
    <t>商业管家服（女客服）高管领结 棕色 均码 真丝</t>
  </si>
  <si>
    <t>商业管家服（女客服）高管领结</t>
  </si>
  <si>
    <t>3590049</t>
  </si>
  <si>
    <t>PO250520000152</t>
  </si>
  <si>
    <t>4080090098</t>
  </si>
  <si>
    <t>刀片 晨光 约18MM，10片/盒 美工刀刀片</t>
  </si>
  <si>
    <t>清洁物资类/清洁耗材/其它清洁耗材</t>
  </si>
  <si>
    <t>刀片</t>
  </si>
  <si>
    <t>3590044</t>
  </si>
  <si>
    <t>AE1316769</t>
  </si>
  <si>
    <t>DELI/得力 压胶枪 DL2370 9" 1把</t>
  </si>
  <si>
    <t>工程物资/手动工具/玻璃胶枪/结构胶枪</t>
  </si>
  <si>
    <t>3574307</t>
  </si>
  <si>
    <t>4030040007</t>
  </si>
  <si>
    <t>厕所泵/马桶吸 中性 约43CM，2个/组 颜色随机</t>
  </si>
  <si>
    <t>清洁物资类/清洁工具/厕所泵</t>
  </si>
  <si>
    <t>厕所泵/马桶吸</t>
  </si>
  <si>
    <t>3590045</t>
  </si>
  <si>
    <t>3050030067</t>
  </si>
  <si>
    <t>商业管家服（女客服）女长袖衬衣 白色 L 棉60%木浆40%</t>
  </si>
  <si>
    <t>商业管家服（女客服）女长袖衬衣</t>
  </si>
  <si>
    <t>3590048</t>
  </si>
  <si>
    <t>PO250520000151</t>
  </si>
  <si>
    <t>1010080097</t>
  </si>
  <si>
    <t>台式电脑（主机+显示器） 联想 启天M650 主板：Q670，CPU：I5-12500(3G，6核)，内存：16G，DDR4，3200，硬盘：1TB，SSD，显示器：23.8英寸 含USB键盘鼠标，无线网卡</t>
  </si>
  <si>
    <t>办公类/办公设备/台式电脑/一体机/主机/笔记本</t>
  </si>
  <si>
    <t>台式电脑（主机+显示器）</t>
  </si>
  <si>
    <t>深圳市神州动力数码有限公司</t>
  </si>
  <si>
    <t>3588457</t>
  </si>
  <si>
    <t>1010080098</t>
  </si>
  <si>
    <t>台式电脑主机 联想 启天M650 主板：Q670，CPU：I5-12500(3G，6核)，内存：16G，DDR4，3200，硬盘：1TB，SSD 含USB键盘鼠标，无线网卡</t>
  </si>
  <si>
    <t>台式电脑主机</t>
  </si>
  <si>
    <t>3588456</t>
  </si>
  <si>
    <t>AE5718696</t>
  </si>
  <si>
    <t>ZHUISHI/追拾 洗衣机快开龙头 XM-GYJ-4分 70×90mm 1个</t>
  </si>
  <si>
    <t>3574311</t>
  </si>
  <si>
    <t>MX4856</t>
  </si>
  <si>
    <t>BULL/公牛 开关面板防溅盒 GN-F03BS 220V 1个</t>
  </si>
  <si>
    <t>工程物资/电工物料/插座防水罩</t>
  </si>
  <si>
    <t>3574310</t>
  </si>
  <si>
    <t>HK7421</t>
  </si>
  <si>
    <t>NOYAFA/精明鼠 寻线仪 NF-801B 1台</t>
  </si>
  <si>
    <t>工程物资/仪器仪表/寻线仪</t>
  </si>
  <si>
    <t>3574309</t>
  </si>
  <si>
    <t>AE5589366</t>
  </si>
  <si>
    <t>UHOO/优和 证件套挂绳 6741  宽1.0cm 红色 1个</t>
  </si>
  <si>
    <t>3574305</t>
  </si>
  <si>
    <t>3050030083</t>
  </si>
  <si>
    <t>商业管家服（女客服）女西服马甲 藏青 L 羊毛60%天丝10%、涤纶29.5%、导电丝纤维0.5%</t>
  </si>
  <si>
    <t>商业管家服（女客服）女西服马甲</t>
  </si>
  <si>
    <t>3590046</t>
  </si>
  <si>
    <t>PO250704000339</t>
  </si>
  <si>
    <t>9010180001</t>
  </si>
  <si>
    <t>其他工程服务</t>
  </si>
  <si>
    <t>服务类/工程服务类/其他工程服务</t>
  </si>
  <si>
    <t>深圳市环能世纪环境科技有限公司</t>
  </si>
  <si>
    <t>2025-05-15 17:18:38.0</t>
  </si>
  <si>
    <t>3645385</t>
  </si>
  <si>
    <t>PO250520000081</t>
  </si>
  <si>
    <t>2025-05-15 16:32:33.0</t>
  </si>
  <si>
    <t>3588310</t>
  </si>
  <si>
    <t>PO250512000352</t>
  </si>
  <si>
    <t>2025-05-06 15:36:16.0</t>
  </si>
  <si>
    <t>3583547</t>
  </si>
  <si>
    <t>PO250508000373</t>
  </si>
  <si>
    <t>2025-04-24 15:33:20.0</t>
  </si>
  <si>
    <t>3581575</t>
  </si>
  <si>
    <t>PO250421000368</t>
  </si>
  <si>
    <t>RE5840</t>
  </si>
  <si>
    <t>UGREEN/绿联 HDMI线 10110 10m 1根</t>
  </si>
  <si>
    <t>办公类/办公设备/外设产品</t>
  </si>
  <si>
    <t>2025-04-24 15:31:07.0</t>
  </si>
  <si>
    <t>3562703</t>
  </si>
  <si>
    <t>XE4232</t>
  </si>
  <si>
    <t>LESSO/联塑 鞍型管卡(PVC-U给水配件) dn20 适用DN20 白色 1个</t>
  </si>
  <si>
    <t>工程物资/五金辅料/管箍/管卡</t>
  </si>
  <si>
    <t>3562688</t>
  </si>
  <si>
    <t>3562698</t>
  </si>
  <si>
    <t>AE1322668</t>
  </si>
  <si>
    <t>FANJIA/繁佳 不锈钢门吸 XM-XZC-无磁 单孔 银色 直径45mm 含胶+螺丝 1个</t>
  </si>
  <si>
    <t>工程物资/五金辅料/门吸</t>
  </si>
  <si>
    <t>3562701</t>
  </si>
  <si>
    <t>FW1759</t>
  </si>
  <si>
    <t>DELI/得力 鼠标垫 3691 黑色 1块</t>
  </si>
  <si>
    <t>办公类/办公设备/电脑配件</t>
  </si>
  <si>
    <t>3562697</t>
  </si>
  <si>
    <t>AA3131031</t>
  </si>
  <si>
    <t>BULL/公牛 防溅盒 GN-F03B 1个</t>
  </si>
  <si>
    <t>3562700</t>
  </si>
  <si>
    <t>AE3169825</t>
  </si>
  <si>
    <t>LESSO/联塑 鞍型管卡(PVC-U给水配件)白色 dn25 1只</t>
  </si>
  <si>
    <t>3562702</t>
  </si>
  <si>
    <t>AA5287629</t>
  </si>
  <si>
    <t>SAMZHE/山泽 HDMI线 50SH8 5m 1根</t>
  </si>
  <si>
    <t>办公类/办公设备/网络产品</t>
  </si>
  <si>
    <t>3562705</t>
  </si>
  <si>
    <t>AC6257557</t>
  </si>
  <si>
    <t>FANJIA/繁佳 带锁水龙头 GYJ-4分 DN15 1个</t>
  </si>
  <si>
    <t>工程物资/五金辅料/铝合金板/不锈钢板（更新中）</t>
  </si>
  <si>
    <t>3562691</t>
  </si>
  <si>
    <t>AA1819451</t>
  </si>
  <si>
    <t>SAMZHE/山泽 六类网络水晶头 WL-6100 100个 1盒</t>
  </si>
  <si>
    <t>3562690</t>
  </si>
  <si>
    <t>PO250424000248</t>
  </si>
  <si>
    <t>7130110237</t>
  </si>
  <si>
    <t>电风扇 美的 FWA40YA 额定功率60W，16寸，网罩直径492MM，机身高度590MM 银灰色【金喜服务】</t>
  </si>
  <si>
    <t>电风扇</t>
  </si>
  <si>
    <t>郑州贝思特商贸有限公司</t>
  </si>
  <si>
    <t>3555380</t>
  </si>
  <si>
    <t>PO250424000250</t>
  </si>
  <si>
    <t>7050060533</t>
  </si>
  <si>
    <t>筒灯 佛山照明 220V，3.5寸，7W，6500K白光，开孔直径106MM，面径118x65MM 全白</t>
  </si>
  <si>
    <t>筒灯</t>
  </si>
  <si>
    <t>3555384</t>
  </si>
  <si>
    <t>AE3192204</t>
  </si>
  <si>
    <t>LESSO/联塑 不锈钢编织软管 WP03206 1个</t>
  </si>
  <si>
    <t>工程物资/五金辅料/软管（更新中）</t>
  </si>
  <si>
    <t>3562694</t>
  </si>
  <si>
    <t>3555389</t>
  </si>
  <si>
    <t>PO250424000249</t>
  </si>
  <si>
    <t>7131070188</t>
  </si>
  <si>
    <t xml:space="preserve">铁丝 国产 8-22号 按公斤计价 </t>
  </si>
  <si>
    <t>工程物资/五金辅料/铁丝/铁丝网</t>
  </si>
  <si>
    <t>铁丝</t>
  </si>
  <si>
    <t>3555381</t>
  </si>
  <si>
    <t>7050060536</t>
  </si>
  <si>
    <t>筒灯 佛山照明 220V，4寸，12W，6500K白光，开孔直径125MM，面径148x65MM 全白</t>
  </si>
  <si>
    <t>3555388</t>
  </si>
  <si>
    <t>AA3244512</t>
  </si>
  <si>
    <t>SAMZHE/山泽 HDMI线 20SH8 2m 黑色 2.0版 4K数字高清线 3D视频线数据线 18Gbps 投影仪电脑电视机机顶盒连接线 1根</t>
  </si>
  <si>
    <t>3562704</t>
  </si>
  <si>
    <t>7050070416</t>
  </si>
  <si>
    <t>LED吸顶灯光源 佛山照明 LED吸顶灯光源模组 220V，13W，6500K白光 圆形，超炫</t>
  </si>
  <si>
    <t>LED吸顶灯光源</t>
  </si>
  <si>
    <t>3555385</t>
  </si>
  <si>
    <t>AW7797</t>
  </si>
  <si>
    <t>SANO/三和 手摇自动喷漆 40白色 40白色 350mL 1罐</t>
  </si>
  <si>
    <t>工程物资/油漆/其他油漆</t>
  </si>
  <si>
    <t>3562706</t>
  </si>
  <si>
    <t>7050030061</t>
  </si>
  <si>
    <t>LED投光灯 佛山照明 220V，50W，6500K白光 超炫S系列</t>
  </si>
  <si>
    <t>工程物资/LED灯具/LED投光灯</t>
  </si>
  <si>
    <t>LED投光灯</t>
  </si>
  <si>
    <t>3555386</t>
  </si>
  <si>
    <t>7050080056</t>
  </si>
  <si>
    <t>T5LED灯管 佛山照明 经典系列 220V，16W，4000K中性光，1.2M 每30支/箱</t>
  </si>
  <si>
    <t>工程物资/LED灯具/T5LED灯管</t>
  </si>
  <si>
    <t>T5LED灯管</t>
  </si>
  <si>
    <t>3555382</t>
  </si>
  <si>
    <t>7050060542</t>
  </si>
  <si>
    <t>筒灯 佛山照明 220V，6寸，20W，6500K白光，开孔直径168MM，面径192x68MM 全白</t>
  </si>
  <si>
    <t>3555387</t>
  </si>
  <si>
    <t>CY9136</t>
  </si>
  <si>
    <t>DELIXI/德力西 LAY5S-ZS指示灯 LAY5s-ZS AC 220V 红(指示灯) 1个</t>
  </si>
  <si>
    <t>工程物资/电工物料/配电柜指示灯</t>
  </si>
  <si>
    <t>3562693</t>
  </si>
  <si>
    <t>7050060527</t>
  </si>
  <si>
    <t>筒灯 佛山照明 220V，2.5寸，5W，6500K白光，开孔直径70-80MM，面径100x55MM 全白</t>
  </si>
  <si>
    <t>3555383</t>
  </si>
  <si>
    <t>AE4114926</t>
  </si>
  <si>
    <t>DILINGQU/第零区 三联锁 DLQ-4741 锁×1+单开折叠钥匙×2 69×25mm 1套</t>
  </si>
  <si>
    <t>工程物资/五金辅料/抽屉锁/通锁/信箱锁</t>
  </si>
  <si>
    <t>3562689</t>
  </si>
  <si>
    <t>3562687</t>
  </si>
  <si>
    <t>GE3485</t>
  </si>
  <si>
    <t>CHINT/正泰 ND16系列信号灯 ND16-22DS/4 安装尺寸D22/D25 220V 绿 安装直径22mm 绿色 1个</t>
  </si>
  <si>
    <t>3562692</t>
  </si>
  <si>
    <t>AA0077706</t>
  </si>
  <si>
    <t>ELECALL/伊莱科 水位控制器浮球开关传感器全自动水塔 EM15-2优质浮球 4m 0.5mm² 1只</t>
  </si>
  <si>
    <t>工程物资/开关插座/转换开关</t>
  </si>
  <si>
    <t>3562696</t>
  </si>
  <si>
    <t>3562695</t>
  </si>
  <si>
    <t>AC6625190</t>
  </si>
  <si>
    <t>SHARE/西野 S6系列暗装型常开常闭型门禁开关 SH-K2-Q 象牙白 1只</t>
  </si>
  <si>
    <t>3562699</t>
  </si>
  <si>
    <t>PO250603000016</t>
  </si>
  <si>
    <t>9010100001</t>
  </si>
  <si>
    <t>水箱/水池清洁</t>
  </si>
  <si>
    <t>服务类/工程服务类/水箱/水池清洁</t>
  </si>
  <si>
    <t>深圳天成优美环境科技有限公司</t>
  </si>
  <si>
    <t>2025-04-15 17:40:35.0</t>
  </si>
  <si>
    <t>3603811</t>
  </si>
  <si>
    <t>PO250414000277</t>
  </si>
  <si>
    <t>2025-04-11 10:04:31.0</t>
  </si>
  <si>
    <t>3549626</t>
  </si>
  <si>
    <t>PO250403000206</t>
  </si>
  <si>
    <t>2025-04-09 12:09:17.0</t>
  </si>
  <si>
    <t>3541924</t>
  </si>
  <si>
    <t>AA4023737</t>
  </si>
  <si>
    <t>CS/昌盛 PE泡棉双面胶带 HT-08 白色 30mm×3m 1卷</t>
  </si>
  <si>
    <t>工程物资/电工物料/胶带</t>
  </si>
  <si>
    <t>3541921</t>
  </si>
  <si>
    <t>AC9051931</t>
  </si>
  <si>
    <t>ZKH/震坤行 彩色长尾夹 HBG25484 25mm 彩色 1筒</t>
  </si>
  <si>
    <t>办公类/办公耗材/长尾票夹/票夹</t>
  </si>
  <si>
    <t>3541920</t>
  </si>
  <si>
    <t>3541926</t>
  </si>
  <si>
    <t>FW1558</t>
  </si>
  <si>
    <t>DELI/得力 五金装订夹(金属色) 5549 50套 1盒</t>
  </si>
  <si>
    <t>3541917</t>
  </si>
  <si>
    <t>AC7273220</t>
  </si>
  <si>
    <t>DELI/得力 莱茵河复印纸 7401 A4 70g 500张/包 1包</t>
  </si>
  <si>
    <t>办公类/办公耗材/办公用纸</t>
  </si>
  <si>
    <t>3541925</t>
  </si>
  <si>
    <t>3541919</t>
  </si>
  <si>
    <t>FR2394</t>
  </si>
  <si>
    <t>M&amp;G/晨光 普透封箱胶带 AJD97328 60y×48mm 透明 6卷装 1筒</t>
  </si>
  <si>
    <t>3541922</t>
  </si>
  <si>
    <t>FW1225</t>
  </si>
  <si>
    <t>DELI/得力 大号办公剪刀 6034 160mm 颜色随机 1把</t>
  </si>
  <si>
    <t>工程物资/手动工具/剪刀</t>
  </si>
  <si>
    <t>3541918</t>
  </si>
  <si>
    <t>3541923</t>
  </si>
  <si>
    <t>NC6526</t>
  </si>
  <si>
    <t>M&amp;G/晨光 桌面型计算器 ADG98133 1个</t>
  </si>
  <si>
    <t>3541927</t>
  </si>
  <si>
    <t>PO250409000133</t>
  </si>
  <si>
    <t>9050230112</t>
  </si>
  <si>
    <t>打印机租赁 爱普生 爱普生C878/8690 复印/打印/扫描/传真4合1，A3/A4彩色，25-32页/分钟，自动双面，ADF自动进稿器 适合月印量10000页项目，每月随便印，可刷卡管理</t>
  </si>
  <si>
    <t>深圳市百德办公设备有限公司</t>
  </si>
  <si>
    <t>2025-04-09 11:38:20.0</t>
  </si>
  <si>
    <t>3535469</t>
  </si>
  <si>
    <t>PO250414000296</t>
  </si>
  <si>
    <t>2025-04-02 16:52:06.0</t>
  </si>
  <si>
    <t>3549681</t>
  </si>
  <si>
    <t>PO250402000337</t>
  </si>
  <si>
    <t>3070080304</t>
  </si>
  <si>
    <t>铝板 园区平面图 750x715MM，厚度1MM UV雕刻喷绘</t>
  </si>
  <si>
    <t>形象视觉/标识标牌/铝板</t>
  </si>
  <si>
    <t>铝板</t>
  </si>
  <si>
    <t>东莞科驱实业投资有限公司</t>
  </si>
  <si>
    <t>2025-04-01 08:45:28.0</t>
  </si>
  <si>
    <t>3531252</t>
  </si>
  <si>
    <t>PO250325000185</t>
  </si>
  <si>
    <t>EA2028</t>
  </si>
  <si>
    <t>DELIXI/德力西 绝缘胶布 PVC电气胶带 0.15mm*17mm*20m 黄绿 1卷</t>
  </si>
  <si>
    <t>工程物资/电工物料/绝缘胶布/防水胶布</t>
  </si>
  <si>
    <t>2025-03-27 19:51:38.0</t>
  </si>
  <si>
    <t>3525017</t>
  </si>
  <si>
    <t>PO250327000215</t>
  </si>
  <si>
    <t>7130130305</t>
  </si>
  <si>
    <t>方形井盖 国产 球墨铸铁 700x700MM，C250，自重40KG，承重30t</t>
  </si>
  <si>
    <t>工程物资/五金辅料/井盖/排水沟盖板</t>
  </si>
  <si>
    <t>方形井盖</t>
  </si>
  <si>
    <t>3517405</t>
  </si>
  <si>
    <t>AE8392310</t>
  </si>
  <si>
    <t>DELIXI/德力西 绝缘胶布 PVC电气胶带 0.15mm*17mm*20米 黄色 金地专用 1卷</t>
  </si>
  <si>
    <t>3525018</t>
  </si>
  <si>
    <t>PO250327000216</t>
  </si>
  <si>
    <t>3517408</t>
  </si>
  <si>
    <t>7050070419</t>
  </si>
  <si>
    <t>平板灯 佛山照明 直发光超薄面板灯 220V，42W，6500K白光，600x600MM 超炫，铝扣式，V型，白色</t>
  </si>
  <si>
    <t>3517406</t>
  </si>
  <si>
    <t>7050090081</t>
  </si>
  <si>
    <t>T8LED灯管 佛山照明 220V，18W，6500K白光，1200MM 超炫系列，双端标准，每25支/箱</t>
  </si>
  <si>
    <t>工程物资/LED灯具/T8LED灯管</t>
  </si>
  <si>
    <t>T8LED灯管</t>
  </si>
  <si>
    <t>3517407</t>
  </si>
  <si>
    <t>AA6914765</t>
  </si>
  <si>
    <t>QIANJUMEI/千居美 发泡剂 黄金型 乳白色 900g 1支</t>
  </si>
  <si>
    <t>工程物资/五金辅料/发泡胶</t>
  </si>
  <si>
    <t>3525015</t>
  </si>
  <si>
    <t>HQ6034</t>
  </si>
  <si>
    <t>DELIXI/德力西 PVC电气胶带 PVCPT0151720U 0.15mm×17mm×20m 蓝色 1卷</t>
  </si>
  <si>
    <t>3525019</t>
  </si>
  <si>
    <t>CM3495</t>
  </si>
  <si>
    <t>PHILIPS/飞利浦 飞凡T8 LED灯管(单端） 16W 765 白光 1.2M 1600lm 6500K 整件优惠装 1支</t>
  </si>
  <si>
    <t>3525016</t>
  </si>
  <si>
    <t>7130130294</t>
  </si>
  <si>
    <t>排水沟盖板 国产 复合树脂 400x600x40MM，承重300KG 适用于绿化带、小区人行道，灰色/绿色</t>
  </si>
  <si>
    <t>排水沟盖板</t>
  </si>
  <si>
    <t>3517404</t>
  </si>
  <si>
    <t>PO250603000017</t>
  </si>
  <si>
    <t>深圳市擎天达科技有限公司</t>
  </si>
  <si>
    <t>2025-03-26 19:20:36.0</t>
  </si>
  <si>
    <t>3603812</t>
  </si>
  <si>
    <t>PO250402000352</t>
  </si>
  <si>
    <t>7131020128</t>
  </si>
  <si>
    <t>门锁 金捍力 消防推杆锁 智能门禁配件</t>
  </si>
  <si>
    <t>门锁</t>
  </si>
  <si>
    <t>2025-03-25 09:16:17.0</t>
  </si>
  <si>
    <t>3531260</t>
  </si>
  <si>
    <t>PO250403000132</t>
  </si>
  <si>
    <t>7130750010</t>
  </si>
  <si>
    <t xml:space="preserve">皮带 国产 B-2550 </t>
  </si>
  <si>
    <t>工程物资/五金辅料/皮带</t>
  </si>
  <si>
    <t>皮带</t>
  </si>
  <si>
    <t>2025-03-25 09:16:08.0</t>
  </si>
  <si>
    <t>3531834</t>
  </si>
  <si>
    <t>AA5105664</t>
  </si>
  <si>
    <t>OPPLE/欧普 众Ⅲ直下式LED面板灯平板灯 LDP0103603B840 1个</t>
  </si>
  <si>
    <t>3531820</t>
  </si>
  <si>
    <t>AA4901064</t>
  </si>
  <si>
    <t>NVC/雷士 LED面板灯 NLED4014BJ 40W 5700K 99 灯盘300X1200CI 1个</t>
  </si>
  <si>
    <t>3531839</t>
  </si>
  <si>
    <t>7131070213</t>
  </si>
  <si>
    <t>钢丝网 国产 丝粗0.7MM，孔径6MM，1Mx30M/卷 304材质</t>
  </si>
  <si>
    <t>钢丝网</t>
  </si>
  <si>
    <t>3531836</t>
  </si>
  <si>
    <t>7130550078</t>
  </si>
  <si>
    <t>电源线 金龙羽 BVR 4.0m² 100m，绿色、黄色、红色、蓝色、黑色、黄绿色</t>
  </si>
  <si>
    <t>3531845</t>
  </si>
  <si>
    <t>7090090045</t>
  </si>
  <si>
    <t xml:space="preserve">减压阀 节气三防氩气表 </t>
  </si>
  <si>
    <t>工程物资/阀门/减压阀</t>
  </si>
  <si>
    <t>减压阀</t>
  </si>
  <si>
    <t>3531838</t>
  </si>
  <si>
    <t>AE8713083</t>
  </si>
  <si>
    <t>FANJIA/繁佳 门把手复位弹簧 LBX-线径1.5mm×外径25mm×角长10mm 两角间距8mm 1个</t>
  </si>
  <si>
    <t>工程物资/五金辅料/其他五金辅料</t>
  </si>
  <si>
    <t>3531826</t>
  </si>
  <si>
    <t>3531848</t>
  </si>
  <si>
    <t>7130040005</t>
  </si>
  <si>
    <t>电磁阀 适用箭牌 小冲感应电磁阀,大冲膜片,小冲膜片</t>
  </si>
  <si>
    <t>工程物资/五金辅料/电磁阀</t>
  </si>
  <si>
    <t>电磁阀</t>
  </si>
  <si>
    <t>3531828</t>
  </si>
  <si>
    <t>PO250409000051</t>
  </si>
  <si>
    <t>7131010055</t>
  </si>
  <si>
    <t xml:space="preserve">配电柜锁 MS818配电箱锁 面径：141x33MM，开孔：135x26.5MM </t>
  </si>
  <si>
    <t>配电柜锁</t>
  </si>
  <si>
    <t>3535349</t>
  </si>
  <si>
    <t>7130970078</t>
  </si>
  <si>
    <t>水龙头 九牧 进水 螺纹G1/2，4分 加长水龙头</t>
  </si>
  <si>
    <t>3531841</t>
  </si>
  <si>
    <t>3531844</t>
  </si>
  <si>
    <t>7130110214</t>
  </si>
  <si>
    <t>排风扇 金羚 APB30-6-1 12寸 胶方排气扇</t>
  </si>
  <si>
    <t>排风扇</t>
  </si>
  <si>
    <t>3531830</t>
  </si>
  <si>
    <t>7050090060</t>
  </si>
  <si>
    <t xml:space="preserve">T8LED灯管 飞利浦 单端 6500K，16W，1.2米 </t>
  </si>
  <si>
    <t>3531832</t>
  </si>
  <si>
    <t>7130470163</t>
  </si>
  <si>
    <t xml:space="preserve">保温板 国产 橡塑 1.2Mx7Mx3CM </t>
  </si>
  <si>
    <t>工程物资/五金辅料/保温棉</t>
  </si>
  <si>
    <t>保温板</t>
  </si>
  <si>
    <t>3531825</t>
  </si>
  <si>
    <t>3531847</t>
  </si>
  <si>
    <t>3531843</t>
  </si>
  <si>
    <t>AA1100215</t>
  </si>
  <si>
    <t>QXSIGN/标识牌专家 通用型绿色款安全锁吊牌 QSA308E 危险锁定 1张</t>
  </si>
  <si>
    <t>形象视觉/标识标牌/A字牌</t>
  </si>
  <si>
    <t>3531823</t>
  </si>
  <si>
    <t>7130110201</t>
  </si>
  <si>
    <t xml:space="preserve">排风扇 飞鱼 300x300MM </t>
  </si>
  <si>
    <t>3531837</t>
  </si>
  <si>
    <t>2030020082</t>
  </si>
  <si>
    <t>窗帘配件 国产 内宽约17MM，50个/组 不锈钢环，轮厚4MM</t>
  </si>
  <si>
    <t>家居生活/家居家具/家纺</t>
  </si>
  <si>
    <t>窗帘配件</t>
  </si>
  <si>
    <t>3531827</t>
  </si>
  <si>
    <t>6090020005</t>
  </si>
  <si>
    <t xml:space="preserve">电子巡更棒 金万码 5000v3 巡更棒 </t>
  </si>
  <si>
    <t>消防安保/岗亭设备/电子巡更棒</t>
  </si>
  <si>
    <t>电子巡更棒</t>
  </si>
  <si>
    <t>3531822</t>
  </si>
  <si>
    <t>7090130008</t>
  </si>
  <si>
    <t>水力控制阀 65丝扣法兰 DN65 配法兰配螺丝</t>
  </si>
  <si>
    <t>工程物资/阀门/水力控制阀</t>
  </si>
  <si>
    <t>水力控制阀</t>
  </si>
  <si>
    <t>3535350</t>
  </si>
  <si>
    <t>PM6340</t>
  </si>
  <si>
    <t>BULL/公牛 插座 GNJ-01 1个</t>
  </si>
  <si>
    <t>工程物资/开关插座/门禁开关</t>
  </si>
  <si>
    <t>3531818</t>
  </si>
  <si>
    <t>7050060383</t>
  </si>
  <si>
    <t>球泡灯 雷士照明 浴霸灯 275W，125x165MM 银泡，硬质玻璃</t>
  </si>
  <si>
    <t>3531829</t>
  </si>
  <si>
    <t>7130110046</t>
  </si>
  <si>
    <t>排风扇 正野 百叶 8寸 排气扇</t>
  </si>
  <si>
    <t>3531831</t>
  </si>
  <si>
    <t>AA1100014</t>
  </si>
  <si>
    <t>QXSIGN/标识牌专家 通用型红色斜纹背景安全锁吊牌 QSA287C 锁定 1张</t>
  </si>
  <si>
    <t>3531824</t>
  </si>
  <si>
    <t>7130750003</t>
  </si>
  <si>
    <t xml:space="preserve">皮带 鸿粤 A-1400 </t>
  </si>
  <si>
    <t>3531833</t>
  </si>
  <si>
    <t>7020220251</t>
  </si>
  <si>
    <t>循环泵 韩进 HJ-180E 550W，220V，2860r/min，270L/min，管径50MM</t>
  </si>
  <si>
    <t>工程物资/电动工具/潜水泵/污水泵/自吸泵</t>
  </si>
  <si>
    <t>循环泵</t>
  </si>
  <si>
    <t>3531835</t>
  </si>
  <si>
    <t>7050070299</t>
  </si>
  <si>
    <t>平板灯 雷士 吸顶灯 600x600MM 平板照明灯</t>
  </si>
  <si>
    <t>3531840</t>
  </si>
  <si>
    <t>UQ6322</t>
  </si>
  <si>
    <t>KQ/凯泉 KQDP系列轻型立式多级离心泵 KQDP32-4-46 流量4m³/h 总扬程46m 1.1kW 1台</t>
  </si>
  <si>
    <t>3535351</t>
  </si>
  <si>
    <t>3531846</t>
  </si>
  <si>
    <t>AE3324155</t>
  </si>
  <si>
    <t>LESSO/联塑 PVC圆弧形地板线槽 40mm×9.5mm 白色 2m 1根</t>
  </si>
  <si>
    <t>工程物资/管材/PVC线管/线槽</t>
  </si>
  <si>
    <t>3531842</t>
  </si>
  <si>
    <t>3531821</t>
  </si>
  <si>
    <t>3531819</t>
  </si>
  <si>
    <t>PO250424000380</t>
  </si>
  <si>
    <t>9020150001</t>
  </si>
  <si>
    <t>白蚁/蛇虫防治</t>
  </si>
  <si>
    <t>服务类/环境服务类/白蚁/蛇虫防治</t>
  </si>
  <si>
    <t>深圳市全民有害生物防治有限公司</t>
  </si>
  <si>
    <t>2025-03-25 09:15:59.0</t>
  </si>
  <si>
    <t>3555584</t>
  </si>
  <si>
    <t>PO250401000148</t>
  </si>
  <si>
    <t>AA3983847</t>
  </si>
  <si>
    <t>HAIER/海尔 80L变频速热电热水器 EC8002-JT1(U1) AC220V 3kW 一级能效裸机标配 基础安装 辅材超出部分单独收费 1台</t>
  </si>
  <si>
    <t>2025-03-24 09:55:10.0</t>
  </si>
  <si>
    <t>3519489</t>
  </si>
  <si>
    <t>PO250414000374</t>
  </si>
  <si>
    <t>2025-03-24 09:42:42.0</t>
  </si>
  <si>
    <t>3549817</t>
  </si>
  <si>
    <t>PO250325000328</t>
  </si>
  <si>
    <t>2025-03-21 08:44:01.0</t>
  </si>
  <si>
    <t>3525422</t>
  </si>
  <si>
    <t>PO250411000386</t>
  </si>
  <si>
    <t>9020030001</t>
  </si>
  <si>
    <t>四害消杀</t>
  </si>
  <si>
    <t>服务类/环境服务类/四害消杀</t>
  </si>
  <si>
    <t>深圳市升达尔卫生服务有限公司</t>
  </si>
  <si>
    <t>2025-03-17 17:16:42.0</t>
  </si>
  <si>
    <t>3537708</t>
  </si>
  <si>
    <t>PO250325000312</t>
  </si>
  <si>
    <t>3070080296</t>
  </si>
  <si>
    <t>铝板 道闸标识 300x65MM，厚度5MM 铝板+反光膜</t>
  </si>
  <si>
    <t>2025-03-17 11:29:28.0</t>
  </si>
  <si>
    <t>3525414</t>
  </si>
  <si>
    <t>3070014563</t>
  </si>
  <si>
    <t>亚克力 根据项目需求定制 30x45CM，厚度3MM UV平板喷印</t>
  </si>
  <si>
    <t>3525416</t>
  </si>
  <si>
    <t>3525415</t>
  </si>
  <si>
    <t>3070014564</t>
  </si>
  <si>
    <t>亚克力 根据项目需求定制 30x40CM，厚度3MM UV平板喷印</t>
  </si>
  <si>
    <t>3525413</t>
  </si>
  <si>
    <t>PO250313000360</t>
  </si>
  <si>
    <t>3050050007</t>
  </si>
  <si>
    <t xml:space="preserve">商业工程夏装夏裤 暄暄 夏裤导电纤维/防静电涤棉纱卡 深蓝 </t>
  </si>
  <si>
    <t>形象视觉/商业服装/商业工程服装</t>
  </si>
  <si>
    <t>商业工程夏装夏裤</t>
  </si>
  <si>
    <t>深圳市暄暄服装有限公司</t>
  </si>
  <si>
    <t>2025-03-13 16:35:08.0</t>
  </si>
  <si>
    <t>3496238</t>
  </si>
  <si>
    <t>3050050006</t>
  </si>
  <si>
    <t xml:space="preserve">商业工程夏装短袖 暄暄 短袖导电纤维/防静电涤棉纱卡 灰蓝 </t>
  </si>
  <si>
    <t>商业工程夏装短袖</t>
  </si>
  <si>
    <t>3496237</t>
  </si>
  <si>
    <t>PO250401000156</t>
  </si>
  <si>
    <t>3020010179</t>
  </si>
  <si>
    <t>技能序列秩序套装 凯慧 速干套装 170/180 迈瑞专用</t>
  </si>
  <si>
    <t>形象视觉/技能序列服装/技能序列秩序服装</t>
  </si>
  <si>
    <t>技能序列秩序套装</t>
  </si>
  <si>
    <t>2025-03-13 16:34:13.0</t>
  </si>
  <si>
    <t>3529367</t>
  </si>
  <si>
    <t>PO250326000187</t>
  </si>
  <si>
    <t>7131070169</t>
  </si>
  <si>
    <t>弹簧 齐鲁安然 拉力弹簧 41.5CM 拉门防风拉簧闭门器纱门簧</t>
  </si>
  <si>
    <t>弹簧</t>
  </si>
  <si>
    <t>亚萨合莱自动门系统（上海）有限公司</t>
  </si>
  <si>
    <t>2025-03-12 08:13:01.0</t>
  </si>
  <si>
    <t>3525893</t>
  </si>
  <si>
    <t>PO250312000008</t>
  </si>
  <si>
    <t>2025-03-12 08:11:15.0</t>
  </si>
  <si>
    <t>3494663</t>
  </si>
  <si>
    <t>PO250307000129</t>
  </si>
  <si>
    <t>AE0244203</t>
  </si>
  <si>
    <t>WJZX/五金专选 自锁式尼龙扎带 ZNL6-A4*300 实际尺寸3.45×300mm 白色 1包</t>
  </si>
  <si>
    <t>工程物资/五金辅料/扎带</t>
  </si>
  <si>
    <t>3500910</t>
  </si>
  <si>
    <t>AE0244206</t>
  </si>
  <si>
    <t>WJZX/五金专选 自锁式尼龙扎带 ZNL6-A5*200 实际尺寸5.1×200mm 白色 1包</t>
  </si>
  <si>
    <t>3500911</t>
  </si>
  <si>
    <t>3494662</t>
  </si>
  <si>
    <t>PO250312000007</t>
  </si>
  <si>
    <t>2020031061</t>
  </si>
  <si>
    <t xml:space="preserve">碳性电池 超霸 9V，5粒/盒 </t>
  </si>
  <si>
    <t>碳性电池</t>
  </si>
  <si>
    <t>3494661</t>
  </si>
  <si>
    <t>AA2366310</t>
  </si>
  <si>
    <t>ELECALL/伊莱科 电磁阀 2W-250-25D 二位二通 直接出线式 接口1" AC220V 1个</t>
  </si>
  <si>
    <t>3500912</t>
  </si>
  <si>
    <t>AE4825724</t>
  </si>
  <si>
    <t>VIKAGU/威卡固 PVC胶水高粘度胶粘剂 VGDR81 1瓶</t>
  </si>
  <si>
    <t>工程物资/五金辅料/PVC胶水</t>
  </si>
  <si>
    <t>3500915</t>
  </si>
  <si>
    <t>3500918</t>
  </si>
  <si>
    <t>3500914</t>
  </si>
  <si>
    <t>3494665</t>
  </si>
  <si>
    <t>AA2893040</t>
  </si>
  <si>
    <t>ZKTECO/中控智慧 五线拉丝磁力锁 ZL-280T 单门 带反馈信号 1个</t>
  </si>
  <si>
    <t>3500921</t>
  </si>
  <si>
    <t>CH2908</t>
  </si>
  <si>
    <t>YINGPAI/鹰牌 鹰牌水砂纸 YBQ60 230×280mm 60# 100张 1包</t>
  </si>
  <si>
    <t>3500919</t>
  </si>
  <si>
    <t>3494664</t>
  </si>
  <si>
    <t>3500920</t>
  </si>
  <si>
    <t>AA5850011</t>
  </si>
  <si>
    <t>LONCOOL/蓝固 硅酮结构胶 LG-8000 黑色 750g 1支</t>
  </si>
  <si>
    <t>3500916</t>
  </si>
  <si>
    <t>AE9479020</t>
  </si>
  <si>
    <t>FANJIA/繁佳 全铜半截锁芯 XM-XZC-通开款 长45mm×宽33mm×厚17mm 配1把钥匙 1个</t>
  </si>
  <si>
    <t>工程物资/五金辅料/锁芯</t>
  </si>
  <si>
    <t>3500913</t>
  </si>
  <si>
    <t>AA5849999</t>
  </si>
  <si>
    <t>LONCOOL/蓝固 中性硅酮密封胶 612 黑色 300mL 1支</t>
  </si>
  <si>
    <t>3500917</t>
  </si>
  <si>
    <t>PO250312000154</t>
  </si>
  <si>
    <t>2020100001</t>
  </si>
  <si>
    <t xml:space="preserve">社区文化活动 </t>
  </si>
  <si>
    <t>家居生活/日杂生活/社区文化活动</t>
  </si>
  <si>
    <t>2025-03-06 21:29:42.0</t>
  </si>
  <si>
    <t>3494877</t>
  </si>
  <si>
    <t>3494876</t>
  </si>
  <si>
    <t>PO250304000349</t>
  </si>
  <si>
    <t>AE9048368</t>
  </si>
  <si>
    <t>FANJIA/繁佳 警戒带 XM-LBX-红白色 宽6cm 长50m 注意安全 1卷</t>
  </si>
  <si>
    <t>消防安保/道路设施/警戒带</t>
  </si>
  <si>
    <t>2025-03-06 21:25:20.0</t>
  </si>
  <si>
    <t>3488704</t>
  </si>
  <si>
    <t>AE4072089</t>
  </si>
  <si>
    <t>TONGAR/通加 公网对讲机 NR30标准版（不含GPS） 黑色 4G公网 标准配置不含GPS定位 含终身额度费 1台</t>
  </si>
  <si>
    <t>消防安保/安防通讯/对讲机</t>
  </si>
  <si>
    <t>3488705</t>
  </si>
  <si>
    <t>PO250306000325</t>
  </si>
  <si>
    <t>7100010089</t>
  </si>
  <si>
    <t>电动两轮车 旗聚 电动两轮巡逻车60V/20A 电池品牌：超威铅酸蓄电池，电池容量：20AH，电机：1000W，续航里程：50KM 尺寸（长x宽x高）：1850x740x1090MM，轮胎：300-10加厚耐磨真空胎，刹车类型：前后鼓刹，性能安全，最大行驶速度：≤50KM/h，车身重量：125KG，载重：126KG，颜色：白配蓝</t>
  </si>
  <si>
    <t>工程物资/车辆/电动车</t>
  </si>
  <si>
    <t>深圳市禾橙科技有限公司</t>
  </si>
  <si>
    <t>3492293</t>
  </si>
  <si>
    <t>AC1438107</t>
  </si>
  <si>
    <t>TONGAR/通加 对讲机电池 TGB-LR30 4000mAh 适配机型NR30 1块</t>
  </si>
  <si>
    <t>消防安保/安防通讯/对讲机辅件</t>
  </si>
  <si>
    <t>3488706</t>
  </si>
  <si>
    <t>PO250228000121</t>
  </si>
  <si>
    <t>RG6052</t>
  </si>
  <si>
    <t>BOZZYS/博士 工程安全塑料挂锁 BD-G01-EB 红色 不同花(KD) 1个</t>
  </si>
  <si>
    <t>2025-03-05 10:49:52.0</t>
  </si>
  <si>
    <t>3477757</t>
  </si>
  <si>
    <t>AA5478597</t>
  </si>
  <si>
    <t>LESSO/联塑 PPR90°等径三通 dn50 白色 1只</t>
  </si>
  <si>
    <t>3477756</t>
  </si>
  <si>
    <t>AC3982726</t>
  </si>
  <si>
    <t>LEOCH/理士 蓄电池 DT106 6V 225Ah 1个</t>
  </si>
  <si>
    <t>工程物资/五金辅料/蓄电池</t>
  </si>
  <si>
    <t>3477766</t>
  </si>
  <si>
    <t>ET1197</t>
  </si>
  <si>
    <t>BOZZYS/博士 多功能中小型断路器锁 BD-D14 手柄厚度≤9mm 1个</t>
  </si>
  <si>
    <t>3477760</t>
  </si>
  <si>
    <t>AA4527766</t>
  </si>
  <si>
    <t>LEOCH/理士 阀控式密封铅酸蓄电池 DJw12-12 12V 12Ah 151×98×95mm 1节</t>
  </si>
  <si>
    <t>3477753</t>
  </si>
  <si>
    <t>RG6468</t>
  </si>
  <si>
    <t>BOZZYS/博士 钢质搭扣锁 BD-K01 可容纳挂锁数量6 1个</t>
  </si>
  <si>
    <t>3477759</t>
  </si>
  <si>
    <t>AE3193972</t>
  </si>
  <si>
    <t>MSTAR/米星 PVC给水活接 50mm 5个 1包</t>
  </si>
  <si>
    <t>3477754</t>
  </si>
  <si>
    <t>RG6054</t>
  </si>
  <si>
    <t>BOZZYS/博士 工程安全塑料挂锁 BD-G03-EB 浅蓝色 不同花(KD) 1个</t>
  </si>
  <si>
    <t>3477758</t>
  </si>
  <si>
    <t>AA3711032</t>
  </si>
  <si>
    <t>BOZZYS/博士 中小型断路器锁 BD-D18 1个</t>
  </si>
  <si>
    <t>3477761</t>
  </si>
  <si>
    <t>AE1562606</t>
  </si>
  <si>
    <t>BOZZYS/博士 可调节绝缘缆绳锁 BD-L12 长2.5m 适用于涡轮球阀 1个</t>
  </si>
  <si>
    <t>3477763</t>
  </si>
  <si>
    <t>AE8671770</t>
  </si>
  <si>
    <t>FANJIA/繁佳 老式家用防盗铁门锁 GYJ-右开切边 套装含锁头×1+锁体×1+垫底圈×1+固定板×1+锁芯传动杆×2+螺丝×10+钥匙×5 1套</t>
  </si>
  <si>
    <t>3477765</t>
  </si>
  <si>
    <t>AA4257678</t>
  </si>
  <si>
    <t>LESSO/联塑 90°弯头(PVC-U给水配件)白色 dn50 1.6MPa 白色 1只</t>
  </si>
  <si>
    <t>3477755</t>
  </si>
  <si>
    <t>RG6528</t>
  </si>
  <si>
    <t>BOZZYS/博士 简易断路器锁 BD-D05-1 黄色 1个</t>
  </si>
  <si>
    <t>3477762</t>
  </si>
  <si>
    <t>RG6583</t>
  </si>
  <si>
    <t>BOZZYS/博士 锁具管理站 BD-X09 不含任何锁具产品 可容纳挂锁数量60 1个</t>
  </si>
  <si>
    <t>3477764</t>
  </si>
  <si>
    <t>PO250311000315</t>
  </si>
  <si>
    <t>深圳沁园水处理设备有限公司</t>
  </si>
  <si>
    <t>2025-02-27 09:22:44.0</t>
  </si>
  <si>
    <t>3503349</t>
  </si>
  <si>
    <t>PO250219000341</t>
  </si>
  <si>
    <t>2025-02-19 18:19:39.0</t>
  </si>
  <si>
    <t>3480171</t>
  </si>
  <si>
    <t>7050080057</t>
  </si>
  <si>
    <t>T5LED灯管 佛山照明 经典系列 220V，8W，6500K白光，0.6M 每30支/箱</t>
  </si>
  <si>
    <t>3480169</t>
  </si>
  <si>
    <t>7050020061</t>
  </si>
  <si>
    <t xml:space="preserve">LED灯盘 佛山照明 LED面板灯 42W，6500K白光，面径595x595MM，开孔585x585MM </t>
  </si>
  <si>
    <t>工程物资/LED灯具/LED灯盘</t>
  </si>
  <si>
    <t>LED灯盘</t>
  </si>
  <si>
    <t>3480170</t>
  </si>
  <si>
    <t>7050100042</t>
  </si>
  <si>
    <t>T5LED灯架 佛山照明 空支架 1.2M 单支</t>
  </si>
  <si>
    <t>工程物资/LED灯具/T5LED灯架</t>
  </si>
  <si>
    <t>T5LED灯架</t>
  </si>
  <si>
    <t>3480167</t>
  </si>
  <si>
    <t>PO250214000143</t>
  </si>
  <si>
    <t>FU8006</t>
  </si>
  <si>
    <t>AMICO/埃美柯 169系列黄铜闸阀 Z15W-16T-DN15 内螺纹接口 公称压力16bar 1个</t>
  </si>
  <si>
    <t>工程物资/阀门/闸阀</t>
  </si>
  <si>
    <t>3459819</t>
  </si>
  <si>
    <t>AC9035661</t>
  </si>
  <si>
    <t>FANJIA/繁佳 电箱弹跳锁柜锁 XZC-红点无锁 85.5×28mm 1个</t>
  </si>
  <si>
    <t>3459821</t>
  </si>
  <si>
    <t>3480168</t>
  </si>
  <si>
    <t>AC6967416</t>
  </si>
  <si>
    <t>SEAGATE/希捷 企业级硬盘 ST6000NM019B 6TB 256MB 7200RPM SATA接口 银河Exos 7E10系列 五年质保 1块</t>
  </si>
  <si>
    <t>3459820</t>
  </si>
  <si>
    <t>PO250218000289</t>
  </si>
  <si>
    <t>2025-02-12 11:06:57.0</t>
  </si>
  <si>
    <t>3471806</t>
  </si>
  <si>
    <t>PO250115000234</t>
  </si>
  <si>
    <t>XG3992</t>
  </si>
  <si>
    <t>DONGCHENG/东成 充电式电锤 DCZC22B 包含两电一充 20V/4Ah 1把</t>
  </si>
  <si>
    <t>工程物资/电动工具/电锤/手电钻/冲击钻/水钻</t>
  </si>
  <si>
    <t>2025-01-18 20:32:51.0</t>
  </si>
  <si>
    <t>3460369</t>
  </si>
  <si>
    <t>PO250118000095</t>
  </si>
  <si>
    <t>7140290039</t>
  </si>
  <si>
    <t xml:space="preserve">灯罩 意通照明 旋口高透加厚阻燃款 尺寸内径24.5CM，外径27CM </t>
  </si>
  <si>
    <t>工程物资/电工物料/灯罩</t>
  </si>
  <si>
    <t>灯罩</t>
  </si>
  <si>
    <t>3454331</t>
  </si>
  <si>
    <t>7160120072</t>
  </si>
  <si>
    <t>照明开关 佛山照明 F32-10K2/2 10A二位双控开关 白色</t>
  </si>
  <si>
    <t>工程物资/开关插座/照明开关</t>
  </si>
  <si>
    <t>照明开关</t>
  </si>
  <si>
    <t>3454329</t>
  </si>
  <si>
    <t>3460377</t>
  </si>
  <si>
    <t>AA6938554</t>
  </si>
  <si>
    <t>LONGDAI/龙代 黄铜大弯立柱水龙头GYJ MJ-75010(配0.6进水管) 1个</t>
  </si>
  <si>
    <t>3460395</t>
  </si>
  <si>
    <t>7160120071</t>
  </si>
  <si>
    <t>照明开关 佛山照明 F32-10K2/1 10A二位单控开关 白色</t>
  </si>
  <si>
    <t>3454330</t>
  </si>
  <si>
    <t>3460399</t>
  </si>
  <si>
    <t>AA0307016</t>
  </si>
  <si>
    <t>QD/强达螺丝 三组合内膨胀螺栓 M8×10×80 1个</t>
  </si>
  <si>
    <t>3460380</t>
  </si>
  <si>
    <t>AA4353696</t>
  </si>
  <si>
    <t>HONYAR/鸿雁 透明防水盒防溅盒 86HSTFZ/T 1个</t>
  </si>
  <si>
    <t>3460387</t>
  </si>
  <si>
    <t>3460388</t>
  </si>
  <si>
    <t>AE3229985</t>
  </si>
  <si>
    <t>京开隆 JDG穿线管 外径25厚1mm 3.8m 1根</t>
  </si>
  <si>
    <t>工程物资/管材/金属管</t>
  </si>
  <si>
    <t>3460383</t>
  </si>
  <si>
    <t>AA4334980</t>
  </si>
  <si>
    <t>DONGCHENG/东成 充电式电钻 DCJZ04-13(A型） 1台</t>
  </si>
  <si>
    <t>3460371</t>
  </si>
  <si>
    <t>AE3324092</t>
  </si>
  <si>
    <t>LESSO/联塑 PVC电线管(A管) dn20 白色 1.8mm×4m 1根</t>
  </si>
  <si>
    <t>3460411</t>
  </si>
  <si>
    <t>AE2423878</t>
  </si>
  <si>
    <t>ZKH/震坤行 GB22795-表5 膨胀螺栓 碳钢 镀彩锌 M14×100 1个</t>
  </si>
  <si>
    <t>3460396</t>
  </si>
  <si>
    <t>AA0307024</t>
  </si>
  <si>
    <t>QD/强达螺丝 膨胀钩 M6 1个</t>
  </si>
  <si>
    <t>3460404</t>
  </si>
  <si>
    <t>GT7844</t>
  </si>
  <si>
    <t>NANFU/南孚 碱性干电池 LR6/AA 5号 2粒装 聚能环4代 1.5V 1包</t>
  </si>
  <si>
    <t>3460373</t>
  </si>
  <si>
    <t>AA5232292</t>
  </si>
  <si>
    <t>ICEY/冰禹 转舌锁 BYll-647系列 正芯 20mm通开型 1个</t>
  </si>
  <si>
    <t>3460393</t>
  </si>
  <si>
    <t>AA0307027</t>
  </si>
  <si>
    <t>QD/强达螺丝 膨胀钩 M12 1个</t>
  </si>
  <si>
    <t>3460402</t>
  </si>
  <si>
    <t>3454332</t>
  </si>
  <si>
    <t>3460379</t>
  </si>
  <si>
    <t>AE3291705</t>
  </si>
  <si>
    <t>NASHIDE/纳仕德 不锈钢单冷水龙头 ZXJS012 弯嘴(高款)+1根600mm管 1套</t>
  </si>
  <si>
    <t>3460394</t>
  </si>
  <si>
    <t>AA0307026</t>
  </si>
  <si>
    <t>QD/强达螺丝 GB22795 膨胀钩 碳钢 4.8级 镀锌 粗牙 M10 1个</t>
  </si>
  <si>
    <t>3460405</t>
  </si>
  <si>
    <t>AE8392601</t>
  </si>
  <si>
    <t>BULL/公牛 10A单相三极插头 GNT-10S 250V 金地专用 1个</t>
  </si>
  <si>
    <t>工程物资/开关插座/插头</t>
  </si>
  <si>
    <t>3460406</t>
  </si>
  <si>
    <t>NK7438</t>
  </si>
  <si>
    <t>SANHUAN/三环 短梁黄铜挂锁 262(25#) 通开 1把</t>
  </si>
  <si>
    <t>3460390</t>
  </si>
  <si>
    <t>AC6270642</t>
  </si>
  <si>
    <t>FANJIA/繁佳 加长洗衣机水龙头 GYJ-DN15-4分 135×90mm 1个</t>
  </si>
  <si>
    <t>3460398</t>
  </si>
  <si>
    <t>3460386</t>
  </si>
  <si>
    <t>AA0307025</t>
  </si>
  <si>
    <t>QD/强达螺丝 膨胀钩 M8 1个</t>
  </si>
  <si>
    <t>3460403</t>
  </si>
  <si>
    <t>AE4632932</t>
  </si>
  <si>
    <t>QD/强达螺丝 GB22795(TG) 彩锌 膨胀螺栓 碳钢 M12×150-管14 1个</t>
  </si>
  <si>
    <t>3460397</t>
  </si>
  <si>
    <t>AE2579240</t>
  </si>
  <si>
    <t>YJGH/咏基歌航 不锈钢角阀 SJF-004 1个</t>
  </si>
  <si>
    <t>工程物资/阀门/三角阀</t>
  </si>
  <si>
    <t>3460374</t>
  </si>
  <si>
    <t>AE3768335</t>
  </si>
  <si>
    <t>DILINGQU/第零区 抽屉锁 DLQ-4438 银白色 约16×22mm 锁芯直径16mm 配锁芯底座钥匙 1把</t>
  </si>
  <si>
    <t>3460391</t>
  </si>
  <si>
    <t>3460378</t>
  </si>
  <si>
    <t>AE0653831</t>
  </si>
  <si>
    <t>AMICO/埃美柯 2266系列黄铜球阀 Q11F-16T-DN15 1个</t>
  </si>
  <si>
    <t>工程物资/阀门/浮球阀/球阀</t>
  </si>
  <si>
    <t>3460401</t>
  </si>
  <si>
    <t>AA0011109</t>
  </si>
  <si>
    <t>SUBMARINE/潜水艇 马桶盖 MG4 适用于同品牌产品 马桶 1个</t>
  </si>
  <si>
    <t>3460389</t>
  </si>
  <si>
    <t>AE3298069</t>
  </si>
  <si>
    <t>DILINGQU/第零区 全盖合页 DLQ-3450 开孔32mm 固定式 全盖 冷轧钢 1个</t>
  </si>
  <si>
    <t>工程物资/五金辅料/门合页/不锈钢合页</t>
  </si>
  <si>
    <t>3460409</t>
  </si>
  <si>
    <t>AC0806421</t>
  </si>
  <si>
    <t>DELIXI/德力西 CD831系列一位二极一位三极插座10A HMV86ZS/3 斜连体 1个</t>
  </si>
  <si>
    <t>3460385</t>
  </si>
  <si>
    <t>AA0389993</t>
  </si>
  <si>
    <t>QD/强达螺丝 8.8级发黑十字沉头自攻钉 M6×45 1个</t>
  </si>
  <si>
    <t>工程物资/五金辅料/螺钉</t>
  </si>
  <si>
    <t>3460384</t>
  </si>
  <si>
    <t>7160120074</t>
  </si>
  <si>
    <t>照明开关 佛山照明 F32-10K3/2 10A三位双控开关 白色</t>
  </si>
  <si>
    <t>3454324</t>
  </si>
  <si>
    <t>AC9905276</t>
  </si>
  <si>
    <t>FEEDAA/菲德电气 快速接线端子 CH-3 1包</t>
  </si>
  <si>
    <t>工程物资/工具配件/接线端子</t>
  </si>
  <si>
    <t>3460408</t>
  </si>
  <si>
    <t>7160120075</t>
  </si>
  <si>
    <t>照明开关 佛山照明 F32-10K4/1 10A四位单控开关 白色</t>
  </si>
  <si>
    <t>3454326</t>
  </si>
  <si>
    <t>PO250118000094</t>
  </si>
  <si>
    <t>6050020109</t>
  </si>
  <si>
    <t>摄像机 海康威视 DS-2CE56C3T-IT3 100万高清同轴室内半球摄像头，焦距2.8MM 100万海螺型同轴摄像机</t>
  </si>
  <si>
    <t>消防安保/安防设施/摄像机</t>
  </si>
  <si>
    <t>广东乐泽智联有限公司</t>
  </si>
  <si>
    <t>3454322</t>
  </si>
  <si>
    <t>NY5023</t>
  </si>
  <si>
    <t>RG/锐阁 304不锈钢外丝三通 1/2" DN15×DN15 BSPT(ZG)螺纹 1只</t>
  </si>
  <si>
    <t>工程物资/管材/三通（更新中）</t>
  </si>
  <si>
    <t>3460376</t>
  </si>
  <si>
    <t>TF7529</t>
  </si>
  <si>
    <t>CHINT/正泰 LAY39系列按钮 LAY39B(LA38)-11BNZS 红 安装直径22.3mm 红色 1个</t>
  </si>
  <si>
    <t>3460382</t>
  </si>
  <si>
    <t>7160120069</t>
  </si>
  <si>
    <t>照明开关 佛山照明 F32-10K1/1 10A一位单控开关 白色</t>
  </si>
  <si>
    <t>3454323</t>
  </si>
  <si>
    <t>AA3294536</t>
  </si>
  <si>
    <t>ELECALL/伊莱科 不锈钢浮球阀 1.2英寸DN32 直塞式 配150mm不锈钢浮球 1个</t>
  </si>
  <si>
    <t>3460392</t>
  </si>
  <si>
    <t>3460410</t>
  </si>
  <si>
    <t>AA4551161</t>
  </si>
  <si>
    <t>DONGCHENG/东成 充电式无刷起子电钻 DCJZ23-10E 包含两电一充12V/2Ah 1把</t>
  </si>
  <si>
    <t>3460370</t>
  </si>
  <si>
    <t>3460381</t>
  </si>
  <si>
    <t>FP7229</t>
  </si>
  <si>
    <t>CHINT/正泰 NXHB-125系列隔离开关 NXHB-125 1P 32A 1个</t>
  </si>
  <si>
    <t>3460400</t>
  </si>
  <si>
    <t>AE3192192</t>
  </si>
  <si>
    <t>LESSO/联塑 不锈钢编织软管 WP03205 1个</t>
  </si>
  <si>
    <t>3460375</t>
  </si>
  <si>
    <t>AE3324123</t>
  </si>
  <si>
    <t>LESSO/联塑 PVC电线槽(A槽) 30mm×15mm×2m 白色 2m 1根</t>
  </si>
  <si>
    <t>3460407</t>
  </si>
  <si>
    <t>7160120070</t>
  </si>
  <si>
    <t>照明开关 佛山照明 F32-10K1/2 10A一位双控开关 白色</t>
  </si>
  <si>
    <t>3454328</t>
  </si>
  <si>
    <t>7160120076</t>
  </si>
  <si>
    <t>照明开关 佛山照明 F32-10K4/2 10A四位双控开关 白色</t>
  </si>
  <si>
    <t>3454325</t>
  </si>
  <si>
    <t>7160120073</t>
  </si>
  <si>
    <t>照明开关 佛山照明 F32-10K3/1 10A三位单控开关 白色</t>
  </si>
  <si>
    <t>3454327</t>
  </si>
  <si>
    <t>AA3245338</t>
  </si>
  <si>
    <t>DONGCHENG/东成 充电式无刷角磨机 DCSM03-100（E型） 砂轮片孔径16mm 1台</t>
  </si>
  <si>
    <t>工程物资/电动工具/角磨机</t>
  </si>
  <si>
    <t>3460372</t>
  </si>
  <si>
    <t>PO250116000252</t>
  </si>
  <si>
    <t>AA1011797</t>
  </si>
  <si>
    <t>DELI/得力 棉纸双面胶带 30402 18mm×10yd 白色 1卷</t>
  </si>
  <si>
    <t>2025-01-17 10:06:41.0</t>
  </si>
  <si>
    <t>3461476</t>
  </si>
  <si>
    <t>FR2098</t>
  </si>
  <si>
    <t>M&amp;G/晨光 双头记号笔 MG2130 0.5/1.0mm 黑色 1支</t>
  </si>
  <si>
    <t>3461477</t>
  </si>
  <si>
    <t>3461485</t>
  </si>
  <si>
    <t>3461480</t>
  </si>
  <si>
    <t>FP7841</t>
  </si>
  <si>
    <t>DELI/得力 中性笔芯 6906 0.5mm 黑色 1支</t>
  </si>
  <si>
    <t>3461488</t>
  </si>
  <si>
    <t>3461484</t>
  </si>
  <si>
    <t>AE7209104</t>
  </si>
  <si>
    <t>ZKH/震坤行 双金属柔性锯条 ZKH-BSB24 24齿 12"/300mm 塑盒包装 1根</t>
  </si>
  <si>
    <t>工程物资/工具配件/钢锯条</t>
  </si>
  <si>
    <t>3461473</t>
  </si>
  <si>
    <t>3461483</t>
  </si>
  <si>
    <t>AE1406379</t>
  </si>
  <si>
    <t>TANGO/天章 新绿复印纸 A5 80g 500张×10包 1箱</t>
  </si>
  <si>
    <t>3461482</t>
  </si>
  <si>
    <t>AA4267106</t>
  </si>
  <si>
    <t>GELIAHAO/哥俩好 改性丙烯酸酯胶(AB胶) 302 5g+5g 1套</t>
  </si>
  <si>
    <t>3461474</t>
  </si>
  <si>
    <t>3461479</t>
  </si>
  <si>
    <t>AA5459904</t>
  </si>
  <si>
    <t>JINGHUA/晶华 美纹纸胶带 3107-S 30mm×50m 白色 1卷</t>
  </si>
  <si>
    <t>3461475</t>
  </si>
  <si>
    <t>AE0680499</t>
  </si>
  <si>
    <t>ZKH/震坤行 双强力夹 HBG-WJJ01 A4 蓝色 1个</t>
  </si>
  <si>
    <t>3461481</t>
  </si>
  <si>
    <t>3461489</t>
  </si>
  <si>
    <t>PM5269</t>
  </si>
  <si>
    <t>BULL/公牛 排插 GN-B5440-1.8M 1个</t>
  </si>
  <si>
    <t>3461486</t>
  </si>
  <si>
    <t>KM5653</t>
  </si>
  <si>
    <t>RBD/装得快 硬胶套 JX-804 A4 297×210mm 透明 1个</t>
  </si>
  <si>
    <t>3461487</t>
  </si>
  <si>
    <t>QK0727</t>
  </si>
  <si>
    <t>DELI/得力 可加墨白板笔 S502 黑色 10支 1盒</t>
  </si>
  <si>
    <t>3461478</t>
  </si>
  <si>
    <t>PO250115000342</t>
  </si>
  <si>
    <t>2025-01-15 16:02:29.0</t>
  </si>
  <si>
    <t>3452364</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</si>
  <si>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</si>
  <si>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</si>
  <si>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</si>
  <si>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</si>
  <si>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</si>
  <si>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</si>
  <si>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</si>
  <si>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</si>
  <si>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</si>
  <si>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</si>
  <si>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</si>
  <si>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</si>
  <si>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</si>
  <si>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</si>
  <si>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</si>
  <si>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</si>
  <si>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</si>
  <si>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</si>
  <si>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</si>
  <si>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</si>
  <si>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</si>
  <si>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</si>
  <si>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</si>
  <si>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</si>
  <si>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</si>
  <si>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</si>
  <si>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</si>
  <si>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</si>
  <si>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</si>
  <si>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</si>
  <si>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</si>
  <si>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</si>
  <si>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</si>
  <si>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</si>
  <si>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</si>
  <si>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</si>
  <si>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</si>
  <si>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</si>
  <si>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</si>
  <si>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</si>
  <si>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</si>
  <si>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</si>
  <si>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</si>
  <si>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</si>
  <si>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</si>
  <si>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</si>
  <si>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</si>
  <si>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</si>
  <si>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</si>
  <si>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</si>
  <si>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</si>
  <si>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</si>
  <si>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</si>
  <si>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</si>
  <si>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</si>
  <si>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</si>
  <si>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</si>
  <si>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</si>
  <si>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</si>
  <si>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</si>
  <si>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</si>
  <si>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</si>
  <si>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</si>
  <si>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</si>
  <si>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</si>
  <si>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</si>
  <si>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</si>
  <si>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</si>
  <si>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</si>
  <si>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</si>
  <si>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</si>
  <si>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</si>
  <si>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</si>
  <si>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</si>
  <si>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</si>
  <si>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</si>
  <si>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</si>
  <si>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</si>
  <si>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</si>
  <si>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</si>
  <si>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</si>
  <si>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</si>
  <si>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</si>
  <si>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</si>
  <si>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</si>
  <si>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</si>
  <si>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</si>
  <si>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</si>
  <si>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</si>
  <si>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</si>
  <si>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</si>
  <si>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</si>
  <si>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</si>
  <si>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</si>
  <si>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</si>
  <si>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</si>
  <si>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</si>
  <si>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</si>
  <si>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</si>
  <si>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</si>
  <si>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</si>
  <si>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</si>
  <si>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</si>
  <si>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</si>
  <si>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</si>
  <si>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</si>
  <si>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</si>
  <si>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</si>
  <si>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</si>
  <si>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</si>
  <si>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</si>
  <si>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</si>
  <si>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</si>
  <si>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</si>
  <si>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</si>
  <si>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</si>
  <si>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</si>
  <si>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</si>
  <si>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</si>
  <si>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</si>
  <si>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</si>
  <si>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</si>
  <si>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</si>
  <si>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</si>
  <si>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</si>
  <si>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</si>
  <si>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</si>
  <si>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</si>
  <si>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</si>
  <si>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</si>
  <si>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</si>
  <si>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</si>
  <si>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</si>
  <si>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</si>
  <si>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</si>
  <si>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</si>
  <si>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2220500318016299008</t>
  </si>
  <si>
    <t>审核通过</t>
  </si>
  <si>
    <t>深圳非住二片区化粪池、排污管道清掏服务项目合同评审盖章申请</t>
  </si>
  <si>
    <t>2026-06-30</t>
  </si>
  <si>
    <t>主合同</t>
  </si>
  <si>
    <t>线下签署（智能+物理）</t>
  </si>
  <si>
    <t>001</t>
  </si>
  <si>
    <t>银行转账</t>
  </si>
  <si>
    <t>CNY</t>
  </si>
  <si>
    <t>人民币</t>
  </si>
  <si>
    <t/>
  </si>
  <si>
    <t>增值税专用发票</t>
  </si>
  <si>
    <t>U1015000229</t>
  </si>
  <si>
    <t>2025-06-10</t>
  </si>
  <si>
    <t>2025-07-01</t>
  </si>
  <si>
    <t>11501025</t>
  </si>
  <si>
    <t>王学思</t>
  </si>
  <si>
    <t>V1.0</t>
  </si>
  <si>
    <t>20059783</t>
  </si>
  <si>
    <t>卓少耿</t>
  </si>
  <si>
    <t>正常</t>
  </si>
  <si>
    <t>待履约</t>
  </si>
  <si>
    <t>已签章</t>
  </si>
  <si>
    <t>已归档</t>
  </si>
  <si>
    <t>JD-YWLX-062</t>
  </si>
  <si>
    <t>化粪池清淘及管道冲洗</t>
  </si>
  <si>
    <t>工程服务类</t>
  </si>
  <si>
    <t>2220500297371968512</t>
  </si>
  <si>
    <t>SealSign-20250522-0240</t>
  </si>
  <si>
    <t>新签</t>
  </si>
  <si>
    <t>关于深圳区域公司 深圳非住二片区迈瑞项目2025年化粪池、排污管道清掏服务外包需求，项目结算主体深圳市金地物业管理有限公司为一般纳税人， 比价规则按照不含税总价最低者中标执行，有效报价供应商3家，经比价后拟定不含税总价最低的供应商深圳市环能世纪环境科技有限公司中标，定标含税总金额18900元，税率3%。</t>
  </si>
  <si>
    <t>2025-06-03 11:13:22:055</t>
  </si>
  <si>
    <t>2025-05-22 16:48:30:472</t>
  </si>
  <si>
    <t>2025-06-24 11:18:15:234</t>
  </si>
  <si>
    <t>eipuser</t>
  </si>
  <si>
    <t>EIP接口用户</t>
  </si>
  <si>
    <t>2220495663681075200</t>
  </si>
  <si>
    <t>fxyz_engineeringservice</t>
  </si>
  <si>
    <t>2220500318016253952</t>
  </si>
  <si>
    <t>132</t>
  </si>
  <si>
    <t>深圳市金地物业管理有限公司</t>
  </si>
  <si>
    <t>2220500318016253953</t>
  </si>
  <si>
    <t>42701</t>
  </si>
  <si>
    <t>2210249537640032256</t>
  </si>
  <si>
    <t>深圳非住二片区迈瑞项目1栋1楼3号货台调板小板维修更换的服务合同申请</t>
  </si>
  <si>
    <t>2025-12-31</t>
  </si>
  <si>
    <t>2025-05-25</t>
  </si>
  <si>
    <t>2025-06-01</t>
  </si>
  <si>
    <t>JD-YWLX-072</t>
  </si>
  <si>
    <t>2210249526818658304</t>
  </si>
  <si>
    <t>SealSign-20250508-0089</t>
  </si>
  <si>
    <t>关于深圳区域公司深圳非住二片区迈瑞项目1栋1楼3号货台调板小板维修更换的服务 需求，项目结算主体深圳市金地物业管理有限公司为一般纳税人，
1、深圳非住迈瑞项目1栋1楼3号货台板块因接面断裂严重，影响承重载荷，存在安全隐患，甲方发邮件需紧急维修更换调节板小板，费用由甲方承担。
2、原厂维修：“深圳市擎天达科技有限公司”报价：5000元（含6%增值税专票）。
3、该工程维修服务费用与甲方结算：5250元（含6%增值税专票）
4、 由于甲方发邮件走紧急流程，故直接委托厂家‘’深圳市擎天达科技有限公司‘’上门服务维修更换，待完工后及时与甲方结算费用。</t>
  </si>
  <si>
    <t>2025-05-16 17:23:07:270</t>
  </si>
  <si>
    <t>2025-05-08 13:23:37:530</t>
  </si>
  <si>
    <t>2025-05-26 14:42:59:841</t>
  </si>
  <si>
    <t>2210245683074567168</t>
  </si>
  <si>
    <t>2210249537640033280</t>
  </si>
  <si>
    <t>2210249537640033281</t>
  </si>
  <si>
    <t>427683</t>
  </si>
  <si>
    <t>2209588679947588608</t>
  </si>
  <si>
    <t>深圳非住二片区迈瑞项目生活用水二次供水设施清洗消毒服务外包的合同评审盖章申请</t>
  </si>
  <si>
    <t>2026-05-31</t>
  </si>
  <si>
    <t>2025-05-20</t>
  </si>
  <si>
    <t>JD-YWLX-063</t>
  </si>
  <si>
    <t>2209588659898872832</t>
  </si>
  <si>
    <t>SealSign-20250507-0190</t>
  </si>
  <si>
    <t xml:space="preserve">关于深圳区域公司深圳非住二片区迈瑞项目生活用水二次供水设施清洗消毒服务外包 需求，项目结算主体深圳市金地物业管理有限公司为一般纳税人， 比价规则按照不含税总价最低者中标执行，有效报价供应商3家，经比价后拟定不含税总价最低的供应商深圳天成优美环境科技有限公司中标，定标含税总金额4200元，税率3%。
</t>
  </si>
  <si>
    <t>2025-05-13 14:59:02:465</t>
  </si>
  <si>
    <t>2025-05-07 15:13:52:612</t>
  </si>
  <si>
    <t>2025-05-21 16:50:40:471</t>
  </si>
  <si>
    <t>2209576398715098112</t>
  </si>
  <si>
    <t>2209588679947587584</t>
  </si>
  <si>
    <t>2209588679947587585</t>
  </si>
  <si>
    <t>42715</t>
  </si>
  <si>
    <t>2184317632696611840</t>
  </si>
  <si>
    <t>深圳非住二片区迈瑞项目蛇害防治服务合同评审盖章申请（2025年4月1日-2026年3月31日）</t>
  </si>
  <si>
    <t>2026-03-31</t>
  </si>
  <si>
    <t>2025-03-31</t>
  </si>
  <si>
    <t>2025-04-23</t>
  </si>
  <si>
    <t>V2.0</t>
  </si>
  <si>
    <t>20027688</t>
  </si>
  <si>
    <t>王鑫</t>
  </si>
  <si>
    <t>已变更</t>
  </si>
  <si>
    <t>履约中</t>
  </si>
  <si>
    <t>JD-YWLX-059</t>
  </si>
  <si>
    <t>其他环境服务</t>
  </si>
  <si>
    <t>环境服务类</t>
  </si>
  <si>
    <t>2184317614493321216</t>
  </si>
  <si>
    <t>SealSign-20250402-0199</t>
  </si>
  <si>
    <t>关于深圳区域公司深圳非住二片区迈瑞项目蛇害防治原价续签的立项申请需求，项目结算主体深圳市金地物业管理有限公司为一般纳税人，现对项目蛇害防治业务进行续签申请，具体情况如下：
1、合作单位  :  深圳市全民有害生物防治有限公司
2、原合同期限  :  2024年4月1日至2025年3月31日
3、服务模式  :  放置诱捕器，驱蛇粉，排水口设置放蛇网，检查、维护、更换设施2-4次/月
4、服务面积  :  104305㎡
5、服务费用  :  甲方结算费用43200元/年含税，我司外包费用43200元/年含税
6、续签说明  :  深圳市全民有害生物防治有限公司原属于迈瑞甲方直委单位，由我司代付</t>
  </si>
  <si>
    <t>2025-04-10 19:18:29:092</t>
  </si>
  <si>
    <t>2025-04-02 18:29:24:081</t>
  </si>
  <si>
    <t>2025-07-24 19:12:30:041</t>
  </si>
  <si>
    <t>2184307658482299904</t>
  </si>
  <si>
    <t>fxyz_environmentalservice</t>
  </si>
  <si>
    <t>2184317632696610816</t>
  </si>
  <si>
    <t>2184317632696610817</t>
  </si>
  <si>
    <t>46642</t>
  </si>
  <si>
    <t>2178269167482892288</t>
  </si>
  <si>
    <t>深圳非住二片区迈瑞项目四害消杀服务合同评审盖章（2025年4月1日-2026年3月31日）</t>
  </si>
  <si>
    <t>2025-04-05</t>
  </si>
  <si>
    <t>JD-YWLX-051</t>
  </si>
  <si>
    <t>2178269143281759232</t>
  </si>
  <si>
    <t>SealSign-20250325-0067</t>
  </si>
  <si>
    <t>关于深圳区域公司深圳非住二片区迈瑞项目四害消杀降价续签需求，项目结算主体深圳市金地物业管理有限公司为一般纳税人，现对项目四害消杀业务进行续签申请，具体情况如下：
1、合作单位 : 深圳升达尔卫生服务有限公司
2、原合同期限 : 2024年4月1日至2025年3月31日
3、服务模式 : 消杀频次6次/月（园区4次、宿舍2次），鼠患排查2次/月及其他业务范围内工作
4、服务面积 : 园区315670.71㎡，宿舍16376㎡
5、服务费用 : 甲方结算费用132000/年含税，我司外包费用109992元/年含税。</t>
  </si>
  <si>
    <t>ID-000028</t>
  </si>
  <si>
    <t>杨振华</t>
  </si>
  <si>
    <t>2025-03-28 18:07:31:146</t>
  </si>
  <si>
    <t>2025-03-25 09:56:35:928</t>
  </si>
  <si>
    <t>2025-04-15 02:02:27:106</t>
  </si>
  <si>
    <t>2178251350775757824</t>
  </si>
  <si>
    <t>2178269167482893312</t>
  </si>
  <si>
    <t>2178269167482893313</t>
  </si>
  <si>
    <t>42705</t>
  </si>
  <si>
    <t>2160126882220135424</t>
  </si>
  <si>
    <t>关于深圳非住二片区迈瑞项目园区饮水机维保维修专项工程外包服务直委的合同评审盖章申请</t>
  </si>
  <si>
    <t>2027-03-31</t>
  </si>
  <si>
    <t>2025-03-05</t>
  </si>
  <si>
    <t>2025-03-08</t>
  </si>
  <si>
    <t>2160126844060395520</t>
  </si>
  <si>
    <t>SealSign-20250228-0019</t>
  </si>
  <si>
    <t>关于深圳区域公司深圳迈瑞项目园区饮水机维保维修专项工程外包服务需求，项目结算主体深圳市金地物业管理有限公司为一般纳税人，“深圳沁园水处理设备有限公司”报价：2025年维保维修不含滤芯费用：226050元/年，2026年1月起至2027年3月31日止维保维修与滤芯不可分割，费用：370000元/年，2027年1月1日至2027年3月31日按每年总包费用季度结算：92500元，故2025年1月1日起至2027年3月31日止总外包费用报价：688550元。</t>
  </si>
  <si>
    <t>2025-03-05 11:17:27:728</t>
  </si>
  <si>
    <t>2025-02-28 09:10:49:646</t>
  </si>
  <si>
    <t>2025-04-15 02:22:58:805</t>
  </si>
  <si>
    <t>2160108920079666176</t>
  </si>
  <si>
    <t>2160126882220134400</t>
  </si>
  <si>
    <t>2160126882220134401</t>
  </si>
  <si>
    <t>42772</t>
  </si>
  <si>
    <t>2031132449806753792</t>
  </si>
  <si>
    <t>关于迈瑞项目生活用水二次供水设施清洗消毒服务外包的合作确定及合同盖章申请</t>
  </si>
  <si>
    <t>2025-05-31</t>
  </si>
  <si>
    <t>2024-09-13</t>
  </si>
  <si>
    <t>2024-10-01</t>
  </si>
  <si>
    <t>20016515</t>
  </si>
  <si>
    <t>张凤英</t>
  </si>
  <si>
    <t>2031132422971595776</t>
  </si>
  <si>
    <t>SealSign-20240903-0032</t>
  </si>
  <si>
    <t>迈瑞光明园区生活用水二次供水设施清洗消毒服务合同续签，
合同金额：3000元（含6%的增值税专用发票），
清洗次数：1次（共计192m³），每次含1份水质检测报告；
合同期限：2024年10月1日至2025年5月31日。</t>
  </si>
  <si>
    <t>2024-09-19 11:59:29:696</t>
  </si>
  <si>
    <t>2024-09-03 10:09:29:518</t>
  </si>
  <si>
    <t>2025-04-15 02:09:31:224</t>
  </si>
  <si>
    <t>2031128366685357056</t>
  </si>
  <si>
    <t>2031132449806754816</t>
  </si>
  <si>
    <t>2031132449806754817</t>
  </si>
  <si>
    <t>42783</t>
  </si>
  <si>
    <t>深圳市滢水水处理技术有限公司</t>
  </si>
  <si>
    <t>2000957153396962304</t>
  </si>
  <si>
    <t>关于迈瑞光明生产基地四害消杀服务合同评审及盖章申请</t>
  </si>
  <si>
    <t>2025-04-22</t>
  </si>
  <si>
    <t>2024-04-10</t>
  </si>
  <si>
    <t>2024-04-23</t>
  </si>
  <si>
    <t>20075986</t>
  </si>
  <si>
    <t>杨久正</t>
  </si>
  <si>
    <t>1945614802403529728</t>
  </si>
  <si>
    <t>SealSign-20240508-0067</t>
  </si>
  <si>
    <t>各位领导：
       粤东二管理中心迈瑞光明园区项目，因2024四害消杀服务合同续签事宜需求，现进行定标申请，具体情况如下：
       1、项目预算：113400元/年（年度预算内费用）；
       2、需提供服务事项描述：对项目提供四害消杀服务等，除“四害”6次/月（其中园区内4次/月；宏发宿舍2次/月） ，鼠患排查2次/月；
       3、中标金额：金额113400元，发票税率6%，中标单位：深圳市升达尔卫生服务有限公司；
妥否！请领导审批！</t>
  </si>
  <si>
    <t>2024-05-29 15:34:24:774</t>
  </si>
  <si>
    <t>2024-05-08 10:01:02:275</t>
  </si>
  <si>
    <t>2025-05-09 16:48:43:771</t>
  </si>
  <si>
    <t>1945600576003835904</t>
  </si>
  <si>
    <t>2000957153397007360</t>
  </si>
  <si>
    <t>2000957153397007361</t>
  </si>
  <si>
    <t>2000956744703980544</t>
  </si>
  <si>
    <t>关于2024年迈瑞光明园区蛇害防治服务外包合同评审及盖章申请</t>
  </si>
  <si>
    <t>2025-04-17</t>
  </si>
  <si>
    <t>2024-04-01</t>
  </si>
  <si>
    <t>2024-04-18</t>
  </si>
  <si>
    <t>1930429520913969152</t>
  </si>
  <si>
    <t>SealSign-20240417-0080</t>
  </si>
  <si>
    <t>各位领导：
       粤东二管理中心迈瑞光明园区项目，因蛇害防治服务外包合同续签事宜需求，现进行定标申请，具体情况如下：
       1、项目预算：43200元/年（甲方结算范围内费用）；
       2、需提供服务事项描述：对项目提供蛇害防治服务等；
       3、中标金额：金额43200元，发票税率3%，中标单位：深圳市全民有害生物防治有限公司；
妥否！请领导审批！</t>
  </si>
  <si>
    <t>2024-05-10 00:27:53:139</t>
  </si>
  <si>
    <t>2024-04-17 10:14:42:197</t>
  </si>
  <si>
    <t>2025-04-15 01:50:10:340</t>
  </si>
  <si>
    <t>1930387163233423360</t>
  </si>
  <si>
    <t>2000956744704025600</t>
  </si>
  <si>
    <t>2000956744704025601</t>
  </si>
  <si>
    <t>2000948421510306816</t>
  </si>
  <si>
    <t>关于迈瑞光明项目2024年化粪池、排污管道清掏服务合同的评审及盖章申请</t>
  </si>
  <si>
    <t>2025-06-30</t>
  </si>
  <si>
    <t>2024-05-20</t>
  </si>
  <si>
    <t>2024-07-01</t>
  </si>
  <si>
    <t>1954476605539705856</t>
  </si>
  <si>
    <t>SealSign-20240520-0253</t>
  </si>
  <si>
    <t>迈瑞项目化粪池清掏合同于2024年6月30日到期，现项目对化粪池清掏业务进行续签，共计20000元/年（含3%的税）。</t>
  </si>
  <si>
    <t>2024-05-29 15:36:07:639</t>
  </si>
  <si>
    <t>2024-05-20 15:25:19:625</t>
  </si>
  <si>
    <t>2025-04-15 02:02:46:169</t>
  </si>
  <si>
    <t>1954461104105064448</t>
  </si>
  <si>
    <t>2000948421510305792</t>
  </si>
  <si>
    <t>2000948421510305793</t>
  </si>
  <si>
    <t>深圳市润道通环保科技有限公司</t>
  </si>
  <si>
    <t>2000947481348675584</t>
  </si>
  <si>
    <t>2024-09-30</t>
  </si>
  <si>
    <t>2024-05-09</t>
  </si>
  <si>
    <t>2024-06-01</t>
  </si>
  <si>
    <t>1946323577989039104</t>
  </si>
  <si>
    <t>SealSign-20240509-0043</t>
  </si>
  <si>
    <t>迈瑞项目水池水箱清洗合同将于2024年5月31日到期，现对项目水池水箱清洗业务进行合同续签，合同金额及期限：合同金额：3000元，2024年6月1日至2024年9月30日。</t>
  </si>
  <si>
    <t>2024-05-17 15:49:18:318</t>
  </si>
  <si>
    <t>2024-05-09 09:52:43:838</t>
  </si>
  <si>
    <t>2025-04-15 02:01:56:392</t>
  </si>
  <si>
    <t>1946321169871367168</t>
  </si>
  <si>
    <t>2000947481348676608</t>
  </si>
  <si>
    <t>2000947481348676609</t>
  </si>
  <si>
    <t>2000946060544973824</t>
  </si>
  <si>
    <t>关于迈瑞光明园区2024年工作场所职业病危害检测的合同续签评审盖章申请</t>
  </si>
  <si>
    <t>2025-06-08</t>
  </si>
  <si>
    <t>2024-05-11</t>
  </si>
  <si>
    <t>2024-06-09</t>
  </si>
  <si>
    <t>1947889363555720192</t>
  </si>
  <si>
    <t>SealSign-20240511-0165</t>
  </si>
  <si>
    <t>迈瑞项目工作场所的职业病危害检测，原价续签合同，代甲方垫付检测，共计9600元（含6%的增值税专用发票），完工后及时与甲方结算费用。</t>
  </si>
  <si>
    <t>2024-05-29 15:34:06:436</t>
  </si>
  <si>
    <t>2024-05-11 13:41:43:327</t>
  </si>
  <si>
    <t>2025-04-15 02:02:08:843</t>
  </si>
  <si>
    <t>1947885976470699008</t>
  </si>
  <si>
    <t>2000946060544972800</t>
  </si>
  <si>
    <t>2000946060544972801</t>
  </si>
  <si>
    <t>416589</t>
  </si>
  <si>
    <t>华测检测认证集团股份有限公司</t>
  </si>
  <si>
    <t>2000945652573412352</t>
  </si>
  <si>
    <t>关于迈瑞项目光明园区电气火灾监控系统主机变代更换的合同评审盖章申请</t>
  </si>
  <si>
    <t>2024-03-21</t>
  </si>
  <si>
    <t>2024-03-31</t>
  </si>
  <si>
    <t>1919749049427169280</t>
  </si>
  <si>
    <t>SealSign-20240402-0145</t>
  </si>
  <si>
    <t>各位领导：
       粤东二管理中心迈瑞光明园区项目，因电气火灾监控系统主机变代更换的专项直委事宜需求，现进行定标申请，具体情况如下：
       1、项目预算：46180元（预算内费用）；
       2、需提供服务事项描述：对项目提供更换升级电气火灾监控系统主机服务等；
       3、中标金额：金额46180元，发票税率6%，中标单位：深圳市莱赛电气科技有限公司；
妥否！请领导审批！</t>
  </si>
  <si>
    <t>2024-04-10 11:13:45:283</t>
  </si>
  <si>
    <t>2024-04-02 17:47:54:560</t>
  </si>
  <si>
    <t>2025-04-15 01:59:48:764</t>
  </si>
  <si>
    <t>1919743633079158784</t>
  </si>
  <si>
    <t>2000945652573411328</t>
  </si>
  <si>
    <t>2000945652573411329</t>
  </si>
  <si>
    <t>423626</t>
  </si>
  <si>
    <t>深圳市莱赛电气科技有限公司</t>
  </si>
  <si>
    <t>2000945244132088832</t>
  </si>
  <si>
    <t>关于迈瑞光明园区工作场所职业病危害检测的合同续签盖章申请</t>
  </si>
  <si>
    <t>2024-06-30</t>
  </si>
  <si>
    <t>2023-06-30</t>
  </si>
  <si>
    <t>1717292797612015616</t>
  </si>
  <si>
    <t>SealSign-20230628-025</t>
  </si>
  <si>
    <t>迈瑞光明园区工作场所职业病危害合同续签代甲方垫付事项的供方为华测检测认证集团股份有限公司，合同金额8400元，发票税率6%，合同期限以项目实际情况为准。</t>
  </si>
  <si>
    <t>2023-07-04 10:18:46:357</t>
  </si>
  <si>
    <t>2023-06-28 09:27:42:616</t>
  </si>
  <si>
    <t>2025-04-15 01:41:22:212</t>
  </si>
  <si>
    <t>1717279445498214400</t>
  </si>
  <si>
    <t>2000945244132087808</t>
  </si>
  <si>
    <t>2000945244132087809</t>
  </si>
  <si>
    <t>2000943949593712640</t>
  </si>
  <si>
    <t>关于迈瑞项目7栋1楼23号滑升门维修外包服务的合作确定及合同申请</t>
  </si>
  <si>
    <t>2024-05-28</t>
  </si>
  <si>
    <t>2024-02-28</t>
  </si>
  <si>
    <t>1901524294509266944</t>
  </si>
  <si>
    <t>SealSign-20240308-104</t>
  </si>
  <si>
    <t>各位领导：
       粤东二管理中心迈瑞项目，因7栋1楼货台23号滑升门专项工程维修直委事宜需求，现进行定标申请，具体情况如下：
       1、项目预算：6839.88元（预算内费用）；
       2、需提供服务事项描述：对7栋1楼货台23号损坏的滑升门进行维修等；
       3、中标金额：金额6839.88元，发票税率13%，中标单位：亚萨合莱自动门系统（上海）有限公司；
妥否！请领导审批！</t>
  </si>
  <si>
    <t>2024-03-12 09:42:47:596</t>
  </si>
  <si>
    <t>2024-03-08 13:54:28:899</t>
  </si>
  <si>
    <t>2025-04-15 01:57:03:997</t>
  </si>
  <si>
    <t>1901506751748905984</t>
  </si>
  <si>
    <t>2000943949593713664</t>
  </si>
  <si>
    <t>2000943949593713665</t>
  </si>
  <si>
    <t>416115</t>
  </si>
  <si>
    <t>2000941840487946240</t>
  </si>
  <si>
    <t>关于迈瑞项目可燃气体检测装置更换外包的合同盖章申请</t>
  </si>
  <si>
    <t>2026-12-22</t>
  </si>
  <si>
    <t>2023-12-22</t>
  </si>
  <si>
    <t>1843538381556941824</t>
  </si>
  <si>
    <t>SealSign-20231219-146</t>
  </si>
  <si>
    <t>尊敬的各位领导：
       您好！粤东二管理中心迈瑞园区项目，因可燃气体检测装置更换外包直委事宜需求，现进行定标申请，具体情况如下：
       1、项目预算：34090元（与甲方结算费用47088元，预算内）；
       2、需提供服务事项描述：对可燃气体装置更新维护；
       3、中标金额：金额14600元，发票税率3%，中标单位：深圳市享仁电子技术有限公司；
妥否！请领导审批！</t>
  </si>
  <si>
    <t>2024-01-15 09:14:01:941</t>
  </si>
  <si>
    <t>2023-12-19 13:37:00:453</t>
  </si>
  <si>
    <t>2025-04-15 01:52:15:426</t>
  </si>
  <si>
    <t>1843515898283998208</t>
  </si>
  <si>
    <t>2000941840487947264</t>
  </si>
  <si>
    <t>2000941840487947265</t>
  </si>
  <si>
    <t>420736</t>
  </si>
  <si>
    <t>深圳市享仁电子技术有限公司</t>
  </si>
  <si>
    <t>2000941605892134912</t>
  </si>
  <si>
    <t>关于迈瑞项目生活用水二次供水设施清洗消毒服务外包的合作确定及合同申请</t>
  </si>
  <si>
    <t>2024-05-31</t>
  </si>
  <si>
    <t>2023-06-01</t>
  </si>
  <si>
    <t>1692919988899286016</t>
  </si>
  <si>
    <t>SealSign-20230525-494</t>
  </si>
  <si>
    <t>迈瑞光明园区生活用水二次供水设施清洗消毒服务合同续签供方为深圳市滢水水处理技术有限公司，合同金额为6000元，发票税率为6%，合同期限为2023年6月1日——2024年5月31日（项目与财务确认）。</t>
  </si>
  <si>
    <t>2023-05-31 18:24:48:866</t>
  </si>
  <si>
    <t>2023-05-25 18:25:08:670</t>
  </si>
  <si>
    <t>2025-04-15 01:38:45:764</t>
  </si>
  <si>
    <t>1692907570387225600</t>
  </si>
  <si>
    <t>2000941605892135936</t>
  </si>
  <si>
    <t>2000941605892135937</t>
  </si>
  <si>
    <t>2000939862957497344</t>
  </si>
  <si>
    <t>关于迈瑞光明园区2024年六栋新增电梯梯控专项工程合同的评审及盖章申请</t>
  </si>
  <si>
    <t>2025-05-23</t>
  </si>
  <si>
    <t>2024-05-21</t>
  </si>
  <si>
    <t>2024-05-24</t>
  </si>
  <si>
    <t>1955027696828307456</t>
  </si>
  <si>
    <t>SealSign-20240521-0051</t>
  </si>
  <si>
    <t>迈瑞项目园区六栋电梯新增梯控专项服务外包三方比价，
广东长石设备有限公司含税报价最低23624元（含3%的增值税专用发票），不含税金额22935.92元，
深圳市沅欣智能科技有限公司报价24937元（含9%的增值税专用发票），不含税金额22877.98元；
深圳市沅欣智能科技有限公司报价不含税价最低，建议为中标单位。</t>
  </si>
  <si>
    <t>2024-05-28 12:05:30:410</t>
  </si>
  <si>
    <t>2024-05-21 10:05:45:186</t>
  </si>
  <si>
    <t>2025-04-15 02:02:50:212</t>
  </si>
  <si>
    <t>1955025033227168768</t>
  </si>
  <si>
    <t>2000939862957496320</t>
  </si>
  <si>
    <t>2000939862957496321</t>
  </si>
  <si>
    <t>424542</t>
  </si>
  <si>
    <t>深圳市沅欣智能科技有限公司</t>
  </si>
  <si>
    <t>2000939818741144576</t>
  </si>
  <si>
    <t>关于迈瑞项目1栋小试剂5号滑升门的维修</t>
  </si>
  <si>
    <t>2023-10-31</t>
  </si>
  <si>
    <t>2023-08-04</t>
  </si>
  <si>
    <t>异常关闭</t>
  </si>
  <si>
    <t>1744118613134020608</t>
  </si>
  <si>
    <t>SealSign-20230804-021</t>
  </si>
  <si>
    <t>迈瑞项目1栋小试剂5号滑升门维修直委供方为霍曼（北京）贸易有限公司，邮件请示的金额为16382元，后甲方需求调整，电机不进行维修。故实际产生金额即合同金额为9623元，发票税率13%，合同期限以项目实际为准。</t>
  </si>
  <si>
    <t>2023-08-11 14:44:24:692</t>
  </si>
  <si>
    <t>2023-08-04 10:01:03:536</t>
  </si>
  <si>
    <t>2025-04-15 01:43:45:118</t>
  </si>
  <si>
    <t>1744112932779738112</t>
  </si>
  <si>
    <t>2000939818741143552</t>
  </si>
  <si>
    <t>2000939818741143553</t>
  </si>
  <si>
    <t>417023</t>
  </si>
  <si>
    <t>霍曼（北京）贸易有限公司</t>
  </si>
  <si>
    <t>2000939169949424640</t>
  </si>
  <si>
    <t>关于迈瑞光明项目化粪池、排污管道清掏服务外包合同</t>
  </si>
  <si>
    <t>2023-07-01</t>
  </si>
  <si>
    <t>1707986840868412416</t>
  </si>
  <si>
    <t>SealSign-20230615-064</t>
  </si>
  <si>
    <t>迈瑞光明项目化粪池、排污管道清掏服务外包合同续签的供方为深圳市润道通环保科技有限公司，合同金额20000元，发票税率3%，合同期限以项目合同为准。</t>
  </si>
  <si>
    <t>2023-06-20 09:01:47:669</t>
  </si>
  <si>
    <t>2023-06-15 11:31:27:925</t>
  </si>
  <si>
    <t>2025-04-15 01:40:06:646</t>
  </si>
  <si>
    <t>1707919652581070848</t>
  </si>
  <si>
    <t>2000939169949423616</t>
  </si>
  <si>
    <t>2000939169949423617</t>
  </si>
  <si>
    <t>2000938601134693376</t>
  </si>
  <si>
    <t>关于迈瑞项目2024年5月7栋3楼C区快速卷帘门维修服务合同评审及盖章</t>
  </si>
  <si>
    <t>2025-07-09</t>
  </si>
  <si>
    <t>2024-06-24</t>
  </si>
  <si>
    <t>2024-07-10</t>
  </si>
  <si>
    <t>1982026751466847232</t>
  </si>
  <si>
    <t>SealSign-20240627-0337</t>
  </si>
  <si>
    <t>迈瑞项目园区7栋3楼C区快速卷帘门的原厂家维修专项工程报价已被甲方授标，由物业服务中心承接该专项工程。
因该专项工程需更换轴管、电机以及减速机等作业因专业性较强，故项目申请原厂家（广州市常峰门业有限公司）进行上门服务维修更换；
共计5850元，妥否，请领导审批！</t>
  </si>
  <si>
    <t>2024-07-08 10:01:01:621</t>
  </si>
  <si>
    <t>2024-06-27 16:03:03:447</t>
  </si>
  <si>
    <t>2025-04-15 02:05:16:831</t>
  </si>
  <si>
    <t>1982021573615306752</t>
  </si>
  <si>
    <t>2000938601134692352</t>
  </si>
  <si>
    <t>2000938601134692353</t>
  </si>
  <si>
    <t>416111</t>
  </si>
  <si>
    <t>广州市常峰门业有限公司</t>
  </si>
  <si>
    <t>1912440950081232896</t>
  </si>
  <si>
    <t>迈瑞光明生产基地四害消杀服务合同</t>
  </si>
  <si>
    <t>2024-04-30</t>
  </si>
  <si>
    <t>无需用印</t>
  </si>
  <si>
    <t>2023-03-24</t>
  </si>
  <si>
    <t>2023-04-01</t>
  </si>
  <si>
    <t>20010840</t>
  </si>
  <si>
    <t>霍孝瑞</t>
  </si>
  <si>
    <t>1913844137371682816</t>
  </si>
  <si>
    <t>SealSign-20240325-952</t>
  </si>
  <si>
    <t>20240331业财全国推广上线初始化合同</t>
  </si>
  <si>
    <t>2024-03-25 14:26:44:823</t>
  </si>
  <si>
    <t>2024-03-23 15:58:14:541</t>
  </si>
  <si>
    <t>2025-04-15 01:49:00:767</t>
  </si>
  <si>
    <t>ID-000032</t>
  </si>
  <si>
    <t>王毓龙</t>
  </si>
  <si>
    <t>1912440803028898816</t>
  </si>
  <si>
    <t>1912440950081233920</t>
  </si>
  <si>
    <t>1912440950081233921</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</si>
  <si>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</si>
  <si>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</si>
  <si>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</si>
  <si>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</si>
  <si>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</si>
  <si>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</si>
  <si>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</si>
  <si>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</si>
  <si>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</si>
  <si>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</si>
  <si>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</si>
  <si>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</si>
  <si>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</si>
  <si>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</si>
  <si>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</si>
  <si>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</si>
  <si>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</si>
  <si>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</si>
  <si>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</si>
  <si>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</si>
  <si>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</si>
  <si>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</si>
  <si>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</si>
  <si>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</si>
  <si>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</si>
  <si>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</si>
  <si>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</si>
  <si>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</si>
  <si>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</si>
  <si>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</si>
  <si>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</si>
  <si>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</si>
  <si>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</si>
  <si>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</si>
  <si>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</si>
  <si>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</si>
  <si>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</si>
  <si>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</si>
  <si>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</si>
  <si>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</si>
  <si>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</si>
  <si>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</si>
  <si>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</si>
  <si>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</si>
  <si>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</si>
  <si>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</si>
  <si>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</si>
  <si>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</si>
  <si>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</si>
  <si>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</si>
  <si>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</si>
  <si>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</si>
  <si>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</si>
  <si>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</si>
  <si>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</si>
  <si>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</si>
  <si>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</si>
  <si>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</si>
  <si>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</si>
  <si>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</si>
  <si>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</si>
  <si>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</si>
  <si>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</si>
  <si>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</si>
  <si>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</si>
  <si>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</si>
  <si>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</si>
  <si>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</si>
  <si>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</si>
  <si>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</si>
  <si>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</si>
  <si>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</si>
  <si>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</si>
  <si>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</si>
  <si>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</si>
  <si>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</si>
  <si>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</si>
  <si>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</si>
  <si>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504</t>
  </si>
  <si>
    <t>对公报销单</t>
  </si>
  <si>
    <t>DGBX-250417-0030476</t>
  </si>
  <si>
    <t>已审核</t>
  </si>
  <si>
    <t>FK-WY.SY.05-20250421-000078</t>
  </si>
  <si>
    <t>深圳市金地物业管理有限公司（深圳迈瑞光明园区）</t>
  </si>
  <si>
    <t>成欣欣</t>
  </si>
  <si>
    <t>已付款</t>
  </si>
  <si>
    <t>2025-04-21</t>
  </si>
  <si>
    <t>6214837781907005</t>
  </si>
  <si>
    <t>招商银行股份有限公司深圳光明支行</t>
  </si>
  <si>
    <t>4月迈瑞项目招聘费</t>
  </si>
  <si>
    <t>业财用户</t>
  </si>
  <si>
    <t>2025-05-16</t>
  </si>
  <si>
    <t>费用</t>
  </si>
  <si>
    <t>已过账</t>
  </si>
  <si>
    <t>未生成</t>
  </si>
  <si>
    <t>WY.SY.05-202505-0030</t>
  </si>
  <si>
    <t>0016</t>
  </si>
  <si>
    <t>采购付款</t>
  </si>
  <si>
    <t>转 WY.SY.05-202505-0030</t>
  </si>
  <si>
    <t>主动付款</t>
  </si>
  <si>
    <t>业务活动.招聘费</t>
  </si>
  <si>
    <t>其他付款</t>
  </si>
  <si>
    <t>职员</t>
  </si>
  <si>
    <t>2025年5期</t>
  </si>
  <si>
    <t>深圳市金地物业管理有限公司深圳本部</t>
  </si>
  <si>
    <t>505</t>
  </si>
  <si>
    <t>DGBX-250417-0030483</t>
  </si>
  <si>
    <t>FK-WY.SY.05-20250421-000082</t>
  </si>
  <si>
    <t>陈娜娜</t>
  </si>
  <si>
    <t>6214835255909283</t>
  </si>
  <si>
    <t>深圳非住二片区迈瑞项目1季度快递费报销申请</t>
  </si>
  <si>
    <t>WY.SY.05-202505-0031</t>
  </si>
  <si>
    <t>0017</t>
  </si>
  <si>
    <t>转 WY.SY.05-202505-0031</t>
  </si>
  <si>
    <t>办公事务.办公费</t>
  </si>
  <si>
    <t>506</t>
  </si>
  <si>
    <t>预付单</t>
  </si>
  <si>
    <t>YF-250416-0004852</t>
  </si>
  <si>
    <t>FK-WY.SY.05-20250421-000081</t>
  </si>
  <si>
    <t>深圳市宏维投资发展有限公司</t>
  </si>
  <si>
    <t>41029200040042619</t>
  </si>
  <si>
    <t>中国农业银行深圳石岩支行</t>
  </si>
  <si>
    <t>迈瑞光明园区2025年5月宏发宿舍管理费借款申请</t>
  </si>
  <si>
    <t>WY.SY.05-202505-0029</t>
  </si>
  <si>
    <t>0018</t>
  </si>
  <si>
    <t>预付款</t>
  </si>
  <si>
    <t>转 WY.SY.05-202505-0029</t>
  </si>
  <si>
    <t>人工费用.宿舍费</t>
  </si>
  <si>
    <t>FWL-Z-2025-00080</t>
  </si>
  <si>
    <t>507</t>
  </si>
  <si>
    <t>YF-250416-0004850</t>
  </si>
  <si>
    <t>FK-WY.SY.05-20250421-000080</t>
  </si>
  <si>
    <t>深圳市宏发投资集团有限公司</t>
  </si>
  <si>
    <t>41029200040018098</t>
  </si>
  <si>
    <t>迈瑞光明园区2025年5月宏发宿舍租金借款申请</t>
  </si>
  <si>
    <t>2025-05-09</t>
  </si>
  <si>
    <t>WY.SY.05-202505-0010</t>
  </si>
  <si>
    <t>0009</t>
  </si>
  <si>
    <t>转 WY.SY.05-202505-0010</t>
  </si>
  <si>
    <t>FWL-Z-2025-00078</t>
  </si>
  <si>
    <t>1194</t>
  </si>
  <si>
    <t>FK250417000446</t>
  </si>
  <si>
    <t>FK-WY.SY.05-20250516-000096</t>
  </si>
  <si>
    <t>4000022309201850933</t>
  </si>
  <si>
    <t>中国工商银行股份有限公司深圳布吉支行</t>
  </si>
  <si>
    <t>金采易购</t>
  </si>
  <si>
    <t>深圳非住二片区迈瑞项目3月四害消杀费用报销申请</t>
  </si>
  <si>
    <t>2025-05-19</t>
  </si>
  <si>
    <t>EAS处理中</t>
  </si>
  <si>
    <t>WY.SY.05-202507-0014</t>
  </si>
  <si>
    <t>2025-07-31</t>
  </si>
  <si>
    <t>转 WY.SY.05-202507-0014</t>
  </si>
  <si>
    <t>外包服务费.消杀外包</t>
  </si>
  <si>
    <t>CF250417000216</t>
  </si>
  <si>
    <t>2025年7期</t>
  </si>
  <si>
    <t>AP-202504-0041520</t>
  </si>
  <si>
    <t>1349</t>
  </si>
  <si>
    <t>FK250416001172</t>
  </si>
  <si>
    <t>FK-WY.SY.05-20250421-000071</t>
  </si>
  <si>
    <t>2025-04-16</t>
  </si>
  <si>
    <t>775757936708</t>
  </si>
  <si>
    <t>中国银行股份有限公司深圳北方大厦支行</t>
  </si>
  <si>
    <t>深圳非住二片区迈瑞项目4月份办公物资的采购费用报销</t>
  </si>
  <si>
    <t>2025-07-16</t>
  </si>
  <si>
    <t>WY.SY.05-202507-0040</t>
  </si>
  <si>
    <t>0049</t>
  </si>
  <si>
    <t>转 WY.SY.05-202507-0040</t>
  </si>
  <si>
    <t>设备租赁</t>
  </si>
  <si>
    <t>ZB20221207JCWZ01</t>
  </si>
  <si>
    <t>CF250416000621</t>
  </si>
  <si>
    <t>AP-202504-0041107</t>
  </si>
  <si>
    <t>1358</t>
  </si>
  <si>
    <t>FK250416000955</t>
  </si>
  <si>
    <t>FK-WY.SY.05-20250421-000072</t>
  </si>
  <si>
    <t>110120190010013071</t>
  </si>
  <si>
    <t>东莞农村商业银行股份有限公司南城支行</t>
  </si>
  <si>
    <t>深圳非住宅二片区迈瑞项目3月份办公室常规物料的采购费用报销</t>
  </si>
  <si>
    <t>WY.SY.05-202507-0010</t>
  </si>
  <si>
    <t>0012</t>
  </si>
  <si>
    <t>转 WY.SY.05-202507-0010</t>
  </si>
  <si>
    <t>CF250409000720</t>
  </si>
  <si>
    <t>AP-202504-0040332</t>
  </si>
  <si>
    <t>1359</t>
  </si>
  <si>
    <t>1360</t>
  </si>
  <si>
    <t>1361</t>
  </si>
  <si>
    <t>1362</t>
  </si>
  <si>
    <t>FK250416000906</t>
  </si>
  <si>
    <t>FK-WY.SY.05-20250421-000079</t>
  </si>
  <si>
    <t>44001541714053002218</t>
  </si>
  <si>
    <t>中国建设银行股份有限公司增城新塘港口大道支行</t>
  </si>
  <si>
    <t>深圳非住宅二片区迈瑞项目3月份工程维修物资采购费用报销</t>
  </si>
  <si>
    <t>WY.SY.05-202507-0012</t>
  </si>
  <si>
    <t>0011</t>
  </si>
  <si>
    <t>转 WY.SY.05-202507-0012</t>
  </si>
  <si>
    <t>XHWZ-Z-2024-0232</t>
  </si>
  <si>
    <t>CF250410000343</t>
  </si>
  <si>
    <t>AP-202504-0040323</t>
  </si>
  <si>
    <t>1363</t>
  </si>
  <si>
    <t>1364</t>
  </si>
  <si>
    <t>1768</t>
  </si>
  <si>
    <t>FK250415001172</t>
  </si>
  <si>
    <t>FK-WY.SY.05-20250421-000077</t>
  </si>
  <si>
    <t>2025-04-15</t>
  </si>
  <si>
    <t>11014596419008</t>
  </si>
  <si>
    <t>平安银行深圳罗岗支行</t>
  </si>
  <si>
    <t>深圳非住宅二片区迈瑞项目3月份工程专项物资采购费用报销</t>
  </si>
  <si>
    <t>WY.SY.05-202507-0011</t>
  </si>
  <si>
    <t>转 WY.SY.05-202507-0011</t>
  </si>
  <si>
    <t>CF250410000229</t>
  </si>
  <si>
    <t>AP-202504-0040306</t>
  </si>
  <si>
    <t>1770</t>
  </si>
  <si>
    <t>FK250415001079</t>
  </si>
  <si>
    <t>FK-WY.SY.05-20250421-000074</t>
  </si>
  <si>
    <t>WY.SY.05-202507-0006</t>
  </si>
  <si>
    <t>0006</t>
  </si>
  <si>
    <t>转 WY.SY.05-202507-0006</t>
  </si>
  <si>
    <t>XHWZ-Z-2023-0160</t>
  </si>
  <si>
    <t>CF250409000494</t>
  </si>
  <si>
    <t>AP-202504-0040263</t>
  </si>
  <si>
    <t>1771</t>
  </si>
  <si>
    <t>1773</t>
  </si>
  <si>
    <t>FK250415001040</t>
  </si>
  <si>
    <t>FK-WY.SY.05-20250421-000075</t>
  </si>
  <si>
    <t>450766344103</t>
  </si>
  <si>
    <t>中国银行上海市张江支行</t>
  </si>
  <si>
    <t>WY.SY.05-202507-0008</t>
  </si>
  <si>
    <t>0010</t>
  </si>
  <si>
    <t>转 WY.SY.05-202507-0008</t>
  </si>
  <si>
    <t>ZB20210901JCWZ02</t>
  </si>
  <si>
    <t>CF250414000109</t>
  </si>
  <si>
    <t>AP-202504-0040229</t>
  </si>
  <si>
    <t>1774</t>
  </si>
  <si>
    <t>1775</t>
  </si>
  <si>
    <t>1776</t>
  </si>
  <si>
    <t>1777</t>
  </si>
  <si>
    <t>1793</t>
  </si>
  <si>
    <t>FK250415000832</t>
  </si>
  <si>
    <t>FK-WY.SY.05-20250421-000076</t>
  </si>
  <si>
    <t>6214838651485643</t>
  </si>
  <si>
    <t>关于深圳非住二片区迈瑞项目焊接氩气充装的服务费用报销</t>
  </si>
  <si>
    <t>WY.SY.05-202505-0012</t>
  </si>
  <si>
    <t>转 WY.SY.05-202505-0012</t>
  </si>
  <si>
    <t>外包服务费.工程施工外包</t>
  </si>
  <si>
    <t>CF250415000087</t>
  </si>
  <si>
    <t>AP-202504-0040136</t>
  </si>
  <si>
    <t>1802</t>
  </si>
  <si>
    <t>FK250415000771</t>
  </si>
  <si>
    <t>FK-WY.SY.05-20250421-000073</t>
  </si>
  <si>
    <t>亚萨合莱自动门系统(上海)有限公司</t>
  </si>
  <si>
    <t>452064070914</t>
  </si>
  <si>
    <t>中国银行上海市中兴路支行</t>
  </si>
  <si>
    <t>WY.SY.05-202507-0009</t>
  </si>
  <si>
    <t>0007</t>
  </si>
  <si>
    <t>转 WY.SY.05-202507-0009</t>
  </si>
  <si>
    <t>CF250415000061</t>
  </si>
  <si>
    <t>AP-202504-0039729</t>
  </si>
  <si>
    <t>3835</t>
  </si>
  <si>
    <t>TK20250320982652</t>
  </si>
  <si>
    <t>FK-WY.SY.05-20250327-000062</t>
  </si>
  <si>
    <t>李淑芬</t>
  </si>
  <si>
    <t>2025-03-27</t>
  </si>
  <si>
    <t>个人客户</t>
  </si>
  <si>
    <t>6228480128646351972</t>
  </si>
  <si>
    <t>中国农业银行深圳白石洲支行</t>
  </si>
  <si>
    <t>SIP</t>
  </si>
  <si>
    <t>2025-04-11</t>
  </si>
  <si>
    <t>WY.SY.05-202504-0017</t>
  </si>
  <si>
    <t>0014</t>
  </si>
  <si>
    <t>2025-04-30</t>
  </si>
  <si>
    <t>退销售回款</t>
  </si>
  <si>
    <t>转 WY.SY.05-202504-0017</t>
  </si>
  <si>
    <t>JT-证件类押金</t>
  </si>
  <si>
    <t>保证金及押金.物业类押金</t>
  </si>
  <si>
    <t>财务应收单</t>
  </si>
  <si>
    <t>AR-250303-04542033</t>
  </si>
  <si>
    <t>客户</t>
  </si>
  <si>
    <t>2025年4期</t>
  </si>
  <si>
    <t>退应收</t>
  </si>
  <si>
    <t>3836</t>
  </si>
  <si>
    <t>AR-250221-04029804</t>
  </si>
  <si>
    <t>3839</t>
  </si>
  <si>
    <t>TK20250320734952</t>
  </si>
  <si>
    <t>FK-WY.SY.05-20250327-000061</t>
  </si>
  <si>
    <t>杨国锋</t>
  </si>
  <si>
    <t>6236681210001615983</t>
  </si>
  <si>
    <t>中国建设银行股份有限公司上海古美路支行</t>
  </si>
  <si>
    <t>WY.SY.05-202504-0016</t>
  </si>
  <si>
    <t>0015</t>
  </si>
  <si>
    <t>转 WY.SY.05-202504-0016</t>
  </si>
  <si>
    <t>AR-240927-17736162</t>
  </si>
  <si>
    <t>3840</t>
  </si>
  <si>
    <t>TK20250320781590</t>
  </si>
  <si>
    <t>FK-WY.SY.05-20250327-000060</t>
  </si>
  <si>
    <t>庄坊文</t>
  </si>
  <si>
    <t>6225887818017150</t>
  </si>
  <si>
    <t>招商银行深圳分行</t>
  </si>
  <si>
    <t>WY.SY.05-202504-0015</t>
  </si>
  <si>
    <t>转 WY.SY.05-202504-0015</t>
  </si>
  <si>
    <t>AR-241230-25702089</t>
  </si>
  <si>
    <t>3841</t>
  </si>
  <si>
    <t>AR-240924-17604448</t>
  </si>
  <si>
    <t>3842</t>
  </si>
  <si>
    <t>TK20250320792522</t>
  </si>
  <si>
    <t>FK-WY.SY.05-20250327-000059</t>
  </si>
  <si>
    <t>龚华彬</t>
  </si>
  <si>
    <t>6226630402782451</t>
  </si>
  <si>
    <t>中国光大银行股份有限公司深圳龙华支行</t>
  </si>
  <si>
    <t>WY.SY.05-202504-0014</t>
  </si>
  <si>
    <t>0013</t>
  </si>
  <si>
    <t>转 WY.SY.05-202504-0014</t>
  </si>
  <si>
    <t>AR-241009-19188506</t>
  </si>
  <si>
    <t>3843</t>
  </si>
  <si>
    <t>AR-241009-19188536</t>
  </si>
  <si>
    <t>4003</t>
  </si>
  <si>
    <t>FK250326000772</t>
  </si>
  <si>
    <t>FK-WY.SY.05-20250402-000070</t>
  </si>
  <si>
    <t>李君莉</t>
  </si>
  <si>
    <t>2025-03-26</t>
  </si>
  <si>
    <t>6214835253531949</t>
  </si>
  <si>
    <t>招商银行深圳沙井支行</t>
  </si>
  <si>
    <t>深圳非住二片区迈瑞项目2025年春节园区活动物资采购费用报销</t>
  </si>
  <si>
    <t>2025-04-02</t>
  </si>
  <si>
    <t>2025-04-18</t>
  </si>
  <si>
    <t>WY.SY.05-202504-0037</t>
  </si>
  <si>
    <t>0036</t>
  </si>
  <si>
    <t>转 WY.SY.05-202504-0037</t>
  </si>
  <si>
    <t>日杂生活</t>
  </si>
  <si>
    <t>社区及业委会费用.社区文化费用</t>
  </si>
  <si>
    <t>CF250321000057</t>
  </si>
  <si>
    <t>AP-202503-0031931</t>
  </si>
  <si>
    <t>4004</t>
  </si>
  <si>
    <t>4007</t>
  </si>
  <si>
    <t>FK250326000701</t>
  </si>
  <si>
    <t>FK-WY.SY.05-20250401-000069</t>
  </si>
  <si>
    <t>769272306136</t>
  </si>
  <si>
    <t>中国银行股份有限公司深圳观澜支行</t>
  </si>
  <si>
    <t>深圳非住宅二片区迈瑞项目3月份安全物资的采购费用报销</t>
  </si>
  <si>
    <t>2025-06-13</t>
  </si>
  <si>
    <t>WY.SY.05-202506-0027</t>
  </si>
  <si>
    <t>0033</t>
  </si>
  <si>
    <t>转 WY.SY.05-202506-0027</t>
  </si>
  <si>
    <t>车辆</t>
  </si>
  <si>
    <t>财产费用.固定资产采买</t>
  </si>
  <si>
    <t>XHWZ-Z-2023-0152</t>
  </si>
  <si>
    <t>CF250320000047</t>
  </si>
  <si>
    <t>2025年6期</t>
  </si>
  <si>
    <t>AP-202503-0031891</t>
  </si>
  <si>
    <t>4008</t>
  </si>
  <si>
    <t>FK250326000650</t>
  </si>
  <si>
    <t>FK-WY.SY.05-20250401-000068</t>
  </si>
  <si>
    <t>2025-04-01</t>
  </si>
  <si>
    <t>WY.SY.05-202506-0028</t>
  </si>
  <si>
    <t>0040</t>
  </si>
  <si>
    <t>转 WY.SY.05-202506-0028</t>
  </si>
  <si>
    <t>安防通讯</t>
  </si>
  <si>
    <t>CF250320000092</t>
  </si>
  <si>
    <t>AP-202503-0031852</t>
  </si>
  <si>
    <t>4009</t>
  </si>
  <si>
    <t>4010</t>
  </si>
  <si>
    <t>道路设施</t>
  </si>
  <si>
    <t>4013</t>
  </si>
  <si>
    <t>FK250326000589</t>
  </si>
  <si>
    <t>FK-WY.SY.05-20250401-000063</t>
  </si>
  <si>
    <t>WY.SY.05-202506-0033</t>
  </si>
  <si>
    <t>0039</t>
  </si>
  <si>
    <t>转 WY.SY.05-202506-0033</t>
  </si>
  <si>
    <t>CF250320000266</t>
  </si>
  <si>
    <t>AP-202503-0031822</t>
  </si>
  <si>
    <t>4014</t>
  </si>
  <si>
    <t>4015</t>
  </si>
  <si>
    <t>4016</t>
  </si>
  <si>
    <t>4017</t>
  </si>
  <si>
    <t>FK250326000569</t>
  </si>
  <si>
    <t>FK-WY.SY.05-20250401-000064</t>
  </si>
  <si>
    <t>1001249809024856192</t>
  </si>
  <si>
    <t>中国工商银行股份有限公司上海市平凉支行</t>
  </si>
  <si>
    <t>WY.SY.05-202506-0032</t>
  </si>
  <si>
    <t>0034</t>
  </si>
  <si>
    <t>转 WY.SY.05-202506-0032</t>
  </si>
  <si>
    <t>XHWZ-Z-2024-0076</t>
  </si>
  <si>
    <t>CF250319000297</t>
  </si>
  <si>
    <t>AP-202503-0031646</t>
  </si>
  <si>
    <t>4030</t>
  </si>
  <si>
    <t>FK250326000415</t>
  </si>
  <si>
    <t>FK-WY.SY.05-20250401-000065</t>
  </si>
  <si>
    <t>WY.SY.05-202506-0031</t>
  </si>
  <si>
    <t>0037</t>
  </si>
  <si>
    <t>转 WY.SY.05-202506-0031</t>
  </si>
  <si>
    <t>CF250319000602</t>
  </si>
  <si>
    <t>AP-202503-0031611</t>
  </si>
  <si>
    <t>4031</t>
  </si>
  <si>
    <t>4032</t>
  </si>
  <si>
    <t>4033</t>
  </si>
  <si>
    <t>4034</t>
  </si>
  <si>
    <t>4035</t>
  </si>
  <si>
    <t>4036</t>
  </si>
  <si>
    <t>4037</t>
  </si>
  <si>
    <t>办公设备</t>
  </si>
  <si>
    <t>4038</t>
  </si>
  <si>
    <t>4039</t>
  </si>
  <si>
    <t>4040</t>
  </si>
  <si>
    <t>4041</t>
  </si>
  <si>
    <t>安防设施</t>
  </si>
  <si>
    <t>4043</t>
  </si>
  <si>
    <t>FK250326000282</t>
  </si>
  <si>
    <t>FK-WY.SY.05-20250401-000067</t>
  </si>
  <si>
    <t>深圳非住宅二片区迈瑞项目2月份工程维修物资采购费用报销</t>
  </si>
  <si>
    <t>WY.SY.05-202506-0030</t>
  </si>
  <si>
    <t>0038</t>
  </si>
  <si>
    <t>转 WY.SY.05-202506-0030</t>
  </si>
  <si>
    <t>CF250320000088</t>
  </si>
  <si>
    <t>AP-202503-0031616</t>
  </si>
  <si>
    <t>4044</t>
  </si>
  <si>
    <t>4045</t>
  </si>
  <si>
    <t>4046</t>
  </si>
  <si>
    <t>4047</t>
  </si>
  <si>
    <t>4048</t>
  </si>
  <si>
    <t>4049</t>
  </si>
  <si>
    <t>4050</t>
  </si>
  <si>
    <t>4051</t>
  </si>
  <si>
    <t>4052</t>
  </si>
  <si>
    <t>4053</t>
  </si>
  <si>
    <t>4054</t>
  </si>
  <si>
    <t>4055</t>
  </si>
  <si>
    <t>4056</t>
  </si>
  <si>
    <t>4059</t>
  </si>
  <si>
    <t>FK250326000204</t>
  </si>
  <si>
    <t>FK-WY.SY.05-20250401-000066</t>
  </si>
  <si>
    <t>东莞市骏兴地下管线检测有限公司</t>
  </si>
  <si>
    <t>520000801006990</t>
  </si>
  <si>
    <t>东莞银行股份有限公司虎门支行</t>
  </si>
  <si>
    <t>关于深圳非住迈瑞项目室外消火栓埋管管道漏水检测服务费用报销申请</t>
  </si>
  <si>
    <t>WY.SY.05-202505-0023</t>
  </si>
  <si>
    <t>0028</t>
  </si>
  <si>
    <t>转 WY.SY.05-202505-0023</t>
  </si>
  <si>
    <t>CF250326000090</t>
  </si>
  <si>
    <t>AP-202503-0031570</t>
  </si>
  <si>
    <t>4461</t>
  </si>
  <si>
    <t>YF-250320-0003573</t>
  </si>
  <si>
    <t>FK-WY.SY.05-20250325-000058</t>
  </si>
  <si>
    <t>2025-03-25</t>
  </si>
  <si>
    <t>迈瑞光明园区2025年4月宏发宿舍管理费借款申请</t>
  </si>
  <si>
    <t>WY.SY.05-202504-0013</t>
  </si>
  <si>
    <t>0008</t>
  </si>
  <si>
    <t>转 WY.SY.05-202504-0013</t>
  </si>
  <si>
    <t>4462</t>
  </si>
  <si>
    <t>YF-250320-0003572</t>
  </si>
  <si>
    <t>FK-WY.SY.05-20250325-000057</t>
  </si>
  <si>
    <t>迈瑞光明园区2025年4月宏发宿舍租金借款申请</t>
  </si>
  <si>
    <t>WY.SY.05-202504-0025</t>
  </si>
  <si>
    <t>0025</t>
  </si>
  <si>
    <t>转 WY.SY.05-202504-0025</t>
  </si>
  <si>
    <t>4463</t>
  </si>
  <si>
    <t>DGBX-250318-0020978</t>
  </si>
  <si>
    <t>FK-WY.SY.05-20250325-000056</t>
  </si>
  <si>
    <t>富德财产保险股份有限公司深圳分公司</t>
  </si>
  <si>
    <t>41000500040030420</t>
  </si>
  <si>
    <t>中国农业银行深圳市分行营业部</t>
  </si>
  <si>
    <t>深圳迈瑞光明园区2025年公众责任险费用报销申请</t>
  </si>
  <si>
    <t>WY.SY.05-202504-0019</t>
  </si>
  <si>
    <t>转 WY.SY.05-202504-0019</t>
  </si>
  <si>
    <t>财产费用.财产保险费</t>
  </si>
  <si>
    <t>4551</t>
  </si>
  <si>
    <t>DGBX-250317-0020635</t>
  </si>
  <si>
    <t>FK-WY.SY.05-20250324-000055</t>
  </si>
  <si>
    <t>2025-03-24</t>
  </si>
  <si>
    <t>2025年春节值班伙食补贴费用报销</t>
  </si>
  <si>
    <t>WY.SY.05-202504-0018</t>
  </si>
  <si>
    <t>0005</t>
  </si>
  <si>
    <t>转 WY.SY.05-202504-0018</t>
  </si>
  <si>
    <t>人工费用.节日及餐费福利</t>
  </si>
  <si>
    <t>6029</t>
  </si>
  <si>
    <t>FK250318000234</t>
  </si>
  <si>
    <t>FK-WY.SY.05-20250324-000054</t>
  </si>
  <si>
    <t>2025-03-18</t>
  </si>
  <si>
    <t>深圳非住二片区迈瑞项目2月四害消杀费用报销申请</t>
  </si>
  <si>
    <t>WY.SY.05-202505-0027</t>
  </si>
  <si>
    <t>0031</t>
  </si>
  <si>
    <t>转 WY.SY.05-202505-0027</t>
  </si>
  <si>
    <t>CF250318000092</t>
  </si>
  <si>
    <t>AP-202503-0027819</t>
  </si>
  <si>
    <t>9607</t>
  </si>
  <si>
    <t>FK250228000452</t>
  </si>
  <si>
    <t>FK-WY.SY.05-20250306-000052</t>
  </si>
  <si>
    <t>2025-02-28</t>
  </si>
  <si>
    <t>2025-03-06</t>
  </si>
  <si>
    <t>WY.SY.05-202505-0026</t>
  </si>
  <si>
    <t>0022</t>
  </si>
  <si>
    <t>转 WY.SY.05-202505-0026</t>
  </si>
  <si>
    <t>CF250227000360</t>
  </si>
  <si>
    <t>AP-202502-0020546</t>
  </si>
  <si>
    <t>9608</t>
  </si>
  <si>
    <t>9609</t>
  </si>
  <si>
    <t>9614</t>
  </si>
  <si>
    <t>FK250228000416</t>
  </si>
  <si>
    <t>FK-WY.SY.05-20250306-000051</t>
  </si>
  <si>
    <t>WY.SY.05-202505-0025</t>
  </si>
  <si>
    <t>0026</t>
  </si>
  <si>
    <t>转 WY.SY.05-202505-0025</t>
  </si>
  <si>
    <t>CF250227000354</t>
  </si>
  <si>
    <t>AP-202502-0020535</t>
  </si>
  <si>
    <t>9615</t>
  </si>
  <si>
    <t>9616</t>
  </si>
  <si>
    <t>9617</t>
  </si>
  <si>
    <t>9618</t>
  </si>
  <si>
    <t>9620</t>
  </si>
  <si>
    <t>FK250228000397</t>
  </si>
  <si>
    <t>FK-WY.SY.05-20250306-000050</t>
  </si>
  <si>
    <t>关于深圳迈瑞项目2025年一季度1月份工程维修的常规物料采购费用报销</t>
  </si>
  <si>
    <t>WY.SY.05-202505-0019</t>
  </si>
  <si>
    <t>0020</t>
  </si>
  <si>
    <t>转 WY.SY.05-202505-0019</t>
  </si>
  <si>
    <t>CF250221000323</t>
  </si>
  <si>
    <t>AP-202502-0018934</t>
  </si>
  <si>
    <t>9621</t>
  </si>
  <si>
    <t>9622</t>
  </si>
  <si>
    <t>9623</t>
  </si>
  <si>
    <t>9624</t>
  </si>
  <si>
    <t>电动工具</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</si>
  <si>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</si>
  <si>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</si>
  <si>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</si>
  <si>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</si>
  <si>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</si>
  <si>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</si>
  <si>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</si>
  <si>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</si>
  <si>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</si>
  <si>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</si>
  <si>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</si>
  <si>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</si>
  <si>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</si>
  <si>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</si>
  <si>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</si>
  <si>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</si>
  <si>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</si>
  <si>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</si>
  <si>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</si>
  <si>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</si>
  <si>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</si>
  <si>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</si>
  <si>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</si>
  <si>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</si>
  <si>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</si>
  <si>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</si>
  <si>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工具配件</t>
  </si>
  <si>
    <t>9651</t>
  </si>
  <si>
    <t>9652</t>
  </si>
  <si>
    <t>9653</t>
  </si>
  <si>
    <t>9654</t>
  </si>
  <si>
    <t>9655</t>
  </si>
  <si>
    <t>9656</t>
  </si>
  <si>
    <t>9657</t>
  </si>
  <si>
    <t>9658</t>
  </si>
  <si>
    <t>9659</t>
  </si>
  <si>
    <t>9660</t>
  </si>
  <si>
    <t>9661</t>
  </si>
  <si>
    <t>9662</t>
  </si>
  <si>
    <t>9833</t>
  </si>
  <si>
    <t>FK250227000820</t>
  </si>
  <si>
    <t>FK-WY.SY.05-20250306-000053</t>
  </si>
  <si>
    <t>2025-02-27</t>
  </si>
  <si>
    <t>深圳非住二片区迈瑞项目1月四害消杀费用报销申请</t>
  </si>
  <si>
    <t>2025-03-07</t>
  </si>
  <si>
    <t>WY.SY.05-202504-0038</t>
  </si>
  <si>
    <t>转 WY.SY.05-202504-0038</t>
  </si>
  <si>
    <t>CF250227000447</t>
  </si>
  <si>
    <t>AP-202502-0020252</t>
  </si>
  <si>
    <t>9918</t>
  </si>
  <si>
    <t>TK20250221939859</t>
  </si>
  <si>
    <t>FK-WY.SY.05-20250226-000047</t>
  </si>
  <si>
    <t>贺威</t>
  </si>
  <si>
    <t>2025-02-26</t>
  </si>
  <si>
    <t>6214835251892418</t>
  </si>
  <si>
    <t>招商银行深圳金色家园支行</t>
  </si>
  <si>
    <t>2025-03-14</t>
  </si>
  <si>
    <t>WY.SY.05-202503-0031</t>
  </si>
  <si>
    <t>转 WY.SY.05-202503-0031</t>
  </si>
  <si>
    <t>AR-240228-01410055</t>
  </si>
  <si>
    <t>2025年3期</t>
  </si>
  <si>
    <t>9922</t>
  </si>
  <si>
    <t>TK20250217971719</t>
  </si>
  <si>
    <t>FK-WY.SY.05-20250226-000046</t>
  </si>
  <si>
    <t>潘立慧</t>
  </si>
  <si>
    <t>6216602000004787832</t>
  </si>
  <si>
    <t>中国银行股份有限公司深圳宝安支行</t>
  </si>
  <si>
    <t>WY.SY.05-202503-0030</t>
  </si>
  <si>
    <t>0023</t>
  </si>
  <si>
    <t>转 WY.SY.05-202503-0030</t>
  </si>
  <si>
    <t>AR-240902-15529060</t>
  </si>
  <si>
    <t>9923</t>
  </si>
  <si>
    <t>AR-240927-17755541</t>
  </si>
  <si>
    <t>9924</t>
  </si>
  <si>
    <t>AR-240715-12158018</t>
  </si>
  <si>
    <t>9925</t>
  </si>
  <si>
    <t>TK20250221811820</t>
  </si>
  <si>
    <t>FK-WY.SY.05-20250226-000044</t>
  </si>
  <si>
    <t>WY.SY.05-202503-0029</t>
  </si>
  <si>
    <t>转 WY.SY.05-202503-0029</t>
  </si>
  <si>
    <t>AR-240617-10158589</t>
  </si>
  <si>
    <t>9926</t>
  </si>
  <si>
    <t>AR-240301-01462601</t>
  </si>
  <si>
    <t>9927</t>
  </si>
  <si>
    <t>TK20250218968184</t>
  </si>
  <si>
    <t>FK-WY.SY.05-20250226-000043</t>
  </si>
  <si>
    <t>蒋学彬</t>
  </si>
  <si>
    <t>6230580000155551869</t>
  </si>
  <si>
    <t>平安银行深圳公明支行</t>
  </si>
  <si>
    <t>WY.SY.05-202503-0028</t>
  </si>
  <si>
    <t>0024</t>
  </si>
  <si>
    <t>转 WY.SY.05-202503-0028</t>
  </si>
  <si>
    <t>AR-240905-15635967</t>
  </si>
  <si>
    <t>9928</t>
  </si>
  <si>
    <t>TK20250217340507</t>
  </si>
  <si>
    <t>FK-WY.SY.05-20250226-000042</t>
  </si>
  <si>
    <t>董斌</t>
  </si>
  <si>
    <t>6214836552029783</t>
  </si>
  <si>
    <t>招商银行深圳华侨城支行</t>
  </si>
  <si>
    <t>WY.SY.05-202503-0027</t>
  </si>
  <si>
    <t>0027</t>
  </si>
  <si>
    <t>转 WY.SY.05-202503-0027</t>
  </si>
  <si>
    <t>AR-241209-24522936</t>
  </si>
  <si>
    <t>9929</t>
  </si>
  <si>
    <t>TK20250217586286</t>
  </si>
  <si>
    <t>FK-WY.SY.05-20250226-000041</t>
  </si>
  <si>
    <t>高策</t>
  </si>
  <si>
    <t>6230351887032320</t>
  </si>
  <si>
    <t>深圳农村商业银行股份有限公司福永支行</t>
  </si>
  <si>
    <t>WY.SY.05-202503-0026</t>
  </si>
  <si>
    <t>转 WY.SY.05-202503-0026</t>
  </si>
  <si>
    <t>AR-241212-24688043</t>
  </si>
  <si>
    <t>9930</t>
  </si>
  <si>
    <t>TK20250217116217</t>
  </si>
  <si>
    <t>FK-WY.SY.05-20250226-000040</t>
  </si>
  <si>
    <t>WY.SY.05-202503-0025</t>
  </si>
  <si>
    <t>0030</t>
  </si>
  <si>
    <t>转 WY.SY.05-202503-0025</t>
  </si>
  <si>
    <t>JT-其他押金</t>
  </si>
  <si>
    <t>AR-240923-17577904</t>
  </si>
  <si>
    <t>9931</t>
  </si>
  <si>
    <t>TK20250217603950</t>
  </si>
  <si>
    <t>FK-WY.SY.05-20250226-000039</t>
  </si>
  <si>
    <t>段青青</t>
  </si>
  <si>
    <t>6013822000648818865</t>
  </si>
  <si>
    <t>中国银行股份有限公司深圳前海支行</t>
  </si>
  <si>
    <t>WY.SY.05-202503-0024</t>
  </si>
  <si>
    <t>转 WY.SY.05-202503-0024</t>
  </si>
  <si>
    <t>AR-241122-22558850</t>
  </si>
  <si>
    <t>9932</t>
  </si>
  <si>
    <t>TK20250217544094</t>
  </si>
  <si>
    <t>FK-WY.SY.05-20250226-000038</t>
  </si>
  <si>
    <t>刘晓辉</t>
  </si>
  <si>
    <t>6217002550000225751</t>
  </si>
  <si>
    <t>中国建设银行禹州支行</t>
  </si>
  <si>
    <t>WY.SY.05-202503-0023</t>
  </si>
  <si>
    <t>0032</t>
  </si>
  <si>
    <t>转 WY.SY.05-202503-0023</t>
  </si>
  <si>
    <t>AR-240905-15635975</t>
  </si>
  <si>
    <t>9933</t>
  </si>
  <si>
    <t>AR-240816-14678745</t>
  </si>
  <si>
    <t>9934</t>
  </si>
  <si>
    <t>AR-241018-19618436</t>
  </si>
  <si>
    <t>9935</t>
  </si>
  <si>
    <t>TK20250217920594</t>
  </si>
  <si>
    <t>FK-WY.SY.05-20250226-000037</t>
  </si>
  <si>
    <t>深圳市伟昊净化设备有限公司</t>
  </si>
  <si>
    <t>44201579800052507193</t>
  </si>
  <si>
    <t>中国建设银行股份有限公司深圳龙兴支行</t>
  </si>
  <si>
    <t>WY.SY.05-202503-0022</t>
  </si>
  <si>
    <t>0029</t>
  </si>
  <si>
    <t>转 WY.SY.05-202503-0022</t>
  </si>
  <si>
    <t>AR-241225-25434862</t>
  </si>
  <si>
    <t>9936</t>
  </si>
  <si>
    <t>TK20250217444129</t>
  </si>
  <si>
    <t>FK-WY.SY.05-20250226-000036</t>
  </si>
  <si>
    <t>WY.SY.05-202503-0021</t>
  </si>
  <si>
    <t>转 WY.SY.05-202503-0021</t>
  </si>
  <si>
    <t>AR-241009-19188530</t>
  </si>
  <si>
    <t>9949</t>
  </si>
  <si>
    <t>YF-250220-0002140</t>
  </si>
  <si>
    <t>FK-WY.SY.05-20250226-000048</t>
  </si>
  <si>
    <t>迈瑞光明园区2025年3月宏发宿舍租金借款申请</t>
  </si>
  <si>
    <t>WY.SY.05-202503-0020</t>
  </si>
  <si>
    <t>转 WY.SY.05-202503-0020</t>
  </si>
  <si>
    <t>FWL-Z-2024-0177</t>
  </si>
  <si>
    <t>非并表</t>
  </si>
  <si>
    <t>9950</t>
  </si>
  <si>
    <t>YF-250220-0002141</t>
  </si>
  <si>
    <t>FK-WY.SY.05-20250226-000031</t>
  </si>
  <si>
    <t>迈瑞光明园区2025年3月宏发宿舍管理费借款申请</t>
  </si>
  <si>
    <t>WY.SY.05-202503-0019</t>
  </si>
  <si>
    <t>转 WY.SY.05-202503-0019</t>
  </si>
  <si>
    <t>FWL-Z-2024-0178</t>
  </si>
  <si>
    <t>10010</t>
  </si>
  <si>
    <t>FK250623000047</t>
  </si>
  <si>
    <t>FK-WY.SY.05-20250626-000126</t>
  </si>
  <si>
    <t>2025-06-23</t>
  </si>
  <si>
    <t>深圳非住宅二片区迈瑞项目6月份工程维修物资采购费用报销</t>
  </si>
  <si>
    <t>2025-06-26</t>
  </si>
  <si>
    <t>CF250620000128</t>
  </si>
  <si>
    <t>AP-202506-0068382</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</si>
  <si>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</si>
  <si>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</si>
  <si>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</si>
  <si>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</si>
  <si>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</si>
  <si>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</si>
  <si>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</si>
  <si>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</si>
  <si>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</si>
  <si>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</si>
  <si>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</si>
  <si>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</si>
  <si>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</si>
  <si>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</si>
  <si>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</si>
  <si>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</si>
  <si>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</si>
  <si>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</si>
  <si>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</si>
  <si>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</si>
  <si>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</si>
  <si>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</si>
  <si>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</si>
  <si>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</si>
  <si>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</si>
  <si>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</si>
  <si>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</si>
  <si>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</si>
  <si>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</si>
  <si>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清洁纸品</t>
  </si>
  <si>
    <t>11363</t>
  </si>
  <si>
    <t>FK250221000601</t>
  </si>
  <si>
    <t>FK-WY.SY.05-20250226-000028</t>
  </si>
  <si>
    <t>2025-02-21</t>
  </si>
  <si>
    <t>关于深圳迈瑞项目2025年一季度1月份办公室常规物料的采购费用报销</t>
  </si>
  <si>
    <t>WY.SY.05-202505-0021</t>
  </si>
  <si>
    <t>转 WY.SY.05-202505-0021</t>
  </si>
  <si>
    <t>CF250218000441</t>
  </si>
  <si>
    <t>AP-202502-0018082</t>
  </si>
  <si>
    <t>11364</t>
  </si>
  <si>
    <t>11365</t>
  </si>
  <si>
    <t>11366</t>
  </si>
  <si>
    <t>11367</t>
  </si>
  <si>
    <t>11368</t>
  </si>
  <si>
    <t>11369</t>
  </si>
  <si>
    <t>11370</t>
  </si>
  <si>
    <t>11371</t>
  </si>
  <si>
    <t>11372</t>
  </si>
  <si>
    <t>11373</t>
  </si>
  <si>
    <t>11374</t>
  </si>
  <si>
    <t>11375</t>
  </si>
  <si>
    <t>11376</t>
  </si>
  <si>
    <t>11377</t>
  </si>
  <si>
    <t>11378</t>
  </si>
  <si>
    <t>11379</t>
  </si>
  <si>
    <t>11380</t>
  </si>
  <si>
    <t>FK250221000538</t>
  </si>
  <si>
    <t>FK-WY.SY.05-20250226-000029</t>
  </si>
  <si>
    <t>747173222403</t>
  </si>
  <si>
    <t>中国银行股份有限公司深圳文锦广场支行</t>
  </si>
  <si>
    <t>WY.SY.05-202505-0024</t>
  </si>
  <si>
    <t>转 WY.SY.05-202505-0024</t>
  </si>
  <si>
    <t>XHWZ-Z-2023-0020</t>
  </si>
  <si>
    <t>CF250219000364</t>
  </si>
  <si>
    <t>AP-202502-0018049</t>
  </si>
  <si>
    <t>11381</t>
  </si>
  <si>
    <t>FK250221000485</t>
  </si>
  <si>
    <t>FK-WY.SY.05-20250226-000030</t>
  </si>
  <si>
    <t>WY.SY.05-202505-0022</t>
  </si>
  <si>
    <t>转 WY.SY.05-202505-0022</t>
  </si>
  <si>
    <t>CF250218000439</t>
  </si>
  <si>
    <t>AP-202502-0018032</t>
  </si>
  <si>
    <t>11382</t>
  </si>
  <si>
    <t>11383</t>
  </si>
  <si>
    <t>11384</t>
  </si>
  <si>
    <t>11385</t>
  </si>
  <si>
    <t>11386</t>
  </si>
  <si>
    <t>11387</t>
  </si>
  <si>
    <t>11388</t>
  </si>
  <si>
    <t>11389</t>
  </si>
  <si>
    <t>11390</t>
  </si>
  <si>
    <t>11392</t>
  </si>
  <si>
    <t>FK250221000447</t>
  </si>
  <si>
    <t>FK-WY.SY.05-20250305-000049</t>
  </si>
  <si>
    <t>813082777410001</t>
  </si>
  <si>
    <t>招商银行股份有限公司深圳南山科创支行</t>
  </si>
  <si>
    <t>关于迈瑞光明园区生活用水二次供水设施清洗消毒的费用报销申请</t>
  </si>
  <si>
    <t>WY.SY.05-202504-0039</t>
  </si>
  <si>
    <t>转 WY.SY.05-202504-0039</t>
  </si>
  <si>
    <t>外包服务费.设备设施维保外包</t>
  </si>
  <si>
    <t>CF250221000216</t>
  </si>
  <si>
    <t>AP-202502-0018013</t>
  </si>
  <si>
    <t>11401</t>
  </si>
  <si>
    <t>FK250221000308</t>
  </si>
  <si>
    <t>FK-WY.SY.05-20250226-000033</t>
  </si>
  <si>
    <t>758872898654</t>
  </si>
  <si>
    <t>中国银行股份有限公司深圳宝源支行</t>
  </si>
  <si>
    <t>关于深圳迈瑞项目5栋5楼男女厕所地漏堵塞紧急疏通外包服务的费用报销</t>
  </si>
  <si>
    <t>WY.SY.05-202504-0011</t>
  </si>
  <si>
    <t>转 WY.SY.05-202504-0011</t>
  </si>
  <si>
    <t>CF250221000128</t>
  </si>
  <si>
    <t>AP-202502-0017905</t>
  </si>
  <si>
    <t>11405</t>
  </si>
  <si>
    <t>FK250221000222</t>
  </si>
  <si>
    <t>FK-WY.SY.05-20250226-000032</t>
  </si>
  <si>
    <t>淘宝/天猫/京东C端/其他-商业事业部</t>
  </si>
  <si>
    <t>6222034000036428021</t>
  </si>
  <si>
    <t>中国工商银行股份有限公司深圳光明支行</t>
  </si>
  <si>
    <t>关于迈瑞项目2024年四季度12月份客服部冬季外套服装的采购费用报销</t>
  </si>
  <si>
    <t>WY.SY.05-202503-0015</t>
  </si>
  <si>
    <t>转 WY.SY.05-202503-0015</t>
  </si>
  <si>
    <t>商业服装</t>
  </si>
  <si>
    <t>CF250121000718</t>
  </si>
  <si>
    <t>AP-202502-0017866</t>
  </si>
  <si>
    <t>11412</t>
  </si>
  <si>
    <t>FK250221000107</t>
  </si>
  <si>
    <t>FK-WY.SY.05-20250226-000034</t>
  </si>
  <si>
    <t>全兴泰（深圳）实业有限公司</t>
  </si>
  <si>
    <t>4000022309201740689</t>
  </si>
  <si>
    <t>关于迈瑞项目2024年四季度12月份工程维修的常规物料采购费用报销</t>
  </si>
  <si>
    <t>WY.SY.05-202505-0018</t>
  </si>
  <si>
    <t>转 WY.SY.05-202505-0018</t>
  </si>
  <si>
    <t>CF250219000350</t>
  </si>
  <si>
    <t>AP-202502-0017834</t>
  </si>
  <si>
    <t>11413</t>
  </si>
  <si>
    <t>11414</t>
  </si>
  <si>
    <t>11415</t>
  </si>
  <si>
    <t>11416</t>
  </si>
  <si>
    <t>11417</t>
  </si>
  <si>
    <t>FK250221000063</t>
  </si>
  <si>
    <t>FK-WY.SY.05-20250226-000035</t>
  </si>
  <si>
    <t>000240014242</t>
  </si>
  <si>
    <t>深圳农村商业银行股份有限公司松元支行</t>
  </si>
  <si>
    <t>关于迈瑞项目2024年四季度12月份工程维修的常规物料费用报销申请</t>
  </si>
  <si>
    <t>WY.SY.05-202505-0020</t>
  </si>
  <si>
    <t>0021</t>
  </si>
  <si>
    <t>转 WY.SY.05-202505-0020</t>
  </si>
  <si>
    <t>清洁耗材</t>
  </si>
  <si>
    <t>CF250220000429</t>
  </si>
  <si>
    <t>AP-202502-0017813</t>
  </si>
  <si>
    <t>11418</t>
  </si>
  <si>
    <t>11419</t>
  </si>
  <si>
    <t>11420</t>
  </si>
  <si>
    <t>11421</t>
  </si>
  <si>
    <t>11422</t>
  </si>
  <si>
    <t>11423</t>
  </si>
  <si>
    <t>11424</t>
  </si>
  <si>
    <t>11425</t>
  </si>
  <si>
    <t>11949</t>
  </si>
  <si>
    <t>FK250220000652</t>
  </si>
  <si>
    <t>FK-WY.SY.05-20250226-000045</t>
  </si>
  <si>
    <t>2025-02-20</t>
  </si>
  <si>
    <t>深圳非住二片区迈瑞项目12月四害消杀费用报销申请</t>
  </si>
  <si>
    <t>WY.SY.05-202504-0012</t>
  </si>
  <si>
    <t>转 WY.SY.05-202504-0012</t>
  </si>
  <si>
    <t>CF250220000328</t>
  </si>
  <si>
    <t>AP-202502-0017570</t>
  </si>
  <si>
    <t>14261</t>
  </si>
  <si>
    <t>DGBX-250605-0042316</t>
  </si>
  <si>
    <t>FK-WY.SY.05-20250617-000117</t>
  </si>
  <si>
    <t>2025-06-17</t>
  </si>
  <si>
    <t>迈瑞项目2025年端午节与政府单位联谊费用报销申请</t>
  </si>
  <si>
    <t>WY.SY.05-202507-0021</t>
  </si>
  <si>
    <t>0003</t>
  </si>
  <si>
    <t>转 WY.SY.05-202507-0021</t>
  </si>
  <si>
    <t>15509</t>
  </si>
  <si>
    <t>FK250121001034</t>
  </si>
  <si>
    <t>FK-WY.SY.05-20250205-000021</t>
  </si>
  <si>
    <t>2025-02-14</t>
  </si>
  <si>
    <t>2025-01-21</t>
  </si>
  <si>
    <t>关于粤东二迈瑞项目2024年四季度12月份管理层服装的采购费用报销</t>
  </si>
  <si>
    <t>2025-02-05</t>
  </si>
  <si>
    <t>WY.SY.05-202502-0035</t>
  </si>
  <si>
    <t>转 WY.SY.05-202502-0035</t>
  </si>
  <si>
    <t>CF250102000612</t>
  </si>
  <si>
    <t>2025年2期</t>
  </si>
  <si>
    <t>AP-202501-0008990</t>
  </si>
  <si>
    <t>15510</t>
  </si>
  <si>
    <t>YF-250120-0001041</t>
  </si>
  <si>
    <t>FK-WY.SY.05-20250123-000019</t>
  </si>
  <si>
    <t>2025-01-23</t>
  </si>
  <si>
    <t>迈瑞光明园区2025年2月宏发宿舍管理费借款</t>
  </si>
  <si>
    <t>WY.SY.05-202502-0039</t>
  </si>
  <si>
    <t>0044</t>
  </si>
  <si>
    <t>转 WY.SY.05-202502-0039</t>
  </si>
  <si>
    <t>15511</t>
  </si>
  <si>
    <t>YF-250120-0001040</t>
  </si>
  <si>
    <t>FK-WY.SY.05-20250123-000018</t>
  </si>
  <si>
    <t>迈瑞光明园区2025年2月宏发宿舍租金借款</t>
  </si>
  <si>
    <t>WY.SY.05-202502-0038</t>
  </si>
  <si>
    <t>0043</t>
  </si>
  <si>
    <t>转 WY.SY.05-202502-0038</t>
  </si>
  <si>
    <t>15512</t>
  </si>
  <si>
    <t>DGBX-250120-0005735</t>
  </si>
  <si>
    <t>FK-WY.SY.05-20250123-000017</t>
  </si>
  <si>
    <t>迈瑞项目2025年春节与政府单位联谊费用报销申请</t>
  </si>
  <si>
    <t>WY.SY.05-202502-0034</t>
  </si>
  <si>
    <t>转 WY.SY.05-202502-0034</t>
  </si>
  <si>
    <t>15513</t>
  </si>
  <si>
    <t>日常报销单</t>
  </si>
  <si>
    <t>FYBX-WY.SY.05-20250120-000001</t>
  </si>
  <si>
    <t>FK-WY.SY.05-20250123-000013</t>
  </si>
  <si>
    <t>迈瑞项目2025年春节联谊费的报销</t>
  </si>
  <si>
    <t>WY.SY.05-202502-0030</t>
  </si>
  <si>
    <t>0035</t>
  </si>
  <si>
    <t>费用报销</t>
  </si>
  <si>
    <t>转 WY.SY.05-202502-0030</t>
  </si>
  <si>
    <t>业务活动.业务招待费</t>
  </si>
  <si>
    <t>15514</t>
  </si>
  <si>
    <t>DGBX-250116-0004962</t>
  </si>
  <si>
    <t>FK-WY.SY.05-20250123-000011</t>
  </si>
  <si>
    <t>深圳迈瑞项目4季度办公网络费用</t>
  </si>
  <si>
    <t>WY.SY.05-202502-0033</t>
  </si>
  <si>
    <t>转 WY.SY.05-202502-0033</t>
  </si>
  <si>
    <t>办公事务.通讯费</t>
  </si>
  <si>
    <t>15515</t>
  </si>
  <si>
    <t>DGBX-250116-0004699</t>
  </si>
  <si>
    <t>FK-WY.SY.05-20250123-000010</t>
  </si>
  <si>
    <t>迈瑞项目-0004691</t>
  </si>
  <si>
    <t>WY.SY.05-202502-0031</t>
  </si>
  <si>
    <t>转 WY.SY.05-202502-0031</t>
  </si>
  <si>
    <t>15516</t>
  </si>
  <si>
    <t>DGBX-250116-0004944</t>
  </si>
  <si>
    <t>FK-WY.SY.05-20250123-000009</t>
  </si>
  <si>
    <t>迈瑞项目4季度招聘费</t>
  </si>
  <si>
    <t>WY.SY.05-202502-0032</t>
  </si>
  <si>
    <t>转 WY.SY.05-202502-0032</t>
  </si>
  <si>
    <t>15517</t>
  </si>
  <si>
    <t>借款单</t>
  </si>
  <si>
    <t>JK-WY.SY.05-20250117-000001</t>
  </si>
  <si>
    <t>FK-WY.SY.05-20250120-000008</t>
  </si>
  <si>
    <t>2025-01-20</t>
  </si>
  <si>
    <t>迈瑞项目2025年开工利是</t>
  </si>
  <si>
    <t>WY.SY.05-202502-0040</t>
  </si>
  <si>
    <t>0042</t>
  </si>
  <si>
    <t>个人借款</t>
  </si>
  <si>
    <t>转 WY.SY.05-202502-0040</t>
  </si>
  <si>
    <t>借款.员工借款</t>
  </si>
  <si>
    <t>16436</t>
  </si>
  <si>
    <t>DGBX-250605-0042331</t>
  </si>
  <si>
    <t>FK-WY.SY.05-20250613-000115</t>
  </si>
  <si>
    <t>迈瑞6月职业健康体检费用报销</t>
  </si>
  <si>
    <t>2025-06-20</t>
  </si>
  <si>
    <t>WY.SY.05-202506-0054</t>
  </si>
  <si>
    <t>0052</t>
  </si>
  <si>
    <t>转 WY.SY.05-202506-0054</t>
  </si>
  <si>
    <t>人工费用.体检费</t>
  </si>
  <si>
    <t>18361</t>
  </si>
  <si>
    <t>FK250606001139</t>
  </si>
  <si>
    <t>FK-WY.SY.05-20250612-000114</t>
  </si>
  <si>
    <t>2025-06-06</t>
  </si>
  <si>
    <t>44250100017700000680</t>
  </si>
  <si>
    <t>中国建设银行股份有限公司深圳大浪支行</t>
  </si>
  <si>
    <t>深圳非住二片区迈瑞项目1栋1楼3号货台调板小板维修更换的服务费用报销</t>
  </si>
  <si>
    <t>2025-06-12</t>
  </si>
  <si>
    <t>WY.SY.05-202507-0041</t>
  </si>
  <si>
    <t>0046</t>
  </si>
  <si>
    <t>转 WY.SY.05-202507-0041</t>
  </si>
  <si>
    <t>CF250606000442</t>
  </si>
  <si>
    <t>AP-202506-0061591</t>
  </si>
  <si>
    <t>18426</t>
  </si>
  <si>
    <t>FK250606000779</t>
  </si>
  <si>
    <t>FK-WY.SY.05-20250615-000116</t>
  </si>
  <si>
    <t>817281933210001</t>
  </si>
  <si>
    <t>招商银行股份有限公司深圳汉京中心支行</t>
  </si>
  <si>
    <t>深圳非住二片区迈瑞项目2025年5月份固定资产物料的采购费用报销</t>
  </si>
  <si>
    <t>2025-06-16</t>
  </si>
  <si>
    <t>XHWZ-Z-2024-0093</t>
  </si>
  <si>
    <t>CF250529000404</t>
  </si>
  <si>
    <t>AP-202506-0061422</t>
  </si>
  <si>
    <t>18427</t>
  </si>
  <si>
    <t>18428</t>
  </si>
  <si>
    <t>FK250606000718</t>
  </si>
  <si>
    <t>FK-WY.SY.05-20250612-000113</t>
  </si>
  <si>
    <t>深圳非住宅二片区迈瑞项目5月份工程维修物资采购费用报销</t>
  </si>
  <si>
    <t>CF250529000192</t>
  </si>
  <si>
    <t>AP-202506-0061379</t>
  </si>
  <si>
    <t>18429</t>
  </si>
  <si>
    <t>18431</t>
  </si>
  <si>
    <t>FK250606000668</t>
  </si>
  <si>
    <t>FK-WY.SY.05-20250612-000112</t>
  </si>
  <si>
    <t>CF250529000010</t>
  </si>
  <si>
    <t>AP-202506-0059448</t>
  </si>
  <si>
    <t>18432</t>
  </si>
  <si>
    <t>18433</t>
  </si>
  <si>
    <t>18434</t>
  </si>
  <si>
    <t>手动工具</t>
  </si>
  <si>
    <t>18435</t>
  </si>
  <si>
    <t>18436</t>
  </si>
  <si>
    <t>18437</t>
  </si>
  <si>
    <t>18438</t>
  </si>
  <si>
    <t>18439</t>
  </si>
  <si>
    <t>仪器仪表</t>
  </si>
  <si>
    <t>18440</t>
  </si>
  <si>
    <t>18441</t>
  </si>
  <si>
    <t>18442</t>
  </si>
  <si>
    <t>18443</t>
  </si>
  <si>
    <t>18444</t>
  </si>
  <si>
    <t>19099</t>
  </si>
  <si>
    <t>FK250121000880</t>
  </si>
  <si>
    <t>FK-WY.SY.05-20250205-000022</t>
  </si>
  <si>
    <t>关于迈瑞项目2024年12月份园区弱电机柜配套电源插座线路更换专项工程的物料采购费用报销</t>
  </si>
  <si>
    <t>WY.SY.05-202504-0033</t>
  </si>
  <si>
    <t>转 WY.SY.05-202504-0033</t>
  </si>
  <si>
    <t>CF250115000593</t>
  </si>
  <si>
    <t>AP-202501-0008119</t>
  </si>
  <si>
    <t>19104</t>
  </si>
  <si>
    <t>FK250121000722</t>
  </si>
  <si>
    <t>FK-WY.SY.05-20250205-000023</t>
  </si>
  <si>
    <t>WY.SY.05-202504-0034</t>
  </si>
  <si>
    <t>转 WY.SY.05-202504-0034</t>
  </si>
  <si>
    <t>CF250115000612</t>
  </si>
  <si>
    <t>AP-202501-0008117</t>
  </si>
  <si>
    <t>19105</t>
  </si>
  <si>
    <t>19106</t>
  </si>
  <si>
    <t>19153</t>
  </si>
  <si>
    <t>FK250120001525</t>
  </si>
  <si>
    <t>FK-WY.SY.05-20250212-000027</t>
  </si>
  <si>
    <t>101008512010007505</t>
  </si>
  <si>
    <t>广发银行股份有限公司广州白云机场支行</t>
  </si>
  <si>
    <t>关于粤东二迈瑞项目2024年四季度12月份安全服装的采购费用报销</t>
  </si>
  <si>
    <t>2025-02-13</t>
  </si>
  <si>
    <t>2025-04-25</t>
  </si>
  <si>
    <t>WY.SY.05-202504-0051</t>
  </si>
  <si>
    <t>0054</t>
  </si>
  <si>
    <t>转 WY.SY.05-202504-0051</t>
  </si>
  <si>
    <t>技能序列服装</t>
  </si>
  <si>
    <t>ZB20220428JCWZ02</t>
  </si>
  <si>
    <t>CF250103000021</t>
  </si>
  <si>
    <t>AP-202501-0008123</t>
  </si>
  <si>
    <t>19160</t>
  </si>
  <si>
    <t>FK250120001347</t>
  </si>
  <si>
    <t>FK-WY.SY.05-20250205-000020</t>
  </si>
  <si>
    <t>深圳迈瑞项目2025年1-3月打印机租赁的报销申请</t>
  </si>
  <si>
    <t>2025-02-06</t>
  </si>
  <si>
    <t>WY.SY.05-202504-0035</t>
  </si>
  <si>
    <t>转 WY.SY.05-202504-0035</t>
  </si>
  <si>
    <t>CF250120000623</t>
  </si>
  <si>
    <t>AP-202501-0008134</t>
  </si>
  <si>
    <t>19161</t>
  </si>
  <si>
    <t>FK250120001255</t>
  </si>
  <si>
    <t>FK-WY.SY.05-20250205-000024</t>
  </si>
  <si>
    <t>WY.SY.05-202504-0036</t>
  </si>
  <si>
    <t>转 WY.SY.05-202504-0036</t>
  </si>
  <si>
    <t>CF250114000906</t>
  </si>
  <si>
    <t>AP-202501-0007567</t>
  </si>
  <si>
    <t>19165</t>
  </si>
  <si>
    <t>FK250120001172</t>
  </si>
  <si>
    <t>FK-WY.SY.05-20250212-000025</t>
  </si>
  <si>
    <t>2025-02-12</t>
  </si>
  <si>
    <t>WY.SY.05-202504-0050</t>
  </si>
  <si>
    <t>0056</t>
  </si>
  <si>
    <t>转 WY.SY.05-202504-0050</t>
  </si>
  <si>
    <t>CF250114000908</t>
  </si>
  <si>
    <t>AP-202501-0007566</t>
  </si>
  <si>
    <t>19167</t>
  </si>
  <si>
    <t>FK250120000926</t>
  </si>
  <si>
    <t>FK-WY.SY.05-20250123-000016</t>
  </si>
  <si>
    <t>关于迈瑞项目2024年四季度11月份工程维修的常规物料采购费用报销</t>
  </si>
  <si>
    <t>WY.SY.05-202504-0010</t>
  </si>
  <si>
    <t>转 WY.SY.05-202504-0010</t>
  </si>
  <si>
    <t>CF250115000615</t>
  </si>
  <si>
    <t>AP-202501-0007909</t>
  </si>
  <si>
    <t>19168</t>
  </si>
  <si>
    <t>19169</t>
  </si>
  <si>
    <t>地垫地毯</t>
  </si>
  <si>
    <t>19170</t>
  </si>
  <si>
    <t>19171</t>
  </si>
  <si>
    <t>19172</t>
  </si>
  <si>
    <t>19173</t>
  </si>
  <si>
    <t>19174</t>
  </si>
  <si>
    <t>19180</t>
  </si>
  <si>
    <t>FK250120000825</t>
  </si>
  <si>
    <t>FK-WY.SY.05-20250212-000026</t>
  </si>
  <si>
    <t>4000027809201670845</t>
  </si>
  <si>
    <t>中国工商银行股份有限公司深圳公明支行</t>
  </si>
  <si>
    <t>WY.SY.05-202504-0049</t>
  </si>
  <si>
    <t>0055</t>
  </si>
  <si>
    <t>转 WY.SY.05-202504-0049</t>
  </si>
  <si>
    <t>CF250120000367</t>
  </si>
  <si>
    <t>AP-202501-0007855</t>
  </si>
  <si>
    <t>19197</t>
  </si>
  <si>
    <t>FK250120000497</t>
  </si>
  <si>
    <t>FK-WY.SY.05-20250123-000015</t>
  </si>
  <si>
    <t>WY.SY.05-202504-0009</t>
  </si>
  <si>
    <t>转 WY.SY.05-202504-0009</t>
  </si>
  <si>
    <t>CF250114000907</t>
  </si>
  <si>
    <t>AP-202501-0007563</t>
  </si>
  <si>
    <t>19207</t>
  </si>
  <si>
    <t>FK250120000259</t>
  </si>
  <si>
    <t>FK-WY.SY.05-20250123-000012</t>
  </si>
  <si>
    <t>关于迈瑞光明项目2024年12月份化粪池、排污管道清掏服务的费用报销申请</t>
  </si>
  <si>
    <t>WY.SY.05-202503-0017</t>
  </si>
  <si>
    <t>转 WY.SY.05-202503-0017</t>
  </si>
  <si>
    <t>化粪池清掏</t>
  </si>
  <si>
    <t>外包服务费.保洁外包</t>
  </si>
  <si>
    <t>CF241231000349</t>
  </si>
  <si>
    <t>AP-202412-0150140</t>
  </si>
  <si>
    <t>19208</t>
  </si>
  <si>
    <t>19209</t>
  </si>
  <si>
    <t>20173</t>
  </si>
  <si>
    <t>YF-250521-0005483</t>
  </si>
  <si>
    <t>FK-WY.SY.05-20250528-000111</t>
  </si>
  <si>
    <t>2025-05-28</t>
  </si>
  <si>
    <t>迈瑞光明园区2025年6月宏发宿舍租金借款申请</t>
  </si>
  <si>
    <t>WY.SY.05-202506-0035</t>
  </si>
  <si>
    <t>转 WY.SY.05-202506-0035</t>
  </si>
  <si>
    <t>20291</t>
  </si>
  <si>
    <t>TK20250521758323</t>
  </si>
  <si>
    <t>FK-WY.SY.05-20250527-000108</t>
  </si>
  <si>
    <t>杨继康</t>
  </si>
  <si>
    <t>2025-05-27</t>
  </si>
  <si>
    <t>6212264000017822103</t>
  </si>
  <si>
    <t>中国工商银行股份有限公司深圳宝湖支行</t>
  </si>
  <si>
    <t>WY.SY.05-202506-0039</t>
  </si>
  <si>
    <t>转 WY.SY.05-202506-0039</t>
  </si>
  <si>
    <t>AR-241106-21303168</t>
  </si>
  <si>
    <t>20292</t>
  </si>
  <si>
    <t>AR-241108-21537170</t>
  </si>
  <si>
    <t>20293</t>
  </si>
  <si>
    <t>AR-241111-21650439</t>
  </si>
  <si>
    <t>20294</t>
  </si>
  <si>
    <t>AR-241112-21728217</t>
  </si>
  <si>
    <t>20295</t>
  </si>
  <si>
    <t>AR-241119-22420187</t>
  </si>
  <si>
    <t>20298</t>
  </si>
  <si>
    <t>TK20250521215775</t>
  </si>
  <si>
    <t>FK-WY.SY.05-20250527-000102</t>
  </si>
  <si>
    <t>俞快锋</t>
  </si>
  <si>
    <t>6228480128429376071</t>
  </si>
  <si>
    <t>中国农业银行深圳坂田支行</t>
  </si>
  <si>
    <t>WY.SY.05-202506-0038</t>
  </si>
  <si>
    <t>转 WY.SY.05-202506-0038</t>
  </si>
  <si>
    <t>AR-250417-08747693</t>
  </si>
  <si>
    <t>20300</t>
  </si>
  <si>
    <t>TK20250523319499</t>
  </si>
  <si>
    <t>FK-WY.SY.05-20250527-000101</t>
  </si>
  <si>
    <t>容重文</t>
  </si>
  <si>
    <t>6217002960107711621</t>
  </si>
  <si>
    <t>中国建设银行股份有限公司邵东东风路支行</t>
  </si>
  <si>
    <t>WY.SY.05-202506-0037</t>
  </si>
  <si>
    <t>转 WY.SY.05-202506-0037</t>
  </si>
  <si>
    <t>AR-250415-08649281</t>
  </si>
  <si>
    <t>20301</t>
  </si>
  <si>
    <t>AR-250507-10578749</t>
  </si>
  <si>
    <t>20302</t>
  </si>
  <si>
    <t>FK-WY.SY.05-20250527-000138</t>
  </si>
  <si>
    <t>张伟权</t>
  </si>
  <si>
    <t>6222022008018359662</t>
  </si>
  <si>
    <t>中国工商银行股份有限公司惠州仲恺高新区支行</t>
  </si>
  <si>
    <t>林慧</t>
  </si>
  <si>
    <t>2025-07-14</t>
  </si>
  <si>
    <t>WY.SY.05-202507-0026</t>
  </si>
  <si>
    <t>转 WY.SY.05-202507-0026</t>
  </si>
  <si>
    <t>AR-250401-07079058</t>
  </si>
  <si>
    <t>20303</t>
  </si>
  <si>
    <t>AR-250213-03609016</t>
  </si>
  <si>
    <t>20304</t>
  </si>
  <si>
    <t>TK20250523742905</t>
  </si>
  <si>
    <t>FK-WY.SY.05-20250527-000100</t>
  </si>
  <si>
    <t>已退单</t>
  </si>
  <si>
    <t>WY.SY.05-202507-0023</t>
  </si>
  <si>
    <t>转 WY.SY.05-202507-0023</t>
  </si>
  <si>
    <t>20305</t>
  </si>
  <si>
    <t>20306</t>
  </si>
  <si>
    <t>TK20250521518504</t>
  </si>
  <si>
    <t>FK-WY.SY.05-20250527-000099</t>
  </si>
  <si>
    <t>WY.SY.05-202506-0036</t>
  </si>
  <si>
    <t>转 WY.SY.05-202506-0036</t>
  </si>
  <si>
    <t>AR-241220-25147437</t>
  </si>
  <si>
    <t>20364</t>
  </si>
  <si>
    <t>YF-250521-0005683</t>
  </si>
  <si>
    <t>FK-WY.SY.05-20250527-000110</t>
  </si>
  <si>
    <t>非住二片区迈瑞项目25年6月宏发宿舍管理费借款申请</t>
  </si>
  <si>
    <t>WY.SY.05-202506-0034</t>
  </si>
  <si>
    <t>转 WY.SY.05-202506-0034</t>
  </si>
  <si>
    <t>20563</t>
  </si>
  <si>
    <t>FK250523000441</t>
  </si>
  <si>
    <t>FK-WY.SY.05-20250527-000106</t>
  </si>
  <si>
    <t>CF250521000579</t>
  </si>
  <si>
    <t>AP-202505-0056706,AP-202505-0056664</t>
  </si>
  <si>
    <t>20564</t>
  </si>
  <si>
    <t>20565</t>
  </si>
  <si>
    <t>20566</t>
  </si>
  <si>
    <t>CF250522000460</t>
  </si>
  <si>
    <t>20567</t>
  </si>
  <si>
    <t>20568</t>
  </si>
  <si>
    <t>20569</t>
  </si>
  <si>
    <t>20570</t>
  </si>
  <si>
    <t>岗亭设备</t>
  </si>
  <si>
    <t>20571</t>
  </si>
  <si>
    <t>20572</t>
  </si>
  <si>
    <t>20573</t>
  </si>
  <si>
    <t>20574</t>
  </si>
  <si>
    <t>20575</t>
  </si>
  <si>
    <t>家居家具</t>
  </si>
  <si>
    <t>20576</t>
  </si>
  <si>
    <t>20577</t>
  </si>
  <si>
    <t>20578</t>
  </si>
  <si>
    <t>20579</t>
  </si>
  <si>
    <t>20580</t>
  </si>
  <si>
    <t>20581</t>
  </si>
  <si>
    <t>20582</t>
  </si>
  <si>
    <t>20583</t>
  </si>
  <si>
    <t>20584</t>
  </si>
  <si>
    <t>20585</t>
  </si>
  <si>
    <t>20586</t>
  </si>
  <si>
    <t>20587</t>
  </si>
  <si>
    <t>20588</t>
  </si>
  <si>
    <t>20589</t>
  </si>
  <si>
    <t>20590</t>
  </si>
  <si>
    <t>20591</t>
  </si>
  <si>
    <t>20592</t>
  </si>
  <si>
    <t>20593</t>
  </si>
  <si>
    <t>20594</t>
  </si>
  <si>
    <t>20595</t>
  </si>
  <si>
    <t>20596</t>
  </si>
  <si>
    <t>20600</t>
  </si>
  <si>
    <t>FK250523000366</t>
  </si>
  <si>
    <t>FK-WY.SY.05-20250527-000098</t>
  </si>
  <si>
    <t>深圳非住二片区迈瑞项目5月份2栋1楼显示屏维修的服务费用报销</t>
  </si>
  <si>
    <t>WY.SY.05-202506-0029</t>
  </si>
  <si>
    <t>转 WY.SY.05-202506-0029</t>
  </si>
  <si>
    <t>CF250522000457</t>
  </si>
  <si>
    <t>AP-202505-0056654</t>
  </si>
  <si>
    <t>21835</t>
  </si>
  <si>
    <t>FK250114000232</t>
  </si>
  <si>
    <t>FK-WY.SY.05-20250123-000014</t>
  </si>
  <si>
    <t>2025-01-14</t>
  </si>
  <si>
    <t>2024年11月份迈瑞光明园区四害消杀费用报销申请</t>
  </si>
  <si>
    <t>WY.SY.05-202503-0018</t>
  </si>
  <si>
    <t>转 WY.SY.05-202503-0018</t>
  </si>
  <si>
    <t>CF250114000040</t>
  </si>
  <si>
    <t>AP-202501-0002975</t>
  </si>
  <si>
    <t>22695</t>
  </si>
  <si>
    <t>FK250521000465</t>
  </si>
  <si>
    <t>FK-WY.SY.05-20250527-000097</t>
  </si>
  <si>
    <t>2025-05-21</t>
  </si>
  <si>
    <t>深圳非住二片区迈瑞项目4月份简易改造专项物资采购费用报销</t>
  </si>
  <si>
    <t>CF250519000351</t>
  </si>
  <si>
    <t>AP-202505-0055559</t>
  </si>
  <si>
    <t>22697</t>
  </si>
  <si>
    <t>FK250521000429</t>
  </si>
  <si>
    <t>FK-WY.SY.05-20250527-000105</t>
  </si>
  <si>
    <t>深圳非住宅二片区迈瑞项目4月份工程维修物资采购费用报销</t>
  </si>
  <si>
    <t>虚拟/通用编码</t>
  </si>
  <si>
    <t>CF250519000352</t>
  </si>
  <si>
    <t>AP-202505-0055421</t>
  </si>
  <si>
    <t>22714</t>
  </si>
  <si>
    <t>FK250521000210</t>
  </si>
  <si>
    <t>FK-WY.SY.05-20250527-000103</t>
  </si>
  <si>
    <t>CF250512000640</t>
  </si>
  <si>
    <t>AP-202505-0055373</t>
  </si>
  <si>
    <t>22715</t>
  </si>
  <si>
    <t>22716</t>
  </si>
  <si>
    <t>22717</t>
  </si>
  <si>
    <t>22718</t>
  </si>
  <si>
    <t>22719</t>
  </si>
  <si>
    <t>22720</t>
  </si>
  <si>
    <t>22721</t>
  </si>
  <si>
    <t>22722</t>
  </si>
  <si>
    <t>22723</t>
  </si>
  <si>
    <t>22724</t>
  </si>
  <si>
    <t>22725</t>
  </si>
  <si>
    <t>22726</t>
  </si>
  <si>
    <t>22727</t>
  </si>
  <si>
    <t>22728</t>
  </si>
  <si>
    <t>22729</t>
  </si>
  <si>
    <t>22730</t>
  </si>
  <si>
    <t>22731</t>
  </si>
  <si>
    <t>22732</t>
  </si>
  <si>
    <t>22733</t>
  </si>
  <si>
    <t>22742</t>
  </si>
  <si>
    <t>FK250521000143</t>
  </si>
  <si>
    <t>FK-WY.SY.05-20250527-000109</t>
  </si>
  <si>
    <t>41050167283900001180</t>
  </si>
  <si>
    <t>中国建设银行股份有限公司郑州华强城市广场支行</t>
  </si>
  <si>
    <t>XHWZ-Z-2024-0101</t>
  </si>
  <si>
    <t>CF250508000260</t>
  </si>
  <si>
    <t>AP-202505-0055128</t>
  </si>
  <si>
    <t>22776</t>
  </si>
  <si>
    <t>FK250520000918</t>
  </si>
  <si>
    <t>FK-WY.SY.05-20250527-000104</t>
  </si>
  <si>
    <t>深圳非住二片区迈瑞项目4月四害消杀费用报销申请</t>
  </si>
  <si>
    <t>WY.SY.05-202507-0013</t>
  </si>
  <si>
    <t>转 WY.SY.05-202507-0013</t>
  </si>
  <si>
    <t>CF250520000590</t>
  </si>
  <si>
    <t>AP-202505-0055229</t>
  </si>
  <si>
    <t>22784</t>
  </si>
  <si>
    <t>FK250520000798</t>
  </si>
  <si>
    <t>FK-WY.SY.05-20250527-000107</t>
  </si>
  <si>
    <t>深圳非住宅二片区迈瑞项目3、4月份工程维修物资采购费用报销</t>
  </si>
  <si>
    <t>CF250518000068</t>
  </si>
  <si>
    <t>AP-202505-0055137</t>
  </si>
  <si>
    <t>22785</t>
  </si>
  <si>
    <t>23238</t>
  </si>
  <si>
    <t>FK241231000272</t>
  </si>
  <si>
    <t>FK-WY.SY.05-20250106-000001</t>
  </si>
  <si>
    <t>2024-12-31</t>
  </si>
  <si>
    <t>关于迈瑞项目2024年四季度12月份办公室常规物料的采购费用报销申请</t>
  </si>
  <si>
    <t>2025-03-11</t>
  </si>
  <si>
    <t>2025-03-20</t>
  </si>
  <si>
    <t>WY.SY.05-202503-0042</t>
  </si>
  <si>
    <t>0048</t>
  </si>
  <si>
    <t>转 WY.SY.05-202503-0042</t>
  </si>
  <si>
    <t>CF241227000020</t>
  </si>
  <si>
    <t>AP-202412-0150002</t>
  </si>
  <si>
    <t>深圳市金地物业管理有限公司商业物业事业部本部</t>
  </si>
  <si>
    <t>23239</t>
  </si>
  <si>
    <t>23240</t>
  </si>
  <si>
    <t>23241</t>
  </si>
  <si>
    <t>23242</t>
  </si>
  <si>
    <t>FK241231000233</t>
  </si>
  <si>
    <t>FK-WY.SY.05-20250106-000004</t>
  </si>
  <si>
    <t>关于迈瑞项目2024年四季度12月份工程维修的常规物料采购费用报销申请</t>
  </si>
  <si>
    <t>WY.SY.05-202503-0044</t>
  </si>
  <si>
    <t>0047</t>
  </si>
  <si>
    <t>转 WY.SY.05-202503-0044</t>
  </si>
  <si>
    <t>CF241224000729</t>
  </si>
  <si>
    <t>AP-202412-0149872</t>
  </si>
  <si>
    <t>23243</t>
  </si>
  <si>
    <t>23244</t>
  </si>
  <si>
    <t>23245</t>
  </si>
  <si>
    <t>23246</t>
  </si>
  <si>
    <t>23259</t>
  </si>
  <si>
    <t>FK241231000211</t>
  </si>
  <si>
    <t>FK-WY.SY.05-20250106-000003</t>
  </si>
  <si>
    <t>WY.SY.05-202503-0041</t>
  </si>
  <si>
    <t>转 WY.SY.05-202503-0041</t>
  </si>
  <si>
    <t>CF241225000281</t>
  </si>
  <si>
    <t>AP-202412-0149971</t>
  </si>
  <si>
    <t>23261</t>
  </si>
  <si>
    <t>FK241231000095</t>
  </si>
  <si>
    <t>FK-WY.SY.05-20250106-000002</t>
  </si>
  <si>
    <t>WY.SY.05-202503-0040</t>
  </si>
  <si>
    <t>转 WY.SY.05-202503-0040</t>
  </si>
  <si>
    <t>ZB20221124JCWZ01</t>
  </si>
  <si>
    <t>CF241225000168</t>
  </si>
  <si>
    <t>AP-202412-0149917</t>
  </si>
  <si>
    <t>23262</t>
  </si>
  <si>
    <t>23383</t>
  </si>
  <si>
    <t>FK241227000133</t>
  </si>
  <si>
    <t>FK-WY.SY.05-20250107-000006</t>
  </si>
  <si>
    <t>2024-12-27</t>
  </si>
  <si>
    <t>WY.SY.05-202503-0046</t>
  </si>
  <si>
    <t>0045</t>
  </si>
  <si>
    <t>转 WY.SY.05-202503-0046</t>
  </si>
  <si>
    <t>CF241224000731</t>
  </si>
  <si>
    <t>AP-202412-0148730</t>
  </si>
  <si>
    <t>23384</t>
  </si>
  <si>
    <t>23385</t>
  </si>
  <si>
    <t>23386</t>
  </si>
  <si>
    <t>23387</t>
  </si>
  <si>
    <t>23388</t>
  </si>
  <si>
    <t>23389</t>
  </si>
  <si>
    <t>23390</t>
  </si>
  <si>
    <t>23391</t>
  </si>
  <si>
    <t>23392</t>
  </si>
  <si>
    <t>23393</t>
  </si>
  <si>
    <t>23394</t>
  </si>
  <si>
    <t>23395</t>
  </si>
  <si>
    <t>23396</t>
  </si>
  <si>
    <t>23397</t>
  </si>
  <si>
    <t>23398</t>
  </si>
  <si>
    <t>23399</t>
  </si>
  <si>
    <t>23400</t>
  </si>
  <si>
    <t>23401</t>
  </si>
  <si>
    <t>23402</t>
  </si>
  <si>
    <t>23403</t>
  </si>
  <si>
    <t>23404</t>
  </si>
  <si>
    <t>23405</t>
  </si>
  <si>
    <t>23406</t>
  </si>
  <si>
    <t>23407</t>
  </si>
  <si>
    <t>23408</t>
  </si>
  <si>
    <t>23417</t>
  </si>
  <si>
    <t>FK241227000057</t>
  </si>
  <si>
    <t>FK-WY.SY.05-20250106-000005</t>
  </si>
  <si>
    <t>WY.SY.05-202503-0043</t>
  </si>
  <si>
    <t>转 WY.SY.05-202503-0043</t>
  </si>
  <si>
    <t>CF241224000702</t>
  </si>
  <si>
    <t>AP-202412-0148670</t>
  </si>
  <si>
    <t>23418</t>
  </si>
  <si>
    <t>23419</t>
  </si>
  <si>
    <t>23674</t>
  </si>
  <si>
    <t>FK241209001249</t>
  </si>
  <si>
    <t>FK-WY.SY.05-20250107-000007</t>
  </si>
  <si>
    <t>2024-12-09</t>
  </si>
  <si>
    <t>WY.SY.05-202503-0045</t>
  </si>
  <si>
    <t>转 WY.SY.05-202503-0045</t>
  </si>
  <si>
    <t>CF241206000749</t>
  </si>
  <si>
    <t>AP-202412-0137131</t>
  </si>
  <si>
    <t>23675</t>
  </si>
  <si>
    <t>23676</t>
  </si>
  <si>
    <t>23677</t>
  </si>
  <si>
    <t>23678</t>
  </si>
  <si>
    <t>厨卫电器</t>
  </si>
  <si>
    <t>23679</t>
  </si>
  <si>
    <t>23680</t>
  </si>
  <si>
    <t>23681</t>
  </si>
  <si>
    <t>26012</t>
  </si>
  <si>
    <t>FK250509000731</t>
  </si>
  <si>
    <t>FK-WY.SY.05-20250515-000094</t>
  </si>
  <si>
    <t>11014615077006</t>
  </si>
  <si>
    <t>平安银行深圳旭飞支行</t>
  </si>
  <si>
    <t>深圳非住宅二片区迈瑞项目3月份工程服装物资采购费用报销</t>
  </si>
  <si>
    <t>2025-05-15</t>
  </si>
  <si>
    <t>2025-07-25</t>
  </si>
  <si>
    <t>WY.SY.05-202507-0053</t>
  </si>
  <si>
    <t>0067</t>
  </si>
  <si>
    <t>转 WY.SY.05-202507-0053</t>
  </si>
  <si>
    <t>XHWZ-Z-2023-0190</t>
  </si>
  <si>
    <t>CF250508000253</t>
  </si>
  <si>
    <t>AP-202505-0049929</t>
  </si>
  <si>
    <t>26013</t>
  </si>
  <si>
    <t>26014</t>
  </si>
  <si>
    <t>FK250509000684</t>
  </si>
  <si>
    <t>FK-WY.SY.05-20250515-000093</t>
  </si>
  <si>
    <t>WY.SY.05-202507-0051</t>
  </si>
  <si>
    <t>0065</t>
  </si>
  <si>
    <t>转 WY.SY.05-202507-0051</t>
  </si>
  <si>
    <t>CF250508000326</t>
  </si>
  <si>
    <t>AP-202505-0049419</t>
  </si>
  <si>
    <t>26016</t>
  </si>
  <si>
    <t>FK250509000608</t>
  </si>
  <si>
    <t>FK-WY.SY.05-20250515-000092</t>
  </si>
  <si>
    <t>WY.SY.05-202507-0052</t>
  </si>
  <si>
    <t>0066</t>
  </si>
  <si>
    <t>转 WY.SY.05-202507-0052</t>
  </si>
  <si>
    <t>CF250507000504</t>
  </si>
  <si>
    <t>AP-202505-0049302</t>
  </si>
  <si>
    <t>26017</t>
  </si>
  <si>
    <t>26018</t>
  </si>
  <si>
    <t>26019</t>
  </si>
  <si>
    <t>26020</t>
  </si>
  <si>
    <t>26021</t>
  </si>
  <si>
    <t>26022</t>
  </si>
  <si>
    <t>26023</t>
  </si>
  <si>
    <t>26550</t>
  </si>
  <si>
    <t>TK20250428519391</t>
  </si>
  <si>
    <t>FK-WY.SY.05-20250508-000088</t>
  </si>
  <si>
    <t>孔志军</t>
  </si>
  <si>
    <t>2025-05-08</t>
  </si>
  <si>
    <t>6227007200407210352</t>
  </si>
  <si>
    <t>中国建设银行股份有限公司深圳龙华支行</t>
  </si>
  <si>
    <t>WY.SY.05-202505-0048</t>
  </si>
  <si>
    <t>转 WY.SY.05-202505-0048</t>
  </si>
  <si>
    <t>AR-240717-12257752</t>
  </si>
  <si>
    <t>26551</t>
  </si>
  <si>
    <t>AR-240719-12555306</t>
  </si>
  <si>
    <t>26553</t>
  </si>
  <si>
    <t>TK20250428939658</t>
  </si>
  <si>
    <t>FK-WY.SY.05-20250508-000084</t>
  </si>
  <si>
    <t>王晓波</t>
  </si>
  <si>
    <t>6217000160012110462</t>
  </si>
  <si>
    <t>中国建设银行股份有限公司阜城支行</t>
  </si>
  <si>
    <t>WY.SY.05-202505-0047</t>
  </si>
  <si>
    <t>转 WY.SY.05-202505-0047</t>
  </si>
  <si>
    <t>AR-250103-00141077</t>
  </si>
  <si>
    <t>26554</t>
  </si>
  <si>
    <t>AR-250303-04542032</t>
  </si>
  <si>
    <t>26555</t>
  </si>
  <si>
    <t>TK20250428528988</t>
  </si>
  <si>
    <t>FK-WY.SY.05-20250508-000083</t>
  </si>
  <si>
    <t>WY.SY.05-202505-0046</t>
  </si>
  <si>
    <t>转 WY.SY.05-202505-0046</t>
  </si>
  <si>
    <t>AR-250306-05202222</t>
  </si>
  <si>
    <t>28983</t>
  </si>
  <si>
    <t>TK20250718589888</t>
  </si>
  <si>
    <t>FK-WY.SY.05-20250723-000148</t>
  </si>
  <si>
    <t>陈标</t>
  </si>
  <si>
    <t>2025-07-23</t>
  </si>
  <si>
    <t>6212252015000632255</t>
  </si>
  <si>
    <t>中国工商银行股份有限公司湛江分行</t>
  </si>
  <si>
    <t>AR-250507-10578744</t>
  </si>
  <si>
    <t>29006</t>
  </si>
  <si>
    <t>FK-WY.SY.05-20250723-000142</t>
  </si>
  <si>
    <t>6217280812008904065</t>
  </si>
  <si>
    <t>东莞农村商业银行股份有限公司惠州分行</t>
  </si>
  <si>
    <t>29007</t>
  </si>
  <si>
    <t>29008</t>
  </si>
  <si>
    <t>TK20250718383430</t>
  </si>
  <si>
    <t>FK-WY.SY.05-20250723-000141</t>
  </si>
  <si>
    <t>刘红梅</t>
  </si>
  <si>
    <t>6222621310040553634</t>
  </si>
  <si>
    <t>交通银行股份有限公司深圳沙井支行</t>
  </si>
  <si>
    <t>AR-250624-14289523</t>
  </si>
  <si>
    <t>29009</t>
  </si>
  <si>
    <t>AR-250613-13673190</t>
  </si>
  <si>
    <t>29198</t>
  </si>
  <si>
    <t>YF-250718-0009678</t>
  </si>
  <si>
    <t>FK-WY.SY.05-20250723-000149</t>
  </si>
  <si>
    <t>非住二片区迈瑞项目25年8月宏发宿舍租金借款申请</t>
  </si>
  <si>
    <t>29199</t>
  </si>
  <si>
    <t>YF-250718-0009679</t>
  </si>
  <si>
    <t>FK-WY.SY.05-20250723-000147</t>
  </si>
  <si>
    <t>非住二片区迈瑞项目25年8月宏发宿舍管理费借款申请</t>
  </si>
  <si>
    <t>29732</t>
  </si>
  <si>
    <t>FK250718000806</t>
  </si>
  <si>
    <t>FK-WY.SY.05-20250723-000143</t>
  </si>
  <si>
    <t>2025-07-18</t>
  </si>
  <si>
    <t>深圳非住宅二片区迈瑞项目6月份工程维修物资的采购费用报销</t>
  </si>
  <si>
    <t>CF250718000505</t>
  </si>
  <si>
    <t>AP-202507-0080638</t>
  </si>
  <si>
    <t>29733</t>
  </si>
  <si>
    <t>29952</t>
  </si>
  <si>
    <t>FK250718000626</t>
  </si>
  <si>
    <t>FK-WY.SY.05-20250723-000144</t>
  </si>
  <si>
    <t>000165561494</t>
  </si>
  <si>
    <t>深圳农村商业银行股份有限公司梅林支行</t>
  </si>
  <si>
    <t>深圳非住二片区迈瑞项目饮水机维保维修服务的费用报销</t>
  </si>
  <si>
    <t>CF250718000348</t>
  </si>
  <si>
    <t>AP-202507-0080530</t>
  </si>
  <si>
    <t>29953</t>
  </si>
  <si>
    <t>29954</t>
  </si>
  <si>
    <t>30630</t>
  </si>
  <si>
    <t>FK250717000699</t>
  </si>
  <si>
    <t>FK-WY.SY.05-20250723-000140</t>
  </si>
  <si>
    <t>黄正耀</t>
  </si>
  <si>
    <t>2025-07-17</t>
  </si>
  <si>
    <t>6214837871351957</t>
  </si>
  <si>
    <t>招商银行深圳龙华支行</t>
  </si>
  <si>
    <t>深圳非住宅二片区迈瑞项目6月份安全物资的采购费用报销</t>
  </si>
  <si>
    <t>CF250717000369</t>
  </si>
  <si>
    <t>AP-202507-0079909</t>
  </si>
  <si>
    <t>30652</t>
  </si>
  <si>
    <t>FK250717000589</t>
  </si>
  <si>
    <t>FK-WY.SY.05-20250723-000146</t>
  </si>
  <si>
    <t>深圳非住宅二片区迈瑞项目5月份客服服装物资采购费用报销</t>
  </si>
  <si>
    <t>2025-07-24</t>
  </si>
  <si>
    <t>CF250711000440</t>
  </si>
  <si>
    <t>AP-202507-0079868</t>
  </si>
  <si>
    <t>30653</t>
  </si>
  <si>
    <t>30654</t>
  </si>
  <si>
    <t>30655</t>
  </si>
  <si>
    <t>30672</t>
  </si>
  <si>
    <t>FK250717000521</t>
  </si>
  <si>
    <t>FK-WY.SY.05-20250723-000139</t>
  </si>
  <si>
    <t>21050141004100000048</t>
  </si>
  <si>
    <t>中国建设银行股份有限公司沈阳东站街支行</t>
  </si>
  <si>
    <t>XHWZ-Z-2024-0224</t>
  </si>
  <si>
    <t>CF250708000543</t>
  </si>
  <si>
    <t>AP-202507-0079835</t>
  </si>
  <si>
    <t>30783</t>
  </si>
  <si>
    <t>FK250716001279</t>
  </si>
  <si>
    <t>FK-WY.SY.05-20250723-000145</t>
  </si>
  <si>
    <t>深圳非住二片区迈瑞项目6月四害消杀费用报销申请</t>
  </si>
  <si>
    <t>CF250716000774</t>
  </si>
  <si>
    <t>AP-202507-0079421</t>
  </si>
  <si>
    <t>30784</t>
  </si>
  <si>
    <t>FK250716001275</t>
  </si>
  <si>
    <t>FK-WY.SY.05-20250728-000150</t>
  </si>
  <si>
    <t>4000020639200834039</t>
  </si>
  <si>
    <t>中国工商银行股份有限公司深圳双龙支行</t>
  </si>
  <si>
    <t>深圳非住二片区迈瑞项目4-6月蛇害防治费用报销申请</t>
  </si>
  <si>
    <t>2025-07-29</t>
  </si>
  <si>
    <t>CF250716000762</t>
  </si>
  <si>
    <t>AP-202507-0079419</t>
  </si>
  <si>
    <t>30785</t>
  </si>
  <si>
    <t>30786</t>
  </si>
  <si>
    <t>32467</t>
  </si>
  <si>
    <t>DGBX-250709-0052363</t>
  </si>
  <si>
    <t>FK-WY.SY.05-20250714-000137</t>
  </si>
  <si>
    <t>2季度迈瑞招聘费</t>
  </si>
  <si>
    <t>WY.SY.05-202507-0054</t>
  </si>
  <si>
    <t>0063</t>
  </si>
  <si>
    <t>转 WY.SY.05-202507-0054</t>
  </si>
  <si>
    <t>32468</t>
  </si>
  <si>
    <t>DGBX-250709-0052368</t>
  </si>
  <si>
    <t>FK-WY.SY.05-20250714-000136</t>
  </si>
  <si>
    <t>深圳非住二片区迈瑞项目2季度快递费报销申请</t>
  </si>
  <si>
    <t>WY.SY.05-202507-0055</t>
  </si>
  <si>
    <t>0064</t>
  </si>
  <si>
    <t>转 WY.SY.05-202507-0055</t>
  </si>
  <si>
    <t>34877</t>
  </si>
  <si>
    <t>FK250707000839</t>
  </si>
  <si>
    <t>FK-WY.SY.05-20250711-000135</t>
  </si>
  <si>
    <t>2025-07-07</t>
  </si>
  <si>
    <t>深圳非住二片区迈瑞项目2025年7月份化粪池、排污管道清掏服务的费用报销</t>
  </si>
  <si>
    <t>CF250707000053</t>
  </si>
  <si>
    <t>AP-202507-0073996</t>
  </si>
  <si>
    <t>34878</t>
  </si>
  <si>
    <t>34879</t>
  </si>
  <si>
    <t>34884</t>
  </si>
  <si>
    <t>FK250707000762</t>
  </si>
  <si>
    <t>FK-WY.SY.05-20250711-000131</t>
  </si>
  <si>
    <t>44250100001100000652</t>
  </si>
  <si>
    <t>中国建设银行股份有限公司深圳宝城支行</t>
  </si>
  <si>
    <t>深圳非住二片区迈瑞项目2025年5月份安全部服装标志采购费用报销</t>
  </si>
  <si>
    <t>2025-07-11</t>
  </si>
  <si>
    <t>安全作训服</t>
  </si>
  <si>
    <t>CF250625000260</t>
  </si>
  <si>
    <t>AP-202507-0073973</t>
  </si>
  <si>
    <t>34891</t>
  </si>
  <si>
    <t>FK250707000718</t>
  </si>
  <si>
    <t>FK-WY.SY.05-20250711-000133</t>
  </si>
  <si>
    <t>深圳非住二片区迈瑞项目2025年5月份安全部服装采购费用报销</t>
  </si>
  <si>
    <t>ZB20220930JCWZ01</t>
  </si>
  <si>
    <t>CF250624000215</t>
  </si>
  <si>
    <t>AP-202507-0073912</t>
  </si>
  <si>
    <t>34893</t>
  </si>
  <si>
    <t>FK250707000629</t>
  </si>
  <si>
    <t>FK-WY.SY.05-20250711-000132</t>
  </si>
  <si>
    <t>CF250623000645</t>
  </si>
  <si>
    <t>AP-202507-0073876</t>
  </si>
  <si>
    <t>34894</t>
  </si>
  <si>
    <t>FK250707000588</t>
  </si>
  <si>
    <t>FK-WY.SY.05-20250711-000134</t>
  </si>
  <si>
    <t>913000010010428899</t>
  </si>
  <si>
    <t>中国邮政储蓄银行股份有限公司石家庄市藁城支行</t>
  </si>
  <si>
    <t>XHWZ-Z-2024-0109</t>
  </si>
  <si>
    <t>CF250623000564</t>
  </si>
  <si>
    <t>AP-202507-0073832</t>
  </si>
  <si>
    <t>34895</t>
  </si>
  <si>
    <t>36171</t>
  </si>
  <si>
    <t>TK20250624635312</t>
  </si>
  <si>
    <t>FK-WY.SY.05-20250626-000124</t>
  </si>
  <si>
    <t>赵军义</t>
  </si>
  <si>
    <t>6230580000142489132</t>
  </si>
  <si>
    <t>平安银行深圳观澜支行</t>
  </si>
  <si>
    <t>WY.SY.05-202507-0020</t>
  </si>
  <si>
    <t>转 WY.SY.05-202507-0020</t>
  </si>
  <si>
    <t>AR-250523-11452194</t>
  </si>
  <si>
    <t>36172</t>
  </si>
  <si>
    <t>AR-250605-12664078</t>
  </si>
  <si>
    <t>36357</t>
  </si>
  <si>
    <t>YF-250623-0008163</t>
  </si>
  <si>
    <t>FK-WY.SY.05-20250626-000123</t>
  </si>
  <si>
    <t>非住二片区迈瑞项目25年7月宏发宿舍管理费借款申请</t>
  </si>
  <si>
    <t>WY.SY.05-202507-0016</t>
  </si>
  <si>
    <t>转 WY.SY.05-202507-0016</t>
  </si>
  <si>
    <t>36358</t>
  </si>
  <si>
    <t>YF-250623-0008162</t>
  </si>
  <si>
    <t>FK-WY.SY.05-20250626-000122</t>
  </si>
  <si>
    <t>迈瑞光明园区2025年7月宏发宿舍租金借款申请</t>
  </si>
  <si>
    <t>WY.SY.05-202507-0015</t>
  </si>
  <si>
    <t>0004</t>
  </si>
  <si>
    <t>转 WY.SY.05-202507-0015</t>
  </si>
  <si>
    <t>36411</t>
  </si>
  <si>
    <t>TK20250624992758</t>
  </si>
  <si>
    <t>FK-WY.SY.05-20250625-000120</t>
  </si>
  <si>
    <t>郭庆</t>
  </si>
  <si>
    <t>2025-06-25</t>
  </si>
  <si>
    <t>6230580000070999094</t>
  </si>
  <si>
    <t>平安银行深圳南头支行</t>
  </si>
  <si>
    <t>WY.SY.05-202507-0019</t>
  </si>
  <si>
    <t>转 WY.SY.05-202507-0019</t>
  </si>
  <si>
    <t>AR-241205-23561650</t>
  </si>
  <si>
    <t>36412</t>
  </si>
  <si>
    <t>TK20250624598056</t>
  </si>
  <si>
    <t>FK-WY.SY.05-20250625-000119</t>
  </si>
  <si>
    <t>深圳标榜建设集团有限公司</t>
  </si>
  <si>
    <t>1809014170016306</t>
  </si>
  <si>
    <t>中国民生银行深圳分行南山支行</t>
  </si>
  <si>
    <t>WY.SY.05-202507-0018</t>
  </si>
  <si>
    <t>转 WY.SY.05-202507-0018</t>
  </si>
  <si>
    <t>AR-241114-22178275</t>
  </si>
  <si>
    <t>36413</t>
  </si>
  <si>
    <t>TK20250624885309</t>
  </si>
  <si>
    <t>FK-WY.SY.05-20250625-000118</t>
  </si>
  <si>
    <t>WY.SY.05-202507-0017</t>
  </si>
  <si>
    <t>0019</t>
  </si>
  <si>
    <t>转 WY.SY.05-202507-0017</t>
  </si>
  <si>
    <t>AR-241216-24958557</t>
  </si>
  <si>
    <t>36414</t>
  </si>
  <si>
    <t>AR-241212-24688046</t>
  </si>
  <si>
    <t>36415</t>
  </si>
  <si>
    <t>AR-241220-25170179</t>
  </si>
  <si>
    <t>36416</t>
  </si>
  <si>
    <t>AR-241230-25702088</t>
  </si>
  <si>
    <t>36417</t>
  </si>
  <si>
    <t>AR-241202-23086465</t>
  </si>
  <si>
    <t>36663</t>
  </si>
  <si>
    <t>FK250623000418</t>
  </si>
  <si>
    <t>FK-WY.SY.05-20250626-000125</t>
  </si>
  <si>
    <t>深圳非住二片区迈瑞项目5月份简易改造专项物资采购费用报销</t>
  </si>
  <si>
    <t>CF250620000181</t>
  </si>
  <si>
    <t>AP-202506-0068591</t>
  </si>
  <si>
    <t>36664</t>
  </si>
  <si>
    <t>36691</t>
  </si>
  <si>
    <t>FK250623000393</t>
  </si>
  <si>
    <t>FK-WY.SY.05-20250626-000128</t>
  </si>
  <si>
    <t>CF250620000174</t>
  </si>
  <si>
    <t>AP-202506-0068603</t>
  </si>
  <si>
    <t>36692</t>
  </si>
  <si>
    <t>36693</t>
  </si>
  <si>
    <t>FK250623000368</t>
  </si>
  <si>
    <t>FK-WY.SY.05-20250626-000130</t>
  </si>
  <si>
    <t>深圳非住二片区迈瑞项目5月四害消杀费用报销申请</t>
  </si>
  <si>
    <t>2025-06-27</t>
  </si>
  <si>
    <t>CF250623000289</t>
  </si>
  <si>
    <t>AP-202506-0068592</t>
  </si>
  <si>
    <t>36710</t>
  </si>
  <si>
    <t>FK250623000245</t>
  </si>
  <si>
    <t>FK-WY.SY.05-20250626-000129</t>
  </si>
  <si>
    <t>CF250620000423</t>
  </si>
  <si>
    <t>AP-202506-0068507</t>
  </si>
  <si>
    <t>36711</t>
  </si>
  <si>
    <t>36712</t>
  </si>
  <si>
    <t>36713</t>
  </si>
  <si>
    <t>36714</t>
  </si>
  <si>
    <t>36715</t>
  </si>
  <si>
    <t>36716</t>
  </si>
  <si>
    <t>36717</t>
  </si>
  <si>
    <t>空调</t>
  </si>
  <si>
    <t>36718</t>
  </si>
  <si>
    <t>36719</t>
  </si>
  <si>
    <t>36720</t>
  </si>
  <si>
    <t>36721</t>
  </si>
  <si>
    <t>36722</t>
  </si>
  <si>
    <t>36723</t>
  </si>
  <si>
    <t>36724</t>
  </si>
  <si>
    <t>36725</t>
  </si>
  <si>
    <t>36726</t>
  </si>
  <si>
    <t>36727</t>
  </si>
  <si>
    <t>36743</t>
  </si>
  <si>
    <t>FK250623000208</t>
  </si>
  <si>
    <t>FK-WY.SY.05-20250625-000121</t>
  </si>
  <si>
    <t>WY.SY.05-202507-0007</t>
  </si>
  <si>
    <t>转 WY.SY.05-202507-0007</t>
  </si>
  <si>
    <t>CF250623000096</t>
  </si>
  <si>
    <t>AP-202506-0068477</t>
  </si>
  <si>
    <t>36744</t>
  </si>
  <si>
    <t>36754</t>
  </si>
  <si>
    <t>FK250623000081</t>
  </si>
  <si>
    <t>FK-WY.SY.05-20250626-000127</t>
  </si>
  <si>
    <t>CF250620000313</t>
  </si>
  <si>
    <t>AP-202506-0068430</t>
  </si>
  <si>
    <t>36755</t>
  </si>
  <si>
    <t>37009</t>
  </si>
  <si>
    <t>FK250506000803</t>
  </si>
  <si>
    <t>FK-WY.SY.05-20250515-000095</t>
  </si>
  <si>
    <t>2025-05-06</t>
  </si>
  <si>
    <t>WY.SY.05-202506-0053</t>
  </si>
  <si>
    <t>转 WY.SY.05-202506-0053</t>
  </si>
  <si>
    <t>CF250506000067</t>
  </si>
  <si>
    <t>AP-202505-0047953</t>
  </si>
  <si>
    <t>37010</t>
  </si>
  <si>
    <t>37011</t>
  </si>
  <si>
    <t>37728</t>
  </si>
  <si>
    <t>FK250427000215</t>
  </si>
  <si>
    <t>FK-WY.SY.05-20250508-000087</t>
  </si>
  <si>
    <t>2025-04-27</t>
  </si>
  <si>
    <t>深圳非住宅二片区迈瑞项目4月份办公室常规物料的采购费用报销</t>
  </si>
  <si>
    <t>WY.SY.05-202507-0037</t>
  </si>
  <si>
    <t>转 WY.SY.05-202507-0037</t>
  </si>
  <si>
    <t>CF250423000621</t>
  </si>
  <si>
    <t>AP-202504-0046151</t>
  </si>
  <si>
    <t>37729</t>
  </si>
  <si>
    <t>37730</t>
  </si>
  <si>
    <t>37731</t>
  </si>
  <si>
    <t>37732</t>
  </si>
  <si>
    <t>37733</t>
  </si>
  <si>
    <t>37734</t>
  </si>
  <si>
    <t>37735</t>
  </si>
  <si>
    <t>37736</t>
  </si>
  <si>
    <t>37737</t>
  </si>
  <si>
    <t>37738</t>
  </si>
  <si>
    <t>37739</t>
  </si>
  <si>
    <t>FK250427000201</t>
  </si>
  <si>
    <t>FK-WY.SY.05-20250508-000086</t>
  </si>
  <si>
    <t>WY.SY.05-202507-0038</t>
  </si>
  <si>
    <t>转 WY.SY.05-202507-0038</t>
  </si>
  <si>
    <t>CF250424000068</t>
  </si>
  <si>
    <t>AP-202504-0046182</t>
  </si>
  <si>
    <t>37743</t>
  </si>
  <si>
    <t>FK250427000113</t>
  </si>
  <si>
    <t>FK-WY.SY.05-20250508-000089</t>
  </si>
  <si>
    <t>深圳非住二片区迈瑞项目2025年3月份化粪池、排污管道清掏服务的费用报销</t>
  </si>
  <si>
    <t>2025-06-18</t>
  </si>
  <si>
    <t>WY.SY.05-202506-0051</t>
  </si>
  <si>
    <t>转 WY.SY.05-202506-0051</t>
  </si>
  <si>
    <t>CF250415000636</t>
  </si>
  <si>
    <t>AP-202504-0046054</t>
  </si>
  <si>
    <t>37744</t>
  </si>
  <si>
    <t>37745</t>
  </si>
  <si>
    <t>37785</t>
  </si>
  <si>
    <t>FK250425000625</t>
  </si>
  <si>
    <t>FK-WY.SY.05-20250508-000090</t>
  </si>
  <si>
    <t>WY.SY.05-202507-0039</t>
  </si>
  <si>
    <t>转 WY.SY.05-202507-0039</t>
  </si>
  <si>
    <t>CF250423000573</t>
  </si>
  <si>
    <t>AP-202504-0045838</t>
  </si>
  <si>
    <t>37787</t>
  </si>
  <si>
    <t>FK250425000557</t>
  </si>
  <si>
    <t>FK-WY.SY.05-20250508-000085</t>
  </si>
  <si>
    <t>关于深圳非住二片区迈瑞项目2栋1楼显示屏维修的服务费用报销</t>
  </si>
  <si>
    <t>WY.SY.05-202505-0049</t>
  </si>
  <si>
    <t>0051</t>
  </si>
  <si>
    <t>转 WY.SY.05-202505-0049</t>
  </si>
  <si>
    <t>CF250423000352</t>
  </si>
  <si>
    <t>AP-202504-0045807</t>
  </si>
  <si>
    <t>38308</t>
  </si>
  <si>
    <t>FK250424000882</t>
  </si>
  <si>
    <t>FK-WY.SY.05-20250508-000091</t>
  </si>
  <si>
    <t>2025-04-24</t>
  </si>
  <si>
    <t>深圳非住宅二片区迈瑞项目3月份安全服装物资采购费用报销</t>
  </si>
  <si>
    <t>WY.SY.05-202507-0036</t>
  </si>
  <si>
    <t>转 WY.SY.05-202507-0036</t>
  </si>
  <si>
    <t>CF250424000242</t>
  </si>
  <si>
    <t>AP-202504-0045358</t>
  </si>
  <si>
    <t>2025-01</t>
  </si>
  <si>
    <t>2025-02</t>
  </si>
  <si>
    <t>2025-03</t>
  </si>
  <si>
    <t>2025-04</t>
  </si>
  <si>
    <t>2025-05</t>
  </si>
  <si>
    <t>2025-06</t>
  </si>
  <si>
    <t>2025-07</t>
  </si>
  <si>
    <t>2025-08</t>
  </si>
  <si>
    <t>2025-09</t>
  </si>
  <si>
    <t>2025-10</t>
  </si>
  <si>
    <t>2025-11</t>
  </si>
  <si>
    <t>2025-12</t>
  </si>
  <si>
    <t>办公事务.办公能耗</t>
  </si>
  <si>
    <t>办公事务.房租</t>
  </si>
  <si>
    <t>办公事务.物业管理费</t>
  </si>
  <si>
    <t>办公事务.诉讼费</t>
  </si>
  <si>
    <t>业务活动.咨询服务费</t>
  </si>
  <si>
    <t>项目能耗.项目水费</t>
  </si>
  <si>
    <t>项目能耗.项目电费</t>
  </si>
  <si>
    <t>项目能耗.项目燃气费</t>
  </si>
  <si>
    <t>项目能耗.项目暖气费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</si>
  <si>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</si>
  <si>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</si>
  <si>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</si>
  <si>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</si>
  <si>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</si>
  <si>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</si>
  <si>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</si>
  <si>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</si>
  <si>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</si>
  <si>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</si>
  <si>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</si>
  <si>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</si>
  <si>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办公类/办公耗材/大头针/回形针/工字钉/图钉</t>
  </si>
  <si>
    <t>办公类/办公耗材/订书机/订书针</t>
  </si>
  <si>
    <t>办公类/办公耗材/起钉器/打孔机</t>
  </si>
  <si>
    <t>办公类/办公耗材/学生文具</t>
  </si>
  <si>
    <t>办公类/办公耗材/印台/印泥/印油/印章盒</t>
  </si>
  <si>
    <t>办公类/办公耗材/直尺/卷尺</t>
  </si>
  <si>
    <t>办公类/办公耗材/装订/封装机</t>
  </si>
  <si>
    <t>办公类/办公设备/办公电器</t>
  </si>
  <si>
    <t>办公类/办公设备/办公设备</t>
  </si>
  <si>
    <t>办公类/办公设备/电脑组件</t>
  </si>
  <si>
    <t>办公类/办公设备/摄影摄像</t>
  </si>
  <si>
    <t>办公类/办公设备/手机通讯</t>
  </si>
  <si>
    <t>办公类/办公设备/投影及配件</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</si>
  <si>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</si>
  <si>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</si>
  <si>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</si>
  <si>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</si>
  <si>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</si>
  <si>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</si>
  <si>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</si>
  <si>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</si>
  <si>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</si>
  <si>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</si>
  <si>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</si>
  <si>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</si>
  <si>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</si>
  <si>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</si>
  <si>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</si>
  <si>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</si>
  <si>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</si>
  <si>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</si>
  <si>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</si>
  <si>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</si>
  <si>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</si>
  <si>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服务类/工程服务类/设备维保/施工</t>
  </si>
  <si>
    <t>服务类/工程服务类/消防维保/施工</t>
  </si>
  <si>
    <t>服务类/工程服务类/智能化工程</t>
  </si>
  <si>
    <t>服务类/工程服务类/中央空调维保</t>
  </si>
  <si>
    <t>服务类/工程服务类/装饰装修</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</si>
  <si>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</si>
  <si>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</si>
  <si>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</si>
  <si>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</si>
  <si>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</si>
  <si>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</si>
  <si>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</si>
  <si>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</si>
  <si>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</si>
  <si>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</si>
  <si>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</si>
  <si>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</si>
  <si>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</si>
  <si>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</si>
  <si>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</si>
  <si>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</si>
  <si>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</si>
  <si>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</si>
  <si>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</si>
  <si>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</si>
  <si>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</si>
  <si>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</si>
  <si>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</si>
  <si>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</si>
  <si>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</si>
  <si>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</si>
  <si>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</si>
  <si>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</si>
  <si>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</si>
  <si>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</si>
  <si>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</si>
  <si>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</si>
  <si>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</si>
  <si>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</si>
  <si>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</si>
  <si>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</si>
  <si>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</si>
  <si>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</si>
  <si>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</si>
  <si>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</si>
  <si>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</si>
  <si>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</si>
  <si>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</si>
  <si>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</si>
  <si>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</si>
  <si>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</si>
  <si>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</si>
  <si>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</si>
  <si>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</si>
  <si>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</si>
  <si>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</si>
  <si>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</si>
  <si>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</si>
  <si>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</si>
  <si>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</si>
  <si>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</si>
  <si>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</si>
  <si>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</si>
  <si>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工程物资/电动工具/空压机</t>
  </si>
  <si>
    <t>工程物资/电动工具/木工电刨</t>
  </si>
  <si>
    <t>工程物资/电动工具/排钉枪/铆钉枪</t>
  </si>
  <si>
    <t>工程物资/电动工具/其他电动工具</t>
  </si>
  <si>
    <t>工程物资/电动工具/气泵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</si>
  <si>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</si>
  <si>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</si>
  <si>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</si>
  <si>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</si>
  <si>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</si>
  <si>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</si>
  <si>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</si>
  <si>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</si>
  <si>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</si>
  <si>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</si>
  <si>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</si>
  <si>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</si>
  <si>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</si>
  <si>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</si>
  <si>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工程物资/电工物料/触发器</t>
  </si>
  <si>
    <t>工程物资/电工物料/瓷灯口</t>
  </si>
  <si>
    <t>工程物资/电工物料/单相电表/三相电表</t>
  </si>
  <si>
    <t>工程物资/电工物料/单芯线</t>
  </si>
  <si>
    <t>工程物资/电工物料/灯头</t>
  </si>
  <si>
    <t>工程物资/电工物料/灯座</t>
  </si>
  <si>
    <t>工程物资/电工物料/电表箱</t>
  </si>
  <si>
    <t>工程物资/电工物料/电工刀</t>
  </si>
  <si>
    <t>工程物资/电工物料/电话线</t>
  </si>
  <si>
    <t>工程物资/电工物料/电机</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</si>
  <si>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</si>
  <si>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</si>
  <si>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</si>
  <si>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</si>
  <si>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</si>
  <si>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</si>
  <si>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</si>
  <si>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工程物资/电工物料/脚轮</t>
  </si>
  <si>
    <t>工程物资/电工物料/接触器</t>
  </si>
  <si>
    <t>工程物资/电工物料/接地线</t>
  </si>
  <si>
    <t>工程物资/电工物料/控制器</t>
  </si>
  <si>
    <t>工程物资/电工物料/铝箔胶带</t>
  </si>
  <si>
    <t>工程物资/电工物料/明盒</t>
  </si>
  <si>
    <t>工程物资/电工物料/熔断器</t>
  </si>
  <si>
    <t>工程物资/电工物料/试电笔</t>
  </si>
  <si>
    <t>工程物资/电工物料/视频线</t>
  </si>
  <si>
    <t>工程物资/电工物料/陶瓷保险管/玻璃保险管</t>
  </si>
  <si>
    <t>工程物资/电工物料/铜芯线</t>
  </si>
  <si>
    <t>工程物资/阀门/单向阀</t>
  </si>
  <si>
    <t>工程物资/阀门/蝶阀</t>
  </si>
  <si>
    <t>工程物资/阀门/阀芯</t>
  </si>
  <si>
    <t>工程物资/阀门/法兰阀</t>
  </si>
  <si>
    <t>工程物资/阀门/给水管阀门</t>
  </si>
  <si>
    <t>工程物资/阀门/混合阀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</si>
  <si>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</si>
  <si>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</si>
  <si>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</si>
  <si>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</si>
  <si>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</si>
  <si>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</si>
  <si>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</si>
  <si>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</si>
  <si>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</si>
  <si>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</si>
  <si>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</si>
  <si>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</si>
  <si>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</si>
  <si>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</si>
  <si>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</si>
  <si>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</si>
  <si>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</si>
  <si>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</si>
  <si>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</si>
  <si>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</si>
  <si>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</si>
  <si>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</si>
  <si>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</si>
  <si>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</si>
  <si>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工程物资/工具配件/钻头套装</t>
  </si>
  <si>
    <t>工程物资/管材/PE管管件</t>
  </si>
  <si>
    <t>工程物资/管材/PE水管</t>
  </si>
  <si>
    <t>工程物资/管材/PPR管</t>
  </si>
  <si>
    <t>工程物资/管材/PVC给水管</t>
  </si>
  <si>
    <t>工程物资/管材/PVC排水管</t>
  </si>
  <si>
    <t>工程物资/管材/PVC排水管管件</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</si>
  <si>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</si>
  <si>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</si>
  <si>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</si>
  <si>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</si>
  <si>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</si>
  <si>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</si>
  <si>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</si>
  <si>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</si>
  <si>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工程物资/管材/进水管/排水管/下水管（更新中）</t>
  </si>
  <si>
    <t>工程物资/管材/内丝直接/外丝直接/异径直接（更新中）</t>
  </si>
  <si>
    <t>工程物资/管材/其他管材配件（更新中）</t>
  </si>
  <si>
    <t>工程物资/管材/伸缩节（更新中）</t>
  </si>
  <si>
    <t>工程物资/管材/水管/胶皮水管（更新中）</t>
  </si>
  <si>
    <t>工程物资/管材/弯头（更新中）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</si>
  <si>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</si>
  <si>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</si>
  <si>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</si>
  <si>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</si>
  <si>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</si>
  <si>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</si>
  <si>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</si>
  <si>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</si>
  <si>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</si>
  <si>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</si>
  <si>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</si>
  <si>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</si>
  <si>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</si>
  <si>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</si>
  <si>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</si>
  <si>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</si>
  <si>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</si>
  <si>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</si>
  <si>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</si>
  <si>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</si>
  <si>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</si>
  <si>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</si>
  <si>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</si>
  <si>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</si>
  <si>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</si>
  <si>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</si>
  <si>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</si>
  <si>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</si>
  <si>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</si>
  <si>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</si>
  <si>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</si>
  <si>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</si>
  <si>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</si>
  <si>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</si>
  <si>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</si>
  <si>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</si>
  <si>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</si>
  <si>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工程物资/开关插座/插头二脚/插头三脚（更新中）</t>
  </si>
  <si>
    <t>工程物资/开关插座/触摸开关/浮球开关/感应开关</t>
  </si>
  <si>
    <t>工程物资/开关插座/带漏电保护开关</t>
  </si>
  <si>
    <t>工程物资/开关插座/红外线（人体）感应开关</t>
  </si>
  <si>
    <t>工程物资/开关插座/开关底盒</t>
  </si>
  <si>
    <t>工程物资/开关插座/开关盖板</t>
  </si>
  <si>
    <t>工程物资/开关插座/声光控延时开关</t>
  </si>
  <si>
    <t>工程物资/空调/电梯空调</t>
  </si>
  <si>
    <t>工程物资/空调/挂壁式空调</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</si>
  <si>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</si>
  <si>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</si>
  <si>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</si>
  <si>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</si>
  <si>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</si>
  <si>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</si>
  <si>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</si>
  <si>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</si>
  <si>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</si>
  <si>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</si>
  <si>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</si>
  <si>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</si>
  <si>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</si>
  <si>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</si>
  <si>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</si>
  <si>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</si>
  <si>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</si>
  <si>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</si>
  <si>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</si>
  <si>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</si>
  <si>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</si>
  <si>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</si>
  <si>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</si>
  <si>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</si>
  <si>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</si>
  <si>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</si>
  <si>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</si>
  <si>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</si>
  <si>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</si>
  <si>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</si>
  <si>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</si>
  <si>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</si>
  <si>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</si>
  <si>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</si>
  <si>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</si>
  <si>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</si>
  <si>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</si>
  <si>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</si>
  <si>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</si>
  <si>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</si>
  <si>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</si>
  <si>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</si>
  <si>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</si>
  <si>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</si>
  <si>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</si>
  <si>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</si>
  <si>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</si>
  <si>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</si>
  <si>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</si>
  <si>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</si>
  <si>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</si>
  <si>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</si>
  <si>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</si>
  <si>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</si>
  <si>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</si>
  <si>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</si>
  <si>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</si>
  <si>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</si>
  <si>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</si>
  <si>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工程物资/五金辅料/白铁皮</t>
  </si>
  <si>
    <t>工程物资/五金辅料/百叶窗</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</si>
  <si>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</si>
  <si>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</si>
  <si>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</si>
  <si>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</si>
  <si>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</si>
  <si>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</si>
  <si>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</si>
  <si>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工程物资/五金辅料/瓷砖/大理石/地板（更新中）</t>
  </si>
  <si>
    <t>工程物资/五金辅料/挡车器（更新中）</t>
  </si>
  <si>
    <t>工程物资/五金辅料/挡门器</t>
  </si>
  <si>
    <t>工程物资/五金辅料/地板胶</t>
  </si>
  <si>
    <t>工程物资/五金辅料/地弹簧</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</si>
  <si>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</si>
  <si>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</si>
  <si>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</si>
  <si>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</si>
  <si>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</si>
  <si>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</si>
  <si>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工程物资/五金辅料/垫片/垫圈</t>
  </si>
  <si>
    <t>工程物资/五金辅料/干燥剂</t>
  </si>
  <si>
    <t>工程物资/五金辅料/钢管（更新中）</t>
  </si>
  <si>
    <t>工程物资/五金辅料/钢丝绳</t>
  </si>
  <si>
    <t>工程物资/五金辅料/钢丝绳扣</t>
  </si>
  <si>
    <t>工程物资/五金辅料/工业扇</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</si>
  <si>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</si>
  <si>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</si>
  <si>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</si>
  <si>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</si>
  <si>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</si>
  <si>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</si>
  <si>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</si>
  <si>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</si>
  <si>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</si>
  <si>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</si>
  <si>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</si>
  <si>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工程物资/五金辅料/螺母</t>
  </si>
  <si>
    <t>工程物资/五金辅料/铝塑板</t>
  </si>
  <si>
    <t>工程物资/五金辅料/马桶刷/马桶吸（更新中）</t>
  </si>
  <si>
    <t>工程物资/五金辅料/马桶水箱（更新中）</t>
  </si>
  <si>
    <t>工程物资/五金辅料/毛巾架</t>
  </si>
  <si>
    <t>工程物资/五金辅料/门把手套</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</si>
  <si>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</si>
  <si>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</si>
  <si>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</si>
  <si>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</si>
  <si>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</si>
  <si>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</si>
  <si>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</si>
  <si>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工程物资/五金辅料/气钉枪排钉</t>
  </si>
  <si>
    <t>工程物资/五金辅料/润滑油</t>
  </si>
  <si>
    <t>工程物资/五金辅料/三合板</t>
  </si>
  <si>
    <t>工程物资/五金辅料/纱手套</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</si>
  <si>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</si>
  <si>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</si>
  <si>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</si>
  <si>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</si>
  <si>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</si>
  <si>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</si>
  <si>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</si>
  <si>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</si>
  <si>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</si>
  <si>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</si>
  <si>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</si>
  <si>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</si>
  <si>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工程物资/五金辅料/铁链</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</si>
  <si>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</si>
  <si>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</si>
  <si>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</si>
  <si>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</si>
  <si>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</si>
  <si>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</si>
  <si>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</si>
  <si>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工程物资/五金辅料/压水器</t>
  </si>
  <si>
    <t>工程物资/五金辅料/亚克力板</t>
  </si>
  <si>
    <t>工程物资/五金辅料/雨鞋</t>
  </si>
  <si>
    <t>工程物资/五金辅料/雨鞋（更新中）</t>
  </si>
  <si>
    <t>工程物资/五金辅料/雨衣（更新中）</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</si>
  <si>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</si>
  <si>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</si>
  <si>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</si>
  <si>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</si>
  <si>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</si>
  <si>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</si>
  <si>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</si>
  <si>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</si>
  <si>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</si>
  <si>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</si>
  <si>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</si>
  <si>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</si>
  <si>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</si>
  <si>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</si>
  <si>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</si>
  <si>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</si>
  <si>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</si>
  <si>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</si>
  <si>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</si>
  <si>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</si>
  <si>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</si>
  <si>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</si>
  <si>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</si>
  <si>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</si>
  <si>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</si>
  <si>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</si>
  <si>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</si>
  <si>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</si>
  <si>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</si>
  <si>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</si>
  <si>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</si>
  <si>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</si>
  <si>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</si>
  <si>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</si>
  <si>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</si>
  <si>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</si>
  <si>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</si>
  <si>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</si>
  <si>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</si>
  <si>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家居生活/厨房卫浴/厨卫大电</t>
  </si>
  <si>
    <t>家居生活/厨房卫浴/厨卫建材</t>
  </si>
  <si>
    <t>家居生活/厨房卫浴/商用电器</t>
  </si>
  <si>
    <t>家居生活/厨房卫浴/生活电器</t>
  </si>
  <si>
    <t>家居生活/家居家具/户外玩具/游乐设施/户外装饰</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</si>
  <si>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</si>
  <si>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</si>
  <si>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</si>
  <si>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</si>
  <si>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</si>
  <si>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</si>
  <si>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</si>
  <si>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</si>
  <si>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</si>
  <si>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</si>
  <si>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</si>
  <si>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</si>
  <si>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</si>
  <si>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</si>
  <si>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</si>
  <si>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</si>
  <si>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</si>
  <si>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</si>
  <si>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</si>
  <si>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</si>
  <si>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</si>
  <si>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</si>
  <si>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</si>
  <si>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</si>
  <si>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</si>
  <si>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</si>
  <si>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</si>
  <si>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</si>
  <si>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</si>
  <si>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</si>
  <si>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</si>
  <si>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</si>
  <si>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</si>
  <si>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</si>
  <si>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</si>
  <si>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</si>
  <si>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</si>
  <si>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</si>
  <si>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</si>
  <si>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</si>
  <si>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</si>
  <si>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</si>
  <si>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</si>
  <si>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</si>
  <si>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</si>
  <si>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</si>
  <si>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</si>
  <si>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</si>
  <si>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</si>
  <si>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</si>
  <si>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</si>
  <si>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</si>
  <si>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</si>
  <si>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</si>
  <si>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</si>
  <si>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</si>
  <si>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</si>
  <si>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</si>
  <si>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</si>
  <si>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</si>
  <si>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</si>
  <si>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</si>
  <si>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</si>
  <si>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</si>
  <si>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</si>
  <si>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</si>
  <si>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</si>
  <si>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</si>
  <si>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</si>
  <si>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</si>
  <si>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</si>
  <si>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</si>
  <si>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</si>
  <si>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</si>
  <si>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</si>
  <si>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</si>
  <si>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</si>
  <si>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</si>
  <si>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</si>
  <si>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</si>
  <si>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</si>
  <si>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</si>
  <si>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</si>
  <si>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</si>
  <si>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</si>
  <si>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</si>
  <si>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</si>
  <si>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</si>
  <si>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</si>
  <si>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</si>
  <si>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</si>
  <si>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</si>
  <si>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</si>
  <si>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</si>
  <si>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</si>
  <si>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</si>
  <si>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</si>
  <si>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</si>
  <si>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</si>
  <si>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</si>
  <si>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</si>
  <si>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</si>
  <si>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</si>
  <si>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</si>
  <si>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</si>
  <si>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</si>
  <si>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</si>
  <si>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</si>
  <si>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</si>
  <si>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</si>
  <si>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</si>
  <si>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</si>
  <si>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</si>
  <si>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</si>
  <si>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</si>
  <si>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</si>
  <si>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</si>
  <si>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</si>
  <si>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</si>
  <si>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</si>
  <si>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</si>
  <si>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</si>
  <si>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</si>
  <si>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</si>
  <si>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</si>
  <si>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</si>
  <si>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</si>
  <si>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</si>
  <si>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</si>
  <si>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</si>
  <si>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</si>
  <si>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</si>
  <si>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</si>
  <si>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清洁物资类/清洁耗材/清洁磨片（更新中）</t>
  </si>
  <si>
    <t>清洁物资类/清洁耗材/伞架（更新中）</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</si>
  <si>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</si>
  <si>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</si>
  <si>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</si>
  <si>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</si>
  <si>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</si>
  <si>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</si>
  <si>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</si>
  <si>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</si>
  <si>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</si>
  <si>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</si>
  <si>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</si>
  <si>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</si>
  <si>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</si>
  <si>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</si>
  <si>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</si>
  <si>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</si>
  <si>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</si>
  <si>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</si>
  <si>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</si>
  <si>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</si>
  <si>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</si>
  <si>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</si>
  <si>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</si>
  <si>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</si>
  <si>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</si>
  <si>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</si>
  <si>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</si>
  <si>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</si>
  <si>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</si>
  <si>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</si>
  <si>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</si>
  <si>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</si>
  <si>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</si>
  <si>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</si>
  <si>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</si>
  <si>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</si>
  <si>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</si>
  <si>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</si>
  <si>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</si>
  <si>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</si>
  <si>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</si>
  <si>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</si>
  <si>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</si>
  <si>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</si>
  <si>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</si>
  <si>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</si>
  <si>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</si>
  <si>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</si>
  <si>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</si>
  <si>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</si>
  <si>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</si>
  <si>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</si>
  <si>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</si>
  <si>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</si>
  <si>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</si>
  <si>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</si>
  <si>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</si>
  <si>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</si>
  <si>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</si>
  <si>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</si>
  <si>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</si>
  <si>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</si>
  <si>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</si>
  <si>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</si>
  <si>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</si>
  <si>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</si>
  <si>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</si>
  <si>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</si>
  <si>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</si>
  <si>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</si>
  <si>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</si>
  <si>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</si>
  <si>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</si>
  <si>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</si>
  <si>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</si>
  <si>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</si>
  <si>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</si>
  <si>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</si>
  <si>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</si>
  <si>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</si>
  <si>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</si>
  <si>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</si>
  <si>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</si>
  <si>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</si>
  <si>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</si>
  <si>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</si>
  <si>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</si>
  <si>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消防安保/安防设施/门禁辅件</t>
  </si>
  <si>
    <t>消防安保/安防通讯/避雷器</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</si>
  <si>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</si>
  <si>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</si>
  <si>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</si>
  <si>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</si>
  <si>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</si>
  <si>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</si>
  <si>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</si>
  <si>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</si>
  <si>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</si>
  <si>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</si>
  <si>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</si>
  <si>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</si>
  <si>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</si>
  <si>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</si>
  <si>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</si>
  <si>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</si>
  <si>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</si>
  <si>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</si>
  <si>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</si>
  <si>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</si>
  <si>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</si>
  <si>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</si>
  <si>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</si>
  <si>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</si>
  <si>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</si>
  <si>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</si>
  <si>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</si>
  <si>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</si>
  <si>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</si>
  <si>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</si>
  <si>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</si>
  <si>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</si>
  <si>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</si>
  <si>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</si>
  <si>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</si>
  <si>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</si>
  <si>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</si>
  <si>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</si>
  <si>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</si>
  <si>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</si>
  <si>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</si>
  <si>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</si>
  <si>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</si>
  <si>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</si>
  <si>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</si>
  <si>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</si>
  <si>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</si>
  <si>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</si>
  <si>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</si>
  <si>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</si>
  <si>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</si>
  <si>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</si>
  <si>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</si>
  <si>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</si>
  <si>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</si>
  <si>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</si>
  <si>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</si>
  <si>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</si>
  <si>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</si>
  <si>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</si>
  <si>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</si>
  <si>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</si>
  <si>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</si>
  <si>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</si>
  <si>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</si>
  <si>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</si>
  <si>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</si>
  <si>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</si>
  <si>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</si>
  <si>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</si>
  <si>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</si>
  <si>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</si>
  <si>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</si>
  <si>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</si>
  <si>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</si>
  <si>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</si>
  <si>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</si>
  <si>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</si>
  <si>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</si>
  <si>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</si>
  <si>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</si>
  <si>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</si>
  <si>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</si>
  <si>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</si>
  <si>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</si>
  <si>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形象视觉/标识标牌/LED灯箱</t>
  </si>
  <si>
    <t>形象视觉/标识标牌/不锈钢腐蚀牌</t>
  </si>
  <si>
    <t>形象视觉/标识标牌/发光字</t>
  </si>
  <si>
    <t>形象视觉/标识标牌/镂空喷漆板</t>
  </si>
  <si>
    <t>形象视觉/标识标牌/其他标识标牌</t>
  </si>
  <si>
    <t>形象视觉/标识标牌/铁艺烤漆牌</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</si>
  <si>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</si>
  <si>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</si>
  <si>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</si>
  <si>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</si>
  <si>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</si>
  <si>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</si>
  <si>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</si>
  <si>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</si>
  <si>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</si>
  <si>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</si>
  <si>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</si>
  <si>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</si>
  <si>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</si>
  <si>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</si>
  <si>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</si>
  <si>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</si>
  <si>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</si>
  <si>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</si>
  <si>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</si>
  <si>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</si>
  <si>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</si>
  <si>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</si>
  <si>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</si>
  <si>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</si>
  <si>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</si>
  <si>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</si>
  <si>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</si>
  <si>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</si>
  <si>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</si>
  <si>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</si>
  <si>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</si>
  <si>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</si>
  <si>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</si>
  <si>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</si>
  <si>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</si>
  <si>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</si>
  <si>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</si>
  <si>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</si>
  <si>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</si>
  <si>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</si>
  <si>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</si>
  <si>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</si>
  <si>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</si>
  <si>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</si>
  <si>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</si>
  <si>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</si>
  <si>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</si>
  <si>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</si>
  <si>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</si>
  <si>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</si>
  <si>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</si>
  <si>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</si>
  <si>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</si>
  <si>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</si>
  <si>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</si>
  <si>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</si>
  <si>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</si>
  <si>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</si>
  <si>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</si>
  <si>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</si>
  <si>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</si>
  <si>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</si>
  <si>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形象视觉/商业服装/商业行政男装</t>
  </si>
  <si>
    <t>形象视觉/商业服装/商业行政女装</t>
  </si>
  <si>
    <t>形象视觉/商业服装/商业仪仗队</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</si>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</sst>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6"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7" borderId="38" applyNumberFormat="0" applyAlignment="0" applyProtection="0">
      <alignment vertical="center"/>
    </xf>
    <xf numFmtId="0" fontId="57" fillId="48" borderId="39" applyNumberFormat="0" applyAlignment="0" applyProtection="0">
      <alignment vertical="center"/>
    </xf>
    <xf numFmtId="0" fontId="58" fillId="48" borderId="38" applyNumberFormat="0" applyAlignment="0" applyProtection="0">
      <alignment vertical="center"/>
    </xf>
    <xf numFmtId="0" fontId="59" fillId="49"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52" borderId="0" applyNumberFormat="0" applyBorder="0" applyAlignment="0" applyProtection="0">
      <alignment vertical="center"/>
    </xf>
    <xf numFmtId="0" fontId="65" fillId="14" borderId="0" applyNumberFormat="0" applyBorder="0" applyAlignment="0" applyProtection="0">
      <alignment vertical="center"/>
    </xf>
    <xf numFmtId="0" fontId="66" fillId="41" borderId="0" applyNumberFormat="0" applyBorder="0" applyAlignment="0" applyProtection="0">
      <alignment vertical="center"/>
    </xf>
    <xf numFmtId="0" fontId="66" fillId="34" borderId="0" applyNumberFormat="0" applyBorder="0" applyAlignment="0" applyProtection="0">
      <alignment vertical="center"/>
    </xf>
    <xf numFmtId="0" fontId="65" fillId="53" borderId="0" applyNumberFormat="0" applyBorder="0" applyAlignment="0" applyProtection="0">
      <alignment vertical="center"/>
    </xf>
    <xf numFmtId="0" fontId="65" fillId="18" borderId="0" applyNumberFormat="0" applyBorder="0" applyAlignment="0" applyProtection="0">
      <alignment vertical="center"/>
    </xf>
    <xf numFmtId="0" fontId="66" fillId="54" borderId="0" applyNumberFormat="0" applyBorder="0" applyAlignment="0" applyProtection="0">
      <alignment vertical="center"/>
    </xf>
    <xf numFmtId="0" fontId="66" fillId="55" borderId="0" applyNumberFormat="0" applyBorder="0" applyAlignment="0" applyProtection="0">
      <alignment vertical="center"/>
    </xf>
    <xf numFmtId="0" fontId="65" fillId="56" borderId="0" applyNumberFormat="0" applyBorder="0" applyAlignment="0" applyProtection="0">
      <alignment vertical="center"/>
    </xf>
    <xf numFmtId="0" fontId="65" fillId="5" borderId="0" applyNumberFormat="0" applyBorder="0" applyAlignment="0" applyProtection="0">
      <alignment vertical="center"/>
    </xf>
    <xf numFmtId="0" fontId="66" fillId="42" borderId="0" applyNumberFormat="0" applyBorder="0" applyAlignment="0" applyProtection="0">
      <alignment vertical="center"/>
    </xf>
    <xf numFmtId="0" fontId="66" fillId="57" borderId="0" applyNumberFormat="0" applyBorder="0" applyAlignment="0" applyProtection="0">
      <alignment vertical="center"/>
    </xf>
    <xf numFmtId="0" fontId="65" fillId="58" borderId="0" applyNumberFormat="0" applyBorder="0" applyAlignment="0" applyProtection="0">
      <alignment vertical="center"/>
    </xf>
    <xf numFmtId="0" fontId="65" fillId="8" borderId="0" applyNumberFormat="0" applyBorder="0" applyAlignment="0" applyProtection="0">
      <alignment vertical="center"/>
    </xf>
    <xf numFmtId="0" fontId="66" fillId="40" borderId="0" applyNumberFormat="0" applyBorder="0" applyAlignment="0" applyProtection="0">
      <alignment vertical="center"/>
    </xf>
    <xf numFmtId="0" fontId="66" fillId="59" borderId="0" applyNumberFormat="0" applyBorder="0" applyAlignment="0" applyProtection="0">
      <alignment vertical="center"/>
    </xf>
    <xf numFmtId="0" fontId="65" fillId="60" borderId="0" applyNumberFormat="0" applyBorder="0" applyAlignment="0" applyProtection="0">
      <alignment vertical="center"/>
    </xf>
    <xf numFmtId="0" fontId="65" fillId="61" borderId="0" applyNumberFormat="0" applyBorder="0" applyAlignment="0" applyProtection="0">
      <alignment vertical="center"/>
    </xf>
    <xf numFmtId="0" fontId="66" fillId="62" borderId="0" applyNumberFormat="0" applyBorder="0" applyAlignment="0" applyProtection="0">
      <alignment vertical="center"/>
    </xf>
    <xf numFmtId="0" fontId="66" fillId="63" borderId="0" applyNumberFormat="0" applyBorder="0" applyAlignment="0" applyProtection="0">
      <alignment vertical="center"/>
    </xf>
    <xf numFmtId="0" fontId="65" fillId="64" borderId="0" applyNumberFormat="0" applyBorder="0" applyAlignment="0" applyProtection="0">
      <alignment vertical="center"/>
    </xf>
    <xf numFmtId="0" fontId="65" fillId="65" borderId="0" applyNumberFormat="0" applyBorder="0" applyAlignment="0" applyProtection="0">
      <alignment vertical="center"/>
    </xf>
    <xf numFmtId="0" fontId="66" fillId="66" borderId="0" applyNumberFormat="0" applyBorder="0" applyAlignment="0" applyProtection="0">
      <alignment vertical="center"/>
    </xf>
    <xf numFmtId="0" fontId="66" fillId="67" borderId="0" applyNumberFormat="0" applyBorder="0" applyAlignment="0" applyProtection="0">
      <alignment vertical="center"/>
    </xf>
    <xf numFmtId="0" fontId="65" fillId="68"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0" fontId="8"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81">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8"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3" borderId="0" xfId="0" applyFont="1" applyFill="1" applyAlignment="1">
      <alignment vertical="center"/>
    </xf>
    <xf numFmtId="0" fontId="7"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4" borderId="7"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6"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4" borderId="8"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9" fillId="14" borderId="9"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9" fillId="17" borderId="10" xfId="0" applyFont="1" applyFill="1" applyBorder="1" applyAlignment="1">
      <alignment horizontal="center" vertical="center" wrapText="1"/>
    </xf>
    <xf numFmtId="0" fontId="9" fillId="14" borderId="11" xfId="0" applyFont="1" applyFill="1" applyBorder="1" applyAlignment="1">
      <alignment horizontal="center" vertical="center" wrapText="1"/>
    </xf>
    <xf numFmtId="0" fontId="9" fillId="14" borderId="12" xfId="0" applyFont="1" applyFill="1" applyBorder="1" applyAlignment="1">
      <alignment horizontal="center" vertical="center" wrapText="1"/>
    </xf>
    <xf numFmtId="0" fontId="9" fillId="17" borderId="12" xfId="0" applyFont="1" applyFill="1" applyBorder="1" applyAlignment="1">
      <alignment horizontal="center" vertical="center" wrapText="1"/>
    </xf>
    <xf numFmtId="0" fontId="9" fillId="17" borderId="7" xfId="0" applyFont="1" applyFill="1" applyBorder="1" applyAlignment="1">
      <alignment horizontal="left" vertical="center" wrapText="1"/>
    </xf>
    <xf numFmtId="0" fontId="13" fillId="15" borderId="7" xfId="0" applyFont="1" applyFill="1" applyBorder="1" applyAlignment="1">
      <alignment horizontal="center" vertical="center" wrapText="1"/>
    </xf>
    <xf numFmtId="0" fontId="9" fillId="15" borderId="7" xfId="0" applyFont="1" applyFill="1" applyBorder="1" applyAlignment="1">
      <alignment horizontal="left" vertical="center" wrapText="1"/>
    </xf>
    <xf numFmtId="0" fontId="13"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2" fontId="9"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4" fillId="18"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1"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1"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2" fontId="11"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1"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2" fontId="11"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1" fillId="11" borderId="7" xfId="0" applyNumberFormat="1" applyFont="1" applyFill="1" applyBorder="1" applyAlignment="1">
      <alignment horizontal="right" vertical="center" wrapText="1"/>
    </xf>
    <xf numFmtId="0" fontId="9" fillId="22" borderId="7" xfId="0" applyFont="1" applyFill="1" applyBorder="1" applyAlignment="1">
      <alignment horizontal="center" vertical="center" wrapText="1"/>
    </xf>
    <xf numFmtId="0" fontId="9" fillId="23"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3"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3"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2" fontId="9" fillId="15" borderId="7" xfId="0" applyNumberFormat="1" applyFont="1" applyFill="1" applyBorder="1" applyAlignment="1">
      <alignment horizontal="left" vertical="center" wrapText="1"/>
    </xf>
    <xf numFmtId="182" fontId="4" fillId="18" borderId="7" xfId="0" applyNumberFormat="1" applyFont="1" applyFill="1" applyBorder="1" applyAlignment="1">
      <alignment horizontal="left" vertical="center" wrapText="1"/>
    </xf>
    <xf numFmtId="182" fontId="11" fillId="5" borderId="7" xfId="0" applyNumberFormat="1" applyFont="1" applyFill="1" applyBorder="1" applyAlignment="1">
      <alignment horizontal="left" vertical="center" wrapText="1"/>
    </xf>
    <xf numFmtId="182" fontId="11" fillId="9" borderId="7" xfId="0" applyNumberFormat="1" applyFont="1" applyFill="1" applyBorder="1" applyAlignment="1">
      <alignment horizontal="left" vertical="center" wrapText="1"/>
    </xf>
    <xf numFmtId="182" fontId="11" fillId="19" borderId="7" xfId="0" applyNumberFormat="1" applyFont="1" applyFill="1" applyBorder="1" applyAlignment="1">
      <alignment horizontal="left" vertical="center" wrapText="1"/>
    </xf>
    <xf numFmtId="182" fontId="11" fillId="2" borderId="7" xfId="0" applyNumberFormat="1" applyFont="1" applyFill="1" applyBorder="1" applyAlignment="1">
      <alignment horizontal="left" vertical="center" wrapText="1"/>
    </xf>
    <xf numFmtId="182" fontId="11" fillId="0" borderId="7" xfId="0" applyNumberFormat="1" applyFont="1" applyBorder="1" applyAlignment="1">
      <alignment horizontal="left" vertical="center" wrapText="1"/>
    </xf>
    <xf numFmtId="182" fontId="11" fillId="20" borderId="7" xfId="0" applyNumberFormat="1" applyFont="1" applyFill="1" applyBorder="1" applyAlignment="1">
      <alignment horizontal="left" vertical="center" wrapText="1"/>
    </xf>
    <xf numFmtId="182" fontId="11" fillId="0" borderId="7" xfId="0" applyNumberFormat="1" applyFont="1" applyFill="1" applyBorder="1" applyAlignment="1">
      <alignment horizontal="right" vertical="center" wrapText="1"/>
    </xf>
    <xf numFmtId="182" fontId="11" fillId="0" borderId="7" xfId="0" applyNumberFormat="1" applyFont="1" applyFill="1" applyBorder="1" applyAlignment="1">
      <alignment horizontal="left" vertical="center" wrapText="1"/>
    </xf>
    <xf numFmtId="182" fontId="11" fillId="11" borderId="7" xfId="0" applyNumberFormat="1" applyFont="1" applyFill="1" applyBorder="1" applyAlignment="1">
      <alignment horizontal="left" vertical="center" wrapText="1"/>
    </xf>
    <xf numFmtId="0" fontId="9" fillId="17" borderId="13" xfId="0" applyFont="1" applyFill="1" applyBorder="1" applyAlignment="1">
      <alignment horizontal="center" vertical="center" wrapText="1"/>
    </xf>
    <xf numFmtId="183" fontId="11" fillId="0" borderId="7" xfId="0" applyNumberFormat="1" applyFont="1" applyBorder="1" applyAlignment="1">
      <alignment horizontal="right" vertical="center" wrapText="1"/>
    </xf>
    <xf numFmtId="183" fontId="11" fillId="11" borderId="7" xfId="0" applyNumberFormat="1" applyFont="1" applyFill="1" applyBorder="1" applyAlignment="1">
      <alignment horizontal="right" vertical="center" wrapText="1"/>
    </xf>
    <xf numFmtId="0" fontId="9" fillId="17" borderId="14" xfId="0" applyFont="1" applyFill="1" applyBorder="1" applyAlignment="1">
      <alignment horizontal="center" vertical="center" wrapText="1"/>
    </xf>
    <xf numFmtId="0" fontId="9" fillId="17" borderId="15" xfId="0" applyFont="1" applyFill="1" applyBorder="1" applyAlignment="1">
      <alignment horizontal="center" vertical="center" wrapText="1"/>
    </xf>
    <xf numFmtId="182" fontId="11" fillId="10" borderId="7" xfId="0" applyNumberFormat="1" applyFont="1" applyFill="1" applyBorder="1" applyAlignment="1">
      <alignment horizontal="right" vertical="center" wrapText="1"/>
    </xf>
    <xf numFmtId="183" fontId="11" fillId="0" borderId="7" xfId="0" applyNumberFormat="1" applyFont="1" applyFill="1" applyBorder="1" applyAlignment="1">
      <alignment horizontal="right" vertical="center" wrapText="1"/>
    </xf>
    <xf numFmtId="0" fontId="9" fillId="24" borderId="13" xfId="0" applyFont="1" applyFill="1" applyBorder="1" applyAlignment="1">
      <alignment horizontal="center" vertical="center" wrapText="1"/>
    </xf>
    <xf numFmtId="0" fontId="9" fillId="24" borderId="14" xfId="0" applyFont="1" applyFill="1" applyBorder="1" applyAlignment="1">
      <alignment horizontal="center" vertical="center" wrapText="1"/>
    </xf>
    <xf numFmtId="0" fontId="9" fillId="24" borderId="15" xfId="0" applyFont="1" applyFill="1" applyBorder="1" applyAlignment="1">
      <alignment horizontal="center" vertical="center" wrapText="1"/>
    </xf>
    <xf numFmtId="182" fontId="11" fillId="25" borderId="7" xfId="0" applyNumberFormat="1" applyFont="1" applyFill="1" applyBorder="1" applyAlignment="1">
      <alignment horizontal="right" vertical="center" wrapText="1"/>
    </xf>
    <xf numFmtId="182" fontId="11" fillId="18" borderId="7" xfId="0" applyNumberFormat="1" applyFont="1" applyFill="1" applyBorder="1" applyAlignment="1">
      <alignment horizontal="right" vertical="center" wrapText="1"/>
    </xf>
    <xf numFmtId="182" fontId="11"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1"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2" fontId="11" fillId="16" borderId="7" xfId="0" applyNumberFormat="1" applyFont="1" applyFill="1" applyBorder="1" applyAlignment="1">
      <alignment horizontal="right" vertical="center" wrapText="1"/>
    </xf>
    <xf numFmtId="182" fontId="11" fillId="16" borderId="7" xfId="0" applyNumberFormat="1" applyFont="1" applyFill="1" applyBorder="1" applyAlignment="1">
      <alignment horizontal="left" vertical="center" wrapText="1"/>
    </xf>
    <xf numFmtId="0" fontId="0" fillId="0" borderId="7" xfId="0" applyBorder="1">
      <alignment vertical="center"/>
    </xf>
    <xf numFmtId="43" fontId="11" fillId="26" borderId="7" xfId="0" applyNumberFormat="1" applyFont="1" applyFill="1" applyBorder="1" applyAlignment="1">
      <alignment horizontal="center" vertical="center" wrapText="1"/>
    </xf>
    <xf numFmtId="43" fontId="11" fillId="26" borderId="0" xfId="0" applyNumberFormat="1" applyFont="1" applyFill="1" applyAlignment="1">
      <alignment horizontal="center" vertical="center" wrapText="1"/>
    </xf>
    <xf numFmtId="184" fontId="15" fillId="11" borderId="7" xfId="0" applyNumberFormat="1" applyFont="1" applyFill="1" applyBorder="1" applyAlignment="1">
      <alignment horizontal="center" vertical="center" wrapText="1"/>
    </xf>
    <xf numFmtId="184" fontId="15" fillId="11" borderId="8" xfId="0" applyNumberFormat="1" applyFont="1" applyFill="1" applyBorder="1" applyAlignment="1">
      <alignment horizontal="center" vertical="center" wrapText="1"/>
    </xf>
    <xf numFmtId="184" fontId="16" fillId="11" borderId="7" xfId="0" applyNumberFormat="1" applyFont="1" applyFill="1" applyBorder="1" applyAlignment="1">
      <alignment horizontal="center" vertical="center" wrapText="1"/>
    </xf>
    <xf numFmtId="184" fontId="15" fillId="11" borderId="10" xfId="0" applyNumberFormat="1" applyFont="1" applyFill="1" applyBorder="1" applyAlignment="1">
      <alignment horizontal="center" vertical="center" wrapText="1"/>
    </xf>
    <xf numFmtId="184" fontId="15" fillId="11" borderId="12"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8" fillId="11" borderId="8" xfId="0" applyNumberFormat="1" applyFont="1" applyFill="1" applyBorder="1" applyAlignment="1">
      <alignment vertical="center" wrapText="1"/>
    </xf>
    <xf numFmtId="184" fontId="19"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19"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19" fillId="11" borderId="7" xfId="0" applyNumberFormat="1" applyFont="1" applyFill="1" applyBorder="1" applyAlignment="1">
      <alignment vertical="center" wrapText="1"/>
    </xf>
    <xf numFmtId="184" fontId="20" fillId="11" borderId="7" xfId="0" applyNumberFormat="1" applyFont="1" applyFill="1" applyBorder="1" applyAlignment="1">
      <alignment vertical="center" wrapText="1"/>
    </xf>
    <xf numFmtId="184" fontId="19" fillId="11" borderId="13" xfId="0" applyNumberFormat="1" applyFont="1" applyFill="1" applyBorder="1" applyAlignment="1">
      <alignment vertical="center" wrapText="1"/>
    </xf>
    <xf numFmtId="184" fontId="19"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0" fillId="11" borderId="8" xfId="0" applyNumberFormat="1" applyFont="1" applyFill="1" applyBorder="1" applyAlignment="1">
      <alignment vertical="center" wrapText="1"/>
    </xf>
    <xf numFmtId="184" fontId="19" fillId="11" borderId="16" xfId="0" applyNumberFormat="1" applyFont="1" applyFill="1" applyBorder="1" applyAlignment="1">
      <alignment vertical="center" wrapText="1"/>
    </xf>
    <xf numFmtId="184"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2"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28" borderId="7" xfId="0" applyFont="1" applyFill="1" applyBorder="1" applyAlignment="1">
      <alignment horizontal="center" vertical="center"/>
    </xf>
    <xf numFmtId="0" fontId="23" fillId="0" borderId="7" xfId="0" applyFont="1" applyBorder="1" applyAlignment="1">
      <alignment horizontal="center" vertical="center"/>
    </xf>
    <xf numFmtId="184" fontId="24" fillId="0" borderId="7" xfId="0" applyNumberFormat="1" applyFont="1" applyBorder="1" applyAlignment="1">
      <alignment horizontal="center" vertical="center" wrapText="1"/>
    </xf>
    <xf numFmtId="184"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4" fontId="16"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wrapText="1"/>
    </xf>
    <xf numFmtId="185" fontId="27" fillId="0" borderId="7" xfId="0" applyNumberFormat="1" applyFont="1" applyBorder="1" applyAlignment="1">
      <alignment horizontal="center" vertical="center"/>
    </xf>
    <xf numFmtId="184" fontId="24" fillId="11" borderId="7" xfId="0" applyNumberFormat="1" applyFont="1" applyFill="1" applyBorder="1" applyAlignment="1">
      <alignment horizontal="center" vertical="center" wrapText="1"/>
    </xf>
    <xf numFmtId="185" fontId="25" fillId="11" borderId="7" xfId="0" applyNumberFormat="1" applyFont="1" applyFill="1" applyBorder="1" applyAlignment="1">
      <alignment horizontal="center" vertical="center"/>
    </xf>
    <xf numFmtId="185" fontId="5" fillId="29"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6" fontId="31" fillId="30" borderId="7" xfId="52" applyNumberFormat="1" applyFont="1" applyFill="1" applyBorder="1" applyAlignment="1">
      <alignment horizontal="center" vertical="center" wrapText="1"/>
    </xf>
    <xf numFmtId="43" fontId="31" fillId="30" borderId="7" xfId="52" applyNumberFormat="1" applyFont="1" applyFill="1" applyBorder="1" applyAlignment="1">
      <alignment horizontal="center" vertical="center" wrapText="1"/>
    </xf>
    <xf numFmtId="176" fontId="31" fillId="30" borderId="7" xfId="52" applyFont="1" applyFill="1" applyBorder="1" applyAlignment="1">
      <alignment horizontal="center" vertical="center" wrapText="1"/>
    </xf>
    <xf numFmtId="0" fontId="9" fillId="31" borderId="7" xfId="0" applyFont="1" applyFill="1" applyBorder="1" applyAlignment="1">
      <alignment horizontal="center" vertical="center"/>
    </xf>
    <xf numFmtId="43" fontId="9" fillId="31" borderId="7" xfId="0" applyNumberFormat="1" applyFont="1" applyFill="1" applyBorder="1" applyAlignment="1">
      <alignment horizontal="center" vertical="center"/>
    </xf>
    <xf numFmtId="187" fontId="9" fillId="31"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7" fontId="30" fillId="9"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7" fontId="30" fillId="32" borderId="7" xfId="0" applyNumberFormat="1" applyFont="1" applyFill="1" applyBorder="1">
      <alignment vertical="center"/>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7" fontId="30" fillId="33" borderId="7" xfId="0" applyNumberFormat="1" applyFont="1" applyFill="1" applyBorder="1">
      <alignment vertical="center"/>
    </xf>
    <xf numFmtId="0" fontId="9" fillId="14" borderId="7" xfId="0" applyFont="1" applyFill="1" applyBorder="1" applyAlignment="1">
      <alignment horizontal="center" vertical="center"/>
    </xf>
    <xf numFmtId="43" fontId="9" fillId="14" borderId="7" xfId="0" applyNumberFormat="1" applyFont="1" applyFill="1" applyBorder="1" applyAlignment="1">
      <alignment horizontal="center" vertical="center"/>
    </xf>
    <xf numFmtId="187" fontId="9" fillId="14" borderId="7" xfId="0" applyNumberFormat="1" applyFont="1" applyFill="1" applyBorder="1">
      <alignment vertical="center"/>
    </xf>
    <xf numFmtId="0" fontId="4" fillId="34" borderId="7" xfId="0" applyFont="1" applyFill="1" applyBorder="1" applyAlignment="1">
      <alignment horizontal="center" vertical="center" wrapText="1"/>
    </xf>
    <xf numFmtId="0" fontId="30" fillId="34" borderId="7" xfId="0" applyFont="1" applyFill="1" applyBorder="1" applyAlignment="1">
      <alignment horizontal="center" vertical="center"/>
    </xf>
    <xf numFmtId="43" fontId="30" fillId="34" borderId="7" xfId="0" applyNumberFormat="1" applyFont="1" applyFill="1" applyBorder="1" applyAlignment="1">
      <alignment horizontal="center" vertical="center"/>
    </xf>
    <xf numFmtId="187" fontId="30" fillId="34" borderId="7" xfId="0" applyNumberFormat="1" applyFont="1" applyFill="1" applyBorder="1">
      <alignment vertical="center"/>
    </xf>
    <xf numFmtId="187" fontId="30" fillId="2" borderId="7" xfId="0" applyNumberFormat="1" applyFont="1" applyFill="1" applyBorder="1" applyProtection="1">
      <alignment vertical="center"/>
      <protection locked="0"/>
    </xf>
    <xf numFmtId="0" fontId="30" fillId="34" borderId="7" xfId="0" applyFont="1" applyFill="1" applyBorder="1">
      <alignment vertical="center"/>
    </xf>
    <xf numFmtId="0" fontId="30" fillId="2" borderId="7" xfId="0" applyFont="1" applyFill="1" applyBorder="1" applyProtection="1">
      <alignment vertical="center"/>
      <protection locked="0"/>
    </xf>
    <xf numFmtId="0" fontId="11" fillId="35"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5" borderId="0" xfId="0" applyFont="1" applyFill="1" applyAlignment="1">
      <alignment horizontal="center" vertical="center"/>
    </xf>
    <xf numFmtId="0" fontId="11" fillId="35" borderId="0" xfId="0" applyFont="1" applyFill="1" applyAlignment="1">
      <alignment horizontal="center" vertical="center" wrapText="1"/>
    </xf>
    <xf numFmtId="0" fontId="32" fillId="0" borderId="0" xfId="0" applyFont="1" applyAlignment="1">
      <alignment horizontal="left" vertical="center"/>
    </xf>
    <xf numFmtId="0" fontId="11" fillId="2" borderId="7" xfId="0" applyFont="1" applyFill="1" applyBorder="1" applyAlignment="1" applyProtection="1">
      <alignment horizontal="center" vertical="center" wrapText="1"/>
      <protection locked="0"/>
    </xf>
    <xf numFmtId="0" fontId="9" fillId="15" borderId="13" xfId="0" applyFont="1" applyFill="1" applyBorder="1" applyAlignment="1">
      <alignment horizontal="center" vertical="center" wrapText="1"/>
    </xf>
    <xf numFmtId="0" fontId="9" fillId="15" borderId="14"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5" borderId="12" xfId="0" applyFont="1" applyFill="1" applyBorder="1" applyAlignment="1">
      <alignment horizontal="center" vertical="center" wrapText="1"/>
    </xf>
    <xf numFmtId="187" fontId="11" fillId="2" borderId="7" xfId="0" applyNumberFormat="1" applyFont="1" applyFill="1" applyBorder="1" applyAlignment="1" applyProtection="1">
      <alignment horizontal="center" vertical="center" wrapText="1"/>
      <protection locked="0"/>
    </xf>
    <xf numFmtId="14" fontId="11" fillId="2" borderId="7" xfId="0" applyNumberFormat="1" applyFont="1" applyFill="1" applyBorder="1" applyAlignment="1" applyProtection="1">
      <alignment horizontal="center" vertical="center" wrapText="1"/>
      <protection locked="0"/>
    </xf>
    <xf numFmtId="0" fontId="11" fillId="36" borderId="7" xfId="0" applyFont="1" applyFill="1" applyBorder="1" applyAlignment="1" applyProtection="1">
      <alignment horizontal="center" vertical="center" wrapText="1"/>
      <protection locked="0"/>
    </xf>
    <xf numFmtId="0" fontId="9" fillId="15" borderId="15" xfId="0" applyFont="1" applyFill="1" applyBorder="1" applyAlignment="1">
      <alignment horizontal="center" vertical="center" wrapText="1"/>
    </xf>
    <xf numFmtId="43" fontId="9" fillId="14" borderId="7" xfId="0" applyNumberFormat="1" applyFont="1" applyFill="1" applyBorder="1" applyAlignment="1">
      <alignment horizontal="center" vertical="center" wrapText="1"/>
    </xf>
    <xf numFmtId="43" fontId="9" fillId="14" borderId="7" xfId="0" applyNumberFormat="1" applyFont="1" applyFill="1" applyBorder="1" applyAlignment="1">
      <alignment horizontal="center" vertical="top" wrapText="1"/>
    </xf>
    <xf numFmtId="43" fontId="9"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3"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4" borderId="8" xfId="0" applyNumberFormat="1" applyFont="1" applyFill="1" applyBorder="1" applyAlignment="1">
      <alignment horizontal="center" vertical="center" wrapText="1"/>
    </xf>
    <xf numFmtId="43" fontId="9" fillId="17" borderId="8" xfId="0" applyNumberFormat="1" applyFont="1" applyFill="1" applyBorder="1" applyAlignment="1">
      <alignment horizontal="center" vertical="center" wrapText="1"/>
    </xf>
    <xf numFmtId="49" fontId="9" fillId="17" borderId="7" xfId="0" applyNumberFormat="1" applyFont="1" applyFill="1" applyBorder="1" applyAlignment="1">
      <alignment vertical="center" wrapText="1"/>
    </xf>
    <xf numFmtId="43" fontId="9" fillId="14" borderId="9" xfId="0" applyNumberFormat="1" applyFont="1" applyFill="1" applyBorder="1" applyAlignment="1">
      <alignment horizontal="center" vertical="center" wrapText="1"/>
    </xf>
    <xf numFmtId="43" fontId="9" fillId="14" borderId="10" xfId="0" applyNumberFormat="1" applyFont="1" applyFill="1" applyBorder="1" applyAlignment="1">
      <alignment horizontal="center" vertical="center" wrapText="1"/>
    </xf>
    <xf numFmtId="43" fontId="9" fillId="17" borderId="10" xfId="0" applyNumberFormat="1" applyFont="1" applyFill="1" applyBorder="1" applyAlignment="1">
      <alignment horizontal="center" vertical="center" wrapText="1"/>
    </xf>
    <xf numFmtId="43" fontId="9" fillId="14" borderId="11"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top" wrapText="1"/>
    </xf>
    <xf numFmtId="43" fontId="9" fillId="17" borderId="12" xfId="0" applyNumberFormat="1" applyFont="1" applyFill="1" applyBorder="1" applyAlignment="1">
      <alignment horizontal="center" vertical="top" wrapText="1"/>
    </xf>
    <xf numFmtId="49" fontId="9" fillId="17" borderId="7" xfId="0" applyNumberFormat="1" applyFont="1" applyFill="1" applyBorder="1" applyAlignment="1">
      <alignment horizontal="left" vertical="top" wrapText="1"/>
    </xf>
    <xf numFmtId="43" fontId="9" fillId="17" borderId="7" xfId="0" applyNumberFormat="1" applyFont="1" applyFill="1" applyBorder="1" applyAlignment="1">
      <alignment horizontal="center" vertical="top" wrapText="1"/>
    </xf>
    <xf numFmtId="43" fontId="13" fillId="15" borderId="7" xfId="0" applyNumberFormat="1" applyFont="1" applyFill="1" applyBorder="1" applyAlignment="1">
      <alignment horizontal="center" vertical="center" wrapText="1"/>
    </xf>
    <xf numFmtId="49" fontId="9"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9" fillId="14" borderId="8" xfId="0" applyNumberFormat="1" applyFont="1" applyFill="1" applyBorder="1" applyAlignment="1">
      <alignment horizontal="center" vertical="top" wrapText="1"/>
    </xf>
    <xf numFmtId="43" fontId="9"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9" borderId="15" xfId="0" applyNumberFormat="1" applyFont="1" applyFill="1" applyBorder="1" applyAlignment="1">
      <alignment horizontal="center" vertical="center" wrapText="1"/>
    </xf>
    <xf numFmtId="43" fontId="11" fillId="26" borderId="15"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center"/>
    </xf>
    <xf numFmtId="43" fontId="9" fillId="14" borderId="14" xfId="0" applyNumberFormat="1" applyFont="1" applyFill="1" applyBorder="1" applyAlignment="1">
      <alignment horizontal="center" vertical="center"/>
    </xf>
    <xf numFmtId="43" fontId="9" fillId="14" borderId="15" xfId="0" applyNumberFormat="1" applyFont="1" applyFill="1" applyBorder="1" applyAlignment="1">
      <alignment horizontal="center" vertical="center"/>
    </xf>
    <xf numFmtId="43" fontId="9" fillId="14" borderId="13"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top" wrapText="1"/>
    </xf>
    <xf numFmtId="43" fontId="11" fillId="2" borderId="7" xfId="0" applyNumberFormat="1" applyFont="1" applyFill="1" applyBorder="1" applyAlignment="1" applyProtection="1">
      <alignment horizontal="center" vertical="center" wrapText="1"/>
      <protection locked="0"/>
    </xf>
    <xf numFmtId="43" fontId="9" fillId="14" borderId="14" xfId="0" applyNumberFormat="1" applyFont="1" applyFill="1" applyBorder="1" applyAlignment="1">
      <alignment horizontal="center" vertical="center" wrapText="1"/>
    </xf>
    <xf numFmtId="43" fontId="9" fillId="14" borderId="15"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top" wrapText="1"/>
    </xf>
    <xf numFmtId="43" fontId="9"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9" borderId="13" xfId="0" applyNumberFormat="1" applyFont="1" applyFill="1" applyBorder="1" applyAlignment="1">
      <alignment horizontal="center" vertical="center" wrapText="1"/>
    </xf>
    <xf numFmtId="43" fontId="11" fillId="2" borderId="13" xfId="0" applyNumberFormat="1" applyFont="1" applyFill="1" applyBorder="1" applyAlignment="1" applyProtection="1">
      <alignment horizontal="center" vertical="center" wrapText="1"/>
      <protection locked="0"/>
    </xf>
    <xf numFmtId="43" fontId="9" fillId="33" borderId="10" xfId="0" applyNumberFormat="1" applyFont="1" applyFill="1" applyBorder="1" applyAlignment="1">
      <alignment horizontal="center" vertical="center" wrapText="1"/>
    </xf>
    <xf numFmtId="43" fontId="9" fillId="33" borderId="10"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1" fillId="2" borderId="8" xfId="0" applyNumberFormat="1" applyFont="1" applyFill="1" applyBorder="1" applyAlignment="1" applyProtection="1">
      <alignment horizontal="center" vertical="center" wrapText="1"/>
      <protection locked="0"/>
    </xf>
    <xf numFmtId="43" fontId="11" fillId="2" borderId="12" xfId="0" applyNumberFormat="1" applyFont="1" applyFill="1" applyBorder="1" applyAlignment="1" applyProtection="1">
      <alignment horizontal="center" vertical="center" wrapText="1"/>
      <protection locked="0"/>
    </xf>
    <xf numFmtId="43" fontId="11" fillId="19" borderId="7" xfId="0" applyNumberFormat="1" applyFont="1" applyFill="1" applyBorder="1" applyAlignment="1" applyProtection="1">
      <alignment horizontal="center" vertical="center" wrapText="1"/>
      <protection locked="0"/>
    </xf>
    <xf numFmtId="43" fontId="11" fillId="19" borderId="13" xfId="0" applyNumberFormat="1" applyFont="1" applyFill="1" applyBorder="1" applyAlignment="1" applyProtection="1">
      <alignment horizontal="center" vertical="center" wrapText="1"/>
      <protection locked="0"/>
    </xf>
    <xf numFmtId="43" fontId="11" fillId="26" borderId="13" xfId="0" applyNumberFormat="1" applyFont="1" applyFill="1" applyBorder="1" applyAlignment="1">
      <alignment horizontal="center" vertical="center" wrapText="1"/>
    </xf>
    <xf numFmtId="188" fontId="11"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1"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7" xfId="0" applyBorder="1" applyAlignment="1">
      <alignment horizontal="center" vertical="center"/>
    </xf>
    <xf numFmtId="4" fontId="34" fillId="37" borderId="18" xfId="0" applyNumberFormat="1" applyFont="1" applyFill="1" applyBorder="1" applyAlignment="1" applyProtection="1">
      <alignment horizontal="center" vertical="center"/>
      <protection locked="0"/>
    </xf>
    <xf numFmtId="0" fontId="34" fillId="37"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4" fillId="37" borderId="21" xfId="0" applyNumberFormat="1" applyFont="1" applyFill="1" applyBorder="1" applyAlignment="1" applyProtection="1">
      <alignment horizontal="center" vertical="center"/>
      <protection locked="0"/>
    </xf>
    <xf numFmtId="0" fontId="34" fillId="37"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4" fillId="38" borderId="21" xfId="0" applyNumberFormat="1" applyFont="1" applyFill="1" applyBorder="1" applyAlignment="1" applyProtection="1">
      <alignment horizontal="center" vertical="center"/>
      <protection locked="0"/>
    </xf>
    <xf numFmtId="0" fontId="34" fillId="38" borderId="22"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35" fillId="38" borderId="21" xfId="0" applyNumberFormat="1" applyFont="1" applyFill="1" applyBorder="1" applyAlignment="1" applyProtection="1">
      <alignment horizontal="center" vertical="center"/>
      <protection locked="0"/>
    </xf>
    <xf numFmtId="0" fontId="35" fillId="38" borderId="22"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5" fillId="38" borderId="24" xfId="0" applyNumberFormat="1" applyFont="1" applyFill="1" applyBorder="1" applyAlignment="1" applyProtection="1">
      <alignment horizontal="center" vertical="center"/>
      <protection locked="0"/>
    </xf>
    <xf numFmtId="0" fontId="35" fillId="38" borderId="25"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5" fillId="38" borderId="18" xfId="0" applyNumberFormat="1" applyFont="1" applyFill="1" applyBorder="1" applyAlignment="1" applyProtection="1">
      <alignment horizontal="center" vertical="center"/>
      <protection locked="0"/>
    </xf>
    <xf numFmtId="0" fontId="35" fillId="38" borderId="26" xfId="0" applyFont="1" applyFill="1" applyBorder="1" applyAlignment="1" applyProtection="1">
      <alignment horizontal="center" vertical="center"/>
      <protection locked="0"/>
    </xf>
    <xf numFmtId="0" fontId="35" fillId="38" borderId="27"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35" fillId="38" borderId="28" xfId="0" applyNumberFormat="1" applyFont="1" applyFill="1" applyBorder="1" applyAlignment="1" applyProtection="1">
      <alignment horizontal="center" vertical="center"/>
      <protection locked="0"/>
    </xf>
    <xf numFmtId="0" fontId="35" fillId="38" borderId="29"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xf numFmtId="0" fontId="0" fillId="0" borderId="0" xfId="0" applyFill="1">
      <alignment vertical="center"/>
    </xf>
    <xf numFmtId="0" fontId="36" fillId="0" borderId="0" xfId="0" applyFont="1">
      <alignment vertical="center"/>
    </xf>
    <xf numFmtId="0" fontId="0" fillId="0" borderId="0" xfId="0" applyAlignment="1">
      <alignment vertical="center"/>
    </xf>
    <xf numFmtId="0" fontId="37" fillId="0" borderId="0" xfId="0" applyFont="1" applyAlignment="1">
      <alignment horizontal="center" vertical="center"/>
    </xf>
    <xf numFmtId="0" fontId="37" fillId="0" borderId="0" xfId="0" applyFont="1" applyFill="1">
      <alignment vertical="center"/>
    </xf>
    <xf numFmtId="0" fontId="37" fillId="0" borderId="0" xfId="0" applyFont="1">
      <alignment vertical="center"/>
    </xf>
    <xf numFmtId="0" fontId="38" fillId="0" borderId="0" xfId="0" applyFont="1" applyFill="1" applyBorder="1" applyAlignment="1">
      <alignment horizontal="center" vertical="center"/>
    </xf>
    <xf numFmtId="0" fontId="37" fillId="0" borderId="0" xfId="0" applyFont="1" applyFill="1" applyBorder="1" applyAlignment="1">
      <alignment horizontal="center" vertical="center"/>
    </xf>
    <xf numFmtId="0" fontId="39" fillId="5" borderId="7" xfId="0" applyFont="1" applyFill="1" applyBorder="1" applyAlignment="1">
      <alignment horizontal="center" vertical="center"/>
    </xf>
    <xf numFmtId="0" fontId="39" fillId="5" borderId="8" xfId="0" applyFont="1" applyFill="1" applyBorder="1" applyAlignment="1">
      <alignment horizontal="center" vertical="center"/>
    </xf>
    <xf numFmtId="0" fontId="36" fillId="0" borderId="0" xfId="0" applyFont="1" applyFill="1">
      <alignment vertical="center"/>
    </xf>
    <xf numFmtId="0" fontId="40" fillId="17" borderId="7" xfId="0" applyFont="1" applyFill="1" applyBorder="1" applyAlignment="1">
      <alignment horizontal="center" vertical="center"/>
    </xf>
    <xf numFmtId="0" fontId="41" fillId="0" borderId="7" xfId="0" applyFont="1" applyFill="1" applyBorder="1" applyAlignment="1">
      <alignment horizontal="center" vertical="center"/>
    </xf>
    <xf numFmtId="0" fontId="37" fillId="0" borderId="0" xfId="0" applyFont="1" applyFill="1" applyAlignment="1">
      <alignment vertical="center"/>
    </xf>
    <xf numFmtId="0" fontId="40" fillId="17" borderId="7" xfId="0" applyFont="1" applyFill="1" applyBorder="1" applyAlignment="1">
      <alignment horizontal="right" wrapText="1"/>
    </xf>
    <xf numFmtId="187" fontId="42" fillId="11" borderId="7" xfId="0" applyNumberFormat="1" applyFont="1" applyFill="1" applyBorder="1" applyAlignment="1">
      <alignment horizontal="right"/>
    </xf>
    <xf numFmtId="0" fontId="40" fillId="17" borderId="7" xfId="0" applyFont="1" applyFill="1" applyBorder="1" applyAlignment="1">
      <alignment horizontal="right"/>
    </xf>
    <xf numFmtId="9" fontId="42" fillId="0" borderId="7" xfId="3" applyFont="1" applyFill="1" applyBorder="1" applyAlignment="1">
      <alignment horizontal="center"/>
    </xf>
    <xf numFmtId="187" fontId="42" fillId="11" borderId="8" xfId="0" applyNumberFormat="1" applyFont="1" applyFill="1" applyBorder="1" applyAlignment="1">
      <alignment horizontal="right"/>
    </xf>
    <xf numFmtId="0" fontId="40" fillId="17" borderId="13" xfId="0" applyFont="1" applyFill="1" applyBorder="1" applyAlignment="1">
      <alignment horizontal="right" wrapText="1"/>
    </xf>
    <xf numFmtId="0" fontId="42" fillId="11" borderId="13" xfId="3" applyNumberFormat="1" applyFont="1" applyFill="1" applyBorder="1" applyAlignment="1">
      <alignment horizontal="right"/>
    </xf>
    <xf numFmtId="9" fontId="43" fillId="11" borderId="15" xfId="3" applyFont="1" applyFill="1" applyBorder="1" applyAlignment="1">
      <alignment horizontal="left"/>
    </xf>
    <xf numFmtId="0" fontId="40" fillId="17" borderId="15" xfId="0" applyFont="1" applyFill="1" applyBorder="1" applyAlignment="1">
      <alignment horizontal="right" wrapText="1"/>
    </xf>
    <xf numFmtId="9" fontId="42" fillId="42" borderId="7" xfId="3" applyNumberFormat="1" applyFont="1" applyFill="1" applyBorder="1" applyAlignment="1">
      <alignment horizontal="center"/>
    </xf>
    <xf numFmtId="0" fontId="43" fillId="11" borderId="15" xfId="3" applyNumberFormat="1" applyFont="1" applyFill="1" applyBorder="1" applyAlignment="1">
      <alignment horizontal="left"/>
    </xf>
    <xf numFmtId="9" fontId="42" fillId="41" borderId="7" xfId="3" applyNumberFormat="1" applyFont="1" applyFill="1" applyBorder="1" applyAlignment="1">
      <alignment horizontal="center"/>
    </xf>
    <xf numFmtId="9" fontId="43" fillId="0" borderId="15" xfId="3" applyFont="1" applyFill="1" applyBorder="1" applyAlignment="1">
      <alignment horizontal="left"/>
    </xf>
    <xf numFmtId="9" fontId="42" fillId="40" borderId="7" xfId="3" applyNumberFormat="1" applyFont="1" applyFill="1" applyBorder="1" applyAlignment="1">
      <alignment horizontal="center"/>
    </xf>
    <xf numFmtId="0" fontId="44" fillId="11" borderId="12" xfId="0" applyNumberFormat="1" applyFont="1" applyFill="1" applyBorder="1" applyAlignment="1">
      <alignment horizontal="center"/>
    </xf>
    <xf numFmtId="0" fontId="44" fillId="11" borderId="7" xfId="0" applyNumberFormat="1" applyFont="1" applyFill="1" applyBorder="1" applyAlignment="1">
      <alignment horizontal="center" wrapText="1"/>
    </xf>
    <xf numFmtId="0" fontId="38" fillId="20" borderId="30" xfId="0" applyFont="1" applyFill="1" applyBorder="1" applyAlignment="1">
      <alignment horizontal="center" vertical="center"/>
    </xf>
    <xf numFmtId="0" fontId="37" fillId="20" borderId="0" xfId="0" applyFont="1" applyFill="1" applyBorder="1" applyAlignment="1">
      <alignment horizontal="center" vertical="center"/>
    </xf>
    <xf numFmtId="0" fontId="45" fillId="17" borderId="16" xfId="0" applyFont="1" applyFill="1" applyBorder="1" applyAlignment="1">
      <alignment horizontal="left" vertical="center"/>
    </xf>
    <xf numFmtId="0" fontId="45" fillId="17" borderId="9" xfId="0" applyFont="1" applyFill="1" applyBorder="1" applyAlignment="1">
      <alignment horizontal="left" vertical="center"/>
    </xf>
    <xf numFmtId="0" fontId="37" fillId="0" borderId="30" xfId="0" applyFont="1" applyBorder="1">
      <alignment vertical="center"/>
    </xf>
    <xf numFmtId="0" fontId="37" fillId="0" borderId="0" xfId="0" applyFont="1" applyBorder="1">
      <alignment vertical="center"/>
    </xf>
    <xf numFmtId="0" fontId="37" fillId="0" borderId="0" xfId="0" applyFont="1" applyFill="1" applyAlignment="1">
      <alignment horizontal="center" vertical="center"/>
    </xf>
    <xf numFmtId="0" fontId="37" fillId="0" borderId="30" xfId="0" applyFont="1" applyBorder="1" applyAlignment="1">
      <alignment horizontal="center" vertical="center"/>
    </xf>
    <xf numFmtId="0" fontId="37" fillId="0" borderId="0" xfId="0" applyFont="1" applyBorder="1" applyAlignment="1">
      <alignment horizontal="center" vertical="center"/>
    </xf>
    <xf numFmtId="0" fontId="37" fillId="0" borderId="31" xfId="0" applyFont="1" applyBorder="1" applyAlignment="1">
      <alignment horizontal="center" vertical="center"/>
    </xf>
    <xf numFmtId="0" fontId="37" fillId="0" borderId="11" xfId="0" applyFont="1" applyBorder="1" applyAlignment="1">
      <alignment horizontal="center" vertical="center"/>
    </xf>
    <xf numFmtId="0" fontId="37" fillId="0" borderId="31" xfId="0" applyFont="1" applyBorder="1">
      <alignment vertical="center"/>
    </xf>
    <xf numFmtId="0" fontId="37" fillId="0" borderId="11" xfId="0" applyFont="1" applyBorder="1">
      <alignment vertical="center"/>
    </xf>
    <xf numFmtId="0" fontId="46" fillId="0" borderId="30" xfId="0" applyFont="1" applyFill="1" applyBorder="1" applyAlignment="1">
      <alignment horizontal="left" vertical="center"/>
    </xf>
    <xf numFmtId="0" fontId="46" fillId="0" borderId="0" xfId="0" applyFont="1" applyFill="1" applyBorder="1" applyAlignment="1">
      <alignment horizontal="left" vertical="center"/>
    </xf>
    <xf numFmtId="0" fontId="46" fillId="0" borderId="31" xfId="0" applyFont="1" applyFill="1" applyBorder="1" applyAlignment="1">
      <alignment horizontal="left" vertical="center"/>
    </xf>
    <xf numFmtId="0" fontId="46" fillId="0" borderId="11" xfId="0" applyFont="1" applyFill="1" applyBorder="1" applyAlignment="1">
      <alignment horizontal="left" vertical="center"/>
    </xf>
    <xf numFmtId="0" fontId="37" fillId="0" borderId="0" xfId="0" applyFont="1" applyFill="1" applyBorder="1">
      <alignment vertical="center"/>
    </xf>
    <xf numFmtId="0" fontId="40" fillId="17" borderId="13" xfId="0" applyFont="1" applyFill="1" applyBorder="1" applyAlignment="1">
      <alignment horizontal="center" vertical="center"/>
    </xf>
    <xf numFmtId="0" fontId="41" fillId="0" borderId="13" xfId="0" applyFont="1" applyFill="1" applyBorder="1" applyAlignment="1">
      <alignment horizontal="right" vertical="center"/>
    </xf>
    <xf numFmtId="0" fontId="43" fillId="0" borderId="15" xfId="0" applyFont="1" applyFill="1" applyBorder="1" applyAlignment="1">
      <alignment horizontal="left" vertical="center"/>
    </xf>
    <xf numFmtId="0" fontId="36" fillId="33" borderId="15" xfId="0" applyFont="1" applyFill="1" applyBorder="1">
      <alignment vertical="center"/>
    </xf>
    <xf numFmtId="0" fontId="40" fillId="17" borderId="14" xfId="0" applyFont="1" applyFill="1" applyBorder="1" applyAlignment="1">
      <alignment horizontal="center" vertical="center"/>
    </xf>
    <xf numFmtId="9" fontId="37" fillId="0" borderId="16" xfId="3" applyFont="1" applyBorder="1">
      <alignment vertical="center"/>
    </xf>
    <xf numFmtId="9" fontId="37"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3" borderId="0" xfId="0" applyFill="1" applyAlignment="1">
      <alignment vertical="center"/>
    </xf>
    <xf numFmtId="0" fontId="40" fillId="14" borderId="13" xfId="0" applyFont="1" applyFill="1" applyBorder="1" applyAlignment="1">
      <alignment horizontal="center" vertical="center" wrapText="1"/>
    </xf>
    <xf numFmtId="189" fontId="36" fillId="11" borderId="33" xfId="0" applyNumberFormat="1" applyFont="1" applyFill="1" applyBorder="1" applyAlignment="1">
      <alignment horizontal="center" vertical="center"/>
    </xf>
    <xf numFmtId="9" fontId="37" fillId="0" borderId="30" xfId="3" applyFont="1" applyBorder="1">
      <alignment vertical="center"/>
    </xf>
    <xf numFmtId="9" fontId="37" fillId="0" borderId="0" xfId="3" applyFont="1" applyBorder="1">
      <alignment vertical="center"/>
    </xf>
    <xf numFmtId="0" fontId="37" fillId="0" borderId="16" xfId="0" applyFont="1" applyBorder="1" applyAlignment="1">
      <alignment horizontal="center" vertical="center"/>
    </xf>
    <xf numFmtId="0" fontId="37" fillId="0" borderId="9" xfId="0" applyFont="1" applyBorder="1" applyAlignment="1">
      <alignment vertical="center"/>
    </xf>
    <xf numFmtId="9" fontId="37" fillId="0" borderId="31" xfId="3" applyFont="1" applyBorder="1">
      <alignment vertical="center"/>
    </xf>
    <xf numFmtId="9" fontId="37"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7" fontId="37" fillId="0" borderId="0" xfId="0" applyNumberFormat="1" applyFont="1" applyAlignment="1">
      <alignment vertical="center"/>
    </xf>
    <xf numFmtId="9" fontId="42" fillId="42"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2" fillId="41" borderId="7" xfId="3" applyFont="1" applyFill="1" applyBorder="1" applyAlignment="1">
      <alignment horizontal="center"/>
    </xf>
    <xf numFmtId="187" fontId="37" fillId="0" borderId="0" xfId="0" applyNumberFormat="1" applyFont="1" applyAlignment="1">
      <alignment horizontal="center" vertical="center"/>
    </xf>
    <xf numFmtId="9" fontId="42" fillId="40" borderId="7" xfId="3" applyFont="1" applyFill="1" applyBorder="1" applyAlignment="1">
      <alignment horizontal="center"/>
    </xf>
    <xf numFmtId="187" fontId="0" fillId="0" borderId="0" xfId="0" applyNumberFormat="1" applyAlignment="1">
      <alignment vertical="center"/>
    </xf>
    <xf numFmtId="0" fontId="44" fillId="11" borderId="7" xfId="0" applyNumberFormat="1" applyFont="1" applyFill="1" applyBorder="1" applyAlignment="1">
      <alignment horizontal="center"/>
    </xf>
    <xf numFmtId="0" fontId="37" fillId="33" borderId="0" xfId="0" applyFont="1" applyFill="1" applyAlignment="1">
      <alignment horizontal="center" vertical="center"/>
    </xf>
    <xf numFmtId="187" fontId="37" fillId="0" borderId="11" xfId="0" applyNumberFormat="1" applyFont="1" applyBorder="1" applyAlignment="1">
      <alignment horizontal="center" vertical="center"/>
    </xf>
    <xf numFmtId="0" fontId="38" fillId="20" borderId="0" xfId="0" applyFont="1" applyFill="1" applyBorder="1" applyAlignment="1">
      <alignment horizontal="center" vertical="center"/>
    </xf>
    <xf numFmtId="0" fontId="37" fillId="20" borderId="0" xfId="0" applyFont="1" applyFill="1" applyBorder="1">
      <alignment vertical="center"/>
    </xf>
    <xf numFmtId="0" fontId="37" fillId="20" borderId="0" xfId="0" applyFont="1" applyFill="1" applyAlignment="1">
      <alignment horizontal="center" vertical="center"/>
    </xf>
    <xf numFmtId="0" fontId="37" fillId="20" borderId="0" xfId="0" applyFont="1" applyFill="1">
      <alignment vertical="center"/>
    </xf>
    <xf numFmtId="49" fontId="40" fillId="14" borderId="7" xfId="0" applyNumberFormat="1" applyFont="1" applyFill="1" applyBorder="1" applyAlignment="1">
      <alignment horizontal="center" vertical="center" wrapText="1"/>
    </xf>
    <xf numFmtId="43" fontId="40" fillId="14" borderId="7" xfId="0" applyNumberFormat="1" applyFont="1" applyFill="1" applyBorder="1" applyAlignment="1">
      <alignment horizontal="center" vertical="center" wrapText="1"/>
    </xf>
    <xf numFmtId="49" fontId="32" fillId="18" borderId="7" xfId="0" applyNumberFormat="1" applyFont="1" applyFill="1" applyBorder="1" applyAlignment="1">
      <alignment horizontal="center" vertical="center" wrapText="1"/>
    </xf>
    <xf numFmtId="43" fontId="32" fillId="18" borderId="7" xfId="0" applyNumberFormat="1" applyFont="1" applyFill="1" applyBorder="1" applyAlignment="1">
      <alignment horizontal="center" vertical="center" wrapText="1"/>
    </xf>
    <xf numFmtId="190" fontId="47" fillId="11" borderId="7" xfId="0" applyNumberFormat="1" applyFont="1" applyFill="1" applyBorder="1" applyAlignment="1">
      <alignment horizontal="center" vertical="center"/>
    </xf>
    <xf numFmtId="0" fontId="32" fillId="18"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7" fillId="0" borderId="11" xfId="0" applyFont="1" applyFill="1" applyBorder="1">
      <alignment vertical="center"/>
    </xf>
    <xf numFmtId="0" fontId="40" fillId="17" borderId="15" xfId="0" applyFont="1" applyFill="1" applyBorder="1" applyAlignment="1">
      <alignment horizontal="center" vertical="center"/>
    </xf>
    <xf numFmtId="0" fontId="40" fillId="14" borderId="14" xfId="0" applyFont="1" applyFill="1" applyBorder="1" applyAlignment="1">
      <alignment horizontal="center" vertical="center" wrapText="1"/>
    </xf>
    <xf numFmtId="0" fontId="36" fillId="11" borderId="33" xfId="0" applyFont="1" applyFill="1" applyBorder="1" applyAlignment="1">
      <alignment horizontal="center" vertical="center"/>
    </xf>
    <xf numFmtId="0" fontId="36" fillId="11" borderId="15" xfId="0" applyFont="1" applyFill="1" applyBorder="1" applyAlignment="1">
      <alignment horizontal="center" vertical="center"/>
    </xf>
    <xf numFmtId="0" fontId="37" fillId="0" borderId="0" xfId="0" applyFont="1" applyAlignment="1">
      <alignment vertical="center"/>
    </xf>
    <xf numFmtId="187" fontId="37" fillId="0" borderId="9" xfId="0" applyNumberFormat="1" applyFont="1" applyBorder="1" applyAlignment="1">
      <alignment vertical="center"/>
    </xf>
    <xf numFmtId="0" fontId="37" fillId="0" borderId="32" xfId="0" applyFont="1" applyBorder="1" applyAlignment="1">
      <alignment vertical="center"/>
    </xf>
    <xf numFmtId="187" fontId="37" fillId="0" borderId="11" xfId="0" applyNumberFormat="1" applyFont="1" applyBorder="1" applyAlignment="1">
      <alignment vertical="center"/>
    </xf>
    <xf numFmtId="0" fontId="37" fillId="0" borderId="34" xfId="0" applyFont="1" applyBorder="1" applyAlignment="1">
      <alignment vertical="center"/>
    </xf>
    <xf numFmtId="0" fontId="37" fillId="20" borderId="32" xfId="0" applyFont="1" applyFill="1" applyBorder="1">
      <alignment vertical="center"/>
    </xf>
    <xf numFmtId="0" fontId="45" fillId="17" borderId="17" xfId="0" applyFont="1" applyFill="1" applyBorder="1" applyAlignment="1">
      <alignment horizontal="left" vertical="center"/>
    </xf>
    <xf numFmtId="0" fontId="37" fillId="0" borderId="32" xfId="0" applyFont="1" applyBorder="1">
      <alignment vertical="center"/>
    </xf>
    <xf numFmtId="0" fontId="37" fillId="0" borderId="32" xfId="0" applyFont="1" applyBorder="1" applyAlignment="1">
      <alignment horizontal="center" vertical="center"/>
    </xf>
    <xf numFmtId="0" fontId="37" fillId="0" borderId="34" xfId="0" applyFont="1" applyBorder="1" applyAlignment="1">
      <alignment horizontal="center" vertical="center"/>
    </xf>
    <xf numFmtId="0" fontId="37" fillId="0" borderId="34" xfId="0" applyFont="1" applyBorder="1">
      <alignment vertical="center"/>
    </xf>
    <xf numFmtId="9" fontId="47" fillId="0" borderId="7" xfId="3" applyFont="1" applyBorder="1" applyAlignment="1">
      <alignment horizontal="center" vertical="center" wrapText="1"/>
    </xf>
    <xf numFmtId="9" fontId="47" fillId="0" borderId="7" xfId="3" applyFont="1" applyBorder="1" applyAlignment="1">
      <alignment horizontal="center" vertical="center"/>
    </xf>
    <xf numFmtId="0" fontId="37" fillId="0" borderId="32" xfId="0" applyFont="1" applyFill="1" applyBorder="1">
      <alignment vertical="center"/>
    </xf>
    <xf numFmtId="0" fontId="36" fillId="0" borderId="0" xfId="0" applyFont="1" applyAlignment="1">
      <alignment vertical="center"/>
    </xf>
    <xf numFmtId="0" fontId="42" fillId="2" borderId="13" xfId="3" applyNumberFormat="1" applyFont="1" applyFill="1" applyBorder="1" applyAlignment="1">
      <alignment horizontal="right"/>
    </xf>
    <xf numFmtId="49" fontId="4" fillId="19"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schemas.openxmlformats.org/officeDocument/2006/relationships/styles" Target="styles.xml"/><Relationship Id="rId40" Type="http://schemas.openxmlformats.org/officeDocument/2006/relationships/sheetMetadata" Target="metadata.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theme" Target="theme/theme1.xml"/><Relationship Id="rId37" Type="http://schemas.openxmlformats.org/officeDocument/2006/relationships/externalLink" Target="externalLinks/externalLink1.xml"/><Relationship Id="rId36" Type="http://schemas.microsoft.com/office/2007/relationships/slicerCache" Target="slicerCaches/slicerCache3.xml"/><Relationship Id="rId35" Type="http://schemas.microsoft.com/office/2007/relationships/slicerCache" Target="slicerCaches/slicerCache2.xml"/><Relationship Id="rId34" Type="http://schemas.microsoft.com/office/2007/relationships/slicerCache" Target="slicerCaches/slicerCache1.xml"/><Relationship Id="rId33" Type="http://schemas.openxmlformats.org/officeDocument/2006/relationships/customXml" Target="../customXml/item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12</c:v>
                </c:pt>
                <c:pt idx="1">
                  <c:v>11</c:v>
                </c:pt>
                <c:pt idx="2">
                  <c:v>13</c:v>
                </c:pt>
                <c:pt idx="3">
                  <c:v>13</c:v>
                </c:pt>
                <c:pt idx="4">
                  <c:v>13</c:v>
                </c:pt>
                <c:pt idx="5">
                  <c:v>13</c:v>
                </c:pt>
                <c:pt idx="6">
                  <c:v>13</c:v>
                </c:pt>
                <c:pt idx="7">
                  <c:v>11</c:v>
                </c:pt>
                <c:pt idx="8">
                  <c:v>11</c:v>
                </c:pt>
                <c:pt idx="9">
                  <c:v>11</c:v>
                </c:pt>
                <c:pt idx="10">
                  <c:v>11</c:v>
                </c:pt>
                <c:pt idx="11">
                  <c:v>11</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5</c:v>
                </c:pt>
                <c:pt idx="1">
                  <c:v>3</c:v>
                </c:pt>
                <c:pt idx="2">
                  <c:v>11</c:v>
                </c:pt>
                <c:pt idx="3">
                  <c:v>8</c:v>
                </c:pt>
                <c:pt idx="4">
                  <c:v>12</c:v>
                </c:pt>
                <c:pt idx="5">
                  <c:v>10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2</c:v>
                </c:pt>
                <c:pt idx="1">
                  <c:v>2</c:v>
                </c:pt>
                <c:pt idx="2">
                  <c:v>0</c:v>
                </c:pt>
                <c:pt idx="3">
                  <c:v>1</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1</c:v>
                </c:pt>
                <c:pt idx="2">
                  <c:v>1</c:v>
                </c:pt>
                <c:pt idx="3">
                  <c:v>1</c:v>
                </c:pt>
                <c:pt idx="4">
                  <c:v>1</c:v>
                </c:pt>
                <c:pt idx="5">
                  <c:v>1</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19</c:v>
                </c:pt>
                <c:pt idx="1">
                  <c:v>17</c:v>
                </c:pt>
                <c:pt idx="2">
                  <c:v>25</c:v>
                </c:pt>
                <c:pt idx="3">
                  <c:v>23</c:v>
                </c:pt>
                <c:pt idx="4">
                  <c:v>26</c:v>
                </c:pt>
                <c:pt idx="5">
                  <c:v>24</c:v>
                </c:pt>
                <c:pt idx="6">
                  <c:v>13</c:v>
                </c:pt>
                <c:pt idx="7">
                  <c:v>11</c:v>
                </c:pt>
                <c:pt idx="8">
                  <c:v>11</c:v>
                </c:pt>
                <c:pt idx="9">
                  <c:v>11</c:v>
                </c:pt>
                <c:pt idx="10">
                  <c:v>11</c:v>
                </c:pt>
                <c:pt idx="11">
                  <c:v>11</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0.034266027210654</c:v>
                </c:pt>
                <c:pt idx="1">
                  <c:v>0.965733972789346</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0.0634182688172835</c:v>
                </c:pt>
                <c:pt idx="1">
                  <c:v>0.936581731182716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0.000199377755217911</c:v>
                </c:pt>
                <c:pt idx="1">
                  <c:v>0.999800622244782</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98</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37</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13</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7.08333333333333</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0.0178889536353122</c:v>
                </c:pt>
                <c:pt idx="1">
                  <c:v>0.0221948986441811</c:v>
                </c:pt>
                <c:pt idx="2">
                  <c:v>0.0604009727886562</c:v>
                </c:pt>
                <c:pt idx="3">
                  <c:v>0.0585722160381714</c:v>
                </c:pt>
                <c:pt idx="4">
                  <c:v>0.0639578749065525</c:v>
                </c:pt>
                <c:pt idx="5">
                  <c:v>0.0634182688172835</c:v>
                </c:pt>
                <c:pt idx="6">
                  <c:v>0.0602980169100462</c:v>
                </c:pt>
                <c:pt idx="7">
                  <c:v>0.057768097702261</c:v>
                </c:pt>
                <c:pt idx="8">
                  <c:v>0.0556699784427398</c:v>
                </c:pt>
                <c:pt idx="9">
                  <c:v>0.0540612060083964</c:v>
                </c:pt>
                <c:pt idx="10">
                  <c:v>0.05261781255913</c:v>
                </c:pt>
                <c:pt idx="11">
                  <c:v>0.0514887095000661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42210.2394541123</c:v>
                </c:pt>
                <c:pt idx="1">
                  <c:v>79740.3654126654</c:v>
                </c:pt>
                <c:pt idx="2">
                  <c:v>289479.785742109</c:v>
                </c:pt>
                <c:pt idx="3">
                  <c:v>350545.245471958</c:v>
                </c:pt>
                <c:pt idx="4">
                  <c:v>458388.79026225</c:v>
                </c:pt>
                <c:pt idx="5">
                  <c:v>529494.733221093</c:v>
                </c:pt>
                <c:pt idx="6">
                  <c:v>574727.530890436</c:v>
                </c:pt>
                <c:pt idx="7">
                  <c:v>619485.081984437</c:v>
                </c:pt>
                <c:pt idx="8">
                  <c:v>662798.841107664</c:v>
                </c:pt>
                <c:pt idx="9">
                  <c:v>707556.392201665</c:v>
                </c:pt>
                <c:pt idx="10">
                  <c:v>750870.151324891</c:v>
                </c:pt>
                <c:pt idx="11">
                  <c:v>795627.702418892</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2359570.06287895</c:v>
                </c:pt>
                <c:pt idx="1">
                  <c:v>3592733.92913516</c:v>
                </c:pt>
                <c:pt idx="2">
                  <c:v>4792634.49539137</c:v>
                </c:pt>
                <c:pt idx="3">
                  <c:v>5984838.36164758</c:v>
                </c:pt>
                <c:pt idx="4">
                  <c:v>7167042.22790379</c:v>
                </c:pt>
                <c:pt idx="5">
                  <c:v>8349246.09416</c:v>
                </c:pt>
                <c:pt idx="6">
                  <c:v>9531449.96041621</c:v>
                </c:pt>
                <c:pt idx="7">
                  <c:v>10723653.8266724</c:v>
                </c:pt>
                <c:pt idx="8">
                  <c:v>11905857.6929286</c:v>
                </c:pt>
                <c:pt idx="9">
                  <c:v>13088061.5591848</c:v>
                </c:pt>
                <c:pt idx="10">
                  <c:v>14270265.425441</c:v>
                </c:pt>
                <c:pt idx="11">
                  <c:v>15452469.2916973</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1467.93490428722</c:v>
                </c:pt>
                <c:pt idx="1">
                  <c:v>57.4946548672566</c:v>
                </c:pt>
                <c:pt idx="2">
                  <c:v>9.41559525797295</c:v>
                </c:pt>
                <c:pt idx="3">
                  <c:v>0</c:v>
                </c:pt>
                <c:pt idx="4">
                  <c:v>3.45759999999999</c:v>
                </c:pt>
                <c:pt idx="5">
                  <c:v>6.94417475728155</c:v>
                </c:pt>
                <c:pt idx="6">
                  <c:v>1455.00630245283</c:v>
                </c:pt>
                <c:pt idx="7">
                  <c:v>12.9286018343816</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763.841163294551</c:v>
                </c:pt>
                <c:pt idx="1">
                  <c:v>57.4946548672566</c:v>
                </c:pt>
                <c:pt idx="2">
                  <c:v>4.990816496911</c:v>
                </c:pt>
                <c:pt idx="3">
                  <c:v>0</c:v>
                </c:pt>
                <c:pt idx="4">
                  <c:v>1.7288</c:v>
                </c:pt>
                <c:pt idx="5">
                  <c:v>6.86917475728155</c:v>
                </c:pt>
                <c:pt idx="6">
                  <c:v>756.95799445283</c:v>
                </c:pt>
                <c:pt idx="7">
                  <c:v>0</c:v>
                </c:pt>
                <c:pt idx="8">
                  <c:v>6.8831688417191</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23.1122073221093</c:v>
                </c:pt>
                <c:pt idx="1">
                  <c:v>25.984136</c:v>
                </c:pt>
                <c:pt idx="2">
                  <c:v>0</c:v>
                </c:pt>
                <c:pt idx="3">
                  <c:v>0</c:v>
                </c:pt>
                <c:pt idx="4">
                  <c:v>1.756152</c:v>
                </c:pt>
                <c:pt idx="5">
                  <c:v>2.096978</c:v>
                </c:pt>
                <c:pt idx="6">
                  <c:v>0.290095890410959</c:v>
                </c:pt>
                <c:pt idx="7">
                  <c:v>3.35332604088288</c:v>
                </c:pt>
                <c:pt idx="8">
                  <c:v>19.6278758001109</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0.0157447086070427</c:v>
                </c:pt>
                <c:pt idx="1">
                  <c:v>0.451940029207795</c:v>
                </c:pt>
                <c:pt idx="2">
                  <c:v>0</c:v>
                </c:pt>
                <c:pt idx="3">
                  <c:v>0</c:v>
                </c:pt>
                <c:pt idx="4">
                  <c:v>0.507910689495605</c:v>
                </c:pt>
                <c:pt idx="5">
                  <c:v>0.301976559245019</c:v>
                </c:pt>
                <c:pt idx="6">
                  <c:v>0.000199377755217912</c:v>
                </c:pt>
                <c:pt idx="7">
                  <c:v>0.259372674929568</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0.030257870919686</c:v>
                </c:pt>
                <c:pt idx="1">
                  <c:v>0.451940029207795</c:v>
                </c:pt>
                <c:pt idx="2">
                  <c:v>0</c:v>
                </c:pt>
                <c:pt idx="3">
                  <c:v>0</c:v>
                </c:pt>
                <c:pt idx="4">
                  <c:v>1.01582137899121</c:v>
                </c:pt>
                <c:pt idx="5">
                  <c:v>0.305273642627469</c:v>
                </c:pt>
                <c:pt idx="6">
                  <c:v>0.000383239086629445</c:v>
                </c:pt>
                <c:pt idx="7">
                  <c:v>0</c:v>
                </c:pt>
                <c:pt idx="8">
                  <c:v>2.85157552450925</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0.0178889536353122</c:v>
                </c:pt>
                <c:pt idx="1">
                  <c:v>0.0304340136664008</c:v>
                </c:pt>
                <c:pt idx="2">
                  <c:v>0.17479733423566</c:v>
                </c:pt>
                <c:pt idx="3">
                  <c:v>0.0512206523214927</c:v>
                </c:pt>
                <c:pt idx="4">
                  <c:v>0.0912224599060141</c:v>
                </c:pt>
                <c:pt idx="5">
                  <c:v>0.0601469382637198</c:v>
                </c:pt>
                <c:pt idx="6">
                  <c:v>0.0382614191684097</c:v>
                </c:pt>
                <c:pt idx="7">
                  <c:v>0.0375418603821088</c:v>
                </c:pt>
                <c:pt idx="8">
                  <c:v>0.0366381470738986</c:v>
                </c:pt>
                <c:pt idx="9">
                  <c:v>0.0378594186430287</c:v>
                </c:pt>
                <c:pt idx="10">
                  <c:v>0.0366381470738986</c:v>
                </c:pt>
                <c:pt idx="11">
                  <c:v>0.0378594186430287</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0.0178889536353122</c:v>
                      </c:pt>
                      <c:pt idx="1">
                        <c:v>0.0221948986441811</c:v>
                      </c:pt>
                      <c:pt idx="2">
                        <c:v>0.0604009727886562</c:v>
                      </c:pt>
                      <c:pt idx="3">
                        <c:v>0.0585722160381714</c:v>
                      </c:pt>
                      <c:pt idx="4">
                        <c:v>0.0639578749065525</c:v>
                      </c:pt>
                      <c:pt idx="5">
                        <c:v>0.0634182688172835</c:v>
                      </c:pt>
                      <c:pt idx="6">
                        <c:v>0.0602980169100462</c:v>
                      </c:pt>
                      <c:pt idx="7">
                        <c:v>0.057768097702261</c:v>
                      </c:pt>
                      <c:pt idx="8">
                        <c:v>0.0556699784427398</c:v>
                      </c:pt>
                      <c:pt idx="9">
                        <c:v>0.0540612060083964</c:v>
                      </c:pt>
                      <c:pt idx="10">
                        <c:v>0.05261781255913</c:v>
                      </c:pt>
                      <c:pt idx="11">
                        <c:v>0.0514887095000661</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42210.2394541123</c:v>
                </c:pt>
                <c:pt idx="1">
                  <c:v>37530.1259585531</c:v>
                </c:pt>
                <c:pt idx="2">
                  <c:v>209739.420329444</c:v>
                </c:pt>
                <c:pt idx="3">
                  <c:v>61065.4597298487</c:v>
                </c:pt>
                <c:pt idx="4">
                  <c:v>107843.544790292</c:v>
                </c:pt>
                <c:pt idx="5">
                  <c:v>71105.9429588431</c:v>
                </c:pt>
                <c:pt idx="6">
                  <c:v>45232.7976693434</c:v>
                </c:pt>
                <c:pt idx="7">
                  <c:v>44757.5510940009</c:v>
                </c:pt>
                <c:pt idx="8">
                  <c:v>43313.7591232266</c:v>
                </c:pt>
                <c:pt idx="9">
                  <c:v>44757.5510940009</c:v>
                </c:pt>
                <c:pt idx="10">
                  <c:v>43313.7591232266</c:v>
                </c:pt>
                <c:pt idx="11">
                  <c:v>44757.5510940009</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2359570.06287895</c:v>
                </c:pt>
                <c:pt idx="1">
                  <c:v>1233163.86625621</c:v>
                </c:pt>
                <c:pt idx="2">
                  <c:v>1199900.56625621</c:v>
                </c:pt>
                <c:pt idx="3">
                  <c:v>1192203.86625621</c:v>
                </c:pt>
                <c:pt idx="4">
                  <c:v>1182203.86625621</c:v>
                </c:pt>
                <c:pt idx="5">
                  <c:v>1182203.86625621</c:v>
                </c:pt>
                <c:pt idx="6">
                  <c:v>1182203.86625621</c:v>
                </c:pt>
                <c:pt idx="7">
                  <c:v>1192203.86625621</c:v>
                </c:pt>
                <c:pt idx="8">
                  <c:v>1182203.86625621</c:v>
                </c:pt>
                <c:pt idx="9">
                  <c:v>1182203.86625621</c:v>
                </c:pt>
                <c:pt idx="10">
                  <c:v>1182203.86625621</c:v>
                </c:pt>
                <c:pt idx="11">
                  <c:v>1182203.86625621</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23135.7494541123</c:v>
                </c:pt>
                <c:pt idx="1">
                  <c:v>20896.8059585531</c:v>
                </c:pt>
                <c:pt idx="2">
                  <c:v>45052.4603294439</c:v>
                </c:pt>
                <c:pt idx="3">
                  <c:v>50905.4097298487</c:v>
                </c:pt>
                <c:pt idx="4">
                  <c:v>47036.2447902917</c:v>
                </c:pt>
                <c:pt idx="5">
                  <c:v>44095.4029588431</c:v>
                </c:pt>
                <c:pt idx="6">
                  <c:v>44901.7976693434</c:v>
                </c:pt>
                <c:pt idx="7">
                  <c:v>44757.5510940009</c:v>
                </c:pt>
                <c:pt idx="8">
                  <c:v>43313.7591232266</c:v>
                </c:pt>
                <c:pt idx="9">
                  <c:v>44757.5510940009</c:v>
                </c:pt>
                <c:pt idx="10">
                  <c:v>43313.7591232266</c:v>
                </c:pt>
                <c:pt idx="11">
                  <c:v>44757.5510940009</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17343.62</c:v>
                </c:pt>
                <c:pt idx="1">
                  <c:v>2559.72</c:v>
                </c:pt>
                <c:pt idx="2">
                  <c:v>164253.86</c:v>
                </c:pt>
                <c:pt idx="3">
                  <c:v>7381.46</c:v>
                </c:pt>
                <c:pt idx="4">
                  <c:v>42446.27</c:v>
                </c:pt>
                <c:pt idx="5">
                  <c:v>25856.43</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1679.81</c:v>
                </c:pt>
                <c:pt idx="1">
                  <c:v>12882</c:v>
                </c:pt>
                <c:pt idx="2">
                  <c:v>0</c:v>
                </c:pt>
                <c:pt idx="3">
                  <c:v>1956.6</c:v>
                </c:pt>
                <c:pt idx="4">
                  <c:v>466.03</c:v>
                </c:pt>
                <c:pt idx="5">
                  <c:v>577.08</c:v>
                </c:pt>
                <c:pt idx="6">
                  <c:v>331</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51.06</c:v>
                </c:pt>
                <c:pt idx="1">
                  <c:v>1191.6</c:v>
                </c:pt>
                <c:pt idx="2">
                  <c:v>433.1</c:v>
                </c:pt>
                <c:pt idx="3">
                  <c:v>821.99</c:v>
                </c:pt>
                <c:pt idx="4">
                  <c:v>17895</c:v>
                </c:pt>
                <c:pt idx="5">
                  <c:v>577.03</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18453.0801450082</c:v>
                </c:pt>
                <c:pt idx="1">
                  <c:v>10075.72165444</c:v>
                </c:pt>
                <c:pt idx="2">
                  <c:v>10075.72165444</c:v>
                </c:pt>
                <c:pt idx="3">
                  <c:v>10075.72165444</c:v>
                </c:pt>
                <c:pt idx="4">
                  <c:v>10075.72165444</c:v>
                </c:pt>
                <c:pt idx="5">
                  <c:v>10075.72165444</c:v>
                </c:pt>
                <c:pt idx="6">
                  <c:v>10075.72165444</c:v>
                </c:pt>
                <c:pt idx="7">
                  <c:v>10075.72165444</c:v>
                </c:pt>
                <c:pt idx="8">
                  <c:v>10075.72165444</c:v>
                </c:pt>
                <c:pt idx="9">
                  <c:v>10075.72165444</c:v>
                </c:pt>
                <c:pt idx="10">
                  <c:v>10075.72165444</c:v>
                </c:pt>
                <c:pt idx="11">
                  <c:v>10075.72165444</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574946.548672566</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13035.0086269271</c:v>
                </c:pt>
                <c:pt idx="1">
                  <c:v>7374.63126843658</c:v>
                </c:pt>
                <c:pt idx="2">
                  <c:v>7374.63126843658</c:v>
                </c:pt>
                <c:pt idx="3">
                  <c:v>7374.63126843658</c:v>
                </c:pt>
                <c:pt idx="4">
                  <c:v>7374.63126843658</c:v>
                </c:pt>
                <c:pt idx="5">
                  <c:v>7374.63126843658</c:v>
                </c:pt>
                <c:pt idx="6">
                  <c:v>7374.63126843658</c:v>
                </c:pt>
                <c:pt idx="7">
                  <c:v>7374.63126843658</c:v>
                </c:pt>
                <c:pt idx="8">
                  <c:v>7374.63126843658</c:v>
                </c:pt>
                <c:pt idx="9">
                  <c:v>7374.63126843658</c:v>
                </c:pt>
                <c:pt idx="10">
                  <c:v>7374.63126843658</c:v>
                </c:pt>
                <c:pt idx="11">
                  <c:v>7374.63126843658</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2881.33333333333</c:v>
                </c:pt>
                <c:pt idx="1">
                  <c:v>2881.33333333333</c:v>
                </c:pt>
                <c:pt idx="2">
                  <c:v>2881.33333333333</c:v>
                </c:pt>
                <c:pt idx="3">
                  <c:v>2881.33333333333</c:v>
                </c:pt>
                <c:pt idx="4">
                  <c:v>2881.33333333333</c:v>
                </c:pt>
                <c:pt idx="5">
                  <c:v>2881.33333333333</c:v>
                </c:pt>
                <c:pt idx="6">
                  <c:v>2881.33333333333</c:v>
                </c:pt>
                <c:pt idx="7">
                  <c:v>2881.33333333333</c:v>
                </c:pt>
                <c:pt idx="8">
                  <c:v>2881.33333333333</c:v>
                </c:pt>
                <c:pt idx="9">
                  <c:v>2881.33333333333</c:v>
                </c:pt>
                <c:pt idx="10">
                  <c:v>2881.33333333333</c:v>
                </c:pt>
                <c:pt idx="11">
                  <c:v>2881.33333333333</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68066.7475728155</c:v>
                </c:pt>
                <c:pt idx="1">
                  <c:v>125</c:v>
                </c:pt>
                <c:pt idx="2">
                  <c:v>125</c:v>
                </c:pt>
                <c:pt idx="3">
                  <c:v>125</c:v>
                </c:pt>
                <c:pt idx="4">
                  <c:v>125</c:v>
                </c:pt>
                <c:pt idx="5">
                  <c:v>125</c:v>
                </c:pt>
                <c:pt idx="6">
                  <c:v>125</c:v>
                </c:pt>
                <c:pt idx="7">
                  <c:v>125</c:v>
                </c:pt>
                <c:pt idx="8">
                  <c:v>125</c:v>
                </c:pt>
                <c:pt idx="9">
                  <c:v>125</c:v>
                </c:pt>
                <c:pt idx="10">
                  <c:v>125</c:v>
                </c:pt>
                <c:pt idx="11">
                  <c:v>125</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0.0285652954184753</c:v>
                </c:pt>
                <c:pt idx="1">
                  <c:v>0.971434704581525</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0.652134364690787</c:v>
                </c:pt>
                <c:pt idx="1">
                  <c:v>0.347865635309213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0.000166331718441462</c:v>
                </c:pt>
                <c:pt idx="1">
                  <c:v>0.999833668281559</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98</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0</c:v>
                </c:pt>
                <c:pt idx="1">
                  <c:v>0</c:v>
                </c:pt>
                <c:pt idx="2">
                  <c:v>0</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37</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13</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7.08333333333333</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1467.93490428722</c:v>
                </c:pt>
                <c:pt idx="1">
                  <c:v>57.4946548672566</c:v>
                </c:pt>
                <c:pt idx="2">
                  <c:v>9.41559525797295</c:v>
                </c:pt>
                <c:pt idx="3">
                  <c:v>0</c:v>
                </c:pt>
                <c:pt idx="4">
                  <c:v>0</c:v>
                </c:pt>
                <c:pt idx="5">
                  <c:v>0.15</c:v>
                </c:pt>
                <c:pt idx="6">
                  <c:v>1455.00630245283</c:v>
                </c:pt>
                <c:pt idx="7">
                  <c:v>12.9286018343816</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5.87559667627684</c:v>
                </c:pt>
                <c:pt idx="1">
                  <c:v>57.4946548672566</c:v>
                </c:pt>
                <c:pt idx="2">
                  <c:v>4.25335337006734</c:v>
                </c:pt>
                <c:pt idx="3">
                  <c:v>0</c:v>
                </c:pt>
                <c:pt idx="4">
                  <c:v>0</c:v>
                </c:pt>
                <c:pt idx="5">
                  <c:v>0.0625</c:v>
                </c:pt>
                <c:pt idx="6">
                  <c:v>640.78327645283</c:v>
                </c:pt>
                <c:pt idx="7">
                  <c:v>0</c:v>
                </c:pt>
                <c:pt idx="8">
                  <c:v>5.87559667627535</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18.702667026225</c:v>
                </c:pt>
                <c:pt idx="1">
                  <c:v>23.398493</c:v>
                </c:pt>
                <c:pt idx="2">
                  <c:v>0</c:v>
                </c:pt>
                <c:pt idx="3">
                  <c:v>0</c:v>
                </c:pt>
                <c:pt idx="4">
                  <c:v>0</c:v>
                </c:pt>
                <c:pt idx="5">
                  <c:v>2.039275</c:v>
                </c:pt>
                <c:pt idx="6">
                  <c:v>0.242013698630137</c:v>
                </c:pt>
                <c:pt idx="7">
                  <c:v>2.93555640144747</c:v>
                </c:pt>
                <c:pt idx="8">
                  <c:v>15.6841873354428</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0.0127408013608795</c:v>
                </c:pt>
                <c:pt idx="1">
                  <c:v>0.406968144326153</c:v>
                </c:pt>
                <c:pt idx="2">
                  <c:v>0</c:v>
                </c:pt>
                <c:pt idx="3">
                  <c:v>0</c:v>
                </c:pt>
                <c:pt idx="4">
                  <c:v>0</c:v>
                </c:pt>
                <c:pt idx="5">
                  <c:v>13.5951666666667</c:v>
                </c:pt>
                <c:pt idx="6">
                  <c:v>0.000166331718441462</c:v>
                </c:pt>
                <c:pt idx="7">
                  <c:v>0.227059077157192</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3.18310940261411</c:v>
                </c:pt>
                <c:pt idx="1">
                  <c:v>0.406968144326153</c:v>
                </c:pt>
                <c:pt idx="2">
                  <c:v>0</c:v>
                </c:pt>
                <c:pt idx="3">
                  <c:v>0</c:v>
                </c:pt>
                <c:pt idx="4">
                  <c:v>0</c:v>
                </c:pt>
                <c:pt idx="5">
                  <c:v>32.6284</c:v>
                </c:pt>
                <c:pt idx="6">
                  <c:v>0.000377684167991785</c:v>
                </c:pt>
                <c:pt idx="7">
                  <c:v>0</c:v>
                </c:pt>
                <c:pt idx="8">
                  <c:v>2.66937780102791</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23135.7494541123</c:v>
                </c:pt>
                <c:pt idx="1">
                  <c:v>20896.8059585531</c:v>
                </c:pt>
                <c:pt idx="2">
                  <c:v>45052.4603294439</c:v>
                </c:pt>
                <c:pt idx="3">
                  <c:v>50905.4097298487</c:v>
                </c:pt>
                <c:pt idx="4">
                  <c:v>47036.2447902917</c:v>
                </c:pt>
                <c:pt idx="5">
                  <c:v>44095.4029588431</c:v>
                </c:pt>
                <c:pt idx="6">
                  <c:v>44901.7976693434</c:v>
                </c:pt>
                <c:pt idx="7">
                  <c:v>44757.5510940009</c:v>
                </c:pt>
                <c:pt idx="8">
                  <c:v>43313.7591232266</c:v>
                </c:pt>
                <c:pt idx="9">
                  <c:v>44757.5510940009</c:v>
                </c:pt>
                <c:pt idx="10">
                  <c:v>43313.7591232266</c:v>
                </c:pt>
                <c:pt idx="11">
                  <c:v>44757.5510940009</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17343.62</c:v>
                </c:pt>
                <c:pt idx="1">
                  <c:v>2559.72</c:v>
                </c:pt>
                <c:pt idx="2">
                  <c:v>164253.86</c:v>
                </c:pt>
                <c:pt idx="3">
                  <c:v>7381.46</c:v>
                </c:pt>
                <c:pt idx="4">
                  <c:v>42446.27</c:v>
                </c:pt>
                <c:pt idx="5">
                  <c:v>25856.43</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1679.81</c:v>
                </c:pt>
                <c:pt idx="1">
                  <c:v>12882</c:v>
                </c:pt>
                <c:pt idx="2">
                  <c:v>0</c:v>
                </c:pt>
                <c:pt idx="3">
                  <c:v>1956.6</c:v>
                </c:pt>
                <c:pt idx="4">
                  <c:v>466.03</c:v>
                </c:pt>
                <c:pt idx="5">
                  <c:v>577.08</c:v>
                </c:pt>
                <c:pt idx="6">
                  <c:v>331</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51.06</c:v>
                </c:pt>
                <c:pt idx="1">
                  <c:v>1191.6</c:v>
                </c:pt>
                <c:pt idx="2">
                  <c:v>433.1</c:v>
                </c:pt>
                <c:pt idx="3">
                  <c:v>821.99</c:v>
                </c:pt>
                <c:pt idx="4">
                  <c:v>17895</c:v>
                </c:pt>
                <c:pt idx="5">
                  <c:v>577.03</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23135.7494541123</c:v>
                      </c:pt>
                      <c:pt idx="1">
                        <c:v>44032.5554126654</c:v>
                      </c:pt>
                      <c:pt idx="2">
                        <c:v>89085.0157421093</c:v>
                      </c:pt>
                      <c:pt idx="3">
                        <c:v>139990.425471958</c:v>
                      </c:pt>
                      <c:pt idx="4">
                        <c:v>187026.67026225</c:v>
                      </c:pt>
                      <c:pt idx="5">
                        <c:v>231122.073221093</c:v>
                      </c:pt>
                      <c:pt idx="6">
                        <c:v>276023.870890436</c:v>
                      </c:pt>
                      <c:pt idx="7">
                        <c:v>320781.421984437</c:v>
                      </c:pt>
                      <c:pt idx="8">
                        <c:v>364095.181107664</c:v>
                      </c:pt>
                      <c:pt idx="9">
                        <c:v>408852.732201665</c:v>
                      </c:pt>
                      <c:pt idx="10">
                        <c:v>452166.491324891</c:v>
                      </c:pt>
                      <c:pt idx="11">
                        <c:v>496924.042418892</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18453.0801450082</c:v>
                      </c:pt>
                      <c:pt idx="1">
                        <c:v>28528.8017994482</c:v>
                      </c:pt>
                      <c:pt idx="2">
                        <c:v>38604.5234538883</c:v>
                      </c:pt>
                      <c:pt idx="3">
                        <c:v>48680.2451083283</c:v>
                      </c:pt>
                      <c:pt idx="4">
                        <c:v>58755.9667627684</c:v>
                      </c:pt>
                      <c:pt idx="5">
                        <c:v>68831.6884172084</c:v>
                      </c:pt>
                      <c:pt idx="6">
                        <c:v>78907.4100716485</c:v>
                      </c:pt>
                      <c:pt idx="7">
                        <c:v>88983.1317260885</c:v>
                      </c:pt>
                      <c:pt idx="8">
                        <c:v>99058.8533805285</c:v>
                      </c:pt>
                      <c:pt idx="9">
                        <c:v>109134.575034969</c:v>
                      </c:pt>
                      <c:pt idx="10">
                        <c:v>119210.296689409</c:v>
                      </c:pt>
                      <c:pt idx="11">
                        <c:v>129286.018343849</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17343.62</c:v>
                      </c:pt>
                      <c:pt idx="1">
                        <c:v>19903.34</c:v>
                      </c:pt>
                      <c:pt idx="2">
                        <c:v>184157.2</c:v>
                      </c:pt>
                      <c:pt idx="3">
                        <c:v>191538.66</c:v>
                      </c:pt>
                      <c:pt idx="4">
                        <c:v>233984.93</c:v>
                      </c:pt>
                      <c:pt idx="5">
                        <c:v>259841.36</c:v>
                      </c:pt>
                      <c:pt idx="6">
                        <c:v>259841.36</c:v>
                      </c:pt>
                      <c:pt idx="7">
                        <c:v>259841.36</c:v>
                      </c:pt>
                      <c:pt idx="8">
                        <c:v>259841.36</c:v>
                      </c:pt>
                      <c:pt idx="9">
                        <c:v>259841.36</c:v>
                      </c:pt>
                      <c:pt idx="10">
                        <c:v>259841.36</c:v>
                      </c:pt>
                      <c:pt idx="11">
                        <c:v>259841.36</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18453.0801450082</c:v>
                </c:pt>
                <c:pt idx="1">
                  <c:v>10075.72165444</c:v>
                </c:pt>
                <c:pt idx="2">
                  <c:v>10075.72165444</c:v>
                </c:pt>
                <c:pt idx="3">
                  <c:v>10075.72165444</c:v>
                </c:pt>
                <c:pt idx="4">
                  <c:v>10075.72165444</c:v>
                </c:pt>
                <c:pt idx="5">
                  <c:v>10075.72165444</c:v>
                </c:pt>
                <c:pt idx="6">
                  <c:v>10075.72165444</c:v>
                </c:pt>
                <c:pt idx="7">
                  <c:v>10075.72165444</c:v>
                </c:pt>
                <c:pt idx="8">
                  <c:v>10075.72165444</c:v>
                </c:pt>
                <c:pt idx="9">
                  <c:v>10075.72165444</c:v>
                </c:pt>
                <c:pt idx="10">
                  <c:v>10075.72165444</c:v>
                </c:pt>
                <c:pt idx="11">
                  <c:v>10075.72165444</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574946.548672566</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13035.0086269271</c:v>
                </c:pt>
                <c:pt idx="1">
                  <c:v>7374.63126843658</c:v>
                </c:pt>
                <c:pt idx="2">
                  <c:v>7374.63126843658</c:v>
                </c:pt>
                <c:pt idx="3">
                  <c:v>7374.63126843658</c:v>
                </c:pt>
                <c:pt idx="4">
                  <c:v>7374.63126843658</c:v>
                </c:pt>
                <c:pt idx="5">
                  <c:v>7374.63126843658</c:v>
                </c:pt>
                <c:pt idx="6">
                  <c:v>7374.63126843658</c:v>
                </c:pt>
                <c:pt idx="7">
                  <c:v>7374.63126843658</c:v>
                </c:pt>
                <c:pt idx="8">
                  <c:v>7374.63126843658</c:v>
                </c:pt>
                <c:pt idx="9">
                  <c:v>7374.63126843658</c:v>
                </c:pt>
                <c:pt idx="10">
                  <c:v>7374.63126843658</c:v>
                </c:pt>
                <c:pt idx="11">
                  <c:v>7374.63126843658</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2881.33333333333</c:v>
                </c:pt>
                <c:pt idx="1">
                  <c:v>2881.33333333333</c:v>
                </c:pt>
                <c:pt idx="2">
                  <c:v>2881.33333333333</c:v>
                </c:pt>
                <c:pt idx="3">
                  <c:v>2881.33333333333</c:v>
                </c:pt>
                <c:pt idx="4">
                  <c:v>2881.33333333333</c:v>
                </c:pt>
                <c:pt idx="5">
                  <c:v>2881.33333333333</c:v>
                </c:pt>
                <c:pt idx="6">
                  <c:v>2881.33333333333</c:v>
                </c:pt>
                <c:pt idx="7">
                  <c:v>2881.33333333333</c:v>
                </c:pt>
                <c:pt idx="8">
                  <c:v>2881.33333333333</c:v>
                </c:pt>
                <c:pt idx="9">
                  <c:v>2881.33333333333</c:v>
                </c:pt>
                <c:pt idx="10">
                  <c:v>2881.33333333333</c:v>
                </c:pt>
                <c:pt idx="11">
                  <c:v>2881.33333333333</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68066.7475728155</c:v>
                </c:pt>
                <c:pt idx="1">
                  <c:v>125</c:v>
                </c:pt>
                <c:pt idx="2">
                  <c:v>125</c:v>
                </c:pt>
                <c:pt idx="3">
                  <c:v>125</c:v>
                </c:pt>
                <c:pt idx="4">
                  <c:v>125</c:v>
                </c:pt>
                <c:pt idx="5">
                  <c:v>125</c:v>
                </c:pt>
                <c:pt idx="6">
                  <c:v>125</c:v>
                </c:pt>
                <c:pt idx="7">
                  <c:v>125</c:v>
                </c:pt>
                <c:pt idx="8">
                  <c:v>125</c:v>
                </c:pt>
                <c:pt idx="9">
                  <c:v>125</c:v>
                </c:pt>
                <c:pt idx="10">
                  <c:v>125</c:v>
                </c:pt>
                <c:pt idx="11">
                  <c:v>125</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574946.548672566</c:v>
                      </c:pt>
                      <c:pt idx="1">
                        <c:v>574946.548672566</c:v>
                      </c:pt>
                      <c:pt idx="2">
                        <c:v>574946.548672566</c:v>
                      </c:pt>
                      <c:pt idx="3">
                        <c:v>574946.548672566</c:v>
                      </c:pt>
                      <c:pt idx="4">
                        <c:v>574946.548672566</c:v>
                      </c:pt>
                      <c:pt idx="5">
                        <c:v>574946.548672566</c:v>
                      </c:pt>
                      <c:pt idx="6">
                        <c:v>574946.548672566</c:v>
                      </c:pt>
                      <c:pt idx="7">
                        <c:v>574946.548672566</c:v>
                      </c:pt>
                      <c:pt idx="8">
                        <c:v>574946.548672566</c:v>
                      </c:pt>
                      <c:pt idx="9">
                        <c:v>574946.548672566</c:v>
                      </c:pt>
                      <c:pt idx="10">
                        <c:v>574946.548672566</c:v>
                      </c:pt>
                      <c:pt idx="11">
                        <c:v>574946.548672566</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13035.0086269271</c:v>
                      </c:pt>
                      <c:pt idx="1">
                        <c:v>20409.6398953637</c:v>
                      </c:pt>
                      <c:pt idx="2">
                        <c:v>27784.2711638003</c:v>
                      </c:pt>
                      <c:pt idx="3">
                        <c:v>35158.9024322368</c:v>
                      </c:pt>
                      <c:pt idx="4">
                        <c:v>42533.5337006734</c:v>
                      </c:pt>
                      <c:pt idx="5">
                        <c:v>49908.16496911</c:v>
                      </c:pt>
                      <c:pt idx="6">
                        <c:v>57282.7962375466</c:v>
                      </c:pt>
                      <c:pt idx="7">
                        <c:v>64657.4275059832</c:v>
                      </c:pt>
                      <c:pt idx="8">
                        <c:v>72032.0587744198</c:v>
                      </c:pt>
                      <c:pt idx="9">
                        <c:v>79406.6900428563</c:v>
                      </c:pt>
                      <c:pt idx="10">
                        <c:v>86781.3213112929</c:v>
                      </c:pt>
                      <c:pt idx="11">
                        <c:v>94155.9525797295</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1679.81</c:v>
                      </c:pt>
                      <c:pt idx="1">
                        <c:v>14561.81</c:v>
                      </c:pt>
                      <c:pt idx="2">
                        <c:v>14561.81</c:v>
                      </c:pt>
                      <c:pt idx="3">
                        <c:v>16518.41</c:v>
                      </c:pt>
                      <c:pt idx="4">
                        <c:v>16984.44</c:v>
                      </c:pt>
                      <c:pt idx="5">
                        <c:v>17561.52</c:v>
                      </c:pt>
                      <c:pt idx="6">
                        <c:v>17892.52</c:v>
                      </c:pt>
                      <c:pt idx="7">
                        <c:v>17892.52</c:v>
                      </c:pt>
                      <c:pt idx="8">
                        <c:v>17892.52</c:v>
                      </c:pt>
                      <c:pt idx="9">
                        <c:v>17892.52</c:v>
                      </c:pt>
                      <c:pt idx="10">
                        <c:v>17892.52</c:v>
                      </c:pt>
                      <c:pt idx="11">
                        <c:v>17892.52</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2881.33333333333</c:v>
                      </c:pt>
                      <c:pt idx="1">
                        <c:v>5762.66666666666</c:v>
                      </c:pt>
                      <c:pt idx="2">
                        <c:v>8643.99999999999</c:v>
                      </c:pt>
                      <c:pt idx="3">
                        <c:v>11525.3333333333</c:v>
                      </c:pt>
                      <c:pt idx="4">
                        <c:v>14406.6666666666</c:v>
                      </c:pt>
                      <c:pt idx="5">
                        <c:v>17288</c:v>
                      </c:pt>
                      <c:pt idx="6">
                        <c:v>20169.3333333333</c:v>
                      </c:pt>
                      <c:pt idx="7">
                        <c:v>23050.6666666666</c:v>
                      </c:pt>
                      <c:pt idx="8">
                        <c:v>25932</c:v>
                      </c:pt>
                      <c:pt idx="9">
                        <c:v>28813.3333333333</c:v>
                      </c:pt>
                      <c:pt idx="10">
                        <c:v>31694.6666666666</c:v>
                      </c:pt>
                      <c:pt idx="11">
                        <c:v>34575.9999999999</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51.06</c:v>
                      </c:pt>
                      <c:pt idx="1">
                        <c:v>1242.66</c:v>
                      </c:pt>
                      <c:pt idx="2">
                        <c:v>1675.76</c:v>
                      </c:pt>
                      <c:pt idx="3">
                        <c:v>2497.75</c:v>
                      </c:pt>
                      <c:pt idx="4">
                        <c:v>20392.75</c:v>
                      </c:pt>
                      <c:pt idx="5">
                        <c:v>20969.78</c:v>
                      </c:pt>
                      <c:pt idx="6">
                        <c:v>20969.78</c:v>
                      </c:pt>
                      <c:pt idx="7">
                        <c:v>20969.78</c:v>
                      </c:pt>
                      <c:pt idx="8">
                        <c:v>20969.78</c:v>
                      </c:pt>
                      <c:pt idx="9">
                        <c:v>20969.78</c:v>
                      </c:pt>
                      <c:pt idx="10">
                        <c:v>20969.78</c:v>
                      </c:pt>
                      <c:pt idx="11">
                        <c:v>20969.78</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68066.7475728155</c:v>
                      </c:pt>
                      <c:pt idx="1">
                        <c:v>68191.7475728155</c:v>
                      </c:pt>
                      <c:pt idx="2">
                        <c:v>68316.7475728155</c:v>
                      </c:pt>
                      <c:pt idx="3">
                        <c:v>68441.7475728155</c:v>
                      </c:pt>
                      <c:pt idx="4">
                        <c:v>68566.7475728155</c:v>
                      </c:pt>
                      <c:pt idx="5">
                        <c:v>68691.7475728155</c:v>
                      </c:pt>
                      <c:pt idx="6">
                        <c:v>68816.7475728155</c:v>
                      </c:pt>
                      <c:pt idx="7">
                        <c:v>68941.7475728155</c:v>
                      </c:pt>
                      <c:pt idx="8">
                        <c:v>69066.7475728155</c:v>
                      </c:pt>
                      <c:pt idx="9">
                        <c:v>69191.7475728155</c:v>
                      </c:pt>
                      <c:pt idx="10">
                        <c:v>69316.7475728155</c:v>
                      </c:pt>
                      <c:pt idx="11">
                        <c:v>69441.7475728155</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51598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591223</xdr:colOff>
      <xdr:row>5</xdr:row>
      <xdr:rowOff>146798</xdr:rowOff>
    </xdr:from>
    <xdr:to>
      <xdr:col>10</xdr:col>
      <xdr:colOff>465941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37040" y="1003935"/>
              <a:ext cx="182753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333" t="s">
        <v>0</v>
      </c>
      <c r="B1" s="333"/>
      <c r="C1" s="333" t="s">
        <v>1</v>
      </c>
      <c r="D1" s="333"/>
    </row>
    <row r="2" spans="1:4">
      <c r="A2" s="333" t="s">
        <v>2</v>
      </c>
      <c r="B2" s="333" t="s">
        <v>3</v>
      </c>
      <c r="C2" s="333" t="s">
        <v>2</v>
      </c>
      <c r="D2" s="333" t="s">
        <v>3</v>
      </c>
    </row>
    <row r="3" ht="16.5" spans="1:4">
      <c r="A3" s="334">
        <v>6400</v>
      </c>
      <c r="B3" s="335" t="s">
        <v>4</v>
      </c>
      <c r="C3" s="336"/>
      <c r="D3" s="337"/>
    </row>
    <row r="4" ht="16.5" spans="1:4">
      <c r="A4" s="338">
        <v>6401</v>
      </c>
      <c r="B4" s="339" t="s">
        <v>5</v>
      </c>
      <c r="C4" s="340"/>
      <c r="D4" s="333"/>
    </row>
    <row r="5" ht="16.5" spans="1:4">
      <c r="A5" s="338">
        <v>6401.03</v>
      </c>
      <c r="B5" s="339" t="s">
        <v>6</v>
      </c>
      <c r="C5" s="340"/>
      <c r="D5" s="333"/>
    </row>
    <row r="6" ht="16.5" spans="1:4">
      <c r="A6" s="341" t="s">
        <v>7</v>
      </c>
      <c r="B6" s="342" t="s">
        <v>8</v>
      </c>
      <c r="C6" s="343">
        <v>1.2</v>
      </c>
      <c r="D6" s="111" t="s">
        <v>9</v>
      </c>
    </row>
    <row r="7" ht="16.5" spans="1:4">
      <c r="A7" s="338" t="s">
        <v>10</v>
      </c>
      <c r="B7" s="339" t="s">
        <v>11</v>
      </c>
      <c r="C7" s="340"/>
      <c r="D7" s="333"/>
    </row>
    <row r="8" ht="16.5" spans="1:4">
      <c r="A8" s="344" t="s">
        <v>12</v>
      </c>
      <c r="B8" s="345" t="s">
        <v>13</v>
      </c>
      <c r="C8" s="474" t="s">
        <v>14</v>
      </c>
      <c r="D8" s="121" t="s">
        <v>15</v>
      </c>
    </row>
    <row r="9" ht="16.5" spans="1:4">
      <c r="A9" s="344" t="s">
        <v>16</v>
      </c>
      <c r="B9" s="345" t="s">
        <v>17</v>
      </c>
      <c r="C9" s="474" t="s">
        <v>18</v>
      </c>
      <c r="D9" s="121" t="s">
        <v>19</v>
      </c>
    </row>
    <row r="10" ht="16.5" spans="1:4">
      <c r="A10" s="348" t="s">
        <v>20</v>
      </c>
      <c r="B10" s="349" t="s">
        <v>21</v>
      </c>
      <c r="C10" s="475" t="s">
        <v>22</v>
      </c>
      <c r="D10" s="476" t="s">
        <v>23</v>
      </c>
    </row>
    <row r="11" ht="16.5" spans="1:4">
      <c r="A11" s="352"/>
      <c r="B11" s="353"/>
      <c r="C11" s="475" t="s">
        <v>24</v>
      </c>
      <c r="D11" s="476" t="s">
        <v>25</v>
      </c>
    </row>
    <row r="12" ht="16.5" spans="1:4">
      <c r="A12" s="344" t="s">
        <v>26</v>
      </c>
      <c r="B12" s="345" t="s">
        <v>27</v>
      </c>
      <c r="C12" s="475" t="s">
        <v>28</v>
      </c>
      <c r="D12" s="476" t="s">
        <v>29</v>
      </c>
    </row>
    <row r="13" ht="16.5" spans="1:4">
      <c r="A13" s="344" t="s">
        <v>30</v>
      </c>
      <c r="B13" s="354" t="s">
        <v>31</v>
      </c>
      <c r="C13" s="477" t="s">
        <v>32</v>
      </c>
      <c r="D13" s="478" t="s">
        <v>33</v>
      </c>
    </row>
    <row r="14" ht="16.5" spans="1:4">
      <c r="A14" s="348" t="s">
        <v>34</v>
      </c>
      <c r="B14" s="349" t="s">
        <v>35</v>
      </c>
      <c r="C14" s="477" t="s">
        <v>36</v>
      </c>
      <c r="D14" s="478" t="s">
        <v>37</v>
      </c>
    </row>
    <row r="15" ht="16.5" spans="1:4">
      <c r="A15" s="357"/>
      <c r="B15" s="358"/>
      <c r="C15" s="477" t="s">
        <v>38</v>
      </c>
      <c r="D15" s="478" t="s">
        <v>39</v>
      </c>
    </row>
    <row r="16" ht="16.5" spans="1:4">
      <c r="A16" s="357"/>
      <c r="B16" s="358"/>
      <c r="C16" s="477" t="s">
        <v>40</v>
      </c>
      <c r="D16" s="478" t="s">
        <v>41</v>
      </c>
    </row>
    <row r="17" ht="16.5" spans="1:4">
      <c r="A17" s="352"/>
      <c r="B17" s="353"/>
      <c r="C17" s="477" t="s">
        <v>42</v>
      </c>
      <c r="D17" s="478" t="s">
        <v>43</v>
      </c>
    </row>
    <row r="18" ht="16.5" spans="1:4">
      <c r="A18" s="344" t="s">
        <v>44</v>
      </c>
      <c r="B18" s="345" t="s">
        <v>45</v>
      </c>
      <c r="C18" s="477" t="s">
        <v>46</v>
      </c>
      <c r="D18" s="478" t="s">
        <v>47</v>
      </c>
    </row>
    <row r="19" ht="33" spans="1:4">
      <c r="A19" s="348" t="s">
        <v>48</v>
      </c>
      <c r="B19" s="349" t="s">
        <v>49</v>
      </c>
      <c r="C19" s="479" t="s">
        <v>50</v>
      </c>
      <c r="D19" s="480" t="s">
        <v>51</v>
      </c>
    </row>
    <row r="20" ht="33" spans="1:4">
      <c r="A20" s="352"/>
      <c r="B20" s="353"/>
      <c r="C20" s="479" t="s">
        <v>52</v>
      </c>
      <c r="D20" s="480" t="s">
        <v>53</v>
      </c>
    </row>
    <row r="21" ht="16.5" spans="1:4">
      <c r="A21" s="348" t="s">
        <v>54</v>
      </c>
      <c r="B21" s="349" t="s">
        <v>55</v>
      </c>
      <c r="C21" s="479" t="s">
        <v>56</v>
      </c>
      <c r="D21" s="480" t="s">
        <v>57</v>
      </c>
    </row>
    <row r="22" ht="16.5" spans="1:4">
      <c r="A22" s="357"/>
      <c r="B22" s="358"/>
      <c r="C22" s="479" t="s">
        <v>58</v>
      </c>
      <c r="D22" s="480" t="s">
        <v>59</v>
      </c>
    </row>
    <row r="23" ht="16.5" spans="1:4">
      <c r="A23" s="352"/>
      <c r="B23" s="353"/>
      <c r="C23" s="479" t="s">
        <v>60</v>
      </c>
      <c r="D23" s="480" t="s">
        <v>61</v>
      </c>
    </row>
    <row r="24" ht="16.5" spans="1:4">
      <c r="A24" s="344" t="s">
        <v>62</v>
      </c>
      <c r="B24" s="345" t="s">
        <v>63</v>
      </c>
      <c r="C24" s="343">
        <v>1.3</v>
      </c>
      <c r="D24" s="111" t="s">
        <v>64</v>
      </c>
    </row>
    <row r="25" ht="16.5" spans="1:4">
      <c r="A25" s="348" t="s">
        <v>65</v>
      </c>
      <c r="B25" s="349" t="s">
        <v>66</v>
      </c>
      <c r="C25" s="475" t="s">
        <v>67</v>
      </c>
      <c r="D25" s="476" t="s">
        <v>68</v>
      </c>
    </row>
    <row r="26" ht="16.5" spans="1:4">
      <c r="A26" s="357"/>
      <c r="B26" s="358"/>
      <c r="C26" s="475" t="s">
        <v>69</v>
      </c>
      <c r="D26" s="476" t="s">
        <v>68</v>
      </c>
    </row>
    <row r="27" ht="16.5" spans="1:4">
      <c r="A27" s="357"/>
      <c r="B27" s="358"/>
      <c r="C27" s="475" t="s">
        <v>70</v>
      </c>
      <c r="D27" s="476" t="s">
        <v>68</v>
      </c>
    </row>
    <row r="28" ht="16.5" spans="1:4">
      <c r="A28" s="357"/>
      <c r="B28" s="358"/>
      <c r="C28" s="475" t="s">
        <v>71</v>
      </c>
      <c r="D28" s="476" t="s">
        <v>68</v>
      </c>
    </row>
    <row r="29" ht="16.5" spans="1:4">
      <c r="A29" s="357"/>
      <c r="B29" s="358"/>
      <c r="C29" s="475" t="s">
        <v>72</v>
      </c>
      <c r="D29" s="476" t="s">
        <v>68</v>
      </c>
    </row>
    <row r="30" ht="16.5" spans="1:4">
      <c r="A30" s="357"/>
      <c r="B30" s="358"/>
      <c r="C30" s="475" t="s">
        <v>73</v>
      </c>
      <c r="D30" s="476" t="s">
        <v>68</v>
      </c>
    </row>
    <row r="31" ht="16.5" spans="1:4">
      <c r="A31" s="357"/>
      <c r="B31" s="358"/>
      <c r="C31" s="475" t="s">
        <v>74</v>
      </c>
      <c r="D31" s="476" t="s">
        <v>68</v>
      </c>
    </row>
    <row r="32" ht="16.5" spans="1:4">
      <c r="A32" s="352"/>
      <c r="B32" s="353"/>
      <c r="C32" s="475" t="s">
        <v>75</v>
      </c>
      <c r="D32" s="476" t="s">
        <v>68</v>
      </c>
    </row>
    <row r="33" ht="16.5" spans="1:4">
      <c r="A33" s="341" t="s">
        <v>76</v>
      </c>
      <c r="B33" s="342" t="s">
        <v>77</v>
      </c>
      <c r="C33" s="28" t="s">
        <v>78</v>
      </c>
      <c r="D33" s="29" t="s">
        <v>79</v>
      </c>
    </row>
    <row r="34" ht="16.5" spans="1:2">
      <c r="A34" s="338" t="s">
        <v>80</v>
      </c>
      <c r="B34" s="339" t="s">
        <v>81</v>
      </c>
    </row>
    <row r="35" ht="16.5" spans="1:4">
      <c r="A35" s="344" t="s">
        <v>82</v>
      </c>
      <c r="B35" s="345" t="s">
        <v>83</v>
      </c>
      <c r="C35" s="28" t="s">
        <v>84</v>
      </c>
      <c r="D35" s="29" t="s">
        <v>85</v>
      </c>
    </row>
    <row r="36" ht="16.5" spans="1:6">
      <c r="A36" s="344" t="s">
        <v>86</v>
      </c>
      <c r="B36" s="345" t="s">
        <v>87</v>
      </c>
      <c r="C36" s="28" t="s">
        <v>88</v>
      </c>
      <c r="D36" s="29" t="s">
        <v>89</v>
      </c>
      <c r="F36" s="1"/>
    </row>
    <row r="37" ht="16.5" spans="1:6">
      <c r="A37" s="344" t="s">
        <v>90</v>
      </c>
      <c r="B37" s="345" t="s">
        <v>91</v>
      </c>
      <c r="C37" s="28" t="s">
        <v>92</v>
      </c>
      <c r="D37" s="29" t="s">
        <v>93</v>
      </c>
      <c r="F37" s="1"/>
    </row>
    <row r="38" ht="16.5" spans="1:4">
      <c r="A38" s="344" t="s">
        <v>94</v>
      </c>
      <c r="B38" s="345" t="s">
        <v>95</v>
      </c>
      <c r="C38" s="28" t="s">
        <v>96</v>
      </c>
      <c r="D38" s="29" t="s">
        <v>97</v>
      </c>
    </row>
    <row r="39" ht="16.5" spans="1:4">
      <c r="A39" s="348" t="s">
        <v>98</v>
      </c>
      <c r="B39" s="349" t="s">
        <v>99</v>
      </c>
      <c r="C39" s="28" t="s">
        <v>100</v>
      </c>
      <c r="D39" s="29" t="s">
        <v>101</v>
      </c>
    </row>
    <row r="40" ht="16.5" spans="1:4">
      <c r="A40" s="352"/>
      <c r="B40" s="353"/>
      <c r="C40" s="28" t="s">
        <v>102</v>
      </c>
      <c r="D40" s="29" t="s">
        <v>103</v>
      </c>
    </row>
    <row r="41" ht="16.5" spans="1:2">
      <c r="A41" s="338" t="s">
        <v>104</v>
      </c>
      <c r="B41" s="339" t="s">
        <v>105</v>
      </c>
    </row>
    <row r="42" ht="16.5" spans="1:4">
      <c r="A42" s="344" t="s">
        <v>106</v>
      </c>
      <c r="B42" s="345" t="s">
        <v>107</v>
      </c>
      <c r="C42" s="475" t="s">
        <v>108</v>
      </c>
      <c r="D42" s="476" t="s">
        <v>109</v>
      </c>
    </row>
    <row r="43" ht="16.5" spans="1:4">
      <c r="A43" s="344" t="s">
        <v>110</v>
      </c>
      <c r="B43" s="345" t="s">
        <v>111</v>
      </c>
      <c r="C43" s="475" t="s">
        <v>112</v>
      </c>
      <c r="D43" s="476" t="s">
        <v>109</v>
      </c>
    </row>
    <row r="44" ht="16.5" spans="1:4">
      <c r="A44" s="344" t="s">
        <v>113</v>
      </c>
      <c r="B44" s="345" t="s">
        <v>114</v>
      </c>
      <c r="C44" s="475" t="s">
        <v>115</v>
      </c>
      <c r="D44" s="476" t="s">
        <v>109</v>
      </c>
    </row>
    <row r="45" ht="16.5" spans="1:4">
      <c r="A45" s="344" t="s">
        <v>116</v>
      </c>
      <c r="B45" s="345" t="s">
        <v>117</v>
      </c>
      <c r="C45" s="475" t="s">
        <v>118</v>
      </c>
      <c r="D45" s="476" t="s">
        <v>109</v>
      </c>
    </row>
    <row r="46" ht="16.5" spans="1:4">
      <c r="A46" s="344" t="s">
        <v>119</v>
      </c>
      <c r="B46" s="345" t="s">
        <v>120</v>
      </c>
      <c r="C46" s="475" t="s">
        <v>121</v>
      </c>
      <c r="D46" s="476" t="s">
        <v>109</v>
      </c>
    </row>
    <row r="47" ht="16.5" spans="1:4">
      <c r="A47" s="344" t="s">
        <v>122</v>
      </c>
      <c r="B47" s="345" t="s">
        <v>123</v>
      </c>
      <c r="C47" s="475" t="s">
        <v>124</v>
      </c>
      <c r="D47" s="476" t="s">
        <v>109</v>
      </c>
    </row>
    <row r="48" ht="16.5" spans="1:4">
      <c r="A48" s="344" t="s">
        <v>125</v>
      </c>
      <c r="B48" s="345" t="s">
        <v>126</v>
      </c>
      <c r="C48" s="475" t="s">
        <v>127</v>
      </c>
      <c r="D48" s="476" t="s">
        <v>109</v>
      </c>
    </row>
    <row r="49" ht="16.5" spans="1:4">
      <c r="A49" s="344" t="s">
        <v>128</v>
      </c>
      <c r="B49" s="345" t="s">
        <v>129</v>
      </c>
      <c r="C49" s="475" t="s">
        <v>130</v>
      </c>
      <c r="D49" s="476" t="s">
        <v>109</v>
      </c>
    </row>
    <row r="50" ht="16.5" spans="1:2">
      <c r="A50" s="338" t="s">
        <v>131</v>
      </c>
      <c r="B50" s="339" t="s">
        <v>132</v>
      </c>
    </row>
    <row r="51" ht="16.5" spans="1:4">
      <c r="A51" s="348" t="s">
        <v>133</v>
      </c>
      <c r="B51" s="349" t="s">
        <v>134</v>
      </c>
      <c r="C51" s="28" t="s">
        <v>135</v>
      </c>
      <c r="D51" s="361" t="s">
        <v>136</v>
      </c>
    </row>
    <row r="52" ht="16.5" spans="1:4">
      <c r="A52" s="352"/>
      <c r="B52" s="353"/>
      <c r="C52" s="28" t="s">
        <v>137</v>
      </c>
      <c r="D52" s="29" t="s">
        <v>138</v>
      </c>
    </row>
    <row r="53" ht="16.5" spans="1:4">
      <c r="A53" s="348" t="s">
        <v>139</v>
      </c>
      <c r="B53" s="349" t="s">
        <v>140</v>
      </c>
      <c r="C53" s="28" t="s">
        <v>141</v>
      </c>
      <c r="D53" s="29" t="s">
        <v>142</v>
      </c>
    </row>
    <row r="54" ht="16.5" spans="1:4">
      <c r="A54" s="352"/>
      <c r="B54" s="353"/>
      <c r="C54" s="28" t="s">
        <v>143</v>
      </c>
      <c r="D54" s="361" t="s">
        <v>144</v>
      </c>
    </row>
    <row r="55" ht="16.5" spans="1:4">
      <c r="A55" s="344" t="s">
        <v>145</v>
      </c>
      <c r="B55" s="345" t="s">
        <v>146</v>
      </c>
      <c r="C55" s="28" t="s">
        <v>147</v>
      </c>
      <c r="D55" s="29" t="s">
        <v>148</v>
      </c>
    </row>
    <row r="56" ht="16.5" spans="1:2">
      <c r="A56" s="338" t="s">
        <v>149</v>
      </c>
      <c r="B56" s="339" t="s">
        <v>150</v>
      </c>
    </row>
    <row r="57" ht="16.5" spans="1:4">
      <c r="A57" s="344" t="s">
        <v>151</v>
      </c>
      <c r="B57" s="345" t="s">
        <v>152</v>
      </c>
      <c r="C57" s="28" t="s">
        <v>153</v>
      </c>
      <c r="D57" s="29" t="s">
        <v>154</v>
      </c>
    </row>
    <row r="58" ht="16.5" spans="1:4">
      <c r="A58" s="344" t="s">
        <v>155</v>
      </c>
      <c r="B58" s="345" t="s">
        <v>156</v>
      </c>
      <c r="C58" s="28" t="s">
        <v>157</v>
      </c>
      <c r="D58" s="29" t="s">
        <v>158</v>
      </c>
    </row>
    <row r="59" ht="16.5" spans="1:2">
      <c r="A59" s="344" t="s">
        <v>159</v>
      </c>
      <c r="B59" s="345" t="s">
        <v>160</v>
      </c>
    </row>
    <row r="60" ht="16.5" spans="1:2">
      <c r="A60" s="344" t="s">
        <v>161</v>
      </c>
      <c r="B60" s="345" t="s">
        <v>162</v>
      </c>
    </row>
    <row r="61" ht="16.5" spans="1:2">
      <c r="A61" s="344" t="s">
        <v>163</v>
      </c>
      <c r="B61" s="345" t="s">
        <v>164</v>
      </c>
    </row>
    <row r="62" ht="16.5" spans="1:2">
      <c r="A62" s="344" t="s">
        <v>165</v>
      </c>
      <c r="B62" s="345" t="s">
        <v>166</v>
      </c>
    </row>
    <row r="63" ht="16.5" spans="1:2">
      <c r="A63" s="344" t="s">
        <v>167</v>
      </c>
      <c r="B63" s="345"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H10" sqref="H10:I10"/>
    </sheetView>
  </sheetViews>
  <sheetFormatPr defaultColWidth="9" defaultRowHeight="15"/>
  <cols>
    <col min="1" max="1" width="1.5" style="366" customWidth="1"/>
    <col min="2" max="2" width="11.875" style="367" customWidth="1"/>
    <col min="3" max="3" width="13.7583333333333" style="367" customWidth="1"/>
    <col min="4" max="4" width="12.625" style="367" customWidth="1"/>
    <col min="5" max="5" width="10.7583333333333" style="367" customWidth="1"/>
    <col min="6" max="13" width="12.625" style="367" customWidth="1"/>
    <col min="14" max="14" width="9.5" style="365" customWidth="1"/>
    <col min="15" max="15" width="17.625" style="365" customWidth="1"/>
    <col min="16" max="20" width="17.625" style="367" customWidth="1"/>
    <col min="21" max="21" width="1.5" style="367" customWidth="1"/>
    <col min="22" max="16384" width="9" style="367"/>
  </cols>
  <sheetData>
    <row r="1" s="362" customFormat="1" ht="8.1" customHeight="1" spans="1:33">
      <c r="A1" s="366"/>
      <c r="B1" s="368"/>
      <c r="C1" s="369"/>
      <c r="D1" s="369"/>
      <c r="E1" s="369"/>
      <c r="F1" s="369"/>
      <c r="G1" s="369"/>
      <c r="H1" s="369"/>
      <c r="I1" s="368"/>
      <c r="J1" s="369"/>
      <c r="K1" s="368"/>
      <c r="L1" s="369"/>
      <c r="M1" s="409"/>
      <c r="N1" s="398"/>
      <c r="O1" s="398"/>
      <c r="P1" s="366"/>
      <c r="Q1" s="366"/>
      <c r="R1" s="366"/>
      <c r="S1" s="366"/>
      <c r="T1" s="366"/>
      <c r="U1" s="366"/>
      <c r="V1" s="366"/>
      <c r="W1" s="366"/>
      <c r="X1" s="366"/>
      <c r="Y1" s="366"/>
      <c r="Z1" s="366"/>
      <c r="AA1" s="366"/>
      <c r="AB1" s="366"/>
      <c r="AC1" s="366"/>
      <c r="AD1" s="366"/>
      <c r="AE1" s="366"/>
      <c r="AF1" s="366"/>
      <c r="AG1" s="366"/>
    </row>
    <row r="2" ht="51" customHeight="1" spans="2:20">
      <c r="B2" s="370" t="s">
        <v>169</v>
      </c>
      <c r="C2" s="370"/>
      <c r="D2" s="371"/>
      <c r="E2" s="371"/>
      <c r="F2" s="371"/>
      <c r="G2" s="371"/>
      <c r="H2" s="371"/>
      <c r="I2" s="371"/>
      <c r="J2" s="371"/>
      <c r="K2" s="371"/>
      <c r="L2" s="371"/>
      <c r="M2" s="371"/>
      <c r="N2" s="371"/>
      <c r="O2" s="370"/>
      <c r="P2" s="370"/>
      <c r="Q2" s="370"/>
      <c r="R2" s="370"/>
      <c r="S2" s="370"/>
      <c r="T2" s="370"/>
    </row>
    <row r="3" s="363" customFormat="1" ht="47.1" customHeight="1" spans="1:29">
      <c r="A3" s="372"/>
      <c r="B3" s="373" t="s">
        <v>170</v>
      </c>
      <c r="C3" s="373"/>
      <c r="D3" s="374" t="str">
        <f>'1-1 项目基础信息'!D8</f>
        <v>深圳区域公司深圳迈瑞光明园区物业管理服务中心</v>
      </c>
      <c r="E3" s="374"/>
      <c r="F3" s="374"/>
      <c r="G3" s="374"/>
      <c r="H3" s="374"/>
      <c r="I3" s="373" t="s">
        <v>171</v>
      </c>
      <c r="J3" s="374">
        <v>2025</v>
      </c>
      <c r="K3" s="410" t="s">
        <v>172</v>
      </c>
      <c r="L3" s="411">
        <v>6</v>
      </c>
      <c r="M3" s="412" t="s">
        <v>173</v>
      </c>
      <c r="N3" s="413"/>
      <c r="O3" s="410" t="s">
        <v>174</v>
      </c>
      <c r="P3" s="414"/>
      <c r="Q3" s="414"/>
      <c r="R3" s="414"/>
      <c r="S3" s="414"/>
      <c r="T3" s="454"/>
      <c r="AC3" s="472"/>
    </row>
    <row r="4" s="364" customFormat="1" ht="74.1" customHeight="1" spans="1:33">
      <c r="A4" s="375"/>
      <c r="B4" s="376" t="s">
        <v>175</v>
      </c>
      <c r="C4" s="376"/>
      <c r="D4" s="377">
        <f>'2 过程管理表单'!H4/10000</f>
        <v>1545.24692916973</v>
      </c>
      <c r="E4" s="377"/>
      <c r="F4" s="376" t="s">
        <v>176</v>
      </c>
      <c r="G4" s="378"/>
      <c r="H4" s="379">
        <f>L3/12</f>
        <v>0.5</v>
      </c>
      <c r="I4" s="379"/>
      <c r="J4" s="415">
        <f t="shared" ref="J4:J9" si="0">H4</f>
        <v>0.5</v>
      </c>
      <c r="K4" s="416">
        <f t="shared" ref="K4:K9" si="1">1-J4</f>
        <v>0.5</v>
      </c>
      <c r="L4" s="417"/>
      <c r="M4" s="418"/>
      <c r="N4" s="419"/>
      <c r="O4" s="420" t="s">
        <v>177</v>
      </c>
      <c r="P4" s="421">
        <f>SUM(P6:P10)</f>
        <v>155.083333333333</v>
      </c>
      <c r="Q4" s="455" t="s">
        <v>178</v>
      </c>
      <c r="R4" s="456">
        <f>SUM(Q6:Q10)</f>
        <v>20</v>
      </c>
      <c r="S4" s="455" t="s">
        <v>179</v>
      </c>
      <c r="T4" s="457">
        <f>SUM(R6:R10)</f>
        <v>21</v>
      </c>
      <c r="U4" s="458"/>
      <c r="V4" s="458"/>
      <c r="W4" s="458"/>
      <c r="X4" s="458"/>
      <c r="Y4" s="458"/>
      <c r="Z4" s="458"/>
      <c r="AA4" s="458"/>
      <c r="AB4" s="458"/>
      <c r="AC4" s="458"/>
      <c r="AD4" s="458"/>
      <c r="AE4" s="458"/>
      <c r="AF4" s="458"/>
      <c r="AG4" s="458"/>
    </row>
    <row r="5" s="364" customFormat="1" ht="74.1" customHeight="1" spans="1:33">
      <c r="A5" s="375"/>
      <c r="B5" s="376" t="s">
        <v>180</v>
      </c>
      <c r="C5" s="376"/>
      <c r="D5" s="377">
        <f>INDEX('4主要费项费项月累成本使用情况'!C38:N38,MATCH($L$3&amp;"月",表3_3[[#Headers],[1月]:[12月]],0))/10000</f>
        <v>834.924609416</v>
      </c>
      <c r="E5" s="377"/>
      <c r="F5" s="376" t="s">
        <v>181</v>
      </c>
      <c r="G5" s="378"/>
      <c r="H5" s="379">
        <f>D6/D4</f>
        <v>0.034266027210654</v>
      </c>
      <c r="I5" s="379"/>
      <c r="J5" s="422">
        <f t="shared" si="0"/>
        <v>0.034266027210654</v>
      </c>
      <c r="K5" s="423">
        <f t="shared" si="1"/>
        <v>0.965733972789346</v>
      </c>
      <c r="L5" s="417"/>
      <c r="M5" s="418"/>
      <c r="N5" s="419"/>
      <c r="O5" s="424"/>
      <c r="P5" s="425" t="s">
        <v>182</v>
      </c>
      <c r="Q5" s="425" t="s">
        <v>183</v>
      </c>
      <c r="R5" s="425" t="s">
        <v>184</v>
      </c>
      <c r="S5" s="459"/>
      <c r="T5" s="433"/>
      <c r="U5" s="458"/>
      <c r="Y5" s="458"/>
      <c r="Z5" s="458"/>
      <c r="AA5" s="458"/>
      <c r="AB5" s="458"/>
      <c r="AC5" s="458"/>
      <c r="AD5" s="458"/>
      <c r="AE5" s="458"/>
      <c r="AF5" s="458"/>
      <c r="AG5" s="458"/>
    </row>
    <row r="6" s="364" customFormat="1" ht="74.1" customHeight="1" spans="1:33">
      <c r="A6" s="375"/>
      <c r="B6" s="376" t="s">
        <v>185</v>
      </c>
      <c r="C6" s="376"/>
      <c r="D6" s="380">
        <f>INDEX('4主要费项费项月累成本使用情况'!C39:N39,MATCH($L$3&amp;"月",表3_3[[#Headers],[1月]:[12月]],0))/10000</f>
        <v>52.9494733221093</v>
      </c>
      <c r="E6" s="380"/>
      <c r="F6" s="376" t="s">
        <v>186</v>
      </c>
      <c r="G6" s="378"/>
      <c r="H6" s="379">
        <f>D6/D5</f>
        <v>0.0634182688172835</v>
      </c>
      <c r="I6" s="379"/>
      <c r="J6" s="426">
        <f t="shared" si="0"/>
        <v>0.0634182688172835</v>
      </c>
      <c r="K6" s="427">
        <f t="shared" si="1"/>
        <v>0.936581731182716</v>
      </c>
      <c r="L6" s="428"/>
      <c r="M6" s="429"/>
      <c r="N6" s="419"/>
      <c r="O6" s="399" t="s">
        <v>187</v>
      </c>
      <c r="P6" s="430">
        <f>'1-2 人员岗位信息'!D7</f>
        <v>98</v>
      </c>
      <c r="Q6" s="430">
        <f>'1-2 人员岗位信息'!D8</f>
        <v>0</v>
      </c>
      <c r="R6" s="430">
        <f>'1-2 人员岗位信息'!D9</f>
        <v>0</v>
      </c>
      <c r="S6" s="430"/>
      <c r="T6" s="418"/>
      <c r="U6" s="458"/>
      <c r="Y6" s="458"/>
      <c r="Z6" s="458"/>
      <c r="AA6" s="458"/>
      <c r="AB6" s="458"/>
      <c r="AC6" s="458"/>
      <c r="AD6" s="458"/>
      <c r="AE6" s="458"/>
      <c r="AF6" s="458"/>
      <c r="AG6" s="458"/>
    </row>
    <row r="7" s="364" customFormat="1" ht="74.1" customHeight="1" spans="1:33">
      <c r="A7" s="375"/>
      <c r="B7" s="376" t="s">
        <v>188</v>
      </c>
      <c r="C7" s="381"/>
      <c r="D7" s="382">
        <f>INDEX('4主要费项费项月累成本使用情况'!C48:N48,MATCH($L$3&amp;"月",表3_3[[#Headers],[1月]:[12月]],0))</f>
        <v>1</v>
      </c>
      <c r="E7" s="383" t="s">
        <v>189</v>
      </c>
      <c r="F7" s="384" t="s">
        <v>190</v>
      </c>
      <c r="G7" s="376"/>
      <c r="H7" s="385">
        <f>IFERROR(INDEX(自有人员计算表!C35:N35,MATCH($L$3&amp;"月",自有人员计算表!C1:N1,0))/自有人员计算表!N37,"无目标值")</f>
        <v>0.000199377755217911</v>
      </c>
      <c r="I7" s="431"/>
      <c r="J7" s="415">
        <f t="shared" si="0"/>
        <v>0.000199377755217911</v>
      </c>
      <c r="K7" s="416">
        <f t="shared" si="1"/>
        <v>0.999800622244782</v>
      </c>
      <c r="L7" s="432"/>
      <c r="M7" s="433"/>
      <c r="N7" s="419"/>
      <c r="O7" s="399" t="s">
        <v>191</v>
      </c>
      <c r="P7" s="430">
        <f>'1-2 人员岗位信息'!D71</f>
        <v>0</v>
      </c>
      <c r="Q7" s="430">
        <f>'1-2 人员岗位信息'!D72</f>
        <v>0</v>
      </c>
      <c r="R7" s="430">
        <f>'1-2 人员岗位信息'!D73</f>
        <v>0</v>
      </c>
      <c r="S7" s="430"/>
      <c r="T7" s="460"/>
      <c r="U7" s="458"/>
      <c r="Y7" s="458"/>
      <c r="Z7" s="458"/>
      <c r="AA7" s="458"/>
      <c r="AB7" s="458"/>
      <c r="AC7" s="458"/>
      <c r="AD7" s="458"/>
      <c r="AE7" s="458"/>
      <c r="AF7" s="458"/>
      <c r="AG7" s="458"/>
    </row>
    <row r="8" s="364" customFormat="1" ht="74.1" customHeight="1" spans="1:33">
      <c r="A8" s="375"/>
      <c r="B8" s="376" t="s">
        <v>192</v>
      </c>
      <c r="C8" s="381"/>
      <c r="D8" s="382">
        <f>INDEX(三级费项月累表格!C195:N195,MATCH($L$3&amp;"月",表3_3[[#Headers],[1月]:[12月]],0))</f>
        <v>38</v>
      </c>
      <c r="E8" s="386" t="s">
        <v>193</v>
      </c>
      <c r="F8" s="384" t="s">
        <v>194</v>
      </c>
      <c r="G8" s="376"/>
      <c r="H8" s="387" t="str">
        <f>IFERROR(INDEX(劳务派遣统计表!C35:N35,MATCH($L$3&amp;"月",劳务派遣统计表!C1:N1,0))/劳务派遣统计表!N37,"无目标值")</f>
        <v>无目标值</v>
      </c>
      <c r="I8" s="434"/>
      <c r="J8" s="422" t="str">
        <f t="shared" si="0"/>
        <v>无目标值</v>
      </c>
      <c r="K8" s="423" t="e">
        <f t="shared" si="1"/>
        <v>#VALUE!</v>
      </c>
      <c r="L8" s="417"/>
      <c r="M8" s="418"/>
      <c r="N8" s="419"/>
      <c r="O8" s="399" t="s">
        <v>195</v>
      </c>
      <c r="P8" s="435">
        <f>'1-2 人员岗位信息'!D115</f>
        <v>37</v>
      </c>
      <c r="Q8" s="430">
        <f>'1-2 人员岗位信息'!D116</f>
        <v>0</v>
      </c>
      <c r="R8" s="430">
        <f>'1-2 人员岗位信息'!D117</f>
        <v>0</v>
      </c>
      <c r="S8" s="437"/>
      <c r="T8" s="418"/>
      <c r="U8" s="458"/>
      <c r="V8" s="458"/>
      <c r="W8" s="458"/>
      <c r="X8" s="458"/>
      <c r="Y8" s="458"/>
      <c r="Z8" s="458"/>
      <c r="AA8" s="458"/>
      <c r="AB8" s="458"/>
      <c r="AC8" s="458"/>
      <c r="AD8" s="458"/>
      <c r="AE8" s="458"/>
      <c r="AF8" s="458"/>
      <c r="AG8" s="458"/>
    </row>
    <row r="9" s="364" customFormat="1" ht="74.1" customHeight="1" spans="1:33">
      <c r="A9" s="375"/>
      <c r="B9" s="376" t="s">
        <v>196</v>
      </c>
      <c r="C9" s="381"/>
      <c r="D9" s="473">
        <v>35</v>
      </c>
      <c r="E9" s="388" t="s">
        <v>197</v>
      </c>
      <c r="F9" s="384" t="s">
        <v>198</v>
      </c>
      <c r="G9" s="378"/>
      <c r="H9" s="389" t="str">
        <f>IFERROR(INDEX(劳务外包表!C47:N47,MATCH($L$3&amp;"月",劳务外包表!C1:N1,0))/劳务外包表!N49,"无目标值")</f>
        <v>无目标值</v>
      </c>
      <c r="I9" s="436"/>
      <c r="J9" s="426" t="str">
        <f t="shared" si="0"/>
        <v>无目标值</v>
      </c>
      <c r="K9" s="427" t="e">
        <f t="shared" si="1"/>
        <v>#VALUE!</v>
      </c>
      <c r="L9" s="428"/>
      <c r="M9" s="429"/>
      <c r="N9" s="419"/>
      <c r="O9" s="399" t="s">
        <v>199</v>
      </c>
      <c r="P9" s="437">
        <f>'1-2 人员岗位信息'!D155</f>
        <v>13</v>
      </c>
      <c r="Q9" s="437">
        <f>'1-2 人员岗位信息'!D156</f>
        <v>0</v>
      </c>
      <c r="R9" s="437">
        <f>'1-2 人员岗位信息'!D157</f>
        <v>0</v>
      </c>
      <c r="S9" s="430"/>
      <c r="T9" s="460"/>
      <c r="U9" s="458"/>
      <c r="V9" s="458"/>
      <c r="W9" s="458"/>
      <c r="X9" s="458"/>
      <c r="Y9" s="458"/>
      <c r="Z9" s="458"/>
      <c r="AA9" s="458"/>
      <c r="AB9" s="458"/>
      <c r="AC9" s="458"/>
      <c r="AD9" s="458"/>
      <c r="AE9" s="458"/>
      <c r="AF9" s="458"/>
      <c r="AG9" s="458"/>
    </row>
    <row r="10" s="364" customFormat="1" ht="74.1" customHeight="1" spans="1:33">
      <c r="A10" s="375"/>
      <c r="B10" s="376" t="s">
        <v>200</v>
      </c>
      <c r="C10" s="376"/>
      <c r="D10" s="390" cm="1">
        <f t="array" ref="D10">SUMPRODUCT((TEXT('2-2 引出数据_合同数据仓库'!AC:AC,"yyyymm")&lt;=TEXT(DATE(2025,$L$3+1,0),"yyyymm"))*(('2-2 引出数据_合同数据仓库'!C:C="审核通过")))</f>
        <v>22</v>
      </c>
      <c r="E10" s="390"/>
      <c r="F10" s="376" t="s">
        <v>201</v>
      </c>
      <c r="G10" s="376"/>
      <c r="H10" s="391" cm="1">
        <f t="array" ref="H10">SUMPRODUCT(--(LEFT('2-1 采购订单物料明细表报表导出'!K:K,7)&lt;&gt;"")*--(LEFT('2-1 采购订单物料明细表报表导出'!K:K,7)&lt;=TEXT(DATE(2025,$L$3,1),"yyyy-mm")))</f>
        <v>327</v>
      </c>
      <c r="I10" s="438"/>
      <c r="J10" s="376" t="s">
        <v>202</v>
      </c>
      <c r="K10" s="376"/>
      <c r="L10" s="391" cm="1">
        <f t="array" ref="L10">SUMPRODUCT((TEXT('2-3 引出列表'!M:M,"yyyymm")&lt;=TEXT(DATE(2025,$L$3+1,0),"yyyymm"))*(('2-3 引出列表'!L:L="已审核")+('2-3 引出列表'!M:M="已付款")))</f>
        <v>132</v>
      </c>
      <c r="M10" s="438"/>
      <c r="N10" s="439"/>
      <c r="O10" s="401" t="s">
        <v>203</v>
      </c>
      <c r="P10" s="440">
        <f>'1-2 人员岗位信息'!D35</f>
        <v>7.08333333333333</v>
      </c>
      <c r="Q10" s="461">
        <f>'1-2 人员岗位信息'!D36</f>
        <v>20</v>
      </c>
      <c r="R10" s="461">
        <f>'1-2 人员岗位信息'!D37</f>
        <v>21</v>
      </c>
      <c r="S10" s="461"/>
      <c r="T10" s="462"/>
      <c r="U10" s="458"/>
      <c r="V10" s="458"/>
      <c r="W10" s="458"/>
      <c r="X10" s="458"/>
      <c r="Y10" s="458"/>
      <c r="Z10" s="458"/>
      <c r="AA10" s="458"/>
      <c r="AB10" s="458"/>
      <c r="AC10" s="458"/>
      <c r="AD10" s="458"/>
      <c r="AE10" s="458"/>
      <c r="AF10" s="458"/>
      <c r="AG10" s="458"/>
    </row>
    <row r="11" ht="9" customHeight="1" spans="2:20">
      <c r="B11" s="392"/>
      <c r="C11" s="393"/>
      <c r="D11" s="393"/>
      <c r="E11" s="393"/>
      <c r="F11" s="393"/>
      <c r="G11" s="393"/>
      <c r="H11" s="393"/>
      <c r="I11" s="441"/>
      <c r="J11" s="393"/>
      <c r="K11" s="441"/>
      <c r="L11" s="393"/>
      <c r="M11" s="442"/>
      <c r="N11" s="443"/>
      <c r="O11" s="443"/>
      <c r="P11" s="444"/>
      <c r="Q11" s="444"/>
      <c r="R11" s="444"/>
      <c r="S11" s="444"/>
      <c r="T11" s="463"/>
    </row>
    <row r="12" ht="27.95" customHeight="1" spans="2:20">
      <c r="B12" s="394" t="s">
        <v>204</v>
      </c>
      <c r="C12" s="395"/>
      <c r="D12" s="395"/>
      <c r="E12" s="395"/>
      <c r="F12" s="395"/>
      <c r="G12" s="395"/>
      <c r="H12" s="395"/>
      <c r="I12" s="395"/>
      <c r="J12" s="395"/>
      <c r="K12" s="395"/>
      <c r="L12" s="395"/>
      <c r="M12" s="395"/>
      <c r="N12" s="395"/>
      <c r="O12" s="395"/>
      <c r="P12" s="395"/>
      <c r="Q12" s="395"/>
      <c r="R12" s="395"/>
      <c r="S12" s="395"/>
      <c r="T12" s="464"/>
    </row>
    <row r="13" ht="17.1" customHeight="1" spans="2:20">
      <c r="B13" s="396"/>
      <c r="C13" s="397"/>
      <c r="D13" s="397"/>
      <c r="E13" s="397"/>
      <c r="F13" s="397"/>
      <c r="G13" s="397"/>
      <c r="H13" s="397"/>
      <c r="I13" s="397"/>
      <c r="J13" s="397"/>
      <c r="K13" s="397"/>
      <c r="L13" s="397"/>
      <c r="M13" s="397"/>
      <c r="T13" s="465"/>
    </row>
    <row r="14" s="365" customFormat="1" ht="29.1" customHeight="1" spans="1:20">
      <c r="A14" s="398"/>
      <c r="B14" s="399"/>
      <c r="C14" s="400"/>
      <c r="D14" s="400"/>
      <c r="E14" s="400"/>
      <c r="F14" s="400"/>
      <c r="G14" s="400"/>
      <c r="H14" s="400"/>
      <c r="I14" s="400"/>
      <c r="J14" s="400"/>
      <c r="K14" s="400"/>
      <c r="L14" s="400"/>
      <c r="M14" s="400"/>
      <c r="T14" s="466"/>
    </row>
    <row r="15" s="365" customFormat="1" ht="29.1" customHeight="1" spans="1:20">
      <c r="A15" s="398"/>
      <c r="B15" s="399"/>
      <c r="C15" s="400"/>
      <c r="D15" s="400"/>
      <c r="E15" s="400"/>
      <c r="F15" s="400"/>
      <c r="G15" s="400"/>
      <c r="H15" s="400"/>
      <c r="I15" s="400"/>
      <c r="J15" s="400"/>
      <c r="K15" s="400"/>
      <c r="L15" s="400"/>
      <c r="M15" s="400"/>
      <c r="T15" s="466"/>
    </row>
    <row r="16" s="365" customFormat="1" ht="29.1" customHeight="1" spans="1:20">
      <c r="A16" s="398"/>
      <c r="B16" s="399"/>
      <c r="C16" s="400"/>
      <c r="D16" s="400"/>
      <c r="E16" s="400"/>
      <c r="F16" s="400"/>
      <c r="G16" s="400"/>
      <c r="H16" s="400"/>
      <c r="I16" s="400"/>
      <c r="J16" s="400"/>
      <c r="K16" s="400"/>
      <c r="L16" s="400"/>
      <c r="M16" s="400"/>
      <c r="T16" s="466"/>
    </row>
    <row r="17" s="365" customFormat="1" ht="29.1" customHeight="1" spans="1:20">
      <c r="A17" s="398"/>
      <c r="B17" s="399"/>
      <c r="C17" s="400"/>
      <c r="D17" s="400"/>
      <c r="E17" s="400"/>
      <c r="F17" s="400"/>
      <c r="G17" s="400"/>
      <c r="H17" s="400"/>
      <c r="I17" s="400"/>
      <c r="J17" s="400"/>
      <c r="K17" s="400"/>
      <c r="L17" s="400"/>
      <c r="M17" s="400"/>
      <c r="T17" s="466"/>
    </row>
    <row r="18" s="365" customFormat="1" ht="29.1" customHeight="1" spans="1:20">
      <c r="A18" s="398"/>
      <c r="B18" s="399"/>
      <c r="C18" s="400"/>
      <c r="D18" s="400"/>
      <c r="E18" s="400"/>
      <c r="F18" s="400"/>
      <c r="G18" s="400"/>
      <c r="H18" s="400"/>
      <c r="I18" s="400"/>
      <c r="J18" s="400"/>
      <c r="K18" s="400"/>
      <c r="L18" s="400"/>
      <c r="M18" s="400"/>
      <c r="T18" s="466"/>
    </row>
    <row r="19" s="365" customFormat="1" ht="29.1" customHeight="1" spans="1:20">
      <c r="A19" s="398"/>
      <c r="B19" s="399"/>
      <c r="C19" s="400"/>
      <c r="D19" s="400"/>
      <c r="E19" s="400"/>
      <c r="F19" s="400"/>
      <c r="G19" s="400"/>
      <c r="H19" s="400"/>
      <c r="I19" s="400"/>
      <c r="J19" s="400"/>
      <c r="K19" s="400"/>
      <c r="L19" s="400"/>
      <c r="M19" s="400"/>
      <c r="T19" s="466"/>
    </row>
    <row r="20" s="365" customFormat="1" ht="29.1" customHeight="1" spans="1:20">
      <c r="A20" s="398"/>
      <c r="B20" s="399"/>
      <c r="C20" s="400"/>
      <c r="D20" s="400"/>
      <c r="E20" s="400"/>
      <c r="F20" s="400"/>
      <c r="G20" s="400"/>
      <c r="H20" s="400"/>
      <c r="I20" s="400"/>
      <c r="J20" s="400"/>
      <c r="K20" s="400"/>
      <c r="L20" s="400"/>
      <c r="M20" s="400"/>
      <c r="T20" s="466"/>
    </row>
    <row r="21" s="365" customFormat="1" ht="29.1" customHeight="1" spans="1:20">
      <c r="A21" s="398"/>
      <c r="B21" s="399"/>
      <c r="C21" s="400"/>
      <c r="D21" s="400"/>
      <c r="E21" s="400"/>
      <c r="F21" s="400"/>
      <c r="G21" s="400"/>
      <c r="H21" s="400"/>
      <c r="I21" s="400"/>
      <c r="J21" s="400"/>
      <c r="K21" s="400"/>
      <c r="L21" s="400"/>
      <c r="M21" s="400"/>
      <c r="T21" s="466"/>
    </row>
    <row r="22" s="365" customFormat="1" ht="29.1" customHeight="1" spans="1:20">
      <c r="A22" s="398"/>
      <c r="B22" s="399"/>
      <c r="C22" s="400"/>
      <c r="D22" s="400"/>
      <c r="E22" s="400"/>
      <c r="F22" s="400"/>
      <c r="G22" s="400"/>
      <c r="H22" s="400"/>
      <c r="I22" s="400"/>
      <c r="J22" s="400"/>
      <c r="K22" s="400"/>
      <c r="L22" s="400"/>
      <c r="M22" s="400"/>
      <c r="T22" s="466"/>
    </row>
    <row r="23" s="365" customFormat="1" ht="29.1" customHeight="1" spans="1:20">
      <c r="A23" s="398"/>
      <c r="B23" s="399"/>
      <c r="C23" s="400"/>
      <c r="D23" s="400"/>
      <c r="E23" s="400"/>
      <c r="F23" s="400"/>
      <c r="G23" s="400"/>
      <c r="H23" s="400"/>
      <c r="I23" s="400"/>
      <c r="J23" s="400"/>
      <c r="K23" s="400"/>
      <c r="L23" s="400"/>
      <c r="M23" s="400"/>
      <c r="T23" s="466"/>
    </row>
    <row r="24" s="365" customFormat="1" ht="29.1" customHeight="1" spans="1:20">
      <c r="A24" s="398"/>
      <c r="B24" s="401"/>
      <c r="C24" s="402"/>
      <c r="D24" s="402"/>
      <c r="E24" s="402"/>
      <c r="F24" s="402"/>
      <c r="G24" s="402"/>
      <c r="H24" s="402"/>
      <c r="I24" s="402"/>
      <c r="J24" s="402"/>
      <c r="K24" s="402"/>
      <c r="L24" s="402"/>
      <c r="M24" s="402"/>
      <c r="N24" s="402"/>
      <c r="O24" s="402"/>
      <c r="P24" s="402"/>
      <c r="Q24" s="402"/>
      <c r="R24" s="402"/>
      <c r="S24" s="402"/>
      <c r="T24" s="467"/>
    </row>
    <row r="25" s="365" customFormat="1" ht="29.1" customHeight="1" spans="1:20">
      <c r="A25" s="398"/>
      <c r="B25" s="394" t="s">
        <v>205</v>
      </c>
      <c r="C25" s="395"/>
      <c r="D25" s="395"/>
      <c r="E25" s="395"/>
      <c r="F25" s="395"/>
      <c r="G25" s="395"/>
      <c r="H25" s="395"/>
      <c r="I25" s="395"/>
      <c r="J25" s="395"/>
      <c r="K25" s="395"/>
      <c r="L25" s="395"/>
      <c r="M25" s="395"/>
      <c r="N25" s="395"/>
      <c r="O25" s="395"/>
      <c r="P25" s="395"/>
      <c r="Q25" s="395"/>
      <c r="R25" s="395"/>
      <c r="S25" s="395"/>
      <c r="T25" s="464"/>
    </row>
    <row r="26" s="365" customFormat="1" ht="17.1" customHeight="1" spans="1:30">
      <c r="A26" s="366"/>
      <c r="B26" s="396"/>
      <c r="C26" s="397"/>
      <c r="D26" s="397"/>
      <c r="E26" s="397"/>
      <c r="F26" s="397"/>
      <c r="G26" s="397"/>
      <c r="H26" s="397"/>
      <c r="I26" s="397"/>
      <c r="J26" s="397"/>
      <c r="K26" s="397"/>
      <c r="L26" s="397"/>
      <c r="M26" s="397"/>
      <c r="T26" s="466"/>
      <c r="X26" s="367"/>
      <c r="Y26" s="367"/>
      <c r="Z26" s="367"/>
      <c r="AA26" s="367"/>
      <c r="AB26" s="367"/>
      <c r="AC26" s="367"/>
      <c r="AD26" s="367"/>
    </row>
    <row r="27" s="365" customFormat="1" ht="20.1" customHeight="1" spans="1:20">
      <c r="A27" s="398"/>
      <c r="B27" s="399"/>
      <c r="C27" s="400"/>
      <c r="D27" s="400"/>
      <c r="E27" s="400"/>
      <c r="F27" s="400"/>
      <c r="G27" s="400"/>
      <c r="H27" s="400"/>
      <c r="I27" s="400"/>
      <c r="J27" s="400"/>
      <c r="K27" s="400"/>
      <c r="L27" s="400"/>
      <c r="M27" s="400"/>
      <c r="T27" s="466"/>
    </row>
    <row r="28" s="365" customFormat="1" ht="20.1" customHeight="1" spans="1:20">
      <c r="A28" s="398"/>
      <c r="B28" s="399"/>
      <c r="C28" s="400"/>
      <c r="D28" s="400"/>
      <c r="E28" s="400"/>
      <c r="F28" s="400"/>
      <c r="G28" s="400"/>
      <c r="H28" s="400"/>
      <c r="I28" s="400"/>
      <c r="J28" s="400"/>
      <c r="K28" s="400"/>
      <c r="L28" s="400"/>
      <c r="M28" s="400"/>
      <c r="T28" s="466"/>
    </row>
    <row r="29" s="365" customFormat="1" ht="20.1" customHeight="1" spans="1:20">
      <c r="A29" s="398"/>
      <c r="B29" s="399"/>
      <c r="C29" s="400"/>
      <c r="D29" s="400"/>
      <c r="E29" s="400"/>
      <c r="F29" s="400"/>
      <c r="G29" s="400"/>
      <c r="H29" s="400"/>
      <c r="I29" s="400"/>
      <c r="J29" s="400"/>
      <c r="K29" s="400"/>
      <c r="L29" s="400"/>
      <c r="M29" s="400"/>
      <c r="T29" s="466"/>
    </row>
    <row r="30" s="365" customFormat="1" ht="20.1" customHeight="1" spans="1:20">
      <c r="A30" s="398"/>
      <c r="B30" s="399"/>
      <c r="C30" s="400"/>
      <c r="D30" s="400"/>
      <c r="E30" s="400"/>
      <c r="F30" s="400"/>
      <c r="G30" s="400"/>
      <c r="H30" s="400"/>
      <c r="I30" s="400"/>
      <c r="J30" s="400"/>
      <c r="K30" s="400"/>
      <c r="L30" s="400"/>
      <c r="M30" s="400"/>
      <c r="T30" s="466"/>
    </row>
    <row r="31" s="365" customFormat="1" ht="20.1" customHeight="1" spans="1:20">
      <c r="A31" s="398"/>
      <c r="B31" s="399"/>
      <c r="C31" s="400"/>
      <c r="D31" s="400"/>
      <c r="E31" s="400"/>
      <c r="F31" s="400"/>
      <c r="G31" s="400"/>
      <c r="H31" s="400"/>
      <c r="I31" s="400"/>
      <c r="J31" s="400"/>
      <c r="K31" s="400"/>
      <c r="L31" s="400"/>
      <c r="M31" s="400"/>
      <c r="T31" s="466"/>
    </row>
    <row r="32" s="365" customFormat="1" ht="20.1" customHeight="1" spans="1:20">
      <c r="A32" s="398"/>
      <c r="B32" s="399"/>
      <c r="C32" s="400"/>
      <c r="D32" s="400"/>
      <c r="E32" s="400"/>
      <c r="F32" s="400"/>
      <c r="G32" s="400"/>
      <c r="H32" s="400"/>
      <c r="I32" s="400"/>
      <c r="J32" s="400"/>
      <c r="K32" s="400"/>
      <c r="L32" s="400"/>
      <c r="M32" s="400"/>
      <c r="T32" s="466"/>
    </row>
    <row r="33" s="365" customFormat="1" ht="20.1" customHeight="1" spans="1:20">
      <c r="A33" s="398"/>
      <c r="B33" s="399"/>
      <c r="C33" s="400"/>
      <c r="D33" s="400"/>
      <c r="E33" s="400"/>
      <c r="F33" s="400"/>
      <c r="G33" s="400"/>
      <c r="H33" s="400"/>
      <c r="I33" s="400"/>
      <c r="J33" s="400"/>
      <c r="K33" s="400"/>
      <c r="L33" s="400"/>
      <c r="M33" s="400"/>
      <c r="T33" s="466"/>
    </row>
    <row r="34" s="365" customFormat="1" ht="20.1" customHeight="1" spans="1:20">
      <c r="A34" s="398"/>
      <c r="B34" s="399"/>
      <c r="C34" s="400"/>
      <c r="D34" s="400"/>
      <c r="E34" s="400"/>
      <c r="F34" s="400"/>
      <c r="G34" s="400"/>
      <c r="H34" s="400"/>
      <c r="I34" s="400"/>
      <c r="J34" s="400"/>
      <c r="K34" s="400"/>
      <c r="L34" s="400"/>
      <c r="M34" s="400"/>
      <c r="T34" s="466"/>
    </row>
    <row r="35" s="365" customFormat="1" ht="20.1" customHeight="1" spans="1:20">
      <c r="A35" s="398"/>
      <c r="B35" s="399"/>
      <c r="C35" s="400"/>
      <c r="D35" s="400"/>
      <c r="E35" s="400"/>
      <c r="F35" s="400"/>
      <c r="G35" s="400"/>
      <c r="H35" s="400"/>
      <c r="I35" s="400"/>
      <c r="J35" s="400"/>
      <c r="K35" s="400"/>
      <c r="L35" s="400"/>
      <c r="M35" s="400"/>
      <c r="T35" s="466"/>
    </row>
    <row r="36" ht="20.1" customHeight="1" spans="2:20">
      <c r="B36" s="396"/>
      <c r="C36" s="397"/>
      <c r="D36" s="397"/>
      <c r="E36" s="397"/>
      <c r="F36" s="397"/>
      <c r="G36" s="397"/>
      <c r="H36" s="397"/>
      <c r="I36" s="397"/>
      <c r="J36" s="397"/>
      <c r="K36" s="397"/>
      <c r="L36" s="397"/>
      <c r="M36" s="397"/>
      <c r="T36" s="465"/>
    </row>
    <row r="37" ht="20.1" customHeight="1" spans="2:20">
      <c r="B37" s="396"/>
      <c r="C37" s="397"/>
      <c r="D37" s="397"/>
      <c r="E37" s="397"/>
      <c r="F37" s="397"/>
      <c r="G37" s="397"/>
      <c r="H37" s="397"/>
      <c r="I37" s="397"/>
      <c r="J37" s="397"/>
      <c r="K37" s="397"/>
      <c r="L37" s="397"/>
      <c r="M37" s="397"/>
      <c r="T37" s="465"/>
    </row>
    <row r="38" ht="20.1" customHeight="1" spans="2:20">
      <c r="B38" s="396"/>
      <c r="C38" s="397"/>
      <c r="D38" s="397"/>
      <c r="E38" s="397"/>
      <c r="F38" s="397"/>
      <c r="G38" s="397"/>
      <c r="H38" s="397"/>
      <c r="I38" s="397"/>
      <c r="J38" s="397"/>
      <c r="K38" s="397"/>
      <c r="L38" s="397"/>
      <c r="M38" s="397"/>
      <c r="T38" s="465"/>
    </row>
    <row r="39" ht="20.1" customHeight="1" spans="2:20">
      <c r="B39" s="396"/>
      <c r="C39" s="397"/>
      <c r="D39" s="397"/>
      <c r="E39" s="397"/>
      <c r="F39" s="397"/>
      <c r="G39" s="397"/>
      <c r="H39" s="397"/>
      <c r="I39" s="397"/>
      <c r="J39" s="397"/>
      <c r="K39" s="397"/>
      <c r="L39" s="397"/>
      <c r="M39" s="397"/>
      <c r="T39" s="465"/>
    </row>
    <row r="40" ht="20.1" customHeight="1" spans="2:20">
      <c r="B40" s="396"/>
      <c r="C40" s="397"/>
      <c r="D40" s="397"/>
      <c r="E40" s="397"/>
      <c r="F40" s="397"/>
      <c r="G40" s="397"/>
      <c r="H40" s="397"/>
      <c r="I40" s="397"/>
      <c r="J40" s="397"/>
      <c r="K40" s="397"/>
      <c r="L40" s="397"/>
      <c r="M40" s="397"/>
      <c r="T40" s="465"/>
    </row>
    <row r="41" ht="20.1" customHeight="1" spans="2:20">
      <c r="B41" s="396"/>
      <c r="C41" s="397"/>
      <c r="D41" s="397"/>
      <c r="E41" s="397"/>
      <c r="F41" s="397"/>
      <c r="G41" s="397"/>
      <c r="H41" s="397"/>
      <c r="I41" s="397"/>
      <c r="J41" s="397"/>
      <c r="K41" s="397"/>
      <c r="L41" s="397"/>
      <c r="M41" s="397"/>
      <c r="T41" s="465"/>
    </row>
    <row r="42" ht="20.1" customHeight="1" spans="2:20">
      <c r="B42" s="396"/>
      <c r="C42" s="397"/>
      <c r="D42" s="397"/>
      <c r="E42" s="397"/>
      <c r="F42" s="397"/>
      <c r="G42" s="397"/>
      <c r="H42" s="397"/>
      <c r="I42" s="397"/>
      <c r="J42" s="397"/>
      <c r="K42" s="397"/>
      <c r="L42" s="397"/>
      <c r="M42" s="397"/>
      <c r="T42" s="465"/>
    </row>
    <row r="43" ht="20.1" customHeight="1" spans="2:20">
      <c r="B43" s="396"/>
      <c r="C43" s="397"/>
      <c r="D43" s="397"/>
      <c r="E43" s="397"/>
      <c r="F43" s="397"/>
      <c r="G43" s="397"/>
      <c r="H43" s="397"/>
      <c r="I43" s="397"/>
      <c r="J43" s="397"/>
      <c r="K43" s="397"/>
      <c r="L43" s="397"/>
      <c r="M43" s="397"/>
      <c r="T43" s="465"/>
    </row>
    <row r="44" ht="20.1" customHeight="1" spans="2:20">
      <c r="B44" s="403"/>
      <c r="C44" s="404"/>
      <c r="D44" s="404"/>
      <c r="E44" s="404"/>
      <c r="F44" s="404"/>
      <c r="G44" s="404"/>
      <c r="H44" s="404"/>
      <c r="I44" s="404"/>
      <c r="J44" s="404"/>
      <c r="K44" s="404"/>
      <c r="L44" s="404"/>
      <c r="M44" s="404"/>
      <c r="N44" s="402"/>
      <c r="O44" s="402"/>
      <c r="P44" s="404"/>
      <c r="Q44" s="404"/>
      <c r="R44" s="404"/>
      <c r="S44" s="404"/>
      <c r="T44" s="468"/>
    </row>
    <row r="45" ht="27.95" customHeight="1" spans="2:20">
      <c r="B45" s="394" t="s">
        <v>206</v>
      </c>
      <c r="C45" s="395"/>
      <c r="D45" s="395"/>
      <c r="E45" s="395"/>
      <c r="F45" s="395"/>
      <c r="G45" s="395"/>
      <c r="H45" s="395"/>
      <c r="I45" s="395"/>
      <c r="J45" s="395"/>
      <c r="K45" s="395"/>
      <c r="L45" s="395"/>
      <c r="M45" s="395"/>
      <c r="N45" s="395"/>
      <c r="O45" s="395"/>
      <c r="P45" s="395"/>
      <c r="Q45" s="395"/>
      <c r="R45" s="395"/>
      <c r="S45" s="395"/>
      <c r="T45" s="464"/>
    </row>
    <row r="46" s="366" customFormat="1" ht="27.95" customHeight="1" spans="2:20">
      <c r="B46" s="405"/>
      <c r="C46" s="406"/>
      <c r="D46" s="406"/>
      <c r="E46" s="406"/>
      <c r="F46" s="406"/>
      <c r="G46" s="406"/>
      <c r="H46" s="406"/>
      <c r="I46" s="406"/>
      <c r="J46" s="406"/>
      <c r="K46" s="406"/>
      <c r="L46" s="406"/>
      <c r="M46" s="406"/>
      <c r="N46" s="445" t="s">
        <v>207</v>
      </c>
      <c r="O46" s="446" t="s">
        <v>208</v>
      </c>
      <c r="P46" s="446" t="s">
        <v>209</v>
      </c>
      <c r="Q46" s="446" t="s">
        <v>210</v>
      </c>
      <c r="R46" s="446" t="s">
        <v>211</v>
      </c>
      <c r="S46" s="446" t="s">
        <v>212</v>
      </c>
      <c r="T46" s="446" t="s">
        <v>213</v>
      </c>
    </row>
    <row r="47" s="366" customFormat="1" ht="33.95" customHeight="1" spans="2:20">
      <c r="B47" s="405"/>
      <c r="C47" s="406"/>
      <c r="D47" s="406"/>
      <c r="E47" s="406"/>
      <c r="F47" s="406"/>
      <c r="G47" s="406"/>
      <c r="H47" s="406"/>
      <c r="I47" s="406"/>
      <c r="J47" s="406"/>
      <c r="K47" s="406"/>
      <c r="L47" s="406"/>
      <c r="M47" s="406"/>
      <c r="N47" s="445"/>
      <c r="O47" s="446"/>
      <c r="P47" s="446"/>
      <c r="Q47" s="446"/>
      <c r="R47" s="446"/>
      <c r="S47" s="446"/>
      <c r="T47" s="446"/>
    </row>
    <row r="48" s="366" customFormat="1" ht="27.95" customHeight="1" spans="2:20">
      <c r="B48" s="405"/>
      <c r="C48" s="406"/>
      <c r="D48" s="406"/>
      <c r="E48" s="406"/>
      <c r="F48" s="406"/>
      <c r="G48" s="406"/>
      <c r="H48" s="406"/>
      <c r="I48" s="406"/>
      <c r="J48" s="406"/>
      <c r="K48" s="406"/>
      <c r="L48" s="406"/>
      <c r="M48" s="406"/>
      <c r="N48" s="447">
        <v>1.1</v>
      </c>
      <c r="O48" s="448" t="s">
        <v>214</v>
      </c>
      <c r="P48" s="449">
        <f>'2 过程管理表单'!H5/10000</f>
        <v>1467.93490428722</v>
      </c>
      <c r="Q48" s="449">
        <f>INDEX('4主要费项费项月累成本使用情况'!C5:N5,MATCH($L$3&amp;"月",表3_3[[#Headers],[1月]:[12月]],0))/10000</f>
        <v>763.841163294551</v>
      </c>
      <c r="R48" s="449">
        <f>INDEX('4主要费项费项月累成本使用情况'!C3:N3,MATCH($L$3&amp;"月",表3_3[[#Headers],[1月]:[12月]],0))/10000</f>
        <v>23.1122073221093</v>
      </c>
      <c r="S48" s="469">
        <f t="shared" ref="S48:S56" si="2">IFERROR(R48/P48,"无年度目标")</f>
        <v>0.0157447086070427</v>
      </c>
      <c r="T48" s="470">
        <f t="shared" ref="T48:T56" si="3">IFERROR(R48/Q48,"无月度目标")</f>
        <v>0.030257870919686</v>
      </c>
    </row>
    <row r="49" s="366" customFormat="1" ht="27.95" customHeight="1" spans="2:20">
      <c r="B49" s="405"/>
      <c r="C49" s="406"/>
      <c r="D49" s="406"/>
      <c r="E49" s="406"/>
      <c r="F49" s="406"/>
      <c r="G49" s="406"/>
      <c r="H49" s="406"/>
      <c r="I49" s="406"/>
      <c r="J49" s="406"/>
      <c r="K49" s="406"/>
      <c r="L49" s="406"/>
      <c r="M49" s="406"/>
      <c r="N49" s="447">
        <v>1.2</v>
      </c>
      <c r="O49" s="448" t="s">
        <v>9</v>
      </c>
      <c r="P49" s="449">
        <f>'2 过程管理表单'!H508/10000</f>
        <v>57.4946548672566</v>
      </c>
      <c r="Q49" s="449">
        <f>INDEX('4主要费项费项月累成本使用情况'!C9:N9,MATCH($L$3&amp;"月",表3_3[[#Headers],[1月]:[12月]],0))/10000</f>
        <v>57.4946548672566</v>
      </c>
      <c r="R49" s="449">
        <f>INDEX('4主要费项费项月累成本使用情况'!C7:N7,MATCH($L$3&amp;"月",表3_3[[#Headers],[1月]:[12月]],0))/10000</f>
        <v>25.984136</v>
      </c>
      <c r="S49" s="469">
        <f t="shared" si="2"/>
        <v>0.451940029207795</v>
      </c>
      <c r="T49" s="470">
        <f t="shared" si="3"/>
        <v>0.451940029207795</v>
      </c>
    </row>
    <row r="50" s="366" customFormat="1" ht="27.95" customHeight="1" spans="2:20">
      <c r="B50" s="405"/>
      <c r="C50" s="406"/>
      <c r="D50" s="406"/>
      <c r="E50" s="406"/>
      <c r="F50" s="406"/>
      <c r="G50" s="406"/>
      <c r="H50" s="406"/>
      <c r="I50" s="406"/>
      <c r="J50" s="406"/>
      <c r="K50" s="406"/>
      <c r="L50" s="406"/>
      <c r="M50" s="406"/>
      <c r="N50" s="447">
        <v>1.3</v>
      </c>
      <c r="O50" s="447" t="s">
        <v>64</v>
      </c>
      <c r="P50" s="449">
        <f>'2 过程管理表单'!H536/10000</f>
        <v>9.41559525797295</v>
      </c>
      <c r="Q50" s="449">
        <f>INDEX('4主要费项费项月累成本使用情况'!C13:N13,MATCH($L$3&amp;"月",表3_3[[#Headers],[1月]:[12月]],0))/10000</f>
        <v>4.990816496911</v>
      </c>
      <c r="R50" s="449">
        <f>INDEX('4主要费项费项月累成本使用情况'!C10:N10,MATCH($L$3&amp;"月",表3_3[[#Headers],[1月]:[12月]],0))/10000</f>
        <v>0</v>
      </c>
      <c r="S50" s="469">
        <f t="shared" si="2"/>
        <v>0</v>
      </c>
      <c r="T50" s="470">
        <f t="shared" si="3"/>
        <v>0</v>
      </c>
    </row>
    <row r="51" s="366" customFormat="1" ht="27.95" customHeight="1" spans="2:20">
      <c r="B51" s="405"/>
      <c r="C51" s="406"/>
      <c r="D51" s="406"/>
      <c r="E51" s="406"/>
      <c r="F51" s="406"/>
      <c r="G51" s="406"/>
      <c r="H51" s="406"/>
      <c r="I51" s="406"/>
      <c r="J51" s="406"/>
      <c r="K51" s="406"/>
      <c r="L51" s="406"/>
      <c r="M51" s="406"/>
      <c r="N51" s="447">
        <v>1.4</v>
      </c>
      <c r="O51" s="448" t="s">
        <v>215</v>
      </c>
      <c r="P51" s="449">
        <f>'2 过程管理表单'!H597/10000</f>
        <v>0</v>
      </c>
      <c r="Q51" s="449">
        <f>INDEX('4主要费项费项月累成本使用情况'!C17:N17,MATCH($L$3&amp;"月",表3_3[[#Headers],[1月]:[12月]],0))/10000</f>
        <v>0</v>
      </c>
      <c r="R51" s="449">
        <f>INDEX('4主要费项费项月累成本使用情况'!C15:N15,MATCH($L$3&amp;"月",表3_3[[#Headers],[1月]:[12月]],0))/10000</f>
        <v>0</v>
      </c>
      <c r="S51" s="469" t="str">
        <f t="shared" si="2"/>
        <v>无年度目标</v>
      </c>
      <c r="T51" s="470" t="str">
        <f t="shared" si="3"/>
        <v>无月度目标</v>
      </c>
    </row>
    <row r="52" s="366" customFormat="1" ht="27.95" customHeight="1" spans="2:20">
      <c r="B52" s="405"/>
      <c r="C52" s="406"/>
      <c r="D52" s="406"/>
      <c r="E52" s="406"/>
      <c r="F52" s="406"/>
      <c r="G52" s="406"/>
      <c r="H52" s="406"/>
      <c r="I52" s="406"/>
      <c r="J52" s="406"/>
      <c r="K52" s="406"/>
      <c r="L52" s="406"/>
      <c r="M52" s="406"/>
      <c r="N52" s="450">
        <v>1.5</v>
      </c>
      <c r="O52" s="448" t="s">
        <v>216</v>
      </c>
      <c r="P52" s="449">
        <f>'2 过程管理表单'!H603/10000</f>
        <v>3.45759999999999</v>
      </c>
      <c r="Q52" s="449">
        <f>INDEX('4主要费项费项月累成本使用情况'!C21:N21,MATCH($L$3&amp;"月",表3_3[[#Headers],[1月]:[12月]],0))/10000</f>
        <v>1.7288</v>
      </c>
      <c r="R52" s="449">
        <f>INDEX('4主要费项费项月累成本使用情况'!C19:N19,MATCH($L$3&amp;"月",表3_3[[#Headers],[1月]:[12月]],0))/10000</f>
        <v>1.756152</v>
      </c>
      <c r="S52" s="469">
        <f t="shared" si="2"/>
        <v>0.507910689495605</v>
      </c>
      <c r="T52" s="470">
        <f t="shared" si="3"/>
        <v>1.01582137899121</v>
      </c>
    </row>
    <row r="53" s="366" customFormat="1" ht="27.95" customHeight="1" spans="2:20">
      <c r="B53" s="405"/>
      <c r="C53" s="406"/>
      <c r="D53" s="406"/>
      <c r="E53" s="406"/>
      <c r="F53" s="406"/>
      <c r="G53" s="406"/>
      <c r="H53" s="406"/>
      <c r="I53" s="406"/>
      <c r="J53" s="406"/>
      <c r="K53" s="406"/>
      <c r="L53" s="406"/>
      <c r="M53" s="406"/>
      <c r="N53" s="447">
        <v>1.6</v>
      </c>
      <c r="O53" s="448" t="s">
        <v>217</v>
      </c>
      <c r="P53" s="449">
        <f>'2 过程管理表单'!H616/10000</f>
        <v>6.94417475728155</v>
      </c>
      <c r="Q53" s="449">
        <f>INDEX('4主要费项费项月累成本使用情况'!C25:N25,MATCH($L$3&amp;"月",表3_3[[#Headers],[1月]:[12月]],0))/10000</f>
        <v>6.86917475728155</v>
      </c>
      <c r="R53" s="449">
        <f>INDEX('4主要费项费项月累成本使用情况'!C23:N23,MATCH($L$3&amp;"月",表3_3[[#Headers],[1月]:[12月]],0))/10000</f>
        <v>2.096978</v>
      </c>
      <c r="S53" s="469">
        <f t="shared" si="2"/>
        <v>0.301976559245019</v>
      </c>
      <c r="T53" s="470">
        <f t="shared" si="3"/>
        <v>0.305273642627469</v>
      </c>
    </row>
    <row r="54" s="366" customFormat="1" ht="27.95" customHeight="1" spans="2:20">
      <c r="B54" s="405"/>
      <c r="C54" s="406"/>
      <c r="D54" s="406"/>
      <c r="E54" s="406"/>
      <c r="F54" s="406"/>
      <c r="G54" s="406"/>
      <c r="H54" s="406"/>
      <c r="I54" s="406"/>
      <c r="J54" s="406"/>
      <c r="K54" s="406"/>
      <c r="L54" s="406"/>
      <c r="M54" s="406"/>
      <c r="N54" s="451" t="s">
        <v>218</v>
      </c>
      <c r="O54" s="452" t="s">
        <v>219</v>
      </c>
      <c r="P54" s="449">
        <f>'2 过程管理表单'!H6/10000</f>
        <v>1455.00630245283</v>
      </c>
      <c r="Q54" s="449">
        <f>INDEX('4主要费项费项月累成本使用情况'!C29:N29,MATCH($L$3&amp;"月",表3_3[[#Headers],[1月]:[12月]],0))/10000</f>
        <v>756.95799445283</v>
      </c>
      <c r="R54" s="449">
        <f>INDEX('4主要费项费项月累成本使用情况'!C27:N27,MATCH($L$3&amp;"月",表3_3[[#Headers],[1月]:[12月]],0))/10000</f>
        <v>0.290095890410959</v>
      </c>
      <c r="S54" s="469">
        <f t="shared" si="2"/>
        <v>0.000199377755217912</v>
      </c>
      <c r="T54" s="470">
        <f t="shared" si="3"/>
        <v>0.000383239086629445</v>
      </c>
    </row>
    <row r="55" s="366" customFormat="1" ht="27.95" customHeight="1" spans="2:20">
      <c r="B55" s="405"/>
      <c r="C55" s="406"/>
      <c r="D55" s="406"/>
      <c r="E55" s="406"/>
      <c r="F55" s="406"/>
      <c r="G55" s="406"/>
      <c r="H55" s="406"/>
      <c r="I55" s="406"/>
      <c r="J55" s="406"/>
      <c r="K55" s="406"/>
      <c r="L55" s="406"/>
      <c r="M55" s="406"/>
      <c r="N55" s="451" t="s">
        <v>220</v>
      </c>
      <c r="O55" s="452" t="s">
        <v>221</v>
      </c>
      <c r="P55" s="449">
        <f>'2 过程管理表单'!H177/10000</f>
        <v>12.9286018343816</v>
      </c>
      <c r="Q55" s="449">
        <f>INDEX('4主要费项费项月累成本使用情况'!C33:N33,MATCH($L$3&amp;"月",表3_3[[#Headers],[1月]:[12月]],0))/10000</f>
        <v>0</v>
      </c>
      <c r="R55" s="449">
        <f>INDEX('4主要费项费项月累成本使用情况'!C31:N31,MATCH($L$3&amp;"月",表3_3[[#Headers],[1月]:[12月]],0))/10000</f>
        <v>3.35332604088288</v>
      </c>
      <c r="S55" s="469">
        <f t="shared" si="2"/>
        <v>0.259372674929568</v>
      </c>
      <c r="T55" s="470" t="str">
        <f t="shared" si="3"/>
        <v>无月度目标</v>
      </c>
    </row>
    <row r="56" s="366" customFormat="1" ht="27.95" customHeight="1" spans="2:20">
      <c r="B56" s="405"/>
      <c r="C56" s="406"/>
      <c r="D56" s="406"/>
      <c r="E56" s="406"/>
      <c r="F56" s="406"/>
      <c r="G56" s="406"/>
      <c r="H56" s="406"/>
      <c r="I56" s="406"/>
      <c r="J56" s="406"/>
      <c r="K56" s="406"/>
      <c r="L56" s="406"/>
      <c r="M56" s="406"/>
      <c r="N56" s="451" t="s">
        <v>222</v>
      </c>
      <c r="O56" s="452" t="s">
        <v>223</v>
      </c>
      <c r="P56" s="449">
        <f>'2 过程管理表单'!H428/10000</f>
        <v>0</v>
      </c>
      <c r="Q56" s="449">
        <f>INDEX('4主要费项费项月累成本使用情况'!C37:N37,MATCH($L$3&amp;"月",表3_3[[#Headers],[1月]:[12月]],0))/10000</f>
        <v>6.8831688417191</v>
      </c>
      <c r="R56" s="449">
        <f>INDEX('4主要费项费项月累成本使用情况'!C35:N35,MATCH($L$3&amp;"月",表3_3[[#Headers],[1月]:[12月]],0))/10000</f>
        <v>19.6278758001109</v>
      </c>
      <c r="S56" s="469" t="str">
        <f t="shared" si="2"/>
        <v>无年度目标</v>
      </c>
      <c r="T56" s="470">
        <f t="shared" si="3"/>
        <v>2.85157552450925</v>
      </c>
    </row>
    <row r="57" s="366" customFormat="1" ht="27.95" customHeight="1" spans="2:20">
      <c r="B57" s="407"/>
      <c r="C57" s="408"/>
      <c r="D57" s="408"/>
      <c r="E57" s="408"/>
      <c r="F57" s="408"/>
      <c r="G57" s="408"/>
      <c r="H57" s="408"/>
      <c r="I57" s="408"/>
      <c r="J57" s="408"/>
      <c r="K57" s="408"/>
      <c r="L57" s="408">
        <v>0</v>
      </c>
      <c r="M57" s="408"/>
      <c r="N57" s="453"/>
      <c r="O57" s="453"/>
      <c r="P57" s="402"/>
      <c r="Q57" s="402"/>
      <c r="R57" s="402"/>
      <c r="S57" s="402"/>
      <c r="T57" s="467"/>
    </row>
    <row r="58" s="366" customFormat="1" ht="27.95" customHeight="1" spans="2:20">
      <c r="B58" s="394" t="s">
        <v>224</v>
      </c>
      <c r="C58" s="395"/>
      <c r="D58" s="395"/>
      <c r="E58" s="395"/>
      <c r="F58" s="395"/>
      <c r="G58" s="395"/>
      <c r="H58" s="395"/>
      <c r="I58" s="395"/>
      <c r="J58" s="395"/>
      <c r="K58" s="395"/>
      <c r="L58" s="395"/>
      <c r="M58" s="395"/>
      <c r="N58" s="395"/>
      <c r="O58" s="395"/>
      <c r="P58" s="395"/>
      <c r="Q58" s="395"/>
      <c r="R58" s="395"/>
      <c r="S58" s="395"/>
      <c r="T58" s="464"/>
    </row>
    <row r="59" s="366" customFormat="1" ht="27.95" customHeight="1" spans="2:20">
      <c r="B59" s="405"/>
      <c r="C59" s="406"/>
      <c r="D59" s="406"/>
      <c r="E59" s="406"/>
      <c r="F59" s="406"/>
      <c r="G59" s="406"/>
      <c r="H59" s="406"/>
      <c r="I59" s="406"/>
      <c r="J59" s="406"/>
      <c r="K59" s="406"/>
      <c r="L59" s="406"/>
      <c r="M59" s="406"/>
      <c r="T59" s="471"/>
    </row>
    <row r="60" s="366" customFormat="1" ht="27.95" customHeight="1" spans="2:20">
      <c r="B60" s="405"/>
      <c r="C60" s="406"/>
      <c r="D60" s="406"/>
      <c r="E60" s="406"/>
      <c r="F60" s="406"/>
      <c r="G60" s="406"/>
      <c r="H60" s="406"/>
      <c r="I60" s="406"/>
      <c r="J60" s="406"/>
      <c r="K60" s="406"/>
      <c r="L60" s="406"/>
      <c r="M60" s="406"/>
      <c r="T60" s="471"/>
    </row>
    <row r="61" s="366" customFormat="1" ht="27.95" customHeight="1" spans="2:20">
      <c r="B61" s="405"/>
      <c r="C61" s="406"/>
      <c r="D61" s="406"/>
      <c r="E61" s="406"/>
      <c r="F61" s="406"/>
      <c r="G61" s="406"/>
      <c r="H61" s="406"/>
      <c r="I61" s="406"/>
      <c r="J61" s="406"/>
      <c r="K61" s="406"/>
      <c r="L61" s="406"/>
      <c r="M61" s="406"/>
      <c r="T61" s="471"/>
    </row>
    <row r="62" s="366" customFormat="1" ht="27.95" customHeight="1" spans="2:20">
      <c r="B62" s="405"/>
      <c r="C62" s="406"/>
      <c r="D62" s="406"/>
      <c r="E62" s="406"/>
      <c r="F62" s="406"/>
      <c r="G62" s="406"/>
      <c r="H62" s="406"/>
      <c r="I62" s="406"/>
      <c r="J62" s="406"/>
      <c r="K62" s="406"/>
      <c r="L62" s="406"/>
      <c r="M62" s="406"/>
      <c r="T62" s="471"/>
    </row>
    <row r="63" s="366" customFormat="1" ht="27.95" customHeight="1" spans="2:20">
      <c r="B63" s="405"/>
      <c r="C63" s="406"/>
      <c r="D63" s="406"/>
      <c r="E63" s="406"/>
      <c r="F63" s="406"/>
      <c r="G63" s="406"/>
      <c r="H63" s="406"/>
      <c r="I63" s="406"/>
      <c r="J63" s="406"/>
      <c r="K63" s="406"/>
      <c r="L63" s="406"/>
      <c r="M63" s="406"/>
      <c r="T63" s="471"/>
    </row>
    <row r="64" s="366" customFormat="1" ht="27.95" customHeight="1" spans="2:20">
      <c r="B64" s="405"/>
      <c r="C64" s="406"/>
      <c r="D64" s="406"/>
      <c r="E64" s="406"/>
      <c r="F64" s="406"/>
      <c r="G64" s="406"/>
      <c r="H64" s="406"/>
      <c r="I64" s="406"/>
      <c r="J64" s="406"/>
      <c r="K64" s="406"/>
      <c r="L64" s="406"/>
      <c r="M64" s="406"/>
      <c r="N64" s="398"/>
      <c r="O64" s="398"/>
      <c r="T64" s="471"/>
    </row>
    <row r="65" spans="2:20">
      <c r="B65" s="396"/>
      <c r="C65" s="397"/>
      <c r="D65" s="397"/>
      <c r="E65" s="397"/>
      <c r="F65" s="397"/>
      <c r="G65" s="397"/>
      <c r="H65" s="397"/>
      <c r="I65" s="397"/>
      <c r="J65" s="397"/>
      <c r="K65" s="397"/>
      <c r="L65" s="397"/>
      <c r="M65" s="397"/>
      <c r="T65" s="465"/>
    </row>
    <row r="66" ht="27.95" customHeight="1" spans="1:20">
      <c r="A66" s="365"/>
      <c r="B66" s="399"/>
      <c r="C66" s="365"/>
      <c r="D66" s="365"/>
      <c r="E66" s="365"/>
      <c r="F66" s="365"/>
      <c r="G66" s="365"/>
      <c r="H66" s="365"/>
      <c r="I66" s="365"/>
      <c r="J66" s="365"/>
      <c r="K66" s="365"/>
      <c r="L66" s="365"/>
      <c r="M66" s="365"/>
      <c r="T66" s="465"/>
    </row>
    <row r="67" spans="2:20">
      <c r="B67" s="396"/>
      <c r="C67" s="397"/>
      <c r="D67" s="397"/>
      <c r="E67" s="397"/>
      <c r="F67" s="397"/>
      <c r="G67" s="397"/>
      <c r="H67" s="397"/>
      <c r="I67" s="397"/>
      <c r="J67" s="397"/>
      <c r="K67" s="397"/>
      <c r="L67" s="397"/>
      <c r="M67" s="397"/>
      <c r="T67" s="465"/>
    </row>
    <row r="68" spans="2:20">
      <c r="B68" s="396"/>
      <c r="C68" s="397"/>
      <c r="D68" s="397"/>
      <c r="E68" s="397"/>
      <c r="F68" s="397"/>
      <c r="G68" s="397"/>
      <c r="H68" s="397"/>
      <c r="I68" s="397"/>
      <c r="J68" s="397"/>
      <c r="K68" s="397"/>
      <c r="L68" s="397"/>
      <c r="M68" s="397"/>
      <c r="T68" s="465"/>
    </row>
    <row r="69" spans="2:20">
      <c r="B69" s="396"/>
      <c r="C69" s="397"/>
      <c r="D69" s="397"/>
      <c r="E69" s="397"/>
      <c r="F69" s="397"/>
      <c r="G69" s="397"/>
      <c r="H69" s="397"/>
      <c r="I69" s="397"/>
      <c r="J69" s="397"/>
      <c r="K69" s="397"/>
      <c r="L69" s="397"/>
      <c r="M69" s="397"/>
      <c r="T69" s="465"/>
    </row>
    <row r="70" spans="2:20">
      <c r="B70" s="403"/>
      <c r="C70" s="404"/>
      <c r="D70" s="404"/>
      <c r="E70" s="404"/>
      <c r="F70" s="404"/>
      <c r="G70" s="404"/>
      <c r="H70" s="404"/>
      <c r="I70" s="404"/>
      <c r="J70" s="404"/>
      <c r="K70" s="404"/>
      <c r="L70" s="404"/>
      <c r="M70" s="404"/>
      <c r="N70" s="402"/>
      <c r="O70" s="402"/>
      <c r="P70" s="404"/>
      <c r="Q70" s="404"/>
      <c r="R70" s="404"/>
      <c r="S70" s="404"/>
      <c r="T70" s="468"/>
    </row>
    <row r="71" ht="27.95" customHeight="1" spans="2:20">
      <c r="B71" s="394" t="s">
        <v>225</v>
      </c>
      <c r="C71" s="395"/>
      <c r="D71" s="395"/>
      <c r="E71" s="395"/>
      <c r="F71" s="395"/>
      <c r="G71" s="395"/>
      <c r="H71" s="395"/>
      <c r="I71" s="395"/>
      <c r="J71" s="395"/>
      <c r="K71" s="395"/>
      <c r="L71" s="395"/>
      <c r="M71" s="395"/>
      <c r="N71" s="395"/>
      <c r="O71" s="395"/>
      <c r="P71" s="395"/>
      <c r="Q71" s="395"/>
      <c r="R71" s="395"/>
      <c r="S71" s="395"/>
      <c r="T71" s="464"/>
    </row>
    <row r="72" spans="2:20">
      <c r="B72" s="396"/>
      <c r="C72" s="397"/>
      <c r="D72" s="397"/>
      <c r="E72" s="397"/>
      <c r="F72" s="397"/>
      <c r="G72" s="397"/>
      <c r="H72" s="397"/>
      <c r="I72" s="397"/>
      <c r="J72" s="397"/>
      <c r="K72" s="397"/>
      <c r="L72" s="397"/>
      <c r="M72" s="397"/>
      <c r="T72" s="465"/>
    </row>
    <row r="73" spans="2:20">
      <c r="B73" s="396"/>
      <c r="C73" s="397"/>
      <c r="D73" s="397"/>
      <c r="E73" s="397"/>
      <c r="F73" s="397"/>
      <c r="G73" s="397"/>
      <c r="H73" s="397"/>
      <c r="I73" s="397"/>
      <c r="J73" s="397"/>
      <c r="K73" s="397"/>
      <c r="L73" s="397"/>
      <c r="M73" s="397"/>
      <c r="T73" s="465"/>
    </row>
    <row r="74" spans="2:20">
      <c r="B74" s="396"/>
      <c r="C74" s="397"/>
      <c r="D74" s="397"/>
      <c r="E74" s="397"/>
      <c r="F74" s="397"/>
      <c r="G74" s="397"/>
      <c r="H74" s="397"/>
      <c r="I74" s="397"/>
      <c r="J74" s="397"/>
      <c r="K74" s="397"/>
      <c r="L74" s="397"/>
      <c r="M74" s="397"/>
      <c r="T74" s="465"/>
    </row>
    <row r="75" spans="2:20">
      <c r="B75" s="396"/>
      <c r="C75" s="397"/>
      <c r="D75" s="397"/>
      <c r="E75" s="397"/>
      <c r="F75" s="397"/>
      <c r="G75" s="397"/>
      <c r="H75" s="397"/>
      <c r="I75" s="397"/>
      <c r="J75" s="397"/>
      <c r="K75" s="397"/>
      <c r="L75" s="397"/>
      <c r="M75" s="397"/>
      <c r="T75" s="465"/>
    </row>
    <row r="76" spans="2:20">
      <c r="B76" s="396"/>
      <c r="C76" s="397"/>
      <c r="D76" s="397"/>
      <c r="E76" s="397"/>
      <c r="F76" s="397"/>
      <c r="G76" s="397"/>
      <c r="H76" s="397"/>
      <c r="I76" s="397"/>
      <c r="J76" s="397"/>
      <c r="K76" s="397"/>
      <c r="L76" s="397"/>
      <c r="M76" s="397"/>
      <c r="T76" s="465"/>
    </row>
    <row r="77" spans="2:20">
      <c r="B77" s="396"/>
      <c r="C77" s="397"/>
      <c r="D77" s="397"/>
      <c r="E77" s="397"/>
      <c r="F77" s="397"/>
      <c r="G77" s="397"/>
      <c r="H77" s="397"/>
      <c r="I77" s="397"/>
      <c r="J77" s="397"/>
      <c r="K77" s="397"/>
      <c r="L77" s="397"/>
      <c r="M77" s="397"/>
      <c r="T77" s="465"/>
    </row>
    <row r="78" spans="2:20">
      <c r="B78" s="396"/>
      <c r="C78" s="397"/>
      <c r="D78" s="397"/>
      <c r="E78" s="397"/>
      <c r="F78" s="397"/>
      <c r="G78" s="397"/>
      <c r="H78" s="397"/>
      <c r="I78" s="397"/>
      <c r="J78" s="397"/>
      <c r="K78" s="397"/>
      <c r="L78" s="397"/>
      <c r="M78" s="397"/>
      <c r="T78" s="465"/>
    </row>
    <row r="79" spans="2:20">
      <c r="B79" s="396"/>
      <c r="C79" s="397"/>
      <c r="D79" s="397"/>
      <c r="E79" s="397"/>
      <c r="F79" s="397"/>
      <c r="G79" s="397"/>
      <c r="H79" s="397"/>
      <c r="I79" s="397"/>
      <c r="J79" s="397"/>
      <c r="K79" s="397"/>
      <c r="L79" s="397"/>
      <c r="M79" s="397"/>
      <c r="T79" s="465"/>
    </row>
    <row r="80" spans="2:20">
      <c r="B80" s="396"/>
      <c r="C80" s="397"/>
      <c r="D80" s="397"/>
      <c r="E80" s="397"/>
      <c r="F80" s="397"/>
      <c r="G80" s="397"/>
      <c r="H80" s="397"/>
      <c r="I80" s="397"/>
      <c r="J80" s="397"/>
      <c r="K80" s="397"/>
      <c r="L80" s="397"/>
      <c r="M80" s="397"/>
      <c r="T80" s="465"/>
    </row>
    <row r="81" spans="2:20">
      <c r="B81" s="396"/>
      <c r="C81" s="397"/>
      <c r="D81" s="397"/>
      <c r="E81" s="397"/>
      <c r="F81" s="397"/>
      <c r="G81" s="397"/>
      <c r="H81" s="397"/>
      <c r="I81" s="397"/>
      <c r="J81" s="397"/>
      <c r="K81" s="397"/>
      <c r="L81" s="397"/>
      <c r="M81" s="397"/>
      <c r="T81" s="465"/>
    </row>
    <row r="82" spans="2:20">
      <c r="B82" s="396"/>
      <c r="C82" s="397"/>
      <c r="D82" s="397"/>
      <c r="E82" s="397"/>
      <c r="F82" s="397"/>
      <c r="G82" s="397"/>
      <c r="H82" s="397"/>
      <c r="I82" s="397"/>
      <c r="J82" s="397"/>
      <c r="K82" s="397"/>
      <c r="L82" s="397"/>
      <c r="M82" s="397"/>
      <c r="T82" s="465"/>
    </row>
    <row r="83" spans="2:20">
      <c r="B83" s="396"/>
      <c r="C83" s="397"/>
      <c r="D83" s="397"/>
      <c r="E83" s="397"/>
      <c r="F83" s="397"/>
      <c r="G83" s="397"/>
      <c r="H83" s="397"/>
      <c r="I83" s="397"/>
      <c r="J83" s="397"/>
      <c r="K83" s="397"/>
      <c r="L83" s="397"/>
      <c r="M83" s="397"/>
      <c r="T83" s="465"/>
    </row>
    <row r="84" spans="2:20">
      <c r="B84" s="396"/>
      <c r="C84" s="397"/>
      <c r="D84" s="397"/>
      <c r="E84" s="397"/>
      <c r="F84" s="397"/>
      <c r="G84" s="397"/>
      <c r="H84" s="397"/>
      <c r="I84" s="397"/>
      <c r="J84" s="397"/>
      <c r="K84" s="397"/>
      <c r="L84" s="397"/>
      <c r="M84" s="397"/>
      <c r="T84" s="465"/>
    </row>
    <row r="85" spans="2:20">
      <c r="B85" s="396"/>
      <c r="C85" s="397"/>
      <c r="D85" s="397"/>
      <c r="E85" s="397"/>
      <c r="F85" s="397"/>
      <c r="G85" s="397"/>
      <c r="H85" s="397"/>
      <c r="I85" s="397"/>
      <c r="J85" s="397"/>
      <c r="K85" s="397"/>
      <c r="L85" s="397"/>
      <c r="M85" s="397"/>
      <c r="T85" s="465"/>
    </row>
    <row r="86" spans="2:20">
      <c r="B86" s="396"/>
      <c r="C86" s="397"/>
      <c r="D86" s="397"/>
      <c r="E86" s="397"/>
      <c r="F86" s="397"/>
      <c r="G86" s="397"/>
      <c r="H86" s="397"/>
      <c r="I86" s="397"/>
      <c r="J86" s="397"/>
      <c r="K86" s="397"/>
      <c r="L86" s="397"/>
      <c r="M86" s="397"/>
      <c r="T86" s="465"/>
    </row>
    <row r="87" spans="2:20">
      <c r="B87" s="403"/>
      <c r="C87" s="404"/>
      <c r="D87" s="404"/>
      <c r="E87" s="404"/>
      <c r="F87" s="404"/>
      <c r="G87" s="404"/>
      <c r="H87" s="404"/>
      <c r="I87" s="404"/>
      <c r="J87" s="404"/>
      <c r="K87" s="404"/>
      <c r="L87" s="404"/>
      <c r="M87" s="404"/>
      <c r="N87" s="402"/>
      <c r="O87" s="402"/>
      <c r="P87" s="404"/>
      <c r="Q87" s="404"/>
      <c r="R87" s="404"/>
      <c r="S87" s="404"/>
      <c r="T87" s="468"/>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 activePane="bottomLeft" state="frozen"/>
      <selection/>
      <selection pane="bottomLeft" activeCell="P49" sqref="P49"/>
    </sheetView>
  </sheetViews>
  <sheetFormatPr defaultColWidth="9" defaultRowHeight="15"/>
  <cols>
    <col min="1" max="1" width="1.5" style="366" customWidth="1"/>
    <col min="2" max="2" width="11.875" style="367" customWidth="1"/>
    <col min="3" max="3" width="13.7583333333333" style="367" customWidth="1"/>
    <col min="4" max="4" width="12.625" style="367" customWidth="1"/>
    <col min="5" max="5" width="10.7583333333333" style="367" customWidth="1"/>
    <col min="6" max="13" width="12.625" style="367" customWidth="1"/>
    <col min="14" max="14" width="9.5" style="365" customWidth="1"/>
    <col min="15" max="15" width="17.625" style="365" customWidth="1"/>
    <col min="16" max="20" width="17.625" style="367" customWidth="1"/>
    <col min="21" max="21" width="1.5" style="367" customWidth="1"/>
    <col min="22" max="16384" width="9" style="367"/>
  </cols>
  <sheetData>
    <row r="1" s="362" customFormat="1" ht="8.1" customHeight="1" spans="1:33">
      <c r="A1" s="366"/>
      <c r="B1" s="368"/>
      <c r="C1" s="369"/>
      <c r="D1" s="369"/>
      <c r="E1" s="369"/>
      <c r="F1" s="369"/>
      <c r="G1" s="369"/>
      <c r="H1" s="369"/>
      <c r="I1" s="368"/>
      <c r="J1" s="369"/>
      <c r="K1" s="368"/>
      <c r="L1" s="369"/>
      <c r="M1" s="409"/>
      <c r="N1" s="398"/>
      <c r="O1" s="398"/>
      <c r="P1" s="366"/>
      <c r="Q1" s="366"/>
      <c r="R1" s="366"/>
      <c r="S1" s="366"/>
      <c r="T1" s="366"/>
      <c r="U1" s="366"/>
      <c r="V1" s="366"/>
      <c r="W1" s="366"/>
      <c r="X1" s="366"/>
      <c r="Y1" s="366"/>
      <c r="Z1" s="366"/>
      <c r="AA1" s="366"/>
      <c r="AB1" s="366"/>
      <c r="AC1" s="366"/>
      <c r="AD1" s="366"/>
      <c r="AE1" s="366"/>
      <c r="AF1" s="366"/>
      <c r="AG1" s="366"/>
    </row>
    <row r="2" ht="51" customHeight="1" spans="2:20">
      <c r="B2" s="370" t="s">
        <v>169</v>
      </c>
      <c r="C2" s="370"/>
      <c r="D2" s="371"/>
      <c r="E2" s="371"/>
      <c r="F2" s="371"/>
      <c r="G2" s="371"/>
      <c r="H2" s="371"/>
      <c r="I2" s="371"/>
      <c r="J2" s="371"/>
      <c r="K2" s="371"/>
      <c r="L2" s="371"/>
      <c r="M2" s="371"/>
      <c r="N2" s="371"/>
      <c r="O2" s="370"/>
      <c r="P2" s="370"/>
      <c r="Q2" s="370"/>
      <c r="R2" s="370"/>
      <c r="S2" s="370"/>
      <c r="T2" s="370"/>
    </row>
    <row r="3" s="363" customFormat="1" ht="47.1" customHeight="1" spans="1:29">
      <c r="A3" s="372"/>
      <c r="B3" s="373" t="s">
        <v>170</v>
      </c>
      <c r="C3" s="373"/>
      <c r="D3" s="374" t="str">
        <f>'1-1 项目基础信息'!D8</f>
        <v>深圳区域公司深圳迈瑞光明园区物业管理服务中心</v>
      </c>
      <c r="E3" s="374"/>
      <c r="F3" s="374"/>
      <c r="G3" s="374"/>
      <c r="H3" s="374"/>
      <c r="I3" s="373" t="s">
        <v>171</v>
      </c>
      <c r="J3" s="374">
        <v>2025</v>
      </c>
      <c r="K3" s="410" t="s">
        <v>172</v>
      </c>
      <c r="L3" s="411">
        <v>5</v>
      </c>
      <c r="M3" s="412" t="s">
        <v>173</v>
      </c>
      <c r="N3" s="413"/>
      <c r="O3" s="410" t="s">
        <v>174</v>
      </c>
      <c r="P3" s="414"/>
      <c r="Q3" s="414"/>
      <c r="R3" s="414"/>
      <c r="S3" s="414"/>
      <c r="T3" s="454"/>
      <c r="AC3" s="472"/>
    </row>
    <row r="4" s="364" customFormat="1" ht="74.1" customHeight="1" spans="1:33">
      <c r="A4" s="375"/>
      <c r="B4" s="376" t="s">
        <v>175</v>
      </c>
      <c r="C4" s="376"/>
      <c r="D4" s="377">
        <f>'2 过程管理表单'!H4/10000</f>
        <v>1545.24692916973</v>
      </c>
      <c r="E4" s="377"/>
      <c r="F4" s="376" t="s">
        <v>176</v>
      </c>
      <c r="G4" s="378"/>
      <c r="H4" s="379">
        <f>L3/12</f>
        <v>0.416666666666667</v>
      </c>
      <c r="I4" s="379"/>
      <c r="J4" s="415">
        <f t="shared" ref="J4:J9" si="0">H4</f>
        <v>0.416666666666667</v>
      </c>
      <c r="K4" s="416">
        <f t="shared" ref="K4:K9" si="1">1-J4</f>
        <v>0.583333333333333</v>
      </c>
      <c r="L4" s="417"/>
      <c r="M4" s="418"/>
      <c r="N4" s="419"/>
      <c r="O4" s="420" t="s">
        <v>177</v>
      </c>
      <c r="P4" s="421">
        <f>SUM(P6:P10)</f>
        <v>155.083333333333</v>
      </c>
      <c r="Q4" s="455" t="s">
        <v>178</v>
      </c>
      <c r="R4" s="456">
        <f>SUM(Q6:Q10)</f>
        <v>20</v>
      </c>
      <c r="S4" s="455" t="s">
        <v>179</v>
      </c>
      <c r="T4" s="457">
        <f>SUM(R6:R10)</f>
        <v>21</v>
      </c>
      <c r="U4" s="458"/>
      <c r="V4" s="458"/>
      <c r="W4" s="458"/>
      <c r="X4" s="458"/>
      <c r="Y4" s="458"/>
      <c r="Z4" s="458"/>
      <c r="AA4" s="458"/>
      <c r="AB4" s="458"/>
      <c r="AC4" s="458"/>
      <c r="AD4" s="458"/>
      <c r="AE4" s="458"/>
      <c r="AF4" s="458"/>
      <c r="AG4" s="458"/>
    </row>
    <row r="5" s="364" customFormat="1" ht="74.1" customHeight="1" spans="1:33">
      <c r="A5" s="375"/>
      <c r="B5" s="376" t="s">
        <v>180</v>
      </c>
      <c r="C5" s="376"/>
      <c r="D5" s="377">
        <f>INDEX('4-1主要费项费项月累成本使用情况 '!C38:N38,MATCH($L$3&amp;"月",表3_3[[#Headers],[1月]:[12月]],0))/10000</f>
        <v>67.6861049136007</v>
      </c>
      <c r="E5" s="377"/>
      <c r="F5" s="376" t="s">
        <v>181</v>
      </c>
      <c r="G5" s="378"/>
      <c r="H5" s="379">
        <f>D6/D4</f>
        <v>0.0285652954184753</v>
      </c>
      <c r="I5" s="379"/>
      <c r="J5" s="422">
        <f t="shared" si="0"/>
        <v>0.0285652954184753</v>
      </c>
      <c r="K5" s="423">
        <f t="shared" si="1"/>
        <v>0.971434704581525</v>
      </c>
      <c r="L5" s="417"/>
      <c r="M5" s="418"/>
      <c r="N5" s="419"/>
      <c r="O5" s="424"/>
      <c r="P5" s="425" t="s">
        <v>182</v>
      </c>
      <c r="Q5" s="425" t="s">
        <v>183</v>
      </c>
      <c r="R5" s="425" t="s">
        <v>184</v>
      </c>
      <c r="S5" s="459"/>
      <c r="T5" s="433"/>
      <c r="U5" s="458"/>
      <c r="Y5" s="458"/>
      <c r="Z5" s="458"/>
      <c r="AA5" s="458"/>
      <c r="AB5" s="458"/>
      <c r="AC5" s="458"/>
      <c r="AD5" s="458"/>
      <c r="AE5" s="458"/>
      <c r="AF5" s="458"/>
      <c r="AG5" s="458"/>
    </row>
    <row r="6" s="364" customFormat="1" ht="74.1" customHeight="1" spans="1:33">
      <c r="A6" s="375"/>
      <c r="B6" s="376" t="s">
        <v>185</v>
      </c>
      <c r="C6" s="376"/>
      <c r="D6" s="380">
        <f>INDEX('4-1主要费项费项月累成本使用情况 '!C39:N39,MATCH($L$3&amp;"月",表3_3[[#Headers],[1月]:[12月]],0))/10000</f>
        <v>44.140435026225</v>
      </c>
      <c r="E6" s="380"/>
      <c r="F6" s="376" t="s">
        <v>186</v>
      </c>
      <c r="G6" s="378"/>
      <c r="H6" s="379">
        <f>D6/D5</f>
        <v>0.652134364690787</v>
      </c>
      <c r="I6" s="379"/>
      <c r="J6" s="426">
        <f t="shared" si="0"/>
        <v>0.652134364690787</v>
      </c>
      <c r="K6" s="427">
        <f t="shared" si="1"/>
        <v>0.347865635309213</v>
      </c>
      <c r="L6" s="428"/>
      <c r="M6" s="429"/>
      <c r="N6" s="419"/>
      <c r="O6" s="399" t="s">
        <v>187</v>
      </c>
      <c r="P6" s="430">
        <f>'1-2 人员岗位信息'!D7</f>
        <v>98</v>
      </c>
      <c r="Q6" s="430">
        <f>'1-2 人员岗位信息'!D8</f>
        <v>0</v>
      </c>
      <c r="R6" s="430">
        <f>'1-2 人员岗位信息'!D9</f>
        <v>0</v>
      </c>
      <c r="S6" s="430"/>
      <c r="T6" s="418"/>
      <c r="U6" s="458"/>
      <c r="Y6" s="458"/>
      <c r="Z6" s="458"/>
      <c r="AA6" s="458"/>
      <c r="AB6" s="458"/>
      <c r="AC6" s="458"/>
      <c r="AD6" s="458"/>
      <c r="AE6" s="458"/>
      <c r="AF6" s="458"/>
      <c r="AG6" s="458"/>
    </row>
    <row r="7" s="364" customFormat="1" ht="74.1" customHeight="1" spans="1:33">
      <c r="A7" s="375"/>
      <c r="B7" s="376" t="s">
        <v>188</v>
      </c>
      <c r="C7" s="381"/>
      <c r="D7" s="382">
        <f>INDEX('4-1主要费项费项月累成本使用情况 '!C48:N48,MATCH($L$3&amp;"月",表3_3[[#Headers],[1月]:[12月]],0))</f>
        <v>0</v>
      </c>
      <c r="E7" s="383" t="s">
        <v>189</v>
      </c>
      <c r="F7" s="384" t="s">
        <v>190</v>
      </c>
      <c r="G7" s="376"/>
      <c r="H7" s="385">
        <f>IFERROR(INDEX(自有人员计算表!C35:N35,MATCH($L$3&amp;"月",自有人员计算表!C1:N1,0))/自有人员计算表!N37,"无目标值")</f>
        <v>0.000166331718441462</v>
      </c>
      <c r="I7" s="431"/>
      <c r="J7" s="415">
        <f t="shared" si="0"/>
        <v>0.000166331718441462</v>
      </c>
      <c r="K7" s="416">
        <f t="shared" si="1"/>
        <v>0.999833668281559</v>
      </c>
      <c r="L7" s="432"/>
      <c r="M7" s="433"/>
      <c r="N7" s="419"/>
      <c r="O7" s="399" t="s">
        <v>191</v>
      </c>
      <c r="P7" s="430">
        <f>'1-2 人员岗位信息'!D71</f>
        <v>0</v>
      </c>
      <c r="Q7" s="430">
        <f>'1-2 人员岗位信息'!D72</f>
        <v>0</v>
      </c>
      <c r="R7" s="430">
        <f>'1-2 人员岗位信息'!D73</f>
        <v>0</v>
      </c>
      <c r="S7" s="430"/>
      <c r="T7" s="460"/>
      <c r="U7" s="458"/>
      <c r="Y7" s="458"/>
      <c r="Z7" s="458"/>
      <c r="AA7" s="458"/>
      <c r="AB7" s="458"/>
      <c r="AC7" s="458"/>
      <c r="AD7" s="458"/>
      <c r="AE7" s="458"/>
      <c r="AF7" s="458"/>
      <c r="AG7" s="458"/>
    </row>
    <row r="8" s="364" customFormat="1" ht="74.1" customHeight="1" spans="1:33">
      <c r="A8" s="375"/>
      <c r="B8" s="376" t="s">
        <v>192</v>
      </c>
      <c r="C8" s="381"/>
      <c r="D8" s="382">
        <f>INDEX(三级费项月累表格!C195:N195,MATCH($L$3&amp;"月",表3_3[[#Headers],[1月]:[12月]],0))</f>
        <v>30</v>
      </c>
      <c r="E8" s="386" t="s">
        <v>193</v>
      </c>
      <c r="F8" s="384" t="s">
        <v>194</v>
      </c>
      <c r="G8" s="376"/>
      <c r="H8" s="387" t="str">
        <f>IFERROR(INDEX(劳务派遣统计表!C35:N35,MATCH($L$3&amp;"月",劳务派遣统计表!C1:N1,0))/劳务派遣统计表!N37,"无目标值")</f>
        <v>无目标值</v>
      </c>
      <c r="I8" s="434"/>
      <c r="J8" s="422" t="str">
        <f t="shared" si="0"/>
        <v>无目标值</v>
      </c>
      <c r="K8" s="423" t="e">
        <f t="shared" si="1"/>
        <v>#VALUE!</v>
      </c>
      <c r="L8" s="417"/>
      <c r="M8" s="418"/>
      <c r="N8" s="419"/>
      <c r="O8" s="399" t="s">
        <v>195</v>
      </c>
      <c r="P8" s="435">
        <f>'1-2 人员岗位信息'!D115</f>
        <v>37</v>
      </c>
      <c r="Q8" s="430">
        <f>'1-2 人员岗位信息'!D116</f>
        <v>0</v>
      </c>
      <c r="R8" s="430">
        <f>'1-2 人员岗位信息'!D117</f>
        <v>0</v>
      </c>
      <c r="S8" s="437"/>
      <c r="T8" s="418"/>
      <c r="U8" s="458"/>
      <c r="V8" s="458"/>
      <c r="W8" s="458"/>
      <c r="X8" s="458"/>
      <c r="Y8" s="458"/>
      <c r="Z8" s="458"/>
      <c r="AA8" s="458"/>
      <c r="AB8" s="458"/>
      <c r="AC8" s="458"/>
      <c r="AD8" s="458"/>
      <c r="AE8" s="458"/>
      <c r="AF8" s="458"/>
      <c r="AG8" s="458"/>
    </row>
    <row r="9" s="364" customFormat="1" ht="74.1" customHeight="1" spans="1:33">
      <c r="A9" s="375"/>
      <c r="B9" s="376" t="s">
        <v>196</v>
      </c>
      <c r="C9" s="381"/>
      <c r="D9" s="382">
        <f>INDEX('4-1主要费项费项月累成本使用情况 '!C52:N52,MATCH($L$3&amp;"月",表3_3[[#Headers],[1月]:[12月]],0))</f>
        <v>18</v>
      </c>
      <c r="E9" s="388" t="s">
        <v>197</v>
      </c>
      <c r="F9" s="384" t="s">
        <v>198</v>
      </c>
      <c r="G9" s="378"/>
      <c r="H9" s="389" t="str">
        <f>IFERROR(INDEX(劳务外包表!C47:N47,MATCH($L$3&amp;"月",劳务外包表!C1:N1,0))/劳务外包表!N49,"无目标值")</f>
        <v>无目标值</v>
      </c>
      <c r="I9" s="436"/>
      <c r="J9" s="426" t="str">
        <f t="shared" si="0"/>
        <v>无目标值</v>
      </c>
      <c r="K9" s="427" t="e">
        <f t="shared" si="1"/>
        <v>#VALUE!</v>
      </c>
      <c r="L9" s="428"/>
      <c r="M9" s="429"/>
      <c r="N9" s="419"/>
      <c r="O9" s="399" t="s">
        <v>199</v>
      </c>
      <c r="P9" s="437">
        <f>'1-2 人员岗位信息'!D155</f>
        <v>13</v>
      </c>
      <c r="Q9" s="437">
        <f>'1-2 人员岗位信息'!D156</f>
        <v>0</v>
      </c>
      <c r="R9" s="437">
        <f>'1-2 人员岗位信息'!D157</f>
        <v>0</v>
      </c>
      <c r="S9" s="430"/>
      <c r="T9" s="460"/>
      <c r="U9" s="458"/>
      <c r="V9" s="458"/>
      <c r="W9" s="458"/>
      <c r="X9" s="458"/>
      <c r="Y9" s="458"/>
      <c r="Z9" s="458"/>
      <c r="AA9" s="458"/>
      <c r="AB9" s="458"/>
      <c r="AC9" s="458"/>
      <c r="AD9" s="458"/>
      <c r="AE9" s="458"/>
      <c r="AF9" s="458"/>
      <c r="AG9" s="458"/>
    </row>
    <row r="10" s="364" customFormat="1" ht="74.1" customHeight="1" spans="1:33">
      <c r="A10" s="375"/>
      <c r="B10" s="376" t="s">
        <v>200</v>
      </c>
      <c r="C10" s="376"/>
      <c r="D10" s="390" cm="1">
        <f t="array" ref="D10">SUMPRODUCT((TEXT('2-2 引出数据_合同数据仓库'!$E:$E,"yyyymm")&lt;=TEXT(DATE(2025,$L$3+1,0),"yyyymm"))*(('2-2 引出数据_合同数据仓库'!$C:$C="审核通过")))</f>
        <v>12</v>
      </c>
      <c r="E10" s="390"/>
      <c r="F10" s="376" t="s">
        <v>201</v>
      </c>
      <c r="G10" s="376"/>
      <c r="H10" s="391" cm="1">
        <f t="array" ref="H10">SUMPRODUCT(--(LEFT('2-1 采购订单物料明细表报表导出'!$K:$K,7)&lt;&gt;"")*--(LEFT('2-1 采购订单物料明细表报表导出'!$K:$K,7)&lt;=TEXT(DATE(2025,$L$3,1),"yyyy-mm")))</f>
        <v>281</v>
      </c>
      <c r="I10" s="438"/>
      <c r="J10" s="376" t="s">
        <v>202</v>
      </c>
      <c r="K10" s="376"/>
      <c r="L10" s="391" cm="1">
        <f t="array" ref="L10">SUMPRODUCT((TEXT('2-3 引出列表'!$N:$N,"yyyymm")&lt;=TEXT(DATE(2025,$L$3+1,0),"yyyymm"))*(('2-3 引出列表'!$L:$L="已审核")+('2-3 引出列表'!$L:$L="已付款")))</f>
        <v>380</v>
      </c>
      <c r="M10" s="438"/>
      <c r="N10" s="439"/>
      <c r="O10" s="401" t="s">
        <v>203</v>
      </c>
      <c r="P10" s="440">
        <f>'1-2 人员岗位信息'!D35</f>
        <v>7.08333333333333</v>
      </c>
      <c r="Q10" s="461">
        <f>'1-2 人员岗位信息'!D36</f>
        <v>20</v>
      </c>
      <c r="R10" s="461">
        <f>'1-2 人员岗位信息'!D37</f>
        <v>21</v>
      </c>
      <c r="S10" s="461"/>
      <c r="T10" s="462"/>
      <c r="U10" s="458"/>
      <c r="V10" s="458"/>
      <c r="W10" s="458"/>
      <c r="X10" s="458"/>
      <c r="Y10" s="458"/>
      <c r="Z10" s="458"/>
      <c r="AA10" s="458"/>
      <c r="AB10" s="458"/>
      <c r="AC10" s="458"/>
      <c r="AD10" s="458"/>
      <c r="AE10" s="458"/>
      <c r="AF10" s="458"/>
      <c r="AG10" s="458"/>
    </row>
    <row r="11" ht="9" customHeight="1" spans="2:20">
      <c r="B11" s="392"/>
      <c r="C11" s="393"/>
      <c r="D11" s="393"/>
      <c r="E11" s="393"/>
      <c r="F11" s="393"/>
      <c r="G11" s="393"/>
      <c r="H11" s="393"/>
      <c r="I11" s="441"/>
      <c r="J11" s="393"/>
      <c r="K11" s="441"/>
      <c r="L11" s="393"/>
      <c r="M11" s="442"/>
      <c r="N11" s="443"/>
      <c r="O11" s="443"/>
      <c r="P11" s="444"/>
      <c r="Q11" s="444"/>
      <c r="R11" s="444"/>
      <c r="S11" s="444"/>
      <c r="T11" s="463"/>
    </row>
    <row r="12" ht="27.95" customHeight="1" spans="2:20">
      <c r="B12" s="394" t="s">
        <v>204</v>
      </c>
      <c r="C12" s="395"/>
      <c r="D12" s="395"/>
      <c r="E12" s="395"/>
      <c r="F12" s="395"/>
      <c r="G12" s="395"/>
      <c r="H12" s="395"/>
      <c r="I12" s="395"/>
      <c r="J12" s="395"/>
      <c r="K12" s="395"/>
      <c r="L12" s="395"/>
      <c r="M12" s="395"/>
      <c r="N12" s="395"/>
      <c r="O12" s="395"/>
      <c r="P12" s="395"/>
      <c r="Q12" s="395"/>
      <c r="R12" s="395"/>
      <c r="S12" s="395"/>
      <c r="T12" s="464"/>
    </row>
    <row r="13" ht="17.1" customHeight="1" spans="2:20">
      <c r="B13" s="396"/>
      <c r="C13" s="397"/>
      <c r="D13" s="397"/>
      <c r="E13" s="397"/>
      <c r="F13" s="397"/>
      <c r="G13" s="397"/>
      <c r="H13" s="397"/>
      <c r="I13" s="397"/>
      <c r="J13" s="397"/>
      <c r="K13" s="397"/>
      <c r="L13" s="397"/>
      <c r="M13" s="397"/>
      <c r="T13" s="465"/>
    </row>
    <row r="14" s="365" customFormat="1" ht="29.1" customHeight="1" spans="1:20">
      <c r="A14" s="398"/>
      <c r="B14" s="399"/>
      <c r="C14" s="400"/>
      <c r="D14" s="400"/>
      <c r="E14" s="400"/>
      <c r="F14" s="400"/>
      <c r="G14" s="400"/>
      <c r="H14" s="400"/>
      <c r="I14" s="400"/>
      <c r="J14" s="400"/>
      <c r="K14" s="400"/>
      <c r="L14" s="400"/>
      <c r="M14" s="400"/>
      <c r="T14" s="466"/>
    </row>
    <row r="15" s="365" customFormat="1" ht="29.1" customHeight="1" spans="1:20">
      <c r="A15" s="398"/>
      <c r="B15" s="399"/>
      <c r="C15" s="400"/>
      <c r="D15" s="400"/>
      <c r="E15" s="400"/>
      <c r="F15" s="400"/>
      <c r="G15" s="400"/>
      <c r="H15" s="400"/>
      <c r="I15" s="400"/>
      <c r="J15" s="400"/>
      <c r="K15" s="400"/>
      <c r="L15" s="400"/>
      <c r="M15" s="400"/>
      <c r="T15" s="466"/>
    </row>
    <row r="16" s="365" customFormat="1" ht="29.1" customHeight="1" spans="1:20">
      <c r="A16" s="398"/>
      <c r="B16" s="399"/>
      <c r="C16" s="400"/>
      <c r="D16" s="400"/>
      <c r="E16" s="400"/>
      <c r="F16" s="400"/>
      <c r="G16" s="400"/>
      <c r="H16" s="400"/>
      <c r="I16" s="400"/>
      <c r="J16" s="400"/>
      <c r="K16" s="400"/>
      <c r="L16" s="400"/>
      <c r="M16" s="400"/>
      <c r="T16" s="466"/>
    </row>
    <row r="17" s="365" customFormat="1" ht="29.1" customHeight="1" spans="1:20">
      <c r="A17" s="398"/>
      <c r="B17" s="399"/>
      <c r="C17" s="400"/>
      <c r="D17" s="400"/>
      <c r="E17" s="400"/>
      <c r="F17" s="400"/>
      <c r="G17" s="400"/>
      <c r="H17" s="400"/>
      <c r="I17" s="400"/>
      <c r="J17" s="400"/>
      <c r="K17" s="400"/>
      <c r="L17" s="400"/>
      <c r="M17" s="400"/>
      <c r="T17" s="466"/>
    </row>
    <row r="18" s="365" customFormat="1" ht="29.1" customHeight="1" spans="1:20">
      <c r="A18" s="398"/>
      <c r="B18" s="399"/>
      <c r="C18" s="400"/>
      <c r="D18" s="400"/>
      <c r="E18" s="400"/>
      <c r="F18" s="400"/>
      <c r="G18" s="400"/>
      <c r="H18" s="400"/>
      <c r="I18" s="400"/>
      <c r="J18" s="400"/>
      <c r="K18" s="400"/>
      <c r="L18" s="400"/>
      <c r="M18" s="400"/>
      <c r="T18" s="466"/>
    </row>
    <row r="19" s="365" customFormat="1" ht="29.1" customHeight="1" spans="1:20">
      <c r="A19" s="398"/>
      <c r="B19" s="399"/>
      <c r="C19" s="400"/>
      <c r="D19" s="400"/>
      <c r="E19" s="400"/>
      <c r="F19" s="400"/>
      <c r="G19" s="400"/>
      <c r="H19" s="400"/>
      <c r="I19" s="400"/>
      <c r="J19" s="400"/>
      <c r="K19" s="400"/>
      <c r="L19" s="400"/>
      <c r="M19" s="400"/>
      <c r="T19" s="466"/>
    </row>
    <row r="20" s="365" customFormat="1" ht="29.1" customHeight="1" spans="1:20">
      <c r="A20" s="398"/>
      <c r="B20" s="399"/>
      <c r="C20" s="400"/>
      <c r="D20" s="400"/>
      <c r="E20" s="400"/>
      <c r="F20" s="400"/>
      <c r="G20" s="400"/>
      <c r="H20" s="400"/>
      <c r="I20" s="400"/>
      <c r="J20" s="400"/>
      <c r="K20" s="400"/>
      <c r="L20" s="400"/>
      <c r="M20" s="400"/>
      <c r="T20" s="466"/>
    </row>
    <row r="21" s="365" customFormat="1" ht="29.1" customHeight="1" spans="1:20">
      <c r="A21" s="398"/>
      <c r="B21" s="399"/>
      <c r="C21" s="400"/>
      <c r="D21" s="400"/>
      <c r="E21" s="400"/>
      <c r="F21" s="400"/>
      <c r="G21" s="400"/>
      <c r="H21" s="400"/>
      <c r="I21" s="400"/>
      <c r="J21" s="400"/>
      <c r="K21" s="400"/>
      <c r="L21" s="400"/>
      <c r="M21" s="400"/>
      <c r="T21" s="466"/>
    </row>
    <row r="22" s="365" customFormat="1" ht="29.1" customHeight="1" spans="1:20">
      <c r="A22" s="398"/>
      <c r="B22" s="399"/>
      <c r="C22" s="400"/>
      <c r="D22" s="400"/>
      <c r="E22" s="400"/>
      <c r="F22" s="400"/>
      <c r="G22" s="400"/>
      <c r="H22" s="400"/>
      <c r="I22" s="400"/>
      <c r="J22" s="400"/>
      <c r="K22" s="400"/>
      <c r="L22" s="400"/>
      <c r="M22" s="400"/>
      <c r="T22" s="466"/>
    </row>
    <row r="23" s="365" customFormat="1" ht="29.1" customHeight="1" spans="1:20">
      <c r="A23" s="398"/>
      <c r="B23" s="399"/>
      <c r="C23" s="400"/>
      <c r="D23" s="400"/>
      <c r="E23" s="400"/>
      <c r="F23" s="400"/>
      <c r="G23" s="400"/>
      <c r="H23" s="400"/>
      <c r="I23" s="400"/>
      <c r="J23" s="400"/>
      <c r="K23" s="400"/>
      <c r="L23" s="400"/>
      <c r="M23" s="400"/>
      <c r="T23" s="466"/>
    </row>
    <row r="24" s="365" customFormat="1" ht="29.1" customHeight="1" spans="1:20">
      <c r="A24" s="398"/>
      <c r="B24" s="401"/>
      <c r="C24" s="402"/>
      <c r="D24" s="402"/>
      <c r="E24" s="402"/>
      <c r="F24" s="402"/>
      <c r="G24" s="402"/>
      <c r="H24" s="402"/>
      <c r="I24" s="402"/>
      <c r="J24" s="402"/>
      <c r="K24" s="402"/>
      <c r="L24" s="402"/>
      <c r="M24" s="402"/>
      <c r="N24" s="402"/>
      <c r="O24" s="402"/>
      <c r="P24" s="402"/>
      <c r="Q24" s="402"/>
      <c r="R24" s="402"/>
      <c r="S24" s="402"/>
      <c r="T24" s="467"/>
    </row>
    <row r="25" s="365" customFormat="1" ht="29.1" customHeight="1" spans="1:20">
      <c r="A25" s="398"/>
      <c r="B25" s="394" t="s">
        <v>205</v>
      </c>
      <c r="C25" s="395"/>
      <c r="D25" s="395"/>
      <c r="E25" s="395"/>
      <c r="F25" s="395"/>
      <c r="G25" s="395"/>
      <c r="H25" s="395"/>
      <c r="I25" s="395"/>
      <c r="J25" s="395"/>
      <c r="K25" s="395"/>
      <c r="L25" s="395"/>
      <c r="M25" s="395"/>
      <c r="N25" s="395"/>
      <c r="O25" s="395"/>
      <c r="P25" s="395"/>
      <c r="Q25" s="395"/>
      <c r="R25" s="395"/>
      <c r="S25" s="395"/>
      <c r="T25" s="464"/>
    </row>
    <row r="26" s="365" customFormat="1" ht="17.1" customHeight="1" spans="1:30">
      <c r="A26" s="366"/>
      <c r="B26" s="396"/>
      <c r="C26" s="397"/>
      <c r="D26" s="397"/>
      <c r="E26" s="397"/>
      <c r="F26" s="397"/>
      <c r="G26" s="397"/>
      <c r="H26" s="397"/>
      <c r="I26" s="397"/>
      <c r="J26" s="397"/>
      <c r="K26" s="397"/>
      <c r="L26" s="397"/>
      <c r="M26" s="397"/>
      <c r="T26" s="466"/>
      <c r="X26" s="367"/>
      <c r="Y26" s="367"/>
      <c r="Z26" s="367"/>
      <c r="AA26" s="367"/>
      <c r="AB26" s="367"/>
      <c r="AC26" s="367"/>
      <c r="AD26" s="367"/>
    </row>
    <row r="27" s="365" customFormat="1" ht="20.1" customHeight="1" spans="1:20">
      <c r="A27" s="398"/>
      <c r="B27" s="399"/>
      <c r="C27" s="400"/>
      <c r="D27" s="400"/>
      <c r="E27" s="400"/>
      <c r="F27" s="400"/>
      <c r="G27" s="400"/>
      <c r="H27" s="400"/>
      <c r="I27" s="400"/>
      <c r="J27" s="400"/>
      <c r="K27" s="400"/>
      <c r="L27" s="400"/>
      <c r="M27" s="400"/>
      <c r="T27" s="466"/>
    </row>
    <row r="28" s="365" customFormat="1" ht="20.1" customHeight="1" spans="1:20">
      <c r="A28" s="398"/>
      <c r="B28" s="399"/>
      <c r="C28" s="400"/>
      <c r="D28" s="400"/>
      <c r="E28" s="400"/>
      <c r="F28" s="400"/>
      <c r="G28" s="400"/>
      <c r="H28" s="400"/>
      <c r="I28" s="400"/>
      <c r="J28" s="400"/>
      <c r="K28" s="400"/>
      <c r="L28" s="400"/>
      <c r="M28" s="400"/>
      <c r="T28" s="466"/>
    </row>
    <row r="29" s="365" customFormat="1" ht="20.1" customHeight="1" spans="1:20">
      <c r="A29" s="398"/>
      <c r="B29" s="399"/>
      <c r="C29" s="400"/>
      <c r="D29" s="400"/>
      <c r="E29" s="400"/>
      <c r="F29" s="400"/>
      <c r="G29" s="400"/>
      <c r="H29" s="400"/>
      <c r="I29" s="400"/>
      <c r="J29" s="400"/>
      <c r="K29" s="400"/>
      <c r="L29" s="400"/>
      <c r="M29" s="400"/>
      <c r="T29" s="466"/>
    </row>
    <row r="30" s="365" customFormat="1" ht="20.1" customHeight="1" spans="1:20">
      <c r="A30" s="398"/>
      <c r="B30" s="399"/>
      <c r="C30" s="400"/>
      <c r="D30" s="400"/>
      <c r="E30" s="400"/>
      <c r="F30" s="400"/>
      <c r="G30" s="400"/>
      <c r="H30" s="400"/>
      <c r="I30" s="400"/>
      <c r="J30" s="400"/>
      <c r="K30" s="400"/>
      <c r="L30" s="400"/>
      <c r="M30" s="400"/>
      <c r="T30" s="466"/>
    </row>
    <row r="31" s="365" customFormat="1" ht="20.1" customHeight="1" spans="1:20">
      <c r="A31" s="398"/>
      <c r="B31" s="399"/>
      <c r="C31" s="400"/>
      <c r="D31" s="400"/>
      <c r="E31" s="400"/>
      <c r="F31" s="400"/>
      <c r="G31" s="400"/>
      <c r="H31" s="400"/>
      <c r="I31" s="400"/>
      <c r="J31" s="400"/>
      <c r="K31" s="400"/>
      <c r="L31" s="400"/>
      <c r="M31" s="400"/>
      <c r="T31" s="466"/>
    </row>
    <row r="32" s="365" customFormat="1" ht="20.1" customHeight="1" spans="1:20">
      <c r="A32" s="398"/>
      <c r="B32" s="399"/>
      <c r="C32" s="400"/>
      <c r="D32" s="400"/>
      <c r="E32" s="400"/>
      <c r="F32" s="400"/>
      <c r="G32" s="400"/>
      <c r="H32" s="400"/>
      <c r="I32" s="400"/>
      <c r="J32" s="400"/>
      <c r="K32" s="400"/>
      <c r="L32" s="400"/>
      <c r="M32" s="400"/>
      <c r="T32" s="466"/>
    </row>
    <row r="33" s="365" customFormat="1" ht="20.1" customHeight="1" spans="1:20">
      <c r="A33" s="398"/>
      <c r="B33" s="399"/>
      <c r="C33" s="400"/>
      <c r="D33" s="400"/>
      <c r="E33" s="400"/>
      <c r="F33" s="400"/>
      <c r="G33" s="400"/>
      <c r="H33" s="400"/>
      <c r="I33" s="400"/>
      <c r="J33" s="400"/>
      <c r="K33" s="400"/>
      <c r="L33" s="400"/>
      <c r="M33" s="400"/>
      <c r="T33" s="466"/>
    </row>
    <row r="34" s="365" customFormat="1" ht="20.1" customHeight="1" spans="1:20">
      <c r="A34" s="398"/>
      <c r="B34" s="399"/>
      <c r="C34" s="400"/>
      <c r="D34" s="400"/>
      <c r="E34" s="400"/>
      <c r="F34" s="400"/>
      <c r="G34" s="400"/>
      <c r="H34" s="400"/>
      <c r="I34" s="400"/>
      <c r="J34" s="400"/>
      <c r="K34" s="400"/>
      <c r="L34" s="400"/>
      <c r="M34" s="400"/>
      <c r="T34" s="466"/>
    </row>
    <row r="35" s="365" customFormat="1" ht="20.1" customHeight="1" spans="1:20">
      <c r="A35" s="398"/>
      <c r="B35" s="399"/>
      <c r="C35" s="400"/>
      <c r="D35" s="400"/>
      <c r="E35" s="400"/>
      <c r="F35" s="400"/>
      <c r="G35" s="400"/>
      <c r="H35" s="400"/>
      <c r="I35" s="400"/>
      <c r="J35" s="400"/>
      <c r="K35" s="400"/>
      <c r="L35" s="400"/>
      <c r="M35" s="400"/>
      <c r="T35" s="466"/>
    </row>
    <row r="36" ht="20.1" customHeight="1" spans="2:20">
      <c r="B36" s="396"/>
      <c r="C36" s="397"/>
      <c r="D36" s="397"/>
      <c r="E36" s="397"/>
      <c r="F36" s="397"/>
      <c r="G36" s="397"/>
      <c r="H36" s="397"/>
      <c r="I36" s="397"/>
      <c r="J36" s="397"/>
      <c r="K36" s="397"/>
      <c r="L36" s="397"/>
      <c r="M36" s="397"/>
      <c r="T36" s="465"/>
    </row>
    <row r="37" ht="20.1" customHeight="1" spans="2:20">
      <c r="B37" s="396"/>
      <c r="C37" s="397"/>
      <c r="D37" s="397"/>
      <c r="E37" s="397"/>
      <c r="F37" s="397"/>
      <c r="G37" s="397"/>
      <c r="H37" s="397"/>
      <c r="I37" s="397"/>
      <c r="J37" s="397"/>
      <c r="K37" s="397"/>
      <c r="L37" s="397"/>
      <c r="M37" s="397"/>
      <c r="T37" s="465"/>
    </row>
    <row r="38" ht="20.1" customHeight="1" spans="2:20">
      <c r="B38" s="396"/>
      <c r="C38" s="397"/>
      <c r="D38" s="397"/>
      <c r="E38" s="397"/>
      <c r="F38" s="397"/>
      <c r="G38" s="397"/>
      <c r="H38" s="397"/>
      <c r="I38" s="397"/>
      <c r="J38" s="397"/>
      <c r="K38" s="397"/>
      <c r="L38" s="397"/>
      <c r="M38" s="397"/>
      <c r="T38" s="465"/>
    </row>
    <row r="39" ht="20.1" customHeight="1" spans="2:20">
      <c r="B39" s="396"/>
      <c r="C39" s="397"/>
      <c r="D39" s="397"/>
      <c r="E39" s="397"/>
      <c r="F39" s="397"/>
      <c r="G39" s="397"/>
      <c r="H39" s="397"/>
      <c r="I39" s="397"/>
      <c r="J39" s="397"/>
      <c r="K39" s="397"/>
      <c r="L39" s="397"/>
      <c r="M39" s="397"/>
      <c r="T39" s="465"/>
    </row>
    <row r="40" ht="20.1" customHeight="1" spans="2:20">
      <c r="B40" s="396"/>
      <c r="C40" s="397"/>
      <c r="D40" s="397"/>
      <c r="E40" s="397"/>
      <c r="F40" s="397"/>
      <c r="G40" s="397"/>
      <c r="H40" s="397"/>
      <c r="I40" s="397"/>
      <c r="J40" s="397"/>
      <c r="K40" s="397"/>
      <c r="L40" s="397"/>
      <c r="M40" s="397"/>
      <c r="T40" s="465"/>
    </row>
    <row r="41" ht="20.1" customHeight="1" spans="2:20">
      <c r="B41" s="396"/>
      <c r="C41" s="397"/>
      <c r="D41" s="397"/>
      <c r="E41" s="397"/>
      <c r="F41" s="397"/>
      <c r="G41" s="397"/>
      <c r="H41" s="397"/>
      <c r="I41" s="397"/>
      <c r="J41" s="397"/>
      <c r="K41" s="397"/>
      <c r="L41" s="397"/>
      <c r="M41" s="397"/>
      <c r="T41" s="465"/>
    </row>
    <row r="42" ht="20.1" customHeight="1" spans="2:20">
      <c r="B42" s="396"/>
      <c r="C42" s="397"/>
      <c r="D42" s="397"/>
      <c r="E42" s="397"/>
      <c r="F42" s="397"/>
      <c r="G42" s="397"/>
      <c r="H42" s="397"/>
      <c r="I42" s="397"/>
      <c r="J42" s="397"/>
      <c r="K42" s="397"/>
      <c r="L42" s="397"/>
      <c r="M42" s="397"/>
      <c r="T42" s="465"/>
    </row>
    <row r="43" ht="20.1" customHeight="1" spans="2:20">
      <c r="B43" s="396"/>
      <c r="C43" s="397"/>
      <c r="D43" s="397"/>
      <c r="E43" s="397"/>
      <c r="F43" s="397"/>
      <c r="G43" s="397"/>
      <c r="H43" s="397"/>
      <c r="I43" s="397"/>
      <c r="J43" s="397"/>
      <c r="K43" s="397"/>
      <c r="L43" s="397"/>
      <c r="M43" s="397"/>
      <c r="T43" s="465"/>
    </row>
    <row r="44" ht="20.1" customHeight="1" spans="2:20">
      <c r="B44" s="403"/>
      <c r="C44" s="404"/>
      <c r="D44" s="404"/>
      <c r="E44" s="404"/>
      <c r="F44" s="404"/>
      <c r="G44" s="404"/>
      <c r="H44" s="404"/>
      <c r="I44" s="404"/>
      <c r="J44" s="404"/>
      <c r="K44" s="404"/>
      <c r="L44" s="404"/>
      <c r="M44" s="404"/>
      <c r="N44" s="402"/>
      <c r="O44" s="402"/>
      <c r="P44" s="404"/>
      <c r="Q44" s="404"/>
      <c r="R44" s="404"/>
      <c r="S44" s="404"/>
      <c r="T44" s="468"/>
    </row>
    <row r="45" ht="27.95" customHeight="1" spans="2:20">
      <c r="B45" s="394" t="s">
        <v>206</v>
      </c>
      <c r="C45" s="395"/>
      <c r="D45" s="395"/>
      <c r="E45" s="395"/>
      <c r="F45" s="395"/>
      <c r="G45" s="395"/>
      <c r="H45" s="395"/>
      <c r="I45" s="395"/>
      <c r="J45" s="395"/>
      <c r="K45" s="395"/>
      <c r="L45" s="395"/>
      <c r="M45" s="395"/>
      <c r="N45" s="395"/>
      <c r="O45" s="395"/>
      <c r="P45" s="395"/>
      <c r="Q45" s="395"/>
      <c r="R45" s="395"/>
      <c r="S45" s="395"/>
      <c r="T45" s="464"/>
    </row>
    <row r="46" s="366" customFormat="1" ht="27.95" customHeight="1" spans="2:20">
      <c r="B46" s="405"/>
      <c r="C46" s="406"/>
      <c r="D46" s="406"/>
      <c r="E46" s="406"/>
      <c r="F46" s="406"/>
      <c r="G46" s="406"/>
      <c r="H46" s="406"/>
      <c r="I46" s="406"/>
      <c r="J46" s="406"/>
      <c r="K46" s="406"/>
      <c r="L46" s="406"/>
      <c r="M46" s="406"/>
      <c r="N46" s="445" t="s">
        <v>207</v>
      </c>
      <c r="O46" s="446" t="s">
        <v>208</v>
      </c>
      <c r="P46" s="446" t="s">
        <v>209</v>
      </c>
      <c r="Q46" s="446" t="s">
        <v>210</v>
      </c>
      <c r="R46" s="446" t="s">
        <v>211</v>
      </c>
      <c r="S46" s="446" t="s">
        <v>212</v>
      </c>
      <c r="T46" s="446" t="s">
        <v>213</v>
      </c>
    </row>
    <row r="47" s="366" customFormat="1" ht="33.95" customHeight="1" spans="2:20">
      <c r="B47" s="405"/>
      <c r="C47" s="406"/>
      <c r="D47" s="406"/>
      <c r="E47" s="406"/>
      <c r="F47" s="406"/>
      <c r="G47" s="406"/>
      <c r="H47" s="406"/>
      <c r="I47" s="406"/>
      <c r="J47" s="406"/>
      <c r="K47" s="406"/>
      <c r="L47" s="406"/>
      <c r="M47" s="406"/>
      <c r="N47" s="445"/>
      <c r="O47" s="446"/>
      <c r="P47" s="446"/>
      <c r="Q47" s="446"/>
      <c r="R47" s="446"/>
      <c r="S47" s="446"/>
      <c r="T47" s="446"/>
    </row>
    <row r="48" s="366" customFormat="1" ht="27.95" customHeight="1" spans="2:20">
      <c r="B48" s="405"/>
      <c r="C48" s="406"/>
      <c r="D48" s="406"/>
      <c r="E48" s="406"/>
      <c r="F48" s="406"/>
      <c r="G48" s="406"/>
      <c r="H48" s="406"/>
      <c r="I48" s="406"/>
      <c r="J48" s="406"/>
      <c r="K48" s="406"/>
      <c r="L48" s="406"/>
      <c r="M48" s="406"/>
      <c r="N48" s="447">
        <v>1.1</v>
      </c>
      <c r="O48" s="448" t="s">
        <v>214</v>
      </c>
      <c r="P48" s="449">
        <f>'2 过程管理表单'!H5/10000</f>
        <v>1467.93490428722</v>
      </c>
      <c r="Q48" s="449">
        <f>INDEX('4-1主要费项费项月累成本使用情况 '!C5:N5,MATCH($L$3&amp;"月",表3_3[[#Headers],[1月]:[12月]],0))/10000</f>
        <v>5.87559667627684</v>
      </c>
      <c r="R48" s="449">
        <f>INDEX('4-1主要费项费项月累成本使用情况 '!C3:N3,MATCH($L$3&amp;"月",表3_3[[#Headers],[1月]:[12月]],0))/10000</f>
        <v>18.702667026225</v>
      </c>
      <c r="S48" s="469">
        <f t="shared" ref="S48:S56" si="2">IFERROR(R48/P48,"无年度目标")</f>
        <v>0.0127408013608795</v>
      </c>
      <c r="T48" s="470">
        <f t="shared" ref="T48:T56" si="3">IFERROR(R48/Q48,"无月度目标")</f>
        <v>3.18310940261411</v>
      </c>
    </row>
    <row r="49" s="366" customFormat="1" ht="27.95" customHeight="1" spans="2:20">
      <c r="B49" s="405"/>
      <c r="C49" s="406"/>
      <c r="D49" s="406"/>
      <c r="E49" s="406"/>
      <c r="F49" s="406"/>
      <c r="G49" s="406"/>
      <c r="H49" s="406"/>
      <c r="I49" s="406"/>
      <c r="J49" s="406"/>
      <c r="K49" s="406"/>
      <c r="L49" s="406"/>
      <c r="M49" s="406"/>
      <c r="N49" s="447">
        <v>1.2</v>
      </c>
      <c r="O49" s="448" t="s">
        <v>9</v>
      </c>
      <c r="P49" s="449">
        <f>'2 过程管理表单'!H508/10000</f>
        <v>57.4946548672566</v>
      </c>
      <c r="Q49" s="449">
        <f>INDEX('4-1主要费项费项月累成本使用情况 '!C9:N9,MATCH($L$3&amp;"月",表3_3[[#Headers],[1月]:[12月]],0))/10000</f>
        <v>57.4946548672566</v>
      </c>
      <c r="R49" s="449">
        <f>INDEX('4-1主要费项费项月累成本使用情况 '!C7:N7,MATCH($L$3&amp;"月",表3_3[[#Headers],[1月]:[12月]],0))/10000</f>
        <v>23.398493</v>
      </c>
      <c r="S49" s="469">
        <f t="shared" si="2"/>
        <v>0.406968144326153</v>
      </c>
      <c r="T49" s="470">
        <f t="shared" si="3"/>
        <v>0.406968144326153</v>
      </c>
    </row>
    <row r="50" s="366" customFormat="1" ht="27.95" customHeight="1" spans="2:20">
      <c r="B50" s="405"/>
      <c r="C50" s="406"/>
      <c r="D50" s="406"/>
      <c r="E50" s="406"/>
      <c r="F50" s="406"/>
      <c r="G50" s="406"/>
      <c r="H50" s="406"/>
      <c r="I50" s="406"/>
      <c r="J50" s="406"/>
      <c r="K50" s="406"/>
      <c r="L50" s="406"/>
      <c r="M50" s="406"/>
      <c r="N50" s="447">
        <v>1.3</v>
      </c>
      <c r="O50" s="447" t="s">
        <v>64</v>
      </c>
      <c r="P50" s="449">
        <f>'2 过程管理表单'!H536/10000</f>
        <v>9.41559525797295</v>
      </c>
      <c r="Q50" s="449">
        <f>INDEX('4-1主要费项费项月累成本使用情况 '!C13:N13,MATCH($L$3&amp;"月",表3_3[[#Headers],[1月]:[12月]],0))/10000</f>
        <v>4.25335337006734</v>
      </c>
      <c r="R50" s="449">
        <f>INDEX('4-1主要费项费项月累成本使用情况 '!C10:N10,MATCH($L$3&amp;"月",表3_3[[#Headers],[1月]:[12月]],0))/10000</f>
        <v>0</v>
      </c>
      <c r="S50" s="469">
        <f t="shared" si="2"/>
        <v>0</v>
      </c>
      <c r="T50" s="470">
        <f t="shared" si="3"/>
        <v>0</v>
      </c>
    </row>
    <row r="51" s="366" customFormat="1" ht="27.95" customHeight="1" spans="2:20">
      <c r="B51" s="405"/>
      <c r="C51" s="406"/>
      <c r="D51" s="406"/>
      <c r="E51" s="406"/>
      <c r="F51" s="406"/>
      <c r="G51" s="406"/>
      <c r="H51" s="406"/>
      <c r="I51" s="406"/>
      <c r="J51" s="406"/>
      <c r="K51" s="406"/>
      <c r="L51" s="406"/>
      <c r="M51" s="406"/>
      <c r="N51" s="447">
        <v>1.4</v>
      </c>
      <c r="O51" s="448" t="s">
        <v>215</v>
      </c>
      <c r="P51" s="449">
        <f>'2 过程管理表单'!H598/10000</f>
        <v>0</v>
      </c>
      <c r="Q51" s="449">
        <f>INDEX('4-1主要费项费项月累成本使用情况 '!C17:N17,MATCH($L$3&amp;"月",表3_3[[#Headers],[1月]:[12月]],0))/10000</f>
        <v>0</v>
      </c>
      <c r="R51" s="449">
        <f>INDEX('4-1主要费项费项月累成本使用情况 '!C15:N15,MATCH($L$3&amp;"月",表3_3[[#Headers],[1月]:[12月]],0))/10000</f>
        <v>0</v>
      </c>
      <c r="S51" s="469" t="str">
        <f t="shared" si="2"/>
        <v>无年度目标</v>
      </c>
      <c r="T51" s="470" t="str">
        <f t="shared" si="3"/>
        <v>无月度目标</v>
      </c>
    </row>
    <row r="52" s="366" customFormat="1" ht="27.95" customHeight="1" spans="2:20">
      <c r="B52" s="405"/>
      <c r="C52" s="406"/>
      <c r="D52" s="406"/>
      <c r="E52" s="406"/>
      <c r="F52" s="406"/>
      <c r="G52" s="406"/>
      <c r="H52" s="406"/>
      <c r="I52" s="406"/>
      <c r="J52" s="406"/>
      <c r="K52" s="406"/>
      <c r="L52" s="406"/>
      <c r="M52" s="406"/>
      <c r="N52" s="450">
        <v>1.5</v>
      </c>
      <c r="O52" s="448" t="s">
        <v>216</v>
      </c>
      <c r="P52" s="449">
        <f>'2 过程管理表单'!H604/10000</f>
        <v>0</v>
      </c>
      <c r="Q52" s="449">
        <f>INDEX('4-1主要费项费项月累成本使用情况 '!C21:N21,MATCH($L$3&amp;"月",表3_3[[#Headers],[1月]:[12月]],0))/10000</f>
        <v>0</v>
      </c>
      <c r="R52" s="449">
        <f>INDEX('4-1主要费项费项月累成本使用情况 '!C19:N19,MATCH($L$3&amp;"月",表3_3[[#Headers],[1月]:[12月]],0))/10000</f>
        <v>0</v>
      </c>
      <c r="S52" s="469" t="str">
        <f t="shared" si="2"/>
        <v>无年度目标</v>
      </c>
      <c r="T52" s="470" t="str">
        <f t="shared" si="3"/>
        <v>无月度目标</v>
      </c>
    </row>
    <row r="53" s="366" customFormat="1" ht="27.95" customHeight="1" spans="2:20">
      <c r="B53" s="405"/>
      <c r="C53" s="406"/>
      <c r="D53" s="406"/>
      <c r="E53" s="406"/>
      <c r="F53" s="406"/>
      <c r="G53" s="406"/>
      <c r="H53" s="406"/>
      <c r="I53" s="406"/>
      <c r="J53" s="406"/>
      <c r="K53" s="406"/>
      <c r="L53" s="406"/>
      <c r="M53" s="406"/>
      <c r="N53" s="447">
        <v>1.6</v>
      </c>
      <c r="O53" s="448" t="s">
        <v>217</v>
      </c>
      <c r="P53" s="449">
        <f>'2 过程管理表单'!H617/10000</f>
        <v>0.15</v>
      </c>
      <c r="Q53" s="449">
        <f>INDEX('4-1主要费项费项月累成本使用情况 '!C25:N25,MATCH($L$3&amp;"月",表3_3[[#Headers],[1月]:[12月]],0))/10000</f>
        <v>0.0625</v>
      </c>
      <c r="R53" s="449">
        <f>INDEX('4-1主要费项费项月累成本使用情况 '!C23:N23,MATCH($L$3&amp;"月",表3_3[[#Headers],[1月]:[12月]],0))/10000</f>
        <v>2.039275</v>
      </c>
      <c r="S53" s="469">
        <f t="shared" si="2"/>
        <v>13.5951666666667</v>
      </c>
      <c r="T53" s="470">
        <f t="shared" si="3"/>
        <v>32.6284</v>
      </c>
    </row>
    <row r="54" s="366" customFormat="1" ht="27.95" customHeight="1" spans="2:20">
      <c r="B54" s="405"/>
      <c r="C54" s="406"/>
      <c r="D54" s="406"/>
      <c r="E54" s="406"/>
      <c r="F54" s="406"/>
      <c r="G54" s="406"/>
      <c r="H54" s="406"/>
      <c r="I54" s="406"/>
      <c r="J54" s="406"/>
      <c r="K54" s="406"/>
      <c r="L54" s="406"/>
      <c r="M54" s="406"/>
      <c r="N54" s="451" t="s">
        <v>218</v>
      </c>
      <c r="O54" s="452" t="s">
        <v>219</v>
      </c>
      <c r="P54" s="449">
        <f>'2 过程管理表单'!H6/10000</f>
        <v>1455.00630245283</v>
      </c>
      <c r="Q54" s="449">
        <f>INDEX('4-1主要费项费项月累成本使用情况 '!C29:N29,MATCH($L$3&amp;"月",表3_3[[#Headers],[1月]:[12月]],0))/10000</f>
        <v>640.78327645283</v>
      </c>
      <c r="R54" s="449">
        <f>INDEX('4-1主要费项费项月累成本使用情况 '!C27:N27,MATCH($L$3&amp;"月",表3_3[[#Headers],[1月]:[12月]],0))/10000</f>
        <v>0.242013698630137</v>
      </c>
      <c r="S54" s="469">
        <f t="shared" si="2"/>
        <v>0.000166331718441462</v>
      </c>
      <c r="T54" s="470">
        <f t="shared" si="3"/>
        <v>0.000377684167991785</v>
      </c>
    </row>
    <row r="55" s="366" customFormat="1" ht="27.95" customHeight="1" spans="2:20">
      <c r="B55" s="405"/>
      <c r="C55" s="406"/>
      <c r="D55" s="406"/>
      <c r="E55" s="406"/>
      <c r="F55" s="406"/>
      <c r="G55" s="406"/>
      <c r="H55" s="406"/>
      <c r="I55" s="406"/>
      <c r="J55" s="406"/>
      <c r="K55" s="406"/>
      <c r="L55" s="406"/>
      <c r="M55" s="406"/>
      <c r="N55" s="451" t="s">
        <v>220</v>
      </c>
      <c r="O55" s="452" t="s">
        <v>221</v>
      </c>
      <c r="P55" s="449">
        <f>'2 过程管理表单'!H177/10000</f>
        <v>12.9286018343816</v>
      </c>
      <c r="Q55" s="449">
        <f>INDEX('4-1主要费项费项月累成本使用情况 '!C33:N33,MATCH($L$3&amp;"月",表3_3[[#Headers],[1月]:[12月]],0))/10000</f>
        <v>0</v>
      </c>
      <c r="R55" s="449">
        <f>INDEX('4-1主要费项费项月累成本使用情况 '!C31:N31,MATCH($L$3&amp;"月",表3_3[[#Headers],[1月]:[12月]],0))/10000</f>
        <v>2.93555640144747</v>
      </c>
      <c r="S55" s="469">
        <f t="shared" si="2"/>
        <v>0.227059077157192</v>
      </c>
      <c r="T55" s="470" t="str">
        <f t="shared" si="3"/>
        <v>无月度目标</v>
      </c>
    </row>
    <row r="56" s="366" customFormat="1" ht="27.95" customHeight="1" spans="2:20">
      <c r="B56" s="405"/>
      <c r="C56" s="406"/>
      <c r="D56" s="406"/>
      <c r="E56" s="406"/>
      <c r="F56" s="406"/>
      <c r="G56" s="406"/>
      <c r="H56" s="406"/>
      <c r="I56" s="406"/>
      <c r="J56" s="406"/>
      <c r="K56" s="406"/>
      <c r="L56" s="406"/>
      <c r="M56" s="406"/>
      <c r="N56" s="451" t="s">
        <v>222</v>
      </c>
      <c r="O56" s="452" t="s">
        <v>223</v>
      </c>
      <c r="P56" s="449">
        <f>'2 过程管理表单'!H428/10000</f>
        <v>0</v>
      </c>
      <c r="Q56" s="449">
        <f>INDEX('4-1主要费项费项月累成本使用情况 '!C37:N37,MATCH($L$3&amp;"月",表3_3[[#Headers],[1月]:[12月]],0))/10000</f>
        <v>5.87559667627535</v>
      </c>
      <c r="R56" s="449">
        <f>INDEX('4-1主要费项费项月累成本使用情况 '!C35:N35,MATCH($L$3&amp;"月",表3_3[[#Headers],[1月]:[12月]],0))/10000</f>
        <v>15.6841873354428</v>
      </c>
      <c r="S56" s="469" t="str">
        <f t="shared" si="2"/>
        <v>无年度目标</v>
      </c>
      <c r="T56" s="470">
        <f t="shared" si="3"/>
        <v>2.66937780102791</v>
      </c>
    </row>
    <row r="57" s="366" customFormat="1" ht="27.95" customHeight="1" spans="2:20">
      <c r="B57" s="407"/>
      <c r="C57" s="408"/>
      <c r="D57" s="408"/>
      <c r="E57" s="408"/>
      <c r="F57" s="408"/>
      <c r="G57" s="408"/>
      <c r="H57" s="408"/>
      <c r="I57" s="408"/>
      <c r="J57" s="408"/>
      <c r="K57" s="408"/>
      <c r="L57" s="408">
        <v>0</v>
      </c>
      <c r="M57" s="408"/>
      <c r="N57" s="453"/>
      <c r="O57" s="453"/>
      <c r="P57" s="402"/>
      <c r="Q57" s="402"/>
      <c r="R57" s="402"/>
      <c r="S57" s="402"/>
      <c r="T57" s="467"/>
    </row>
    <row r="58" s="366" customFormat="1" ht="27.95" customHeight="1" spans="2:20">
      <c r="B58" s="394" t="s">
        <v>224</v>
      </c>
      <c r="C58" s="395"/>
      <c r="D58" s="395"/>
      <c r="E58" s="395"/>
      <c r="F58" s="395"/>
      <c r="G58" s="395"/>
      <c r="H58" s="395"/>
      <c r="I58" s="395"/>
      <c r="J58" s="395"/>
      <c r="K58" s="395"/>
      <c r="L58" s="395"/>
      <c r="M58" s="395"/>
      <c r="N58" s="395"/>
      <c r="O58" s="395"/>
      <c r="P58" s="395"/>
      <c r="Q58" s="395"/>
      <c r="R58" s="395"/>
      <c r="S58" s="395"/>
      <c r="T58" s="464"/>
    </row>
    <row r="59" s="366" customFormat="1" ht="27.95" customHeight="1" spans="2:20">
      <c r="B59" s="405"/>
      <c r="C59" s="406"/>
      <c r="D59" s="406"/>
      <c r="E59" s="406"/>
      <c r="F59" s="406"/>
      <c r="G59" s="406"/>
      <c r="H59" s="406"/>
      <c r="I59" s="406"/>
      <c r="J59" s="406"/>
      <c r="K59" s="406"/>
      <c r="L59" s="406"/>
      <c r="M59" s="406"/>
      <c r="T59" s="471"/>
    </row>
    <row r="60" s="366" customFormat="1" ht="27.95" customHeight="1" spans="2:20">
      <c r="B60" s="405"/>
      <c r="C60" s="406"/>
      <c r="D60" s="406"/>
      <c r="E60" s="406"/>
      <c r="F60" s="406"/>
      <c r="G60" s="406"/>
      <c r="H60" s="406"/>
      <c r="I60" s="406"/>
      <c r="J60" s="406"/>
      <c r="K60" s="406"/>
      <c r="L60" s="406"/>
      <c r="M60" s="406"/>
      <c r="T60" s="471"/>
    </row>
    <row r="61" s="366" customFormat="1" ht="27.95" customHeight="1" spans="2:20">
      <c r="B61" s="405"/>
      <c r="C61" s="406"/>
      <c r="D61" s="406"/>
      <c r="E61" s="406"/>
      <c r="F61" s="406"/>
      <c r="G61" s="406"/>
      <c r="H61" s="406"/>
      <c r="I61" s="406"/>
      <c r="J61" s="406"/>
      <c r="K61" s="406"/>
      <c r="L61" s="406"/>
      <c r="M61" s="406"/>
      <c r="T61" s="471"/>
    </row>
    <row r="62" s="366" customFormat="1" ht="27.95" customHeight="1" spans="2:20">
      <c r="B62" s="405"/>
      <c r="C62" s="406"/>
      <c r="D62" s="406"/>
      <c r="E62" s="406"/>
      <c r="F62" s="406"/>
      <c r="G62" s="406"/>
      <c r="H62" s="406"/>
      <c r="I62" s="406"/>
      <c r="J62" s="406"/>
      <c r="K62" s="406"/>
      <c r="L62" s="406"/>
      <c r="M62" s="406"/>
      <c r="T62" s="471"/>
    </row>
    <row r="63" s="366" customFormat="1" ht="27.95" customHeight="1" spans="2:20">
      <c r="B63" s="405"/>
      <c r="C63" s="406"/>
      <c r="D63" s="406"/>
      <c r="E63" s="406"/>
      <c r="F63" s="406"/>
      <c r="G63" s="406"/>
      <c r="H63" s="406"/>
      <c r="I63" s="406"/>
      <c r="J63" s="406"/>
      <c r="K63" s="406"/>
      <c r="L63" s="406"/>
      <c r="M63" s="406"/>
      <c r="T63" s="471"/>
    </row>
    <row r="64" s="366" customFormat="1" ht="27.95" customHeight="1" spans="2:20">
      <c r="B64" s="405"/>
      <c r="C64" s="406"/>
      <c r="D64" s="406"/>
      <c r="E64" s="406"/>
      <c r="F64" s="406"/>
      <c r="G64" s="406"/>
      <c r="H64" s="406"/>
      <c r="I64" s="406"/>
      <c r="J64" s="406"/>
      <c r="K64" s="406"/>
      <c r="L64" s="406"/>
      <c r="M64" s="406"/>
      <c r="N64" s="398"/>
      <c r="O64" s="398"/>
      <c r="T64" s="471"/>
    </row>
    <row r="65" spans="2:20">
      <c r="B65" s="396"/>
      <c r="C65" s="397"/>
      <c r="D65" s="397"/>
      <c r="E65" s="397"/>
      <c r="F65" s="397"/>
      <c r="G65" s="397"/>
      <c r="H65" s="397"/>
      <c r="I65" s="397"/>
      <c r="J65" s="397"/>
      <c r="K65" s="397"/>
      <c r="L65" s="397"/>
      <c r="M65" s="397"/>
      <c r="T65" s="465"/>
    </row>
    <row r="66" ht="27.95" customHeight="1" spans="1:20">
      <c r="A66" s="365"/>
      <c r="B66" s="399"/>
      <c r="C66" s="365"/>
      <c r="D66" s="365"/>
      <c r="E66" s="365"/>
      <c r="F66" s="365"/>
      <c r="G66" s="365"/>
      <c r="H66" s="365"/>
      <c r="I66" s="365"/>
      <c r="J66" s="365"/>
      <c r="K66" s="365"/>
      <c r="L66" s="365"/>
      <c r="M66" s="365"/>
      <c r="T66" s="465"/>
    </row>
    <row r="67" spans="2:20">
      <c r="B67" s="396"/>
      <c r="C67" s="397"/>
      <c r="D67" s="397"/>
      <c r="E67" s="397"/>
      <c r="F67" s="397"/>
      <c r="G67" s="397"/>
      <c r="H67" s="397"/>
      <c r="I67" s="397"/>
      <c r="J67" s="397"/>
      <c r="K67" s="397"/>
      <c r="L67" s="397"/>
      <c r="M67" s="397"/>
      <c r="T67" s="465"/>
    </row>
    <row r="68" spans="2:20">
      <c r="B68" s="396"/>
      <c r="C68" s="397"/>
      <c r="D68" s="397"/>
      <c r="E68" s="397"/>
      <c r="F68" s="397"/>
      <c r="G68" s="397"/>
      <c r="H68" s="397"/>
      <c r="I68" s="397"/>
      <c r="J68" s="397"/>
      <c r="K68" s="397"/>
      <c r="L68" s="397"/>
      <c r="M68" s="397"/>
      <c r="T68" s="465"/>
    </row>
    <row r="69" spans="2:20">
      <c r="B69" s="396"/>
      <c r="C69" s="397"/>
      <c r="D69" s="397"/>
      <c r="E69" s="397"/>
      <c r="F69" s="397"/>
      <c r="G69" s="397"/>
      <c r="H69" s="397"/>
      <c r="I69" s="397"/>
      <c r="J69" s="397"/>
      <c r="K69" s="397"/>
      <c r="L69" s="397"/>
      <c r="M69" s="397"/>
      <c r="T69" s="465"/>
    </row>
    <row r="70" spans="2:20">
      <c r="B70" s="403"/>
      <c r="C70" s="404"/>
      <c r="D70" s="404"/>
      <c r="E70" s="404"/>
      <c r="F70" s="404"/>
      <c r="G70" s="404"/>
      <c r="H70" s="404"/>
      <c r="I70" s="404"/>
      <c r="J70" s="404"/>
      <c r="K70" s="404"/>
      <c r="L70" s="404"/>
      <c r="M70" s="404"/>
      <c r="N70" s="402"/>
      <c r="O70" s="402"/>
      <c r="P70" s="404"/>
      <c r="Q70" s="404"/>
      <c r="R70" s="404"/>
      <c r="S70" s="404"/>
      <c r="T70" s="468"/>
    </row>
    <row r="71" ht="27.95" customHeight="1" spans="2:20">
      <c r="B71" s="394" t="s">
        <v>225</v>
      </c>
      <c r="C71" s="395"/>
      <c r="D71" s="395"/>
      <c r="E71" s="395"/>
      <c r="F71" s="395"/>
      <c r="G71" s="395"/>
      <c r="H71" s="395"/>
      <c r="I71" s="395"/>
      <c r="J71" s="395"/>
      <c r="K71" s="395"/>
      <c r="L71" s="395"/>
      <c r="M71" s="395"/>
      <c r="N71" s="395"/>
      <c r="O71" s="395"/>
      <c r="P71" s="395"/>
      <c r="Q71" s="395"/>
      <c r="R71" s="395"/>
      <c r="S71" s="395"/>
      <c r="T71" s="464"/>
    </row>
    <row r="72" spans="2:20">
      <c r="B72" s="396"/>
      <c r="C72" s="397"/>
      <c r="D72" s="397"/>
      <c r="E72" s="397"/>
      <c r="F72" s="397"/>
      <c r="G72" s="397"/>
      <c r="H72" s="397"/>
      <c r="I72" s="397"/>
      <c r="J72" s="397"/>
      <c r="K72" s="397"/>
      <c r="L72" s="397"/>
      <c r="M72" s="397"/>
      <c r="T72" s="465"/>
    </row>
    <row r="73" spans="2:20">
      <c r="B73" s="396"/>
      <c r="C73" s="397"/>
      <c r="D73" s="397"/>
      <c r="E73" s="397"/>
      <c r="F73" s="397"/>
      <c r="G73" s="397"/>
      <c r="H73" s="397"/>
      <c r="I73" s="397"/>
      <c r="J73" s="397"/>
      <c r="K73" s="397"/>
      <c r="L73" s="397"/>
      <c r="M73" s="397"/>
      <c r="T73" s="465"/>
    </row>
    <row r="74" spans="2:20">
      <c r="B74" s="396"/>
      <c r="C74" s="397"/>
      <c r="D74" s="397"/>
      <c r="E74" s="397"/>
      <c r="F74" s="397"/>
      <c r="G74" s="397"/>
      <c r="H74" s="397"/>
      <c r="I74" s="397"/>
      <c r="J74" s="397"/>
      <c r="K74" s="397"/>
      <c r="L74" s="397"/>
      <c r="M74" s="397"/>
      <c r="T74" s="465"/>
    </row>
    <row r="75" spans="2:20">
      <c r="B75" s="396"/>
      <c r="C75" s="397"/>
      <c r="D75" s="397"/>
      <c r="E75" s="397"/>
      <c r="F75" s="397"/>
      <c r="G75" s="397"/>
      <c r="H75" s="397"/>
      <c r="I75" s="397"/>
      <c r="J75" s="397"/>
      <c r="K75" s="397"/>
      <c r="L75" s="397"/>
      <c r="M75" s="397"/>
      <c r="T75" s="465"/>
    </row>
    <row r="76" spans="2:20">
      <c r="B76" s="396"/>
      <c r="C76" s="397"/>
      <c r="D76" s="397"/>
      <c r="E76" s="397"/>
      <c r="F76" s="397"/>
      <c r="G76" s="397"/>
      <c r="H76" s="397"/>
      <c r="I76" s="397"/>
      <c r="J76" s="397"/>
      <c r="K76" s="397"/>
      <c r="L76" s="397"/>
      <c r="M76" s="397"/>
      <c r="T76" s="465"/>
    </row>
    <row r="77" spans="2:20">
      <c r="B77" s="396"/>
      <c r="C77" s="397"/>
      <c r="D77" s="397"/>
      <c r="E77" s="397"/>
      <c r="F77" s="397"/>
      <c r="G77" s="397"/>
      <c r="H77" s="397"/>
      <c r="I77" s="397"/>
      <c r="J77" s="397"/>
      <c r="K77" s="397"/>
      <c r="L77" s="397"/>
      <c r="M77" s="397"/>
      <c r="T77" s="465"/>
    </row>
    <row r="78" spans="2:20">
      <c r="B78" s="396"/>
      <c r="C78" s="397"/>
      <c r="D78" s="397"/>
      <c r="E78" s="397"/>
      <c r="F78" s="397"/>
      <c r="G78" s="397"/>
      <c r="H78" s="397"/>
      <c r="I78" s="397"/>
      <c r="J78" s="397"/>
      <c r="K78" s="397"/>
      <c r="L78" s="397"/>
      <c r="M78" s="397"/>
      <c r="T78" s="465"/>
    </row>
    <row r="79" spans="2:20">
      <c r="B79" s="396"/>
      <c r="C79" s="397"/>
      <c r="D79" s="397"/>
      <c r="E79" s="397"/>
      <c r="F79" s="397"/>
      <c r="G79" s="397"/>
      <c r="H79" s="397"/>
      <c r="I79" s="397"/>
      <c r="J79" s="397"/>
      <c r="K79" s="397"/>
      <c r="L79" s="397"/>
      <c r="M79" s="397"/>
      <c r="T79" s="465"/>
    </row>
    <row r="80" spans="2:20">
      <c r="B80" s="396"/>
      <c r="C80" s="397"/>
      <c r="D80" s="397"/>
      <c r="E80" s="397"/>
      <c r="F80" s="397"/>
      <c r="G80" s="397"/>
      <c r="H80" s="397"/>
      <c r="I80" s="397"/>
      <c r="J80" s="397"/>
      <c r="K80" s="397"/>
      <c r="L80" s="397"/>
      <c r="M80" s="397"/>
      <c r="T80" s="465"/>
    </row>
    <row r="81" spans="2:20">
      <c r="B81" s="396"/>
      <c r="C81" s="397"/>
      <c r="D81" s="397"/>
      <c r="E81" s="397"/>
      <c r="F81" s="397"/>
      <c r="G81" s="397"/>
      <c r="H81" s="397"/>
      <c r="I81" s="397"/>
      <c r="J81" s="397"/>
      <c r="K81" s="397"/>
      <c r="L81" s="397"/>
      <c r="M81" s="397"/>
      <c r="T81" s="465"/>
    </row>
    <row r="82" spans="2:20">
      <c r="B82" s="396"/>
      <c r="C82" s="397"/>
      <c r="D82" s="397"/>
      <c r="E82" s="397"/>
      <c r="F82" s="397"/>
      <c r="G82" s="397"/>
      <c r="H82" s="397"/>
      <c r="I82" s="397"/>
      <c r="J82" s="397"/>
      <c r="K82" s="397"/>
      <c r="L82" s="397"/>
      <c r="M82" s="397"/>
      <c r="T82" s="465"/>
    </row>
    <row r="83" spans="2:20">
      <c r="B83" s="396"/>
      <c r="C83" s="397"/>
      <c r="D83" s="397"/>
      <c r="E83" s="397"/>
      <c r="F83" s="397"/>
      <c r="G83" s="397"/>
      <c r="H83" s="397"/>
      <c r="I83" s="397"/>
      <c r="J83" s="397"/>
      <c r="K83" s="397"/>
      <c r="L83" s="397"/>
      <c r="M83" s="397"/>
      <c r="T83" s="465"/>
    </row>
    <row r="84" spans="2:20">
      <c r="B84" s="396"/>
      <c r="C84" s="397"/>
      <c r="D84" s="397"/>
      <c r="E84" s="397"/>
      <c r="F84" s="397"/>
      <c r="G84" s="397"/>
      <c r="H84" s="397"/>
      <c r="I84" s="397"/>
      <c r="J84" s="397"/>
      <c r="K84" s="397"/>
      <c r="L84" s="397"/>
      <c r="M84" s="397"/>
      <c r="T84" s="465"/>
    </row>
    <row r="85" spans="2:20">
      <c r="B85" s="396"/>
      <c r="C85" s="397"/>
      <c r="D85" s="397"/>
      <c r="E85" s="397"/>
      <c r="F85" s="397"/>
      <c r="G85" s="397"/>
      <c r="H85" s="397"/>
      <c r="I85" s="397"/>
      <c r="J85" s="397"/>
      <c r="K85" s="397"/>
      <c r="L85" s="397"/>
      <c r="M85" s="397"/>
      <c r="T85" s="465"/>
    </row>
    <row r="86" spans="2:20">
      <c r="B86" s="396"/>
      <c r="C86" s="397"/>
      <c r="D86" s="397"/>
      <c r="E86" s="397"/>
      <c r="F86" s="397"/>
      <c r="G86" s="397"/>
      <c r="H86" s="397"/>
      <c r="I86" s="397"/>
      <c r="J86" s="397"/>
      <c r="K86" s="397"/>
      <c r="L86" s="397"/>
      <c r="M86" s="397"/>
      <c r="T86" s="465"/>
    </row>
    <row r="87" spans="2:20">
      <c r="B87" s="403"/>
      <c r="C87" s="404"/>
      <c r="D87" s="404"/>
      <c r="E87" s="404"/>
      <c r="F87" s="404"/>
      <c r="G87" s="404"/>
      <c r="H87" s="404"/>
      <c r="I87" s="404"/>
      <c r="J87" s="404"/>
      <c r="K87" s="404"/>
      <c r="L87" s="404"/>
      <c r="M87" s="404"/>
      <c r="N87" s="402"/>
      <c r="O87" s="402"/>
      <c r="P87" s="404"/>
      <c r="Q87" s="404"/>
      <c r="R87" s="404"/>
      <c r="S87" s="404"/>
      <c r="T87" s="468"/>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A42" sqref="A42"/>
    </sheetView>
  </sheetViews>
  <sheetFormatPr defaultColWidth="9" defaultRowHeight="13.5" outlineLevelCol="5"/>
  <cols>
    <col min="1" max="1" width="25.9083333333333" style="19" customWidth="1"/>
    <col min="2" max="2" width="26.275" style="19" customWidth="1"/>
    <col min="3" max="4" width="21.725" style="19" customWidth="1"/>
    <col min="6" max="6" width="28.6333333333333" customWidth="1"/>
  </cols>
  <sheetData>
    <row r="1" spans="1:4">
      <c r="A1" s="333" t="s">
        <v>0</v>
      </c>
      <c r="B1" s="333"/>
      <c r="C1" s="333" t="s">
        <v>1</v>
      </c>
      <c r="D1" s="333"/>
    </row>
    <row r="2" hidden="1" spans="1:4">
      <c r="A2" s="333" t="s">
        <v>2</v>
      </c>
      <c r="B2" s="333" t="s">
        <v>3</v>
      </c>
      <c r="C2" s="333" t="s">
        <v>2</v>
      </c>
      <c r="D2" s="333" t="s">
        <v>3</v>
      </c>
    </row>
    <row r="3" ht="16.5" hidden="1" spans="1:4">
      <c r="A3" s="334">
        <v>6400</v>
      </c>
      <c r="B3" s="335" t="s">
        <v>4</v>
      </c>
      <c r="C3" s="336"/>
      <c r="D3" s="337"/>
    </row>
    <row r="4" ht="16.5" hidden="1" spans="1:4">
      <c r="A4" s="338">
        <v>6401</v>
      </c>
      <c r="B4" s="339" t="s">
        <v>5</v>
      </c>
      <c r="C4" s="340"/>
      <c r="D4" s="333"/>
    </row>
    <row r="5" ht="16.5" hidden="1" spans="1:4">
      <c r="A5" s="338">
        <v>6401.03</v>
      </c>
      <c r="B5" s="339" t="s">
        <v>6</v>
      </c>
      <c r="C5" s="340"/>
      <c r="D5" s="333"/>
    </row>
    <row r="6" ht="16.5" hidden="1" spans="1:4">
      <c r="A6" s="341" t="s">
        <v>7</v>
      </c>
      <c r="B6" s="342" t="s">
        <v>8</v>
      </c>
      <c r="C6" s="343">
        <v>1.2</v>
      </c>
      <c r="D6" s="111" t="s">
        <v>9</v>
      </c>
    </row>
    <row r="7" ht="16.5" hidden="1" spans="1:4">
      <c r="A7" s="338" t="s">
        <v>10</v>
      </c>
      <c r="B7" s="339" t="s">
        <v>11</v>
      </c>
      <c r="C7" s="340"/>
      <c r="D7" s="333"/>
    </row>
    <row r="8" ht="16.5" hidden="1" spans="1:4">
      <c r="A8" s="344" t="s">
        <v>12</v>
      </c>
      <c r="B8" s="345" t="s">
        <v>13</v>
      </c>
      <c r="C8" s="346" t="s">
        <v>14</v>
      </c>
      <c r="D8" s="347" t="s">
        <v>15</v>
      </c>
    </row>
    <row r="9" ht="16.5" hidden="1" spans="1:4">
      <c r="A9" s="344" t="s">
        <v>16</v>
      </c>
      <c r="B9" s="345" t="s">
        <v>17</v>
      </c>
      <c r="C9" s="346" t="s">
        <v>18</v>
      </c>
      <c r="D9" s="347" t="s">
        <v>19</v>
      </c>
    </row>
    <row r="10" ht="16.5" hidden="1" spans="1:4">
      <c r="A10" s="348" t="s">
        <v>20</v>
      </c>
      <c r="B10" s="349" t="s">
        <v>21</v>
      </c>
      <c r="C10" s="350" t="s">
        <v>22</v>
      </c>
      <c r="D10" s="351" t="s">
        <v>23</v>
      </c>
    </row>
    <row r="11" ht="16.5" hidden="1" spans="1:4">
      <c r="A11" s="352"/>
      <c r="B11" s="353"/>
      <c r="C11" s="350" t="s">
        <v>24</v>
      </c>
      <c r="D11" s="351" t="s">
        <v>25</v>
      </c>
    </row>
    <row r="12" ht="16.5" hidden="1" spans="1:4">
      <c r="A12" s="344" t="s">
        <v>26</v>
      </c>
      <c r="B12" s="345" t="s">
        <v>27</v>
      </c>
      <c r="C12" s="350" t="s">
        <v>28</v>
      </c>
      <c r="D12" s="351" t="s">
        <v>29</v>
      </c>
    </row>
    <row r="13" ht="16.5" hidden="1" spans="1:4">
      <c r="A13" s="344" t="s">
        <v>30</v>
      </c>
      <c r="B13" s="354" t="s">
        <v>31</v>
      </c>
      <c r="C13" s="355" t="s">
        <v>32</v>
      </c>
      <c r="D13" s="356" t="s">
        <v>33</v>
      </c>
    </row>
    <row r="14" ht="16.5" hidden="1" spans="1:4">
      <c r="A14" s="348" t="s">
        <v>34</v>
      </c>
      <c r="B14" s="349" t="s">
        <v>35</v>
      </c>
      <c r="C14" s="355" t="s">
        <v>36</v>
      </c>
      <c r="D14" s="356" t="s">
        <v>37</v>
      </c>
    </row>
    <row r="15" ht="16.5" hidden="1" spans="1:4">
      <c r="A15" s="357"/>
      <c r="B15" s="358"/>
      <c r="C15" s="355" t="s">
        <v>38</v>
      </c>
      <c r="D15" s="356" t="s">
        <v>39</v>
      </c>
    </row>
    <row r="16" ht="16.5" hidden="1" spans="1:4">
      <c r="A16" s="357"/>
      <c r="B16" s="358"/>
      <c r="C16" s="355" t="s">
        <v>40</v>
      </c>
      <c r="D16" s="356" t="s">
        <v>41</v>
      </c>
    </row>
    <row r="17" ht="16.5" hidden="1" spans="1:4">
      <c r="A17" s="352"/>
      <c r="B17" s="353"/>
      <c r="C17" s="355" t="s">
        <v>42</v>
      </c>
      <c r="D17" s="356" t="s">
        <v>43</v>
      </c>
    </row>
    <row r="18" ht="16.5" hidden="1" spans="1:4">
      <c r="A18" s="344" t="s">
        <v>44</v>
      </c>
      <c r="B18" s="345" t="s">
        <v>45</v>
      </c>
      <c r="C18" s="355" t="s">
        <v>46</v>
      </c>
      <c r="D18" s="356" t="s">
        <v>47</v>
      </c>
    </row>
    <row r="19" ht="33" hidden="1" spans="1:4">
      <c r="A19" s="348" t="s">
        <v>48</v>
      </c>
      <c r="B19" s="349" t="s">
        <v>49</v>
      </c>
      <c r="C19" s="359" t="s">
        <v>50</v>
      </c>
      <c r="D19" s="360" t="s">
        <v>51</v>
      </c>
    </row>
    <row r="20" ht="33" hidden="1" spans="1:4">
      <c r="A20" s="352"/>
      <c r="B20" s="353"/>
      <c r="C20" s="359" t="s">
        <v>52</v>
      </c>
      <c r="D20" s="360" t="s">
        <v>53</v>
      </c>
    </row>
    <row r="21" ht="16.5" hidden="1" spans="1:4">
      <c r="A21" s="348" t="s">
        <v>54</v>
      </c>
      <c r="B21" s="349" t="s">
        <v>55</v>
      </c>
      <c r="C21" s="359" t="s">
        <v>56</v>
      </c>
      <c r="D21" s="360" t="s">
        <v>57</v>
      </c>
    </row>
    <row r="22" ht="16.5" hidden="1" spans="1:4">
      <c r="A22" s="357"/>
      <c r="B22" s="358"/>
      <c r="C22" s="359" t="s">
        <v>58</v>
      </c>
      <c r="D22" s="360" t="s">
        <v>59</v>
      </c>
    </row>
    <row r="23" ht="16.5" hidden="1" spans="1:4">
      <c r="A23" s="352"/>
      <c r="B23" s="353"/>
      <c r="C23" s="359" t="s">
        <v>60</v>
      </c>
      <c r="D23" s="360" t="s">
        <v>61</v>
      </c>
    </row>
    <row r="24" ht="16.5" hidden="1" spans="1:4">
      <c r="A24" s="344" t="s">
        <v>62</v>
      </c>
      <c r="B24" s="345" t="s">
        <v>63</v>
      </c>
      <c r="C24" s="343">
        <v>1.3</v>
      </c>
      <c r="D24" s="111" t="s">
        <v>64</v>
      </c>
    </row>
    <row r="25" ht="16.5" hidden="1" spans="1:4">
      <c r="A25" s="348" t="s">
        <v>65</v>
      </c>
      <c r="B25" s="349" t="s">
        <v>66</v>
      </c>
      <c r="C25" s="350" t="s">
        <v>67</v>
      </c>
      <c r="D25" s="351" t="s">
        <v>68</v>
      </c>
    </row>
    <row r="26" ht="16.5" hidden="1" spans="1:4">
      <c r="A26" s="357"/>
      <c r="B26" s="358"/>
      <c r="C26" s="350" t="s">
        <v>69</v>
      </c>
      <c r="D26" s="351" t="s">
        <v>68</v>
      </c>
    </row>
    <row r="27" ht="16.5" hidden="1" spans="1:4">
      <c r="A27" s="357"/>
      <c r="B27" s="358"/>
      <c r="C27" s="350" t="s">
        <v>70</v>
      </c>
      <c r="D27" s="351" t="s">
        <v>68</v>
      </c>
    </row>
    <row r="28" ht="16.5" hidden="1" spans="1:4">
      <c r="A28" s="357"/>
      <c r="B28" s="358"/>
      <c r="C28" s="350" t="s">
        <v>71</v>
      </c>
      <c r="D28" s="351" t="s">
        <v>68</v>
      </c>
    </row>
    <row r="29" ht="16.5" hidden="1" spans="1:4">
      <c r="A29" s="357"/>
      <c r="B29" s="358"/>
      <c r="C29" s="350" t="s">
        <v>72</v>
      </c>
      <c r="D29" s="351" t="s">
        <v>68</v>
      </c>
    </row>
    <row r="30" ht="16.5" hidden="1" spans="1:4">
      <c r="A30" s="357"/>
      <c r="B30" s="358"/>
      <c r="C30" s="350" t="s">
        <v>73</v>
      </c>
      <c r="D30" s="351" t="s">
        <v>68</v>
      </c>
    </row>
    <row r="31" ht="16.5" hidden="1" spans="1:4">
      <c r="A31" s="357"/>
      <c r="B31" s="358"/>
      <c r="C31" s="350" t="s">
        <v>74</v>
      </c>
      <c r="D31" s="351" t="s">
        <v>68</v>
      </c>
    </row>
    <row r="32" ht="16.5" hidden="1" spans="1:4">
      <c r="A32" s="352"/>
      <c r="B32" s="353"/>
      <c r="C32" s="350" t="s">
        <v>75</v>
      </c>
      <c r="D32" s="351" t="s">
        <v>68</v>
      </c>
    </row>
    <row r="33" ht="16.5" hidden="1" spans="1:4">
      <c r="A33" s="341" t="s">
        <v>76</v>
      </c>
      <c r="B33" s="342" t="s">
        <v>77</v>
      </c>
      <c r="C33" s="28" t="s">
        <v>78</v>
      </c>
      <c r="D33" s="29" t="s">
        <v>79</v>
      </c>
    </row>
    <row r="34" ht="16.5" hidden="1" spans="1:2">
      <c r="A34" s="338" t="s">
        <v>80</v>
      </c>
      <c r="B34" s="339" t="s">
        <v>81</v>
      </c>
    </row>
    <row r="35" ht="16.5" hidden="1" spans="1:4">
      <c r="A35" s="344" t="s">
        <v>82</v>
      </c>
      <c r="B35" s="345" t="s">
        <v>83</v>
      </c>
      <c r="C35" s="28" t="s">
        <v>84</v>
      </c>
      <c r="D35" s="29" t="s">
        <v>85</v>
      </c>
    </row>
    <row r="36" ht="16.5" hidden="1" spans="1:6">
      <c r="A36" s="344" t="s">
        <v>86</v>
      </c>
      <c r="B36" s="345" t="s">
        <v>87</v>
      </c>
      <c r="C36" s="28" t="s">
        <v>88</v>
      </c>
      <c r="D36" s="29" t="s">
        <v>89</v>
      </c>
      <c r="F36" s="1"/>
    </row>
    <row r="37" ht="16.5" hidden="1" spans="1:6">
      <c r="A37" s="344" t="s">
        <v>90</v>
      </c>
      <c r="B37" s="345" t="s">
        <v>91</v>
      </c>
      <c r="C37" s="28" t="s">
        <v>92</v>
      </c>
      <c r="D37" s="29" t="s">
        <v>93</v>
      </c>
      <c r="F37" s="1"/>
    </row>
    <row r="38" ht="16.5" hidden="1" spans="1:4">
      <c r="A38" s="344" t="s">
        <v>94</v>
      </c>
      <c r="B38" s="345" t="s">
        <v>95</v>
      </c>
      <c r="C38" s="28" t="s">
        <v>96</v>
      </c>
      <c r="D38" s="29" t="s">
        <v>97</v>
      </c>
    </row>
    <row r="39" ht="16.5" hidden="1" spans="1:4">
      <c r="A39" s="348" t="s">
        <v>98</v>
      </c>
      <c r="B39" s="349" t="s">
        <v>99</v>
      </c>
      <c r="C39" s="28" t="s">
        <v>100</v>
      </c>
      <c r="D39" s="29" t="s">
        <v>101</v>
      </c>
    </row>
    <row r="40" ht="16.5" hidden="1" spans="1:4">
      <c r="A40" s="352"/>
      <c r="B40" s="353"/>
      <c r="C40" s="28" t="s">
        <v>102</v>
      </c>
      <c r="D40" s="29" t="s">
        <v>103</v>
      </c>
    </row>
    <row r="41" ht="16.5" hidden="1" spans="1:2">
      <c r="A41" s="338" t="s">
        <v>104</v>
      </c>
      <c r="B41" s="339" t="s">
        <v>105</v>
      </c>
    </row>
    <row r="42" ht="16.5" spans="1:4">
      <c r="A42" s="344" t="s">
        <v>106</v>
      </c>
      <c r="B42" s="345" t="s">
        <v>107</v>
      </c>
      <c r="C42" s="350" t="s">
        <v>108</v>
      </c>
      <c r="D42" s="351" t="s">
        <v>109</v>
      </c>
    </row>
    <row r="43" ht="16.5" hidden="1" spans="1:4">
      <c r="A43" s="344" t="s">
        <v>110</v>
      </c>
      <c r="B43" s="345" t="s">
        <v>111</v>
      </c>
      <c r="C43" s="350" t="s">
        <v>112</v>
      </c>
      <c r="D43" s="351" t="s">
        <v>109</v>
      </c>
    </row>
    <row r="44" ht="16.5" hidden="1" spans="1:4">
      <c r="A44" s="344" t="s">
        <v>113</v>
      </c>
      <c r="B44" s="345" t="s">
        <v>114</v>
      </c>
      <c r="C44" s="350" t="s">
        <v>115</v>
      </c>
      <c r="D44" s="351" t="s">
        <v>109</v>
      </c>
    </row>
    <row r="45" ht="16.5" hidden="1" spans="1:4">
      <c r="A45" s="344" t="s">
        <v>116</v>
      </c>
      <c r="B45" s="345" t="s">
        <v>117</v>
      </c>
      <c r="C45" s="350" t="s">
        <v>118</v>
      </c>
      <c r="D45" s="351" t="s">
        <v>109</v>
      </c>
    </row>
    <row r="46" ht="16.5" hidden="1" spans="1:4">
      <c r="A46" s="344" t="s">
        <v>119</v>
      </c>
      <c r="B46" s="345" t="s">
        <v>120</v>
      </c>
      <c r="C46" s="350" t="s">
        <v>121</v>
      </c>
      <c r="D46" s="351" t="s">
        <v>109</v>
      </c>
    </row>
    <row r="47" ht="16.5" hidden="1" spans="1:4">
      <c r="A47" s="344" t="s">
        <v>122</v>
      </c>
      <c r="B47" s="345" t="s">
        <v>123</v>
      </c>
      <c r="C47" s="350" t="s">
        <v>124</v>
      </c>
      <c r="D47" s="351" t="s">
        <v>109</v>
      </c>
    </row>
    <row r="48" ht="16.5" hidden="1" spans="1:4">
      <c r="A48" s="344" t="s">
        <v>125</v>
      </c>
      <c r="B48" s="345" t="s">
        <v>126</v>
      </c>
      <c r="C48" s="350" t="s">
        <v>127</v>
      </c>
      <c r="D48" s="351" t="s">
        <v>109</v>
      </c>
    </row>
    <row r="49" ht="16.5" hidden="1" spans="1:4">
      <c r="A49" s="344" t="s">
        <v>128</v>
      </c>
      <c r="B49" s="345" t="s">
        <v>129</v>
      </c>
      <c r="C49" s="350" t="s">
        <v>130</v>
      </c>
      <c r="D49" s="351" t="s">
        <v>109</v>
      </c>
    </row>
    <row r="50" ht="16.5" hidden="1" spans="1:2">
      <c r="A50" s="338" t="s">
        <v>131</v>
      </c>
      <c r="B50" s="339" t="s">
        <v>132</v>
      </c>
    </row>
    <row r="51" ht="16.5" hidden="1" spans="1:4">
      <c r="A51" s="348" t="s">
        <v>133</v>
      </c>
      <c r="B51" s="349" t="s">
        <v>134</v>
      </c>
      <c r="C51" s="28" t="s">
        <v>135</v>
      </c>
      <c r="D51" s="361" t="s">
        <v>136</v>
      </c>
    </row>
    <row r="52" ht="16.5" hidden="1" spans="1:4">
      <c r="A52" s="352"/>
      <c r="B52" s="353"/>
      <c r="C52" s="28" t="s">
        <v>137</v>
      </c>
      <c r="D52" s="29" t="s">
        <v>138</v>
      </c>
    </row>
    <row r="53" ht="16.5" hidden="1" spans="1:4">
      <c r="A53" s="348" t="s">
        <v>139</v>
      </c>
      <c r="B53" s="349" t="s">
        <v>140</v>
      </c>
      <c r="C53" s="28" t="s">
        <v>141</v>
      </c>
      <c r="D53" s="29" t="s">
        <v>142</v>
      </c>
    </row>
    <row r="54" ht="16.5" hidden="1" spans="1:4">
      <c r="A54" s="352"/>
      <c r="B54" s="353"/>
      <c r="C54" s="28" t="s">
        <v>143</v>
      </c>
      <c r="D54" s="361" t="s">
        <v>144</v>
      </c>
    </row>
    <row r="55" ht="16.5" hidden="1" spans="1:4">
      <c r="A55" s="344" t="s">
        <v>145</v>
      </c>
      <c r="B55" s="345" t="s">
        <v>146</v>
      </c>
      <c r="C55" s="28" t="s">
        <v>147</v>
      </c>
      <c r="D55" s="29" t="s">
        <v>148</v>
      </c>
    </row>
    <row r="56" ht="16.5" hidden="1" spans="1:2">
      <c r="A56" s="338" t="s">
        <v>149</v>
      </c>
      <c r="B56" s="339" t="s">
        <v>150</v>
      </c>
    </row>
    <row r="57" ht="16.5" hidden="1" spans="1:4">
      <c r="A57" s="344" t="s">
        <v>151</v>
      </c>
      <c r="B57" s="345" t="s">
        <v>152</v>
      </c>
      <c r="C57" s="28" t="s">
        <v>153</v>
      </c>
      <c r="D57" s="29" t="s">
        <v>154</v>
      </c>
    </row>
    <row r="58" ht="16.5" hidden="1" spans="1:4">
      <c r="A58" s="344" t="s">
        <v>155</v>
      </c>
      <c r="B58" s="345" t="s">
        <v>156</v>
      </c>
      <c r="C58" s="28" t="s">
        <v>157</v>
      </c>
      <c r="D58" s="29" t="s">
        <v>158</v>
      </c>
    </row>
    <row r="59" ht="16.5" hidden="1" spans="1:2">
      <c r="A59" s="344" t="s">
        <v>159</v>
      </c>
      <c r="B59" s="345" t="s">
        <v>160</v>
      </c>
    </row>
    <row r="60" ht="16.5" hidden="1" spans="1:2">
      <c r="A60" s="344" t="s">
        <v>161</v>
      </c>
      <c r="B60" s="345" t="s">
        <v>162</v>
      </c>
    </row>
    <row r="61" ht="16.5" hidden="1" spans="1:2">
      <c r="A61" s="344" t="s">
        <v>163</v>
      </c>
      <c r="B61" s="345" t="s">
        <v>164</v>
      </c>
    </row>
    <row r="62" ht="16.5" hidden="1" spans="1:2">
      <c r="A62" s="344" t="s">
        <v>165</v>
      </c>
      <c r="B62" s="345" t="s">
        <v>166</v>
      </c>
    </row>
    <row r="63" ht="16.5" hidden="1" spans="1:2">
      <c r="A63" s="344" t="s">
        <v>167</v>
      </c>
      <c r="B63" s="345" t="s">
        <v>168</v>
      </c>
    </row>
  </sheetData>
  <autoFilter xmlns:etc="http://www.wps.cn/officeDocument/2017/etCustomData" ref="A1:D63" etc:filterBottomFollowUsedRange="0">
    <filterColumn colId="2">
      <customFilters>
        <customFilter operator="equal" val="1.1.1.1.1"/>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workbookViewId="0">
      <selection activeCell="A1" sqref="A1:AB366"/>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17174795.93278</v>
      </c>
      <c r="D3">
        <v>1377420.43</v>
      </c>
      <c r="E3">
        <v>1369128.54</v>
      </c>
      <c r="F3">
        <v>1379063.5</v>
      </c>
      <c r="G3">
        <v>1458974.3</v>
      </c>
      <c r="H3">
        <v>1376203.57</v>
      </c>
      <c r="I3">
        <v>1409065.07</v>
      </c>
      <c r="J3">
        <v>1667502.77</v>
      </c>
      <c r="K3">
        <v>1408621.67</v>
      </c>
      <c r="L3">
        <v>1389004.95</v>
      </c>
      <c r="M3">
        <v>1409951.91</v>
      </c>
      <c r="N3">
        <v>1522001.67561018</v>
      </c>
      <c r="O3">
        <v>1407857.54716981</v>
      </c>
      <c r="P3">
        <v>17109378.8679245</v>
      </c>
      <c r="Q3">
        <v>1409114.90566038</v>
      </c>
      <c r="R3">
        <v>1409114.90566038</v>
      </c>
      <c r="S3">
        <v>1439114.90566038</v>
      </c>
      <c r="T3">
        <v>1409114.90566038</v>
      </c>
      <c r="U3">
        <v>1409114.90566038</v>
      </c>
      <c r="V3">
        <v>1444114.90566038</v>
      </c>
      <c r="W3">
        <v>1409114.90566038</v>
      </c>
      <c r="X3">
        <v>1409114.90566038</v>
      </c>
      <c r="Y3">
        <v>1444114.90566038</v>
      </c>
      <c r="Z3">
        <v>1409114.90566038</v>
      </c>
      <c r="AA3">
        <v>1409114.90566038</v>
      </c>
      <c r="AB3">
        <v>1509114.90566038</v>
      </c>
    </row>
    <row r="4" spans="1:28">
      <c r="A4">
        <v>6001</v>
      </c>
      <c r="B4" t="s">
        <v>256</v>
      </c>
      <c r="C4">
        <v>17174795.93278</v>
      </c>
      <c r="D4">
        <v>1377420.43</v>
      </c>
      <c r="E4">
        <v>1369128.54</v>
      </c>
      <c r="F4">
        <v>1379063.5</v>
      </c>
      <c r="G4">
        <v>1458974.3</v>
      </c>
      <c r="H4">
        <v>1376203.57</v>
      </c>
      <c r="I4">
        <v>1409065.07</v>
      </c>
      <c r="J4">
        <v>1667502.77</v>
      </c>
      <c r="K4">
        <v>1408621.67</v>
      </c>
      <c r="L4">
        <v>1389004.95</v>
      </c>
      <c r="M4">
        <v>1409951.91</v>
      </c>
      <c r="N4">
        <v>1522001.67561018</v>
      </c>
      <c r="O4">
        <v>1407857.54716981</v>
      </c>
      <c r="P4">
        <v>17109378.8679245</v>
      </c>
      <c r="Q4">
        <v>1409114.90566038</v>
      </c>
      <c r="R4">
        <v>1409114.90566038</v>
      </c>
      <c r="S4">
        <v>1439114.90566038</v>
      </c>
      <c r="T4">
        <v>1409114.90566038</v>
      </c>
      <c r="U4">
        <v>1409114.90566038</v>
      </c>
      <c r="V4">
        <v>1444114.90566038</v>
      </c>
      <c r="W4">
        <v>1409114.90566038</v>
      </c>
      <c r="X4">
        <v>1409114.90566038</v>
      </c>
      <c r="Y4">
        <v>1444114.90566038</v>
      </c>
      <c r="Z4">
        <v>1409114.90566038</v>
      </c>
      <c r="AA4">
        <v>1409114.90566038</v>
      </c>
      <c r="AB4">
        <v>1509114.90566038</v>
      </c>
    </row>
    <row r="5" spans="1:28">
      <c r="A5">
        <v>6001.03</v>
      </c>
      <c r="B5" t="s">
        <v>257</v>
      </c>
      <c r="C5">
        <v>17174795.93278</v>
      </c>
      <c r="D5">
        <v>1377420.43</v>
      </c>
      <c r="E5">
        <v>1369128.54</v>
      </c>
      <c r="F5">
        <v>1379063.5</v>
      </c>
      <c r="G5">
        <v>1458974.3</v>
      </c>
      <c r="H5">
        <v>1376203.57</v>
      </c>
      <c r="I5">
        <v>1409065.07</v>
      </c>
      <c r="J5">
        <v>1667502.77</v>
      </c>
      <c r="K5">
        <v>1408621.67</v>
      </c>
      <c r="L5">
        <v>1389004.95</v>
      </c>
      <c r="M5">
        <v>1409951.91</v>
      </c>
      <c r="N5">
        <v>1522001.67561018</v>
      </c>
      <c r="O5">
        <v>1407857.54716981</v>
      </c>
      <c r="P5">
        <v>17109378.8679245</v>
      </c>
      <c r="Q5">
        <v>1409114.90566038</v>
      </c>
      <c r="R5">
        <v>1409114.90566038</v>
      </c>
      <c r="S5">
        <v>1439114.90566038</v>
      </c>
      <c r="T5">
        <v>1409114.90566038</v>
      </c>
      <c r="U5">
        <v>1409114.90566038</v>
      </c>
      <c r="V5">
        <v>1444114.90566038</v>
      </c>
      <c r="W5">
        <v>1409114.90566038</v>
      </c>
      <c r="X5">
        <v>1409114.90566038</v>
      </c>
      <c r="Y5">
        <v>1444114.90566038</v>
      </c>
      <c r="Z5">
        <v>1409114.90566038</v>
      </c>
      <c r="AA5">
        <v>1409114.90566038</v>
      </c>
      <c r="AB5">
        <v>1509114.90566038</v>
      </c>
    </row>
    <row r="6" spans="1:28">
      <c r="A6" t="s">
        <v>258</v>
      </c>
      <c r="B6" t="s">
        <v>259</v>
      </c>
      <c r="C6">
        <v>16732427.3143396</v>
      </c>
      <c r="D6">
        <v>1367091.04</v>
      </c>
      <c r="E6">
        <v>1369128.54</v>
      </c>
      <c r="F6">
        <v>1370005.88</v>
      </c>
      <c r="G6">
        <v>1408819.8</v>
      </c>
      <c r="H6">
        <v>1376203.57</v>
      </c>
      <c r="I6">
        <v>1409065.07</v>
      </c>
      <c r="J6">
        <v>1408819.79</v>
      </c>
      <c r="K6">
        <v>1408621.67</v>
      </c>
      <c r="L6">
        <v>1389004.95</v>
      </c>
      <c r="M6">
        <v>1409951.91</v>
      </c>
      <c r="N6">
        <v>1407857.54716981</v>
      </c>
      <c r="O6">
        <v>1407857.54716981</v>
      </c>
      <c r="P6">
        <v>16909378.8679245</v>
      </c>
      <c r="Q6">
        <v>1409114.90566038</v>
      </c>
      <c r="R6">
        <v>1409114.90566038</v>
      </c>
      <c r="S6">
        <v>1409114.90566038</v>
      </c>
      <c r="T6">
        <v>1409114.90566038</v>
      </c>
      <c r="U6">
        <v>1409114.90566038</v>
      </c>
      <c r="V6">
        <v>1409114.90566038</v>
      </c>
      <c r="W6">
        <v>1409114.90566038</v>
      </c>
      <c r="X6">
        <v>1409114.90566038</v>
      </c>
      <c r="Y6">
        <v>1409114.90566038</v>
      </c>
      <c r="Z6">
        <v>1409114.90566038</v>
      </c>
      <c r="AA6">
        <v>1409114.90566038</v>
      </c>
      <c r="AB6">
        <v>1409114.90566038</v>
      </c>
    </row>
    <row r="7" spans="1:28">
      <c r="A7" t="s">
        <v>260</v>
      </c>
      <c r="B7" t="s">
        <v>261</v>
      </c>
      <c r="C7">
        <v>16745081.8443396</v>
      </c>
      <c r="D7">
        <v>1366609.91</v>
      </c>
      <c r="E7">
        <v>1369024.77</v>
      </c>
      <c r="F7">
        <v>1369024.76</v>
      </c>
      <c r="G7">
        <v>1407857.55</v>
      </c>
      <c r="H7">
        <v>1375090.34</v>
      </c>
      <c r="I7">
        <v>1407857.53</v>
      </c>
      <c r="J7">
        <v>1407857.54</v>
      </c>
      <c r="K7">
        <v>1407857.54</v>
      </c>
      <c r="L7">
        <v>1408234.9</v>
      </c>
      <c r="M7">
        <v>1409951.91</v>
      </c>
      <c r="N7">
        <v>1407857.54716981</v>
      </c>
      <c r="O7">
        <v>1407857.54716981</v>
      </c>
      <c r="P7">
        <v>16909378.8679245</v>
      </c>
      <c r="Q7">
        <v>1409114.90566038</v>
      </c>
      <c r="R7">
        <v>1409114.90566038</v>
      </c>
      <c r="S7">
        <v>1409114.90566038</v>
      </c>
      <c r="T7">
        <v>1409114.90566038</v>
      </c>
      <c r="U7">
        <v>1409114.90566038</v>
      </c>
      <c r="V7">
        <v>1409114.90566038</v>
      </c>
      <c r="W7">
        <v>1409114.90566038</v>
      </c>
      <c r="X7">
        <v>1409114.90566038</v>
      </c>
      <c r="Y7">
        <v>1409114.90566038</v>
      </c>
      <c r="Z7">
        <v>1409114.90566038</v>
      </c>
      <c r="AA7">
        <v>1409114.90566038</v>
      </c>
      <c r="AB7">
        <v>1409114.90566038</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-12654.53</v>
      </c>
      <c r="D19">
        <v>481.13</v>
      </c>
      <c r="E19">
        <v>103.77</v>
      </c>
      <c r="F19">
        <v>981.12</v>
      </c>
      <c r="G19">
        <v>962.25</v>
      </c>
      <c r="H19">
        <v>1113.23</v>
      </c>
      <c r="I19">
        <v>1207.54</v>
      </c>
      <c r="J19">
        <v>962.25</v>
      </c>
      <c r="K19">
        <v>764.13</v>
      </c>
      <c r="L19">
        <v>-19229.95</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442368.618440367</v>
      </c>
      <c r="D31" s="53">
        <v>10329.39</v>
      </c>
      <c r="E31" s="53">
        <v>0</v>
      </c>
      <c r="F31" s="53">
        <v>9057.62</v>
      </c>
      <c r="G31" s="53">
        <v>50154.5</v>
      </c>
      <c r="H31" s="53">
        <v>0</v>
      </c>
      <c r="I31" s="53">
        <v>0</v>
      </c>
      <c r="J31" s="53">
        <v>258682.98</v>
      </c>
      <c r="K31" s="53">
        <v>0</v>
      </c>
      <c r="L31" s="53">
        <v>0</v>
      </c>
      <c r="M31" s="53">
        <v>0</v>
      </c>
      <c r="N31" s="53">
        <v>114144.128440367</v>
      </c>
      <c r="O31" s="53">
        <v>0</v>
      </c>
      <c r="P31" s="53">
        <v>200000</v>
      </c>
      <c r="Q31" s="53">
        <v>0</v>
      </c>
      <c r="R31" s="53">
        <v>0</v>
      </c>
      <c r="S31" s="53">
        <v>30000</v>
      </c>
      <c r="T31" s="53">
        <v>0</v>
      </c>
      <c r="U31" s="53">
        <v>0</v>
      </c>
      <c r="V31" s="53">
        <v>35000</v>
      </c>
      <c r="W31" s="53">
        <v>0</v>
      </c>
      <c r="X31" s="53">
        <v>0</v>
      </c>
      <c r="Y31" s="53">
        <v>35000</v>
      </c>
      <c r="Z31" s="53">
        <v>0</v>
      </c>
      <c r="AA31" s="53">
        <v>0</v>
      </c>
      <c r="AB31" s="53">
        <v>100000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442368.618440367</v>
      </c>
      <c r="D32" s="53">
        <v>10329.39</v>
      </c>
      <c r="E32" s="53">
        <v>0</v>
      </c>
      <c r="F32" s="53">
        <v>9057.62</v>
      </c>
      <c r="G32" s="53">
        <v>50154.5</v>
      </c>
      <c r="H32" s="53">
        <v>0</v>
      </c>
      <c r="I32" s="53">
        <v>0</v>
      </c>
      <c r="J32" s="53">
        <v>258682.98</v>
      </c>
      <c r="K32" s="53">
        <v>0</v>
      </c>
      <c r="L32" s="53">
        <v>0</v>
      </c>
      <c r="M32" s="53">
        <v>0</v>
      </c>
      <c r="N32" s="53">
        <v>114144.128440367</v>
      </c>
      <c r="O32" s="53">
        <v>0</v>
      </c>
      <c r="P32" s="53">
        <v>200000</v>
      </c>
      <c r="Q32" s="53">
        <v>0</v>
      </c>
      <c r="R32" s="53">
        <v>0</v>
      </c>
      <c r="S32" s="53">
        <v>30000</v>
      </c>
      <c r="T32" s="53">
        <v>0</v>
      </c>
      <c r="U32" s="53">
        <v>0</v>
      </c>
      <c r="V32" s="53">
        <v>35000</v>
      </c>
      <c r="W32" s="53">
        <v>0</v>
      </c>
      <c r="X32" s="53">
        <v>0</v>
      </c>
      <c r="Y32" s="53">
        <v>35000</v>
      </c>
      <c r="Z32" s="53">
        <v>0</v>
      </c>
      <c r="AA32" s="53">
        <v>0</v>
      </c>
      <c r="AB32" s="53">
        <v>100000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31"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32"/>
      <c r="P65">
        <v>0</v>
      </c>
    </row>
    <row r="66" spans="1:16">
      <c r="A66" t="s">
        <v>373</v>
      </c>
      <c r="B66" t="s">
        <v>374</v>
      </c>
      <c r="C66">
        <v>0</v>
      </c>
      <c r="O66" s="332"/>
      <c r="P66">
        <v>0</v>
      </c>
    </row>
    <row r="67" spans="1:16">
      <c r="A67" t="s">
        <v>375</v>
      </c>
      <c r="B67" t="s">
        <v>376</v>
      </c>
      <c r="C67">
        <v>0</v>
      </c>
      <c r="O67" s="332"/>
      <c r="P67">
        <v>0</v>
      </c>
    </row>
    <row r="68" spans="1:28">
      <c r="A68">
        <v>6001.54</v>
      </c>
      <c r="B68" t="s">
        <v>377</v>
      </c>
      <c r="C68">
        <v>0</v>
      </c>
      <c r="D68">
        <v>0</v>
      </c>
      <c r="E68">
        <v>0</v>
      </c>
      <c r="F68">
        <v>0</v>
      </c>
      <c r="G68">
        <v>0</v>
      </c>
      <c r="H68">
        <v>0</v>
      </c>
      <c r="I68">
        <v>0</v>
      </c>
      <c r="J68">
        <v>0</v>
      </c>
      <c r="K68">
        <v>0</v>
      </c>
      <c r="L68">
        <v>0</v>
      </c>
      <c r="M68">
        <v>0</v>
      </c>
      <c r="N68">
        <v>0</v>
      </c>
      <c r="O68" s="331">
        <v>0</v>
      </c>
      <c r="P68">
        <v>0</v>
      </c>
      <c r="Q68">
        <v>0</v>
      </c>
      <c r="R68">
        <v>0</v>
      </c>
      <c r="S68">
        <v>0</v>
      </c>
      <c r="T68">
        <v>0</v>
      </c>
      <c r="U68">
        <v>0</v>
      </c>
      <c r="V68">
        <v>0</v>
      </c>
      <c r="W68">
        <v>0</v>
      </c>
      <c r="X68">
        <v>0</v>
      </c>
      <c r="Y68">
        <v>0</v>
      </c>
      <c r="Z68">
        <v>0</v>
      </c>
      <c r="AA68">
        <v>0</v>
      </c>
      <c r="AB68">
        <v>0</v>
      </c>
    </row>
    <row r="69" spans="1:16">
      <c r="A69" t="s">
        <v>378</v>
      </c>
      <c r="B69" t="s">
        <v>379</v>
      </c>
      <c r="C69">
        <v>0</v>
      </c>
      <c r="O69" s="331"/>
      <c r="P69">
        <v>0</v>
      </c>
    </row>
    <row r="70" spans="1:16">
      <c r="A70" t="s">
        <v>380</v>
      </c>
      <c r="B70" t="s">
        <v>381</v>
      </c>
      <c r="C70">
        <v>0</v>
      </c>
      <c r="O70" s="332"/>
      <c r="P70">
        <v>0</v>
      </c>
    </row>
    <row r="71" spans="1:16">
      <c r="A71" t="s">
        <v>382</v>
      </c>
      <c r="B71" t="s">
        <v>383</v>
      </c>
      <c r="C71">
        <v>0</v>
      </c>
      <c r="O71" s="332"/>
      <c r="P71">
        <v>0</v>
      </c>
    </row>
    <row r="72" spans="1:16">
      <c r="A72" t="s">
        <v>384</v>
      </c>
      <c r="B72" t="s">
        <v>385</v>
      </c>
      <c r="C72">
        <v>0</v>
      </c>
      <c r="O72" s="332"/>
      <c r="P72">
        <v>0</v>
      </c>
    </row>
    <row r="73" spans="1:16">
      <c r="A73">
        <v>6051</v>
      </c>
      <c r="B73" t="s">
        <v>386</v>
      </c>
      <c r="C73">
        <v>0</v>
      </c>
      <c r="O73" s="332"/>
      <c r="P73">
        <v>0</v>
      </c>
    </row>
    <row r="74" s="331" customFormat="1" spans="1:28">
      <c r="A74" s="331">
        <v>6400</v>
      </c>
      <c r="B74" s="331" t="s">
        <v>4</v>
      </c>
      <c r="C74" s="331">
        <v>15100505.37</v>
      </c>
      <c r="D74" s="331">
        <v>1218099.64</v>
      </c>
      <c r="E74" s="331">
        <v>1137572.99</v>
      </c>
      <c r="F74" s="331">
        <v>1218410.62</v>
      </c>
      <c r="G74" s="331">
        <v>1195297.35</v>
      </c>
      <c r="H74" s="331">
        <v>1249977.85</v>
      </c>
      <c r="I74" s="331">
        <v>1321817.58</v>
      </c>
      <c r="J74" s="331">
        <v>1325127.04</v>
      </c>
      <c r="K74" s="331">
        <v>1240694.96</v>
      </c>
      <c r="L74" s="331">
        <v>1304710</v>
      </c>
      <c r="M74" s="331">
        <v>1282344.48</v>
      </c>
      <c r="N74" s="331">
        <v>1323447.43</v>
      </c>
      <c r="O74" s="331">
        <v>1283005.43</v>
      </c>
      <c r="P74" s="331">
        <v>15452469.2916972</v>
      </c>
      <c r="Q74" s="331">
        <v>1843291.14261282</v>
      </c>
      <c r="R74" s="331">
        <v>1266000.78579488</v>
      </c>
      <c r="S74" s="331">
        <v>1241759.86014786</v>
      </c>
      <c r="T74" s="331">
        <v>1226415.78579488</v>
      </c>
      <c r="U74" s="331">
        <v>1246738.04243205</v>
      </c>
      <c r="V74" s="331">
        <v>1237285.88031818</v>
      </c>
      <c r="W74" s="331">
        <v>1219245.78597855</v>
      </c>
      <c r="X74" s="331">
        <v>1225040.59729931</v>
      </c>
      <c r="Y74" s="331">
        <v>1262172.66392145</v>
      </c>
      <c r="Z74" s="331">
        <v>1245192.28747888</v>
      </c>
      <c r="AA74" s="331">
        <v>1220040.58844975</v>
      </c>
      <c r="AB74" s="331">
        <v>1219285.87146862</v>
      </c>
    </row>
    <row r="75" spans="1:28">
      <c r="A75">
        <v>6401</v>
      </c>
      <c r="B75" t="s">
        <v>5</v>
      </c>
      <c r="C75">
        <v>15100505.37</v>
      </c>
      <c r="D75">
        <v>1218099.64</v>
      </c>
      <c r="E75">
        <v>1137572.99</v>
      </c>
      <c r="F75">
        <v>1218410.62</v>
      </c>
      <c r="G75">
        <v>1195297.35</v>
      </c>
      <c r="H75">
        <v>1249977.85</v>
      </c>
      <c r="I75">
        <v>1321817.58</v>
      </c>
      <c r="J75">
        <v>1325127.04</v>
      </c>
      <c r="K75">
        <v>1240694.96</v>
      </c>
      <c r="L75">
        <v>1304710</v>
      </c>
      <c r="M75">
        <v>1282344.48</v>
      </c>
      <c r="N75">
        <v>1323447.43</v>
      </c>
      <c r="O75" s="332">
        <v>1283005.43</v>
      </c>
      <c r="P75">
        <v>15452469.2916972</v>
      </c>
      <c r="Q75">
        <v>1843291.14261282</v>
      </c>
      <c r="R75">
        <v>1266000.78579488</v>
      </c>
      <c r="S75">
        <v>1241759.86014786</v>
      </c>
      <c r="T75">
        <v>1226415.78579488</v>
      </c>
      <c r="U75">
        <v>1246738.04243205</v>
      </c>
      <c r="V75">
        <v>1237285.88031818</v>
      </c>
      <c r="W75">
        <v>1219245.78597855</v>
      </c>
      <c r="X75">
        <v>1225040.59729931</v>
      </c>
      <c r="Y75">
        <v>1262172.66392145</v>
      </c>
      <c r="Z75">
        <v>1245192.28747888</v>
      </c>
      <c r="AA75">
        <v>1220040.58844975</v>
      </c>
      <c r="AB75">
        <v>1219285.87146862</v>
      </c>
    </row>
    <row r="76" spans="1:28">
      <c r="A76">
        <v>6401.03</v>
      </c>
      <c r="B76" t="s">
        <v>6</v>
      </c>
      <c r="C76">
        <v>15100505.37</v>
      </c>
      <c r="D76">
        <v>1218099.64</v>
      </c>
      <c r="E76">
        <v>1137572.99</v>
      </c>
      <c r="F76">
        <v>1218410.62</v>
      </c>
      <c r="G76">
        <v>1195297.35</v>
      </c>
      <c r="H76">
        <v>1249977.85</v>
      </c>
      <c r="I76">
        <v>1321817.58</v>
      </c>
      <c r="J76">
        <v>1325127.04</v>
      </c>
      <c r="K76">
        <v>1240694.96</v>
      </c>
      <c r="L76">
        <v>1304710</v>
      </c>
      <c r="M76">
        <v>1282344.48</v>
      </c>
      <c r="N76">
        <v>1323447.43</v>
      </c>
      <c r="O76" s="332">
        <v>1283005.43</v>
      </c>
      <c r="P76">
        <v>15452469.2916972</v>
      </c>
      <c r="Q76">
        <v>1843291.14261282</v>
      </c>
      <c r="R76">
        <v>1266000.78579488</v>
      </c>
      <c r="S76">
        <v>1241759.86014786</v>
      </c>
      <c r="T76">
        <v>1226415.78579488</v>
      </c>
      <c r="U76">
        <v>1246738.04243205</v>
      </c>
      <c r="V76">
        <v>1237285.88031818</v>
      </c>
      <c r="W76">
        <v>1219245.78597855</v>
      </c>
      <c r="X76">
        <v>1225040.59729931</v>
      </c>
      <c r="Y76">
        <v>1262172.66392145</v>
      </c>
      <c r="Z76">
        <v>1245192.28747888</v>
      </c>
      <c r="AA76">
        <v>1220040.58844975</v>
      </c>
      <c r="AB76">
        <v>1219285.87146862</v>
      </c>
    </row>
    <row r="77" spans="1:28">
      <c r="A77" t="s">
        <v>7</v>
      </c>
      <c r="B77" t="s">
        <v>8</v>
      </c>
      <c r="C77">
        <v>411776.38</v>
      </c>
      <c r="D77">
        <v>75739.37</v>
      </c>
      <c r="E77">
        <v>-65131.75</v>
      </c>
      <c r="F77">
        <v>32958.1</v>
      </c>
      <c r="G77">
        <v>21685.81</v>
      </c>
      <c r="H77">
        <v>32917.55</v>
      </c>
      <c r="I77">
        <v>21755.35</v>
      </c>
      <c r="J77">
        <v>68503.01</v>
      </c>
      <c r="K77">
        <v>29185.13</v>
      </c>
      <c r="L77">
        <v>55135.26</v>
      </c>
      <c r="M77">
        <v>39028.55</v>
      </c>
      <c r="N77">
        <v>50000</v>
      </c>
      <c r="O77" s="332">
        <v>50000</v>
      </c>
      <c r="P77" s="331">
        <v>473946.548672566</v>
      </c>
      <c r="Q77">
        <v>82049.5309734513</v>
      </c>
      <c r="R77">
        <v>33022.982300885</v>
      </c>
      <c r="S77">
        <v>34969.8849557522</v>
      </c>
      <c r="T77">
        <v>33022.982300885</v>
      </c>
      <c r="U77">
        <v>59720.3274336283</v>
      </c>
      <c r="V77">
        <v>33022.982300885</v>
      </c>
      <c r="W77">
        <v>33022.982300885</v>
      </c>
      <c r="X77">
        <v>33022.982300885</v>
      </c>
      <c r="Y77">
        <v>33022.9734513274</v>
      </c>
      <c r="Z77">
        <v>33022.9734513274</v>
      </c>
      <c r="AA77">
        <v>33022.9734513274</v>
      </c>
      <c r="AB77">
        <v>33022.9734513274</v>
      </c>
    </row>
    <row r="78" spans="1:28">
      <c r="A78" t="s">
        <v>10</v>
      </c>
      <c r="B78" t="s">
        <v>11</v>
      </c>
      <c r="C78">
        <v>225925.71</v>
      </c>
      <c r="D78">
        <v>8915.09</v>
      </c>
      <c r="E78">
        <v>8915.09</v>
      </c>
      <c r="F78">
        <v>13284.02</v>
      </c>
      <c r="G78">
        <v>8915.09</v>
      </c>
      <c r="H78">
        <v>14968.08</v>
      </c>
      <c r="I78">
        <v>95843.65</v>
      </c>
      <c r="J78">
        <v>19990.93</v>
      </c>
      <c r="K78">
        <v>11745.28</v>
      </c>
      <c r="L78">
        <v>10103.21</v>
      </c>
      <c r="M78">
        <v>8915.09</v>
      </c>
      <c r="N78">
        <v>15415.09</v>
      </c>
      <c r="O78" s="332">
        <v>8915.09</v>
      </c>
      <c r="P78">
        <v>261946.756756319</v>
      </c>
      <c r="Q78">
        <v>41454.8331487987</v>
      </c>
      <c r="R78">
        <v>16289.7846051094</v>
      </c>
      <c r="S78">
        <v>23365.2563032226</v>
      </c>
      <c r="T78">
        <v>16289.7846051094</v>
      </c>
      <c r="U78">
        <v>16289.6961095341</v>
      </c>
      <c r="V78">
        <v>20534.9791284021</v>
      </c>
      <c r="W78">
        <v>19119.8847887794</v>
      </c>
      <c r="X78">
        <v>16289.6961095341</v>
      </c>
      <c r="Y78">
        <v>22421.7715812323</v>
      </c>
      <c r="Z78">
        <v>33066.3951386604</v>
      </c>
      <c r="AA78">
        <v>16289.6961095341</v>
      </c>
      <c r="AB78">
        <v>20534.9791284021</v>
      </c>
    </row>
    <row r="79" spans="1:28">
      <c r="A79" t="s">
        <v>12</v>
      </c>
      <c r="B79" s="332" t="s">
        <v>13</v>
      </c>
      <c r="C79">
        <v>21359.22</v>
      </c>
      <c r="F79">
        <v>4368.93</v>
      </c>
      <c r="G79">
        <v>0</v>
      </c>
      <c r="H79">
        <v>0</v>
      </c>
      <c r="I79">
        <v>6310.68</v>
      </c>
      <c r="J79">
        <v>4368.93</v>
      </c>
      <c r="K79">
        <v>6310.68</v>
      </c>
      <c r="O79" s="332"/>
      <c r="P79" s="331">
        <v>18867.9245283019</v>
      </c>
      <c r="Q79">
        <v>0</v>
      </c>
      <c r="R79">
        <v>0</v>
      </c>
      <c r="S79">
        <v>4245.28301886792</v>
      </c>
      <c r="T79">
        <v>0</v>
      </c>
      <c r="U79">
        <v>0</v>
      </c>
      <c r="V79">
        <v>4245.28301886792</v>
      </c>
      <c r="W79">
        <v>0</v>
      </c>
      <c r="X79">
        <v>0</v>
      </c>
      <c r="Y79">
        <v>6132.07547169811</v>
      </c>
      <c r="Z79">
        <v>0</v>
      </c>
      <c r="AA79">
        <v>0</v>
      </c>
      <c r="AB79">
        <v>4245.28301886792</v>
      </c>
    </row>
    <row r="80" spans="1:28">
      <c r="A80" t="s">
        <v>16</v>
      </c>
      <c r="B80" s="332" t="s">
        <v>17</v>
      </c>
      <c r="C80">
        <v>0</v>
      </c>
      <c r="O80" s="332"/>
      <c r="P80" s="331">
        <v>0</v>
      </c>
      <c r="Q80">
        <v>0</v>
      </c>
      <c r="R80">
        <v>0</v>
      </c>
      <c r="S80">
        <v>0</v>
      </c>
      <c r="T80">
        <v>0</v>
      </c>
      <c r="U80">
        <v>0</v>
      </c>
      <c r="V80">
        <v>0</v>
      </c>
      <c r="W80">
        <v>0</v>
      </c>
      <c r="X80">
        <v>0</v>
      </c>
      <c r="Y80">
        <v>0</v>
      </c>
      <c r="Z80">
        <v>0</v>
      </c>
      <c r="AA80">
        <v>0</v>
      </c>
      <c r="AB80">
        <v>0</v>
      </c>
    </row>
    <row r="81" spans="1:28">
      <c r="A81" t="s">
        <v>20</v>
      </c>
      <c r="B81" s="332" t="s">
        <v>21</v>
      </c>
      <c r="C81">
        <v>0</v>
      </c>
      <c r="O81" s="331"/>
      <c r="P81" s="331">
        <v>0</v>
      </c>
      <c r="Q81">
        <v>0</v>
      </c>
      <c r="R81">
        <v>0</v>
      </c>
      <c r="S81">
        <v>0</v>
      </c>
      <c r="T81">
        <v>0</v>
      </c>
      <c r="U81">
        <v>0</v>
      </c>
      <c r="V81">
        <v>0</v>
      </c>
      <c r="W81">
        <v>0</v>
      </c>
      <c r="X81">
        <v>0</v>
      </c>
      <c r="Y81">
        <v>0</v>
      </c>
      <c r="Z81">
        <v>0</v>
      </c>
      <c r="AA81">
        <v>0</v>
      </c>
      <c r="AB81">
        <v>0</v>
      </c>
    </row>
    <row r="82" spans="1:28">
      <c r="A82" t="s">
        <v>26</v>
      </c>
      <c r="B82" t="s">
        <v>27</v>
      </c>
      <c r="C82">
        <v>132146.13</v>
      </c>
      <c r="D82">
        <v>8915.09</v>
      </c>
      <c r="E82">
        <v>8915.09</v>
      </c>
      <c r="F82">
        <v>8915.09</v>
      </c>
      <c r="G82">
        <v>8915.09</v>
      </c>
      <c r="H82">
        <v>8915.09</v>
      </c>
      <c r="I82">
        <v>34080.14</v>
      </c>
      <c r="J82">
        <v>8915.09</v>
      </c>
      <c r="K82">
        <v>8915.09</v>
      </c>
      <c r="L82">
        <v>8915.09</v>
      </c>
      <c r="M82">
        <v>8915.09</v>
      </c>
      <c r="N82">
        <v>8915.09</v>
      </c>
      <c r="O82" s="331">
        <v>8915.09</v>
      </c>
      <c r="P82" s="331">
        <v>106981.132075472</v>
      </c>
      <c r="Q82">
        <v>8915.09433962264</v>
      </c>
      <c r="R82">
        <v>8915.09433962264</v>
      </c>
      <c r="S82">
        <v>8915.09433962264</v>
      </c>
      <c r="T82">
        <v>8915.09433962264</v>
      </c>
      <c r="U82">
        <v>8915.09433962264</v>
      </c>
      <c r="V82">
        <v>8915.09433962264</v>
      </c>
      <c r="W82">
        <v>8915.09433962264</v>
      </c>
      <c r="X82">
        <v>8915.09433962264</v>
      </c>
      <c r="Y82">
        <v>8915.09433962264</v>
      </c>
      <c r="Z82">
        <v>8915.09433962264</v>
      </c>
      <c r="AA82">
        <v>8915.09433962264</v>
      </c>
      <c r="AB82">
        <v>8915.09433962264</v>
      </c>
    </row>
    <row r="83" spans="1:28">
      <c r="A83" t="s">
        <v>30</v>
      </c>
      <c r="B83" t="s">
        <v>31</v>
      </c>
      <c r="C83">
        <v>0</v>
      </c>
      <c r="O83" s="331"/>
      <c r="P83" s="331">
        <v>0</v>
      </c>
      <c r="Q83">
        <v>0</v>
      </c>
      <c r="R83">
        <v>0</v>
      </c>
      <c r="S83">
        <v>0</v>
      </c>
      <c r="T83">
        <v>0</v>
      </c>
      <c r="U83">
        <v>0</v>
      </c>
      <c r="V83">
        <v>0</v>
      </c>
      <c r="W83">
        <v>0</v>
      </c>
      <c r="X83">
        <v>0</v>
      </c>
      <c r="Y83">
        <v>0</v>
      </c>
      <c r="Z83">
        <v>0</v>
      </c>
      <c r="AA83">
        <v>0</v>
      </c>
      <c r="AB83">
        <v>0</v>
      </c>
    </row>
    <row r="84" spans="1:28">
      <c r="A84" t="s">
        <v>34</v>
      </c>
      <c r="B84" t="s">
        <v>35</v>
      </c>
      <c r="C84">
        <v>11886.79</v>
      </c>
      <c r="D84">
        <v>0</v>
      </c>
      <c r="E84">
        <v>0</v>
      </c>
      <c r="F84">
        <v>0</v>
      </c>
      <c r="G84">
        <v>0</v>
      </c>
      <c r="H84">
        <v>0</v>
      </c>
      <c r="I84">
        <v>2830.19</v>
      </c>
      <c r="J84">
        <v>0</v>
      </c>
      <c r="K84">
        <v>0</v>
      </c>
      <c r="L84">
        <v>9056.6</v>
      </c>
      <c r="M84">
        <v>0</v>
      </c>
      <c r="N84">
        <v>0</v>
      </c>
      <c r="O84" s="331">
        <v>0</v>
      </c>
      <c r="P84" s="331">
        <v>5660.37735849057</v>
      </c>
      <c r="Q84">
        <v>0</v>
      </c>
      <c r="R84">
        <v>0</v>
      </c>
      <c r="S84">
        <v>2830.18867924528</v>
      </c>
      <c r="T84">
        <v>0</v>
      </c>
      <c r="U84">
        <v>0</v>
      </c>
      <c r="V84">
        <v>0</v>
      </c>
      <c r="W84">
        <v>2830.18867924528</v>
      </c>
      <c r="X84">
        <v>0</v>
      </c>
      <c r="Y84">
        <v>0</v>
      </c>
      <c r="Z84">
        <v>0</v>
      </c>
      <c r="AA84">
        <v>0</v>
      </c>
      <c r="AB84">
        <v>0</v>
      </c>
    </row>
    <row r="85" spans="1:28">
      <c r="A85" t="s">
        <v>44</v>
      </c>
      <c r="B85" t="s">
        <v>45</v>
      </c>
      <c r="C85">
        <v>0</v>
      </c>
      <c r="O85" s="331"/>
      <c r="P85" s="331">
        <v>0</v>
      </c>
      <c r="Q85">
        <v>0</v>
      </c>
      <c r="R85">
        <v>0</v>
      </c>
      <c r="S85">
        <v>0</v>
      </c>
      <c r="T85">
        <v>0</v>
      </c>
      <c r="U85">
        <v>0</v>
      </c>
      <c r="V85">
        <v>0</v>
      </c>
      <c r="W85">
        <v>0</v>
      </c>
      <c r="X85">
        <v>0</v>
      </c>
      <c r="Y85">
        <v>0</v>
      </c>
      <c r="Z85">
        <v>0</v>
      </c>
      <c r="AA85">
        <v>0</v>
      </c>
      <c r="AB85">
        <v>0</v>
      </c>
    </row>
    <row r="86" spans="1:28">
      <c r="A86" t="s">
        <v>48</v>
      </c>
      <c r="B86" t="s">
        <v>49</v>
      </c>
      <c r="C86">
        <v>0</v>
      </c>
      <c r="O86" s="331"/>
      <c r="P86" s="331">
        <v>0</v>
      </c>
      <c r="Q86">
        <v>0</v>
      </c>
      <c r="R86">
        <v>0</v>
      </c>
      <c r="S86">
        <v>0</v>
      </c>
      <c r="T86">
        <v>0</v>
      </c>
      <c r="U86">
        <v>0</v>
      </c>
      <c r="V86">
        <v>0</v>
      </c>
      <c r="W86">
        <v>0</v>
      </c>
      <c r="X86">
        <v>0</v>
      </c>
      <c r="Y86">
        <v>0</v>
      </c>
      <c r="Z86">
        <v>0</v>
      </c>
      <c r="AA86">
        <v>0</v>
      </c>
      <c r="AB86">
        <v>0</v>
      </c>
    </row>
    <row r="87" spans="1:28">
      <c r="A87" t="s">
        <v>54</v>
      </c>
      <c r="B87" t="s">
        <v>55</v>
      </c>
      <c r="C87">
        <v>0</v>
      </c>
      <c r="O87" s="331"/>
      <c r="P87" s="331">
        <v>0</v>
      </c>
      <c r="Q87">
        <v>0</v>
      </c>
      <c r="R87">
        <v>0</v>
      </c>
      <c r="S87">
        <v>0</v>
      </c>
      <c r="T87">
        <v>0</v>
      </c>
      <c r="U87">
        <v>0</v>
      </c>
      <c r="V87">
        <v>0</v>
      </c>
      <c r="W87">
        <v>0</v>
      </c>
      <c r="X87">
        <v>0</v>
      </c>
      <c r="Y87">
        <v>0</v>
      </c>
      <c r="Z87">
        <v>0</v>
      </c>
      <c r="AA87">
        <v>0</v>
      </c>
      <c r="AB87">
        <v>0</v>
      </c>
    </row>
    <row r="88" spans="1:28">
      <c r="A88" t="s">
        <v>62</v>
      </c>
      <c r="B88" t="s">
        <v>63</v>
      </c>
      <c r="C88">
        <v>44976.97</v>
      </c>
      <c r="D88">
        <v>0</v>
      </c>
      <c r="E88">
        <v>0</v>
      </c>
      <c r="F88">
        <v>0</v>
      </c>
      <c r="G88">
        <v>0</v>
      </c>
      <c r="H88">
        <v>6052.99</v>
      </c>
      <c r="I88">
        <v>43566.04</v>
      </c>
      <c r="J88">
        <v>6706.91</v>
      </c>
      <c r="K88">
        <v>-3480.49</v>
      </c>
      <c r="L88">
        <v>-7868.48</v>
      </c>
      <c r="M88">
        <v>0</v>
      </c>
      <c r="N88">
        <v>0</v>
      </c>
      <c r="O88" s="331">
        <v>0</v>
      </c>
      <c r="P88" s="331">
        <v>88495.5752212389</v>
      </c>
      <c r="Q88">
        <v>7374.69026548673</v>
      </c>
      <c r="R88">
        <v>7374.69026548673</v>
      </c>
      <c r="S88">
        <v>7374.69026548673</v>
      </c>
      <c r="T88">
        <v>7374.69026548673</v>
      </c>
      <c r="U88">
        <v>7374.6017699115</v>
      </c>
      <c r="V88">
        <v>7374.6017699115</v>
      </c>
      <c r="W88">
        <v>7374.6017699115</v>
      </c>
      <c r="X88">
        <v>7374.6017699115</v>
      </c>
      <c r="Y88">
        <v>7374.6017699115</v>
      </c>
      <c r="Z88">
        <v>7374.6017699115</v>
      </c>
      <c r="AA88">
        <v>7374.6017699115</v>
      </c>
      <c r="AB88">
        <v>7374.6017699115</v>
      </c>
    </row>
    <row r="89" spans="1:28">
      <c r="A89" t="s">
        <v>65</v>
      </c>
      <c r="B89" t="s">
        <v>66</v>
      </c>
      <c r="C89">
        <v>0</v>
      </c>
      <c r="O89" s="331"/>
      <c r="P89" s="331">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31"/>
      <c r="P91">
        <v>0</v>
      </c>
    </row>
    <row r="92" spans="1:16">
      <c r="A92" t="s">
        <v>391</v>
      </c>
      <c r="B92" t="s">
        <v>392</v>
      </c>
      <c r="C92">
        <v>0</v>
      </c>
      <c r="O92" s="331"/>
      <c r="P92">
        <v>0</v>
      </c>
    </row>
    <row r="93" spans="1:28">
      <c r="A93" t="s">
        <v>393</v>
      </c>
      <c r="B93" t="s">
        <v>394</v>
      </c>
      <c r="C93">
        <v>15556.6</v>
      </c>
      <c r="D93">
        <v>0</v>
      </c>
      <c r="E93">
        <v>0</v>
      </c>
      <c r="F93">
        <v>0</v>
      </c>
      <c r="G93">
        <v>0</v>
      </c>
      <c r="H93">
        <v>0</v>
      </c>
      <c r="I93">
        <v>9056.6</v>
      </c>
      <c r="J93">
        <v>0</v>
      </c>
      <c r="K93">
        <v>0</v>
      </c>
      <c r="L93">
        <v>0</v>
      </c>
      <c r="M93">
        <v>0</v>
      </c>
      <c r="N93">
        <v>6500</v>
      </c>
      <c r="O93" s="332">
        <v>0</v>
      </c>
      <c r="P93" s="331">
        <v>41941.7475728155</v>
      </c>
      <c r="Q93">
        <v>25165.0485436893</v>
      </c>
      <c r="R93">
        <v>0</v>
      </c>
      <c r="S93">
        <v>0</v>
      </c>
      <c r="T93">
        <v>0</v>
      </c>
      <c r="U93">
        <v>0</v>
      </c>
      <c r="V93">
        <v>0</v>
      </c>
      <c r="W93">
        <v>0</v>
      </c>
      <c r="X93">
        <v>0</v>
      </c>
      <c r="Y93">
        <v>0</v>
      </c>
      <c r="Z93">
        <v>16776.6990291262</v>
      </c>
      <c r="AA93">
        <v>0</v>
      </c>
      <c r="AB93">
        <v>0</v>
      </c>
    </row>
    <row r="94" spans="1:28">
      <c r="A94" t="s">
        <v>395</v>
      </c>
      <c r="B94" t="s">
        <v>396</v>
      </c>
      <c r="C94">
        <v>77976.73</v>
      </c>
      <c r="D94">
        <v>0</v>
      </c>
      <c r="E94">
        <v>0</v>
      </c>
      <c r="F94">
        <v>19976.73</v>
      </c>
      <c r="G94">
        <v>0</v>
      </c>
      <c r="H94">
        <v>0</v>
      </c>
      <c r="I94">
        <v>12000</v>
      </c>
      <c r="J94">
        <v>0</v>
      </c>
      <c r="K94">
        <v>0</v>
      </c>
      <c r="L94">
        <v>0</v>
      </c>
      <c r="M94">
        <v>24000</v>
      </c>
      <c r="N94">
        <v>22000</v>
      </c>
      <c r="O94" s="331">
        <v>0</v>
      </c>
      <c r="P94" s="331">
        <v>101000</v>
      </c>
      <c r="Q94">
        <v>32000</v>
      </c>
      <c r="R94">
        <v>0</v>
      </c>
      <c r="S94">
        <v>0</v>
      </c>
      <c r="T94">
        <v>0</v>
      </c>
      <c r="U94">
        <v>5000</v>
      </c>
      <c r="V94">
        <v>18000</v>
      </c>
      <c r="W94">
        <v>0</v>
      </c>
      <c r="X94">
        <v>0</v>
      </c>
      <c r="Y94">
        <v>29000</v>
      </c>
      <c r="Z94">
        <v>12000</v>
      </c>
      <c r="AA94">
        <v>5000</v>
      </c>
      <c r="AB94">
        <v>0</v>
      </c>
    </row>
    <row r="95" spans="1:16">
      <c r="A95" t="s">
        <v>397</v>
      </c>
      <c r="B95" t="s">
        <v>398</v>
      </c>
      <c r="C95">
        <v>0</v>
      </c>
      <c r="O95" s="332"/>
      <c r="P95" s="331">
        <v>0</v>
      </c>
    </row>
    <row r="96" spans="1:28">
      <c r="A96" t="s">
        <v>399</v>
      </c>
      <c r="B96" t="s">
        <v>400</v>
      </c>
      <c r="C96">
        <v>0</v>
      </c>
      <c r="O96" s="332"/>
      <c r="P96">
        <v>0</v>
      </c>
      <c r="Q96">
        <v>0</v>
      </c>
      <c r="R96">
        <v>0</v>
      </c>
      <c r="S96">
        <v>0</v>
      </c>
      <c r="T96">
        <v>0</v>
      </c>
      <c r="U96">
        <v>0</v>
      </c>
      <c r="V96">
        <v>0</v>
      </c>
      <c r="W96">
        <v>0</v>
      </c>
      <c r="X96">
        <v>0</v>
      </c>
      <c r="Y96">
        <v>0</v>
      </c>
      <c r="Z96">
        <v>0</v>
      </c>
      <c r="AA96">
        <v>0</v>
      </c>
      <c r="AB96">
        <v>0</v>
      </c>
    </row>
    <row r="97" spans="1:16">
      <c r="A97" t="s">
        <v>401</v>
      </c>
      <c r="B97" t="s">
        <v>402</v>
      </c>
      <c r="C97">
        <v>0</v>
      </c>
      <c r="O97" s="332"/>
      <c r="P97">
        <v>0</v>
      </c>
    </row>
    <row r="98" spans="1:16">
      <c r="A98" t="s">
        <v>76</v>
      </c>
      <c r="B98" t="s">
        <v>77</v>
      </c>
      <c r="C98">
        <v>0</v>
      </c>
      <c r="O98" s="332"/>
      <c r="P98" s="331">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32" t="s">
        <v>83</v>
      </c>
      <c r="C100">
        <v>0</v>
      </c>
      <c r="O100" s="331"/>
      <c r="P100" s="331">
        <v>0</v>
      </c>
      <c r="Q100">
        <v>0</v>
      </c>
      <c r="R100">
        <v>0</v>
      </c>
      <c r="S100">
        <v>0</v>
      </c>
      <c r="T100">
        <v>0</v>
      </c>
      <c r="U100">
        <v>0</v>
      </c>
      <c r="V100">
        <v>0</v>
      </c>
      <c r="W100">
        <v>0</v>
      </c>
      <c r="X100">
        <v>0</v>
      </c>
      <c r="Y100">
        <v>0</v>
      </c>
      <c r="Z100">
        <v>0</v>
      </c>
      <c r="AA100">
        <v>0</v>
      </c>
      <c r="AB100">
        <v>0</v>
      </c>
    </row>
    <row r="101" spans="1:28">
      <c r="A101" t="s">
        <v>86</v>
      </c>
      <c r="B101" s="332" t="s">
        <v>87</v>
      </c>
      <c r="C101">
        <v>0</v>
      </c>
      <c r="P101" s="331">
        <v>0</v>
      </c>
      <c r="Q101">
        <v>0</v>
      </c>
      <c r="R101">
        <v>0</v>
      </c>
      <c r="S101">
        <v>0</v>
      </c>
      <c r="T101">
        <v>0</v>
      </c>
      <c r="U101">
        <v>0</v>
      </c>
      <c r="V101">
        <v>0</v>
      </c>
      <c r="W101">
        <v>0</v>
      </c>
      <c r="X101">
        <v>0</v>
      </c>
      <c r="Y101">
        <v>0</v>
      </c>
      <c r="Z101">
        <v>0</v>
      </c>
      <c r="AA101">
        <v>0</v>
      </c>
      <c r="AB101">
        <v>0</v>
      </c>
    </row>
    <row r="102" spans="1:16">
      <c r="A102" t="s">
        <v>90</v>
      </c>
      <c r="B102" t="s">
        <v>91</v>
      </c>
      <c r="C102">
        <v>0</v>
      </c>
      <c r="O102" s="331"/>
      <c r="P102">
        <v>0</v>
      </c>
    </row>
    <row r="103" spans="1:16">
      <c r="A103" t="s">
        <v>94</v>
      </c>
      <c r="B103" t="s">
        <v>95</v>
      </c>
      <c r="C103">
        <v>0</v>
      </c>
      <c r="P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31"/>
      <c r="P105">
        <v>0</v>
      </c>
      <c r="Q105">
        <v>0</v>
      </c>
      <c r="R105">
        <v>0</v>
      </c>
      <c r="S105">
        <v>0</v>
      </c>
      <c r="T105">
        <v>0</v>
      </c>
      <c r="U105">
        <v>0</v>
      </c>
      <c r="V105">
        <v>0</v>
      </c>
      <c r="W105">
        <v>0</v>
      </c>
      <c r="X105">
        <v>0</v>
      </c>
      <c r="Y105">
        <v>0</v>
      </c>
      <c r="Z105">
        <v>0</v>
      </c>
      <c r="AA105">
        <v>0</v>
      </c>
      <c r="AB105">
        <v>0</v>
      </c>
    </row>
    <row r="106" spans="1:28">
      <c r="A106" t="s">
        <v>104</v>
      </c>
      <c r="B106" t="s">
        <v>105</v>
      </c>
      <c r="C106">
        <v>14322852.92</v>
      </c>
      <c r="D106">
        <v>1133513.08</v>
      </c>
      <c r="E106">
        <v>1168789.65</v>
      </c>
      <c r="F106">
        <v>1152191.77</v>
      </c>
      <c r="G106">
        <v>1162398.45</v>
      </c>
      <c r="H106">
        <v>1196285.45</v>
      </c>
      <c r="I106">
        <v>1192000.46</v>
      </c>
      <c r="J106">
        <v>1225447.65</v>
      </c>
      <c r="K106">
        <v>1199486.88</v>
      </c>
      <c r="L106">
        <v>1237208.02</v>
      </c>
      <c r="M106">
        <v>1201123.17</v>
      </c>
      <c r="N106">
        <v>1232095.67</v>
      </c>
      <c r="O106">
        <v>1222312.67</v>
      </c>
      <c r="P106" s="331">
        <v>14531195.1</v>
      </c>
      <c r="Q106">
        <v>1663319.42</v>
      </c>
      <c r="R106">
        <v>1212707.18</v>
      </c>
      <c r="S106">
        <v>1179443.88</v>
      </c>
      <c r="T106">
        <v>1171747.18</v>
      </c>
      <c r="U106">
        <v>1161747.18</v>
      </c>
      <c r="V106">
        <v>1161747.18</v>
      </c>
      <c r="W106">
        <v>1161747.18</v>
      </c>
      <c r="X106">
        <v>1171747.18</v>
      </c>
      <c r="Y106">
        <v>1161747.18</v>
      </c>
      <c r="Z106">
        <v>1161747.18</v>
      </c>
      <c r="AA106">
        <v>1161747.18</v>
      </c>
      <c r="AB106">
        <v>1161747.18</v>
      </c>
    </row>
    <row r="107" spans="1:28">
      <c r="A107" t="s">
        <v>106</v>
      </c>
      <c r="B107" t="s">
        <v>107</v>
      </c>
      <c r="C107">
        <v>12371453.18</v>
      </c>
      <c r="D107">
        <v>1007276.63</v>
      </c>
      <c r="E107">
        <v>961386.64</v>
      </c>
      <c r="F107">
        <v>1005600.92</v>
      </c>
      <c r="G107">
        <v>1007155.82</v>
      </c>
      <c r="H107">
        <v>1039040.7</v>
      </c>
      <c r="I107">
        <v>1024130.01</v>
      </c>
      <c r="J107">
        <v>1061144.99</v>
      </c>
      <c r="K107">
        <v>1035927.55</v>
      </c>
      <c r="L107">
        <v>1073808.03</v>
      </c>
      <c r="M107">
        <v>1036836.53</v>
      </c>
      <c r="N107">
        <v>1059572.68</v>
      </c>
      <c r="O107" s="331">
        <v>1059572.68</v>
      </c>
      <c r="P107" s="331">
        <v>12474672</v>
      </c>
      <c r="Q107">
        <v>1039556</v>
      </c>
      <c r="R107">
        <v>1039556</v>
      </c>
      <c r="S107">
        <v>1039556</v>
      </c>
      <c r="T107">
        <v>1039556</v>
      </c>
      <c r="U107">
        <v>1039556</v>
      </c>
      <c r="V107">
        <v>1039556</v>
      </c>
      <c r="W107">
        <v>1039556</v>
      </c>
      <c r="X107">
        <v>1039556</v>
      </c>
      <c r="Y107">
        <v>1039556</v>
      </c>
      <c r="Z107">
        <v>1039556</v>
      </c>
      <c r="AA107">
        <v>1039556</v>
      </c>
      <c r="AB107">
        <v>1039556</v>
      </c>
    </row>
    <row r="108" spans="1:28">
      <c r="A108" t="s">
        <v>110</v>
      </c>
      <c r="B108" t="s">
        <v>111</v>
      </c>
      <c r="C108">
        <v>503633.62</v>
      </c>
      <c r="D108">
        <v>31612.82</v>
      </c>
      <c r="E108">
        <v>102716</v>
      </c>
      <c r="F108">
        <v>36644.48</v>
      </c>
      <c r="G108">
        <v>36644.48</v>
      </c>
      <c r="H108">
        <v>37044.48</v>
      </c>
      <c r="I108">
        <v>36844.48</v>
      </c>
      <c r="J108">
        <v>38204.48</v>
      </c>
      <c r="K108">
        <v>36844.48</v>
      </c>
      <c r="L108">
        <v>36844.48</v>
      </c>
      <c r="M108">
        <v>36544.48</v>
      </c>
      <c r="N108">
        <v>36844.48</v>
      </c>
      <c r="O108">
        <v>36844.48</v>
      </c>
      <c r="P108" s="331">
        <v>473778.24</v>
      </c>
      <c r="Q108">
        <v>473778.24</v>
      </c>
      <c r="R108">
        <v>0</v>
      </c>
      <c r="S108">
        <v>0</v>
      </c>
      <c r="T108">
        <v>0</v>
      </c>
      <c r="U108">
        <v>0</v>
      </c>
      <c r="V108">
        <v>0</v>
      </c>
      <c r="W108">
        <v>0</v>
      </c>
      <c r="X108">
        <v>0</v>
      </c>
      <c r="Y108">
        <v>0</v>
      </c>
      <c r="Z108">
        <v>0</v>
      </c>
      <c r="AA108">
        <v>0</v>
      </c>
      <c r="AB108">
        <v>0</v>
      </c>
    </row>
    <row r="109" spans="1:28">
      <c r="A109" t="s">
        <v>113</v>
      </c>
      <c r="B109" t="s">
        <v>114</v>
      </c>
      <c r="C109">
        <v>101676.66</v>
      </c>
      <c r="D109">
        <v>12784</v>
      </c>
      <c r="E109">
        <v>5000</v>
      </c>
      <c r="F109">
        <v>14150</v>
      </c>
      <c r="G109">
        <v>13750</v>
      </c>
      <c r="H109">
        <v>5000</v>
      </c>
      <c r="I109">
        <v>9400</v>
      </c>
      <c r="J109">
        <v>6149.66</v>
      </c>
      <c r="K109">
        <v>5000</v>
      </c>
      <c r="L109">
        <v>5660</v>
      </c>
      <c r="M109">
        <v>5000</v>
      </c>
      <c r="N109">
        <v>14783</v>
      </c>
      <c r="O109">
        <v>5000</v>
      </c>
      <c r="P109" s="331">
        <v>149479.5</v>
      </c>
      <c r="Q109">
        <v>32796.4</v>
      </c>
      <c r="R109">
        <v>55962.4</v>
      </c>
      <c r="S109">
        <v>15699.1</v>
      </c>
      <c r="T109">
        <v>5002.4</v>
      </c>
      <c r="U109">
        <v>5002.4</v>
      </c>
      <c r="V109">
        <v>5002.4</v>
      </c>
      <c r="W109">
        <v>5002.4</v>
      </c>
      <c r="X109">
        <v>5002.4</v>
      </c>
      <c r="Y109">
        <v>5002.4</v>
      </c>
      <c r="Z109">
        <v>5002.4</v>
      </c>
      <c r="AA109">
        <v>5002.4</v>
      </c>
      <c r="AB109">
        <v>5002.4</v>
      </c>
    </row>
    <row r="110" spans="1:28">
      <c r="A110" t="s">
        <v>116</v>
      </c>
      <c r="B110" t="s">
        <v>117</v>
      </c>
      <c r="C110">
        <v>1264857.21</v>
      </c>
      <c r="D110">
        <v>75402.13</v>
      </c>
      <c r="E110">
        <v>93249.51</v>
      </c>
      <c r="F110">
        <v>89358.87</v>
      </c>
      <c r="G110">
        <v>98410.65</v>
      </c>
      <c r="H110">
        <v>108762.77</v>
      </c>
      <c r="I110">
        <v>114101.47</v>
      </c>
      <c r="J110">
        <v>113418.02</v>
      </c>
      <c r="K110">
        <v>114919.05</v>
      </c>
      <c r="L110">
        <v>113870.71</v>
      </c>
      <c r="M110">
        <v>115622.61</v>
      </c>
      <c r="N110">
        <v>113870.71</v>
      </c>
      <c r="O110">
        <v>113870.71</v>
      </c>
      <c r="P110" s="331">
        <v>1322246.88</v>
      </c>
      <c r="Q110">
        <v>110187.24</v>
      </c>
      <c r="R110">
        <v>110187.24</v>
      </c>
      <c r="S110">
        <v>110187.24</v>
      </c>
      <c r="T110">
        <v>110187.24</v>
      </c>
      <c r="U110">
        <v>110187.24</v>
      </c>
      <c r="V110">
        <v>110187.24</v>
      </c>
      <c r="W110">
        <v>110187.24</v>
      </c>
      <c r="X110">
        <v>110187.24</v>
      </c>
      <c r="Y110">
        <v>110187.24</v>
      </c>
      <c r="Z110">
        <v>110187.24</v>
      </c>
      <c r="AA110">
        <v>110187.24</v>
      </c>
      <c r="AB110">
        <v>110187.24</v>
      </c>
    </row>
    <row r="111" spans="1:28">
      <c r="A111" t="s">
        <v>119</v>
      </c>
      <c r="B111" t="s">
        <v>120</v>
      </c>
      <c r="C111">
        <v>80120.25</v>
      </c>
      <c r="D111">
        <v>6437.5</v>
      </c>
      <c r="E111">
        <v>6437.5</v>
      </c>
      <c r="F111">
        <v>6437.5</v>
      </c>
      <c r="G111">
        <v>6437.5</v>
      </c>
      <c r="H111">
        <v>6437.5</v>
      </c>
      <c r="I111">
        <v>6412.5</v>
      </c>
      <c r="J111">
        <v>6530.5</v>
      </c>
      <c r="K111">
        <v>6795.8</v>
      </c>
      <c r="L111">
        <v>7024.8</v>
      </c>
      <c r="M111">
        <v>7119.55</v>
      </c>
      <c r="N111">
        <v>7024.8</v>
      </c>
      <c r="O111">
        <v>7024.8</v>
      </c>
      <c r="P111" s="331">
        <v>84018.48</v>
      </c>
      <c r="Q111">
        <v>7001.54</v>
      </c>
      <c r="R111">
        <v>7001.54</v>
      </c>
      <c r="S111">
        <v>7001.54</v>
      </c>
      <c r="T111">
        <v>7001.54</v>
      </c>
      <c r="U111">
        <v>7001.54</v>
      </c>
      <c r="V111">
        <v>7001.54</v>
      </c>
      <c r="W111">
        <v>7001.54</v>
      </c>
      <c r="X111">
        <v>7001.54</v>
      </c>
      <c r="Y111">
        <v>7001.54</v>
      </c>
      <c r="Z111">
        <v>7001.54</v>
      </c>
      <c r="AA111">
        <v>7001.54</v>
      </c>
      <c r="AB111">
        <v>7001.54</v>
      </c>
    </row>
    <row r="112" spans="1:28">
      <c r="A112" t="s">
        <v>122</v>
      </c>
      <c r="B112" t="s">
        <v>123</v>
      </c>
      <c r="C112">
        <v>0</v>
      </c>
      <c r="P112" s="331">
        <v>0</v>
      </c>
      <c r="Q112">
        <v>0</v>
      </c>
      <c r="R112">
        <v>0</v>
      </c>
      <c r="S112">
        <v>0</v>
      </c>
      <c r="T112">
        <v>0</v>
      </c>
      <c r="U112">
        <v>0</v>
      </c>
      <c r="V112">
        <v>0</v>
      </c>
      <c r="W112">
        <v>0</v>
      </c>
      <c r="X112">
        <v>0</v>
      </c>
      <c r="Y112">
        <v>0</v>
      </c>
      <c r="Z112">
        <v>0</v>
      </c>
      <c r="AA112">
        <v>0</v>
      </c>
      <c r="AB112">
        <v>0</v>
      </c>
    </row>
    <row r="113" spans="1:28">
      <c r="A113" t="s">
        <v>125</v>
      </c>
      <c r="B113" t="s">
        <v>126</v>
      </c>
      <c r="C113">
        <v>1112</v>
      </c>
      <c r="I113">
        <v>1112</v>
      </c>
      <c r="P113" s="331">
        <v>27000</v>
      </c>
      <c r="Q113">
        <v>0</v>
      </c>
      <c r="R113">
        <v>0</v>
      </c>
      <c r="S113">
        <v>7000</v>
      </c>
      <c r="T113">
        <v>10000</v>
      </c>
      <c r="U113">
        <v>0</v>
      </c>
      <c r="V113">
        <v>0</v>
      </c>
      <c r="W113">
        <v>0</v>
      </c>
      <c r="X113">
        <v>10000</v>
      </c>
      <c r="Y113">
        <v>0</v>
      </c>
      <c r="Z113">
        <v>0</v>
      </c>
      <c r="AA113">
        <v>0</v>
      </c>
      <c r="AB113">
        <v>0</v>
      </c>
    </row>
    <row r="114" spans="1:28">
      <c r="A114" t="s">
        <v>128</v>
      </c>
      <c r="B114" t="s">
        <v>129</v>
      </c>
      <c r="C114">
        <v>0</v>
      </c>
      <c r="P114" s="331">
        <v>0</v>
      </c>
      <c r="Q114">
        <v>0</v>
      </c>
      <c r="R114">
        <v>0</v>
      </c>
      <c r="S114">
        <v>0</v>
      </c>
      <c r="T114">
        <v>0</v>
      </c>
      <c r="U114">
        <v>0</v>
      </c>
      <c r="V114">
        <v>0</v>
      </c>
      <c r="W114">
        <v>0</v>
      </c>
      <c r="X114">
        <v>0</v>
      </c>
      <c r="Y114">
        <v>0</v>
      </c>
      <c r="Z114">
        <v>0</v>
      </c>
      <c r="AA114">
        <v>0</v>
      </c>
      <c r="AB114">
        <v>0</v>
      </c>
    </row>
    <row r="115" spans="1:28">
      <c r="A115" t="s">
        <v>131</v>
      </c>
      <c r="B115" t="s">
        <v>132</v>
      </c>
      <c r="C115">
        <v>16135.74</v>
      </c>
      <c r="D115">
        <v>-67.9</v>
      </c>
      <c r="E115">
        <v>0</v>
      </c>
      <c r="F115">
        <v>0</v>
      </c>
      <c r="G115">
        <v>2298</v>
      </c>
      <c r="H115">
        <v>0</v>
      </c>
      <c r="I115">
        <v>0</v>
      </c>
      <c r="J115">
        <v>7716.8</v>
      </c>
      <c r="K115">
        <v>0</v>
      </c>
      <c r="L115">
        <v>1985.84</v>
      </c>
      <c r="M115">
        <v>0</v>
      </c>
      <c r="N115">
        <v>3203</v>
      </c>
      <c r="O115">
        <v>1000</v>
      </c>
      <c r="P115">
        <v>34076</v>
      </c>
      <c r="Q115">
        <v>3090</v>
      </c>
      <c r="R115">
        <v>2714.7</v>
      </c>
      <c r="S115">
        <v>2714.7</v>
      </c>
      <c r="T115">
        <v>3089.7</v>
      </c>
      <c r="U115">
        <v>2714.7</v>
      </c>
      <c r="V115">
        <v>2714.6</v>
      </c>
      <c r="W115">
        <v>3089.6</v>
      </c>
      <c r="X115">
        <v>2714.6</v>
      </c>
      <c r="Y115">
        <v>2714.6</v>
      </c>
      <c r="Z115">
        <v>3089.6</v>
      </c>
      <c r="AA115">
        <v>2714.6</v>
      </c>
      <c r="AB115">
        <v>2714.6</v>
      </c>
    </row>
    <row r="116" spans="1:28">
      <c r="A116" t="s">
        <v>133</v>
      </c>
      <c r="B116" t="s">
        <v>134</v>
      </c>
      <c r="C116">
        <v>979.74</v>
      </c>
      <c r="D116">
        <v>-67.9</v>
      </c>
      <c r="E116">
        <v>0</v>
      </c>
      <c r="F116">
        <v>0</v>
      </c>
      <c r="G116">
        <v>741</v>
      </c>
      <c r="H116">
        <v>0</v>
      </c>
      <c r="I116">
        <v>0</v>
      </c>
      <c r="J116">
        <v>306.64</v>
      </c>
      <c r="K116">
        <v>0</v>
      </c>
      <c r="L116">
        <v>0</v>
      </c>
      <c r="M116">
        <v>0</v>
      </c>
      <c r="N116">
        <v>0</v>
      </c>
      <c r="O116">
        <v>0</v>
      </c>
      <c r="P116" s="331">
        <v>20000</v>
      </c>
      <c r="Q116">
        <v>1667</v>
      </c>
      <c r="R116">
        <v>1666.7</v>
      </c>
      <c r="S116">
        <v>1666.7</v>
      </c>
      <c r="T116">
        <v>1666.7</v>
      </c>
      <c r="U116">
        <v>1666.7</v>
      </c>
      <c r="V116">
        <v>1666.6</v>
      </c>
      <c r="W116">
        <v>1666.6</v>
      </c>
      <c r="X116">
        <v>1666.6</v>
      </c>
      <c r="Y116">
        <v>1666.6</v>
      </c>
      <c r="Z116">
        <v>1666.6</v>
      </c>
      <c r="AA116">
        <v>1666.6</v>
      </c>
      <c r="AB116">
        <v>1666.6</v>
      </c>
    </row>
    <row r="117" spans="1:28">
      <c r="A117" t="s">
        <v>139</v>
      </c>
      <c r="B117" t="s">
        <v>140</v>
      </c>
      <c r="C117">
        <v>10187.36</v>
      </c>
      <c r="D117">
        <v>0</v>
      </c>
      <c r="E117">
        <v>0</v>
      </c>
      <c r="F117">
        <v>0</v>
      </c>
      <c r="G117">
        <v>0</v>
      </c>
      <c r="H117">
        <v>0</v>
      </c>
      <c r="I117">
        <v>0</v>
      </c>
      <c r="J117">
        <v>5957.52</v>
      </c>
      <c r="K117">
        <v>0</v>
      </c>
      <c r="L117">
        <v>1985.84</v>
      </c>
      <c r="M117">
        <v>0</v>
      </c>
      <c r="N117">
        <v>2244</v>
      </c>
      <c r="O117">
        <v>0</v>
      </c>
      <c r="P117" s="331">
        <v>8976</v>
      </c>
      <c r="Q117">
        <v>748</v>
      </c>
      <c r="R117">
        <v>748</v>
      </c>
      <c r="S117">
        <v>748</v>
      </c>
      <c r="T117">
        <v>748</v>
      </c>
      <c r="U117">
        <v>748</v>
      </c>
      <c r="V117">
        <v>748</v>
      </c>
      <c r="W117">
        <v>748</v>
      </c>
      <c r="X117">
        <v>748</v>
      </c>
      <c r="Y117">
        <v>748</v>
      </c>
      <c r="Z117">
        <v>748</v>
      </c>
      <c r="AA117">
        <v>748</v>
      </c>
      <c r="AB117">
        <v>748</v>
      </c>
    </row>
    <row r="118" spans="1:28">
      <c r="A118" t="s">
        <v>405</v>
      </c>
      <c r="B118" t="s">
        <v>406</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145</v>
      </c>
      <c r="B119" t="s">
        <v>146</v>
      </c>
      <c r="C119">
        <v>4968.64</v>
      </c>
      <c r="D119">
        <v>0</v>
      </c>
      <c r="E119">
        <v>0</v>
      </c>
      <c r="F119">
        <v>0</v>
      </c>
      <c r="G119">
        <v>1557</v>
      </c>
      <c r="H119">
        <v>0</v>
      </c>
      <c r="I119">
        <v>0</v>
      </c>
      <c r="J119">
        <v>1452.64</v>
      </c>
      <c r="K119">
        <v>0</v>
      </c>
      <c r="L119">
        <v>0</v>
      </c>
      <c r="M119">
        <v>0</v>
      </c>
      <c r="N119">
        <v>959</v>
      </c>
      <c r="O119">
        <v>1000</v>
      </c>
      <c r="P119" s="331">
        <v>3600</v>
      </c>
      <c r="Q119">
        <v>300</v>
      </c>
      <c r="R119">
        <v>300</v>
      </c>
      <c r="S119">
        <v>300</v>
      </c>
      <c r="T119">
        <v>300</v>
      </c>
      <c r="U119">
        <v>300</v>
      </c>
      <c r="V119">
        <v>300</v>
      </c>
      <c r="W119">
        <v>300</v>
      </c>
      <c r="X119">
        <v>300</v>
      </c>
      <c r="Y119">
        <v>300</v>
      </c>
      <c r="Z119">
        <v>300</v>
      </c>
      <c r="AA119">
        <v>300</v>
      </c>
      <c r="AB119">
        <v>300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31">
        <v>1500</v>
      </c>
      <c r="Q123">
        <v>375</v>
      </c>
      <c r="R123">
        <v>0</v>
      </c>
      <c r="S123">
        <v>0</v>
      </c>
      <c r="T123">
        <v>375</v>
      </c>
      <c r="U123">
        <v>0</v>
      </c>
      <c r="V123">
        <v>0</v>
      </c>
      <c r="W123">
        <v>375</v>
      </c>
      <c r="X123">
        <v>0</v>
      </c>
      <c r="Y123">
        <v>0</v>
      </c>
      <c r="Z123">
        <v>375</v>
      </c>
      <c r="AA123">
        <v>0</v>
      </c>
      <c r="AB123">
        <v>0</v>
      </c>
    </row>
    <row r="124" spans="1:28">
      <c r="A124" t="s">
        <v>149</v>
      </c>
      <c r="B124" t="s">
        <v>150</v>
      </c>
      <c r="C124">
        <v>38146.98</v>
      </c>
      <c r="D124">
        <v>0</v>
      </c>
      <c r="E124">
        <v>25000</v>
      </c>
      <c r="F124">
        <v>0</v>
      </c>
      <c r="G124">
        <v>0</v>
      </c>
      <c r="H124">
        <v>0</v>
      </c>
      <c r="I124">
        <v>0</v>
      </c>
      <c r="J124">
        <v>3190.98</v>
      </c>
      <c r="K124">
        <v>0</v>
      </c>
      <c r="L124">
        <v>0</v>
      </c>
      <c r="M124">
        <v>9000</v>
      </c>
      <c r="N124">
        <v>456</v>
      </c>
      <c r="O124">
        <v>500</v>
      </c>
      <c r="P124">
        <v>28000</v>
      </c>
      <c r="Q124">
        <v>13000</v>
      </c>
      <c r="R124">
        <v>0</v>
      </c>
      <c r="S124">
        <v>0</v>
      </c>
      <c r="T124">
        <v>1000</v>
      </c>
      <c r="U124">
        <v>0</v>
      </c>
      <c r="V124">
        <v>0</v>
      </c>
      <c r="W124">
        <v>1000</v>
      </c>
      <c r="X124">
        <v>0</v>
      </c>
      <c r="Y124">
        <v>12000</v>
      </c>
      <c r="Z124">
        <v>1000</v>
      </c>
      <c r="AA124">
        <v>0</v>
      </c>
      <c r="AB124">
        <v>0</v>
      </c>
    </row>
    <row r="125" spans="1:28">
      <c r="A125" t="s">
        <v>151</v>
      </c>
      <c r="B125" t="s">
        <v>152</v>
      </c>
      <c r="C125">
        <v>0</v>
      </c>
      <c r="P125" s="331">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31">
        <v>2000</v>
      </c>
      <c r="Q127">
        <v>500</v>
      </c>
      <c r="R127">
        <v>0</v>
      </c>
      <c r="S127">
        <v>0</v>
      </c>
      <c r="T127">
        <v>500</v>
      </c>
      <c r="U127">
        <v>0</v>
      </c>
      <c r="V127">
        <v>0</v>
      </c>
      <c r="W127">
        <v>500</v>
      </c>
      <c r="X127">
        <v>0</v>
      </c>
      <c r="Y127">
        <v>0</v>
      </c>
      <c r="Z127">
        <v>500</v>
      </c>
      <c r="AA127">
        <v>0</v>
      </c>
      <c r="AB127">
        <v>0</v>
      </c>
    </row>
    <row r="128" spans="1:28">
      <c r="A128" t="s">
        <v>159</v>
      </c>
      <c r="B128" t="s">
        <v>160</v>
      </c>
      <c r="C128">
        <v>2716.98</v>
      </c>
      <c r="D128">
        <v>0</v>
      </c>
      <c r="E128">
        <v>0</v>
      </c>
      <c r="F128">
        <v>0</v>
      </c>
      <c r="G128">
        <v>0</v>
      </c>
      <c r="H128">
        <v>0</v>
      </c>
      <c r="I128">
        <v>0</v>
      </c>
      <c r="J128">
        <v>2716.98</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163</v>
      </c>
      <c r="B130" t="s">
        <v>164</v>
      </c>
      <c r="C130">
        <v>1430</v>
      </c>
      <c r="D130">
        <v>0</v>
      </c>
      <c r="E130">
        <v>0</v>
      </c>
      <c r="F130">
        <v>0</v>
      </c>
      <c r="G130">
        <v>0</v>
      </c>
      <c r="H130">
        <v>0</v>
      </c>
      <c r="I130">
        <v>0</v>
      </c>
      <c r="J130">
        <v>474</v>
      </c>
      <c r="K130">
        <v>0</v>
      </c>
      <c r="L130">
        <v>0</v>
      </c>
      <c r="M130">
        <v>0</v>
      </c>
      <c r="N130">
        <v>456</v>
      </c>
      <c r="O130">
        <v>500</v>
      </c>
      <c r="P130">
        <v>2000</v>
      </c>
      <c r="Q130">
        <v>500</v>
      </c>
      <c r="R130">
        <v>0</v>
      </c>
      <c r="S130">
        <v>0</v>
      </c>
      <c r="T130">
        <v>500</v>
      </c>
      <c r="U130">
        <v>0</v>
      </c>
      <c r="V130">
        <v>0</v>
      </c>
      <c r="W130">
        <v>500</v>
      </c>
      <c r="X130">
        <v>0</v>
      </c>
      <c r="Y130">
        <v>0</v>
      </c>
      <c r="Z130">
        <v>500</v>
      </c>
      <c r="AA130">
        <v>0</v>
      </c>
      <c r="AB130">
        <v>0</v>
      </c>
    </row>
    <row r="131" spans="1:28">
      <c r="A131" t="s">
        <v>165</v>
      </c>
      <c r="B131" t="s">
        <v>166</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167</v>
      </c>
      <c r="B132" t="s">
        <v>168</v>
      </c>
      <c r="C132">
        <v>34000</v>
      </c>
      <c r="D132">
        <v>0</v>
      </c>
      <c r="E132">
        <v>25000</v>
      </c>
      <c r="F132">
        <v>0</v>
      </c>
      <c r="G132">
        <v>0</v>
      </c>
      <c r="H132">
        <v>0</v>
      </c>
      <c r="I132">
        <v>0</v>
      </c>
      <c r="J132">
        <v>0</v>
      </c>
      <c r="K132">
        <v>0</v>
      </c>
      <c r="L132">
        <v>0</v>
      </c>
      <c r="M132">
        <v>9000</v>
      </c>
      <c r="N132">
        <v>0</v>
      </c>
      <c r="O132">
        <v>0</v>
      </c>
      <c r="P132" s="331">
        <v>24000</v>
      </c>
      <c r="Q132">
        <v>12000</v>
      </c>
      <c r="R132">
        <v>0</v>
      </c>
      <c r="S132">
        <v>0</v>
      </c>
      <c r="T132">
        <v>0</v>
      </c>
      <c r="U132">
        <v>0</v>
      </c>
      <c r="V132">
        <v>0</v>
      </c>
      <c r="W132">
        <v>0</v>
      </c>
      <c r="X132">
        <v>0</v>
      </c>
      <c r="Y132">
        <v>12000</v>
      </c>
      <c r="Z132">
        <v>0</v>
      </c>
      <c r="AA132">
        <v>0</v>
      </c>
      <c r="AB132">
        <v>0</v>
      </c>
    </row>
    <row r="133" spans="1:28">
      <c r="A133" t="s">
        <v>417</v>
      </c>
      <c r="B133" t="s">
        <v>418</v>
      </c>
      <c r="C133">
        <v>7690.91</v>
      </c>
      <c r="D133">
        <v>0</v>
      </c>
      <c r="E133">
        <v>0</v>
      </c>
      <c r="F133">
        <v>0</v>
      </c>
      <c r="G133">
        <v>0</v>
      </c>
      <c r="H133">
        <v>5806.77</v>
      </c>
      <c r="I133">
        <v>218.12</v>
      </c>
      <c r="J133">
        <v>277.67</v>
      </c>
      <c r="K133">
        <v>277.67</v>
      </c>
      <c r="L133">
        <v>277.67</v>
      </c>
      <c r="M133">
        <v>277.67</v>
      </c>
      <c r="N133">
        <v>277.67</v>
      </c>
      <c r="O133">
        <v>277.67</v>
      </c>
      <c r="P133">
        <v>22304.8862683438</v>
      </c>
      <c r="Q133">
        <v>8377.35849056604</v>
      </c>
      <c r="R133">
        <v>1266.13888888889</v>
      </c>
      <c r="S133">
        <v>1266.13888888889</v>
      </c>
      <c r="T133">
        <v>1266.13888888889</v>
      </c>
      <c r="U133">
        <v>1266.13888888889</v>
      </c>
      <c r="V133">
        <v>1266.13888888889</v>
      </c>
      <c r="W133">
        <v>1266.13888888889</v>
      </c>
      <c r="X133">
        <v>1266.13888888889</v>
      </c>
      <c r="Y133">
        <v>1266.13888888889</v>
      </c>
      <c r="Z133">
        <v>1266.13888888889</v>
      </c>
      <c r="AA133">
        <v>1266.13888888889</v>
      </c>
      <c r="AB133">
        <v>1266.13888888889</v>
      </c>
    </row>
    <row r="134" spans="1:28">
      <c r="A134" t="s">
        <v>419</v>
      </c>
      <c r="B134" t="s">
        <v>420</v>
      </c>
      <c r="C134">
        <v>1884.14</v>
      </c>
      <c r="D134">
        <v>0</v>
      </c>
      <c r="E134">
        <v>0</v>
      </c>
      <c r="F134">
        <v>0</v>
      </c>
      <c r="G134">
        <v>0</v>
      </c>
      <c r="H134">
        <v>0</v>
      </c>
      <c r="I134">
        <v>218.12</v>
      </c>
      <c r="J134">
        <v>277.67</v>
      </c>
      <c r="K134">
        <v>277.67</v>
      </c>
      <c r="L134">
        <v>277.67</v>
      </c>
      <c r="M134">
        <v>277.67</v>
      </c>
      <c r="N134">
        <v>277.67</v>
      </c>
      <c r="O134">
        <v>277.67</v>
      </c>
      <c r="P134" s="331">
        <v>13927.5277777778</v>
      </c>
      <c r="Q134">
        <v>0</v>
      </c>
      <c r="R134">
        <v>1266.13888888889</v>
      </c>
      <c r="S134">
        <v>1266.13888888889</v>
      </c>
      <c r="T134">
        <v>1266.13888888889</v>
      </c>
      <c r="U134">
        <v>1266.13888888889</v>
      </c>
      <c r="V134">
        <v>1266.13888888889</v>
      </c>
      <c r="W134">
        <v>1266.13888888889</v>
      </c>
      <c r="X134">
        <v>1266.13888888889</v>
      </c>
      <c r="Y134">
        <v>1266.13888888889</v>
      </c>
      <c r="Z134">
        <v>1266.13888888889</v>
      </c>
      <c r="AA134">
        <v>1266.13888888889</v>
      </c>
      <c r="AB134">
        <v>1266.13888888889</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5806.77</v>
      </c>
      <c r="H140">
        <v>5806.77</v>
      </c>
      <c r="P140" s="331">
        <v>8377.35849056604</v>
      </c>
      <c r="Q140">
        <v>8377.35849056604</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157354.126404016</v>
      </c>
      <c r="D332">
        <v>50118.13</v>
      </c>
      <c r="E332">
        <v>8678.98</v>
      </c>
      <c r="F332">
        <v>9650.29</v>
      </c>
      <c r="G332">
        <v>10007.67</v>
      </c>
      <c r="H332">
        <v>9085.49</v>
      </c>
      <c r="I332">
        <v>8711.05</v>
      </c>
      <c r="J332">
        <v>12274.75</v>
      </c>
      <c r="K332">
        <v>9480.11</v>
      </c>
      <c r="L332">
        <v>9168.24</v>
      </c>
      <c r="M332">
        <v>9084.43</v>
      </c>
      <c r="N332">
        <v>10958.4120643933</v>
      </c>
      <c r="O332">
        <v>10136.5743396226</v>
      </c>
      <c r="P332">
        <v>111815.255519391</v>
      </c>
      <c r="Q332">
        <v>8535.50963429264</v>
      </c>
      <c r="R332">
        <v>9451.23494947404</v>
      </c>
      <c r="S332">
        <v>9369.91987183169</v>
      </c>
      <c r="T332">
        <v>9451.23494947404</v>
      </c>
      <c r="U332">
        <v>9034.75774593421</v>
      </c>
      <c r="V332">
        <v>9420.67029226916</v>
      </c>
      <c r="W332">
        <v>9430.85897151444</v>
      </c>
      <c r="X332">
        <v>9451.23633000501</v>
      </c>
      <c r="Y332">
        <v>9407.08552466188</v>
      </c>
      <c r="Z332">
        <v>9390.84035155325</v>
      </c>
      <c r="AA332">
        <v>9451.2364680581</v>
      </c>
      <c r="AB332">
        <v>9420.67043032226</v>
      </c>
    </row>
    <row r="333" spans="1:28">
      <c r="A333">
        <v>6404</v>
      </c>
      <c r="B333" t="s">
        <v>674</v>
      </c>
      <c r="C333">
        <v>1916936.43637597</v>
      </c>
      <c r="D333">
        <v>109202.66</v>
      </c>
      <c r="E333">
        <v>222876.57</v>
      </c>
      <c r="F333">
        <v>151002.59</v>
      </c>
      <c r="G333">
        <v>253669.28</v>
      </c>
      <c r="H333">
        <v>117140.23</v>
      </c>
      <c r="I333">
        <v>78536.44</v>
      </c>
      <c r="J333">
        <v>330100.98</v>
      </c>
      <c r="K333">
        <v>158446.6</v>
      </c>
      <c r="L333">
        <v>75126.71</v>
      </c>
      <c r="M333">
        <v>118523</v>
      </c>
      <c r="N333">
        <v>187595.833545785</v>
      </c>
      <c r="O333">
        <v>114715.542830189</v>
      </c>
      <c r="P333">
        <v>1545094.32070791</v>
      </c>
      <c r="Q333">
        <v>-442711.746586731</v>
      </c>
      <c r="R333">
        <v>133662.88491602</v>
      </c>
      <c r="S333">
        <v>187985.125640682</v>
      </c>
      <c r="T333">
        <v>173247.88491602</v>
      </c>
      <c r="U333">
        <v>153342.105482392</v>
      </c>
      <c r="V333">
        <v>197408.355049932</v>
      </c>
      <c r="W333">
        <v>180438.260710309</v>
      </c>
      <c r="X333">
        <v>174623.072031064</v>
      </c>
      <c r="Y333">
        <v>172535.156214267</v>
      </c>
      <c r="Z333">
        <v>154531.777829947</v>
      </c>
      <c r="AA333">
        <v>179623.080742568</v>
      </c>
      <c r="AB333">
        <v>280408.363761436</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5823.26</v>
      </c>
      <c r="D343">
        <v>-205.42</v>
      </c>
      <c r="E343">
        <v>-4027.3</v>
      </c>
      <c r="F343">
        <v>1613.19</v>
      </c>
      <c r="G343">
        <v>15339.37</v>
      </c>
      <c r="H343">
        <v>-2494.82</v>
      </c>
      <c r="I343">
        <v>-13448.82</v>
      </c>
      <c r="J343">
        <v>3827.34</v>
      </c>
      <c r="K343">
        <v>-1182.52</v>
      </c>
      <c r="L343">
        <v>-8125.75</v>
      </c>
      <c r="M343">
        <v>14527.99</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1911113.17637597</v>
      </c>
      <c r="D347">
        <v>109408.08</v>
      </c>
      <c r="E347">
        <v>226903.87</v>
      </c>
      <c r="F347">
        <v>149389.4</v>
      </c>
      <c r="G347">
        <v>238329.91</v>
      </c>
      <c r="H347">
        <v>119635.05</v>
      </c>
      <c r="I347">
        <v>91985.26</v>
      </c>
      <c r="J347">
        <v>326273.64</v>
      </c>
      <c r="K347">
        <v>159629.12</v>
      </c>
      <c r="L347">
        <v>83252.46</v>
      </c>
      <c r="M347">
        <v>103995.01</v>
      </c>
      <c r="N347">
        <v>187595.833545785</v>
      </c>
      <c r="O347">
        <v>114715.542830189</v>
      </c>
      <c r="P347">
        <v>1545094.32070791</v>
      </c>
      <c r="Q347">
        <v>-442711.746586731</v>
      </c>
      <c r="R347">
        <v>133662.88491602</v>
      </c>
      <c r="S347">
        <v>187985.125640682</v>
      </c>
      <c r="T347">
        <v>173247.88491602</v>
      </c>
      <c r="U347">
        <v>153342.105482392</v>
      </c>
      <c r="V347">
        <v>197408.355049932</v>
      </c>
      <c r="W347">
        <v>180438.260710309</v>
      </c>
      <c r="X347">
        <v>174623.072031064</v>
      </c>
      <c r="Y347">
        <v>172535.156214267</v>
      </c>
      <c r="Z347">
        <v>154531.777829947</v>
      </c>
      <c r="AA347">
        <v>179623.080742568</v>
      </c>
      <c r="AB347">
        <v>280408.363761436</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1911113.17637597</v>
      </c>
      <c r="D351">
        <v>109408.08</v>
      </c>
      <c r="E351">
        <v>226903.87</v>
      </c>
      <c r="F351">
        <v>149389.4</v>
      </c>
      <c r="G351">
        <v>238329.91</v>
      </c>
      <c r="H351">
        <v>119635.05</v>
      </c>
      <c r="I351">
        <v>91985.26</v>
      </c>
      <c r="J351">
        <v>326273.64</v>
      </c>
      <c r="K351">
        <v>159629.12</v>
      </c>
      <c r="L351">
        <v>83252.46</v>
      </c>
      <c r="M351">
        <v>103995.01</v>
      </c>
      <c r="N351">
        <v>187595.833545785</v>
      </c>
      <c r="O351">
        <v>114715.542830189</v>
      </c>
      <c r="P351">
        <v>1545094.32070791</v>
      </c>
      <c r="Q351">
        <v>-442711.746586731</v>
      </c>
      <c r="R351">
        <v>133662.88491602</v>
      </c>
      <c r="S351">
        <v>187985.125640682</v>
      </c>
      <c r="T351">
        <v>173247.88491602</v>
      </c>
      <c r="U351">
        <v>153342.105482392</v>
      </c>
      <c r="V351">
        <v>197408.355049932</v>
      </c>
      <c r="W351">
        <v>180438.260710309</v>
      </c>
      <c r="X351">
        <v>174623.072031064</v>
      </c>
      <c r="Y351">
        <v>172535.156214267</v>
      </c>
      <c r="Z351">
        <v>154531.777829947</v>
      </c>
      <c r="AA351">
        <v>179623.080742568</v>
      </c>
      <c r="AB351">
        <v>280408.363761436</v>
      </c>
    </row>
    <row r="352" spans="1:28">
      <c r="A352">
        <v>6714</v>
      </c>
      <c r="B352" t="s">
        <v>693</v>
      </c>
      <c r="C352">
        <v>1911113.17637597</v>
      </c>
      <c r="D352">
        <v>109408.08</v>
      </c>
      <c r="E352">
        <v>226903.87</v>
      </c>
      <c r="F352">
        <v>149389.4</v>
      </c>
      <c r="G352">
        <v>238329.91</v>
      </c>
      <c r="H352">
        <v>119635.05</v>
      </c>
      <c r="I352">
        <v>91985.26</v>
      </c>
      <c r="J352">
        <v>326273.64</v>
      </c>
      <c r="K352">
        <v>159629.12</v>
      </c>
      <c r="L352">
        <v>83252.46</v>
      </c>
      <c r="M352">
        <v>103995.01</v>
      </c>
      <c r="N352">
        <v>187595.833545785</v>
      </c>
      <c r="O352">
        <v>114715.542830189</v>
      </c>
      <c r="P352">
        <v>1545094.32070791</v>
      </c>
      <c r="Q352">
        <v>-442711.746586731</v>
      </c>
      <c r="R352">
        <v>133662.88491602</v>
      </c>
      <c r="S352">
        <v>187985.125640682</v>
      </c>
      <c r="T352">
        <v>173247.88491602</v>
      </c>
      <c r="U352">
        <v>153342.105482392</v>
      </c>
      <c r="V352">
        <v>197408.355049932</v>
      </c>
      <c r="W352">
        <v>180438.260710309</v>
      </c>
      <c r="X352">
        <v>174623.072031064</v>
      </c>
      <c r="Y352">
        <v>172535.156214267</v>
      </c>
      <c r="Z352">
        <v>154531.777829947</v>
      </c>
      <c r="AA352">
        <v>179623.080742568</v>
      </c>
      <c r="AB352">
        <v>280408.363761436</v>
      </c>
    </row>
    <row r="353" spans="1:16">
      <c r="A353">
        <v>6801</v>
      </c>
      <c r="B353" t="s">
        <v>694</v>
      </c>
      <c r="C353">
        <v>0</v>
      </c>
      <c r="P353">
        <v>0</v>
      </c>
    </row>
    <row r="354" spans="1:28">
      <c r="A354">
        <v>6715</v>
      </c>
      <c r="B354" t="s">
        <v>695</v>
      </c>
      <c r="C354">
        <v>1911113.17637597</v>
      </c>
      <c r="D354">
        <v>109408.08</v>
      </c>
      <c r="E354">
        <v>226903.87</v>
      </c>
      <c r="F354">
        <v>149389.4</v>
      </c>
      <c r="G354">
        <v>238329.91</v>
      </c>
      <c r="H354">
        <v>119635.05</v>
      </c>
      <c r="I354">
        <v>91985.26</v>
      </c>
      <c r="J354">
        <v>326273.64</v>
      </c>
      <c r="K354">
        <v>159629.12</v>
      </c>
      <c r="L354">
        <v>83252.46</v>
      </c>
      <c r="M354">
        <v>103995.01</v>
      </c>
      <c r="N354">
        <v>187595.833545785</v>
      </c>
      <c r="O354">
        <v>114715.542830189</v>
      </c>
      <c r="P354">
        <v>1545094.32070791</v>
      </c>
      <c r="Q354">
        <v>-442711.746586731</v>
      </c>
      <c r="R354">
        <v>133662.88491602</v>
      </c>
      <c r="S354">
        <v>187985.125640682</v>
      </c>
      <c r="T354">
        <v>173247.88491602</v>
      </c>
      <c r="U354">
        <v>153342.105482392</v>
      </c>
      <c r="V354">
        <v>197408.355049932</v>
      </c>
      <c r="W354">
        <v>180438.260710309</v>
      </c>
      <c r="X354">
        <v>174623.072031064</v>
      </c>
      <c r="Y354">
        <v>172535.156214267</v>
      </c>
      <c r="Z354">
        <v>154531.777829947</v>
      </c>
      <c r="AA354">
        <v>179623.080742568</v>
      </c>
      <c r="AB354">
        <v>280408.363761436</v>
      </c>
    </row>
    <row r="355" spans="1:16">
      <c r="A355">
        <v>6716</v>
      </c>
      <c r="B355" t="s">
        <v>696</v>
      </c>
      <c r="C355">
        <v>0</v>
      </c>
      <c r="P355">
        <v>0</v>
      </c>
    </row>
    <row r="356" spans="1:28">
      <c r="A356" t="s">
        <v>697</v>
      </c>
      <c r="B356" t="s">
        <v>698</v>
      </c>
      <c r="C356">
        <v>0.120775266902647</v>
      </c>
      <c r="D356">
        <v>0.115666057022255</v>
      </c>
      <c r="E356">
        <v>0.169126231201053</v>
      </c>
      <c r="F356">
        <v>0.116494186090778</v>
      </c>
      <c r="G356">
        <v>0.180727618025897</v>
      </c>
      <c r="H356">
        <v>0.0917202387434585</v>
      </c>
      <c r="I356">
        <v>0.0619187089777195</v>
      </c>
      <c r="J356">
        <v>0.205322435536344</v>
      </c>
      <c r="K356">
        <v>0.119213493286668</v>
      </c>
      <c r="L356">
        <v>0.0606872927270705</v>
      </c>
      <c r="M356">
        <v>0.0905048101959734</v>
      </c>
      <c r="N356">
        <v>0.130455996725875</v>
      </c>
      <c r="O356">
        <v>0.0886823510097303</v>
      </c>
      <c r="P356">
        <v>0.0968421816488942</v>
      </c>
      <c r="Q356">
        <v>-0.308119824159381</v>
      </c>
      <c r="R356">
        <v>0.101563129657211</v>
      </c>
      <c r="S356">
        <v>0.137136405672869</v>
      </c>
      <c r="T356">
        <v>0.12965523189883</v>
      </c>
      <c r="U356">
        <v>0.11523323085723</v>
      </c>
      <c r="V356">
        <v>0.143222000224158</v>
      </c>
      <c r="W356">
        <v>0.134743532212401</v>
      </c>
      <c r="X356">
        <v>0.130631155501689</v>
      </c>
      <c r="Y356">
        <v>0.125988756868158</v>
      </c>
      <c r="Z356">
        <v>0.11633019956217</v>
      </c>
      <c r="AA356">
        <v>0.134179488451311</v>
      </c>
      <c r="AB356">
        <v>0.192052330213339</v>
      </c>
    </row>
    <row r="357" spans="2:28">
      <c r="B357" t="s">
        <v>697</v>
      </c>
      <c r="C357">
        <v>0.111274287266983</v>
      </c>
      <c r="D357">
        <v>0.0794296916301725</v>
      </c>
      <c r="E357">
        <v>0.165728683151985</v>
      </c>
      <c r="F357">
        <v>0.108326701417302</v>
      </c>
      <c r="G357">
        <v>0.163354426462481</v>
      </c>
      <c r="H357">
        <v>0.0869312161426815</v>
      </c>
      <c r="I357">
        <v>0.0652810590216391</v>
      </c>
      <c r="J357">
        <v>0.19566602579017</v>
      </c>
      <c r="K357">
        <v>0.1133229194181</v>
      </c>
      <c r="L357">
        <v>0.0599367626443664</v>
      </c>
      <c r="M357">
        <v>0.0737578418543368</v>
      </c>
      <c r="N357">
        <v>0.123255996725875</v>
      </c>
      <c r="O357">
        <v>0.0814823510097303</v>
      </c>
      <c r="P357">
        <v>0.0903068622557971</v>
      </c>
      <c r="Q357">
        <v>-0.314177179453833</v>
      </c>
      <c r="R357">
        <v>0.0948559158512196</v>
      </c>
      <c r="S357">
        <v>0.130625514961517</v>
      </c>
      <c r="T357">
        <v>0.122948018092838</v>
      </c>
      <c r="U357">
        <v>0.108821576484941</v>
      </c>
      <c r="V357">
        <v>0.136698509430355</v>
      </c>
      <c r="W357">
        <v>0.128050778531611</v>
      </c>
      <c r="X357">
        <v>0.123923940715983</v>
      </c>
      <c r="Y357">
        <v>0.119474673059599</v>
      </c>
      <c r="Z357">
        <v>0.109665845708676</v>
      </c>
      <c r="AA357">
        <v>0.127472273567633</v>
      </c>
      <c r="AB357">
        <v>0.185809816541923</v>
      </c>
    </row>
    <row r="358" spans="2:28">
      <c r="B358" t="s">
        <v>699</v>
      </c>
      <c r="C358">
        <v>0.111274287266983</v>
      </c>
      <c r="D358">
        <v>0.0794296916301725</v>
      </c>
      <c r="E358">
        <v>0.165728683151985</v>
      </c>
      <c r="F358">
        <v>0.108326701417302</v>
      </c>
      <c r="G358">
        <v>0.163354426462481</v>
      </c>
      <c r="H358">
        <v>0.0869312161426815</v>
      </c>
      <c r="I358">
        <v>0.0652810590216391</v>
      </c>
      <c r="J358">
        <v>0.19566602579017</v>
      </c>
      <c r="K358">
        <v>0.1133229194181</v>
      </c>
      <c r="L358">
        <v>0.0599367626443664</v>
      </c>
      <c r="M358">
        <v>0.0737578418543368</v>
      </c>
      <c r="N358">
        <v>0.123255996725875</v>
      </c>
      <c r="O358">
        <v>0.0814823510097303</v>
      </c>
      <c r="P358">
        <v>0.0903068622557971</v>
      </c>
      <c r="Q358">
        <v>-0.314177179453833</v>
      </c>
      <c r="R358">
        <v>0.0948559158512196</v>
      </c>
      <c r="S358">
        <v>0.130625514961517</v>
      </c>
      <c r="T358">
        <v>0.122948018092838</v>
      </c>
      <c r="U358">
        <v>0.108821576484941</v>
      </c>
      <c r="V358">
        <v>0.136698509430355</v>
      </c>
      <c r="W358">
        <v>0.128050778531611</v>
      </c>
      <c r="X358">
        <v>0.123923940715983</v>
      </c>
      <c r="Y358">
        <v>0.119474673059599</v>
      </c>
      <c r="Z358">
        <v>0.109665845708676</v>
      </c>
      <c r="AA358">
        <v>0.127472273567633</v>
      </c>
      <c r="AB358">
        <v>0.185809816541923</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503933.62</v>
      </c>
      <c r="D361">
        <v>31612.82</v>
      </c>
      <c r="E361">
        <v>102716</v>
      </c>
      <c r="F361">
        <v>36644.48</v>
      </c>
      <c r="G361">
        <v>36644.48</v>
      </c>
      <c r="H361">
        <v>37044.48</v>
      </c>
      <c r="I361">
        <v>36844.48</v>
      </c>
      <c r="J361">
        <v>38204.48</v>
      </c>
      <c r="K361">
        <v>36844.48</v>
      </c>
      <c r="L361">
        <v>36844.48</v>
      </c>
      <c r="M361">
        <v>36844.48</v>
      </c>
      <c r="N361">
        <v>36844.48</v>
      </c>
      <c r="O361">
        <v>36844.48</v>
      </c>
      <c r="P361">
        <v>473778.24</v>
      </c>
      <c r="Q361">
        <v>473778.24</v>
      </c>
      <c r="R361">
        <v>0</v>
      </c>
      <c r="S361">
        <v>0</v>
      </c>
      <c r="T361">
        <v>0</v>
      </c>
      <c r="U361">
        <v>0</v>
      </c>
      <c r="V361">
        <v>0</v>
      </c>
      <c r="W361">
        <v>0</v>
      </c>
      <c r="X361">
        <v>0</v>
      </c>
      <c r="Y361">
        <v>0</v>
      </c>
      <c r="Z361">
        <v>0</v>
      </c>
      <c r="AA361">
        <v>0</v>
      </c>
      <c r="AB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503933.62</v>
      </c>
      <c r="D366">
        <v>31612.82</v>
      </c>
      <c r="E366">
        <v>102716</v>
      </c>
      <c r="F366">
        <v>36644.48</v>
      </c>
      <c r="G366">
        <v>36644.48</v>
      </c>
      <c r="H366">
        <v>37044.48</v>
      </c>
      <c r="I366">
        <v>36844.48</v>
      </c>
      <c r="J366">
        <v>38204.48</v>
      </c>
      <c r="K366">
        <v>36844.48</v>
      </c>
      <c r="L366">
        <v>36844.48</v>
      </c>
      <c r="M366">
        <v>36844.48</v>
      </c>
      <c r="N366">
        <v>36844.48</v>
      </c>
      <c r="O366">
        <v>36844.48</v>
      </c>
      <c r="P366">
        <v>473778.24</v>
      </c>
      <c r="Q366">
        <v>473778.24</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zoomScale="85" zoomScaleNormal="85" workbookViewId="0">
      <selection activeCell="A1" sqref="$A1:$XFD1048576"/>
    </sheetView>
  </sheetViews>
  <sheetFormatPr defaultColWidth="9" defaultRowHeight="13.5"/>
  <cols>
    <col min="3" max="3" width="12.875" customWidth="1"/>
    <col min="4" max="4" width="12.875" hidden="1" customWidth="1"/>
    <col min="5" max="5" width="10.5416666666667"/>
  </cols>
  <sheetData>
    <row r="1" customFormat="1" customHeight="1" spans="1:1">
      <c r="A1" t="s">
        <v>709</v>
      </c>
    </row>
    <row r="2" customFormat="1" customHeight="1" spans="2:4">
      <c r="B2" t="s">
        <v>710</v>
      </c>
      <c r="C2" t="s">
        <v>711</v>
      </c>
      <c r="D2" t="s">
        <v>712</v>
      </c>
    </row>
    <row r="3" customFormat="1" customHeight="1" spans="2:4">
      <c r="B3" t="s">
        <v>713</v>
      </c>
      <c r="C3" t="s">
        <v>714</v>
      </c>
      <c r="D3" t="s">
        <v>715</v>
      </c>
    </row>
    <row r="4" customFormat="1" customHeight="1" spans="2:3">
      <c r="B4" t="s">
        <v>716</v>
      </c>
      <c r="C4" t="s">
        <v>717</v>
      </c>
    </row>
    <row r="5" customFormat="1" customHeight="1" spans="2:3">
      <c r="B5" t="s">
        <v>718</v>
      </c>
      <c r="C5">
        <v>0</v>
      </c>
    </row>
    <row r="6" customFormat="1"/>
    <row r="7" customFormat="1" customHeight="1" spans="2:2">
      <c r="B7" t="s">
        <v>719</v>
      </c>
    </row>
    <row r="8" customFormat="1" customHeight="1" spans="2:16">
      <c r="B8" t="s">
        <v>720</v>
      </c>
      <c r="C8" t="s">
        <v>721</v>
      </c>
      <c r="D8" t="s">
        <v>242</v>
      </c>
      <c r="E8" t="s">
        <v>243</v>
      </c>
      <c r="F8" t="s">
        <v>244</v>
      </c>
      <c r="G8" t="s">
        <v>245</v>
      </c>
      <c r="H8" t="s">
        <v>246</v>
      </c>
      <c r="I8" t="s">
        <v>247</v>
      </c>
      <c r="J8" t="s">
        <v>248</v>
      </c>
      <c r="K8" t="s">
        <v>249</v>
      </c>
      <c r="L8" t="s">
        <v>250</v>
      </c>
      <c r="M8" t="s">
        <v>251</v>
      </c>
      <c r="N8" t="s">
        <v>252</v>
      </c>
      <c r="O8" t="s">
        <v>253</v>
      </c>
      <c r="P8" t="s">
        <v>254</v>
      </c>
    </row>
    <row r="9" customFormat="1" customHeight="1" spans="2:16">
      <c r="B9" t="s">
        <v>722</v>
      </c>
      <c r="C9" t="s">
        <v>723</v>
      </c>
      <c r="D9">
        <v>13</v>
      </c>
      <c r="E9">
        <v>13</v>
      </c>
      <c r="F9">
        <v>13</v>
      </c>
      <c r="G9">
        <v>13</v>
      </c>
      <c r="H9">
        <v>13</v>
      </c>
      <c r="I9">
        <v>13</v>
      </c>
      <c r="J9">
        <v>13</v>
      </c>
      <c r="K9">
        <v>13</v>
      </c>
      <c r="L9">
        <v>13</v>
      </c>
      <c r="M9">
        <v>13</v>
      </c>
      <c r="N9">
        <v>13</v>
      </c>
      <c r="O9">
        <v>13</v>
      </c>
      <c r="P9">
        <v>13</v>
      </c>
    </row>
    <row r="10" customFormat="1" customHeight="1" spans="2:16">
      <c r="B10" t="s">
        <v>195</v>
      </c>
      <c r="C10" t="s">
        <v>724</v>
      </c>
      <c r="D10">
        <v>37</v>
      </c>
      <c r="E10">
        <v>37</v>
      </c>
      <c r="F10">
        <v>37</v>
      </c>
      <c r="G10">
        <v>37</v>
      </c>
      <c r="H10">
        <v>37</v>
      </c>
      <c r="I10">
        <v>37</v>
      </c>
      <c r="J10">
        <v>37</v>
      </c>
      <c r="K10">
        <v>37</v>
      </c>
      <c r="L10">
        <v>37</v>
      </c>
      <c r="M10">
        <v>37</v>
      </c>
      <c r="N10">
        <v>37</v>
      </c>
      <c r="O10">
        <v>37</v>
      </c>
      <c r="P10">
        <v>37</v>
      </c>
    </row>
    <row r="11" customFormat="1" customHeight="1" spans="2:16">
      <c r="B11" t="s">
        <v>725</v>
      </c>
      <c r="C11" t="s">
        <v>726</v>
      </c>
      <c r="D11">
        <v>98</v>
      </c>
      <c r="E11">
        <v>98</v>
      </c>
      <c r="F11">
        <v>98</v>
      </c>
      <c r="G11">
        <v>98</v>
      </c>
      <c r="H11">
        <v>98</v>
      </c>
      <c r="I11">
        <v>98</v>
      </c>
      <c r="J11">
        <v>98</v>
      </c>
      <c r="K11">
        <v>98</v>
      </c>
      <c r="L11">
        <v>98</v>
      </c>
      <c r="M11">
        <v>98</v>
      </c>
      <c r="N11">
        <v>98</v>
      </c>
      <c r="O11">
        <v>98</v>
      </c>
      <c r="P11">
        <v>98</v>
      </c>
    </row>
    <row r="12" customFormat="1" customHeight="1" spans="2:4">
      <c r="B12" t="s">
        <v>727</v>
      </c>
      <c r="C12" t="s">
        <v>728</v>
      </c>
      <c r="D12">
        <v>0</v>
      </c>
    </row>
    <row r="13" customFormat="1" customHeight="1" spans="2:16">
      <c r="B13" t="s">
        <v>203</v>
      </c>
      <c r="C13" t="s">
        <v>729</v>
      </c>
      <c r="D13">
        <v>6</v>
      </c>
      <c r="E13">
        <v>6</v>
      </c>
      <c r="F13">
        <v>6</v>
      </c>
      <c r="G13">
        <v>6</v>
      </c>
      <c r="H13">
        <v>6</v>
      </c>
      <c r="I13">
        <v>6</v>
      </c>
      <c r="J13">
        <v>6</v>
      </c>
      <c r="K13">
        <v>6</v>
      </c>
      <c r="L13">
        <v>6</v>
      </c>
      <c r="M13">
        <v>6</v>
      </c>
      <c r="N13">
        <v>6</v>
      </c>
      <c r="O13">
        <v>6</v>
      </c>
      <c r="P13">
        <v>6</v>
      </c>
    </row>
    <row r="14" customFormat="1" customHeight="1" spans="2:16">
      <c r="B14" t="s">
        <v>730</v>
      </c>
      <c r="C14" t="s">
        <v>731</v>
      </c>
      <c r="D14">
        <v>2</v>
      </c>
      <c r="E14">
        <v>2</v>
      </c>
      <c r="F14">
        <v>2</v>
      </c>
      <c r="G14">
        <v>2</v>
      </c>
      <c r="H14">
        <v>2</v>
      </c>
      <c r="I14">
        <v>2</v>
      </c>
      <c r="J14">
        <v>2</v>
      </c>
      <c r="K14">
        <v>2</v>
      </c>
      <c r="L14">
        <v>2</v>
      </c>
      <c r="M14">
        <v>2</v>
      </c>
      <c r="N14">
        <v>2</v>
      </c>
      <c r="O14">
        <v>2</v>
      </c>
      <c r="P14">
        <v>2</v>
      </c>
    </row>
    <row r="15" customFormat="1" customHeight="1" spans="2:4">
      <c r="B15" t="s">
        <v>732</v>
      </c>
      <c r="C15" t="s">
        <v>732</v>
      </c>
      <c r="D15">
        <v>0</v>
      </c>
    </row>
    <row r="16" customFormat="1" customHeight="1" spans="2:4">
      <c r="B16" t="s">
        <v>733</v>
      </c>
      <c r="C16" t="s">
        <v>733</v>
      </c>
      <c r="D16">
        <v>0</v>
      </c>
    </row>
    <row r="17" customFormat="1" customHeight="1" spans="2:4">
      <c r="B17" t="s">
        <v>734</v>
      </c>
      <c r="C17" t="s">
        <v>734</v>
      </c>
      <c r="D17">
        <v>0</v>
      </c>
    </row>
    <row r="18" customFormat="1" customHeight="1" spans="2:4">
      <c r="B18" t="s">
        <v>735</v>
      </c>
      <c r="C18" t="s">
        <v>735</v>
      </c>
      <c r="D18">
        <v>0</v>
      </c>
    </row>
    <row r="19" customFormat="1" customHeight="1" spans="2:4">
      <c r="B19" t="s">
        <v>730</v>
      </c>
      <c r="C19" t="s">
        <v>730</v>
      </c>
      <c r="D19">
        <v>0</v>
      </c>
    </row>
    <row r="20" customFormat="1" customHeight="1" spans="2:16">
      <c r="B20" t="s">
        <v>736</v>
      </c>
      <c r="D20">
        <v>156</v>
      </c>
      <c r="E20">
        <v>156</v>
      </c>
      <c r="F20">
        <v>156</v>
      </c>
      <c r="G20">
        <v>156</v>
      </c>
      <c r="H20">
        <v>156</v>
      </c>
      <c r="I20">
        <v>156</v>
      </c>
      <c r="J20">
        <v>156</v>
      </c>
      <c r="K20">
        <v>156</v>
      </c>
      <c r="L20">
        <v>156</v>
      </c>
      <c r="M20">
        <v>156</v>
      </c>
      <c r="N20">
        <v>156</v>
      </c>
      <c r="O20">
        <v>156</v>
      </c>
      <c r="P20">
        <v>156</v>
      </c>
    </row>
    <row r="21" customFormat="1"/>
    <row r="22" customFormat="1" customHeight="1" spans="2:2">
      <c r="B22" t="s">
        <v>737</v>
      </c>
    </row>
    <row r="23" customFormat="1" customHeight="1" spans="2:16">
      <c r="B23" t="s">
        <v>720</v>
      </c>
      <c r="C23" t="s">
        <v>721</v>
      </c>
      <c r="D23" t="s">
        <v>242</v>
      </c>
      <c r="E23" t="s">
        <v>243</v>
      </c>
      <c r="F23" t="s">
        <v>244</v>
      </c>
      <c r="G23" t="s">
        <v>245</v>
      </c>
      <c r="H23" t="s">
        <v>246</v>
      </c>
      <c r="I23" t="s">
        <v>247</v>
      </c>
      <c r="J23" t="s">
        <v>248</v>
      </c>
      <c r="K23" t="s">
        <v>249</v>
      </c>
      <c r="L23" t="s">
        <v>250</v>
      </c>
      <c r="M23" t="s">
        <v>251</v>
      </c>
      <c r="N23" t="s">
        <v>252</v>
      </c>
      <c r="O23" t="s">
        <v>253</v>
      </c>
      <c r="P23" t="s">
        <v>254</v>
      </c>
    </row>
    <row r="24" s="331" customFormat="1" spans="2:16">
      <c r="B24" s="331" t="s">
        <v>722</v>
      </c>
      <c r="C24" s="331" t="s">
        <v>723</v>
      </c>
      <c r="D24" s="331">
        <v>160308</v>
      </c>
      <c r="E24" s="331">
        <v>13359</v>
      </c>
      <c r="F24" s="331">
        <v>13359</v>
      </c>
      <c r="G24" s="331">
        <v>13359</v>
      </c>
      <c r="H24" s="331">
        <v>13359</v>
      </c>
      <c r="I24" s="331">
        <v>13359</v>
      </c>
      <c r="J24" s="331">
        <v>13359</v>
      </c>
      <c r="K24" s="331">
        <v>13359</v>
      </c>
      <c r="L24" s="331">
        <v>13359</v>
      </c>
      <c r="M24" s="331">
        <v>13359</v>
      </c>
      <c r="N24" s="331">
        <v>13359</v>
      </c>
      <c r="O24" s="331">
        <v>13359</v>
      </c>
      <c r="P24" s="331">
        <v>13359</v>
      </c>
    </row>
    <row r="25" s="331" customFormat="1" spans="2:16">
      <c r="B25" s="331" t="s">
        <v>195</v>
      </c>
      <c r="C25" s="331" t="s">
        <v>724</v>
      </c>
      <c r="D25" s="331">
        <v>75228</v>
      </c>
      <c r="E25" s="331">
        <v>6269</v>
      </c>
      <c r="F25" s="331">
        <v>6269</v>
      </c>
      <c r="G25" s="331">
        <v>6269</v>
      </c>
      <c r="H25" s="331">
        <v>6269</v>
      </c>
      <c r="I25" s="331">
        <v>6269</v>
      </c>
      <c r="J25" s="331">
        <v>6269</v>
      </c>
      <c r="K25" s="331">
        <v>6269</v>
      </c>
      <c r="L25" s="331">
        <v>6269</v>
      </c>
      <c r="M25" s="331">
        <v>6269</v>
      </c>
      <c r="N25" s="331">
        <v>6269</v>
      </c>
      <c r="O25" s="331">
        <v>6269</v>
      </c>
      <c r="P25" s="331">
        <v>6269</v>
      </c>
    </row>
    <row r="26" s="331" customFormat="1" spans="2:16">
      <c r="B26" s="331" t="s">
        <v>725</v>
      </c>
      <c r="C26" s="331" t="s">
        <v>726</v>
      </c>
      <c r="D26" s="331">
        <v>72300</v>
      </c>
      <c r="E26" s="331">
        <v>6025</v>
      </c>
      <c r="F26" s="331">
        <v>6025</v>
      </c>
      <c r="G26" s="331">
        <v>6025</v>
      </c>
      <c r="H26" s="331">
        <v>6025</v>
      </c>
      <c r="I26" s="331">
        <v>6025</v>
      </c>
      <c r="J26" s="331">
        <v>6025</v>
      </c>
      <c r="K26" s="331">
        <v>6025</v>
      </c>
      <c r="L26" s="331">
        <v>6025</v>
      </c>
      <c r="M26" s="331">
        <v>6025</v>
      </c>
      <c r="N26" s="331">
        <v>6025</v>
      </c>
      <c r="O26" s="331">
        <v>6025</v>
      </c>
      <c r="P26" s="331">
        <v>6025</v>
      </c>
    </row>
    <row r="27" s="331" customFormat="1" spans="2:4">
      <c r="B27" s="331" t="s">
        <v>727</v>
      </c>
      <c r="C27" s="331" t="s">
        <v>728</v>
      </c>
      <c r="D27" s="331">
        <v>0</v>
      </c>
    </row>
    <row r="28" s="331" customFormat="1" spans="2:16">
      <c r="B28" s="331" t="s">
        <v>203</v>
      </c>
      <c r="C28" s="331" t="s">
        <v>729</v>
      </c>
      <c r="D28" s="331">
        <v>60972</v>
      </c>
      <c r="E28" s="331">
        <v>5081</v>
      </c>
      <c r="F28" s="331">
        <v>5081</v>
      </c>
      <c r="G28" s="331">
        <v>5081</v>
      </c>
      <c r="H28" s="331">
        <v>5081</v>
      </c>
      <c r="I28" s="331">
        <v>5081</v>
      </c>
      <c r="J28" s="331">
        <v>5081</v>
      </c>
      <c r="K28" s="331">
        <v>5081</v>
      </c>
      <c r="L28" s="331">
        <v>5081</v>
      </c>
      <c r="M28" s="331">
        <v>5081</v>
      </c>
      <c r="N28" s="331">
        <v>5081</v>
      </c>
      <c r="O28" s="331">
        <v>5081</v>
      </c>
      <c r="P28" s="331">
        <v>5081</v>
      </c>
    </row>
    <row r="29" s="331" customFormat="1" spans="2:16">
      <c r="B29" s="331" t="s">
        <v>730</v>
      </c>
      <c r="C29" s="331" t="s">
        <v>731</v>
      </c>
      <c r="D29" s="331">
        <v>78000</v>
      </c>
      <c r="E29" s="331">
        <v>6500</v>
      </c>
      <c r="F29" s="331">
        <v>6500</v>
      </c>
      <c r="G29" s="331">
        <v>6500</v>
      </c>
      <c r="H29" s="331">
        <v>6500</v>
      </c>
      <c r="I29" s="331">
        <v>6500</v>
      </c>
      <c r="J29" s="331">
        <v>6500</v>
      </c>
      <c r="K29" s="331">
        <v>6500</v>
      </c>
      <c r="L29" s="331">
        <v>6500</v>
      </c>
      <c r="M29" s="331">
        <v>6500</v>
      </c>
      <c r="N29" s="331">
        <v>6500</v>
      </c>
      <c r="O29" s="331">
        <v>6500</v>
      </c>
      <c r="P29" s="331">
        <v>6500</v>
      </c>
    </row>
    <row r="30" customFormat="1" customHeight="1" spans="2:4">
      <c r="B30" t="s">
        <v>732</v>
      </c>
      <c r="C30" t="s">
        <v>732</v>
      </c>
      <c r="D30">
        <v>0</v>
      </c>
    </row>
    <row r="31" customFormat="1" customHeight="1" spans="2:4">
      <c r="B31" t="s">
        <v>733</v>
      </c>
      <c r="C31" t="s">
        <v>733</v>
      </c>
      <c r="D31">
        <v>0</v>
      </c>
    </row>
    <row r="32" customFormat="1" customHeight="1" spans="2:4">
      <c r="B32" t="s">
        <v>734</v>
      </c>
      <c r="C32" t="s">
        <v>734</v>
      </c>
      <c r="D32">
        <v>0</v>
      </c>
    </row>
    <row r="33" customFormat="1" customHeight="1" spans="2:4">
      <c r="B33" t="s">
        <v>735</v>
      </c>
      <c r="C33" t="s">
        <v>735</v>
      </c>
      <c r="D33">
        <v>0</v>
      </c>
    </row>
    <row r="34" customFormat="1" customHeight="1" spans="2:4">
      <c r="B34" t="s">
        <v>730</v>
      </c>
      <c r="C34" t="s">
        <v>730</v>
      </c>
      <c r="D34">
        <v>0</v>
      </c>
    </row>
    <row r="35" customFormat="1" customHeight="1" spans="2:16">
      <c r="B35" t="s">
        <v>736</v>
      </c>
      <c r="D35">
        <v>446808</v>
      </c>
      <c r="E35">
        <v>37234</v>
      </c>
      <c r="F35">
        <v>37234</v>
      </c>
      <c r="G35">
        <v>37234</v>
      </c>
      <c r="H35">
        <v>37234</v>
      </c>
      <c r="I35">
        <v>37234</v>
      </c>
      <c r="J35">
        <v>37234</v>
      </c>
      <c r="K35">
        <v>37234</v>
      </c>
      <c r="L35">
        <v>37234</v>
      </c>
      <c r="M35">
        <v>37234</v>
      </c>
      <c r="N35">
        <v>37234</v>
      </c>
      <c r="O35">
        <v>37234</v>
      </c>
      <c r="P35">
        <v>37234</v>
      </c>
    </row>
    <row r="36" customFormat="1"/>
    <row r="37" customFormat="1" customHeight="1" spans="2:2">
      <c r="B37" t="s">
        <v>738</v>
      </c>
    </row>
    <row r="38" customFormat="1" customHeight="1" spans="2:16">
      <c r="B38" t="s">
        <v>720</v>
      </c>
      <c r="C38" t="s">
        <v>721</v>
      </c>
      <c r="D38" t="s">
        <v>242</v>
      </c>
      <c r="E38" t="s">
        <v>243</v>
      </c>
      <c r="F38" t="s">
        <v>244</v>
      </c>
      <c r="G38" t="s">
        <v>245</v>
      </c>
      <c r="H38" t="s">
        <v>246</v>
      </c>
      <c r="I38" t="s">
        <v>247</v>
      </c>
      <c r="J38" t="s">
        <v>248</v>
      </c>
      <c r="K38" t="s">
        <v>249</v>
      </c>
      <c r="L38" t="s">
        <v>250</v>
      </c>
      <c r="M38" t="s">
        <v>251</v>
      </c>
      <c r="N38" t="s">
        <v>252</v>
      </c>
      <c r="O38" t="s">
        <v>253</v>
      </c>
      <c r="P38" t="s">
        <v>254</v>
      </c>
    </row>
    <row r="39" customFormat="1" customHeight="1" spans="2:16">
      <c r="B39" t="s">
        <v>722</v>
      </c>
      <c r="C39" t="s">
        <v>723</v>
      </c>
      <c r="D39">
        <v>2084004</v>
      </c>
      <c r="E39">
        <v>173667</v>
      </c>
      <c r="F39">
        <v>173667</v>
      </c>
      <c r="G39">
        <v>173667</v>
      </c>
      <c r="H39">
        <v>173667</v>
      </c>
      <c r="I39">
        <v>173667</v>
      </c>
      <c r="J39">
        <v>173667</v>
      </c>
      <c r="K39">
        <v>173667</v>
      </c>
      <c r="L39">
        <v>173667</v>
      </c>
      <c r="M39">
        <v>173667</v>
      </c>
      <c r="N39">
        <v>173667</v>
      </c>
      <c r="O39">
        <v>173667</v>
      </c>
      <c r="P39">
        <v>173667</v>
      </c>
    </row>
    <row r="40" customFormat="1" customHeight="1" spans="2:16">
      <c r="B40" t="s">
        <v>195</v>
      </c>
      <c r="C40" t="s">
        <v>724</v>
      </c>
      <c r="D40">
        <v>2783436</v>
      </c>
      <c r="E40">
        <v>231953</v>
      </c>
      <c r="F40">
        <v>231953</v>
      </c>
      <c r="G40">
        <v>231953</v>
      </c>
      <c r="H40">
        <v>231953</v>
      </c>
      <c r="I40">
        <v>231953</v>
      </c>
      <c r="J40">
        <v>231953</v>
      </c>
      <c r="K40">
        <v>231953</v>
      </c>
      <c r="L40">
        <v>231953</v>
      </c>
      <c r="M40">
        <v>231953</v>
      </c>
      <c r="N40">
        <v>231953</v>
      </c>
      <c r="O40">
        <v>231953</v>
      </c>
      <c r="P40">
        <v>231953</v>
      </c>
    </row>
    <row r="41" customFormat="1" customHeight="1" spans="2:16">
      <c r="B41" t="s">
        <v>725</v>
      </c>
      <c r="C41" t="s">
        <v>726</v>
      </c>
      <c r="D41">
        <v>7085400</v>
      </c>
      <c r="E41">
        <v>590450</v>
      </c>
      <c r="F41">
        <v>590450</v>
      </c>
      <c r="G41">
        <v>590450</v>
      </c>
      <c r="H41">
        <v>590450</v>
      </c>
      <c r="I41">
        <v>590450</v>
      </c>
      <c r="J41">
        <v>590450</v>
      </c>
      <c r="K41">
        <v>590450</v>
      </c>
      <c r="L41">
        <v>590450</v>
      </c>
      <c r="M41">
        <v>590450</v>
      </c>
      <c r="N41">
        <v>590450</v>
      </c>
      <c r="O41">
        <v>590450</v>
      </c>
      <c r="P41">
        <v>590450</v>
      </c>
    </row>
    <row r="42" customFormat="1" customHeight="1" spans="2:16">
      <c r="B42" t="s">
        <v>727</v>
      </c>
      <c r="C42" t="s">
        <v>728</v>
      </c>
      <c r="D42">
        <v>0</v>
      </c>
      <c r="E42">
        <v>0</v>
      </c>
      <c r="F42">
        <v>0</v>
      </c>
      <c r="G42">
        <v>0</v>
      </c>
      <c r="H42">
        <v>0</v>
      </c>
      <c r="I42">
        <v>0</v>
      </c>
      <c r="J42">
        <v>0</v>
      </c>
      <c r="K42">
        <v>0</v>
      </c>
      <c r="L42">
        <v>0</v>
      </c>
      <c r="M42">
        <v>0</v>
      </c>
      <c r="N42">
        <v>0</v>
      </c>
      <c r="O42">
        <v>0</v>
      </c>
      <c r="P42">
        <v>0</v>
      </c>
    </row>
    <row r="43" customFormat="1" customHeight="1" spans="2:16">
      <c r="B43" t="s">
        <v>203</v>
      </c>
      <c r="C43" t="s">
        <v>729</v>
      </c>
      <c r="D43">
        <v>365832</v>
      </c>
      <c r="E43">
        <v>30486</v>
      </c>
      <c r="F43">
        <v>30486</v>
      </c>
      <c r="G43">
        <v>30486</v>
      </c>
      <c r="H43">
        <v>30486</v>
      </c>
      <c r="I43">
        <v>30486</v>
      </c>
      <c r="J43">
        <v>30486</v>
      </c>
      <c r="K43">
        <v>30486</v>
      </c>
      <c r="L43">
        <v>30486</v>
      </c>
      <c r="M43">
        <v>30486</v>
      </c>
      <c r="N43">
        <v>30486</v>
      </c>
      <c r="O43">
        <v>30486</v>
      </c>
      <c r="P43">
        <v>30486</v>
      </c>
    </row>
    <row r="44" customFormat="1" customHeight="1" spans="2:16">
      <c r="B44" t="s">
        <v>730</v>
      </c>
      <c r="C44" t="s">
        <v>731</v>
      </c>
      <c r="D44">
        <v>156000</v>
      </c>
      <c r="E44">
        <v>13000</v>
      </c>
      <c r="F44">
        <v>13000</v>
      </c>
      <c r="G44">
        <v>13000</v>
      </c>
      <c r="H44">
        <v>13000</v>
      </c>
      <c r="I44">
        <v>13000</v>
      </c>
      <c r="J44">
        <v>13000</v>
      </c>
      <c r="K44">
        <v>13000</v>
      </c>
      <c r="L44">
        <v>13000</v>
      </c>
      <c r="M44">
        <v>13000</v>
      </c>
      <c r="N44">
        <v>13000</v>
      </c>
      <c r="O44">
        <v>13000</v>
      </c>
      <c r="P44">
        <v>13000</v>
      </c>
    </row>
    <row r="45" customFormat="1" customHeight="1" spans="2:16">
      <c r="B45" t="s">
        <v>732</v>
      </c>
      <c r="C45" t="s">
        <v>732</v>
      </c>
      <c r="D45">
        <v>0</v>
      </c>
      <c r="E45">
        <v>0</v>
      </c>
      <c r="F45">
        <v>0</v>
      </c>
      <c r="G45">
        <v>0</v>
      </c>
      <c r="H45">
        <v>0</v>
      </c>
      <c r="I45">
        <v>0</v>
      </c>
      <c r="J45">
        <v>0</v>
      </c>
      <c r="K45">
        <v>0</v>
      </c>
      <c r="L45">
        <v>0</v>
      </c>
      <c r="M45">
        <v>0</v>
      </c>
      <c r="N45">
        <v>0</v>
      </c>
      <c r="O45">
        <v>0</v>
      </c>
      <c r="P45">
        <v>0</v>
      </c>
    </row>
    <row r="46" customFormat="1" customHeight="1" spans="2:16">
      <c r="B46" t="s">
        <v>733</v>
      </c>
      <c r="C46" t="s">
        <v>733</v>
      </c>
      <c r="D46">
        <v>0</v>
      </c>
      <c r="E46">
        <v>0</v>
      </c>
      <c r="F46">
        <v>0</v>
      </c>
      <c r="G46">
        <v>0</v>
      </c>
      <c r="H46">
        <v>0</v>
      </c>
      <c r="I46">
        <v>0</v>
      </c>
      <c r="J46">
        <v>0</v>
      </c>
      <c r="K46">
        <v>0</v>
      </c>
      <c r="L46">
        <v>0</v>
      </c>
      <c r="M46">
        <v>0</v>
      </c>
      <c r="N46">
        <v>0</v>
      </c>
      <c r="O46">
        <v>0</v>
      </c>
      <c r="P46">
        <v>0</v>
      </c>
    </row>
    <row r="47" customFormat="1" customHeight="1" spans="2:16">
      <c r="B47" t="s">
        <v>734</v>
      </c>
      <c r="C47" t="s">
        <v>734</v>
      </c>
      <c r="D47">
        <v>0</v>
      </c>
      <c r="E47">
        <v>0</v>
      </c>
      <c r="F47">
        <v>0</v>
      </c>
      <c r="G47">
        <v>0</v>
      </c>
      <c r="H47">
        <v>0</v>
      </c>
      <c r="I47">
        <v>0</v>
      </c>
      <c r="J47">
        <v>0</v>
      </c>
      <c r="K47">
        <v>0</v>
      </c>
      <c r="L47">
        <v>0</v>
      </c>
      <c r="M47">
        <v>0</v>
      </c>
      <c r="N47">
        <v>0</v>
      </c>
      <c r="O47">
        <v>0</v>
      </c>
      <c r="P47">
        <v>0</v>
      </c>
    </row>
    <row r="48" customFormat="1" customHeight="1" spans="2:16">
      <c r="B48" t="s">
        <v>735</v>
      </c>
      <c r="C48" t="s">
        <v>735</v>
      </c>
      <c r="D48">
        <v>0</v>
      </c>
      <c r="E48">
        <v>0</v>
      </c>
      <c r="F48">
        <v>0</v>
      </c>
      <c r="G48">
        <v>0</v>
      </c>
      <c r="H48">
        <v>0</v>
      </c>
      <c r="I48">
        <v>0</v>
      </c>
      <c r="J48">
        <v>0</v>
      </c>
      <c r="K48">
        <v>0</v>
      </c>
      <c r="L48">
        <v>0</v>
      </c>
      <c r="M48">
        <v>0</v>
      </c>
      <c r="N48">
        <v>0</v>
      </c>
      <c r="O48">
        <v>0</v>
      </c>
      <c r="P48">
        <v>0</v>
      </c>
    </row>
    <row r="49" customFormat="1" customHeight="1" spans="2:16">
      <c r="B49" t="s">
        <v>730</v>
      </c>
      <c r="C49" t="s">
        <v>730</v>
      </c>
      <c r="D49">
        <v>0</v>
      </c>
      <c r="E49">
        <v>0</v>
      </c>
      <c r="F49">
        <v>0</v>
      </c>
      <c r="G49">
        <v>0</v>
      </c>
      <c r="H49">
        <v>0</v>
      </c>
      <c r="I49">
        <v>0</v>
      </c>
      <c r="J49">
        <v>0</v>
      </c>
      <c r="K49">
        <v>0</v>
      </c>
      <c r="L49">
        <v>0</v>
      </c>
      <c r="M49">
        <v>0</v>
      </c>
      <c r="N49">
        <v>0</v>
      </c>
      <c r="O49">
        <v>0</v>
      </c>
      <c r="P49">
        <v>0</v>
      </c>
    </row>
    <row r="50" customFormat="1" customHeight="1" spans="2:16">
      <c r="B50" t="s">
        <v>736</v>
      </c>
      <c r="D50">
        <v>12474672</v>
      </c>
      <c r="E50">
        <v>1039556</v>
      </c>
      <c r="F50">
        <v>1039556</v>
      </c>
      <c r="G50">
        <v>1039556</v>
      </c>
      <c r="H50">
        <v>1039556</v>
      </c>
      <c r="I50">
        <v>1039556</v>
      </c>
      <c r="J50">
        <v>1039556</v>
      </c>
      <c r="K50">
        <v>1039556</v>
      </c>
      <c r="L50">
        <v>1039556</v>
      </c>
      <c r="M50">
        <v>1039556</v>
      </c>
      <c r="N50">
        <v>1039556</v>
      </c>
      <c r="O50">
        <v>1039556</v>
      </c>
      <c r="P50">
        <v>1039556</v>
      </c>
    </row>
    <row r="51" customFormat="1"/>
    <row r="52" customFormat="1" customHeight="1" spans="2:2">
      <c r="B52" t="s">
        <v>739</v>
      </c>
    </row>
    <row r="53" customFormat="1" customHeight="1" spans="2:16">
      <c r="B53" t="s">
        <v>720</v>
      </c>
      <c r="C53" t="s">
        <v>721</v>
      </c>
      <c r="D53" t="s">
        <v>242</v>
      </c>
      <c r="E53" t="s">
        <v>243</v>
      </c>
      <c r="F53" t="s">
        <v>244</v>
      </c>
      <c r="G53" t="s">
        <v>245</v>
      </c>
      <c r="H53" t="s">
        <v>246</v>
      </c>
      <c r="I53" t="s">
        <v>247</v>
      </c>
      <c r="J53" t="s">
        <v>248</v>
      </c>
      <c r="K53" t="s">
        <v>249</v>
      </c>
      <c r="L53" t="s">
        <v>250</v>
      </c>
      <c r="M53" t="s">
        <v>251</v>
      </c>
      <c r="N53" t="s">
        <v>252</v>
      </c>
      <c r="O53" t="s">
        <v>253</v>
      </c>
      <c r="P53" t="s">
        <v>254</v>
      </c>
    </row>
    <row r="54" customFormat="1" customHeight="1" spans="2:5">
      <c r="B54" t="s">
        <v>722</v>
      </c>
      <c r="C54" t="s">
        <v>723</v>
      </c>
      <c r="D54">
        <v>36444.48</v>
      </c>
      <c r="E54">
        <v>36444.48</v>
      </c>
    </row>
    <row r="55" customFormat="1" customHeight="1" spans="2:4">
      <c r="B55" t="s">
        <v>195</v>
      </c>
      <c r="C55" t="s">
        <v>724</v>
      </c>
      <c r="D55">
        <v>0</v>
      </c>
    </row>
    <row r="56" customFormat="1" customHeight="1" spans="2:4">
      <c r="B56" t="s">
        <v>725</v>
      </c>
      <c r="C56" t="s">
        <v>726</v>
      </c>
      <c r="D56">
        <v>0</v>
      </c>
    </row>
    <row r="57" customFormat="1" customHeight="1" spans="2:4">
      <c r="B57" t="s">
        <v>727</v>
      </c>
      <c r="C57" t="s">
        <v>728</v>
      </c>
      <c r="D57">
        <v>0</v>
      </c>
    </row>
    <row r="58" customFormat="1" customHeight="1" spans="2:4">
      <c r="B58" t="s">
        <v>203</v>
      </c>
      <c r="C58" t="s">
        <v>729</v>
      </c>
      <c r="D58">
        <v>0</v>
      </c>
    </row>
    <row r="59" customFormat="1" customHeight="1" spans="2:4">
      <c r="B59" t="s">
        <v>730</v>
      </c>
      <c r="C59" t="s">
        <v>731</v>
      </c>
      <c r="D59">
        <v>0</v>
      </c>
    </row>
    <row r="60" customFormat="1" customHeight="1" spans="2:4">
      <c r="B60" t="s">
        <v>732</v>
      </c>
      <c r="C60" t="s">
        <v>732</v>
      </c>
      <c r="D60">
        <v>0</v>
      </c>
    </row>
    <row r="61" customFormat="1" customHeight="1" spans="2:4">
      <c r="B61" t="s">
        <v>733</v>
      </c>
      <c r="C61" t="s">
        <v>733</v>
      </c>
      <c r="D61">
        <v>0</v>
      </c>
    </row>
    <row r="62" customFormat="1" customHeight="1" spans="2:4">
      <c r="B62" t="s">
        <v>734</v>
      </c>
      <c r="C62" t="s">
        <v>734</v>
      </c>
      <c r="D62">
        <v>0</v>
      </c>
    </row>
    <row r="63" customFormat="1" customHeight="1" spans="2:4">
      <c r="B63" t="s">
        <v>735</v>
      </c>
      <c r="C63" t="s">
        <v>735</v>
      </c>
      <c r="D63">
        <v>0</v>
      </c>
    </row>
    <row r="64" customFormat="1" customHeight="1" spans="2:4">
      <c r="B64" t="s">
        <v>730</v>
      </c>
      <c r="C64" t="s">
        <v>730</v>
      </c>
      <c r="D64">
        <v>0</v>
      </c>
    </row>
    <row r="65" customFormat="1" customHeight="1" spans="2:16">
      <c r="B65" t="s">
        <v>736</v>
      </c>
      <c r="D65">
        <v>36444.48</v>
      </c>
      <c r="E65">
        <v>36444.48</v>
      </c>
      <c r="F65">
        <v>0</v>
      </c>
      <c r="G65">
        <v>0</v>
      </c>
      <c r="H65">
        <v>0</v>
      </c>
      <c r="I65">
        <v>0</v>
      </c>
      <c r="J65">
        <v>0</v>
      </c>
      <c r="K65">
        <v>0</v>
      </c>
      <c r="L65">
        <v>0</v>
      </c>
      <c r="M65">
        <v>0</v>
      </c>
      <c r="N65">
        <v>0</v>
      </c>
      <c r="O65">
        <v>0</v>
      </c>
      <c r="P65">
        <v>0</v>
      </c>
    </row>
    <row r="66" customFormat="1"/>
    <row r="67" customFormat="1" customHeight="1" spans="2:2">
      <c r="B67" t="s">
        <v>740</v>
      </c>
    </row>
    <row r="68" customFormat="1" customHeight="1" spans="2:16">
      <c r="B68" t="s">
        <v>720</v>
      </c>
      <c r="C68" t="s">
        <v>721</v>
      </c>
      <c r="D68" t="s">
        <v>242</v>
      </c>
      <c r="E68" t="s">
        <v>243</v>
      </c>
      <c r="F68" t="s">
        <v>244</v>
      </c>
      <c r="G68" t="s">
        <v>245</v>
      </c>
      <c r="H68" t="s">
        <v>246</v>
      </c>
      <c r="I68" t="s">
        <v>247</v>
      </c>
      <c r="J68" t="s">
        <v>248</v>
      </c>
      <c r="K68" t="s">
        <v>249</v>
      </c>
      <c r="L68" t="s">
        <v>250</v>
      </c>
      <c r="M68" t="s">
        <v>251</v>
      </c>
      <c r="N68" t="s">
        <v>252</v>
      </c>
      <c r="O68" t="s">
        <v>253</v>
      </c>
      <c r="P68" t="s">
        <v>254</v>
      </c>
    </row>
    <row r="69" customFormat="1" customHeight="1" spans="2:16">
      <c r="B69" t="s">
        <v>722</v>
      </c>
      <c r="C69" t="s">
        <v>723</v>
      </c>
      <c r="D69">
        <v>473778.24</v>
      </c>
      <c r="E69">
        <v>473778.24</v>
      </c>
      <c r="F69">
        <v>0</v>
      </c>
      <c r="G69">
        <v>0</v>
      </c>
      <c r="H69">
        <v>0</v>
      </c>
      <c r="I69">
        <v>0</v>
      </c>
      <c r="J69">
        <v>0</v>
      </c>
      <c r="K69">
        <v>0</v>
      </c>
      <c r="L69">
        <v>0</v>
      </c>
      <c r="M69">
        <v>0</v>
      </c>
      <c r="N69">
        <v>0</v>
      </c>
      <c r="O69">
        <v>0</v>
      </c>
      <c r="P69">
        <v>0</v>
      </c>
    </row>
    <row r="70" customFormat="1" customHeight="1" spans="2:16">
      <c r="B70" t="s">
        <v>195</v>
      </c>
      <c r="C70" t="s">
        <v>724</v>
      </c>
      <c r="D70">
        <v>0</v>
      </c>
      <c r="E70">
        <v>0</v>
      </c>
      <c r="F70">
        <v>0</v>
      </c>
      <c r="G70">
        <v>0</v>
      </c>
      <c r="H70">
        <v>0</v>
      </c>
      <c r="I70">
        <v>0</v>
      </c>
      <c r="J70">
        <v>0</v>
      </c>
      <c r="K70">
        <v>0</v>
      </c>
      <c r="L70">
        <v>0</v>
      </c>
      <c r="M70">
        <v>0</v>
      </c>
      <c r="N70">
        <v>0</v>
      </c>
      <c r="O70">
        <v>0</v>
      </c>
      <c r="P70">
        <v>0</v>
      </c>
    </row>
    <row r="71" customFormat="1" customHeight="1" spans="2:16">
      <c r="B71" t="s">
        <v>725</v>
      </c>
      <c r="C71" t="s">
        <v>726</v>
      </c>
      <c r="D71">
        <v>0</v>
      </c>
      <c r="E71">
        <v>0</v>
      </c>
      <c r="F71">
        <v>0</v>
      </c>
      <c r="G71">
        <v>0</v>
      </c>
      <c r="H71">
        <v>0</v>
      </c>
      <c r="I71">
        <v>0</v>
      </c>
      <c r="J71">
        <v>0</v>
      </c>
      <c r="K71">
        <v>0</v>
      </c>
      <c r="L71">
        <v>0</v>
      </c>
      <c r="M71">
        <v>0</v>
      </c>
      <c r="N71">
        <v>0</v>
      </c>
      <c r="O71">
        <v>0</v>
      </c>
      <c r="P71">
        <v>0</v>
      </c>
    </row>
    <row r="72" customFormat="1" customHeight="1" spans="2:16">
      <c r="B72" t="s">
        <v>727</v>
      </c>
      <c r="C72" t="s">
        <v>728</v>
      </c>
      <c r="D72">
        <v>0</v>
      </c>
      <c r="E72">
        <v>0</v>
      </c>
      <c r="F72">
        <v>0</v>
      </c>
      <c r="G72">
        <v>0</v>
      </c>
      <c r="H72">
        <v>0</v>
      </c>
      <c r="I72">
        <v>0</v>
      </c>
      <c r="J72">
        <v>0</v>
      </c>
      <c r="K72">
        <v>0</v>
      </c>
      <c r="L72">
        <v>0</v>
      </c>
      <c r="M72">
        <v>0</v>
      </c>
      <c r="N72">
        <v>0</v>
      </c>
      <c r="O72">
        <v>0</v>
      </c>
      <c r="P72">
        <v>0</v>
      </c>
    </row>
    <row r="73" customFormat="1" customHeight="1" spans="2:16">
      <c r="B73" t="s">
        <v>203</v>
      </c>
      <c r="C73" t="s">
        <v>729</v>
      </c>
      <c r="D73">
        <v>0</v>
      </c>
      <c r="E73">
        <v>0</v>
      </c>
      <c r="F73">
        <v>0</v>
      </c>
      <c r="G73">
        <v>0</v>
      </c>
      <c r="H73">
        <v>0</v>
      </c>
      <c r="I73">
        <v>0</v>
      </c>
      <c r="J73">
        <v>0</v>
      </c>
      <c r="K73">
        <v>0</v>
      </c>
      <c r="L73">
        <v>0</v>
      </c>
      <c r="M73">
        <v>0</v>
      </c>
      <c r="N73">
        <v>0</v>
      </c>
      <c r="O73">
        <v>0</v>
      </c>
      <c r="P73">
        <v>0</v>
      </c>
    </row>
    <row r="74" customFormat="1" customHeight="1" spans="2:16">
      <c r="B74" t="s">
        <v>730</v>
      </c>
      <c r="C74" t="s">
        <v>731</v>
      </c>
      <c r="D74">
        <v>0</v>
      </c>
      <c r="E74">
        <v>0</v>
      </c>
      <c r="F74">
        <v>0</v>
      </c>
      <c r="G74">
        <v>0</v>
      </c>
      <c r="H74">
        <v>0</v>
      </c>
      <c r="I74">
        <v>0</v>
      </c>
      <c r="J74">
        <v>0</v>
      </c>
      <c r="K74">
        <v>0</v>
      </c>
      <c r="L74">
        <v>0</v>
      </c>
      <c r="M74">
        <v>0</v>
      </c>
      <c r="N74">
        <v>0</v>
      </c>
      <c r="O74">
        <v>0</v>
      </c>
      <c r="P74">
        <v>0</v>
      </c>
    </row>
    <row r="75" customFormat="1" customHeight="1" spans="2:16">
      <c r="B75" t="s">
        <v>732</v>
      </c>
      <c r="C75" t="s">
        <v>732</v>
      </c>
      <c r="D75">
        <v>0</v>
      </c>
      <c r="E75">
        <v>0</v>
      </c>
      <c r="F75">
        <v>0</v>
      </c>
      <c r="G75">
        <v>0</v>
      </c>
      <c r="H75">
        <v>0</v>
      </c>
      <c r="I75">
        <v>0</v>
      </c>
      <c r="J75">
        <v>0</v>
      </c>
      <c r="K75">
        <v>0</v>
      </c>
      <c r="L75">
        <v>0</v>
      </c>
      <c r="M75">
        <v>0</v>
      </c>
      <c r="N75">
        <v>0</v>
      </c>
      <c r="O75">
        <v>0</v>
      </c>
      <c r="P75">
        <v>0</v>
      </c>
    </row>
    <row r="76" customFormat="1" customHeight="1" spans="2:16">
      <c r="B76" t="s">
        <v>733</v>
      </c>
      <c r="C76" t="s">
        <v>733</v>
      </c>
      <c r="D76">
        <v>0</v>
      </c>
      <c r="E76">
        <v>0</v>
      </c>
      <c r="F76">
        <v>0</v>
      </c>
      <c r="G76">
        <v>0</v>
      </c>
      <c r="H76">
        <v>0</v>
      </c>
      <c r="I76">
        <v>0</v>
      </c>
      <c r="J76">
        <v>0</v>
      </c>
      <c r="K76">
        <v>0</v>
      </c>
      <c r="L76">
        <v>0</v>
      </c>
      <c r="M76">
        <v>0</v>
      </c>
      <c r="N76">
        <v>0</v>
      </c>
      <c r="O76">
        <v>0</v>
      </c>
      <c r="P76">
        <v>0</v>
      </c>
    </row>
    <row r="77" customFormat="1" customHeight="1" spans="2:16">
      <c r="B77" t="s">
        <v>734</v>
      </c>
      <c r="C77" t="s">
        <v>734</v>
      </c>
      <c r="D77">
        <v>0</v>
      </c>
      <c r="E77">
        <v>0</v>
      </c>
      <c r="F77">
        <v>0</v>
      </c>
      <c r="G77">
        <v>0</v>
      </c>
      <c r="H77">
        <v>0</v>
      </c>
      <c r="I77">
        <v>0</v>
      </c>
      <c r="J77">
        <v>0</v>
      </c>
      <c r="K77">
        <v>0</v>
      </c>
      <c r="L77">
        <v>0</v>
      </c>
      <c r="M77">
        <v>0</v>
      </c>
      <c r="N77">
        <v>0</v>
      </c>
      <c r="O77">
        <v>0</v>
      </c>
      <c r="P77">
        <v>0</v>
      </c>
    </row>
    <row r="78" customFormat="1" customHeight="1" spans="2:16">
      <c r="B78" t="s">
        <v>735</v>
      </c>
      <c r="C78" t="s">
        <v>735</v>
      </c>
      <c r="D78">
        <v>0</v>
      </c>
      <c r="E78">
        <v>0</v>
      </c>
      <c r="F78">
        <v>0</v>
      </c>
      <c r="G78">
        <v>0</v>
      </c>
      <c r="H78">
        <v>0</v>
      </c>
      <c r="I78">
        <v>0</v>
      </c>
      <c r="J78">
        <v>0</v>
      </c>
      <c r="K78">
        <v>0</v>
      </c>
      <c r="L78">
        <v>0</v>
      </c>
      <c r="M78">
        <v>0</v>
      </c>
      <c r="N78">
        <v>0</v>
      </c>
      <c r="O78">
        <v>0</v>
      </c>
      <c r="P78">
        <v>0</v>
      </c>
    </row>
    <row r="79" customFormat="1" customHeight="1" spans="2:16">
      <c r="B79" t="s">
        <v>730</v>
      </c>
      <c r="C79" t="s">
        <v>730</v>
      </c>
      <c r="D79">
        <v>0</v>
      </c>
      <c r="E79">
        <v>0</v>
      </c>
      <c r="F79">
        <v>0</v>
      </c>
      <c r="G79">
        <v>0</v>
      </c>
      <c r="H79">
        <v>0</v>
      </c>
      <c r="I79">
        <v>0</v>
      </c>
      <c r="J79">
        <v>0</v>
      </c>
      <c r="K79">
        <v>0</v>
      </c>
      <c r="L79">
        <v>0</v>
      </c>
      <c r="M79">
        <v>0</v>
      </c>
      <c r="N79">
        <v>0</v>
      </c>
      <c r="O79">
        <v>0</v>
      </c>
      <c r="P79">
        <v>0</v>
      </c>
    </row>
    <row r="80" customFormat="1" customHeight="1" spans="2:16">
      <c r="B80" t="s">
        <v>736</v>
      </c>
      <c r="D80">
        <v>473778.24</v>
      </c>
      <c r="E80">
        <v>473778.24</v>
      </c>
      <c r="F80">
        <v>0</v>
      </c>
      <c r="G80">
        <v>0</v>
      </c>
      <c r="H80">
        <v>0</v>
      </c>
      <c r="I80">
        <v>0</v>
      </c>
      <c r="J80">
        <v>0</v>
      </c>
      <c r="K80">
        <v>0</v>
      </c>
      <c r="L80">
        <v>0</v>
      </c>
      <c r="M80">
        <v>0</v>
      </c>
      <c r="N80">
        <v>0</v>
      </c>
      <c r="O80">
        <v>0</v>
      </c>
      <c r="P80">
        <v>0</v>
      </c>
    </row>
    <row r="81" customFormat="1"/>
    <row r="82" customFormat="1" customHeight="1" spans="2:2">
      <c r="B82" t="s">
        <v>741</v>
      </c>
    </row>
    <row r="83" customFormat="1" customHeight="1" spans="2:16">
      <c r="B83" t="s">
        <v>720</v>
      </c>
      <c r="C83" t="s">
        <v>721</v>
      </c>
      <c r="D83" t="s">
        <v>242</v>
      </c>
      <c r="E83" t="s">
        <v>243</v>
      </c>
      <c r="F83" t="s">
        <v>244</v>
      </c>
      <c r="G83" t="s">
        <v>245</v>
      </c>
      <c r="H83" t="s">
        <v>246</v>
      </c>
      <c r="I83" t="s">
        <v>247</v>
      </c>
      <c r="J83" t="s">
        <v>248</v>
      </c>
      <c r="K83" t="s">
        <v>249</v>
      </c>
      <c r="L83" t="s">
        <v>250</v>
      </c>
      <c r="M83" t="s">
        <v>251</v>
      </c>
      <c r="N83" t="s">
        <v>252</v>
      </c>
      <c r="O83" t="s">
        <v>253</v>
      </c>
      <c r="P83" t="s">
        <v>254</v>
      </c>
    </row>
    <row r="84" customFormat="1" customHeight="1" spans="2:16">
      <c r="B84" t="s">
        <v>722</v>
      </c>
      <c r="C84" t="s">
        <v>723</v>
      </c>
      <c r="D84">
        <v>17948.4</v>
      </c>
      <c r="E84">
        <v>1495.7</v>
      </c>
      <c r="F84">
        <v>1495.7</v>
      </c>
      <c r="G84">
        <v>1495.7</v>
      </c>
      <c r="H84">
        <v>1495.7</v>
      </c>
      <c r="I84">
        <v>1495.7</v>
      </c>
      <c r="J84">
        <v>1495.7</v>
      </c>
      <c r="K84">
        <v>1495.7</v>
      </c>
      <c r="L84">
        <v>1495.7</v>
      </c>
      <c r="M84">
        <v>1495.7</v>
      </c>
      <c r="N84">
        <v>1495.7</v>
      </c>
      <c r="O84">
        <v>1495.7</v>
      </c>
      <c r="P84">
        <v>1495.7</v>
      </c>
    </row>
    <row r="85" customFormat="1" customHeight="1" spans="2:16">
      <c r="B85" t="s">
        <v>195</v>
      </c>
      <c r="C85" t="s">
        <v>724</v>
      </c>
      <c r="D85">
        <v>7514.88</v>
      </c>
      <c r="E85">
        <v>626.24</v>
      </c>
      <c r="F85">
        <v>626.24</v>
      </c>
      <c r="G85">
        <v>626.24</v>
      </c>
      <c r="H85">
        <v>626.24</v>
      </c>
      <c r="I85">
        <v>626.24</v>
      </c>
      <c r="J85">
        <v>626.24</v>
      </c>
      <c r="K85">
        <v>626.24</v>
      </c>
      <c r="L85">
        <v>626.24</v>
      </c>
      <c r="M85">
        <v>626.24</v>
      </c>
      <c r="N85">
        <v>626.24</v>
      </c>
      <c r="O85">
        <v>626.24</v>
      </c>
      <c r="P85">
        <v>626.24</v>
      </c>
    </row>
    <row r="86" customFormat="1" customHeight="1" spans="2:16">
      <c r="B86" t="s">
        <v>725</v>
      </c>
      <c r="C86" t="s">
        <v>726</v>
      </c>
      <c r="D86">
        <v>7601.88</v>
      </c>
      <c r="E86">
        <v>633.49</v>
      </c>
      <c r="F86">
        <v>633.49</v>
      </c>
      <c r="G86">
        <v>633.49</v>
      </c>
      <c r="H86">
        <v>633.49</v>
      </c>
      <c r="I86">
        <v>633.49</v>
      </c>
      <c r="J86">
        <v>633.49</v>
      </c>
      <c r="K86">
        <v>633.49</v>
      </c>
      <c r="L86">
        <v>633.49</v>
      </c>
      <c r="M86">
        <v>633.49</v>
      </c>
      <c r="N86">
        <v>633.49</v>
      </c>
      <c r="O86">
        <v>633.49</v>
      </c>
      <c r="P86">
        <v>633.49</v>
      </c>
    </row>
    <row r="87" customFormat="1" customHeight="1" spans="2:4">
      <c r="B87" t="s">
        <v>727</v>
      </c>
      <c r="C87" t="s">
        <v>728</v>
      </c>
      <c r="D87">
        <v>0</v>
      </c>
    </row>
    <row r="88" customFormat="1" customHeight="1" spans="2:16">
      <c r="B88" t="s">
        <v>203</v>
      </c>
      <c r="C88" t="s">
        <v>729</v>
      </c>
      <c r="D88">
        <v>8235.36</v>
      </c>
      <c r="E88">
        <v>686.28</v>
      </c>
      <c r="F88">
        <v>686.28</v>
      </c>
      <c r="G88">
        <v>686.28</v>
      </c>
      <c r="H88">
        <v>686.28</v>
      </c>
      <c r="I88">
        <v>686.28</v>
      </c>
      <c r="J88">
        <v>686.28</v>
      </c>
      <c r="K88">
        <v>686.28</v>
      </c>
      <c r="L88">
        <v>686.28</v>
      </c>
      <c r="M88">
        <v>686.28</v>
      </c>
      <c r="N88">
        <v>686.28</v>
      </c>
      <c r="O88">
        <v>686.28</v>
      </c>
      <c r="P88">
        <v>686.28</v>
      </c>
    </row>
    <row r="89" customFormat="1" customHeight="1" spans="2:16">
      <c r="B89" t="s">
        <v>730</v>
      </c>
      <c r="C89" t="s">
        <v>731</v>
      </c>
      <c r="D89">
        <v>8235.36</v>
      </c>
      <c r="E89">
        <v>686.28</v>
      </c>
      <c r="F89">
        <v>686.28</v>
      </c>
      <c r="G89">
        <v>686.28</v>
      </c>
      <c r="H89">
        <v>686.28</v>
      </c>
      <c r="I89">
        <v>686.28</v>
      </c>
      <c r="J89">
        <v>686.28</v>
      </c>
      <c r="K89">
        <v>686.28</v>
      </c>
      <c r="L89">
        <v>686.28</v>
      </c>
      <c r="M89">
        <v>686.28</v>
      </c>
      <c r="N89">
        <v>686.28</v>
      </c>
      <c r="O89">
        <v>686.28</v>
      </c>
      <c r="P89">
        <v>686.28</v>
      </c>
    </row>
    <row r="90" customFormat="1" customHeight="1" spans="2:4">
      <c r="B90" t="s">
        <v>732</v>
      </c>
      <c r="C90" t="s">
        <v>732</v>
      </c>
      <c r="D90">
        <v>0</v>
      </c>
    </row>
    <row r="91" customFormat="1" customHeight="1" spans="2:4">
      <c r="B91" t="s">
        <v>733</v>
      </c>
      <c r="C91" t="s">
        <v>733</v>
      </c>
      <c r="D91">
        <v>0</v>
      </c>
    </row>
    <row r="92" customFormat="1" customHeight="1" spans="2:4">
      <c r="B92" t="s">
        <v>734</v>
      </c>
      <c r="C92" t="s">
        <v>734</v>
      </c>
      <c r="D92">
        <v>0</v>
      </c>
    </row>
    <row r="93" customFormat="1" customHeight="1" spans="2:4">
      <c r="B93" t="s">
        <v>735</v>
      </c>
      <c r="C93" t="s">
        <v>735</v>
      </c>
      <c r="D93">
        <v>0</v>
      </c>
    </row>
    <row r="94" customFormat="1" customHeight="1" spans="2:4">
      <c r="B94" t="s">
        <v>730</v>
      </c>
      <c r="C94" t="s">
        <v>730</v>
      </c>
      <c r="D94">
        <v>0</v>
      </c>
    </row>
    <row r="95" customFormat="1" customHeight="1" spans="2:16">
      <c r="B95" t="s">
        <v>736</v>
      </c>
      <c r="D95">
        <v>49535.88</v>
      </c>
      <c r="E95">
        <v>4127.99</v>
      </c>
      <c r="F95">
        <v>4127.99</v>
      </c>
      <c r="G95">
        <v>4127.99</v>
      </c>
      <c r="H95">
        <v>4127.99</v>
      </c>
      <c r="I95">
        <v>4127.99</v>
      </c>
      <c r="J95">
        <v>4127.99</v>
      </c>
      <c r="K95">
        <v>4127.99</v>
      </c>
      <c r="L95">
        <v>4127.99</v>
      </c>
      <c r="M95">
        <v>4127.99</v>
      </c>
      <c r="N95">
        <v>4127.99</v>
      </c>
      <c r="O95">
        <v>4127.99</v>
      </c>
      <c r="P95">
        <v>4127.99</v>
      </c>
    </row>
    <row r="96" customFormat="1"/>
    <row r="97" customFormat="1" customHeight="1" spans="2:2">
      <c r="B97" t="s">
        <v>742</v>
      </c>
    </row>
    <row r="98" customFormat="1" customHeight="1" spans="2:16">
      <c r="B98" t="s">
        <v>720</v>
      </c>
      <c r="C98" t="s">
        <v>721</v>
      </c>
      <c r="D98" t="s">
        <v>242</v>
      </c>
      <c r="E98" t="s">
        <v>243</v>
      </c>
      <c r="F98" t="s">
        <v>244</v>
      </c>
      <c r="G98" t="s">
        <v>245</v>
      </c>
      <c r="H98" t="s">
        <v>246</v>
      </c>
      <c r="I98" t="s">
        <v>247</v>
      </c>
      <c r="J98" t="s">
        <v>248</v>
      </c>
      <c r="K98" t="s">
        <v>249</v>
      </c>
      <c r="L98" t="s">
        <v>250</v>
      </c>
      <c r="M98" t="s">
        <v>251</v>
      </c>
      <c r="N98" t="s">
        <v>252</v>
      </c>
      <c r="O98" t="s">
        <v>253</v>
      </c>
      <c r="P98" t="s">
        <v>254</v>
      </c>
    </row>
    <row r="99" customFormat="1" customHeight="1" spans="2:16">
      <c r="B99" t="s">
        <v>722</v>
      </c>
      <c r="C99" t="s">
        <v>723</v>
      </c>
      <c r="D99">
        <v>233329.2</v>
      </c>
      <c r="E99">
        <v>19444.1</v>
      </c>
      <c r="F99">
        <v>19444.1</v>
      </c>
      <c r="G99">
        <v>19444.1</v>
      </c>
      <c r="H99">
        <v>19444.1</v>
      </c>
      <c r="I99">
        <v>19444.1</v>
      </c>
      <c r="J99">
        <v>19444.1</v>
      </c>
      <c r="K99">
        <v>19444.1</v>
      </c>
      <c r="L99">
        <v>19444.1</v>
      </c>
      <c r="M99">
        <v>19444.1</v>
      </c>
      <c r="N99">
        <v>19444.1</v>
      </c>
      <c r="O99">
        <v>19444.1</v>
      </c>
      <c r="P99">
        <v>19444.1</v>
      </c>
    </row>
    <row r="100" customFormat="1" customHeight="1" spans="2:16">
      <c r="B100" t="s">
        <v>195</v>
      </c>
      <c r="C100" t="s">
        <v>724</v>
      </c>
      <c r="D100">
        <v>278050.56</v>
      </c>
      <c r="E100">
        <v>23170.88</v>
      </c>
      <c r="F100">
        <v>23170.88</v>
      </c>
      <c r="G100">
        <v>23170.88</v>
      </c>
      <c r="H100">
        <v>23170.88</v>
      </c>
      <c r="I100">
        <v>23170.88</v>
      </c>
      <c r="J100">
        <v>23170.88</v>
      </c>
      <c r="K100">
        <v>23170.88</v>
      </c>
      <c r="L100">
        <v>23170.88</v>
      </c>
      <c r="M100">
        <v>23170.88</v>
      </c>
      <c r="N100">
        <v>23170.88</v>
      </c>
      <c r="O100">
        <v>23170.88</v>
      </c>
      <c r="P100">
        <v>23170.88</v>
      </c>
    </row>
    <row r="101" customFormat="1" customHeight="1" spans="2:16">
      <c r="B101" t="s">
        <v>725</v>
      </c>
      <c r="C101" t="s">
        <v>726</v>
      </c>
      <c r="D101">
        <v>744984.24</v>
      </c>
      <c r="E101">
        <v>62082.02</v>
      </c>
      <c r="F101">
        <v>62082.02</v>
      </c>
      <c r="G101">
        <v>62082.02</v>
      </c>
      <c r="H101">
        <v>62082.02</v>
      </c>
      <c r="I101">
        <v>62082.02</v>
      </c>
      <c r="J101">
        <v>62082.02</v>
      </c>
      <c r="K101">
        <v>62082.02</v>
      </c>
      <c r="L101">
        <v>62082.02</v>
      </c>
      <c r="M101">
        <v>62082.02</v>
      </c>
      <c r="N101">
        <v>62082.02</v>
      </c>
      <c r="O101">
        <v>62082.02</v>
      </c>
      <c r="P101">
        <v>62082.02</v>
      </c>
    </row>
    <row r="102" customFormat="1" customHeight="1" spans="2:16">
      <c r="B102" t="s">
        <v>727</v>
      </c>
      <c r="C102" t="s">
        <v>728</v>
      </c>
      <c r="D102">
        <v>0</v>
      </c>
      <c r="E102">
        <v>0</v>
      </c>
      <c r="F102">
        <v>0</v>
      </c>
      <c r="G102">
        <v>0</v>
      </c>
      <c r="H102">
        <v>0</v>
      </c>
      <c r="I102">
        <v>0</v>
      </c>
      <c r="J102">
        <v>0</v>
      </c>
      <c r="K102">
        <v>0</v>
      </c>
      <c r="L102">
        <v>0</v>
      </c>
      <c r="M102">
        <v>0</v>
      </c>
      <c r="N102">
        <v>0</v>
      </c>
      <c r="O102">
        <v>0</v>
      </c>
      <c r="P102">
        <v>0</v>
      </c>
    </row>
    <row r="103" customFormat="1" customHeight="1" spans="2:16">
      <c r="B103" t="s">
        <v>203</v>
      </c>
      <c r="C103" t="s">
        <v>729</v>
      </c>
      <c r="D103">
        <v>49412.16</v>
      </c>
      <c r="E103">
        <v>4117.68</v>
      </c>
      <c r="F103">
        <v>4117.68</v>
      </c>
      <c r="G103">
        <v>4117.68</v>
      </c>
      <c r="H103">
        <v>4117.68</v>
      </c>
      <c r="I103">
        <v>4117.68</v>
      </c>
      <c r="J103">
        <v>4117.68</v>
      </c>
      <c r="K103">
        <v>4117.68</v>
      </c>
      <c r="L103">
        <v>4117.68</v>
      </c>
      <c r="M103">
        <v>4117.68</v>
      </c>
      <c r="N103">
        <v>4117.68</v>
      </c>
      <c r="O103">
        <v>4117.68</v>
      </c>
      <c r="P103">
        <v>4117.68</v>
      </c>
    </row>
    <row r="104" customFormat="1" customHeight="1" spans="2:16">
      <c r="B104" t="s">
        <v>730</v>
      </c>
      <c r="C104" t="s">
        <v>731</v>
      </c>
      <c r="D104">
        <v>16470.72</v>
      </c>
      <c r="E104">
        <v>1372.56</v>
      </c>
      <c r="F104">
        <v>1372.56</v>
      </c>
      <c r="G104">
        <v>1372.56</v>
      </c>
      <c r="H104">
        <v>1372.56</v>
      </c>
      <c r="I104">
        <v>1372.56</v>
      </c>
      <c r="J104">
        <v>1372.56</v>
      </c>
      <c r="K104">
        <v>1372.56</v>
      </c>
      <c r="L104">
        <v>1372.56</v>
      </c>
      <c r="M104">
        <v>1372.56</v>
      </c>
      <c r="N104">
        <v>1372.56</v>
      </c>
      <c r="O104">
        <v>1372.56</v>
      </c>
      <c r="P104">
        <v>1372.56</v>
      </c>
    </row>
    <row r="105" customFormat="1" customHeight="1" spans="2:16">
      <c r="B105" t="s">
        <v>732</v>
      </c>
      <c r="C105" t="s">
        <v>732</v>
      </c>
      <c r="D105">
        <v>0</v>
      </c>
      <c r="E105">
        <v>0</v>
      </c>
      <c r="F105">
        <v>0</v>
      </c>
      <c r="G105">
        <v>0</v>
      </c>
      <c r="H105">
        <v>0</v>
      </c>
      <c r="I105">
        <v>0</v>
      </c>
      <c r="J105">
        <v>0</v>
      </c>
      <c r="K105">
        <v>0</v>
      </c>
      <c r="L105">
        <v>0</v>
      </c>
      <c r="M105">
        <v>0</v>
      </c>
      <c r="N105">
        <v>0</v>
      </c>
      <c r="O105">
        <v>0</v>
      </c>
      <c r="P105">
        <v>0</v>
      </c>
    </row>
    <row r="106" customFormat="1" customHeight="1" spans="2:16">
      <c r="B106" t="s">
        <v>733</v>
      </c>
      <c r="C106" t="s">
        <v>733</v>
      </c>
      <c r="D106">
        <v>0</v>
      </c>
      <c r="E106">
        <v>0</v>
      </c>
      <c r="F106">
        <v>0</v>
      </c>
      <c r="G106">
        <v>0</v>
      </c>
      <c r="H106">
        <v>0</v>
      </c>
      <c r="I106">
        <v>0</v>
      </c>
      <c r="J106">
        <v>0</v>
      </c>
      <c r="K106">
        <v>0</v>
      </c>
      <c r="L106">
        <v>0</v>
      </c>
      <c r="M106">
        <v>0</v>
      </c>
      <c r="N106">
        <v>0</v>
      </c>
      <c r="O106">
        <v>0</v>
      </c>
      <c r="P106">
        <v>0</v>
      </c>
    </row>
    <row r="107" customFormat="1" customHeight="1" spans="2:16">
      <c r="B107" t="s">
        <v>734</v>
      </c>
      <c r="C107" t="s">
        <v>734</v>
      </c>
      <c r="D107">
        <v>0</v>
      </c>
      <c r="E107">
        <v>0</v>
      </c>
      <c r="F107">
        <v>0</v>
      </c>
      <c r="G107">
        <v>0</v>
      </c>
      <c r="H107">
        <v>0</v>
      </c>
      <c r="I107">
        <v>0</v>
      </c>
      <c r="J107">
        <v>0</v>
      </c>
      <c r="K107">
        <v>0</v>
      </c>
      <c r="L107">
        <v>0</v>
      </c>
      <c r="M107">
        <v>0</v>
      </c>
      <c r="N107">
        <v>0</v>
      </c>
      <c r="O107">
        <v>0</v>
      </c>
      <c r="P107">
        <v>0</v>
      </c>
    </row>
    <row r="108" customFormat="1" customHeight="1" spans="2:16">
      <c r="B108" t="s">
        <v>735</v>
      </c>
      <c r="C108" t="s">
        <v>735</v>
      </c>
      <c r="D108">
        <v>0</v>
      </c>
      <c r="E108">
        <v>0</v>
      </c>
      <c r="F108">
        <v>0</v>
      </c>
      <c r="G108">
        <v>0</v>
      </c>
      <c r="H108">
        <v>0</v>
      </c>
      <c r="I108">
        <v>0</v>
      </c>
      <c r="J108">
        <v>0</v>
      </c>
      <c r="K108">
        <v>0</v>
      </c>
      <c r="L108">
        <v>0</v>
      </c>
      <c r="M108">
        <v>0</v>
      </c>
      <c r="N108">
        <v>0</v>
      </c>
      <c r="O108">
        <v>0</v>
      </c>
      <c r="P108">
        <v>0</v>
      </c>
    </row>
    <row r="109" customFormat="1" customHeight="1" spans="2:16">
      <c r="B109" t="s">
        <v>730</v>
      </c>
      <c r="C109" t="s">
        <v>730</v>
      </c>
      <c r="D109">
        <v>0</v>
      </c>
      <c r="E109">
        <v>0</v>
      </c>
      <c r="F109">
        <v>0</v>
      </c>
      <c r="G109">
        <v>0</v>
      </c>
      <c r="H109">
        <v>0</v>
      </c>
      <c r="I109">
        <v>0</v>
      </c>
      <c r="J109">
        <v>0</v>
      </c>
      <c r="K109">
        <v>0</v>
      </c>
      <c r="L109">
        <v>0</v>
      </c>
      <c r="M109">
        <v>0</v>
      </c>
      <c r="N109">
        <v>0</v>
      </c>
      <c r="O109">
        <v>0</v>
      </c>
      <c r="P109">
        <v>0</v>
      </c>
    </row>
    <row r="110" customFormat="1" customHeight="1" spans="2:16">
      <c r="B110" t="s">
        <v>736</v>
      </c>
      <c r="D110">
        <v>1322246.88</v>
      </c>
      <c r="E110">
        <v>110187.24</v>
      </c>
      <c r="F110">
        <v>110187.24</v>
      </c>
      <c r="G110">
        <v>110187.24</v>
      </c>
      <c r="H110">
        <v>110187.24</v>
      </c>
      <c r="I110">
        <v>110187.24</v>
      </c>
      <c r="J110">
        <v>110187.24</v>
      </c>
      <c r="K110">
        <v>110187.24</v>
      </c>
      <c r="L110">
        <v>110187.24</v>
      </c>
      <c r="M110">
        <v>110187.24</v>
      </c>
      <c r="N110">
        <v>110187.24</v>
      </c>
      <c r="O110">
        <v>110187.24</v>
      </c>
      <c r="P110">
        <v>110187.24</v>
      </c>
    </row>
    <row r="111" customFormat="1"/>
    <row r="112" customFormat="1" customHeight="1" spans="2:2">
      <c r="B112" t="s">
        <v>743</v>
      </c>
    </row>
    <row r="113" customFormat="1" customHeight="1" spans="2:16">
      <c r="B113" t="s">
        <v>720</v>
      </c>
      <c r="C113" t="s">
        <v>721</v>
      </c>
      <c r="D113" t="s">
        <v>242</v>
      </c>
      <c r="E113" t="s">
        <v>243</v>
      </c>
      <c r="F113" t="s">
        <v>244</v>
      </c>
      <c r="G113" t="s">
        <v>245</v>
      </c>
      <c r="H113" t="s">
        <v>246</v>
      </c>
      <c r="I113" t="s">
        <v>247</v>
      </c>
      <c r="J113" t="s">
        <v>248</v>
      </c>
      <c r="K113" t="s">
        <v>249</v>
      </c>
      <c r="L113" t="s">
        <v>250</v>
      </c>
      <c r="M113" t="s">
        <v>251</v>
      </c>
      <c r="N113" t="s">
        <v>252</v>
      </c>
      <c r="O113" t="s">
        <v>253</v>
      </c>
      <c r="P113" t="s">
        <v>254</v>
      </c>
    </row>
    <row r="114" customFormat="1" customHeight="1" spans="2:16">
      <c r="B114" t="s">
        <v>722</v>
      </c>
      <c r="C114" t="s">
        <v>723</v>
      </c>
      <c r="D114">
        <v>6462.96</v>
      </c>
      <c r="E114">
        <v>538.58</v>
      </c>
      <c r="F114">
        <v>538.58</v>
      </c>
      <c r="G114">
        <v>538.58</v>
      </c>
      <c r="H114">
        <v>538.58</v>
      </c>
      <c r="I114">
        <v>538.58</v>
      </c>
      <c r="J114">
        <v>538.58</v>
      </c>
      <c r="K114">
        <v>538.58</v>
      </c>
      <c r="L114">
        <v>538.58</v>
      </c>
      <c r="M114">
        <v>538.58</v>
      </c>
      <c r="N114">
        <v>538.58</v>
      </c>
      <c r="O114">
        <v>538.58</v>
      </c>
      <c r="P114">
        <v>538.58</v>
      </c>
    </row>
    <row r="115" customFormat="1" customHeight="1" spans="2:4">
      <c r="B115" t="s">
        <v>195</v>
      </c>
      <c r="C115" t="s">
        <v>724</v>
      </c>
      <c r="D115">
        <v>0</v>
      </c>
    </row>
    <row r="116" customFormat="1" customHeight="1" spans="2:4">
      <c r="B116" t="s">
        <v>725</v>
      </c>
      <c r="C116" t="s">
        <v>726</v>
      </c>
      <c r="D116">
        <v>0</v>
      </c>
    </row>
    <row r="117" customFormat="1" customHeight="1" spans="2:4">
      <c r="B117" t="s">
        <v>727</v>
      </c>
      <c r="C117" t="s">
        <v>728</v>
      </c>
      <c r="D117">
        <v>0</v>
      </c>
    </row>
    <row r="118" customFormat="1" customHeight="1" spans="2:4">
      <c r="B118" t="s">
        <v>203</v>
      </c>
      <c r="C118" t="s">
        <v>729</v>
      </c>
      <c r="D118">
        <v>0</v>
      </c>
    </row>
    <row r="119" customFormat="1" customHeight="1" spans="2:4">
      <c r="B119" t="s">
        <v>730</v>
      </c>
      <c r="C119" t="s">
        <v>731</v>
      </c>
      <c r="D119">
        <v>0</v>
      </c>
    </row>
    <row r="120" customFormat="1" customHeight="1" spans="2:4">
      <c r="B120" t="s">
        <v>732</v>
      </c>
      <c r="C120" t="s">
        <v>732</v>
      </c>
      <c r="D120">
        <v>0</v>
      </c>
    </row>
    <row r="121" customFormat="1" customHeight="1" spans="2:4">
      <c r="B121" t="s">
        <v>733</v>
      </c>
      <c r="C121" t="s">
        <v>733</v>
      </c>
      <c r="D121">
        <v>0</v>
      </c>
    </row>
    <row r="122" customFormat="1" customHeight="1" spans="2:4">
      <c r="B122" t="s">
        <v>734</v>
      </c>
      <c r="C122" t="s">
        <v>734</v>
      </c>
      <c r="D122">
        <v>0</v>
      </c>
    </row>
    <row r="123" customFormat="1" customHeight="1" spans="2:4">
      <c r="B123" t="s">
        <v>735</v>
      </c>
      <c r="C123" t="s">
        <v>735</v>
      </c>
      <c r="D123">
        <v>0</v>
      </c>
    </row>
    <row r="124" customFormat="1" customHeight="1" spans="2:4">
      <c r="B124" t="s">
        <v>730</v>
      </c>
      <c r="C124" t="s">
        <v>730</v>
      </c>
      <c r="D124">
        <v>0</v>
      </c>
    </row>
    <row r="125" customFormat="1" customHeight="1" spans="2:16">
      <c r="B125" t="s">
        <v>736</v>
      </c>
      <c r="D125">
        <v>6462.96</v>
      </c>
      <c r="E125">
        <v>538.58</v>
      </c>
      <c r="F125">
        <v>538.58</v>
      </c>
      <c r="G125">
        <v>538.58</v>
      </c>
      <c r="H125">
        <v>538.58</v>
      </c>
      <c r="I125">
        <v>538.58</v>
      </c>
      <c r="J125">
        <v>538.58</v>
      </c>
      <c r="K125">
        <v>538.58</v>
      </c>
      <c r="L125">
        <v>538.58</v>
      </c>
      <c r="M125">
        <v>538.58</v>
      </c>
      <c r="N125">
        <v>538.58</v>
      </c>
      <c r="O125">
        <v>538.58</v>
      </c>
      <c r="P125">
        <v>538.58</v>
      </c>
    </row>
    <row r="126" customFormat="1"/>
    <row r="127" customFormat="1" customHeight="1" spans="2:2">
      <c r="B127" t="s">
        <v>744</v>
      </c>
    </row>
    <row r="128" customFormat="1" customHeight="1" spans="2:16">
      <c r="B128" t="s">
        <v>720</v>
      </c>
      <c r="C128" t="s">
        <v>721</v>
      </c>
      <c r="D128" t="s">
        <v>242</v>
      </c>
      <c r="E128" t="s">
        <v>243</v>
      </c>
      <c r="F128" t="s">
        <v>244</v>
      </c>
      <c r="G128" t="s">
        <v>245</v>
      </c>
      <c r="H128" t="s">
        <v>246</v>
      </c>
      <c r="I128" t="s">
        <v>247</v>
      </c>
      <c r="J128" t="s">
        <v>248</v>
      </c>
      <c r="K128" t="s">
        <v>249</v>
      </c>
      <c r="L128" t="s">
        <v>250</v>
      </c>
      <c r="M128" t="s">
        <v>251</v>
      </c>
      <c r="N128" t="s">
        <v>252</v>
      </c>
      <c r="O128" t="s">
        <v>253</v>
      </c>
      <c r="P128" t="s">
        <v>254</v>
      </c>
    </row>
    <row r="129" customFormat="1" customHeight="1" spans="2:16">
      <c r="B129" t="s">
        <v>722</v>
      </c>
      <c r="C129" t="s">
        <v>723</v>
      </c>
      <c r="D129">
        <v>84018.48</v>
      </c>
      <c r="E129">
        <v>7001.54</v>
      </c>
      <c r="F129">
        <v>7001.54</v>
      </c>
      <c r="G129">
        <v>7001.54</v>
      </c>
      <c r="H129">
        <v>7001.54</v>
      </c>
      <c r="I129">
        <v>7001.54</v>
      </c>
      <c r="J129">
        <v>7001.54</v>
      </c>
      <c r="K129">
        <v>7001.54</v>
      </c>
      <c r="L129">
        <v>7001.54</v>
      </c>
      <c r="M129">
        <v>7001.54</v>
      </c>
      <c r="N129">
        <v>7001.54</v>
      </c>
      <c r="O129">
        <v>7001.54</v>
      </c>
      <c r="P129">
        <v>7001.54</v>
      </c>
    </row>
    <row r="130" customFormat="1" customHeight="1" spans="2:16">
      <c r="B130" t="s">
        <v>195</v>
      </c>
      <c r="C130" t="s">
        <v>724</v>
      </c>
      <c r="D130">
        <v>0</v>
      </c>
      <c r="E130">
        <v>0</v>
      </c>
      <c r="F130">
        <v>0</v>
      </c>
      <c r="G130">
        <v>0</v>
      </c>
      <c r="H130">
        <v>0</v>
      </c>
      <c r="I130">
        <v>0</v>
      </c>
      <c r="J130">
        <v>0</v>
      </c>
      <c r="K130">
        <v>0</v>
      </c>
      <c r="L130">
        <v>0</v>
      </c>
      <c r="M130">
        <v>0</v>
      </c>
      <c r="N130">
        <v>0</v>
      </c>
      <c r="O130">
        <v>0</v>
      </c>
      <c r="P130">
        <v>0</v>
      </c>
    </row>
    <row r="131" customFormat="1" customHeight="1" spans="2:16">
      <c r="B131" t="s">
        <v>725</v>
      </c>
      <c r="C131" t="s">
        <v>726</v>
      </c>
      <c r="D131">
        <v>0</v>
      </c>
      <c r="E131">
        <v>0</v>
      </c>
      <c r="F131">
        <v>0</v>
      </c>
      <c r="G131">
        <v>0</v>
      </c>
      <c r="H131">
        <v>0</v>
      </c>
      <c r="I131">
        <v>0</v>
      </c>
      <c r="J131">
        <v>0</v>
      </c>
      <c r="K131">
        <v>0</v>
      </c>
      <c r="L131">
        <v>0</v>
      </c>
      <c r="M131">
        <v>0</v>
      </c>
      <c r="N131">
        <v>0</v>
      </c>
      <c r="O131">
        <v>0</v>
      </c>
      <c r="P131">
        <v>0</v>
      </c>
    </row>
    <row r="132" customFormat="1" customHeight="1" spans="2:16">
      <c r="B132" t="s">
        <v>727</v>
      </c>
      <c r="C132" t="s">
        <v>728</v>
      </c>
      <c r="D132">
        <v>0</v>
      </c>
      <c r="E132">
        <v>0</v>
      </c>
      <c r="F132">
        <v>0</v>
      </c>
      <c r="G132">
        <v>0</v>
      </c>
      <c r="H132">
        <v>0</v>
      </c>
      <c r="I132">
        <v>0</v>
      </c>
      <c r="J132">
        <v>0</v>
      </c>
      <c r="K132">
        <v>0</v>
      </c>
      <c r="L132">
        <v>0</v>
      </c>
      <c r="M132">
        <v>0</v>
      </c>
      <c r="N132">
        <v>0</v>
      </c>
      <c r="O132">
        <v>0</v>
      </c>
      <c r="P132">
        <v>0</v>
      </c>
    </row>
    <row r="133" customFormat="1" customHeight="1" spans="2:16">
      <c r="B133" t="s">
        <v>203</v>
      </c>
      <c r="C133" t="s">
        <v>729</v>
      </c>
      <c r="D133">
        <v>0</v>
      </c>
      <c r="E133">
        <v>0</v>
      </c>
      <c r="F133">
        <v>0</v>
      </c>
      <c r="G133">
        <v>0</v>
      </c>
      <c r="H133">
        <v>0</v>
      </c>
      <c r="I133">
        <v>0</v>
      </c>
      <c r="J133">
        <v>0</v>
      </c>
      <c r="K133">
        <v>0</v>
      </c>
      <c r="L133">
        <v>0</v>
      </c>
      <c r="M133">
        <v>0</v>
      </c>
      <c r="N133">
        <v>0</v>
      </c>
      <c r="O133">
        <v>0</v>
      </c>
      <c r="P133">
        <v>0</v>
      </c>
    </row>
    <row r="134" customFormat="1" customHeight="1" spans="2:16">
      <c r="B134" t="s">
        <v>730</v>
      </c>
      <c r="C134" t="s">
        <v>731</v>
      </c>
      <c r="D134">
        <v>0</v>
      </c>
      <c r="E134">
        <v>0</v>
      </c>
      <c r="F134">
        <v>0</v>
      </c>
      <c r="G134">
        <v>0</v>
      </c>
      <c r="H134">
        <v>0</v>
      </c>
      <c r="I134">
        <v>0</v>
      </c>
      <c r="J134">
        <v>0</v>
      </c>
      <c r="K134">
        <v>0</v>
      </c>
      <c r="L134">
        <v>0</v>
      </c>
      <c r="M134">
        <v>0</v>
      </c>
      <c r="N134">
        <v>0</v>
      </c>
      <c r="O134">
        <v>0</v>
      </c>
      <c r="P134">
        <v>0</v>
      </c>
    </row>
    <row r="135" customFormat="1" customHeight="1" spans="2:16">
      <c r="B135" t="s">
        <v>732</v>
      </c>
      <c r="C135" t="s">
        <v>732</v>
      </c>
      <c r="D135">
        <v>0</v>
      </c>
      <c r="E135">
        <v>0</v>
      </c>
      <c r="F135">
        <v>0</v>
      </c>
      <c r="G135">
        <v>0</v>
      </c>
      <c r="H135">
        <v>0</v>
      </c>
      <c r="I135">
        <v>0</v>
      </c>
      <c r="J135">
        <v>0</v>
      </c>
      <c r="K135">
        <v>0</v>
      </c>
      <c r="L135">
        <v>0</v>
      </c>
      <c r="M135">
        <v>0</v>
      </c>
      <c r="N135">
        <v>0</v>
      </c>
      <c r="O135">
        <v>0</v>
      </c>
      <c r="P135">
        <v>0</v>
      </c>
    </row>
    <row r="136" customFormat="1" customHeight="1" spans="2:16">
      <c r="B136" t="s">
        <v>733</v>
      </c>
      <c r="C136" t="s">
        <v>733</v>
      </c>
      <c r="D136">
        <v>0</v>
      </c>
      <c r="E136">
        <v>0</v>
      </c>
      <c r="F136">
        <v>0</v>
      </c>
      <c r="G136">
        <v>0</v>
      </c>
      <c r="H136">
        <v>0</v>
      </c>
      <c r="I136">
        <v>0</v>
      </c>
      <c r="J136">
        <v>0</v>
      </c>
      <c r="K136">
        <v>0</v>
      </c>
      <c r="L136">
        <v>0</v>
      </c>
      <c r="M136">
        <v>0</v>
      </c>
      <c r="N136">
        <v>0</v>
      </c>
      <c r="O136">
        <v>0</v>
      </c>
      <c r="P136">
        <v>0</v>
      </c>
    </row>
    <row r="137" customFormat="1" customHeight="1" spans="2:16">
      <c r="B137" t="s">
        <v>734</v>
      </c>
      <c r="C137" t="s">
        <v>734</v>
      </c>
      <c r="D137">
        <v>0</v>
      </c>
      <c r="E137">
        <v>0</v>
      </c>
      <c r="F137">
        <v>0</v>
      </c>
      <c r="G137">
        <v>0</v>
      </c>
      <c r="H137">
        <v>0</v>
      </c>
      <c r="I137">
        <v>0</v>
      </c>
      <c r="J137">
        <v>0</v>
      </c>
      <c r="K137">
        <v>0</v>
      </c>
      <c r="L137">
        <v>0</v>
      </c>
      <c r="M137">
        <v>0</v>
      </c>
      <c r="N137">
        <v>0</v>
      </c>
      <c r="O137">
        <v>0</v>
      </c>
      <c r="P137">
        <v>0</v>
      </c>
    </row>
    <row r="138" customFormat="1" customHeight="1" spans="2:16">
      <c r="B138" t="s">
        <v>735</v>
      </c>
      <c r="C138" t="s">
        <v>735</v>
      </c>
      <c r="D138">
        <v>0</v>
      </c>
      <c r="E138">
        <v>0</v>
      </c>
      <c r="F138">
        <v>0</v>
      </c>
      <c r="G138">
        <v>0</v>
      </c>
      <c r="H138">
        <v>0</v>
      </c>
      <c r="I138">
        <v>0</v>
      </c>
      <c r="J138">
        <v>0</v>
      </c>
      <c r="K138">
        <v>0</v>
      </c>
      <c r="L138">
        <v>0</v>
      </c>
      <c r="M138">
        <v>0</v>
      </c>
      <c r="N138">
        <v>0</v>
      </c>
      <c r="O138">
        <v>0</v>
      </c>
      <c r="P138">
        <v>0</v>
      </c>
    </row>
    <row r="139" customFormat="1" customHeight="1" spans="2:16">
      <c r="B139" t="s">
        <v>730</v>
      </c>
      <c r="C139" t="s">
        <v>730</v>
      </c>
      <c r="D139">
        <v>0</v>
      </c>
      <c r="E139">
        <v>0</v>
      </c>
      <c r="F139">
        <v>0</v>
      </c>
      <c r="G139">
        <v>0</v>
      </c>
      <c r="H139">
        <v>0</v>
      </c>
      <c r="I139">
        <v>0</v>
      </c>
      <c r="J139">
        <v>0</v>
      </c>
      <c r="K139">
        <v>0</v>
      </c>
      <c r="L139">
        <v>0</v>
      </c>
      <c r="M139">
        <v>0</v>
      </c>
      <c r="N139">
        <v>0</v>
      </c>
      <c r="O139">
        <v>0</v>
      </c>
      <c r="P139">
        <v>0</v>
      </c>
    </row>
    <row r="140" customFormat="1" customHeight="1" spans="2:16">
      <c r="B140" t="s">
        <v>736</v>
      </c>
      <c r="D140">
        <v>84018.48</v>
      </c>
      <c r="E140">
        <v>7001.54</v>
      </c>
      <c r="F140">
        <v>7001.54</v>
      </c>
      <c r="G140">
        <v>7001.54</v>
      </c>
      <c r="H140">
        <v>7001.54</v>
      </c>
      <c r="I140">
        <v>7001.54</v>
      </c>
      <c r="J140">
        <v>7001.54</v>
      </c>
      <c r="K140">
        <v>7001.54</v>
      </c>
      <c r="L140">
        <v>7001.54</v>
      </c>
      <c r="M140">
        <v>7001.54</v>
      </c>
      <c r="N140">
        <v>7001.54</v>
      </c>
      <c r="O140">
        <v>7001.54</v>
      </c>
      <c r="P140">
        <v>7001.54</v>
      </c>
    </row>
    <row r="141" customFormat="1"/>
    <row r="142" customFormat="1" customHeight="1" spans="2:2">
      <c r="B142" t="s">
        <v>745</v>
      </c>
    </row>
    <row r="143" customFormat="1" customHeight="1" spans="2:16">
      <c r="B143" t="s">
        <v>720</v>
      </c>
      <c r="C143" t="s">
        <v>721</v>
      </c>
      <c r="D143" t="s">
        <v>242</v>
      </c>
      <c r="E143" t="s">
        <v>243</v>
      </c>
      <c r="F143" t="s">
        <v>244</v>
      </c>
      <c r="G143" t="s">
        <v>245</v>
      </c>
      <c r="H143" t="s">
        <v>246</v>
      </c>
      <c r="I143" t="s">
        <v>247</v>
      </c>
      <c r="J143" t="s">
        <v>248</v>
      </c>
      <c r="K143" t="s">
        <v>249</v>
      </c>
      <c r="L143" t="s">
        <v>250</v>
      </c>
      <c r="M143" t="s">
        <v>251</v>
      </c>
      <c r="N143" t="s">
        <v>252</v>
      </c>
      <c r="O143" t="s">
        <v>253</v>
      </c>
      <c r="P143" t="s">
        <v>254</v>
      </c>
    </row>
    <row r="144" customFormat="1" customHeight="1" spans="2:5">
      <c r="B144" t="s">
        <v>722</v>
      </c>
      <c r="C144" t="s">
        <v>723</v>
      </c>
      <c r="D144">
        <v>928</v>
      </c>
      <c r="E144">
        <v>928</v>
      </c>
    </row>
    <row r="145" customFormat="1" customHeight="1" spans="2:16">
      <c r="B145" t="s">
        <v>195</v>
      </c>
      <c r="C145" t="s">
        <v>724</v>
      </c>
      <c r="D145">
        <v>2021.5</v>
      </c>
      <c r="E145">
        <v>245.2</v>
      </c>
      <c r="F145">
        <v>135.2</v>
      </c>
      <c r="G145">
        <v>424.3</v>
      </c>
      <c r="H145">
        <v>135.2</v>
      </c>
      <c r="I145">
        <v>135.2</v>
      </c>
      <c r="J145">
        <v>135.2</v>
      </c>
      <c r="K145">
        <v>135.2</v>
      </c>
      <c r="L145">
        <v>135.2</v>
      </c>
      <c r="M145">
        <v>135.2</v>
      </c>
      <c r="N145">
        <v>135.2</v>
      </c>
      <c r="O145">
        <v>135.2</v>
      </c>
      <c r="P145">
        <v>135.2</v>
      </c>
    </row>
    <row r="146" customFormat="1" customHeight="1" spans="2:6">
      <c r="B146" t="s">
        <v>725</v>
      </c>
      <c r="C146" t="s">
        <v>726</v>
      </c>
      <c r="D146">
        <v>630</v>
      </c>
      <c r="E146">
        <v>110</v>
      </c>
      <c r="F146">
        <v>520</v>
      </c>
    </row>
    <row r="147" customFormat="1" customHeight="1" spans="2:4">
      <c r="B147" t="s">
        <v>727</v>
      </c>
      <c r="C147" t="s">
        <v>728</v>
      </c>
      <c r="D147">
        <v>0</v>
      </c>
    </row>
    <row r="148" customFormat="1" customHeight="1" spans="2:5">
      <c r="B148" t="s">
        <v>203</v>
      </c>
      <c r="C148" t="s">
        <v>729</v>
      </c>
      <c r="D148">
        <v>110</v>
      </c>
      <c r="E148">
        <v>110</v>
      </c>
    </row>
    <row r="149" customFormat="1" customHeight="1" spans="2:5">
      <c r="B149" t="s">
        <v>730</v>
      </c>
      <c r="C149" t="s">
        <v>731</v>
      </c>
      <c r="D149">
        <v>110</v>
      </c>
      <c r="E149">
        <v>110</v>
      </c>
    </row>
    <row r="150" customFormat="1" customHeight="1" spans="2:4">
      <c r="B150" t="s">
        <v>732</v>
      </c>
      <c r="C150" t="s">
        <v>732</v>
      </c>
      <c r="D150">
        <v>0</v>
      </c>
    </row>
    <row r="151" customFormat="1" customHeight="1" spans="2:4">
      <c r="B151" t="s">
        <v>733</v>
      </c>
      <c r="C151" t="s">
        <v>733</v>
      </c>
      <c r="D151">
        <v>0</v>
      </c>
    </row>
    <row r="152" customFormat="1" customHeight="1" spans="2:4">
      <c r="B152" t="s">
        <v>734</v>
      </c>
      <c r="C152" t="s">
        <v>734</v>
      </c>
      <c r="D152">
        <v>0</v>
      </c>
    </row>
    <row r="153" customFormat="1" customHeight="1" spans="2:4">
      <c r="B153" t="s">
        <v>735</v>
      </c>
      <c r="C153" t="s">
        <v>735</v>
      </c>
      <c r="D153">
        <v>0</v>
      </c>
    </row>
    <row r="154" customFormat="1" customHeight="1" spans="2:4">
      <c r="B154" t="s">
        <v>730</v>
      </c>
      <c r="C154" t="s">
        <v>730</v>
      </c>
      <c r="D154">
        <v>0</v>
      </c>
    </row>
    <row r="155" customFormat="1" customHeight="1" spans="2:16">
      <c r="B155" t="s">
        <v>736</v>
      </c>
      <c r="D155">
        <v>3799.5</v>
      </c>
      <c r="E155">
        <v>1503.2</v>
      </c>
      <c r="F155">
        <v>655.2</v>
      </c>
      <c r="G155">
        <v>424.3</v>
      </c>
      <c r="H155">
        <v>135.2</v>
      </c>
      <c r="I155">
        <v>135.2</v>
      </c>
      <c r="J155">
        <v>135.2</v>
      </c>
      <c r="K155">
        <v>135.2</v>
      </c>
      <c r="L155">
        <v>135.2</v>
      </c>
      <c r="M155">
        <v>135.2</v>
      </c>
      <c r="N155">
        <v>135.2</v>
      </c>
      <c r="O155">
        <v>135.2</v>
      </c>
      <c r="P155">
        <v>135.2</v>
      </c>
    </row>
    <row r="156" customFormat="1"/>
    <row r="157" customFormat="1" customHeight="1" spans="2:2">
      <c r="B157" t="s">
        <v>746</v>
      </c>
    </row>
    <row r="158" customFormat="1" customHeight="1" spans="2:16">
      <c r="B158" t="s">
        <v>720</v>
      </c>
      <c r="C158" t="s">
        <v>721</v>
      </c>
      <c r="D158" t="s">
        <v>242</v>
      </c>
      <c r="E158" t="s">
        <v>243</v>
      </c>
      <c r="F158" t="s">
        <v>244</v>
      </c>
      <c r="G158" t="s">
        <v>245</v>
      </c>
      <c r="H158" t="s">
        <v>246</v>
      </c>
      <c r="I158" t="s">
        <v>247</v>
      </c>
      <c r="J158" t="s">
        <v>248</v>
      </c>
      <c r="K158" t="s">
        <v>249</v>
      </c>
      <c r="L158" t="s">
        <v>250</v>
      </c>
      <c r="M158" t="s">
        <v>251</v>
      </c>
      <c r="N158" t="s">
        <v>252</v>
      </c>
      <c r="O158" t="s">
        <v>253</v>
      </c>
      <c r="P158" t="s">
        <v>254</v>
      </c>
    </row>
    <row r="159" customFormat="1" customHeight="1" spans="2:16">
      <c r="B159" t="s">
        <v>722</v>
      </c>
      <c r="C159" t="s">
        <v>723</v>
      </c>
      <c r="D159">
        <v>12064</v>
      </c>
      <c r="E159">
        <v>12064</v>
      </c>
      <c r="F159">
        <v>0</v>
      </c>
      <c r="G159">
        <v>0</v>
      </c>
      <c r="H159">
        <v>0</v>
      </c>
      <c r="I159">
        <v>0</v>
      </c>
      <c r="J159">
        <v>0</v>
      </c>
      <c r="K159">
        <v>0</v>
      </c>
      <c r="L159">
        <v>0</v>
      </c>
      <c r="M159">
        <v>0</v>
      </c>
      <c r="N159">
        <v>0</v>
      </c>
      <c r="O159">
        <v>0</v>
      </c>
      <c r="P159">
        <v>0</v>
      </c>
    </row>
    <row r="160" customFormat="1" customHeight="1" spans="2:16">
      <c r="B160" t="s">
        <v>195</v>
      </c>
      <c r="C160" t="s">
        <v>724</v>
      </c>
      <c r="D160">
        <v>74795.5</v>
      </c>
      <c r="E160">
        <v>9072.4</v>
      </c>
      <c r="F160">
        <v>5002.4</v>
      </c>
      <c r="G160">
        <v>15699.1</v>
      </c>
      <c r="H160">
        <v>5002.4</v>
      </c>
      <c r="I160">
        <v>5002.4</v>
      </c>
      <c r="J160">
        <v>5002.4</v>
      </c>
      <c r="K160">
        <v>5002.4</v>
      </c>
      <c r="L160">
        <v>5002.4</v>
      </c>
      <c r="M160">
        <v>5002.4</v>
      </c>
      <c r="N160">
        <v>5002.4</v>
      </c>
      <c r="O160">
        <v>5002.4</v>
      </c>
      <c r="P160">
        <v>5002.4</v>
      </c>
    </row>
    <row r="161" customFormat="1" customHeight="1" spans="2:16">
      <c r="B161" t="s">
        <v>725</v>
      </c>
      <c r="C161" t="s">
        <v>726</v>
      </c>
      <c r="D161">
        <v>61740</v>
      </c>
      <c r="E161">
        <v>10780</v>
      </c>
      <c r="F161">
        <v>50960</v>
      </c>
      <c r="G161">
        <v>0</v>
      </c>
      <c r="H161">
        <v>0</v>
      </c>
      <c r="I161">
        <v>0</v>
      </c>
      <c r="J161">
        <v>0</v>
      </c>
      <c r="K161">
        <v>0</v>
      </c>
      <c r="L161">
        <v>0</v>
      </c>
      <c r="M161">
        <v>0</v>
      </c>
      <c r="N161">
        <v>0</v>
      </c>
      <c r="O161">
        <v>0</v>
      </c>
      <c r="P161">
        <v>0</v>
      </c>
    </row>
    <row r="162" customFormat="1" customHeight="1" spans="2:16">
      <c r="B162" t="s">
        <v>727</v>
      </c>
      <c r="C162" t="s">
        <v>728</v>
      </c>
      <c r="D162">
        <v>0</v>
      </c>
      <c r="E162">
        <v>0</v>
      </c>
      <c r="F162">
        <v>0</v>
      </c>
      <c r="G162">
        <v>0</v>
      </c>
      <c r="H162">
        <v>0</v>
      </c>
      <c r="I162">
        <v>0</v>
      </c>
      <c r="J162">
        <v>0</v>
      </c>
      <c r="K162">
        <v>0</v>
      </c>
      <c r="L162">
        <v>0</v>
      </c>
      <c r="M162">
        <v>0</v>
      </c>
      <c r="N162">
        <v>0</v>
      </c>
      <c r="O162">
        <v>0</v>
      </c>
      <c r="P162">
        <v>0</v>
      </c>
    </row>
    <row r="163" customFormat="1" customHeight="1" spans="2:16">
      <c r="B163" t="s">
        <v>203</v>
      </c>
      <c r="C163" t="s">
        <v>729</v>
      </c>
      <c r="D163">
        <v>660</v>
      </c>
      <c r="E163">
        <v>660</v>
      </c>
      <c r="F163">
        <v>0</v>
      </c>
      <c r="G163">
        <v>0</v>
      </c>
      <c r="H163">
        <v>0</v>
      </c>
      <c r="I163">
        <v>0</v>
      </c>
      <c r="J163">
        <v>0</v>
      </c>
      <c r="K163">
        <v>0</v>
      </c>
      <c r="L163">
        <v>0</v>
      </c>
      <c r="M163">
        <v>0</v>
      </c>
      <c r="N163">
        <v>0</v>
      </c>
      <c r="O163">
        <v>0</v>
      </c>
      <c r="P163">
        <v>0</v>
      </c>
    </row>
    <row r="164" customFormat="1" customHeight="1" spans="2:16">
      <c r="B164" t="s">
        <v>730</v>
      </c>
      <c r="C164" t="s">
        <v>731</v>
      </c>
      <c r="D164">
        <v>220</v>
      </c>
      <c r="E164">
        <v>220</v>
      </c>
      <c r="F164">
        <v>0</v>
      </c>
      <c r="G164">
        <v>0</v>
      </c>
      <c r="H164">
        <v>0</v>
      </c>
      <c r="I164">
        <v>0</v>
      </c>
      <c r="J164">
        <v>0</v>
      </c>
      <c r="K164">
        <v>0</v>
      </c>
      <c r="L164">
        <v>0</v>
      </c>
      <c r="M164">
        <v>0</v>
      </c>
      <c r="N164">
        <v>0</v>
      </c>
      <c r="O164">
        <v>0</v>
      </c>
      <c r="P164">
        <v>0</v>
      </c>
    </row>
    <row r="165" customFormat="1" customHeight="1" spans="2:16">
      <c r="B165" t="s">
        <v>732</v>
      </c>
      <c r="C165" t="s">
        <v>732</v>
      </c>
      <c r="D165">
        <v>0</v>
      </c>
      <c r="E165">
        <v>0</v>
      </c>
      <c r="F165">
        <v>0</v>
      </c>
      <c r="G165">
        <v>0</v>
      </c>
      <c r="H165">
        <v>0</v>
      </c>
      <c r="I165">
        <v>0</v>
      </c>
      <c r="J165">
        <v>0</v>
      </c>
      <c r="K165">
        <v>0</v>
      </c>
      <c r="L165">
        <v>0</v>
      </c>
      <c r="M165">
        <v>0</v>
      </c>
      <c r="N165">
        <v>0</v>
      </c>
      <c r="O165">
        <v>0</v>
      </c>
      <c r="P165">
        <v>0</v>
      </c>
    </row>
    <row r="166" customFormat="1" customHeight="1" spans="2:16">
      <c r="B166" t="s">
        <v>733</v>
      </c>
      <c r="C166" t="s">
        <v>733</v>
      </c>
      <c r="D166">
        <v>0</v>
      </c>
      <c r="E166">
        <v>0</v>
      </c>
      <c r="F166">
        <v>0</v>
      </c>
      <c r="G166">
        <v>0</v>
      </c>
      <c r="H166">
        <v>0</v>
      </c>
      <c r="I166">
        <v>0</v>
      </c>
      <c r="J166">
        <v>0</v>
      </c>
      <c r="K166">
        <v>0</v>
      </c>
      <c r="L166">
        <v>0</v>
      </c>
      <c r="M166">
        <v>0</v>
      </c>
      <c r="N166">
        <v>0</v>
      </c>
      <c r="O166">
        <v>0</v>
      </c>
      <c r="P166">
        <v>0</v>
      </c>
    </row>
    <row r="167" customFormat="1" customHeight="1" spans="2:16">
      <c r="B167" t="s">
        <v>734</v>
      </c>
      <c r="C167" t="s">
        <v>734</v>
      </c>
      <c r="D167">
        <v>0</v>
      </c>
      <c r="E167">
        <v>0</v>
      </c>
      <c r="F167">
        <v>0</v>
      </c>
      <c r="G167">
        <v>0</v>
      </c>
      <c r="H167">
        <v>0</v>
      </c>
      <c r="I167">
        <v>0</v>
      </c>
      <c r="J167">
        <v>0</v>
      </c>
      <c r="K167">
        <v>0</v>
      </c>
      <c r="L167">
        <v>0</v>
      </c>
      <c r="M167">
        <v>0</v>
      </c>
      <c r="N167">
        <v>0</v>
      </c>
      <c r="O167">
        <v>0</v>
      </c>
      <c r="P167">
        <v>0</v>
      </c>
    </row>
    <row r="168" customFormat="1" customHeight="1" spans="2:16">
      <c r="B168" t="s">
        <v>735</v>
      </c>
      <c r="C168" t="s">
        <v>735</v>
      </c>
      <c r="D168">
        <v>0</v>
      </c>
      <c r="E168">
        <v>0</v>
      </c>
      <c r="F168">
        <v>0</v>
      </c>
      <c r="G168">
        <v>0</v>
      </c>
      <c r="H168">
        <v>0</v>
      </c>
      <c r="I168">
        <v>0</v>
      </c>
      <c r="J168">
        <v>0</v>
      </c>
      <c r="K168">
        <v>0</v>
      </c>
      <c r="L168">
        <v>0</v>
      </c>
      <c r="M168">
        <v>0</v>
      </c>
      <c r="N168">
        <v>0</v>
      </c>
      <c r="O168">
        <v>0</v>
      </c>
      <c r="P168">
        <v>0</v>
      </c>
    </row>
    <row r="169" customFormat="1" customHeight="1" spans="2:16">
      <c r="B169" t="s">
        <v>730</v>
      </c>
      <c r="C169" t="s">
        <v>730</v>
      </c>
      <c r="D169">
        <v>0</v>
      </c>
      <c r="E169">
        <v>0</v>
      </c>
      <c r="F169">
        <v>0</v>
      </c>
      <c r="G169">
        <v>0</v>
      </c>
      <c r="H169">
        <v>0</v>
      </c>
      <c r="I169">
        <v>0</v>
      </c>
      <c r="J169">
        <v>0</v>
      </c>
      <c r="K169">
        <v>0</v>
      </c>
      <c r="L169">
        <v>0</v>
      </c>
      <c r="M169">
        <v>0</v>
      </c>
      <c r="N169">
        <v>0</v>
      </c>
      <c r="O169">
        <v>0</v>
      </c>
      <c r="P169">
        <v>0</v>
      </c>
    </row>
    <row r="170" customFormat="1" customHeight="1" spans="2:16">
      <c r="B170" t="s">
        <v>736</v>
      </c>
      <c r="D170">
        <v>149479.5</v>
      </c>
      <c r="E170">
        <v>32796.4</v>
      </c>
      <c r="F170">
        <v>55962.4</v>
      </c>
      <c r="G170">
        <v>15699.1</v>
      </c>
      <c r="H170">
        <v>5002.4</v>
      </c>
      <c r="I170">
        <v>5002.4</v>
      </c>
      <c r="J170">
        <v>5002.4</v>
      </c>
      <c r="K170">
        <v>5002.4</v>
      </c>
      <c r="L170">
        <v>5002.4</v>
      </c>
      <c r="M170">
        <v>5002.4</v>
      </c>
      <c r="N170">
        <v>5002.4</v>
      </c>
      <c r="O170">
        <v>5002.4</v>
      </c>
      <c r="P170">
        <v>5002.4</v>
      </c>
    </row>
    <row r="171" customFormat="1"/>
    <row r="172" customFormat="1" customHeight="1"/>
    <row r="173" customFormat="1" customHeight="1"/>
    <row r="174" customFormat="1" customHeight="1"/>
    <row r="175" customFormat="1" customHeight="1"/>
    <row r="176" customFormat="1" customHeight="1"/>
    <row r="177" customFormat="1" customHeight="1"/>
    <row r="178" customFormat="1" customHeight="1"/>
    <row r="179" customFormat="1" customHeight="1"/>
    <row r="180" customFormat="1" customHeight="1"/>
    <row r="181" customFormat="1" customHeight="1"/>
    <row r="182" customFormat="1" customHeight="1"/>
    <row r="183" customFormat="1" customHeight="1"/>
    <row r="184" customFormat="1" customHeight="1"/>
    <row r="185" customFormat="1" customHeight="1"/>
    <row r="186" customFormat="1" ht="14" customHeight="1"/>
    <row r="187" customFormat="1" customHeight="1"/>
    <row r="188" customFormat="1" customHeight="1"/>
    <row r="189" customFormat="1" customHeight="1"/>
    <row r="190" customFormat="1" customHeight="1"/>
    <row r="191" customFormat="1" customHeight="1"/>
    <row r="192" customFormat="1" customHeight="1"/>
    <row r="193" customFormat="1" customHeight="1"/>
    <row r="194" customFormat="1" customHeight="1"/>
    <row r="195" customFormat="1" customHeight="1"/>
    <row r="196" customFormat="1" customHeight="1"/>
    <row r="197" customFormat="1" customHeight="1"/>
    <row r="198" customFormat="1" customHeight="1"/>
    <row r="199" customFormat="1" customHeight="1"/>
    <row r="200" customFormat="1" customHeight="1"/>
    <row r="201" customFormat="1"/>
    <row r="202" customFormat="1" customHeight="1"/>
    <row r="203" customFormat="1" customHeight="1"/>
    <row r="204" customFormat="1" customHeight="1"/>
    <row r="205" customFormat="1" customHeight="1"/>
    <row r="206" customFormat="1" customHeight="1"/>
    <row r="207" customFormat="1" customHeight="1"/>
    <row r="208" customFormat="1" customHeight="1"/>
    <row r="209" customFormat="1" customHeight="1"/>
    <row r="210" customFormat="1" customHeight="1"/>
    <row r="211" customFormat="1" customHeight="1"/>
    <row r="212" customFormat="1" customHeight="1"/>
    <row r="213" customFormat="1" customHeight="1"/>
    <row r="214" customFormat="1" customHeight="1"/>
    <row r="215" customFormat="1" customHeight="1"/>
    <row r="216" customFormat="1"/>
    <row r="217" customFormat="1" customHeight="1"/>
    <row r="218" customFormat="1" customHeight="1"/>
    <row r="219" customFormat="1" customHeight="1"/>
    <row r="220" customFormat="1" customHeight="1"/>
    <row r="221" customFormat="1" customHeight="1"/>
    <row r="222" customFormat="1" customHeight="1"/>
    <row r="223" customFormat="1" customHeight="1"/>
    <row r="224" customFormat="1" customHeight="1"/>
    <row r="225" customFormat="1" customHeight="1"/>
    <row r="226" customFormat="1" customHeight="1"/>
    <row r="227" customFormat="1" customHeight="1"/>
    <row r="228" customFormat="1" customHeight="1"/>
    <row r="229" customFormat="1" customHeight="1"/>
    <row r="230" customFormat="1" customHeight="1"/>
    <row r="231" customFormat="1"/>
    <row r="232" customFormat="1" customHeight="1"/>
    <row r="233" customFormat="1" customHeight="1"/>
    <row r="234" customFormat="1" customHeight="1"/>
    <row r="235" customFormat="1" customHeight="1"/>
    <row r="236" customFormat="1" customHeight="1"/>
    <row r="237" customFormat="1" customHeight="1"/>
    <row r="238" customFormat="1" customHeight="1"/>
    <row r="239" customFormat="1" customHeight="1"/>
    <row r="240" customFormat="1" customHeight="1"/>
    <row r="241" customFormat="1" customHeight="1"/>
    <row r="242" customFormat="1" customHeight="1"/>
    <row r="243" customFormat="1" customHeight="1"/>
    <row r="244" customFormat="1" customHeight="1"/>
    <row r="245" customFormat="1" customHeight="1"/>
    <row r="246" customFormat="1"/>
    <row r="247" customFormat="1" customHeight="1"/>
    <row r="248" customFormat="1" customHeight="1"/>
    <row r="249" customFormat="1" customHeight="1"/>
    <row r="250" customFormat="1" customHeight="1"/>
    <row r="251" customFormat="1" customHeight="1"/>
    <row r="252" customFormat="1" customHeight="1"/>
    <row r="253" customFormat="1" customHeight="1"/>
    <row r="254" customFormat="1" customHeight="1"/>
    <row r="255" customFormat="1" customHeight="1"/>
    <row r="256" customFormat="1" customHeight="1"/>
    <row r="257" customFormat="1" customHeight="1"/>
    <row r="258" customFormat="1" customHeight="1"/>
    <row r="259" customFormat="1" customHeight="1"/>
    <row r="260" customFormat="1" customHeight="1"/>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60" zoomScaleNormal="60" zoomScaleSheetLayoutView="40" workbookViewId="0">
      <selection activeCell="O419" sqref="O419"/>
    </sheetView>
  </sheetViews>
  <sheetFormatPr defaultColWidth="8.75833333333333" defaultRowHeight="16.5"/>
  <cols>
    <col min="1" max="1" width="8.75833333333333" style="268"/>
    <col min="2" max="2" width="10.5" style="125" customWidth="1"/>
    <col min="3" max="3" width="12.875" style="127" customWidth="1"/>
    <col min="4" max="4" width="25.125" style="125" customWidth="1"/>
    <col min="5" max="6" width="32.875" style="125" customWidth="1"/>
    <col min="7" max="7" width="16.375" style="126" customWidth="1"/>
    <col min="8" max="8" width="16.875" style="269" customWidth="1"/>
    <col min="9" max="9" width="13.125" style="269" customWidth="1" outlineLevel="1"/>
    <col min="10" max="13" width="12.375" style="126" customWidth="1" outlineLevel="1"/>
    <col min="14" max="14" width="15.5" style="126" customWidth="1"/>
    <col min="15" max="26" width="7.125" style="126" customWidth="1" outlineLevel="1"/>
    <col min="27" max="27" width="11.2583333333333" style="126" customWidth="1"/>
    <col min="28" max="28" width="21.6583333333333" style="126" customWidth="1"/>
    <col min="29" max="29" width="17.625" style="126" customWidth="1" outlineLevel="1"/>
    <col min="30" max="31" width="13.5" style="126" customWidth="1" outlineLevel="2"/>
    <col min="32" max="32" width="13.5" style="126" customWidth="1" outlineLevel="1"/>
    <col min="33" max="34" width="13.5" style="126" customWidth="1" outlineLevel="2"/>
    <col min="35" max="35" width="13.5" style="126" customWidth="1" outlineLevel="1"/>
    <col min="36" max="37" width="13.5" style="126" customWidth="1" outlineLevel="2"/>
    <col min="38" max="38" width="13.5" style="126" customWidth="1" outlineLevel="1"/>
    <col min="39" max="40" width="13.5" style="126" customWidth="1" outlineLevel="2"/>
    <col min="41" max="41" width="13.5" style="126" customWidth="1" outlineLevel="1"/>
    <col min="42" max="43" width="13.5" style="126" customWidth="1" outlineLevel="2"/>
    <col min="44" max="44" width="13.5" style="126" customWidth="1" outlineLevel="1"/>
    <col min="45" max="46" width="13.5" style="126" customWidth="1" outlineLevel="2"/>
    <col min="47" max="47" width="13.5" style="126" customWidth="1" outlineLevel="1"/>
    <col min="48" max="49" width="13.5" style="126" customWidth="1" outlineLevel="2"/>
    <col min="50" max="50" width="13.5" style="126" customWidth="1" outlineLevel="1"/>
    <col min="51" max="52" width="13.5" style="126" customWidth="1" outlineLevel="2"/>
    <col min="53" max="53" width="13.5" style="126" customWidth="1" outlineLevel="1"/>
    <col min="54" max="55" width="13.5" style="126" customWidth="1" outlineLevel="2"/>
    <col min="56" max="56" width="13.5" style="126" customWidth="1" outlineLevel="1"/>
    <col min="57" max="58" width="13.5" style="126" customWidth="1" outlineLevel="2"/>
    <col min="59" max="59" width="13.5" style="126" customWidth="1" outlineLevel="1"/>
    <col min="60" max="61" width="13.5" style="126" customWidth="1" outlineLevel="2"/>
    <col min="62" max="62" width="13.5" style="126" customWidth="1" outlineLevel="1"/>
    <col min="63" max="63" width="13.5" style="126" customWidth="1" outlineLevel="2"/>
    <col min="64" max="64" width="13.5" style="270" customWidth="1" outlineLevel="2"/>
    <col min="65" max="65" width="4.625" style="271" customWidth="1"/>
    <col min="66" max="66" width="8.75833333333333" style="272"/>
    <col min="67" max="16384" width="8.75833333333333" style="268"/>
  </cols>
  <sheetData>
    <row r="1" s="264" customFormat="1" ht="23.1" customHeight="1" spans="1:66">
      <c r="A1" s="273" t="s">
        <v>747</v>
      </c>
      <c r="B1" s="274" t="s">
        <v>748</v>
      </c>
      <c r="C1" s="275" t="s">
        <v>749</v>
      </c>
      <c r="D1" s="275"/>
      <c r="E1" s="275"/>
      <c r="F1" s="275"/>
      <c r="G1" s="275"/>
      <c r="H1" s="276" t="s">
        <v>717</v>
      </c>
      <c r="I1" s="276"/>
      <c r="J1" s="276"/>
      <c r="K1" s="276"/>
      <c r="L1" s="276"/>
      <c r="M1" s="276"/>
      <c r="N1" s="276"/>
      <c r="O1" s="276" t="s">
        <v>750</v>
      </c>
      <c r="P1" s="276"/>
      <c r="Q1" s="276"/>
      <c r="R1" s="276"/>
      <c r="S1" s="276"/>
      <c r="T1" s="276"/>
      <c r="U1" s="276"/>
      <c r="V1" s="276"/>
      <c r="W1" s="276"/>
      <c r="X1" s="276"/>
      <c r="Y1" s="276"/>
      <c r="Z1" s="276"/>
      <c r="AA1" s="295"/>
      <c r="AB1" s="273" t="s">
        <v>717</v>
      </c>
      <c r="AC1" s="264" t="s">
        <v>717</v>
      </c>
      <c r="AF1" s="264" t="s">
        <v>717</v>
      </c>
      <c r="AI1" s="264" t="s">
        <v>717</v>
      </c>
      <c r="AL1" s="264" t="s">
        <v>717</v>
      </c>
      <c r="AO1" s="264" t="s">
        <v>717</v>
      </c>
      <c r="AR1" s="264" t="s">
        <v>717</v>
      </c>
      <c r="AU1" s="264" t="s">
        <v>717</v>
      </c>
      <c r="AX1" s="264" t="s">
        <v>717</v>
      </c>
      <c r="BA1" s="264" t="s">
        <v>717</v>
      </c>
      <c r="BD1" s="264" t="s">
        <v>717</v>
      </c>
      <c r="BG1" s="264" t="s">
        <v>717</v>
      </c>
      <c r="BJ1" s="264" t="s">
        <v>717</v>
      </c>
      <c r="BL1" s="300"/>
      <c r="BM1" s="312"/>
      <c r="BN1" s="304"/>
    </row>
    <row r="2" s="264" customFormat="1" ht="23.1" customHeight="1" spans="1:66">
      <c r="A2" s="277"/>
      <c r="B2" s="278"/>
      <c r="C2" s="275"/>
      <c r="D2" s="275"/>
      <c r="E2" s="275"/>
      <c r="F2" s="275"/>
      <c r="G2" s="275"/>
      <c r="H2" s="279"/>
      <c r="I2" s="279"/>
      <c r="J2" s="279"/>
      <c r="K2" s="279"/>
      <c r="L2" s="279"/>
      <c r="M2" s="279"/>
      <c r="N2" s="279"/>
      <c r="O2" s="279"/>
      <c r="P2" s="279"/>
      <c r="Q2" s="279"/>
      <c r="R2" s="279"/>
      <c r="S2" s="279"/>
      <c r="T2" s="279"/>
      <c r="U2" s="279"/>
      <c r="V2" s="279"/>
      <c r="W2" s="279"/>
      <c r="X2" s="279"/>
      <c r="Y2" s="279"/>
      <c r="Z2" s="279"/>
      <c r="AA2" s="295"/>
      <c r="AB2" s="296"/>
      <c r="AC2" s="297" t="s">
        <v>751</v>
      </c>
      <c r="AD2" s="298"/>
      <c r="AE2" s="299"/>
      <c r="AF2" s="300" t="s">
        <v>752</v>
      </c>
      <c r="AG2" s="303"/>
      <c r="AH2" s="304"/>
      <c r="AI2" s="300" t="s">
        <v>753</v>
      </c>
      <c r="AJ2" s="303"/>
      <c r="AK2" s="304"/>
      <c r="AL2" s="300" t="s">
        <v>754</v>
      </c>
      <c r="AM2" s="303" t="s">
        <v>754</v>
      </c>
      <c r="AN2" s="304" t="s">
        <v>754</v>
      </c>
      <c r="AO2" s="300" t="s">
        <v>755</v>
      </c>
      <c r="AP2" s="303" t="s">
        <v>755</v>
      </c>
      <c r="AQ2" s="304" t="s">
        <v>755</v>
      </c>
      <c r="AR2" s="300" t="s">
        <v>756</v>
      </c>
      <c r="AS2" s="303" t="s">
        <v>756</v>
      </c>
      <c r="AT2" s="304" t="s">
        <v>756</v>
      </c>
      <c r="AU2" s="300" t="s">
        <v>757</v>
      </c>
      <c r="AV2" s="303" t="s">
        <v>757</v>
      </c>
      <c r="AW2" s="304" t="s">
        <v>757</v>
      </c>
      <c r="AX2" s="300" t="s">
        <v>758</v>
      </c>
      <c r="AY2" s="303" t="s">
        <v>758</v>
      </c>
      <c r="AZ2" s="304" t="s">
        <v>758</v>
      </c>
      <c r="BA2" s="300" t="s">
        <v>759</v>
      </c>
      <c r="BB2" s="303" t="s">
        <v>759</v>
      </c>
      <c r="BC2" s="304" t="s">
        <v>759</v>
      </c>
      <c r="BD2" s="300" t="s">
        <v>760</v>
      </c>
      <c r="BE2" s="303" t="s">
        <v>760</v>
      </c>
      <c r="BF2" s="304" t="s">
        <v>760</v>
      </c>
      <c r="BG2" s="300" t="s">
        <v>761</v>
      </c>
      <c r="BH2" s="303" t="s">
        <v>761</v>
      </c>
      <c r="BI2" s="304" t="s">
        <v>761</v>
      </c>
      <c r="BJ2" s="300" t="s">
        <v>762</v>
      </c>
      <c r="BK2" s="303" t="s">
        <v>762</v>
      </c>
      <c r="BL2" s="303" t="s">
        <v>762</v>
      </c>
      <c r="BM2" s="312"/>
      <c r="BN2" s="304"/>
    </row>
    <row r="3" s="265" customFormat="1" ht="53.1" customHeight="1" spans="1:66">
      <c r="A3" s="280"/>
      <c r="B3" s="281"/>
      <c r="C3" s="282" t="s">
        <v>763</v>
      </c>
      <c r="D3" s="283" t="s">
        <v>3</v>
      </c>
      <c r="E3" s="283" t="s">
        <v>764</v>
      </c>
      <c r="F3" s="283" t="s">
        <v>765</v>
      </c>
      <c r="G3" s="283" t="s">
        <v>766</v>
      </c>
      <c r="H3" s="265" t="s">
        <v>767</v>
      </c>
      <c r="I3" s="265" t="s">
        <v>768</v>
      </c>
      <c r="J3" s="265" t="s">
        <v>769</v>
      </c>
      <c r="K3" s="265" t="s">
        <v>770</v>
      </c>
      <c r="L3" s="265" t="s">
        <v>771</v>
      </c>
      <c r="M3" s="265" t="s">
        <v>772</v>
      </c>
      <c r="N3" s="265" t="s">
        <v>773</v>
      </c>
      <c r="O3" s="288" t="s">
        <v>751</v>
      </c>
      <c r="P3" s="288" t="s">
        <v>752</v>
      </c>
      <c r="Q3" s="288" t="s">
        <v>753</v>
      </c>
      <c r="R3" s="288" t="s">
        <v>754</v>
      </c>
      <c r="S3" s="288" t="s">
        <v>755</v>
      </c>
      <c r="T3" s="288" t="s">
        <v>756</v>
      </c>
      <c r="U3" s="288" t="s">
        <v>757</v>
      </c>
      <c r="V3" s="288" t="s">
        <v>758</v>
      </c>
      <c r="W3" s="288" t="s">
        <v>759</v>
      </c>
      <c r="X3" s="288" t="s">
        <v>760</v>
      </c>
      <c r="Y3" s="288" t="s">
        <v>761</v>
      </c>
      <c r="Z3" s="288" t="s">
        <v>762</v>
      </c>
      <c r="AA3" s="301" t="s">
        <v>774</v>
      </c>
      <c r="AB3" s="265" t="s">
        <v>775</v>
      </c>
      <c r="AC3" s="265" t="s">
        <v>776</v>
      </c>
      <c r="AD3" s="265" t="s">
        <v>777</v>
      </c>
      <c r="AE3" s="265" t="s">
        <v>778</v>
      </c>
      <c r="AF3" s="265" t="s">
        <v>776</v>
      </c>
      <c r="AG3" s="265" t="s">
        <v>777</v>
      </c>
      <c r="AH3" s="265" t="s">
        <v>778</v>
      </c>
      <c r="AI3" s="265" t="s">
        <v>776</v>
      </c>
      <c r="AJ3" s="265" t="s">
        <v>777</v>
      </c>
      <c r="AK3" s="265" t="s">
        <v>778</v>
      </c>
      <c r="AL3" s="265" t="s">
        <v>776</v>
      </c>
      <c r="AM3" s="265" t="s">
        <v>777</v>
      </c>
      <c r="AN3" s="265" t="s">
        <v>778</v>
      </c>
      <c r="AO3" s="265" t="s">
        <v>776</v>
      </c>
      <c r="AP3" s="265" t="s">
        <v>777</v>
      </c>
      <c r="AQ3" s="265" t="s">
        <v>778</v>
      </c>
      <c r="AR3" s="265" t="s">
        <v>776</v>
      </c>
      <c r="AS3" s="265" t="s">
        <v>777</v>
      </c>
      <c r="AT3" s="265" t="s">
        <v>778</v>
      </c>
      <c r="AU3" s="265" t="s">
        <v>776</v>
      </c>
      <c r="AV3" s="265" t="s">
        <v>777</v>
      </c>
      <c r="AW3" s="265" t="s">
        <v>778</v>
      </c>
      <c r="AX3" s="265" t="s">
        <v>776</v>
      </c>
      <c r="AY3" s="265" t="s">
        <v>777</v>
      </c>
      <c r="AZ3" s="265" t="s">
        <v>778</v>
      </c>
      <c r="BA3" s="265" t="s">
        <v>776</v>
      </c>
      <c r="BB3" s="265" t="s">
        <v>777</v>
      </c>
      <c r="BC3" s="265" t="s">
        <v>778</v>
      </c>
      <c r="BD3" s="265" t="s">
        <v>776</v>
      </c>
      <c r="BE3" s="265" t="s">
        <v>777</v>
      </c>
      <c r="BF3" s="265" t="s">
        <v>778</v>
      </c>
      <c r="BG3" s="265" t="s">
        <v>776</v>
      </c>
      <c r="BH3" s="265" t="s">
        <v>777</v>
      </c>
      <c r="BI3" s="265" t="s">
        <v>778</v>
      </c>
      <c r="BJ3" s="265" t="s">
        <v>776</v>
      </c>
      <c r="BK3" s="265" t="s">
        <v>777</v>
      </c>
      <c r="BL3" s="305" t="s">
        <v>778</v>
      </c>
      <c r="BM3" s="313"/>
      <c r="BN3" s="314"/>
    </row>
    <row r="4" s="266" customFormat="1" ht="33.95" hidden="1" customHeight="1" spans="2:66">
      <c r="B4" s="284" t="s">
        <v>779</v>
      </c>
      <c r="C4" s="285">
        <v>1</v>
      </c>
      <c r="D4" s="266" t="s">
        <v>780</v>
      </c>
      <c r="E4" s="266" t="s">
        <v>781</v>
      </c>
      <c r="G4" s="286"/>
      <c r="H4" s="266">
        <f>H5+H381+H582+H652+H658+H668</f>
        <v>15452469.2916972</v>
      </c>
      <c r="P4" s="289"/>
      <c r="Q4" s="289"/>
      <c r="R4" s="289"/>
      <c r="S4" s="289"/>
      <c r="T4" s="289"/>
      <c r="U4" s="289"/>
      <c r="V4" s="289"/>
      <c r="W4" s="289"/>
      <c r="X4" s="289"/>
      <c r="Y4" s="289"/>
      <c r="Z4" s="289"/>
      <c r="AA4" s="289"/>
      <c r="AB4" s="266">
        <f t="shared" ref="AB4:AF4" si="0">AB5+AB381+AB582+AB652+AB658+AB668</f>
        <v>15452469.2916972</v>
      </c>
      <c r="AC4" s="266">
        <f t="shared" si="0"/>
        <v>2359570.06287895</v>
      </c>
      <c r="AF4" s="266">
        <f t="shared" si="0"/>
        <v>1233163.86625621</v>
      </c>
      <c r="AI4" s="266">
        <f>AI5+AI381+AI582+AI652+AI658+AI668</f>
        <v>1199900.56625621</v>
      </c>
      <c r="AL4" s="266">
        <f>AL5+AL381+AL582+AL652+AL658+AL668</f>
        <v>1192203.86625621</v>
      </c>
      <c r="AO4" s="266">
        <f>AO5+AO381+AO582+AO652+AO658+AO668</f>
        <v>1182203.86625621</v>
      </c>
      <c r="AR4" s="266">
        <f>AR5+AR381+AR582+AR652+AR658+AR668</f>
        <v>1182203.86625621</v>
      </c>
      <c r="AU4" s="266">
        <f>AU5+AU381+AU582+AU652+AU658+AU668</f>
        <v>1182203.86625621</v>
      </c>
      <c r="AX4" s="266">
        <f>AX5+AX381+AX582+AX652+AX658+AX668</f>
        <v>1192203.86625621</v>
      </c>
      <c r="BA4" s="266">
        <f>BA5+BA381+BA582+BA652+BA658+BA668</f>
        <v>1182203.86625621</v>
      </c>
      <c r="BD4" s="266">
        <f>BD5+BD381+BD582+BD652+BD658+BD668</f>
        <v>1182203.86625621</v>
      </c>
      <c r="BG4" s="266">
        <f>BG5+BG381+BG582+BG652+BG658+BG668</f>
        <v>1182203.86625621</v>
      </c>
      <c r="BJ4" s="266">
        <f>BJ5+BJ381+BJ582+BJ652+BJ658+BJ668</f>
        <v>1182203.86625621</v>
      </c>
      <c r="BL4" s="306"/>
      <c r="BM4" s="312"/>
      <c r="BN4" s="289"/>
    </row>
    <row r="5" s="111" customFormat="1" ht="33.95" hidden="1" customHeight="1" outlineLevel="1" collapsed="1" spans="2:66">
      <c r="B5" s="112" t="s">
        <v>779</v>
      </c>
      <c r="C5" s="113">
        <v>1.1</v>
      </c>
      <c r="D5" s="111" t="s">
        <v>214</v>
      </c>
      <c r="E5" s="112"/>
      <c r="F5" s="112"/>
      <c r="H5" s="111">
        <f>H6+H208+H308</f>
        <v>14679349.0428721</v>
      </c>
      <c r="P5" s="290"/>
      <c r="Q5" s="290"/>
      <c r="R5" s="290"/>
      <c r="S5" s="290"/>
      <c r="T5" s="290"/>
      <c r="U5" s="290"/>
      <c r="V5" s="290"/>
      <c r="W5" s="290"/>
      <c r="X5" s="290"/>
      <c r="Y5" s="290"/>
      <c r="Z5" s="290"/>
      <c r="AA5" s="290"/>
      <c r="AB5" s="111">
        <f t="shared" ref="AB5:AF5" si="1">AB6+AB208+AB308</f>
        <v>14679349.0428721</v>
      </c>
      <c r="AC5" s="111">
        <f t="shared" si="1"/>
        <v>1700640.42467331</v>
      </c>
      <c r="AF5" s="111">
        <f t="shared" si="1"/>
        <v>1222782.90165444</v>
      </c>
      <c r="AI5" s="111">
        <f>AI6+AI208+AI308</f>
        <v>1189519.60165444</v>
      </c>
      <c r="AL5" s="111">
        <f>AL6+AL208+AL308</f>
        <v>1181822.90165444</v>
      </c>
      <c r="AO5" s="111">
        <f>AO6+AO208+AO308</f>
        <v>1171822.90165444</v>
      </c>
      <c r="AR5" s="111">
        <f>AR6+AR208+AR308</f>
        <v>1171822.90165444</v>
      </c>
      <c r="AU5" s="111">
        <f>AU6+AU208+AU308</f>
        <v>1171822.90165444</v>
      </c>
      <c r="AX5" s="111">
        <f>AX6+AX208+AX308</f>
        <v>1181822.90165444</v>
      </c>
      <c r="BA5" s="111">
        <f>BA6+BA208+BA308</f>
        <v>1171822.90165444</v>
      </c>
      <c r="BD5" s="111">
        <f>BD6+BD208+BD308</f>
        <v>1171822.90165444</v>
      </c>
      <c r="BG5" s="111">
        <f>BG6+BG208+BG308</f>
        <v>1171822.90165444</v>
      </c>
      <c r="BJ5" s="111">
        <f>BJ6+BJ208+BJ308</f>
        <v>1171822.90165444</v>
      </c>
      <c r="BL5" s="307"/>
      <c r="BM5" s="315"/>
      <c r="BN5" s="290"/>
    </row>
    <row r="6" s="29" customFormat="1" ht="33.95" hidden="1" customHeight="1" outlineLevel="2" collapsed="1" spans="2:66">
      <c r="B6" s="115" t="s">
        <v>779</v>
      </c>
      <c r="C6" s="116" t="s">
        <v>218</v>
      </c>
      <c r="D6" s="29" t="s">
        <v>219</v>
      </c>
      <c r="E6" s="115"/>
      <c r="F6" s="115"/>
      <c r="G6" s="115"/>
      <c r="H6" s="115">
        <f>H7+H29+H57+H111+H143+H159+H176+H189</f>
        <v>14550063.0245283</v>
      </c>
      <c r="I6" s="115"/>
      <c r="J6" s="115"/>
      <c r="K6" s="115"/>
      <c r="L6" s="115"/>
      <c r="M6" s="115"/>
      <c r="N6" s="115"/>
      <c r="O6" s="115"/>
      <c r="P6" s="291"/>
      <c r="Q6" s="291"/>
      <c r="R6" s="291"/>
      <c r="S6" s="291"/>
      <c r="T6" s="291"/>
      <c r="U6" s="291"/>
      <c r="V6" s="291"/>
      <c r="W6" s="291"/>
      <c r="X6" s="291"/>
      <c r="Y6" s="291"/>
      <c r="Z6" s="291"/>
      <c r="AA6" s="291"/>
      <c r="AB6" s="115">
        <f t="shared" ref="AB6:AF6" si="2">AB7+AB29+AB57+AB111+AB143+AB159+AB176+AB189</f>
        <v>14550063.0245283</v>
      </c>
      <c r="AC6" s="115">
        <f t="shared" si="2"/>
        <v>1682187.3445283</v>
      </c>
      <c r="AD6" s="115"/>
      <c r="AE6" s="115"/>
      <c r="AF6" s="115">
        <f t="shared" si="2"/>
        <v>1212707.18</v>
      </c>
      <c r="AG6" s="115"/>
      <c r="AH6" s="115"/>
      <c r="AI6" s="115">
        <f>AI7+AI29+AI57+AI111+AI143+AI159+AI176+AI189</f>
        <v>1179443.88</v>
      </c>
      <c r="AJ6" s="115"/>
      <c r="AK6" s="115"/>
      <c r="AL6" s="115">
        <f>AL7+AL29+AL57+AL111+AL143+AL159+AL176+AL189</f>
        <v>1171747.18</v>
      </c>
      <c r="AM6" s="115"/>
      <c r="AN6" s="115"/>
      <c r="AO6" s="115">
        <f>AO7+AO29+AO57+AO111+AO143+AO159+AO176+AO189</f>
        <v>1161747.18</v>
      </c>
      <c r="AP6" s="115"/>
      <c r="AQ6" s="115"/>
      <c r="AR6" s="115">
        <f>AR7+AR29+AR57+AR111+AR143+AR159+AR176+AR189</f>
        <v>1161747.18</v>
      </c>
      <c r="AS6" s="115"/>
      <c r="AT6" s="115"/>
      <c r="AU6" s="115">
        <f>AU7+AU29+AU57+AU111+AU143+AU159+AU176+AU189</f>
        <v>1161747.18</v>
      </c>
      <c r="AV6" s="115"/>
      <c r="AW6" s="115"/>
      <c r="AX6" s="115">
        <f>AX7+AX29+AX57+AX111+AX143+AX159+AX176+AX189</f>
        <v>1171747.18</v>
      </c>
      <c r="AY6" s="115"/>
      <c r="AZ6" s="115"/>
      <c r="BA6" s="115">
        <f>BA7+BA29+BA57+BA111+BA143+BA159+BA176+BA189</f>
        <v>1161747.18</v>
      </c>
      <c r="BB6" s="115"/>
      <c r="BC6" s="115"/>
      <c r="BD6" s="115">
        <f>BD7+BD29+BD57+BD111+BD143+BD159+BD176+BD189</f>
        <v>1161747.18</v>
      </c>
      <c r="BE6" s="115"/>
      <c r="BF6" s="115"/>
      <c r="BG6" s="115">
        <f>BG7+BG29+BG57+BG111+BG143+BG159+BG176+BG189</f>
        <v>1161747.18</v>
      </c>
      <c r="BH6" s="115"/>
      <c r="BI6" s="115"/>
      <c r="BJ6" s="115">
        <f>BJ7+BJ29+BJ57+BJ111+BJ143+BJ159+BJ176+BJ189</f>
        <v>1161747.18</v>
      </c>
      <c r="BK6" s="115"/>
      <c r="BL6" s="308"/>
      <c r="BM6" s="315"/>
      <c r="BN6" s="316"/>
    </row>
    <row r="7" s="48" customFormat="1" ht="33.95" hidden="1" customHeight="1" outlineLevel="3" collapsed="1" spans="2:66">
      <c r="B7" s="118" t="s">
        <v>779</v>
      </c>
      <c r="C7" s="119" t="s">
        <v>782</v>
      </c>
      <c r="D7" s="48" t="s">
        <v>783</v>
      </c>
      <c r="E7" s="118"/>
      <c r="F7" s="118"/>
      <c r="G7" s="118"/>
      <c r="H7" s="118">
        <f>H8+H15+H22</f>
        <v>14531195.1</v>
      </c>
      <c r="I7" s="118"/>
      <c r="J7" s="118"/>
      <c r="K7" s="118"/>
      <c r="L7" s="118"/>
      <c r="M7" s="118"/>
      <c r="N7" s="118"/>
      <c r="O7" s="118"/>
      <c r="P7" s="292"/>
      <c r="Q7" s="292"/>
      <c r="R7" s="292"/>
      <c r="S7" s="292"/>
      <c r="T7" s="292"/>
      <c r="U7" s="292"/>
      <c r="V7" s="292"/>
      <c r="W7" s="292"/>
      <c r="X7" s="292"/>
      <c r="Y7" s="292"/>
      <c r="Z7" s="292"/>
      <c r="AA7" s="292"/>
      <c r="AB7" s="118">
        <f t="shared" ref="AB7:AF7" si="3">AB8+AB15+AB22</f>
        <v>14531195.1</v>
      </c>
      <c r="AC7" s="118">
        <f t="shared" si="3"/>
        <v>1663319.42</v>
      </c>
      <c r="AD7" s="118"/>
      <c r="AE7" s="118"/>
      <c r="AF7" s="118">
        <f t="shared" si="3"/>
        <v>1212707.18</v>
      </c>
      <c r="AG7" s="118"/>
      <c r="AH7" s="118"/>
      <c r="AI7" s="118">
        <f>AI8+AI15+AI22</f>
        <v>1179443.88</v>
      </c>
      <c r="AJ7" s="118"/>
      <c r="AK7" s="118"/>
      <c r="AL7" s="118">
        <f>AL8+AL15+AL22</f>
        <v>1171747.18</v>
      </c>
      <c r="AM7" s="118"/>
      <c r="AN7" s="118"/>
      <c r="AO7" s="118">
        <f>AO8+AO15+AO22</f>
        <v>1161747.18</v>
      </c>
      <c r="AP7" s="118"/>
      <c r="AQ7" s="118"/>
      <c r="AR7" s="118">
        <f>AR8+AR15+AR22</f>
        <v>1161747.18</v>
      </c>
      <c r="AS7" s="118"/>
      <c r="AT7" s="118"/>
      <c r="AU7" s="118">
        <f>AU8+AU15+AU22</f>
        <v>1161747.18</v>
      </c>
      <c r="AV7" s="118"/>
      <c r="AW7" s="118"/>
      <c r="AX7" s="118">
        <f>AX8+AX15+AX22</f>
        <v>1171747.18</v>
      </c>
      <c r="AY7" s="118"/>
      <c r="AZ7" s="118"/>
      <c r="BA7" s="118">
        <f>BA8+BA15+BA22</f>
        <v>1161747.18</v>
      </c>
      <c r="BB7" s="118"/>
      <c r="BC7" s="118"/>
      <c r="BD7" s="118">
        <f>BD8+BD15+BD22</f>
        <v>1161747.18</v>
      </c>
      <c r="BE7" s="118"/>
      <c r="BF7" s="118"/>
      <c r="BG7" s="118">
        <f>BG8+BG15+BG22</f>
        <v>1161747.18</v>
      </c>
      <c r="BH7" s="118"/>
      <c r="BI7" s="118"/>
      <c r="BJ7" s="118">
        <f>BJ8+BJ15+BJ22</f>
        <v>1161747.18</v>
      </c>
      <c r="BK7" s="118"/>
      <c r="BL7" s="309"/>
      <c r="BM7" s="315"/>
      <c r="BN7" s="317"/>
    </row>
    <row r="8" s="121" customFormat="1" ht="33.95" hidden="1" customHeight="1" outlineLevel="4" collapsed="1" spans="2:66">
      <c r="B8" s="122" t="s">
        <v>779</v>
      </c>
      <c r="C8" s="123" t="s">
        <v>108</v>
      </c>
      <c r="D8" s="121" t="s">
        <v>109</v>
      </c>
      <c r="E8" s="122"/>
      <c r="F8" s="122"/>
      <c r="G8" s="122"/>
      <c r="H8" s="122">
        <f>SUM(H9:H14)</f>
        <v>14531195.1</v>
      </c>
      <c r="I8" s="122"/>
      <c r="J8" s="122"/>
      <c r="K8" s="122"/>
      <c r="L8" s="122"/>
      <c r="M8" s="122"/>
      <c r="N8" s="122"/>
      <c r="O8" s="122"/>
      <c r="P8" s="293"/>
      <c r="Q8" s="293"/>
      <c r="R8" s="293"/>
      <c r="S8" s="293"/>
      <c r="T8" s="293"/>
      <c r="U8" s="293"/>
      <c r="V8" s="293"/>
      <c r="W8" s="293"/>
      <c r="X8" s="293"/>
      <c r="Y8" s="293"/>
      <c r="Z8" s="293"/>
      <c r="AA8" s="293"/>
      <c r="AB8" s="122">
        <f>SUM(AB9:AB14)</f>
        <v>14531195.1</v>
      </c>
      <c r="AC8" s="122">
        <f t="shared" ref="AC8:AF8" si="4">SUM(AC9:AC14)</f>
        <v>1663319.42</v>
      </c>
      <c r="AD8" s="122"/>
      <c r="AE8" s="122"/>
      <c r="AF8" s="122">
        <f t="shared" si="4"/>
        <v>1212707.18</v>
      </c>
      <c r="AG8" s="122"/>
      <c r="AH8" s="122"/>
      <c r="AI8" s="122">
        <f>SUM(AI9:AI14)</f>
        <v>1179443.88</v>
      </c>
      <c r="AJ8" s="122"/>
      <c r="AK8" s="122"/>
      <c r="AL8" s="122">
        <f>SUM(AL9:AL14)</f>
        <v>1171747.18</v>
      </c>
      <c r="AM8" s="122"/>
      <c r="AN8" s="122"/>
      <c r="AO8" s="122">
        <f>SUM(AO9:AO14)</f>
        <v>1161747.18</v>
      </c>
      <c r="AP8" s="122"/>
      <c r="AQ8" s="122"/>
      <c r="AR8" s="122">
        <f>SUM(AR9:AR14)</f>
        <v>1161747.18</v>
      </c>
      <c r="AS8" s="122"/>
      <c r="AT8" s="122"/>
      <c r="AU8" s="122">
        <f>SUM(AU9:AU14)</f>
        <v>1161747.18</v>
      </c>
      <c r="AV8" s="122"/>
      <c r="AW8" s="122"/>
      <c r="AX8" s="122">
        <f>SUM(AX9:AX14)</f>
        <v>1171747.18</v>
      </c>
      <c r="AY8" s="122"/>
      <c r="AZ8" s="122"/>
      <c r="BA8" s="122">
        <f>SUM(BA9:BA14)</f>
        <v>1161747.18</v>
      </c>
      <c r="BB8" s="122"/>
      <c r="BC8" s="122"/>
      <c r="BD8" s="122">
        <f>SUM(BD9:BD14)</f>
        <v>1161747.18</v>
      </c>
      <c r="BE8" s="122"/>
      <c r="BF8" s="122"/>
      <c r="BG8" s="122">
        <f>SUM(BG9:BG14)</f>
        <v>1161747.18</v>
      </c>
      <c r="BH8" s="122"/>
      <c r="BI8" s="122"/>
      <c r="BJ8" s="122">
        <f>SUM(BJ9:BJ14)</f>
        <v>1161747.18</v>
      </c>
      <c r="BK8" s="122"/>
      <c r="BL8" s="310"/>
      <c r="BM8" s="315"/>
      <c r="BN8" s="318"/>
    </row>
    <row r="9" s="267" customFormat="1" ht="33.95" hidden="1" customHeight="1" outlineLevel="5" spans="2:66">
      <c r="B9" s="178" t="s">
        <v>784</v>
      </c>
      <c r="C9" s="287" t="s">
        <v>785</v>
      </c>
      <c r="D9" s="267" t="s">
        <v>786</v>
      </c>
      <c r="E9" s="178" t="s">
        <v>787</v>
      </c>
      <c r="F9" s="178"/>
      <c r="G9" s="178" t="s">
        <v>788</v>
      </c>
      <c r="H9" s="178">
        <f t="shared" ref="H9:H14" si="5">AB9</f>
        <v>14531195.1</v>
      </c>
      <c r="I9" s="178" t="s">
        <v>789</v>
      </c>
      <c r="J9" s="178">
        <f t="shared" ref="J9:J14" si="6">SUM(AD9,AG9,AJ9,AM9,AP9,AS9,AV9,AY9,BB9,BE9,BH9,BK9)/N9</f>
        <v>1</v>
      </c>
      <c r="K9" s="178" t="s">
        <v>790</v>
      </c>
      <c r="L9" s="178">
        <f t="shared" ref="L9:L14" si="7">H9/N9/J9</f>
        <v>1210932.925</v>
      </c>
      <c r="M9" s="178" t="s">
        <v>791</v>
      </c>
      <c r="N9" s="178">
        <f t="shared" ref="N9:N14" si="8">COUNTIF(AD9,"&gt;0")+COUNTIF(AG9,"&gt;0")+COUNTIF(AJ9,"&gt;0")+COUNTIF(AM9,"&gt;0")+COUNTIF(AP9,"&gt;0")+COUNTIF(AS9,"&gt;0")+COUNTIF(AV9,"&gt;0")+COUNTIF(AY9,"&gt;0")+COUNTIF(BB9,"&gt;0")+COUNTIF(BE9,"&gt;0")+COUNTIF(BH9,"&gt;0")+COUNTIF(BK9,"&gt;0")</f>
        <v>12</v>
      </c>
      <c r="O9" s="178"/>
      <c r="P9" s="294"/>
      <c r="Q9" s="294"/>
      <c r="R9" s="294"/>
      <c r="S9" s="294"/>
      <c r="T9" s="294"/>
      <c r="U9" s="294"/>
      <c r="V9" s="294"/>
      <c r="W9" s="294"/>
      <c r="X9" s="294"/>
      <c r="Y9" s="294"/>
      <c r="Z9" s="294"/>
      <c r="AA9" s="294"/>
      <c r="AB9" s="178">
        <f>SUM(AC9,AF9,AI9,AL9,AO9,AR9,AU9,AX9,BA9,BD9,BG9,BJ9)</f>
        <v>14531195.1</v>
      </c>
      <c r="AC9" s="178">
        <f>AD9*AE9</f>
        <v>1663319.42</v>
      </c>
      <c r="AD9" s="178">
        <v>1</v>
      </c>
      <c r="AE9" s="302">
        <f>IFERROR(预算主表!Q106/AD9,0)</f>
        <v>1663319.42</v>
      </c>
      <c r="AF9" s="178">
        <f t="shared" ref="AF9:AF14" si="9">AG9*AH9</f>
        <v>1212707.18</v>
      </c>
      <c r="AG9" s="178">
        <v>1</v>
      </c>
      <c r="AH9" s="302">
        <f>IFERROR(预算主表!R106/AG9,0)</f>
        <v>1212707.18</v>
      </c>
      <c r="AI9" s="178">
        <f t="shared" ref="AI9:AI14" si="10">AJ9*AK9</f>
        <v>1179443.88</v>
      </c>
      <c r="AJ9" s="178">
        <v>1</v>
      </c>
      <c r="AK9" s="302">
        <f>IFERROR(预算主表!S106/AJ9,0)</f>
        <v>1179443.88</v>
      </c>
      <c r="AL9" s="178">
        <f>AM9*AN9</f>
        <v>1171747.18</v>
      </c>
      <c r="AM9" s="178">
        <v>1</v>
      </c>
      <c r="AN9" s="302">
        <f>IFERROR(预算主表!T106/AM9,0)</f>
        <v>1171747.18</v>
      </c>
      <c r="AO9" s="178">
        <f t="shared" ref="AO9:AO14" si="11">AP9*AQ9</f>
        <v>1161747.18</v>
      </c>
      <c r="AP9" s="178">
        <v>1</v>
      </c>
      <c r="AQ9" s="302">
        <f>IFERROR(预算主表!U106/AP9,0)</f>
        <v>1161747.18</v>
      </c>
      <c r="AR9" s="178">
        <f>AS9*AT9</f>
        <v>1161747.18</v>
      </c>
      <c r="AS9" s="178">
        <v>1</v>
      </c>
      <c r="AT9" s="302">
        <f>IFERROR(预算主表!V106/AS9,0)</f>
        <v>1161747.18</v>
      </c>
      <c r="AU9" s="178">
        <f t="shared" ref="AU9:AU14" si="12">AV9*AW9</f>
        <v>1161747.18</v>
      </c>
      <c r="AV9" s="178">
        <v>1</v>
      </c>
      <c r="AW9" s="302">
        <f>IFERROR(预算主表!W106/AV9,0)</f>
        <v>1161747.18</v>
      </c>
      <c r="AX9" s="178">
        <f t="shared" ref="AX9:AX14" si="13">AY9*AZ9</f>
        <v>1171747.18</v>
      </c>
      <c r="AY9" s="178">
        <v>1</v>
      </c>
      <c r="AZ9" s="302">
        <f>IFERROR(预算主表!X106/AY9,0)</f>
        <v>1171747.18</v>
      </c>
      <c r="BA9" s="178">
        <f t="shared" ref="BA9:BA14" si="14">BB9*BC9</f>
        <v>1161747.18</v>
      </c>
      <c r="BB9" s="178">
        <v>1</v>
      </c>
      <c r="BC9" s="302">
        <f>IFERROR(预算主表!Y106/BB9,0)</f>
        <v>1161747.18</v>
      </c>
      <c r="BD9" s="178">
        <f t="shared" ref="BD9:BD14" si="15">BE9*BF9</f>
        <v>1161747.18</v>
      </c>
      <c r="BE9" s="178">
        <v>1</v>
      </c>
      <c r="BF9" s="302">
        <f>IFERROR(预算主表!Z106/BE9,0)</f>
        <v>1161747.18</v>
      </c>
      <c r="BG9" s="178">
        <f t="shared" ref="BG9:BG14" si="16">BH9*BI9</f>
        <v>1161747.18</v>
      </c>
      <c r="BH9" s="178">
        <v>1</v>
      </c>
      <c r="BI9" s="302">
        <f>IFERROR(预算主表!AA106/BH9,0)</f>
        <v>1161747.18</v>
      </c>
      <c r="BJ9" s="178">
        <f t="shared" ref="BJ9:BJ14" si="17">BK9*BL9</f>
        <v>1161747.18</v>
      </c>
      <c r="BK9" s="178">
        <v>1</v>
      </c>
      <c r="BL9" s="302">
        <f>IFERROR(预算主表!AB106/BK9,0)</f>
        <v>1161747.18</v>
      </c>
      <c r="BM9" s="315"/>
      <c r="BN9" s="319"/>
    </row>
    <row r="10" s="267" customFormat="1" ht="33.95" hidden="1" customHeight="1" outlineLevel="5" spans="2:66">
      <c r="B10" s="178" t="s">
        <v>784</v>
      </c>
      <c r="C10" s="287" t="s">
        <v>792</v>
      </c>
      <c r="D10" s="267" t="s">
        <v>793</v>
      </c>
      <c r="E10" s="178" t="s">
        <v>794</v>
      </c>
      <c r="F10" s="178"/>
      <c r="G10" s="178" t="s">
        <v>788</v>
      </c>
      <c r="H10" s="178">
        <f t="shared" si="5"/>
        <v>0</v>
      </c>
      <c r="I10" s="178" t="s">
        <v>789</v>
      </c>
      <c r="J10" s="178" t="e">
        <f t="shared" si="6"/>
        <v>#DIV/0!</v>
      </c>
      <c r="K10" s="178" t="s">
        <v>790</v>
      </c>
      <c r="L10" s="178" t="e">
        <f t="shared" si="7"/>
        <v>#DIV/0!</v>
      </c>
      <c r="M10" s="178" t="s">
        <v>791</v>
      </c>
      <c r="N10" s="178">
        <f t="shared" si="8"/>
        <v>0</v>
      </c>
      <c r="O10" s="178"/>
      <c r="P10" s="294"/>
      <c r="Q10" s="294"/>
      <c r="R10" s="294"/>
      <c r="S10" s="294"/>
      <c r="T10" s="294"/>
      <c r="U10" s="294"/>
      <c r="V10" s="294"/>
      <c r="W10" s="294"/>
      <c r="X10" s="294"/>
      <c r="Y10" s="294"/>
      <c r="Z10" s="294"/>
      <c r="AA10" s="294"/>
      <c r="AB10" s="178">
        <f t="shared" ref="AB10:AB14" si="18">SUM(AC10,AF10,AI10,AL10,AO10,AR10,AU10,AX10,BA10,BD10,BG10,BJ10)</f>
        <v>0</v>
      </c>
      <c r="AC10" s="178">
        <f t="shared" ref="AC10:AC14" si="19">AD10*AE10</f>
        <v>0</v>
      </c>
      <c r="AD10" s="178">
        <f>'1-2 人员岗位信息'!F15</f>
        <v>0</v>
      </c>
      <c r="AE10" s="302"/>
      <c r="AF10" s="178">
        <f t="shared" si="9"/>
        <v>0</v>
      </c>
      <c r="AG10" s="178">
        <f>SUMIFS('1-2 人员岗位信息'!G:G,'1-2 人员岗位信息'!$C:$C,"自有人员",'1-2 人员岗位信息'!$B:$B,$D10)</f>
        <v>0</v>
      </c>
      <c r="AH10" s="302"/>
      <c r="AI10" s="178">
        <f t="shared" si="10"/>
        <v>0</v>
      </c>
      <c r="AJ10" s="178">
        <f>SUMIFS('1-2 人员岗位信息'!H:H,'1-2 人员岗位信息'!$C:$C,"自有人员",'1-2 人员岗位信息'!$B:$B,$D10)</f>
        <v>0</v>
      </c>
      <c r="AK10" s="302"/>
      <c r="AL10" s="178">
        <f t="shared" ref="AL10:AL14" si="20">AM10*AN10</f>
        <v>0</v>
      </c>
      <c r="AM10" s="178">
        <f>SUMIFS('1-2 人员岗位信息'!I:I,'1-2 人员岗位信息'!$C:$C,"自有人员",'1-2 人员岗位信息'!$B:$B,$D10)</f>
        <v>0</v>
      </c>
      <c r="AN10" s="302"/>
      <c r="AO10" s="178">
        <f t="shared" si="11"/>
        <v>0</v>
      </c>
      <c r="AP10" s="178">
        <f>SUMIFS('1-2 人员岗位信息'!J:J,'1-2 人员岗位信息'!$C:$C,"自有人员",'1-2 人员岗位信息'!$B:$B,$D10)</f>
        <v>0</v>
      </c>
      <c r="AQ10" s="302"/>
      <c r="AR10" s="178">
        <f t="shared" ref="AR10:AR14" si="21">AS10*AT10</f>
        <v>0</v>
      </c>
      <c r="AS10" s="178">
        <f>SUMIFS('1-2 人员岗位信息'!K:K,'1-2 人员岗位信息'!$C:$C,"自有人员",'1-2 人员岗位信息'!$B:$B,$D10)</f>
        <v>0</v>
      </c>
      <c r="AT10" s="302"/>
      <c r="AU10" s="178">
        <f t="shared" si="12"/>
        <v>0</v>
      </c>
      <c r="AV10" s="178">
        <f>SUMIFS('1-2 人员岗位信息'!L:L,'1-2 人员岗位信息'!$C:$C,"自有人员",'1-2 人员岗位信息'!$B:$B,$D10)</f>
        <v>0</v>
      </c>
      <c r="AW10" s="302"/>
      <c r="AX10" s="178">
        <f t="shared" si="13"/>
        <v>0</v>
      </c>
      <c r="AY10" s="178">
        <f>SUMIFS('1-2 人员岗位信息'!M:M,'1-2 人员岗位信息'!$C:$C,"自有人员",'1-2 人员岗位信息'!$B:$B,$D10)</f>
        <v>0</v>
      </c>
      <c r="AZ10" s="302"/>
      <c r="BA10" s="178">
        <f t="shared" si="14"/>
        <v>0</v>
      </c>
      <c r="BB10" s="178">
        <f>SUMIFS('1-2 人员岗位信息'!N:N,'1-2 人员岗位信息'!$C:$C,"自有人员",'1-2 人员岗位信息'!$B:$B,$D10)</f>
        <v>0</v>
      </c>
      <c r="BC10" s="302"/>
      <c r="BD10" s="178">
        <f t="shared" si="15"/>
        <v>0</v>
      </c>
      <c r="BE10" s="178">
        <f>SUMIFS('1-2 人员岗位信息'!O:O,'1-2 人员岗位信息'!$C:$C,"自有人员",'1-2 人员岗位信息'!$B:$B,$D10)</f>
        <v>0</v>
      </c>
      <c r="BF10" s="302"/>
      <c r="BG10" s="178">
        <f t="shared" si="16"/>
        <v>0</v>
      </c>
      <c r="BH10" s="178">
        <f>SUMIFS('1-2 人员岗位信息'!P:P,'1-2 人员岗位信息'!$C:$C,"自有人员",'1-2 人员岗位信息'!$B:$B,$D10)</f>
        <v>0</v>
      </c>
      <c r="BI10" s="302"/>
      <c r="BJ10" s="178">
        <f t="shared" si="17"/>
        <v>0</v>
      </c>
      <c r="BK10" s="178">
        <f>SUMIFS('1-2 人员岗位信息'!Q:Q,'1-2 人员岗位信息'!$C:$C,"自有人员",'1-2 人员岗位信息'!$B:$B,$D10)</f>
        <v>0</v>
      </c>
      <c r="BL10" s="311"/>
      <c r="BM10" s="315"/>
      <c r="BN10" s="319"/>
    </row>
    <row r="11" s="267" customFormat="1" ht="33.95" hidden="1" customHeight="1" outlineLevel="5" spans="2:66">
      <c r="B11" s="178" t="s">
        <v>784</v>
      </c>
      <c r="C11" s="287" t="s">
        <v>795</v>
      </c>
      <c r="D11" s="267" t="s">
        <v>796</v>
      </c>
      <c r="E11" s="178" t="s">
        <v>797</v>
      </c>
      <c r="F11" s="178"/>
      <c r="G11" s="178" t="s">
        <v>788</v>
      </c>
      <c r="H11" s="178">
        <f t="shared" si="5"/>
        <v>0</v>
      </c>
      <c r="I11" s="178" t="s">
        <v>789</v>
      </c>
      <c r="J11" s="178" t="e">
        <f t="shared" si="6"/>
        <v>#DIV/0!</v>
      </c>
      <c r="K11" s="178" t="s">
        <v>790</v>
      </c>
      <c r="L11" s="178" t="e">
        <f t="shared" si="7"/>
        <v>#DIV/0!</v>
      </c>
      <c r="M11" s="178" t="s">
        <v>791</v>
      </c>
      <c r="N11" s="178">
        <f t="shared" si="8"/>
        <v>0</v>
      </c>
      <c r="O11" s="178"/>
      <c r="P11" s="294"/>
      <c r="Q11" s="294"/>
      <c r="R11" s="294"/>
      <c r="S11" s="294"/>
      <c r="T11" s="294"/>
      <c r="U11" s="294"/>
      <c r="V11" s="294"/>
      <c r="W11" s="294"/>
      <c r="X11" s="294"/>
      <c r="Y11" s="294"/>
      <c r="Z11" s="294"/>
      <c r="AA11" s="294"/>
      <c r="AB11" s="178">
        <f t="shared" si="18"/>
        <v>0</v>
      </c>
      <c r="AC11" s="178">
        <f t="shared" si="19"/>
        <v>0</v>
      </c>
      <c r="AD11" s="178">
        <f>'1-2 人员岗位信息'!F19</f>
        <v>0</v>
      </c>
      <c r="AE11" s="302"/>
      <c r="AF11" s="178">
        <f t="shared" si="9"/>
        <v>0</v>
      </c>
      <c r="AG11" s="178">
        <f>SUMIFS('1-2 人员岗位信息'!G:G,'1-2 人员岗位信息'!$C:$C,"自有人员",'1-2 人员岗位信息'!$B:$B,$D11)</f>
        <v>0</v>
      </c>
      <c r="AH11" s="302"/>
      <c r="AI11" s="178">
        <f t="shared" si="10"/>
        <v>0</v>
      </c>
      <c r="AJ11" s="178">
        <f>SUMIFS('1-2 人员岗位信息'!H:H,'1-2 人员岗位信息'!$C:$C,"自有人员",'1-2 人员岗位信息'!$B:$B,$D11)</f>
        <v>0</v>
      </c>
      <c r="AK11" s="302"/>
      <c r="AL11" s="178">
        <f t="shared" si="20"/>
        <v>0</v>
      </c>
      <c r="AM11" s="178">
        <f>SUMIFS('1-2 人员岗位信息'!I:I,'1-2 人员岗位信息'!$C:$C,"自有人员",'1-2 人员岗位信息'!$B:$B,$D11)</f>
        <v>0</v>
      </c>
      <c r="AN11" s="302"/>
      <c r="AO11" s="178">
        <f t="shared" si="11"/>
        <v>0</v>
      </c>
      <c r="AP11" s="178">
        <f>SUMIFS('1-2 人员岗位信息'!J:J,'1-2 人员岗位信息'!$C:$C,"自有人员",'1-2 人员岗位信息'!$B:$B,$D11)</f>
        <v>0</v>
      </c>
      <c r="AQ11" s="302"/>
      <c r="AR11" s="178">
        <f t="shared" si="21"/>
        <v>0</v>
      </c>
      <c r="AS11" s="178">
        <f>SUMIFS('1-2 人员岗位信息'!K:K,'1-2 人员岗位信息'!$C:$C,"自有人员",'1-2 人员岗位信息'!$B:$B,$D11)</f>
        <v>0</v>
      </c>
      <c r="AT11" s="302"/>
      <c r="AU11" s="178">
        <f t="shared" si="12"/>
        <v>0</v>
      </c>
      <c r="AV11" s="178">
        <f>SUMIFS('1-2 人员岗位信息'!L:L,'1-2 人员岗位信息'!$C:$C,"自有人员",'1-2 人员岗位信息'!$B:$B,$D11)</f>
        <v>0</v>
      </c>
      <c r="AW11" s="302"/>
      <c r="AX11" s="178">
        <f t="shared" si="13"/>
        <v>0</v>
      </c>
      <c r="AY11" s="178">
        <f>SUMIFS('1-2 人员岗位信息'!M:M,'1-2 人员岗位信息'!$C:$C,"自有人员",'1-2 人员岗位信息'!$B:$B,$D11)</f>
        <v>0</v>
      </c>
      <c r="AZ11" s="302"/>
      <c r="BA11" s="178">
        <f t="shared" si="14"/>
        <v>0</v>
      </c>
      <c r="BB11" s="178">
        <f>SUMIFS('1-2 人员岗位信息'!N:N,'1-2 人员岗位信息'!$C:$C,"自有人员",'1-2 人员岗位信息'!$B:$B,$D11)</f>
        <v>0</v>
      </c>
      <c r="BC11" s="302"/>
      <c r="BD11" s="178">
        <f t="shared" si="15"/>
        <v>0</v>
      </c>
      <c r="BE11" s="178">
        <f>SUMIFS('1-2 人员岗位信息'!O:O,'1-2 人员岗位信息'!$C:$C,"自有人员",'1-2 人员岗位信息'!$B:$B,$D11)</f>
        <v>0</v>
      </c>
      <c r="BF11" s="302"/>
      <c r="BG11" s="178">
        <f t="shared" si="16"/>
        <v>0</v>
      </c>
      <c r="BH11" s="178">
        <f>SUMIFS('1-2 人员岗位信息'!P:P,'1-2 人员岗位信息'!$C:$C,"自有人员",'1-2 人员岗位信息'!$B:$B,$D11)</f>
        <v>0</v>
      </c>
      <c r="BI11" s="302"/>
      <c r="BJ11" s="178">
        <f t="shared" si="17"/>
        <v>0</v>
      </c>
      <c r="BK11" s="178">
        <f>SUMIFS('1-2 人员岗位信息'!Q:Q,'1-2 人员岗位信息'!$C:$C,"自有人员",'1-2 人员岗位信息'!$B:$B,$D11)</f>
        <v>0</v>
      </c>
      <c r="BL11" s="311"/>
      <c r="BM11" s="315"/>
      <c r="BN11" s="319"/>
    </row>
    <row r="12" s="267" customFormat="1" ht="33.95" hidden="1" customHeight="1" outlineLevel="5" spans="2:66">
      <c r="B12" s="178" t="s">
        <v>784</v>
      </c>
      <c r="C12" s="287" t="s">
        <v>798</v>
      </c>
      <c r="D12" s="267" t="s">
        <v>799</v>
      </c>
      <c r="E12" s="178" t="s">
        <v>800</v>
      </c>
      <c r="F12" s="178"/>
      <c r="G12" s="178" t="s">
        <v>788</v>
      </c>
      <c r="H12" s="178">
        <f t="shared" si="5"/>
        <v>0</v>
      </c>
      <c r="I12" s="178" t="s">
        <v>789</v>
      </c>
      <c r="J12" s="178" t="e">
        <f t="shared" si="6"/>
        <v>#DIV/0!</v>
      </c>
      <c r="K12" s="178" t="s">
        <v>790</v>
      </c>
      <c r="L12" s="178" t="e">
        <f t="shared" si="7"/>
        <v>#DIV/0!</v>
      </c>
      <c r="M12" s="178" t="s">
        <v>791</v>
      </c>
      <c r="N12" s="178">
        <f t="shared" si="8"/>
        <v>0</v>
      </c>
      <c r="O12" s="178"/>
      <c r="P12" s="294"/>
      <c r="Q12" s="294"/>
      <c r="R12" s="294"/>
      <c r="S12" s="294"/>
      <c r="T12" s="294"/>
      <c r="U12" s="294"/>
      <c r="V12" s="294"/>
      <c r="W12" s="294"/>
      <c r="X12" s="294"/>
      <c r="Y12" s="294"/>
      <c r="Z12" s="294"/>
      <c r="AA12" s="294"/>
      <c r="AB12" s="178">
        <f t="shared" si="18"/>
        <v>0</v>
      </c>
      <c r="AC12" s="178">
        <f t="shared" si="19"/>
        <v>0</v>
      </c>
      <c r="AD12" s="178">
        <f>'1-2 人员岗位信息'!F23</f>
        <v>0</v>
      </c>
      <c r="AE12" s="302"/>
      <c r="AF12" s="178">
        <f t="shared" si="9"/>
        <v>0</v>
      </c>
      <c r="AG12" s="178">
        <f>SUMIFS('1-2 人员岗位信息'!G:G,'1-2 人员岗位信息'!$C:$C,"自有人员",'1-2 人员岗位信息'!$B:$B,$D12)</f>
        <v>0</v>
      </c>
      <c r="AH12" s="302"/>
      <c r="AI12" s="178">
        <f t="shared" si="10"/>
        <v>0</v>
      </c>
      <c r="AJ12" s="178">
        <f>SUMIFS('1-2 人员岗位信息'!H:H,'1-2 人员岗位信息'!$C:$C,"自有人员",'1-2 人员岗位信息'!$B:$B,$D12)</f>
        <v>0</v>
      </c>
      <c r="AK12" s="302"/>
      <c r="AL12" s="178">
        <f t="shared" si="20"/>
        <v>0</v>
      </c>
      <c r="AM12" s="178">
        <f>SUMIFS('1-2 人员岗位信息'!I:I,'1-2 人员岗位信息'!$C:$C,"自有人员",'1-2 人员岗位信息'!$B:$B,$D12)</f>
        <v>0</v>
      </c>
      <c r="AN12" s="302"/>
      <c r="AO12" s="178">
        <f t="shared" si="11"/>
        <v>0</v>
      </c>
      <c r="AP12" s="178">
        <f>SUMIFS('1-2 人员岗位信息'!J:J,'1-2 人员岗位信息'!$C:$C,"自有人员",'1-2 人员岗位信息'!$B:$B,$D12)</f>
        <v>0</v>
      </c>
      <c r="AQ12" s="302"/>
      <c r="AR12" s="178">
        <f t="shared" si="21"/>
        <v>0</v>
      </c>
      <c r="AS12" s="178">
        <f>SUMIFS('1-2 人员岗位信息'!K:K,'1-2 人员岗位信息'!$C:$C,"自有人员",'1-2 人员岗位信息'!$B:$B,$D12)</f>
        <v>0</v>
      </c>
      <c r="AT12" s="302"/>
      <c r="AU12" s="178">
        <f t="shared" si="12"/>
        <v>0</v>
      </c>
      <c r="AV12" s="178">
        <f>SUMIFS('1-2 人员岗位信息'!L:L,'1-2 人员岗位信息'!$C:$C,"自有人员",'1-2 人员岗位信息'!$B:$B,$D12)</f>
        <v>0</v>
      </c>
      <c r="AW12" s="302"/>
      <c r="AX12" s="178">
        <f t="shared" si="13"/>
        <v>0</v>
      </c>
      <c r="AY12" s="178">
        <f>SUMIFS('1-2 人员岗位信息'!M:M,'1-2 人员岗位信息'!$C:$C,"自有人员",'1-2 人员岗位信息'!$B:$B,$D12)</f>
        <v>0</v>
      </c>
      <c r="AZ12" s="302"/>
      <c r="BA12" s="178">
        <f t="shared" si="14"/>
        <v>0</v>
      </c>
      <c r="BB12" s="178">
        <f>SUMIFS('1-2 人员岗位信息'!N:N,'1-2 人员岗位信息'!$C:$C,"自有人员",'1-2 人员岗位信息'!$B:$B,$D12)</f>
        <v>0</v>
      </c>
      <c r="BC12" s="302"/>
      <c r="BD12" s="178">
        <f t="shared" si="15"/>
        <v>0</v>
      </c>
      <c r="BE12" s="178">
        <f>SUMIFS('1-2 人员岗位信息'!O:O,'1-2 人员岗位信息'!$C:$C,"自有人员",'1-2 人员岗位信息'!$B:$B,$D12)</f>
        <v>0</v>
      </c>
      <c r="BF12" s="302"/>
      <c r="BG12" s="178">
        <f t="shared" si="16"/>
        <v>0</v>
      </c>
      <c r="BH12" s="178">
        <f>SUMIFS('1-2 人员岗位信息'!P:P,'1-2 人员岗位信息'!$C:$C,"自有人员",'1-2 人员岗位信息'!$B:$B,$D12)</f>
        <v>0</v>
      </c>
      <c r="BI12" s="302"/>
      <c r="BJ12" s="178">
        <f t="shared" si="17"/>
        <v>0</v>
      </c>
      <c r="BK12" s="178">
        <f>SUMIFS('1-2 人员岗位信息'!Q:Q,'1-2 人员岗位信息'!$C:$C,"自有人员",'1-2 人员岗位信息'!$B:$B,$D12)</f>
        <v>0</v>
      </c>
      <c r="BL12" s="311"/>
      <c r="BM12" s="315"/>
      <c r="BN12" s="319"/>
    </row>
    <row r="13" s="267" customFormat="1" ht="33.95" hidden="1" customHeight="1" outlineLevel="5" spans="2:66">
      <c r="B13" s="178" t="s">
        <v>784</v>
      </c>
      <c r="C13" s="287" t="s">
        <v>801</v>
      </c>
      <c r="D13" s="267" t="s">
        <v>802</v>
      </c>
      <c r="E13" s="178" t="s">
        <v>803</v>
      </c>
      <c r="F13" s="178"/>
      <c r="G13" s="178" t="s">
        <v>788</v>
      </c>
      <c r="H13" s="178">
        <f t="shared" si="5"/>
        <v>0</v>
      </c>
      <c r="I13" s="178" t="s">
        <v>789</v>
      </c>
      <c r="J13" s="178" t="e">
        <f t="shared" si="6"/>
        <v>#DIV/0!</v>
      </c>
      <c r="K13" s="178" t="s">
        <v>790</v>
      </c>
      <c r="L13" s="178" t="e">
        <f t="shared" si="7"/>
        <v>#DIV/0!</v>
      </c>
      <c r="M13" s="178" t="s">
        <v>791</v>
      </c>
      <c r="N13" s="178">
        <f t="shared" si="8"/>
        <v>0</v>
      </c>
      <c r="O13" s="178"/>
      <c r="P13" s="294"/>
      <c r="Q13" s="294"/>
      <c r="R13" s="294"/>
      <c r="S13" s="294"/>
      <c r="T13" s="294"/>
      <c r="U13" s="294"/>
      <c r="V13" s="294"/>
      <c r="W13" s="294"/>
      <c r="X13" s="294"/>
      <c r="Y13" s="294"/>
      <c r="Z13" s="294"/>
      <c r="AA13" s="294"/>
      <c r="AB13" s="178">
        <f t="shared" si="18"/>
        <v>0</v>
      </c>
      <c r="AC13" s="178">
        <f t="shared" si="19"/>
        <v>0</v>
      </c>
      <c r="AD13" s="178">
        <f>'1-2 人员岗位信息'!F27</f>
        <v>0</v>
      </c>
      <c r="AE13" s="302"/>
      <c r="AF13" s="178">
        <f t="shared" si="9"/>
        <v>0</v>
      </c>
      <c r="AG13" s="178">
        <f>SUMIFS('1-2 人员岗位信息'!G:G,'1-2 人员岗位信息'!$C:$C,"自有人员",'1-2 人员岗位信息'!$B:$B,$D13)</f>
        <v>0</v>
      </c>
      <c r="AH13" s="302"/>
      <c r="AI13" s="178">
        <f t="shared" si="10"/>
        <v>0</v>
      </c>
      <c r="AJ13" s="178">
        <f>SUMIFS('1-2 人员岗位信息'!H:H,'1-2 人员岗位信息'!$C:$C,"自有人员",'1-2 人员岗位信息'!$B:$B,$D13)</f>
        <v>0</v>
      </c>
      <c r="AK13" s="302"/>
      <c r="AL13" s="178">
        <f t="shared" si="20"/>
        <v>0</v>
      </c>
      <c r="AM13" s="178">
        <f>SUMIFS('1-2 人员岗位信息'!I:I,'1-2 人员岗位信息'!$C:$C,"自有人员",'1-2 人员岗位信息'!$B:$B,$D13)</f>
        <v>0</v>
      </c>
      <c r="AN13" s="302"/>
      <c r="AO13" s="178">
        <f t="shared" si="11"/>
        <v>0</v>
      </c>
      <c r="AP13" s="178">
        <f>SUMIFS('1-2 人员岗位信息'!J:J,'1-2 人员岗位信息'!$C:$C,"自有人员",'1-2 人员岗位信息'!$B:$B,$D13)</f>
        <v>0</v>
      </c>
      <c r="AQ13" s="302"/>
      <c r="AR13" s="178">
        <f t="shared" si="21"/>
        <v>0</v>
      </c>
      <c r="AS13" s="178">
        <f>SUMIFS('1-2 人员岗位信息'!K:K,'1-2 人员岗位信息'!$C:$C,"自有人员",'1-2 人员岗位信息'!$B:$B,$D13)</f>
        <v>0</v>
      </c>
      <c r="AT13" s="302"/>
      <c r="AU13" s="178">
        <f t="shared" si="12"/>
        <v>0</v>
      </c>
      <c r="AV13" s="178">
        <f>SUMIFS('1-2 人员岗位信息'!L:L,'1-2 人员岗位信息'!$C:$C,"自有人员",'1-2 人员岗位信息'!$B:$B,$D13)</f>
        <v>0</v>
      </c>
      <c r="AW13" s="302"/>
      <c r="AX13" s="178">
        <f t="shared" si="13"/>
        <v>0</v>
      </c>
      <c r="AY13" s="178">
        <f>SUMIFS('1-2 人员岗位信息'!M:M,'1-2 人员岗位信息'!$C:$C,"自有人员",'1-2 人员岗位信息'!$B:$B,$D13)</f>
        <v>0</v>
      </c>
      <c r="AZ13" s="302"/>
      <c r="BA13" s="178">
        <f t="shared" si="14"/>
        <v>0</v>
      </c>
      <c r="BB13" s="178">
        <f>SUMIFS('1-2 人员岗位信息'!N:N,'1-2 人员岗位信息'!$C:$C,"自有人员",'1-2 人员岗位信息'!$B:$B,$D13)</f>
        <v>0</v>
      </c>
      <c r="BC13" s="302"/>
      <c r="BD13" s="178">
        <f t="shared" si="15"/>
        <v>0</v>
      </c>
      <c r="BE13" s="178">
        <f>SUMIFS('1-2 人员岗位信息'!O:O,'1-2 人员岗位信息'!$C:$C,"自有人员",'1-2 人员岗位信息'!$B:$B,$D13)</f>
        <v>0</v>
      </c>
      <c r="BF13" s="302"/>
      <c r="BG13" s="178">
        <f t="shared" si="16"/>
        <v>0</v>
      </c>
      <c r="BH13" s="178">
        <f>SUMIFS('1-2 人员岗位信息'!P:P,'1-2 人员岗位信息'!$C:$C,"自有人员",'1-2 人员岗位信息'!$B:$B,$D13)</f>
        <v>0</v>
      </c>
      <c r="BI13" s="302"/>
      <c r="BJ13" s="178">
        <f t="shared" si="17"/>
        <v>0</v>
      </c>
      <c r="BK13" s="178">
        <f>SUMIFS('1-2 人员岗位信息'!Q:Q,'1-2 人员岗位信息'!$C:$C,"自有人员",'1-2 人员岗位信息'!$B:$B,$D13)</f>
        <v>0</v>
      </c>
      <c r="BL13" s="311"/>
      <c r="BM13" s="315"/>
      <c r="BN13" s="319"/>
    </row>
    <row r="14" s="267" customFormat="1" ht="33.95" hidden="1" customHeight="1" outlineLevel="5" spans="2:66">
      <c r="B14" s="178" t="s">
        <v>784</v>
      </c>
      <c r="C14" s="287" t="s">
        <v>804</v>
      </c>
      <c r="D14" s="267" t="s">
        <v>805</v>
      </c>
      <c r="E14" s="178" t="s">
        <v>806</v>
      </c>
      <c r="F14" s="178"/>
      <c r="G14" s="178" t="s">
        <v>788</v>
      </c>
      <c r="H14" s="178">
        <f t="shared" si="5"/>
        <v>0</v>
      </c>
      <c r="I14" s="178" t="s">
        <v>789</v>
      </c>
      <c r="J14" s="178" t="e">
        <f t="shared" si="6"/>
        <v>#DIV/0!</v>
      </c>
      <c r="K14" s="178" t="s">
        <v>790</v>
      </c>
      <c r="L14" s="178" t="e">
        <f t="shared" si="7"/>
        <v>#DIV/0!</v>
      </c>
      <c r="M14" s="178" t="s">
        <v>791</v>
      </c>
      <c r="N14" s="178">
        <f t="shared" si="8"/>
        <v>0</v>
      </c>
      <c r="O14" s="178"/>
      <c r="P14" s="294"/>
      <c r="Q14" s="294"/>
      <c r="R14" s="294"/>
      <c r="S14" s="294"/>
      <c r="T14" s="294"/>
      <c r="U14" s="294"/>
      <c r="V14" s="294"/>
      <c r="W14" s="294"/>
      <c r="X14" s="294"/>
      <c r="Y14" s="294"/>
      <c r="Z14" s="294"/>
      <c r="AA14" s="294"/>
      <c r="AB14" s="178">
        <f t="shared" si="18"/>
        <v>0</v>
      </c>
      <c r="AC14" s="178">
        <f t="shared" si="19"/>
        <v>0</v>
      </c>
      <c r="AD14" s="178">
        <f>'1-2 人员岗位信息'!F31</f>
        <v>0</v>
      </c>
      <c r="AE14" s="302"/>
      <c r="AF14" s="178">
        <f t="shared" si="9"/>
        <v>0</v>
      </c>
      <c r="AG14" s="178">
        <f>SUMIFS('1-2 人员岗位信息'!G:G,'1-2 人员岗位信息'!$C:$C,"自有人员",'1-2 人员岗位信息'!$B:$B,$D14)</f>
        <v>0</v>
      </c>
      <c r="AH14" s="302"/>
      <c r="AI14" s="178">
        <f t="shared" si="10"/>
        <v>0</v>
      </c>
      <c r="AJ14" s="178">
        <f>SUMIFS('1-2 人员岗位信息'!H:H,'1-2 人员岗位信息'!$C:$C,"自有人员",'1-2 人员岗位信息'!$B:$B,$D14)</f>
        <v>0</v>
      </c>
      <c r="AK14" s="302"/>
      <c r="AL14" s="178">
        <f t="shared" si="20"/>
        <v>0</v>
      </c>
      <c r="AM14" s="178">
        <f>SUMIFS('1-2 人员岗位信息'!I:I,'1-2 人员岗位信息'!$C:$C,"自有人员",'1-2 人员岗位信息'!$B:$B,$D14)</f>
        <v>0</v>
      </c>
      <c r="AN14" s="302"/>
      <c r="AO14" s="178">
        <f t="shared" si="11"/>
        <v>0</v>
      </c>
      <c r="AP14" s="178">
        <f>SUMIFS('1-2 人员岗位信息'!J:J,'1-2 人员岗位信息'!$C:$C,"自有人员",'1-2 人员岗位信息'!$B:$B,$D14)</f>
        <v>0</v>
      </c>
      <c r="AQ14" s="302"/>
      <c r="AR14" s="178">
        <f t="shared" si="21"/>
        <v>0</v>
      </c>
      <c r="AS14" s="178">
        <f>SUMIFS('1-2 人员岗位信息'!K:K,'1-2 人员岗位信息'!$C:$C,"自有人员",'1-2 人员岗位信息'!$B:$B,$D14)</f>
        <v>0</v>
      </c>
      <c r="AT14" s="302"/>
      <c r="AU14" s="178">
        <f t="shared" si="12"/>
        <v>0</v>
      </c>
      <c r="AV14" s="178">
        <f>SUMIFS('1-2 人员岗位信息'!L:L,'1-2 人员岗位信息'!$C:$C,"自有人员",'1-2 人员岗位信息'!$B:$B,$D14)</f>
        <v>0</v>
      </c>
      <c r="AW14" s="302"/>
      <c r="AX14" s="178">
        <f t="shared" si="13"/>
        <v>0</v>
      </c>
      <c r="AY14" s="178">
        <f>SUMIFS('1-2 人员岗位信息'!M:M,'1-2 人员岗位信息'!$C:$C,"自有人员",'1-2 人员岗位信息'!$B:$B,$D14)</f>
        <v>0</v>
      </c>
      <c r="AZ14" s="302"/>
      <c r="BA14" s="178">
        <f t="shared" si="14"/>
        <v>0</v>
      </c>
      <c r="BB14" s="178">
        <f>SUMIFS('1-2 人员岗位信息'!N:N,'1-2 人员岗位信息'!$C:$C,"自有人员",'1-2 人员岗位信息'!$B:$B,$D14)</f>
        <v>0</v>
      </c>
      <c r="BC14" s="302"/>
      <c r="BD14" s="178">
        <f t="shared" si="15"/>
        <v>0</v>
      </c>
      <c r="BE14" s="178">
        <f>SUMIFS('1-2 人员岗位信息'!O:O,'1-2 人员岗位信息'!$C:$C,"自有人员",'1-2 人员岗位信息'!$B:$B,$D14)</f>
        <v>0</v>
      </c>
      <c r="BF14" s="302"/>
      <c r="BG14" s="178">
        <f t="shared" si="16"/>
        <v>0</v>
      </c>
      <c r="BH14" s="178">
        <f>SUMIFS('1-2 人员岗位信息'!P:P,'1-2 人员岗位信息'!$C:$C,"自有人员",'1-2 人员岗位信息'!$B:$B,$D14)</f>
        <v>0</v>
      </c>
      <c r="BI14" s="302"/>
      <c r="BJ14" s="178">
        <f t="shared" si="17"/>
        <v>0</v>
      </c>
      <c r="BK14" s="178">
        <f>SUMIFS('1-2 人员岗位信息'!Q:Q,'1-2 人员岗位信息'!$C:$C,"自有人员",'1-2 人员岗位信息'!$B:$B,$D14)</f>
        <v>0</v>
      </c>
      <c r="BL14" s="311"/>
      <c r="BM14" s="315"/>
      <c r="BN14" s="319"/>
    </row>
    <row r="15" s="121" customFormat="1" ht="33.95" hidden="1" customHeight="1" outlineLevel="4" collapsed="1" spans="2:66">
      <c r="B15" s="122" t="s">
        <v>779</v>
      </c>
      <c r="C15" s="123" t="s">
        <v>67</v>
      </c>
      <c r="D15" s="121" t="s">
        <v>68</v>
      </c>
      <c r="E15" s="122"/>
      <c r="F15" s="122"/>
      <c r="G15" s="122"/>
      <c r="H15" s="122">
        <f>SUM(H16:H21)</f>
        <v>0</v>
      </c>
      <c r="I15" s="122"/>
      <c r="J15" s="122"/>
      <c r="K15" s="122"/>
      <c r="L15" s="122"/>
      <c r="M15" s="122"/>
      <c r="N15" s="122"/>
      <c r="O15" s="122"/>
      <c r="P15" s="293"/>
      <c r="Q15" s="293"/>
      <c r="R15" s="293"/>
      <c r="S15" s="293"/>
      <c r="T15" s="293"/>
      <c r="U15" s="293"/>
      <c r="V15" s="293"/>
      <c r="W15" s="293"/>
      <c r="X15" s="293"/>
      <c r="Y15" s="293"/>
      <c r="Z15" s="293"/>
      <c r="AA15" s="293"/>
      <c r="AB15" s="122">
        <f t="shared" ref="AB15:AF15" si="22">SUM(AB16:AB21)</f>
        <v>0</v>
      </c>
      <c r="AC15" s="122">
        <f t="shared" si="22"/>
        <v>0</v>
      </c>
      <c r="AD15" s="122"/>
      <c r="AE15" s="122"/>
      <c r="AF15" s="122">
        <f t="shared" si="22"/>
        <v>0</v>
      </c>
      <c r="AG15" s="122"/>
      <c r="AH15" s="122"/>
      <c r="AI15" s="122">
        <f>SUM(AI16:AI21)</f>
        <v>0</v>
      </c>
      <c r="AJ15" s="122"/>
      <c r="AK15" s="122"/>
      <c r="AL15" s="122">
        <f>SUM(AL16:AL21)</f>
        <v>0</v>
      </c>
      <c r="AM15" s="122"/>
      <c r="AN15" s="122"/>
      <c r="AO15" s="122">
        <f>SUM(AO16:AO21)</f>
        <v>0</v>
      </c>
      <c r="AP15" s="122"/>
      <c r="AQ15" s="122"/>
      <c r="AR15" s="122">
        <f>SUM(AR16:AR21)</f>
        <v>0</v>
      </c>
      <c r="AS15" s="122"/>
      <c r="AT15" s="122"/>
      <c r="AU15" s="122">
        <f>SUM(AU16:AU21)</f>
        <v>0</v>
      </c>
      <c r="AV15" s="122"/>
      <c r="AW15" s="122"/>
      <c r="AX15" s="122">
        <f>SUM(AX16:AX21)</f>
        <v>0</v>
      </c>
      <c r="AY15" s="122"/>
      <c r="AZ15" s="122"/>
      <c r="BA15" s="122">
        <f>SUM(BA16:BA21)</f>
        <v>0</v>
      </c>
      <c r="BB15" s="122"/>
      <c r="BC15" s="122"/>
      <c r="BD15" s="122">
        <f>SUM(BD16:BD21)</f>
        <v>0</v>
      </c>
      <c r="BE15" s="122"/>
      <c r="BF15" s="122"/>
      <c r="BG15" s="122">
        <f>SUM(BG16:BG21)</f>
        <v>0</v>
      </c>
      <c r="BH15" s="122"/>
      <c r="BI15" s="122"/>
      <c r="BJ15" s="122">
        <f>SUM(BJ16:BJ21)</f>
        <v>0</v>
      </c>
      <c r="BK15" s="122"/>
      <c r="BL15" s="310"/>
      <c r="BM15" s="315"/>
      <c r="BN15" s="318"/>
    </row>
    <row r="16" s="267" customFormat="1" ht="33.95" hidden="1" customHeight="1" outlineLevel="5" spans="2:66">
      <c r="B16" s="178" t="s">
        <v>784</v>
      </c>
      <c r="C16" s="287" t="s">
        <v>807</v>
      </c>
      <c r="D16" s="267" t="s">
        <v>786</v>
      </c>
      <c r="E16" s="178" t="s">
        <v>808</v>
      </c>
      <c r="F16" s="178"/>
      <c r="G16" s="178" t="s">
        <v>788</v>
      </c>
      <c r="H16" s="178">
        <f t="shared" ref="H16:H21" si="23">AB16</f>
        <v>0</v>
      </c>
      <c r="I16" s="178" t="s">
        <v>789</v>
      </c>
      <c r="J16" s="178" t="e">
        <f t="shared" ref="J16:J21" si="24">SUM(AD16,AG16,AJ16,AM16,AP16,AS16,AV16,AY16,BB16,BE16,BH16,BK16)/N16</f>
        <v>#DIV/0!</v>
      </c>
      <c r="K16" s="178" t="s">
        <v>790</v>
      </c>
      <c r="L16" s="178" t="e">
        <f t="shared" ref="L16:L21" si="25">H16/N16/J16</f>
        <v>#DIV/0!</v>
      </c>
      <c r="M16" s="178" t="s">
        <v>791</v>
      </c>
      <c r="N16" s="178">
        <f t="shared" ref="N16:N21" si="26">COUNTIF(AD16,"&gt;0")+COUNTIF(AG16,"&gt;0")+COUNTIF(AJ16,"&gt;0")+COUNTIF(AM16,"&gt;0")+COUNTIF(AP16,"&gt;0")+COUNTIF(AS16,"&gt;0")+COUNTIF(AV16,"&gt;0")+COUNTIF(AY16,"&gt;0")+COUNTIF(BB16,"&gt;0")+COUNTIF(BE16,"&gt;0")+COUNTIF(BH16,"&gt;0")+COUNTIF(BK16,"&gt;0")</f>
        <v>0</v>
      </c>
      <c r="O16" s="178"/>
      <c r="P16" s="294"/>
      <c r="Q16" s="294"/>
      <c r="R16" s="294"/>
      <c r="S16" s="294"/>
      <c r="T16" s="294"/>
      <c r="U16" s="294"/>
      <c r="V16" s="294"/>
      <c r="W16" s="294"/>
      <c r="X16" s="294"/>
      <c r="Y16" s="294"/>
      <c r="Z16" s="294"/>
      <c r="AA16" s="294"/>
      <c r="AB16" s="178">
        <f t="shared" ref="AB16:AB21" si="27">SUM(AC16,AF16,AI16,AL16,AO16,AR16,AU16,AX16,BA16,BD16,BG16,BJ16)</f>
        <v>0</v>
      </c>
      <c r="AC16" s="178">
        <f t="shared" ref="AC16:AC21" si="28">AD16*AE16</f>
        <v>0</v>
      </c>
      <c r="AD16" s="178">
        <f>'1-2 人员岗位信息'!F12</f>
        <v>0</v>
      </c>
      <c r="AE16" s="302"/>
      <c r="AF16" s="178">
        <f t="shared" ref="AF16:AF21" si="29">AG16*AH16</f>
        <v>0</v>
      </c>
      <c r="AG16" s="178">
        <f>SUMIFS('1-2 人员岗位信息'!G:G,'1-2 人员岗位信息'!$C:$C,"劳务派遣",'1-2 人员岗位信息'!$B:$B,$D16)</f>
        <v>0</v>
      </c>
      <c r="AH16" s="302"/>
      <c r="AI16" s="178">
        <f t="shared" ref="AI16:AI21" si="30">AJ16*AK16</f>
        <v>0</v>
      </c>
      <c r="AJ16" s="178">
        <f>SUMIFS('1-2 人员岗位信息'!H:H,'1-2 人员岗位信息'!$C:$C,"劳务派遣",'1-2 人员岗位信息'!$B:$B,$D16)</f>
        <v>0</v>
      </c>
      <c r="AK16" s="302"/>
      <c r="AL16" s="178">
        <f t="shared" ref="AL16:AL21" si="31">AM16*AN16</f>
        <v>0</v>
      </c>
      <c r="AM16" s="178">
        <f>SUMIFS('1-2 人员岗位信息'!I:I,'1-2 人员岗位信息'!$C:$C,"劳务派遣",'1-2 人员岗位信息'!$B:$B,$D16)</f>
        <v>0</v>
      </c>
      <c r="AN16" s="302"/>
      <c r="AO16" s="178">
        <f t="shared" ref="AO16:AO21" si="32">AP16*AQ16</f>
        <v>0</v>
      </c>
      <c r="AP16" s="178">
        <f>SUMIFS('1-2 人员岗位信息'!J:J,'1-2 人员岗位信息'!$C:$C,"劳务派遣",'1-2 人员岗位信息'!$B:$B,$D16)</f>
        <v>0</v>
      </c>
      <c r="AQ16" s="302"/>
      <c r="AR16" s="178">
        <f t="shared" ref="AR16:AR21" si="33">AS16*AT16</f>
        <v>0</v>
      </c>
      <c r="AS16" s="178">
        <f>SUMIFS('1-2 人员岗位信息'!K:K,'1-2 人员岗位信息'!$C:$C,"劳务派遣",'1-2 人员岗位信息'!$B:$B,$D16)</f>
        <v>0</v>
      </c>
      <c r="AT16" s="302"/>
      <c r="AU16" s="178">
        <f t="shared" ref="AU16:AU21" si="34">AV16*AW16</f>
        <v>0</v>
      </c>
      <c r="AV16" s="178">
        <f>SUMIFS('1-2 人员岗位信息'!L:L,'1-2 人员岗位信息'!$C:$C,"劳务派遣",'1-2 人员岗位信息'!$B:$B,$D16)</f>
        <v>0</v>
      </c>
      <c r="AW16" s="302"/>
      <c r="AX16" s="178">
        <f t="shared" ref="AX16:AX21" si="35">AY16*AZ16</f>
        <v>0</v>
      </c>
      <c r="AY16" s="178">
        <f>SUMIFS('1-2 人员岗位信息'!M:M,'1-2 人员岗位信息'!$C:$C,"劳务派遣",'1-2 人员岗位信息'!$B:$B,$D16)</f>
        <v>0</v>
      </c>
      <c r="AZ16" s="302"/>
      <c r="BA16" s="178">
        <f t="shared" ref="BA16:BA21" si="36">BB16*BC16</f>
        <v>0</v>
      </c>
      <c r="BB16" s="178">
        <f>SUMIFS('1-2 人员岗位信息'!N:N,'1-2 人员岗位信息'!$C:$C,"劳务派遣",'1-2 人员岗位信息'!$B:$B,$D16)</f>
        <v>0</v>
      </c>
      <c r="BC16" s="302"/>
      <c r="BD16" s="178">
        <f t="shared" ref="BD16:BD21" si="37">BE16*BF16</f>
        <v>0</v>
      </c>
      <c r="BE16" s="178">
        <f>SUMIFS('1-2 人员岗位信息'!O:O,'1-2 人员岗位信息'!$C:$C,"劳务派遣",'1-2 人员岗位信息'!$B:$B,$D16)</f>
        <v>0</v>
      </c>
      <c r="BF16" s="302"/>
      <c r="BG16" s="178">
        <f t="shared" ref="BG16:BG21" si="38">BH16*BI16</f>
        <v>0</v>
      </c>
      <c r="BH16" s="178">
        <f>SUMIFS('1-2 人员岗位信息'!P:P,'1-2 人员岗位信息'!$C:$C,"劳务派遣",'1-2 人员岗位信息'!$B:$B,$D16)</f>
        <v>0</v>
      </c>
      <c r="BI16" s="302"/>
      <c r="BJ16" s="178">
        <f t="shared" ref="BJ16:BJ20" si="39">BK16*BL16</f>
        <v>0</v>
      </c>
      <c r="BK16" s="178">
        <f>SUMIFS('1-2 人员岗位信息'!Q:Q,'1-2 人员岗位信息'!$C:$C,"劳务派遣",'1-2 人员岗位信息'!$B:$B,$D16)</f>
        <v>0</v>
      </c>
      <c r="BL16" s="311"/>
      <c r="BM16" s="315"/>
      <c r="BN16" s="319"/>
    </row>
    <row r="17" s="267" customFormat="1" ht="33.95" hidden="1" customHeight="1" outlineLevel="5" spans="2:66">
      <c r="B17" s="178" t="s">
        <v>784</v>
      </c>
      <c r="C17" s="287" t="s">
        <v>809</v>
      </c>
      <c r="D17" s="267" t="s">
        <v>793</v>
      </c>
      <c r="E17" s="178" t="s">
        <v>810</v>
      </c>
      <c r="F17" s="178"/>
      <c r="G17" s="178" t="s">
        <v>788</v>
      </c>
      <c r="H17" s="178">
        <f t="shared" si="23"/>
        <v>0</v>
      </c>
      <c r="I17" s="178" t="s">
        <v>789</v>
      </c>
      <c r="J17" s="178" t="e">
        <f t="shared" si="24"/>
        <v>#DIV/0!</v>
      </c>
      <c r="K17" s="178" t="s">
        <v>790</v>
      </c>
      <c r="L17" s="178" t="e">
        <f t="shared" si="25"/>
        <v>#DIV/0!</v>
      </c>
      <c r="M17" s="178" t="s">
        <v>791</v>
      </c>
      <c r="N17" s="178">
        <f t="shared" si="26"/>
        <v>0</v>
      </c>
      <c r="O17" s="178"/>
      <c r="P17" s="294"/>
      <c r="Q17" s="294"/>
      <c r="R17" s="294"/>
      <c r="S17" s="294"/>
      <c r="T17" s="294"/>
      <c r="U17" s="294"/>
      <c r="V17" s="294"/>
      <c r="W17" s="294"/>
      <c r="X17" s="294"/>
      <c r="Y17" s="294"/>
      <c r="Z17" s="294"/>
      <c r="AA17" s="294"/>
      <c r="AB17" s="178">
        <f t="shared" si="27"/>
        <v>0</v>
      </c>
      <c r="AC17" s="178">
        <f t="shared" si="28"/>
        <v>0</v>
      </c>
      <c r="AD17" s="178">
        <f>'1-2 人员岗位信息'!F16</f>
        <v>0</v>
      </c>
      <c r="AE17" s="302"/>
      <c r="AF17" s="178">
        <f t="shared" si="29"/>
        <v>0</v>
      </c>
      <c r="AG17" s="178">
        <f>SUMIFS('1-2 人员岗位信息'!G:G,'1-2 人员岗位信息'!$C:$C,"劳务派遣",'1-2 人员岗位信息'!$B:$B,$D17)</f>
        <v>0</v>
      </c>
      <c r="AH17" s="302"/>
      <c r="AI17" s="178">
        <f t="shared" si="30"/>
        <v>0</v>
      </c>
      <c r="AJ17" s="178">
        <f>SUMIFS('1-2 人员岗位信息'!H:H,'1-2 人员岗位信息'!$C:$C,"劳务派遣",'1-2 人员岗位信息'!$B:$B,$D17)</f>
        <v>0</v>
      </c>
      <c r="AK17" s="302"/>
      <c r="AL17" s="178">
        <f t="shared" si="31"/>
        <v>0</v>
      </c>
      <c r="AM17" s="178">
        <f>SUMIFS('1-2 人员岗位信息'!I:I,'1-2 人员岗位信息'!$C:$C,"劳务派遣",'1-2 人员岗位信息'!$B:$B,$D17)</f>
        <v>0</v>
      </c>
      <c r="AN17" s="302"/>
      <c r="AO17" s="178">
        <f t="shared" si="32"/>
        <v>0</v>
      </c>
      <c r="AP17" s="178">
        <f>SUMIFS('1-2 人员岗位信息'!J:J,'1-2 人员岗位信息'!$C:$C,"劳务派遣",'1-2 人员岗位信息'!$B:$B,$D17)</f>
        <v>0</v>
      </c>
      <c r="AQ17" s="302"/>
      <c r="AR17" s="178">
        <f t="shared" si="33"/>
        <v>0</v>
      </c>
      <c r="AS17" s="178">
        <f>SUMIFS('1-2 人员岗位信息'!K:K,'1-2 人员岗位信息'!$C:$C,"劳务派遣",'1-2 人员岗位信息'!$B:$B,$D17)</f>
        <v>0</v>
      </c>
      <c r="AT17" s="302"/>
      <c r="AU17" s="178">
        <f t="shared" si="34"/>
        <v>0</v>
      </c>
      <c r="AV17" s="178">
        <f>SUMIFS('1-2 人员岗位信息'!L:L,'1-2 人员岗位信息'!$C:$C,"劳务派遣",'1-2 人员岗位信息'!$B:$B,$D17)</f>
        <v>0</v>
      </c>
      <c r="AW17" s="302"/>
      <c r="AX17" s="178">
        <f t="shared" si="35"/>
        <v>0</v>
      </c>
      <c r="AY17" s="178">
        <f>SUMIFS('1-2 人员岗位信息'!M:M,'1-2 人员岗位信息'!$C:$C,"劳务派遣",'1-2 人员岗位信息'!$B:$B,$D17)</f>
        <v>0</v>
      </c>
      <c r="AZ17" s="302"/>
      <c r="BA17" s="178">
        <f t="shared" si="36"/>
        <v>0</v>
      </c>
      <c r="BB17" s="178">
        <f>SUMIFS('1-2 人员岗位信息'!N:N,'1-2 人员岗位信息'!$C:$C,"劳务派遣",'1-2 人员岗位信息'!$B:$B,$D17)</f>
        <v>0</v>
      </c>
      <c r="BC17" s="302"/>
      <c r="BD17" s="178">
        <f t="shared" si="37"/>
        <v>0</v>
      </c>
      <c r="BE17" s="178">
        <f>SUMIFS('1-2 人员岗位信息'!O:O,'1-2 人员岗位信息'!$C:$C,"劳务派遣",'1-2 人员岗位信息'!$B:$B,$D17)</f>
        <v>0</v>
      </c>
      <c r="BF17" s="302"/>
      <c r="BG17" s="178">
        <f t="shared" si="38"/>
        <v>0</v>
      </c>
      <c r="BH17" s="178">
        <f>SUMIFS('1-2 人员岗位信息'!P:P,'1-2 人员岗位信息'!$C:$C,"劳务派遣",'1-2 人员岗位信息'!$B:$B,$D17)</f>
        <v>0</v>
      </c>
      <c r="BI17" s="302"/>
      <c r="BJ17" s="178">
        <f t="shared" si="39"/>
        <v>0</v>
      </c>
      <c r="BK17" s="178">
        <f>SUMIFS('1-2 人员岗位信息'!Q:Q,'1-2 人员岗位信息'!$C:$C,"劳务派遣",'1-2 人员岗位信息'!$B:$B,$D17)</f>
        <v>0</v>
      </c>
      <c r="BL17" s="311"/>
      <c r="BM17" s="315"/>
      <c r="BN17" s="319"/>
    </row>
    <row r="18" s="267" customFormat="1" ht="33.95" hidden="1" customHeight="1" outlineLevel="5" spans="2:66">
      <c r="B18" s="178" t="s">
        <v>784</v>
      </c>
      <c r="C18" s="287" t="s">
        <v>811</v>
      </c>
      <c r="D18" s="267" t="s">
        <v>796</v>
      </c>
      <c r="E18" s="178" t="s">
        <v>797</v>
      </c>
      <c r="F18" s="178"/>
      <c r="G18" s="178" t="s">
        <v>788</v>
      </c>
      <c r="H18" s="178">
        <f t="shared" si="23"/>
        <v>0</v>
      </c>
      <c r="I18" s="178" t="s">
        <v>789</v>
      </c>
      <c r="J18" s="178" t="e">
        <f t="shared" si="24"/>
        <v>#DIV/0!</v>
      </c>
      <c r="K18" s="178" t="s">
        <v>790</v>
      </c>
      <c r="L18" s="178" t="e">
        <f t="shared" si="25"/>
        <v>#DIV/0!</v>
      </c>
      <c r="M18" s="178" t="s">
        <v>791</v>
      </c>
      <c r="N18" s="178">
        <f t="shared" si="26"/>
        <v>0</v>
      </c>
      <c r="O18" s="178"/>
      <c r="P18" s="294"/>
      <c r="Q18" s="294"/>
      <c r="R18" s="294"/>
      <c r="S18" s="294"/>
      <c r="T18" s="294"/>
      <c r="U18" s="294"/>
      <c r="V18" s="294"/>
      <c r="W18" s="294"/>
      <c r="X18" s="294"/>
      <c r="Y18" s="294"/>
      <c r="Z18" s="294"/>
      <c r="AA18" s="294"/>
      <c r="AB18" s="178">
        <f t="shared" si="27"/>
        <v>0</v>
      </c>
      <c r="AC18" s="178">
        <f t="shared" si="28"/>
        <v>0</v>
      </c>
      <c r="AD18" s="178">
        <f>'1-2 人员岗位信息'!F20</f>
        <v>0</v>
      </c>
      <c r="AE18" s="302"/>
      <c r="AF18" s="178">
        <f t="shared" si="29"/>
        <v>0</v>
      </c>
      <c r="AG18" s="178">
        <f>SUMIFS('1-2 人员岗位信息'!G:G,'1-2 人员岗位信息'!$C:$C,"劳务派遣",'1-2 人员岗位信息'!$B:$B,$D18)</f>
        <v>0</v>
      </c>
      <c r="AH18" s="302"/>
      <c r="AI18" s="178">
        <f t="shared" si="30"/>
        <v>0</v>
      </c>
      <c r="AJ18" s="178">
        <f>SUMIFS('1-2 人员岗位信息'!H:H,'1-2 人员岗位信息'!$C:$C,"劳务派遣",'1-2 人员岗位信息'!$B:$B,$D18)</f>
        <v>0</v>
      </c>
      <c r="AK18" s="302"/>
      <c r="AL18" s="178">
        <f t="shared" si="31"/>
        <v>0</v>
      </c>
      <c r="AM18" s="178">
        <f>SUMIFS('1-2 人员岗位信息'!I:I,'1-2 人员岗位信息'!$C:$C,"劳务派遣",'1-2 人员岗位信息'!$B:$B,$D18)</f>
        <v>0</v>
      </c>
      <c r="AN18" s="302"/>
      <c r="AO18" s="178">
        <f t="shared" si="32"/>
        <v>0</v>
      </c>
      <c r="AP18" s="178">
        <f>SUMIFS('1-2 人员岗位信息'!J:J,'1-2 人员岗位信息'!$C:$C,"劳务派遣",'1-2 人员岗位信息'!$B:$B,$D18)</f>
        <v>0</v>
      </c>
      <c r="AQ18" s="302"/>
      <c r="AR18" s="178">
        <f t="shared" si="33"/>
        <v>0</v>
      </c>
      <c r="AS18" s="178">
        <f>SUMIFS('1-2 人员岗位信息'!K:K,'1-2 人员岗位信息'!$C:$C,"劳务派遣",'1-2 人员岗位信息'!$B:$B,$D18)</f>
        <v>0</v>
      </c>
      <c r="AT18" s="302"/>
      <c r="AU18" s="178">
        <f t="shared" si="34"/>
        <v>0</v>
      </c>
      <c r="AV18" s="178">
        <f>SUMIFS('1-2 人员岗位信息'!L:L,'1-2 人员岗位信息'!$C:$C,"劳务派遣",'1-2 人员岗位信息'!$B:$B,$D18)</f>
        <v>0</v>
      </c>
      <c r="AW18" s="302"/>
      <c r="AX18" s="178">
        <f t="shared" si="35"/>
        <v>0</v>
      </c>
      <c r="AY18" s="178">
        <f>SUMIFS('1-2 人员岗位信息'!M:M,'1-2 人员岗位信息'!$C:$C,"劳务派遣",'1-2 人员岗位信息'!$B:$B,$D18)</f>
        <v>0</v>
      </c>
      <c r="AZ18" s="302"/>
      <c r="BA18" s="178">
        <f t="shared" si="36"/>
        <v>0</v>
      </c>
      <c r="BB18" s="178">
        <f>SUMIFS('1-2 人员岗位信息'!N:N,'1-2 人员岗位信息'!$C:$C,"劳务派遣",'1-2 人员岗位信息'!$B:$B,$D18)</f>
        <v>0</v>
      </c>
      <c r="BC18" s="302"/>
      <c r="BD18" s="178">
        <f t="shared" si="37"/>
        <v>0</v>
      </c>
      <c r="BE18" s="178">
        <f>SUMIFS('1-2 人员岗位信息'!O:O,'1-2 人员岗位信息'!$C:$C,"劳务派遣",'1-2 人员岗位信息'!$B:$B,$D18)</f>
        <v>0</v>
      </c>
      <c r="BF18" s="302"/>
      <c r="BG18" s="178">
        <f t="shared" si="38"/>
        <v>0</v>
      </c>
      <c r="BH18" s="178">
        <f>SUMIFS('1-2 人员岗位信息'!P:P,'1-2 人员岗位信息'!$C:$C,"劳务派遣",'1-2 人员岗位信息'!$B:$B,$D18)</f>
        <v>0</v>
      </c>
      <c r="BI18" s="302"/>
      <c r="BJ18" s="178">
        <f t="shared" si="39"/>
        <v>0</v>
      </c>
      <c r="BK18" s="178">
        <f>SUMIFS('1-2 人员岗位信息'!Q:Q,'1-2 人员岗位信息'!$C:$C,"劳务派遣",'1-2 人员岗位信息'!$B:$B,$D18)</f>
        <v>0</v>
      </c>
      <c r="BL18" s="302"/>
      <c r="BM18" s="315"/>
      <c r="BN18" s="319"/>
    </row>
    <row r="19" s="267" customFormat="1" ht="33.95" hidden="1" customHeight="1" outlineLevel="5" spans="2:66">
      <c r="B19" s="178" t="s">
        <v>784</v>
      </c>
      <c r="C19" s="287" t="s">
        <v>812</v>
      </c>
      <c r="D19" s="267" t="s">
        <v>799</v>
      </c>
      <c r="E19" s="178" t="s">
        <v>800</v>
      </c>
      <c r="F19" s="178"/>
      <c r="G19" s="178" t="s">
        <v>788</v>
      </c>
      <c r="H19" s="178">
        <f t="shared" si="23"/>
        <v>0</v>
      </c>
      <c r="I19" s="178" t="s">
        <v>789</v>
      </c>
      <c r="J19" s="178" t="e">
        <f t="shared" si="24"/>
        <v>#DIV/0!</v>
      </c>
      <c r="K19" s="178" t="s">
        <v>790</v>
      </c>
      <c r="L19" s="178" t="e">
        <f t="shared" si="25"/>
        <v>#DIV/0!</v>
      </c>
      <c r="M19" s="178" t="s">
        <v>791</v>
      </c>
      <c r="N19" s="178">
        <f t="shared" si="26"/>
        <v>0</v>
      </c>
      <c r="O19" s="178"/>
      <c r="P19" s="294"/>
      <c r="Q19" s="294"/>
      <c r="R19" s="294"/>
      <c r="S19" s="294"/>
      <c r="T19" s="294"/>
      <c r="U19" s="294"/>
      <c r="V19" s="294"/>
      <c r="W19" s="294"/>
      <c r="X19" s="294"/>
      <c r="Y19" s="294"/>
      <c r="Z19" s="294"/>
      <c r="AA19" s="294"/>
      <c r="AB19" s="178">
        <f t="shared" si="27"/>
        <v>0</v>
      </c>
      <c r="AC19" s="178">
        <f t="shared" si="28"/>
        <v>0</v>
      </c>
      <c r="AD19" s="178">
        <f>'1-2 人员岗位信息'!F24</f>
        <v>0</v>
      </c>
      <c r="AE19" s="302"/>
      <c r="AF19" s="178">
        <f t="shared" si="29"/>
        <v>0</v>
      </c>
      <c r="AG19" s="178">
        <f>SUMIFS('1-2 人员岗位信息'!G:G,'1-2 人员岗位信息'!$C:$C,"劳务派遣",'1-2 人员岗位信息'!$B:$B,$D19)</f>
        <v>0</v>
      </c>
      <c r="AH19" s="302"/>
      <c r="AI19" s="178">
        <f t="shared" si="30"/>
        <v>0</v>
      </c>
      <c r="AJ19" s="178">
        <f>SUMIFS('1-2 人员岗位信息'!H:H,'1-2 人员岗位信息'!$C:$C,"劳务派遣",'1-2 人员岗位信息'!$B:$B,$D19)</f>
        <v>0</v>
      </c>
      <c r="AK19" s="302"/>
      <c r="AL19" s="178">
        <f t="shared" si="31"/>
        <v>0</v>
      </c>
      <c r="AM19" s="178">
        <f>SUMIFS('1-2 人员岗位信息'!I:I,'1-2 人员岗位信息'!$C:$C,"劳务派遣",'1-2 人员岗位信息'!$B:$B,$D19)</f>
        <v>0</v>
      </c>
      <c r="AN19" s="302"/>
      <c r="AO19" s="178">
        <f t="shared" si="32"/>
        <v>0</v>
      </c>
      <c r="AP19" s="178">
        <f>SUMIFS('1-2 人员岗位信息'!J:J,'1-2 人员岗位信息'!$C:$C,"劳务派遣",'1-2 人员岗位信息'!$B:$B,$D19)</f>
        <v>0</v>
      </c>
      <c r="AQ19" s="302"/>
      <c r="AR19" s="178">
        <f t="shared" si="33"/>
        <v>0</v>
      </c>
      <c r="AS19" s="178">
        <f>SUMIFS('1-2 人员岗位信息'!K:K,'1-2 人员岗位信息'!$C:$C,"劳务派遣",'1-2 人员岗位信息'!$B:$B,$D19)</f>
        <v>0</v>
      </c>
      <c r="AT19" s="302"/>
      <c r="AU19" s="178">
        <f t="shared" si="34"/>
        <v>0</v>
      </c>
      <c r="AV19" s="178">
        <f>SUMIFS('1-2 人员岗位信息'!L:L,'1-2 人员岗位信息'!$C:$C,"劳务派遣",'1-2 人员岗位信息'!$B:$B,$D19)</f>
        <v>0</v>
      </c>
      <c r="AW19" s="302"/>
      <c r="AX19" s="178">
        <f t="shared" si="35"/>
        <v>0</v>
      </c>
      <c r="AY19" s="178">
        <f>SUMIFS('1-2 人员岗位信息'!M:M,'1-2 人员岗位信息'!$C:$C,"劳务派遣",'1-2 人员岗位信息'!$B:$B,$D19)</f>
        <v>0</v>
      </c>
      <c r="AZ19" s="302"/>
      <c r="BA19" s="178">
        <f t="shared" si="36"/>
        <v>0</v>
      </c>
      <c r="BB19" s="178">
        <f>SUMIFS('1-2 人员岗位信息'!N:N,'1-2 人员岗位信息'!$C:$C,"劳务派遣",'1-2 人员岗位信息'!$B:$B,$D19)</f>
        <v>0</v>
      </c>
      <c r="BC19" s="302"/>
      <c r="BD19" s="178">
        <f t="shared" si="37"/>
        <v>0</v>
      </c>
      <c r="BE19" s="178">
        <f>SUMIFS('1-2 人员岗位信息'!O:O,'1-2 人员岗位信息'!$C:$C,"劳务派遣",'1-2 人员岗位信息'!$B:$B,$D19)</f>
        <v>0</v>
      </c>
      <c r="BF19" s="302"/>
      <c r="BG19" s="178">
        <f t="shared" si="38"/>
        <v>0</v>
      </c>
      <c r="BH19" s="178">
        <f>SUMIFS('1-2 人员岗位信息'!P:P,'1-2 人员岗位信息'!$C:$C,"劳务派遣",'1-2 人员岗位信息'!$B:$B,$D19)</f>
        <v>0</v>
      </c>
      <c r="BI19" s="302"/>
      <c r="BJ19" s="178">
        <f t="shared" si="39"/>
        <v>0</v>
      </c>
      <c r="BK19" s="178">
        <f>SUMIFS('1-2 人员岗位信息'!Q:Q,'1-2 人员岗位信息'!$C:$C,"劳务派遣",'1-2 人员岗位信息'!$B:$B,$D19)</f>
        <v>0</v>
      </c>
      <c r="BL19" s="311"/>
      <c r="BM19" s="315"/>
      <c r="BN19" s="319"/>
    </row>
    <row r="20" s="267" customFormat="1" ht="33.95" hidden="1" customHeight="1" outlineLevel="5" spans="2:66">
      <c r="B20" s="178" t="s">
        <v>784</v>
      </c>
      <c r="C20" s="287" t="s">
        <v>813</v>
      </c>
      <c r="D20" s="267" t="s">
        <v>802</v>
      </c>
      <c r="E20" s="178" t="s">
        <v>803</v>
      </c>
      <c r="F20" s="178"/>
      <c r="G20" s="178" t="s">
        <v>788</v>
      </c>
      <c r="H20" s="178">
        <f t="shared" si="23"/>
        <v>0</v>
      </c>
      <c r="I20" s="178" t="s">
        <v>789</v>
      </c>
      <c r="J20" s="178" t="e">
        <f t="shared" si="24"/>
        <v>#DIV/0!</v>
      </c>
      <c r="K20" s="178" t="s">
        <v>790</v>
      </c>
      <c r="L20" s="178" t="e">
        <f t="shared" si="25"/>
        <v>#DIV/0!</v>
      </c>
      <c r="M20" s="178" t="s">
        <v>791</v>
      </c>
      <c r="N20" s="178">
        <f t="shared" si="26"/>
        <v>0</v>
      </c>
      <c r="O20" s="178"/>
      <c r="P20" s="294"/>
      <c r="Q20" s="294"/>
      <c r="R20" s="294"/>
      <c r="S20" s="294"/>
      <c r="T20" s="294"/>
      <c r="U20" s="294"/>
      <c r="V20" s="294"/>
      <c r="W20" s="294"/>
      <c r="X20" s="294"/>
      <c r="Y20" s="294"/>
      <c r="Z20" s="294"/>
      <c r="AA20" s="294"/>
      <c r="AB20" s="178">
        <f t="shared" si="27"/>
        <v>0</v>
      </c>
      <c r="AC20" s="178">
        <f t="shared" si="28"/>
        <v>0</v>
      </c>
      <c r="AD20" s="178">
        <f>'1-2 人员岗位信息'!F28</f>
        <v>0</v>
      </c>
      <c r="AE20" s="302"/>
      <c r="AF20" s="178">
        <f t="shared" si="29"/>
        <v>0</v>
      </c>
      <c r="AG20" s="178">
        <f>SUMIFS('1-2 人员岗位信息'!G:G,'1-2 人员岗位信息'!$C:$C,"劳务派遣",'1-2 人员岗位信息'!$B:$B,$D20)</f>
        <v>0</v>
      </c>
      <c r="AH20" s="302"/>
      <c r="AI20" s="178">
        <f t="shared" si="30"/>
        <v>0</v>
      </c>
      <c r="AJ20" s="178">
        <f>SUMIFS('1-2 人员岗位信息'!H:H,'1-2 人员岗位信息'!$C:$C,"劳务派遣",'1-2 人员岗位信息'!$B:$B,$D20)</f>
        <v>0</v>
      </c>
      <c r="AK20" s="302"/>
      <c r="AL20" s="178">
        <f t="shared" si="31"/>
        <v>0</v>
      </c>
      <c r="AM20" s="178">
        <f>SUMIFS('1-2 人员岗位信息'!I:I,'1-2 人员岗位信息'!$C:$C,"劳务派遣",'1-2 人员岗位信息'!$B:$B,$D20)</f>
        <v>0</v>
      </c>
      <c r="AN20" s="302"/>
      <c r="AO20" s="178">
        <f t="shared" si="32"/>
        <v>0</v>
      </c>
      <c r="AP20" s="178">
        <f>SUMIFS('1-2 人员岗位信息'!J:J,'1-2 人员岗位信息'!$C:$C,"劳务派遣",'1-2 人员岗位信息'!$B:$B,$D20)</f>
        <v>0</v>
      </c>
      <c r="AQ20" s="302"/>
      <c r="AR20" s="178">
        <f t="shared" si="33"/>
        <v>0</v>
      </c>
      <c r="AS20" s="178">
        <f>SUMIFS('1-2 人员岗位信息'!K:K,'1-2 人员岗位信息'!$C:$C,"劳务派遣",'1-2 人员岗位信息'!$B:$B,$D20)</f>
        <v>0</v>
      </c>
      <c r="AT20" s="302"/>
      <c r="AU20" s="178">
        <f t="shared" si="34"/>
        <v>0</v>
      </c>
      <c r="AV20" s="178">
        <f>SUMIFS('1-2 人员岗位信息'!L:L,'1-2 人员岗位信息'!$C:$C,"劳务派遣",'1-2 人员岗位信息'!$B:$B,$D20)</f>
        <v>0</v>
      </c>
      <c r="AW20" s="302"/>
      <c r="AX20" s="178">
        <f t="shared" si="35"/>
        <v>0</v>
      </c>
      <c r="AY20" s="178">
        <f>SUMIFS('1-2 人员岗位信息'!M:M,'1-2 人员岗位信息'!$C:$C,"劳务派遣",'1-2 人员岗位信息'!$B:$B,$D20)</f>
        <v>0</v>
      </c>
      <c r="AZ20" s="302"/>
      <c r="BA20" s="178">
        <f t="shared" si="36"/>
        <v>0</v>
      </c>
      <c r="BB20" s="178">
        <f>SUMIFS('1-2 人员岗位信息'!N:N,'1-2 人员岗位信息'!$C:$C,"劳务派遣",'1-2 人员岗位信息'!$B:$B,$D20)</f>
        <v>0</v>
      </c>
      <c r="BC20" s="302"/>
      <c r="BD20" s="178">
        <f t="shared" si="37"/>
        <v>0</v>
      </c>
      <c r="BE20" s="178">
        <f>SUMIFS('1-2 人员岗位信息'!O:O,'1-2 人员岗位信息'!$C:$C,"劳务派遣",'1-2 人员岗位信息'!$B:$B,$D20)</f>
        <v>0</v>
      </c>
      <c r="BF20" s="302"/>
      <c r="BG20" s="178">
        <f t="shared" si="38"/>
        <v>0</v>
      </c>
      <c r="BH20" s="178">
        <f>SUMIFS('1-2 人员岗位信息'!P:P,'1-2 人员岗位信息'!$C:$C,"劳务派遣",'1-2 人员岗位信息'!$B:$B,$D20)</f>
        <v>0</v>
      </c>
      <c r="BI20" s="302"/>
      <c r="BJ20" s="178">
        <f t="shared" si="39"/>
        <v>0</v>
      </c>
      <c r="BK20" s="178">
        <f>SUMIFS('1-2 人员岗位信息'!Q:Q,'1-2 人员岗位信息'!$C:$C,"劳务派遣",'1-2 人员岗位信息'!$B:$B,$D20)</f>
        <v>0</v>
      </c>
      <c r="BL20" s="311"/>
      <c r="BM20" s="315"/>
      <c r="BN20" s="319"/>
    </row>
    <row r="21" s="267" customFormat="1" ht="33.95" hidden="1" customHeight="1" outlineLevel="5" spans="2:66">
      <c r="B21" s="178" t="s">
        <v>784</v>
      </c>
      <c r="C21" s="287" t="s">
        <v>814</v>
      </c>
      <c r="D21" s="267" t="s">
        <v>805</v>
      </c>
      <c r="E21" s="178" t="s">
        <v>806</v>
      </c>
      <c r="F21" s="178"/>
      <c r="G21" s="178" t="s">
        <v>788</v>
      </c>
      <c r="H21" s="178">
        <f t="shared" si="23"/>
        <v>0</v>
      </c>
      <c r="I21" s="178" t="s">
        <v>789</v>
      </c>
      <c r="J21" s="178" t="e">
        <f t="shared" si="24"/>
        <v>#DIV/0!</v>
      </c>
      <c r="K21" s="178" t="s">
        <v>790</v>
      </c>
      <c r="L21" s="178" t="e">
        <f t="shared" si="25"/>
        <v>#DIV/0!</v>
      </c>
      <c r="M21" s="178" t="s">
        <v>791</v>
      </c>
      <c r="N21" s="178">
        <f t="shared" si="26"/>
        <v>0</v>
      </c>
      <c r="O21" s="178"/>
      <c r="P21" s="294"/>
      <c r="Q21" s="294"/>
      <c r="R21" s="294"/>
      <c r="S21" s="294"/>
      <c r="T21" s="294"/>
      <c r="U21" s="294"/>
      <c r="V21" s="294"/>
      <c r="W21" s="294"/>
      <c r="X21" s="294"/>
      <c r="Y21" s="294"/>
      <c r="Z21" s="294"/>
      <c r="AA21" s="294"/>
      <c r="AB21" s="178">
        <f t="shared" si="27"/>
        <v>0</v>
      </c>
      <c r="AC21" s="178">
        <f t="shared" si="28"/>
        <v>0</v>
      </c>
      <c r="AD21" s="178">
        <f>'1-2 人员岗位信息'!F32</f>
        <v>0</v>
      </c>
      <c r="AE21" s="302"/>
      <c r="AF21" s="178">
        <f t="shared" si="29"/>
        <v>0</v>
      </c>
      <c r="AG21" s="178">
        <f>SUMIFS('1-2 人员岗位信息'!G:G,'1-2 人员岗位信息'!$C:$C,"劳务派遣",'1-2 人员岗位信息'!$B:$B,$D21)</f>
        <v>0</v>
      </c>
      <c r="AH21" s="302"/>
      <c r="AI21" s="178">
        <f t="shared" si="30"/>
        <v>0</v>
      </c>
      <c r="AJ21" s="178">
        <f>SUMIFS('1-2 人员岗位信息'!H:H,'1-2 人员岗位信息'!$C:$C,"劳务派遣",'1-2 人员岗位信息'!$B:$B,$D21)</f>
        <v>0</v>
      </c>
      <c r="AK21" s="302"/>
      <c r="AL21" s="178">
        <f t="shared" si="31"/>
        <v>0</v>
      </c>
      <c r="AM21" s="178">
        <f>SUMIFS('1-2 人员岗位信息'!I:I,'1-2 人员岗位信息'!$C:$C,"劳务派遣",'1-2 人员岗位信息'!$B:$B,$D21)</f>
        <v>0</v>
      </c>
      <c r="AN21" s="302"/>
      <c r="AO21" s="178">
        <f t="shared" si="32"/>
        <v>0</v>
      </c>
      <c r="AP21" s="178">
        <f>SUMIFS('1-2 人员岗位信息'!J:J,'1-2 人员岗位信息'!$C:$C,"劳务派遣",'1-2 人员岗位信息'!$B:$B,$D21)</f>
        <v>0</v>
      </c>
      <c r="AQ21" s="302"/>
      <c r="AR21" s="178">
        <f t="shared" si="33"/>
        <v>0</v>
      </c>
      <c r="AS21" s="178">
        <f>SUMIFS('1-2 人员岗位信息'!K:K,'1-2 人员岗位信息'!$C:$C,"劳务派遣",'1-2 人员岗位信息'!$B:$B,$D21)</f>
        <v>0</v>
      </c>
      <c r="AT21" s="302"/>
      <c r="AU21" s="178">
        <f t="shared" si="34"/>
        <v>0</v>
      </c>
      <c r="AV21" s="178">
        <f>SUMIFS('1-2 人员岗位信息'!L:L,'1-2 人员岗位信息'!$C:$C,"劳务派遣",'1-2 人员岗位信息'!$B:$B,$D21)</f>
        <v>0</v>
      </c>
      <c r="AW21" s="302"/>
      <c r="AX21" s="178">
        <f t="shared" si="35"/>
        <v>0</v>
      </c>
      <c r="AY21" s="178">
        <f>SUMIFS('1-2 人员岗位信息'!M:M,'1-2 人员岗位信息'!$C:$C,"劳务派遣",'1-2 人员岗位信息'!$B:$B,$D21)</f>
        <v>0</v>
      </c>
      <c r="AZ21" s="302"/>
      <c r="BA21" s="178">
        <f t="shared" si="36"/>
        <v>0</v>
      </c>
      <c r="BB21" s="178">
        <f>SUMIFS('1-2 人员岗位信息'!N:N,'1-2 人员岗位信息'!$C:$C,"劳务派遣",'1-2 人员岗位信息'!$B:$B,$D21)</f>
        <v>0</v>
      </c>
      <c r="BC21" s="302"/>
      <c r="BD21" s="178">
        <f t="shared" si="37"/>
        <v>0</v>
      </c>
      <c r="BE21" s="178">
        <f>SUMIFS('1-2 人员岗位信息'!O:O,'1-2 人员岗位信息'!$C:$C,"劳务派遣",'1-2 人员岗位信息'!$B:$B,$D21)</f>
        <v>0</v>
      </c>
      <c r="BF21" s="302"/>
      <c r="BG21" s="178">
        <f t="shared" si="38"/>
        <v>0</v>
      </c>
      <c r="BH21" s="178">
        <f>SUMIFS('1-2 人员岗位信息'!P:P,'1-2 人员岗位信息'!$C:$C,"劳务派遣",'1-2 人员岗位信息'!$B:$B,$D21)</f>
        <v>0</v>
      </c>
      <c r="BI21" s="302"/>
      <c r="BJ21" s="178">
        <f>BK20*BL21</f>
        <v>0</v>
      </c>
      <c r="BK21" s="178">
        <f>SUMIFS('1-2 人员岗位信息'!Q:Q,'1-2 人员岗位信息'!$C:$C,"劳务派遣",'1-2 人员岗位信息'!$B:$B,$D21)</f>
        <v>0</v>
      </c>
      <c r="BL21" s="311"/>
      <c r="BM21" s="315"/>
      <c r="BN21" s="319"/>
    </row>
    <row r="22" s="121" customFormat="1" ht="33.95" hidden="1" customHeight="1" outlineLevel="4" collapsed="1" spans="2:66">
      <c r="B22" s="122" t="s">
        <v>779</v>
      </c>
      <c r="C22" s="123" t="s">
        <v>18</v>
      </c>
      <c r="D22" s="121" t="s">
        <v>19</v>
      </c>
      <c r="E22" s="122"/>
      <c r="F22" s="122"/>
      <c r="G22" s="122"/>
      <c r="H22" s="122">
        <f>SUM(H23:H28)</f>
        <v>0</v>
      </c>
      <c r="I22" s="122"/>
      <c r="J22" s="122"/>
      <c r="K22" s="122"/>
      <c r="L22" s="122"/>
      <c r="M22" s="122"/>
      <c r="N22" s="122"/>
      <c r="O22" s="122"/>
      <c r="P22" s="293"/>
      <c r="Q22" s="293"/>
      <c r="R22" s="293"/>
      <c r="S22" s="293"/>
      <c r="T22" s="293"/>
      <c r="U22" s="293"/>
      <c r="V22" s="293"/>
      <c r="W22" s="293"/>
      <c r="X22" s="293"/>
      <c r="Y22" s="293"/>
      <c r="Z22" s="293"/>
      <c r="AA22" s="293"/>
      <c r="AB22" s="122">
        <f>SUM(AB23:AB28)</f>
        <v>0</v>
      </c>
      <c r="AC22" s="122">
        <f>SUM(AC23:AC28)</f>
        <v>0</v>
      </c>
      <c r="AD22" s="122"/>
      <c r="AE22" s="122"/>
      <c r="AF22" s="122">
        <f>SUM(AF23:AF28)</f>
        <v>0</v>
      </c>
      <c r="AG22" s="122"/>
      <c r="AH22" s="122"/>
      <c r="AI22" s="122">
        <f>SUM(AI23:AI28)</f>
        <v>0</v>
      </c>
      <c r="AJ22" s="122"/>
      <c r="AK22" s="122"/>
      <c r="AL22" s="122">
        <f>SUM(AL23:AL28)</f>
        <v>0</v>
      </c>
      <c r="AM22" s="122"/>
      <c r="AN22" s="122"/>
      <c r="AO22" s="122">
        <f>SUM(AO23:AO28)</f>
        <v>0</v>
      </c>
      <c r="AP22" s="122"/>
      <c r="AQ22" s="122"/>
      <c r="AR22" s="122">
        <f>SUM(AR23:AR28)</f>
        <v>0</v>
      </c>
      <c r="AS22" s="122"/>
      <c r="AT22" s="122"/>
      <c r="AU22" s="122">
        <f>SUM(AU23:AU28)</f>
        <v>0</v>
      </c>
      <c r="AV22" s="122"/>
      <c r="AW22" s="122"/>
      <c r="AX22" s="122">
        <f>SUM(AX23:AX28)</f>
        <v>0</v>
      </c>
      <c r="AY22" s="122"/>
      <c r="AZ22" s="122"/>
      <c r="BA22" s="122">
        <f>SUM(BA23:BA28)</f>
        <v>0</v>
      </c>
      <c r="BB22" s="122"/>
      <c r="BC22" s="122"/>
      <c r="BD22" s="122">
        <f>SUM(BD23:BD28)</f>
        <v>0</v>
      </c>
      <c r="BE22" s="122"/>
      <c r="BF22" s="122"/>
      <c r="BG22" s="122">
        <f>SUM(BG23:BG28)</f>
        <v>0</v>
      </c>
      <c r="BH22" s="122"/>
      <c r="BI22" s="122"/>
      <c r="BJ22" s="122">
        <f>SUM(BJ23:BJ28)</f>
        <v>0</v>
      </c>
      <c r="BK22" s="122"/>
      <c r="BL22" s="310"/>
      <c r="BM22" s="315"/>
      <c r="BN22" s="318"/>
    </row>
    <row r="23" s="267" customFormat="1" ht="33.95" hidden="1" customHeight="1" outlineLevel="5" spans="2:66">
      <c r="B23" s="178" t="s">
        <v>784</v>
      </c>
      <c r="C23" s="287" t="s">
        <v>815</v>
      </c>
      <c r="D23" s="267" t="s">
        <v>786</v>
      </c>
      <c r="E23" s="178" t="s">
        <v>816</v>
      </c>
      <c r="F23" s="178"/>
      <c r="G23" s="178" t="s">
        <v>788</v>
      </c>
      <c r="H23" s="178">
        <f t="shared" ref="H23:H28" si="40">AB23</f>
        <v>0</v>
      </c>
      <c r="I23" s="178" t="s">
        <v>789</v>
      </c>
      <c r="J23" s="178" t="e">
        <f t="shared" ref="J23:J28" si="41">SUM(AD23,AG23,AJ23,AM23,AP23,AS23,AV23,AY23,BB23,BE23,BH23,BK23)/N23</f>
        <v>#DIV/0!</v>
      </c>
      <c r="K23" s="178" t="s">
        <v>790</v>
      </c>
      <c r="L23" s="178" t="e">
        <f t="shared" ref="L23:L28" si="42">H23/N23/J23</f>
        <v>#DIV/0!</v>
      </c>
      <c r="M23" s="178" t="s">
        <v>791</v>
      </c>
      <c r="N23" s="178">
        <f t="shared" ref="N23:N28" si="43">COUNTIF(AD23,"&gt;0")+COUNTIF(AG23,"&gt;0")+COUNTIF(AJ23,"&gt;0")+COUNTIF(AM23,"&gt;0")+COUNTIF(AP23,"&gt;0")+COUNTIF(AS23,"&gt;0")+COUNTIF(AV23,"&gt;0")+COUNTIF(AY23,"&gt;0")+COUNTIF(BB23,"&gt;0")+COUNTIF(BE23,"&gt;0")+COUNTIF(BH23,"&gt;0")+COUNTIF(BK23,"&gt;0")</f>
        <v>0</v>
      </c>
      <c r="O23" s="178"/>
      <c r="P23" s="294"/>
      <c r="Q23" s="294"/>
      <c r="R23" s="294"/>
      <c r="S23" s="294"/>
      <c r="T23" s="294"/>
      <c r="U23" s="294"/>
      <c r="V23" s="294"/>
      <c r="W23" s="294"/>
      <c r="X23" s="294"/>
      <c r="Y23" s="294"/>
      <c r="Z23" s="294"/>
      <c r="AA23" s="294"/>
      <c r="AB23" s="178">
        <f t="shared" ref="AB23:AB28" si="44">SUM(AC23,AF23,AI23,AL23,AO23,AR23,AU23,AX23,BA23,BD23,BG23,BJ23)</f>
        <v>0</v>
      </c>
      <c r="AC23" s="178">
        <f t="shared" ref="AC23:AC28" si="45">AD23*AE23</f>
        <v>0</v>
      </c>
      <c r="AD23" s="178">
        <f>'1-2 人员岗位信息'!F13</f>
        <v>0</v>
      </c>
      <c r="AE23" s="302">
        <f>IFERROR(预算主表!P80/(12*AD23),0)</f>
        <v>0</v>
      </c>
      <c r="AF23" s="178">
        <f t="shared" ref="AF23:AF28" si="46">AG23*AH23</f>
        <v>0</v>
      </c>
      <c r="AG23" s="178">
        <f>SUMIFS('1-2 人员岗位信息'!G:G,'1-2 人员岗位信息'!$C:$C,"专业外包",'1-2 人员岗位信息'!$B:$B,$D23)</f>
        <v>0</v>
      </c>
      <c r="AH23" s="302">
        <f>AE23</f>
        <v>0</v>
      </c>
      <c r="AI23" s="178">
        <f t="shared" ref="AI23:AI28" si="47">AJ23*AK23</f>
        <v>0</v>
      </c>
      <c r="AJ23" s="178">
        <f>SUMIFS('1-2 人员岗位信息'!H:H,'1-2 人员岗位信息'!$C:$C,"专业外包",'1-2 人员岗位信息'!$B:$B,$D23)</f>
        <v>0</v>
      </c>
      <c r="AK23" s="302">
        <f>AE23</f>
        <v>0</v>
      </c>
      <c r="AL23" s="178">
        <f t="shared" ref="AL23:AL28" si="48">AM23*AN23</f>
        <v>0</v>
      </c>
      <c r="AM23" s="178">
        <f>SUMIFS('1-2 人员岗位信息'!I:I,'1-2 人员岗位信息'!$C:$C,"专业外包",'1-2 人员岗位信息'!$B:$B,$D23)</f>
        <v>0</v>
      </c>
      <c r="AN23" s="302">
        <f>AE23</f>
        <v>0</v>
      </c>
      <c r="AO23" s="178">
        <f t="shared" ref="AO23:AO28" si="49">AP23*AQ23</f>
        <v>0</v>
      </c>
      <c r="AP23" s="178">
        <f>SUMIFS('1-2 人员岗位信息'!J:J,'1-2 人员岗位信息'!$C:$C,"专业外包",'1-2 人员岗位信息'!$B:$B,$D23)</f>
        <v>0</v>
      </c>
      <c r="AQ23" s="302">
        <f>AE23</f>
        <v>0</v>
      </c>
      <c r="AR23" s="178">
        <f t="shared" ref="AR23:AR28" si="50">AS23*AT23</f>
        <v>0</v>
      </c>
      <c r="AS23" s="178">
        <f>SUMIFS('1-2 人员岗位信息'!K:K,'1-2 人员岗位信息'!$C:$C,"专业外包",'1-2 人员岗位信息'!$B:$B,$D23)</f>
        <v>0</v>
      </c>
      <c r="AT23" s="302">
        <f>AE23</f>
        <v>0</v>
      </c>
      <c r="AU23" s="178">
        <f t="shared" ref="AU23:AU28" si="51">AV23*AW23</f>
        <v>0</v>
      </c>
      <c r="AV23" s="178">
        <f>SUMIFS('1-2 人员岗位信息'!L:L,'1-2 人员岗位信息'!$C:$C,"专业外包",'1-2 人员岗位信息'!$B:$B,$D23)</f>
        <v>0</v>
      </c>
      <c r="AW23" s="302">
        <f>AE23</f>
        <v>0</v>
      </c>
      <c r="AX23" s="178">
        <f t="shared" ref="AX23:AX28" si="52">AY23*AZ23</f>
        <v>0</v>
      </c>
      <c r="AY23" s="178">
        <f>SUMIFS('1-2 人员岗位信息'!M:M,'1-2 人员岗位信息'!$C:$C,"专业外包",'1-2 人员岗位信息'!$B:$B,$D23)</f>
        <v>0</v>
      </c>
      <c r="AZ23" s="302">
        <f>AE23</f>
        <v>0</v>
      </c>
      <c r="BA23" s="178">
        <f t="shared" ref="BA23:BA28" si="53">BB23*BC23</f>
        <v>0</v>
      </c>
      <c r="BB23" s="178">
        <f>SUMIFS('1-2 人员岗位信息'!N:N,'1-2 人员岗位信息'!$C:$C,"专业外包",'1-2 人员岗位信息'!$B:$B,$D23)</f>
        <v>0</v>
      </c>
      <c r="BC23" s="302">
        <f>AE23</f>
        <v>0</v>
      </c>
      <c r="BD23" s="178">
        <f t="shared" ref="BD23:BD28" si="54">BE23*BF23</f>
        <v>0</v>
      </c>
      <c r="BE23" s="178">
        <f>SUMIFS('1-2 人员岗位信息'!O:O,'1-2 人员岗位信息'!$C:$C,"专业外包",'1-2 人员岗位信息'!$B:$B,$D23)</f>
        <v>0</v>
      </c>
      <c r="BF23" s="302">
        <f>AE23</f>
        <v>0</v>
      </c>
      <c r="BG23" s="178">
        <f t="shared" ref="BG23:BG28" si="55">BH23*BI23</f>
        <v>0</v>
      </c>
      <c r="BH23" s="178">
        <f>SUMIFS('1-2 人员岗位信息'!P:P,'1-2 人员岗位信息'!$C:$C,"专业外包",'1-2 人员岗位信息'!$B:$B,$D23)</f>
        <v>0</v>
      </c>
      <c r="BI23" s="302">
        <f>AE23</f>
        <v>0</v>
      </c>
      <c r="BJ23" s="178">
        <f t="shared" ref="BJ23:BJ28" si="56">BK23*BL23</f>
        <v>0</v>
      </c>
      <c r="BK23" s="178">
        <f>SUMIFS('1-2 人员岗位信息'!Q:Q,'1-2 人员岗位信息'!$C:$C,"专业外包",'1-2 人员岗位信息'!$B:$B,$D23)</f>
        <v>0</v>
      </c>
      <c r="BL23" s="311">
        <f>AE23</f>
        <v>0</v>
      </c>
      <c r="BM23" s="315"/>
      <c r="BN23" s="319"/>
    </row>
    <row r="24" s="267" customFormat="1" ht="33.95" hidden="1" customHeight="1" outlineLevel="5" spans="2:66">
      <c r="B24" s="178" t="s">
        <v>784</v>
      </c>
      <c r="C24" s="287" t="s">
        <v>817</v>
      </c>
      <c r="D24" s="267" t="s">
        <v>793</v>
      </c>
      <c r="E24" s="178" t="s">
        <v>818</v>
      </c>
      <c r="F24" s="178"/>
      <c r="G24" s="178" t="s">
        <v>788</v>
      </c>
      <c r="H24" s="178">
        <f t="shared" si="40"/>
        <v>0</v>
      </c>
      <c r="I24" s="178" t="s">
        <v>789</v>
      </c>
      <c r="J24" s="178" t="e">
        <f t="shared" si="41"/>
        <v>#DIV/0!</v>
      </c>
      <c r="K24" s="178" t="s">
        <v>790</v>
      </c>
      <c r="L24" s="178" t="e">
        <f t="shared" si="42"/>
        <v>#DIV/0!</v>
      </c>
      <c r="M24" s="178" t="s">
        <v>791</v>
      </c>
      <c r="N24" s="178">
        <f t="shared" si="43"/>
        <v>0</v>
      </c>
      <c r="O24" s="178"/>
      <c r="P24" s="294"/>
      <c r="Q24" s="294"/>
      <c r="R24" s="294"/>
      <c r="S24" s="294"/>
      <c r="T24" s="294"/>
      <c r="U24" s="294"/>
      <c r="V24" s="294"/>
      <c r="W24" s="294"/>
      <c r="X24" s="294"/>
      <c r="Y24" s="294"/>
      <c r="Z24" s="294"/>
      <c r="AA24" s="294"/>
      <c r="AB24" s="178">
        <f t="shared" si="44"/>
        <v>0</v>
      </c>
      <c r="AC24" s="178">
        <f t="shared" si="45"/>
        <v>0</v>
      </c>
      <c r="AD24" s="178">
        <f>'1-2 人员岗位信息'!F17</f>
        <v>0</v>
      </c>
      <c r="AE24" s="302"/>
      <c r="AF24" s="178">
        <f t="shared" si="46"/>
        <v>0</v>
      </c>
      <c r="AG24" s="178">
        <f>SUMIFS('1-2 人员岗位信息'!G:G,'1-2 人员岗位信息'!$C:$C,"专业外包",'1-2 人员岗位信息'!$B:$B,$D24)</f>
        <v>0</v>
      </c>
      <c r="AH24" s="302"/>
      <c r="AI24" s="178">
        <f t="shared" si="47"/>
        <v>0</v>
      </c>
      <c r="AJ24" s="178">
        <f>SUMIFS('1-2 人员岗位信息'!H:H,'1-2 人员岗位信息'!$C:$C,"专业外包",'1-2 人员岗位信息'!$B:$B,$D24)</f>
        <v>0</v>
      </c>
      <c r="AK24" s="302"/>
      <c r="AL24" s="178">
        <f t="shared" si="48"/>
        <v>0</v>
      </c>
      <c r="AM24" s="178">
        <f>SUMIFS('1-2 人员岗位信息'!I:I,'1-2 人员岗位信息'!$C:$C,"专业外包",'1-2 人员岗位信息'!$B:$B,$D24)</f>
        <v>0</v>
      </c>
      <c r="AN24" s="302"/>
      <c r="AO24" s="178">
        <f t="shared" si="49"/>
        <v>0</v>
      </c>
      <c r="AP24" s="178">
        <f>SUMIFS('1-2 人员岗位信息'!J:J,'1-2 人员岗位信息'!$C:$C,"专业外包",'1-2 人员岗位信息'!$B:$B,$D24)</f>
        <v>0</v>
      </c>
      <c r="AQ24" s="302"/>
      <c r="AR24" s="178">
        <f t="shared" si="50"/>
        <v>0</v>
      </c>
      <c r="AS24" s="178">
        <f>SUMIFS('1-2 人员岗位信息'!K:K,'1-2 人员岗位信息'!$C:$C,"专业外包",'1-2 人员岗位信息'!$B:$B,$D24)</f>
        <v>0</v>
      </c>
      <c r="AT24" s="302"/>
      <c r="AU24" s="178">
        <f t="shared" si="51"/>
        <v>0</v>
      </c>
      <c r="AV24" s="178">
        <f>SUMIFS('1-2 人员岗位信息'!L:L,'1-2 人员岗位信息'!$C:$C,"专业外包",'1-2 人员岗位信息'!$B:$B,$D24)</f>
        <v>0</v>
      </c>
      <c r="AW24" s="302"/>
      <c r="AX24" s="178">
        <f t="shared" si="52"/>
        <v>0</v>
      </c>
      <c r="AY24" s="178">
        <f>SUMIFS('1-2 人员岗位信息'!M:M,'1-2 人员岗位信息'!$C:$C,"专业外包",'1-2 人员岗位信息'!$B:$B,$D24)</f>
        <v>0</v>
      </c>
      <c r="AZ24" s="302"/>
      <c r="BA24" s="178">
        <f t="shared" si="53"/>
        <v>0</v>
      </c>
      <c r="BB24" s="178">
        <f>SUMIFS('1-2 人员岗位信息'!N:N,'1-2 人员岗位信息'!$C:$C,"专业外包",'1-2 人员岗位信息'!$B:$B,$D24)</f>
        <v>0</v>
      </c>
      <c r="BC24" s="302"/>
      <c r="BD24" s="178">
        <f t="shared" si="54"/>
        <v>0</v>
      </c>
      <c r="BE24" s="178">
        <f>SUMIFS('1-2 人员岗位信息'!O:O,'1-2 人员岗位信息'!$C:$C,"专业外包",'1-2 人员岗位信息'!$B:$B,$D24)</f>
        <v>0</v>
      </c>
      <c r="BF24" s="302"/>
      <c r="BG24" s="178">
        <f t="shared" si="55"/>
        <v>0</v>
      </c>
      <c r="BH24" s="178">
        <f>SUMIFS('1-2 人员岗位信息'!P:P,'1-2 人员岗位信息'!$C:$C,"专业外包",'1-2 人员岗位信息'!$B:$B,$D24)</f>
        <v>0</v>
      </c>
      <c r="BI24" s="302"/>
      <c r="BJ24" s="178">
        <f t="shared" si="56"/>
        <v>0</v>
      </c>
      <c r="BK24" s="178">
        <f>SUMIFS('1-2 人员岗位信息'!Q:Q,'1-2 人员岗位信息'!$C:$C,"专业外包",'1-2 人员岗位信息'!$B:$B,$D24)</f>
        <v>0</v>
      </c>
      <c r="BL24" s="311"/>
      <c r="BM24" s="315"/>
      <c r="BN24" s="319"/>
    </row>
    <row r="25" s="267" customFormat="1" ht="33.95" hidden="1" customHeight="1" outlineLevel="5" spans="2:66">
      <c r="B25" s="178" t="s">
        <v>784</v>
      </c>
      <c r="C25" s="287" t="s">
        <v>819</v>
      </c>
      <c r="D25" s="267" t="s">
        <v>796</v>
      </c>
      <c r="E25" s="178" t="s">
        <v>797</v>
      </c>
      <c r="F25" s="178"/>
      <c r="G25" s="178" t="s">
        <v>788</v>
      </c>
      <c r="H25" s="178">
        <f t="shared" si="40"/>
        <v>0</v>
      </c>
      <c r="I25" s="178" t="s">
        <v>789</v>
      </c>
      <c r="J25" s="178" t="e">
        <f t="shared" si="41"/>
        <v>#DIV/0!</v>
      </c>
      <c r="K25" s="178" t="s">
        <v>790</v>
      </c>
      <c r="L25" s="178" t="e">
        <f t="shared" si="42"/>
        <v>#DIV/0!</v>
      </c>
      <c r="M25" s="178" t="s">
        <v>791</v>
      </c>
      <c r="N25" s="178">
        <f t="shared" si="43"/>
        <v>0</v>
      </c>
      <c r="O25" s="178"/>
      <c r="P25" s="294"/>
      <c r="Q25" s="294"/>
      <c r="R25" s="294"/>
      <c r="S25" s="294"/>
      <c r="T25" s="294"/>
      <c r="U25" s="294"/>
      <c r="V25" s="294"/>
      <c r="W25" s="294"/>
      <c r="X25" s="294"/>
      <c r="Y25" s="294"/>
      <c r="Z25" s="294"/>
      <c r="AA25" s="294"/>
      <c r="AB25" s="178">
        <f t="shared" si="44"/>
        <v>0</v>
      </c>
      <c r="AC25" s="178">
        <f t="shared" si="45"/>
        <v>0</v>
      </c>
      <c r="AD25" s="178">
        <f>'1-2 人员岗位信息'!F21</f>
        <v>0</v>
      </c>
      <c r="AE25" s="302"/>
      <c r="AF25" s="178">
        <f t="shared" si="46"/>
        <v>0</v>
      </c>
      <c r="AG25" s="178">
        <f>SUMIFS('1-2 人员岗位信息'!G:G,'1-2 人员岗位信息'!$C:$C,"专业外包",'1-2 人员岗位信息'!$B:$B,$D25)</f>
        <v>0</v>
      </c>
      <c r="AH25" s="302"/>
      <c r="AI25" s="178">
        <f t="shared" si="47"/>
        <v>0</v>
      </c>
      <c r="AJ25" s="178">
        <f>SUMIFS('1-2 人员岗位信息'!H:H,'1-2 人员岗位信息'!$C:$C,"专业外包",'1-2 人员岗位信息'!$B:$B,$D25)</f>
        <v>0</v>
      </c>
      <c r="AK25" s="302"/>
      <c r="AL25" s="178">
        <f t="shared" si="48"/>
        <v>0</v>
      </c>
      <c r="AM25" s="178">
        <f>SUMIFS('1-2 人员岗位信息'!I:I,'1-2 人员岗位信息'!$C:$C,"专业外包",'1-2 人员岗位信息'!$B:$B,$D25)</f>
        <v>0</v>
      </c>
      <c r="AN25" s="302"/>
      <c r="AO25" s="178">
        <f t="shared" si="49"/>
        <v>0</v>
      </c>
      <c r="AP25" s="178">
        <f>SUMIFS('1-2 人员岗位信息'!J:J,'1-2 人员岗位信息'!$C:$C,"专业外包",'1-2 人员岗位信息'!$B:$B,$D25)</f>
        <v>0</v>
      </c>
      <c r="AQ25" s="302"/>
      <c r="AR25" s="178">
        <f t="shared" si="50"/>
        <v>0</v>
      </c>
      <c r="AS25" s="178">
        <f>SUMIFS('1-2 人员岗位信息'!K:K,'1-2 人员岗位信息'!$C:$C,"专业外包",'1-2 人员岗位信息'!$B:$B,$D25)</f>
        <v>0</v>
      </c>
      <c r="AT25" s="302"/>
      <c r="AU25" s="178">
        <f t="shared" si="51"/>
        <v>0</v>
      </c>
      <c r="AV25" s="178">
        <f>SUMIFS('1-2 人员岗位信息'!L:L,'1-2 人员岗位信息'!$C:$C,"专业外包",'1-2 人员岗位信息'!$B:$B,$D25)</f>
        <v>0</v>
      </c>
      <c r="AW25" s="302"/>
      <c r="AX25" s="178">
        <f t="shared" si="52"/>
        <v>0</v>
      </c>
      <c r="AY25" s="178">
        <f>SUMIFS('1-2 人员岗位信息'!M:M,'1-2 人员岗位信息'!$C:$C,"专业外包",'1-2 人员岗位信息'!$B:$B,$D25)</f>
        <v>0</v>
      </c>
      <c r="AZ25" s="302"/>
      <c r="BA25" s="178">
        <f t="shared" si="53"/>
        <v>0</v>
      </c>
      <c r="BB25" s="178">
        <f>SUMIFS('1-2 人员岗位信息'!N:N,'1-2 人员岗位信息'!$C:$C,"专业外包",'1-2 人员岗位信息'!$B:$B,$D25)</f>
        <v>0</v>
      </c>
      <c r="BC25" s="302"/>
      <c r="BD25" s="178">
        <f t="shared" si="54"/>
        <v>0</v>
      </c>
      <c r="BE25" s="178">
        <f>SUMIFS('1-2 人员岗位信息'!O:O,'1-2 人员岗位信息'!$C:$C,"专业外包",'1-2 人员岗位信息'!$B:$B,$D25)</f>
        <v>0</v>
      </c>
      <c r="BF25" s="302"/>
      <c r="BG25" s="178">
        <f t="shared" si="55"/>
        <v>0</v>
      </c>
      <c r="BH25" s="178">
        <f>SUMIFS('1-2 人员岗位信息'!P:P,'1-2 人员岗位信息'!$C:$C,"专业外包",'1-2 人员岗位信息'!$B:$B,$D25)</f>
        <v>0</v>
      </c>
      <c r="BI25" s="302"/>
      <c r="BJ25" s="178">
        <f t="shared" si="56"/>
        <v>0</v>
      </c>
      <c r="BK25" s="178">
        <f>SUMIFS('1-2 人员岗位信息'!Q:Q,'1-2 人员岗位信息'!$C:$C,"专业外包",'1-2 人员岗位信息'!$B:$B,$D25)</f>
        <v>0</v>
      </c>
      <c r="BL25" s="311"/>
      <c r="BM25" s="315"/>
      <c r="BN25" s="319"/>
    </row>
    <row r="26" s="267" customFormat="1" ht="33.95" hidden="1" customHeight="1" outlineLevel="5" spans="2:66">
      <c r="B26" s="178" t="s">
        <v>784</v>
      </c>
      <c r="C26" s="287" t="s">
        <v>820</v>
      </c>
      <c r="D26" s="267" t="s">
        <v>799</v>
      </c>
      <c r="E26" s="178" t="s">
        <v>800</v>
      </c>
      <c r="F26" s="178"/>
      <c r="G26" s="178" t="s">
        <v>788</v>
      </c>
      <c r="H26" s="178">
        <f t="shared" si="40"/>
        <v>0</v>
      </c>
      <c r="I26" s="178" t="s">
        <v>789</v>
      </c>
      <c r="J26" s="178" t="e">
        <f t="shared" si="41"/>
        <v>#DIV/0!</v>
      </c>
      <c r="K26" s="178" t="s">
        <v>790</v>
      </c>
      <c r="L26" s="178" t="e">
        <f t="shared" si="42"/>
        <v>#DIV/0!</v>
      </c>
      <c r="M26" s="178" t="s">
        <v>791</v>
      </c>
      <c r="N26" s="178">
        <f t="shared" si="43"/>
        <v>0</v>
      </c>
      <c r="O26" s="178"/>
      <c r="P26" s="294"/>
      <c r="Q26" s="294"/>
      <c r="R26" s="294"/>
      <c r="S26" s="294"/>
      <c r="T26" s="294"/>
      <c r="U26" s="294"/>
      <c r="V26" s="294"/>
      <c r="W26" s="294"/>
      <c r="X26" s="294"/>
      <c r="Y26" s="294"/>
      <c r="Z26" s="294"/>
      <c r="AA26" s="294"/>
      <c r="AB26" s="178">
        <f t="shared" si="44"/>
        <v>0</v>
      </c>
      <c r="AC26" s="178">
        <f t="shared" si="45"/>
        <v>0</v>
      </c>
      <c r="AD26" s="178">
        <f>'1-2 人员岗位信息'!F25</f>
        <v>0</v>
      </c>
      <c r="AE26" s="302"/>
      <c r="AF26" s="178">
        <f t="shared" si="46"/>
        <v>0</v>
      </c>
      <c r="AG26" s="178">
        <f>SUMIFS('1-2 人员岗位信息'!G:G,'1-2 人员岗位信息'!$C:$C,"专业外包",'1-2 人员岗位信息'!$B:$B,$D26)</f>
        <v>0</v>
      </c>
      <c r="AH26" s="302"/>
      <c r="AI26" s="178">
        <f t="shared" si="47"/>
        <v>0</v>
      </c>
      <c r="AJ26" s="178">
        <f>SUMIFS('1-2 人员岗位信息'!H:H,'1-2 人员岗位信息'!$C:$C,"专业外包",'1-2 人员岗位信息'!$B:$B,$D26)</f>
        <v>0</v>
      </c>
      <c r="AK26" s="302"/>
      <c r="AL26" s="178">
        <f t="shared" si="48"/>
        <v>0</v>
      </c>
      <c r="AM26" s="178">
        <f>SUMIFS('1-2 人员岗位信息'!I:I,'1-2 人员岗位信息'!$C:$C,"专业外包",'1-2 人员岗位信息'!$B:$B,$D26)</f>
        <v>0</v>
      </c>
      <c r="AN26" s="302"/>
      <c r="AO26" s="178">
        <f t="shared" si="49"/>
        <v>0</v>
      </c>
      <c r="AP26" s="178">
        <f>SUMIFS('1-2 人员岗位信息'!J:J,'1-2 人员岗位信息'!$C:$C,"专业外包",'1-2 人员岗位信息'!$B:$B,$D26)</f>
        <v>0</v>
      </c>
      <c r="AQ26" s="302"/>
      <c r="AR26" s="178">
        <f t="shared" si="50"/>
        <v>0</v>
      </c>
      <c r="AS26" s="178">
        <f>SUMIFS('1-2 人员岗位信息'!K:K,'1-2 人员岗位信息'!$C:$C,"专业外包",'1-2 人员岗位信息'!$B:$B,$D26)</f>
        <v>0</v>
      </c>
      <c r="AT26" s="302"/>
      <c r="AU26" s="178">
        <f t="shared" si="51"/>
        <v>0</v>
      </c>
      <c r="AV26" s="178">
        <f>SUMIFS('1-2 人员岗位信息'!L:L,'1-2 人员岗位信息'!$C:$C,"专业外包",'1-2 人员岗位信息'!$B:$B,$D26)</f>
        <v>0</v>
      </c>
      <c r="AW26" s="302"/>
      <c r="AX26" s="178">
        <f t="shared" si="52"/>
        <v>0</v>
      </c>
      <c r="AY26" s="178">
        <f>SUMIFS('1-2 人员岗位信息'!M:M,'1-2 人员岗位信息'!$C:$C,"专业外包",'1-2 人员岗位信息'!$B:$B,$D26)</f>
        <v>0</v>
      </c>
      <c r="AZ26" s="302"/>
      <c r="BA26" s="178">
        <f t="shared" si="53"/>
        <v>0</v>
      </c>
      <c r="BB26" s="178">
        <f>SUMIFS('1-2 人员岗位信息'!N:N,'1-2 人员岗位信息'!$C:$C,"专业外包",'1-2 人员岗位信息'!$B:$B,$D26)</f>
        <v>0</v>
      </c>
      <c r="BC26" s="302"/>
      <c r="BD26" s="178">
        <f t="shared" si="54"/>
        <v>0</v>
      </c>
      <c r="BE26" s="178">
        <f>SUMIFS('1-2 人员岗位信息'!O:O,'1-2 人员岗位信息'!$C:$C,"专业外包",'1-2 人员岗位信息'!$B:$B,$D26)</f>
        <v>0</v>
      </c>
      <c r="BF26" s="302"/>
      <c r="BG26" s="178">
        <f t="shared" si="55"/>
        <v>0</v>
      </c>
      <c r="BH26" s="178">
        <f>SUMIFS('1-2 人员岗位信息'!P:P,'1-2 人员岗位信息'!$C:$C,"专业外包",'1-2 人员岗位信息'!$B:$B,$D26)</f>
        <v>0</v>
      </c>
      <c r="BI26" s="302"/>
      <c r="BJ26" s="178">
        <f t="shared" si="56"/>
        <v>0</v>
      </c>
      <c r="BK26" s="178">
        <f>SUMIFS('1-2 人员岗位信息'!Q:Q,'1-2 人员岗位信息'!$C:$C,"专业外包",'1-2 人员岗位信息'!$B:$B,$D26)</f>
        <v>0</v>
      </c>
      <c r="BL26" s="311"/>
      <c r="BM26" s="315"/>
      <c r="BN26" s="319"/>
    </row>
    <row r="27" s="267" customFormat="1" ht="33.95" hidden="1" customHeight="1" outlineLevel="5" spans="2:66">
      <c r="B27" s="178" t="s">
        <v>784</v>
      </c>
      <c r="C27" s="287" t="s">
        <v>821</v>
      </c>
      <c r="D27" s="267" t="s">
        <v>802</v>
      </c>
      <c r="E27" s="178" t="s">
        <v>803</v>
      </c>
      <c r="F27" s="178"/>
      <c r="G27" s="178" t="s">
        <v>788</v>
      </c>
      <c r="H27" s="178">
        <f t="shared" si="40"/>
        <v>0</v>
      </c>
      <c r="I27" s="178" t="s">
        <v>789</v>
      </c>
      <c r="J27" s="178" t="e">
        <f t="shared" si="41"/>
        <v>#DIV/0!</v>
      </c>
      <c r="K27" s="178" t="s">
        <v>790</v>
      </c>
      <c r="L27" s="178" t="e">
        <f t="shared" si="42"/>
        <v>#DIV/0!</v>
      </c>
      <c r="M27" s="178" t="s">
        <v>791</v>
      </c>
      <c r="N27" s="178">
        <f t="shared" si="43"/>
        <v>0</v>
      </c>
      <c r="O27" s="178"/>
      <c r="P27" s="294"/>
      <c r="Q27" s="294"/>
      <c r="R27" s="294"/>
      <c r="S27" s="294"/>
      <c r="T27" s="294"/>
      <c r="U27" s="294"/>
      <c r="V27" s="294"/>
      <c r="W27" s="294"/>
      <c r="X27" s="294"/>
      <c r="Y27" s="294"/>
      <c r="Z27" s="294"/>
      <c r="AA27" s="294"/>
      <c r="AB27" s="178">
        <f t="shared" si="44"/>
        <v>0</v>
      </c>
      <c r="AC27" s="178">
        <f t="shared" si="45"/>
        <v>0</v>
      </c>
      <c r="AD27" s="178">
        <f>'1-2 人员岗位信息'!F29</f>
        <v>0</v>
      </c>
      <c r="AE27" s="302"/>
      <c r="AF27" s="178">
        <f t="shared" si="46"/>
        <v>0</v>
      </c>
      <c r="AG27" s="178">
        <f>SUMIFS('1-2 人员岗位信息'!G:G,'1-2 人员岗位信息'!$C:$C,"专业外包",'1-2 人员岗位信息'!$B:$B,$D27)</f>
        <v>0</v>
      </c>
      <c r="AH27" s="302"/>
      <c r="AI27" s="178">
        <f t="shared" si="47"/>
        <v>0</v>
      </c>
      <c r="AJ27" s="178">
        <f>SUMIFS('1-2 人员岗位信息'!H:H,'1-2 人员岗位信息'!$C:$C,"专业外包",'1-2 人员岗位信息'!$B:$B,$D27)</f>
        <v>0</v>
      </c>
      <c r="AK27" s="302"/>
      <c r="AL27" s="178">
        <f t="shared" si="48"/>
        <v>0</v>
      </c>
      <c r="AM27" s="178">
        <f>SUMIFS('1-2 人员岗位信息'!I:I,'1-2 人员岗位信息'!$C:$C,"专业外包",'1-2 人员岗位信息'!$B:$B,$D27)</f>
        <v>0</v>
      </c>
      <c r="AN27" s="302"/>
      <c r="AO27" s="178">
        <f t="shared" si="49"/>
        <v>0</v>
      </c>
      <c r="AP27" s="178">
        <f>SUMIFS('1-2 人员岗位信息'!J:J,'1-2 人员岗位信息'!$C:$C,"专业外包",'1-2 人员岗位信息'!$B:$B,$D27)</f>
        <v>0</v>
      </c>
      <c r="AQ27" s="302"/>
      <c r="AR27" s="178">
        <f t="shared" si="50"/>
        <v>0</v>
      </c>
      <c r="AS27" s="178">
        <f>SUMIFS('1-2 人员岗位信息'!K:K,'1-2 人员岗位信息'!$C:$C,"专业外包",'1-2 人员岗位信息'!$B:$B,$D27)</f>
        <v>0</v>
      </c>
      <c r="AT27" s="302"/>
      <c r="AU27" s="178">
        <f t="shared" si="51"/>
        <v>0</v>
      </c>
      <c r="AV27" s="178">
        <f>SUMIFS('1-2 人员岗位信息'!L:L,'1-2 人员岗位信息'!$C:$C,"专业外包",'1-2 人员岗位信息'!$B:$B,$D27)</f>
        <v>0</v>
      </c>
      <c r="AW27" s="302"/>
      <c r="AX27" s="178">
        <f t="shared" si="52"/>
        <v>0</v>
      </c>
      <c r="AY27" s="178">
        <f>SUMIFS('1-2 人员岗位信息'!M:M,'1-2 人员岗位信息'!$C:$C,"专业外包",'1-2 人员岗位信息'!$B:$B,$D27)</f>
        <v>0</v>
      </c>
      <c r="AZ27" s="302"/>
      <c r="BA27" s="178">
        <f t="shared" si="53"/>
        <v>0</v>
      </c>
      <c r="BB27" s="178">
        <f>SUMIFS('1-2 人员岗位信息'!N:N,'1-2 人员岗位信息'!$C:$C,"专业外包",'1-2 人员岗位信息'!$B:$B,$D27)</f>
        <v>0</v>
      </c>
      <c r="BC27" s="302"/>
      <c r="BD27" s="178">
        <f t="shared" si="54"/>
        <v>0</v>
      </c>
      <c r="BE27" s="178">
        <f>SUMIFS('1-2 人员岗位信息'!O:O,'1-2 人员岗位信息'!$C:$C,"专业外包",'1-2 人员岗位信息'!$B:$B,$D27)</f>
        <v>0</v>
      </c>
      <c r="BF27" s="302"/>
      <c r="BG27" s="178">
        <f t="shared" si="55"/>
        <v>0</v>
      </c>
      <c r="BH27" s="178">
        <f>SUMIFS('1-2 人员岗位信息'!P:P,'1-2 人员岗位信息'!$C:$C,"专业外包",'1-2 人员岗位信息'!$B:$B,$D27)</f>
        <v>0</v>
      </c>
      <c r="BI27" s="302"/>
      <c r="BJ27" s="178">
        <f t="shared" si="56"/>
        <v>0</v>
      </c>
      <c r="BK27" s="178">
        <f>SUMIFS('1-2 人员岗位信息'!Q:Q,'1-2 人员岗位信息'!$C:$C,"专业外包",'1-2 人员岗位信息'!$B:$B,$D27)</f>
        <v>0</v>
      </c>
      <c r="BL27" s="311"/>
      <c r="BM27" s="315"/>
      <c r="BN27" s="319"/>
    </row>
    <row r="28" s="267" customFormat="1" ht="33.95" hidden="1" customHeight="1" outlineLevel="5" spans="2:66">
      <c r="B28" s="178" t="s">
        <v>784</v>
      </c>
      <c r="C28" s="287" t="s">
        <v>822</v>
      </c>
      <c r="D28" s="267" t="s">
        <v>805</v>
      </c>
      <c r="E28" s="178" t="s">
        <v>806</v>
      </c>
      <c r="F28" s="178"/>
      <c r="G28" s="178" t="s">
        <v>788</v>
      </c>
      <c r="H28" s="178">
        <f t="shared" si="40"/>
        <v>0</v>
      </c>
      <c r="I28" s="178" t="s">
        <v>789</v>
      </c>
      <c r="J28" s="178" t="e">
        <f t="shared" si="41"/>
        <v>#DIV/0!</v>
      </c>
      <c r="K28" s="178" t="s">
        <v>790</v>
      </c>
      <c r="L28" s="178" t="e">
        <f t="shared" si="42"/>
        <v>#DIV/0!</v>
      </c>
      <c r="M28" s="178" t="s">
        <v>791</v>
      </c>
      <c r="N28" s="178">
        <f t="shared" si="43"/>
        <v>0</v>
      </c>
      <c r="O28" s="178"/>
      <c r="P28" s="294"/>
      <c r="Q28" s="294"/>
      <c r="R28" s="294"/>
      <c r="S28" s="294"/>
      <c r="T28" s="294"/>
      <c r="U28" s="294"/>
      <c r="V28" s="294"/>
      <c r="W28" s="294"/>
      <c r="X28" s="294"/>
      <c r="Y28" s="294"/>
      <c r="Z28" s="294"/>
      <c r="AA28" s="294"/>
      <c r="AB28" s="178">
        <f t="shared" si="44"/>
        <v>0</v>
      </c>
      <c r="AC28" s="178">
        <f t="shared" si="45"/>
        <v>0</v>
      </c>
      <c r="AD28" s="178">
        <f>'1-2 人员岗位信息'!F33</f>
        <v>0</v>
      </c>
      <c r="AE28" s="302"/>
      <c r="AF28" s="178">
        <f t="shared" si="46"/>
        <v>0</v>
      </c>
      <c r="AG28" s="178">
        <f>SUMIFS('1-2 人员岗位信息'!G:G,'1-2 人员岗位信息'!$C:$C,"专业外包",'1-2 人员岗位信息'!$B:$B,$D28)</f>
        <v>0</v>
      </c>
      <c r="AH28" s="302"/>
      <c r="AI28" s="178">
        <f t="shared" si="47"/>
        <v>0</v>
      </c>
      <c r="AJ28" s="178">
        <f>SUMIFS('1-2 人员岗位信息'!H:H,'1-2 人员岗位信息'!$C:$C,"专业外包",'1-2 人员岗位信息'!$B:$B,$D28)</f>
        <v>0</v>
      </c>
      <c r="AK28" s="302"/>
      <c r="AL28" s="178">
        <f t="shared" si="48"/>
        <v>0</v>
      </c>
      <c r="AM28" s="178">
        <f>SUMIFS('1-2 人员岗位信息'!I:I,'1-2 人员岗位信息'!$C:$C,"专业外包",'1-2 人员岗位信息'!$B:$B,$D28)</f>
        <v>0</v>
      </c>
      <c r="AN28" s="302"/>
      <c r="AO28" s="178">
        <f t="shared" si="49"/>
        <v>0</v>
      </c>
      <c r="AP28" s="178">
        <f>SUMIFS('1-2 人员岗位信息'!J:J,'1-2 人员岗位信息'!$C:$C,"专业外包",'1-2 人员岗位信息'!$B:$B,$D28)</f>
        <v>0</v>
      </c>
      <c r="AQ28" s="302"/>
      <c r="AR28" s="178">
        <f t="shared" si="50"/>
        <v>0</v>
      </c>
      <c r="AS28" s="178">
        <f>SUMIFS('1-2 人员岗位信息'!K:K,'1-2 人员岗位信息'!$C:$C,"专业外包",'1-2 人员岗位信息'!$B:$B,$D28)</f>
        <v>0</v>
      </c>
      <c r="AT28" s="302"/>
      <c r="AU28" s="178">
        <f t="shared" si="51"/>
        <v>0</v>
      </c>
      <c r="AV28" s="178">
        <f>SUMIFS('1-2 人员岗位信息'!L:L,'1-2 人员岗位信息'!$C:$C,"专业外包",'1-2 人员岗位信息'!$B:$B,$D28)</f>
        <v>0</v>
      </c>
      <c r="AW28" s="302"/>
      <c r="AX28" s="178">
        <f t="shared" si="52"/>
        <v>0</v>
      </c>
      <c r="AY28" s="178">
        <f>SUMIFS('1-2 人员岗位信息'!M:M,'1-2 人员岗位信息'!$C:$C,"专业外包",'1-2 人员岗位信息'!$B:$B,$D28)</f>
        <v>0</v>
      </c>
      <c r="AZ28" s="302"/>
      <c r="BA28" s="178">
        <f t="shared" si="53"/>
        <v>0</v>
      </c>
      <c r="BB28" s="178">
        <f>SUMIFS('1-2 人员岗位信息'!N:N,'1-2 人员岗位信息'!$C:$C,"专业外包",'1-2 人员岗位信息'!$B:$B,$D28)</f>
        <v>0</v>
      </c>
      <c r="BC28" s="302"/>
      <c r="BD28" s="178">
        <f t="shared" si="54"/>
        <v>0</v>
      </c>
      <c r="BE28" s="178">
        <f>SUMIFS('1-2 人员岗位信息'!O:O,'1-2 人员岗位信息'!$C:$C,"专业外包",'1-2 人员岗位信息'!$B:$B,$D28)</f>
        <v>0</v>
      </c>
      <c r="BF28" s="302"/>
      <c r="BG28" s="178">
        <f t="shared" si="55"/>
        <v>0</v>
      </c>
      <c r="BH28" s="178">
        <f>SUMIFS('1-2 人员岗位信息'!P:P,'1-2 人员岗位信息'!$C:$C,"专业外包",'1-2 人员岗位信息'!$B:$B,$D28)</f>
        <v>0</v>
      </c>
      <c r="BI28" s="302"/>
      <c r="BJ28" s="178">
        <f t="shared" si="56"/>
        <v>0</v>
      </c>
      <c r="BK28" s="178">
        <f>SUMIFS('1-2 人员岗位信息'!Q:Q,'1-2 人员岗位信息'!$C:$C,"专业外包",'1-2 人员岗位信息'!$B:$B,$D28)</f>
        <v>0</v>
      </c>
      <c r="BL28" s="311"/>
      <c r="BM28" s="315"/>
      <c r="BN28" s="319"/>
    </row>
    <row r="29" s="48" customFormat="1" ht="33.95" hidden="1" customHeight="1" outlineLevel="3" collapsed="1" spans="2:66">
      <c r="B29" s="118" t="s">
        <v>779</v>
      </c>
      <c r="C29" s="119" t="s">
        <v>823</v>
      </c>
      <c r="D29" s="48" t="s">
        <v>824</v>
      </c>
      <c r="E29" s="118"/>
      <c r="F29" s="118"/>
      <c r="G29" s="118"/>
      <c r="H29" s="118">
        <f>H30+H39+H48</f>
        <v>0</v>
      </c>
      <c r="I29" s="118"/>
      <c r="J29" s="118"/>
      <c r="K29" s="118"/>
      <c r="L29" s="118"/>
      <c r="M29" s="118"/>
      <c r="N29" s="118"/>
      <c r="O29" s="118"/>
      <c r="P29" s="292"/>
      <c r="Q29" s="292"/>
      <c r="R29" s="292"/>
      <c r="S29" s="292"/>
      <c r="T29" s="292"/>
      <c r="U29" s="292"/>
      <c r="V29" s="292"/>
      <c r="W29" s="292"/>
      <c r="X29" s="292"/>
      <c r="Y29" s="292"/>
      <c r="Z29" s="292"/>
      <c r="AA29" s="292"/>
      <c r="AB29" s="118">
        <f t="shared" ref="AB29:AF29" si="57">AB30+AB39+AB48</f>
        <v>0</v>
      </c>
      <c r="AC29" s="118">
        <f t="shared" si="57"/>
        <v>0</v>
      </c>
      <c r="AD29" s="118"/>
      <c r="AE29" s="118"/>
      <c r="AF29" s="118">
        <f t="shared" si="57"/>
        <v>0</v>
      </c>
      <c r="AG29" s="118"/>
      <c r="AH29" s="118"/>
      <c r="AI29" s="118">
        <f>AI30+AI39+AI48</f>
        <v>0</v>
      </c>
      <c r="AJ29" s="118"/>
      <c r="AK29" s="118"/>
      <c r="AL29" s="118">
        <f>AL30+AL39+AL48</f>
        <v>0</v>
      </c>
      <c r="AM29" s="118"/>
      <c r="AN29" s="118"/>
      <c r="AO29" s="118">
        <f>AO30+AO39+AO48</f>
        <v>0</v>
      </c>
      <c r="AP29" s="118"/>
      <c r="AQ29" s="118"/>
      <c r="AR29" s="118">
        <f>AR30+AR39+AR48</f>
        <v>0</v>
      </c>
      <c r="AS29" s="118"/>
      <c r="AT29" s="118"/>
      <c r="AU29" s="118">
        <f>AU30+AU39+AU48</f>
        <v>0</v>
      </c>
      <c r="AV29" s="118"/>
      <c r="AW29" s="118"/>
      <c r="AX29" s="118">
        <f>AX30+AX39+AX48</f>
        <v>0</v>
      </c>
      <c r="AY29" s="118"/>
      <c r="AZ29" s="118"/>
      <c r="BA29" s="118">
        <f>BA30+BA39+BA48</f>
        <v>0</v>
      </c>
      <c r="BB29" s="118"/>
      <c r="BC29" s="118"/>
      <c r="BD29" s="118">
        <f>BD30+BD39+BD48</f>
        <v>0</v>
      </c>
      <c r="BE29" s="118"/>
      <c r="BF29" s="118"/>
      <c r="BG29" s="118">
        <f>BG30+BG39+BG48</f>
        <v>0</v>
      </c>
      <c r="BH29" s="118"/>
      <c r="BI29" s="118"/>
      <c r="BJ29" s="118">
        <f>BJ30+BJ39+BJ48</f>
        <v>0</v>
      </c>
      <c r="BK29" s="118"/>
      <c r="BL29" s="309"/>
      <c r="BM29" s="315"/>
      <c r="BN29" s="317"/>
    </row>
    <row r="30" s="121" customFormat="1" ht="33.95" hidden="1" customHeight="1" outlineLevel="4" collapsed="1" spans="2:66">
      <c r="B30" s="122" t="s">
        <v>779</v>
      </c>
      <c r="C30" s="123" t="s">
        <v>112</v>
      </c>
      <c r="D30" s="121" t="s">
        <v>109</v>
      </c>
      <c r="E30" s="122"/>
      <c r="F30" s="122"/>
      <c r="G30" s="122"/>
      <c r="H30" s="122">
        <f>SUM(H31:H38)</f>
        <v>0</v>
      </c>
      <c r="I30" s="122"/>
      <c r="J30" s="122"/>
      <c r="K30" s="122"/>
      <c r="L30" s="122"/>
      <c r="M30" s="122"/>
      <c r="N30" s="122"/>
      <c r="O30" s="122"/>
      <c r="P30" s="293"/>
      <c r="Q30" s="293"/>
      <c r="R30" s="293"/>
      <c r="S30" s="293"/>
      <c r="T30" s="293"/>
      <c r="U30" s="293"/>
      <c r="V30" s="293"/>
      <c r="W30" s="293"/>
      <c r="X30" s="293"/>
      <c r="Y30" s="293"/>
      <c r="Z30" s="293"/>
      <c r="AA30" s="293"/>
      <c r="AB30" s="122">
        <f t="shared" ref="AB30:AF30" si="58">SUM(AB31:AB38)</f>
        <v>0</v>
      </c>
      <c r="AC30" s="122">
        <f t="shared" si="58"/>
        <v>0</v>
      </c>
      <c r="AD30" s="122"/>
      <c r="AE30" s="122"/>
      <c r="AF30" s="122">
        <f t="shared" si="58"/>
        <v>0</v>
      </c>
      <c r="AG30" s="122"/>
      <c r="AH30" s="122"/>
      <c r="AI30" s="122">
        <f>SUM(AI31:AI38)</f>
        <v>0</v>
      </c>
      <c r="AJ30" s="122"/>
      <c r="AK30" s="122"/>
      <c r="AL30" s="122">
        <f>SUM(AL31:AL38)</f>
        <v>0</v>
      </c>
      <c r="AM30" s="122"/>
      <c r="AN30" s="122"/>
      <c r="AO30" s="122">
        <f>SUM(AO31:AO38)</f>
        <v>0</v>
      </c>
      <c r="AP30" s="122"/>
      <c r="AQ30" s="122"/>
      <c r="AR30" s="122">
        <f>SUM(AR31:AR38)</f>
        <v>0</v>
      </c>
      <c r="AS30" s="122"/>
      <c r="AT30" s="122"/>
      <c r="AU30" s="122">
        <f>SUM(AU31:AU38)</f>
        <v>0</v>
      </c>
      <c r="AV30" s="122"/>
      <c r="AW30" s="122"/>
      <c r="AX30" s="122">
        <f>SUM(AX31:AX38)</f>
        <v>0</v>
      </c>
      <c r="AY30" s="122"/>
      <c r="AZ30" s="122"/>
      <c r="BA30" s="122">
        <f>SUM(BA31:BA38)</f>
        <v>0</v>
      </c>
      <c r="BB30" s="122"/>
      <c r="BC30" s="122"/>
      <c r="BD30" s="122">
        <f>SUM(BD31:BD38)</f>
        <v>0</v>
      </c>
      <c r="BE30" s="122"/>
      <c r="BF30" s="122"/>
      <c r="BG30" s="122">
        <f>SUM(BG31:BG38)</f>
        <v>0</v>
      </c>
      <c r="BH30" s="122"/>
      <c r="BI30" s="122"/>
      <c r="BJ30" s="122">
        <f>SUM(BJ31:BJ38)</f>
        <v>0</v>
      </c>
      <c r="BK30" s="122"/>
      <c r="BL30" s="310"/>
      <c r="BM30" s="315"/>
      <c r="BN30" s="318"/>
    </row>
    <row r="31" s="267" customFormat="1" ht="33.95" hidden="1" customHeight="1" outlineLevel="5" spans="2:66">
      <c r="B31" s="178" t="s">
        <v>784</v>
      </c>
      <c r="C31" s="287" t="s">
        <v>825</v>
      </c>
      <c r="D31" s="267" t="s">
        <v>826</v>
      </c>
      <c r="E31" s="178" t="s">
        <v>827</v>
      </c>
      <c r="F31" s="178"/>
      <c r="G31" s="178" t="s">
        <v>788</v>
      </c>
      <c r="H31" s="178">
        <f t="shared" ref="H31:H38" si="59">AB31</f>
        <v>0</v>
      </c>
      <c r="I31" s="178" t="s">
        <v>789</v>
      </c>
      <c r="J31" s="178">
        <f t="shared" ref="J31:J38" si="60">SUM(AD31,AG31,AJ31,AM31,AP31,AS31,AV31,AY31,BB31,BE31,BH31,BK31)/N31</f>
        <v>6</v>
      </c>
      <c r="K31" s="178" t="s">
        <v>790</v>
      </c>
      <c r="L31" s="178">
        <f t="shared" ref="L31:L38" si="61">H31/N31/J31</f>
        <v>0</v>
      </c>
      <c r="M31" s="178" t="s">
        <v>791</v>
      </c>
      <c r="N31" s="178">
        <f t="shared" ref="N31:N38" si="62">COUNTIF(AD31,"&gt;0")+COUNTIF(AG31,"&gt;0")+COUNTIF(AJ31,"&gt;0")+COUNTIF(AM31,"&gt;0")+COUNTIF(AP31,"&gt;0")+COUNTIF(AS31,"&gt;0")+COUNTIF(AV31,"&gt;0")+COUNTIF(AY31,"&gt;0")+COUNTIF(BB31,"&gt;0")+COUNTIF(BE31,"&gt;0")+COUNTIF(BH31,"&gt;0")+COUNTIF(BK31,"&gt;0")</f>
        <v>12</v>
      </c>
      <c r="O31" s="178"/>
      <c r="P31" s="294"/>
      <c r="Q31" s="294"/>
      <c r="R31" s="294"/>
      <c r="S31" s="294"/>
      <c r="T31" s="294"/>
      <c r="U31" s="294"/>
      <c r="V31" s="294"/>
      <c r="W31" s="294"/>
      <c r="X31" s="294"/>
      <c r="Y31" s="294"/>
      <c r="Z31" s="294"/>
      <c r="AA31" s="294"/>
      <c r="AB31" s="178">
        <f t="shared" ref="AB31:AB38" si="63">SUM(AC31,AF31,AI31,AL31,AO31,AR31,AU31,AX31,BA31,BD31,BG31,BJ31)</f>
        <v>0</v>
      </c>
      <c r="AC31" s="178">
        <f t="shared" ref="AC31:AC38" si="64">AD31*AE31</f>
        <v>0</v>
      </c>
      <c r="AD31" s="178">
        <f>SUMIFS('1-2 人员岗位信息'!F:F,'1-2 人员岗位信息'!$C:$C,"自有人员",'1-2 人员岗位信息'!$B:$B,$D31)</f>
        <v>6</v>
      </c>
      <c r="AE31" s="302">
        <v>0</v>
      </c>
      <c r="AF31" s="178">
        <f t="shared" ref="AF31:AF38" si="65">AG31*AH31</f>
        <v>0</v>
      </c>
      <c r="AG31" s="178">
        <f>SUMIFS('1-2 人员岗位信息'!G:G,'1-2 人员岗位信息'!$C:$C,"自有人员",'1-2 人员岗位信息'!$B:$B,$D31)</f>
        <v>6</v>
      </c>
      <c r="AH31" s="302">
        <v>0</v>
      </c>
      <c r="AI31" s="178">
        <f t="shared" ref="AI31:AI38" si="66">AJ31*AK31</f>
        <v>0</v>
      </c>
      <c r="AJ31" s="178">
        <f>SUMIFS('1-2 人员岗位信息'!H:H,'1-2 人员岗位信息'!$C:$C,"自有人员",'1-2 人员岗位信息'!$B:$B,$D31)</f>
        <v>6</v>
      </c>
      <c r="AK31" s="302">
        <v>0</v>
      </c>
      <c r="AL31" s="178">
        <f t="shared" ref="AL31:AL38" si="67">AM31*AN31</f>
        <v>0</v>
      </c>
      <c r="AM31" s="178">
        <f>SUMIFS('1-2 人员岗位信息'!I:I,'1-2 人员岗位信息'!$C:$C,"自有人员",'1-2 人员岗位信息'!$B:$B,$D31)</f>
        <v>6</v>
      </c>
      <c r="AN31" s="302">
        <v>0</v>
      </c>
      <c r="AO31" s="178">
        <f t="shared" ref="AO31:AO38" si="68">AP31*AQ31</f>
        <v>0</v>
      </c>
      <c r="AP31" s="178">
        <f>SUMIFS('1-2 人员岗位信息'!J:J,'1-2 人员岗位信息'!$C:$C,"自有人员",'1-2 人员岗位信息'!$B:$B,$D31)</f>
        <v>6</v>
      </c>
      <c r="AQ31" s="302">
        <v>0</v>
      </c>
      <c r="AR31" s="178">
        <f t="shared" ref="AR31:AR38" si="69">AS31*AT31</f>
        <v>0</v>
      </c>
      <c r="AS31" s="178">
        <f>SUMIFS('1-2 人员岗位信息'!K:K,'1-2 人员岗位信息'!$C:$C,"自有人员",'1-2 人员岗位信息'!$B:$B,$D31)</f>
        <v>6</v>
      </c>
      <c r="AT31" s="302">
        <v>0</v>
      </c>
      <c r="AU31" s="178">
        <f t="shared" ref="AU31:AU38" si="70">AV31*AW31</f>
        <v>0</v>
      </c>
      <c r="AV31" s="178">
        <f>SUMIFS('1-2 人员岗位信息'!L:L,'1-2 人员岗位信息'!$C:$C,"自有人员",'1-2 人员岗位信息'!$B:$B,$D31)</f>
        <v>6</v>
      </c>
      <c r="AW31" s="302">
        <v>0</v>
      </c>
      <c r="AX31" s="178">
        <f t="shared" ref="AX31:AX38" si="71">AY31*AZ31</f>
        <v>0</v>
      </c>
      <c r="AY31" s="178">
        <f>SUMIFS('1-2 人员岗位信息'!M:M,'1-2 人员岗位信息'!$C:$C,"自有人员",'1-2 人员岗位信息'!$B:$B,$D31)</f>
        <v>6</v>
      </c>
      <c r="AZ31" s="302">
        <v>0</v>
      </c>
      <c r="BA31" s="178">
        <f t="shared" ref="BA31:BA38" si="72">BB31*BC31</f>
        <v>0</v>
      </c>
      <c r="BB31" s="178">
        <f>SUMIFS('1-2 人员岗位信息'!N:N,'1-2 人员岗位信息'!$C:$C,"自有人员",'1-2 人员岗位信息'!$B:$B,$D31)</f>
        <v>6</v>
      </c>
      <c r="BC31" s="302">
        <v>0</v>
      </c>
      <c r="BD31" s="178">
        <f t="shared" ref="BD31:BD38" si="73">BE31*BF31</f>
        <v>0</v>
      </c>
      <c r="BE31" s="178">
        <f>SUMIFS('1-2 人员岗位信息'!O:O,'1-2 人员岗位信息'!$C:$C,"自有人员",'1-2 人员岗位信息'!$B:$B,$D31)</f>
        <v>6</v>
      </c>
      <c r="BF31" s="302">
        <v>0</v>
      </c>
      <c r="BG31" s="178">
        <f t="shared" ref="BG31:BG38" si="74">BH31*BI31</f>
        <v>0</v>
      </c>
      <c r="BH31" s="178">
        <f>SUMIFS('1-2 人员岗位信息'!P:P,'1-2 人员岗位信息'!$C:$C,"自有人员",'1-2 人员岗位信息'!$B:$B,$D31)</f>
        <v>6</v>
      </c>
      <c r="BI31" s="302"/>
      <c r="BJ31" s="178">
        <f t="shared" ref="BJ31:BJ38" si="75">BK31*BL31</f>
        <v>0</v>
      </c>
      <c r="BK31" s="178">
        <f>SUMIFS('1-2 人员岗位信息'!Q:Q,'1-2 人员岗位信息'!$C:$C,"自有人员",'1-2 人员岗位信息'!$B:$B,$D31)</f>
        <v>6</v>
      </c>
      <c r="BL31" s="302"/>
      <c r="BM31" s="315"/>
      <c r="BN31" s="319"/>
    </row>
    <row r="32" s="267" customFormat="1" ht="33.95" hidden="1" customHeight="1" outlineLevel="5" spans="2:66">
      <c r="B32" s="178" t="s">
        <v>784</v>
      </c>
      <c r="C32" s="287" t="s">
        <v>828</v>
      </c>
      <c r="D32" s="267" t="s">
        <v>829</v>
      </c>
      <c r="E32" s="178" t="s">
        <v>827</v>
      </c>
      <c r="F32" s="178"/>
      <c r="G32" s="178" t="s">
        <v>788</v>
      </c>
      <c r="H32" s="178">
        <f t="shared" si="59"/>
        <v>0</v>
      </c>
      <c r="I32" s="178" t="s">
        <v>789</v>
      </c>
      <c r="J32" s="178" t="e">
        <f t="shared" si="60"/>
        <v>#DIV/0!</v>
      </c>
      <c r="K32" s="178" t="s">
        <v>790</v>
      </c>
      <c r="L32" s="178" t="e">
        <f t="shared" si="61"/>
        <v>#DIV/0!</v>
      </c>
      <c r="M32" s="178" t="s">
        <v>791</v>
      </c>
      <c r="N32" s="178">
        <f t="shared" si="62"/>
        <v>0</v>
      </c>
      <c r="O32" s="178"/>
      <c r="P32" s="294"/>
      <c r="Q32" s="294"/>
      <c r="R32" s="294"/>
      <c r="S32" s="294"/>
      <c r="T32" s="294"/>
      <c r="U32" s="294"/>
      <c r="V32" s="294"/>
      <c r="W32" s="294"/>
      <c r="X32" s="294"/>
      <c r="Y32" s="294"/>
      <c r="Z32" s="294"/>
      <c r="AA32" s="294"/>
      <c r="AB32" s="178">
        <f t="shared" si="63"/>
        <v>0</v>
      </c>
      <c r="AC32" s="178">
        <f t="shared" si="64"/>
        <v>0</v>
      </c>
      <c r="AD32" s="178">
        <f>SUMIFS('1-2 人员岗位信息'!F:F,'1-2 人员岗位信息'!$C:$C,"自有人员",'1-2 人员岗位信息'!$B:$B,$D32)</f>
        <v>0</v>
      </c>
      <c r="AE32" s="302"/>
      <c r="AF32" s="178">
        <f t="shared" si="65"/>
        <v>0</v>
      </c>
      <c r="AG32" s="178">
        <f>SUMIFS('1-2 人员岗位信息'!G:G,'1-2 人员岗位信息'!$C:$C,"自有人员",'1-2 人员岗位信息'!$B:$B,$D32)</f>
        <v>0</v>
      </c>
      <c r="AH32" s="302"/>
      <c r="AI32" s="178">
        <f t="shared" si="66"/>
        <v>0</v>
      </c>
      <c r="AJ32" s="178">
        <f>SUMIFS('1-2 人员岗位信息'!H:H,'1-2 人员岗位信息'!$C:$C,"自有人员",'1-2 人员岗位信息'!$B:$B,$D32)</f>
        <v>0</v>
      </c>
      <c r="AK32" s="302"/>
      <c r="AL32" s="178">
        <f t="shared" si="67"/>
        <v>0</v>
      </c>
      <c r="AM32" s="178">
        <f>SUMIFS('1-2 人员岗位信息'!I:I,'1-2 人员岗位信息'!$C:$C,"自有人员",'1-2 人员岗位信息'!$B:$B,$D32)</f>
        <v>0</v>
      </c>
      <c r="AN32" s="302"/>
      <c r="AO32" s="178">
        <f t="shared" si="68"/>
        <v>0</v>
      </c>
      <c r="AP32" s="178">
        <f>SUMIFS('1-2 人员岗位信息'!J:J,'1-2 人员岗位信息'!$C:$C,"自有人员",'1-2 人员岗位信息'!$B:$B,$D32)</f>
        <v>0</v>
      </c>
      <c r="AQ32" s="302"/>
      <c r="AR32" s="178">
        <f t="shared" si="69"/>
        <v>0</v>
      </c>
      <c r="AS32" s="178">
        <f>SUMIFS('1-2 人员岗位信息'!K:K,'1-2 人员岗位信息'!$C:$C,"自有人员",'1-2 人员岗位信息'!$B:$B,$D32)</f>
        <v>0</v>
      </c>
      <c r="AT32" s="302"/>
      <c r="AU32" s="178">
        <f t="shared" si="70"/>
        <v>0</v>
      </c>
      <c r="AV32" s="178">
        <f>SUMIFS('1-2 人员岗位信息'!L:L,'1-2 人员岗位信息'!$C:$C,"自有人员",'1-2 人员岗位信息'!$B:$B,$D32)</f>
        <v>0</v>
      </c>
      <c r="AW32" s="302"/>
      <c r="AX32" s="178">
        <f t="shared" si="71"/>
        <v>0</v>
      </c>
      <c r="AY32" s="178">
        <f>SUMIFS('1-2 人员岗位信息'!M:M,'1-2 人员岗位信息'!$C:$C,"自有人员",'1-2 人员岗位信息'!$B:$B,$D32)</f>
        <v>0</v>
      </c>
      <c r="AZ32" s="302"/>
      <c r="BA32" s="178">
        <f t="shared" si="72"/>
        <v>0</v>
      </c>
      <c r="BB32" s="178">
        <f>SUMIFS('1-2 人员岗位信息'!N:N,'1-2 人员岗位信息'!$C:$C,"自有人员",'1-2 人员岗位信息'!$B:$B,$D32)</f>
        <v>0</v>
      </c>
      <c r="BC32" s="302"/>
      <c r="BD32" s="178">
        <f t="shared" si="73"/>
        <v>0</v>
      </c>
      <c r="BE32" s="178">
        <f>SUMIFS('1-2 人员岗位信息'!O:O,'1-2 人员岗位信息'!$C:$C,"自有人员",'1-2 人员岗位信息'!$B:$B,$D32)</f>
        <v>0</v>
      </c>
      <c r="BF32" s="302"/>
      <c r="BG32" s="178">
        <f t="shared" si="74"/>
        <v>0</v>
      </c>
      <c r="BH32" s="178">
        <f>SUMIFS('1-2 人员岗位信息'!P:P,'1-2 人员岗位信息'!$C:$C,"自有人员",'1-2 人员岗位信息'!$B:$B,$D32)</f>
        <v>0</v>
      </c>
      <c r="BI32" s="302"/>
      <c r="BJ32" s="178">
        <f t="shared" si="75"/>
        <v>0</v>
      </c>
      <c r="BK32" s="178">
        <f>SUMIFS('1-2 人员岗位信息'!Q:Q,'1-2 人员岗位信息'!$C:$C,"自有人员",'1-2 人员岗位信息'!$B:$B,$D32)</f>
        <v>0</v>
      </c>
      <c r="BL32" s="311"/>
      <c r="BM32" s="315"/>
      <c r="BN32" s="319"/>
    </row>
    <row r="33" s="267" customFormat="1" ht="33.95" hidden="1" customHeight="1" outlineLevel="5" spans="2:66">
      <c r="B33" s="178" t="s">
        <v>784</v>
      </c>
      <c r="C33" s="287" t="s">
        <v>830</v>
      </c>
      <c r="D33" s="267" t="s">
        <v>831</v>
      </c>
      <c r="E33" s="178" t="s">
        <v>832</v>
      </c>
      <c r="F33" s="178"/>
      <c r="G33" s="178" t="s">
        <v>788</v>
      </c>
      <c r="H33" s="178">
        <f t="shared" si="59"/>
        <v>0</v>
      </c>
      <c r="I33" s="178" t="s">
        <v>789</v>
      </c>
      <c r="J33" s="178" t="e">
        <f t="shared" si="60"/>
        <v>#DIV/0!</v>
      </c>
      <c r="K33" s="178" t="s">
        <v>790</v>
      </c>
      <c r="L33" s="178" t="e">
        <f t="shared" si="61"/>
        <v>#DIV/0!</v>
      </c>
      <c r="M33" s="178" t="s">
        <v>791</v>
      </c>
      <c r="N33" s="178">
        <f t="shared" si="62"/>
        <v>0</v>
      </c>
      <c r="O33" s="178"/>
      <c r="P33" s="294"/>
      <c r="Q33" s="294"/>
      <c r="R33" s="294"/>
      <c r="S33" s="294"/>
      <c r="T33" s="294"/>
      <c r="U33" s="294"/>
      <c r="V33" s="294"/>
      <c r="W33" s="294"/>
      <c r="X33" s="294"/>
      <c r="Y33" s="294"/>
      <c r="Z33" s="294"/>
      <c r="AA33" s="294"/>
      <c r="AB33" s="178">
        <f t="shared" si="63"/>
        <v>0</v>
      </c>
      <c r="AC33" s="178">
        <f t="shared" si="64"/>
        <v>0</v>
      </c>
      <c r="AD33" s="178">
        <f>SUMIFS('1-2 人员岗位信息'!F:F,'1-2 人员岗位信息'!$C:$C,"自有人员",'1-2 人员岗位信息'!$B:$B,$D33)</f>
        <v>0</v>
      </c>
      <c r="AE33" s="302"/>
      <c r="AF33" s="178">
        <f t="shared" si="65"/>
        <v>0</v>
      </c>
      <c r="AG33" s="178">
        <f>SUMIFS('1-2 人员岗位信息'!G:G,'1-2 人员岗位信息'!$C:$C,"自有人员",'1-2 人员岗位信息'!$B:$B,$D33)</f>
        <v>0</v>
      </c>
      <c r="AH33" s="302"/>
      <c r="AI33" s="178">
        <f t="shared" si="66"/>
        <v>0</v>
      </c>
      <c r="AJ33" s="178">
        <f>SUMIFS('1-2 人员岗位信息'!H:H,'1-2 人员岗位信息'!$C:$C,"自有人员",'1-2 人员岗位信息'!$B:$B,$D33)</f>
        <v>0</v>
      </c>
      <c r="AK33" s="302"/>
      <c r="AL33" s="178">
        <f t="shared" si="67"/>
        <v>0</v>
      </c>
      <c r="AM33" s="178">
        <f>SUMIFS('1-2 人员岗位信息'!I:I,'1-2 人员岗位信息'!$C:$C,"自有人员",'1-2 人员岗位信息'!$B:$B,$D33)</f>
        <v>0</v>
      </c>
      <c r="AN33" s="302"/>
      <c r="AO33" s="178">
        <f t="shared" si="68"/>
        <v>0</v>
      </c>
      <c r="AP33" s="178">
        <f>SUMIFS('1-2 人员岗位信息'!J:J,'1-2 人员岗位信息'!$C:$C,"自有人员",'1-2 人员岗位信息'!$B:$B,$D33)</f>
        <v>0</v>
      </c>
      <c r="AQ33" s="302"/>
      <c r="AR33" s="178">
        <f t="shared" si="69"/>
        <v>0</v>
      </c>
      <c r="AS33" s="178">
        <f>SUMIFS('1-2 人员岗位信息'!K:K,'1-2 人员岗位信息'!$C:$C,"自有人员",'1-2 人员岗位信息'!$B:$B,$D33)</f>
        <v>0</v>
      </c>
      <c r="AT33" s="302"/>
      <c r="AU33" s="178">
        <f t="shared" si="70"/>
        <v>0</v>
      </c>
      <c r="AV33" s="178">
        <f>SUMIFS('1-2 人员岗位信息'!L:L,'1-2 人员岗位信息'!$C:$C,"自有人员",'1-2 人员岗位信息'!$B:$B,$D33)</f>
        <v>0</v>
      </c>
      <c r="AW33" s="302"/>
      <c r="AX33" s="178">
        <f t="shared" si="71"/>
        <v>0</v>
      </c>
      <c r="AY33" s="178">
        <f>SUMIFS('1-2 人员岗位信息'!M:M,'1-2 人员岗位信息'!$C:$C,"自有人员",'1-2 人员岗位信息'!$B:$B,$D33)</f>
        <v>0</v>
      </c>
      <c r="AZ33" s="302"/>
      <c r="BA33" s="178">
        <f t="shared" si="72"/>
        <v>0</v>
      </c>
      <c r="BB33" s="178">
        <f>SUMIFS('1-2 人员岗位信息'!N:N,'1-2 人员岗位信息'!$C:$C,"自有人员",'1-2 人员岗位信息'!$B:$B,$D33)</f>
        <v>0</v>
      </c>
      <c r="BC33" s="302"/>
      <c r="BD33" s="178">
        <f t="shared" si="73"/>
        <v>0</v>
      </c>
      <c r="BE33" s="178">
        <f>SUMIFS('1-2 人员岗位信息'!O:O,'1-2 人员岗位信息'!$C:$C,"自有人员",'1-2 人员岗位信息'!$B:$B,$D33)</f>
        <v>0</v>
      </c>
      <c r="BF33" s="302"/>
      <c r="BG33" s="178">
        <f t="shared" si="74"/>
        <v>0</v>
      </c>
      <c r="BH33" s="178">
        <f>SUMIFS('1-2 人员岗位信息'!P:P,'1-2 人员岗位信息'!$C:$C,"自有人员",'1-2 人员岗位信息'!$B:$B,$D33)</f>
        <v>0</v>
      </c>
      <c r="BI33" s="302"/>
      <c r="BJ33" s="178">
        <f t="shared" si="75"/>
        <v>0</v>
      </c>
      <c r="BK33" s="178">
        <f>SUMIFS('1-2 人员岗位信息'!Q:Q,'1-2 人员岗位信息'!$C:$C,"自有人员",'1-2 人员岗位信息'!$B:$B,$D33)</f>
        <v>0</v>
      </c>
      <c r="BL33" s="311"/>
      <c r="BM33" s="315"/>
      <c r="BN33" s="319"/>
    </row>
    <row r="34" s="267" customFormat="1" ht="33.95" hidden="1" customHeight="1" outlineLevel="5" spans="2:66">
      <c r="B34" s="178" t="s">
        <v>784</v>
      </c>
      <c r="C34" s="287" t="s">
        <v>833</v>
      </c>
      <c r="D34" s="267" t="s">
        <v>834</v>
      </c>
      <c r="E34" s="178" t="s">
        <v>835</v>
      </c>
      <c r="F34" s="178"/>
      <c r="G34" s="178" t="s">
        <v>788</v>
      </c>
      <c r="H34" s="178">
        <f t="shared" si="59"/>
        <v>0</v>
      </c>
      <c r="I34" s="178" t="s">
        <v>789</v>
      </c>
      <c r="J34" s="178" t="e">
        <f t="shared" si="60"/>
        <v>#DIV/0!</v>
      </c>
      <c r="K34" s="178" t="s">
        <v>790</v>
      </c>
      <c r="L34" s="178" t="e">
        <f t="shared" si="61"/>
        <v>#DIV/0!</v>
      </c>
      <c r="M34" s="178" t="s">
        <v>791</v>
      </c>
      <c r="N34" s="178">
        <f t="shared" si="62"/>
        <v>0</v>
      </c>
      <c r="O34" s="178"/>
      <c r="P34" s="294"/>
      <c r="Q34" s="294"/>
      <c r="R34" s="294"/>
      <c r="S34" s="294"/>
      <c r="T34" s="294"/>
      <c r="U34" s="294"/>
      <c r="V34" s="294"/>
      <c r="W34" s="294"/>
      <c r="X34" s="294"/>
      <c r="Y34" s="294"/>
      <c r="Z34" s="294"/>
      <c r="AA34" s="294"/>
      <c r="AB34" s="178">
        <f t="shared" si="63"/>
        <v>0</v>
      </c>
      <c r="AC34" s="178">
        <f t="shared" si="64"/>
        <v>0</v>
      </c>
      <c r="AD34" s="178">
        <f>SUMIFS('1-2 人员岗位信息'!F:F,'1-2 人员岗位信息'!$C:$C,"自有人员",'1-2 人员岗位信息'!$B:$B,$D34)</f>
        <v>0</v>
      </c>
      <c r="AE34" s="302"/>
      <c r="AF34" s="178">
        <f t="shared" si="65"/>
        <v>0</v>
      </c>
      <c r="AG34" s="178">
        <f>SUMIFS('1-2 人员岗位信息'!G:G,'1-2 人员岗位信息'!$C:$C,"自有人员",'1-2 人员岗位信息'!$B:$B,$D34)</f>
        <v>0</v>
      </c>
      <c r="AH34" s="302"/>
      <c r="AI34" s="178">
        <f t="shared" si="66"/>
        <v>0</v>
      </c>
      <c r="AJ34" s="178">
        <f>SUMIFS('1-2 人员岗位信息'!H:H,'1-2 人员岗位信息'!$C:$C,"自有人员",'1-2 人员岗位信息'!$B:$B,$D34)</f>
        <v>0</v>
      </c>
      <c r="AK34" s="302"/>
      <c r="AL34" s="178">
        <f t="shared" si="67"/>
        <v>0</v>
      </c>
      <c r="AM34" s="178">
        <f>SUMIFS('1-2 人员岗位信息'!I:I,'1-2 人员岗位信息'!$C:$C,"自有人员",'1-2 人员岗位信息'!$B:$B,$D34)</f>
        <v>0</v>
      </c>
      <c r="AN34" s="302"/>
      <c r="AO34" s="178">
        <f t="shared" si="68"/>
        <v>0</v>
      </c>
      <c r="AP34" s="178">
        <f>SUMIFS('1-2 人员岗位信息'!J:J,'1-2 人员岗位信息'!$C:$C,"自有人员",'1-2 人员岗位信息'!$B:$B,$D34)</f>
        <v>0</v>
      </c>
      <c r="AQ34" s="302"/>
      <c r="AR34" s="178">
        <f t="shared" si="69"/>
        <v>0</v>
      </c>
      <c r="AS34" s="178">
        <f>SUMIFS('1-2 人员岗位信息'!K:K,'1-2 人员岗位信息'!$C:$C,"自有人员",'1-2 人员岗位信息'!$B:$B,$D34)</f>
        <v>0</v>
      </c>
      <c r="AT34" s="302"/>
      <c r="AU34" s="178">
        <f t="shared" si="70"/>
        <v>0</v>
      </c>
      <c r="AV34" s="178">
        <f>SUMIFS('1-2 人员岗位信息'!L:L,'1-2 人员岗位信息'!$C:$C,"自有人员",'1-2 人员岗位信息'!$B:$B,$D34)</f>
        <v>0</v>
      </c>
      <c r="AW34" s="302"/>
      <c r="AX34" s="178">
        <f t="shared" si="71"/>
        <v>0</v>
      </c>
      <c r="AY34" s="178">
        <f>SUMIFS('1-2 人员岗位信息'!M:M,'1-2 人员岗位信息'!$C:$C,"自有人员",'1-2 人员岗位信息'!$B:$B,$D34)</f>
        <v>0</v>
      </c>
      <c r="AZ34" s="302"/>
      <c r="BA34" s="178">
        <f t="shared" si="72"/>
        <v>0</v>
      </c>
      <c r="BB34" s="178">
        <f>SUMIFS('1-2 人员岗位信息'!N:N,'1-2 人员岗位信息'!$C:$C,"自有人员",'1-2 人员岗位信息'!$B:$B,$D34)</f>
        <v>0</v>
      </c>
      <c r="BC34" s="302"/>
      <c r="BD34" s="178">
        <f t="shared" si="73"/>
        <v>0</v>
      </c>
      <c r="BE34" s="178">
        <f>SUMIFS('1-2 人员岗位信息'!O:O,'1-2 人员岗位信息'!$C:$C,"自有人员",'1-2 人员岗位信息'!$B:$B,$D34)</f>
        <v>0</v>
      </c>
      <c r="BF34" s="302"/>
      <c r="BG34" s="178">
        <f t="shared" si="74"/>
        <v>0</v>
      </c>
      <c r="BH34" s="178">
        <f>SUMIFS('1-2 人员岗位信息'!P:P,'1-2 人员岗位信息'!$C:$C,"自有人员",'1-2 人员岗位信息'!$B:$B,$D34)</f>
        <v>0</v>
      </c>
      <c r="BI34" s="302"/>
      <c r="BJ34" s="178">
        <f t="shared" si="75"/>
        <v>0</v>
      </c>
      <c r="BK34" s="178">
        <f>SUMIFS('1-2 人员岗位信息'!Q:Q,'1-2 人员岗位信息'!$C:$C,"自有人员",'1-2 人员岗位信息'!$B:$B,$D34)</f>
        <v>0</v>
      </c>
      <c r="BL34" s="311"/>
      <c r="BM34" s="315"/>
      <c r="BN34" s="319"/>
    </row>
    <row r="35" s="267" customFormat="1" ht="33.95" hidden="1" customHeight="1" outlineLevel="5" spans="2:66">
      <c r="B35" s="178" t="s">
        <v>784</v>
      </c>
      <c r="C35" s="287" t="s">
        <v>836</v>
      </c>
      <c r="D35" s="267" t="s">
        <v>837</v>
      </c>
      <c r="E35" s="178" t="s">
        <v>838</v>
      </c>
      <c r="F35" s="178"/>
      <c r="G35" s="178" t="s">
        <v>788</v>
      </c>
      <c r="H35" s="178">
        <f t="shared" si="59"/>
        <v>0</v>
      </c>
      <c r="I35" s="178" t="s">
        <v>789</v>
      </c>
      <c r="J35" s="178" t="e">
        <f t="shared" si="60"/>
        <v>#DIV/0!</v>
      </c>
      <c r="K35" s="178" t="s">
        <v>790</v>
      </c>
      <c r="L35" s="178" t="e">
        <f t="shared" si="61"/>
        <v>#DIV/0!</v>
      </c>
      <c r="M35" s="178" t="s">
        <v>791</v>
      </c>
      <c r="N35" s="178">
        <f t="shared" si="62"/>
        <v>0</v>
      </c>
      <c r="O35" s="178"/>
      <c r="P35" s="294"/>
      <c r="Q35" s="294"/>
      <c r="R35" s="294"/>
      <c r="S35" s="294"/>
      <c r="T35" s="294"/>
      <c r="U35" s="294"/>
      <c r="V35" s="294"/>
      <c r="W35" s="294"/>
      <c r="X35" s="294"/>
      <c r="Y35" s="294"/>
      <c r="Z35" s="294"/>
      <c r="AA35" s="294"/>
      <c r="AB35" s="178">
        <f t="shared" si="63"/>
        <v>0</v>
      </c>
      <c r="AC35" s="178">
        <f t="shared" si="64"/>
        <v>0</v>
      </c>
      <c r="AD35" s="178">
        <f>SUMIFS('1-2 人员岗位信息'!F:F,'1-2 人员岗位信息'!$C:$C,"自有人员",'1-2 人员岗位信息'!$B:$B,$D35)</f>
        <v>0</v>
      </c>
      <c r="AE35" s="302"/>
      <c r="AF35" s="178">
        <f t="shared" si="65"/>
        <v>0</v>
      </c>
      <c r="AG35" s="178">
        <f>SUMIFS('1-2 人员岗位信息'!G:G,'1-2 人员岗位信息'!$C:$C,"自有人员",'1-2 人员岗位信息'!$B:$B,$D35)</f>
        <v>0</v>
      </c>
      <c r="AH35" s="302"/>
      <c r="AI35" s="178">
        <f t="shared" si="66"/>
        <v>0</v>
      </c>
      <c r="AJ35" s="178">
        <f>SUMIFS('1-2 人员岗位信息'!H:H,'1-2 人员岗位信息'!$C:$C,"自有人员",'1-2 人员岗位信息'!$B:$B,$D35)</f>
        <v>0</v>
      </c>
      <c r="AK35" s="302"/>
      <c r="AL35" s="178">
        <f t="shared" si="67"/>
        <v>0</v>
      </c>
      <c r="AM35" s="178">
        <f>SUMIFS('1-2 人员岗位信息'!I:I,'1-2 人员岗位信息'!$C:$C,"自有人员",'1-2 人员岗位信息'!$B:$B,$D35)</f>
        <v>0</v>
      </c>
      <c r="AN35" s="302"/>
      <c r="AO35" s="178">
        <f t="shared" si="68"/>
        <v>0</v>
      </c>
      <c r="AP35" s="178">
        <f>SUMIFS('1-2 人员岗位信息'!J:J,'1-2 人员岗位信息'!$C:$C,"自有人员",'1-2 人员岗位信息'!$B:$B,$D35)</f>
        <v>0</v>
      </c>
      <c r="AQ35" s="302"/>
      <c r="AR35" s="178">
        <f t="shared" si="69"/>
        <v>0</v>
      </c>
      <c r="AS35" s="178">
        <f>SUMIFS('1-2 人员岗位信息'!K:K,'1-2 人员岗位信息'!$C:$C,"自有人员",'1-2 人员岗位信息'!$B:$B,$D35)</f>
        <v>0</v>
      </c>
      <c r="AT35" s="302"/>
      <c r="AU35" s="178">
        <f t="shared" si="70"/>
        <v>0</v>
      </c>
      <c r="AV35" s="178">
        <f>SUMIFS('1-2 人员岗位信息'!L:L,'1-2 人员岗位信息'!$C:$C,"自有人员",'1-2 人员岗位信息'!$B:$B,$D35)</f>
        <v>0</v>
      </c>
      <c r="AW35" s="302"/>
      <c r="AX35" s="178">
        <f t="shared" si="71"/>
        <v>0</v>
      </c>
      <c r="AY35" s="178">
        <f>SUMIFS('1-2 人员岗位信息'!M:M,'1-2 人员岗位信息'!$C:$C,"自有人员",'1-2 人员岗位信息'!$B:$B,$D35)</f>
        <v>0</v>
      </c>
      <c r="AZ35" s="302"/>
      <c r="BA35" s="178">
        <f t="shared" si="72"/>
        <v>0</v>
      </c>
      <c r="BB35" s="178">
        <f>SUMIFS('1-2 人员岗位信息'!N:N,'1-2 人员岗位信息'!$C:$C,"自有人员",'1-2 人员岗位信息'!$B:$B,$D35)</f>
        <v>0</v>
      </c>
      <c r="BC35" s="302"/>
      <c r="BD35" s="178">
        <f t="shared" si="73"/>
        <v>0</v>
      </c>
      <c r="BE35" s="178">
        <f>SUMIFS('1-2 人员岗位信息'!O:O,'1-2 人员岗位信息'!$C:$C,"自有人员",'1-2 人员岗位信息'!$B:$B,$D35)</f>
        <v>0</v>
      </c>
      <c r="BF35" s="302"/>
      <c r="BG35" s="178">
        <f t="shared" si="74"/>
        <v>0</v>
      </c>
      <c r="BH35" s="178">
        <f>SUMIFS('1-2 人员岗位信息'!P:P,'1-2 人员岗位信息'!$C:$C,"自有人员",'1-2 人员岗位信息'!$B:$B,$D35)</f>
        <v>0</v>
      </c>
      <c r="BI35" s="302"/>
      <c r="BJ35" s="178">
        <f t="shared" si="75"/>
        <v>0</v>
      </c>
      <c r="BK35" s="178">
        <f>SUMIFS('1-2 人员岗位信息'!Q:Q,'1-2 人员岗位信息'!$C:$C,"自有人员",'1-2 人员岗位信息'!$B:$B,$D35)</f>
        <v>0</v>
      </c>
      <c r="BL35" s="311"/>
      <c r="BM35" s="315"/>
      <c r="BN35" s="319"/>
    </row>
    <row r="36" s="267" customFormat="1" ht="33.95" hidden="1" customHeight="1" outlineLevel="5" spans="2:66">
      <c r="B36" s="178" t="s">
        <v>784</v>
      </c>
      <c r="C36" s="287" t="s">
        <v>839</v>
      </c>
      <c r="D36" s="267" t="s">
        <v>840</v>
      </c>
      <c r="E36" s="178" t="s">
        <v>841</v>
      </c>
      <c r="F36" s="178"/>
      <c r="G36" s="178" t="s">
        <v>788</v>
      </c>
      <c r="H36" s="178">
        <f t="shared" si="59"/>
        <v>0</v>
      </c>
      <c r="I36" s="178" t="s">
        <v>789</v>
      </c>
      <c r="J36" s="178" t="e">
        <f t="shared" si="60"/>
        <v>#DIV/0!</v>
      </c>
      <c r="K36" s="178" t="s">
        <v>790</v>
      </c>
      <c r="L36" s="178" t="e">
        <f t="shared" si="61"/>
        <v>#DIV/0!</v>
      </c>
      <c r="M36" s="178" t="s">
        <v>791</v>
      </c>
      <c r="N36" s="178">
        <f t="shared" si="62"/>
        <v>0</v>
      </c>
      <c r="O36" s="178"/>
      <c r="P36" s="294"/>
      <c r="Q36" s="294"/>
      <c r="R36" s="294"/>
      <c r="S36" s="294"/>
      <c r="T36" s="294"/>
      <c r="U36" s="294"/>
      <c r="V36" s="294"/>
      <c r="W36" s="294"/>
      <c r="X36" s="294"/>
      <c r="Y36" s="294"/>
      <c r="Z36" s="294"/>
      <c r="AA36" s="294"/>
      <c r="AB36" s="178">
        <f t="shared" si="63"/>
        <v>0</v>
      </c>
      <c r="AC36" s="178">
        <f t="shared" si="64"/>
        <v>0</v>
      </c>
      <c r="AD36" s="178">
        <f>SUMIFS('1-2 人员岗位信息'!F:F,'1-2 人员岗位信息'!$C:$C,"自有人员",'1-2 人员岗位信息'!$B:$B,$D36)</f>
        <v>0</v>
      </c>
      <c r="AE36" s="302"/>
      <c r="AF36" s="178">
        <f t="shared" si="65"/>
        <v>0</v>
      </c>
      <c r="AG36" s="178">
        <f>SUMIFS('1-2 人员岗位信息'!G:G,'1-2 人员岗位信息'!$C:$C,"自有人员",'1-2 人员岗位信息'!$B:$B,$D36)</f>
        <v>0</v>
      </c>
      <c r="AH36" s="302"/>
      <c r="AI36" s="178">
        <f t="shared" si="66"/>
        <v>0</v>
      </c>
      <c r="AJ36" s="178">
        <f>SUMIFS('1-2 人员岗位信息'!H:H,'1-2 人员岗位信息'!$C:$C,"自有人员",'1-2 人员岗位信息'!$B:$B,$D36)</f>
        <v>0</v>
      </c>
      <c r="AK36" s="302"/>
      <c r="AL36" s="178">
        <f t="shared" si="67"/>
        <v>0</v>
      </c>
      <c r="AM36" s="178">
        <f>SUMIFS('1-2 人员岗位信息'!I:I,'1-2 人员岗位信息'!$C:$C,"自有人员",'1-2 人员岗位信息'!$B:$B,$D36)</f>
        <v>0</v>
      </c>
      <c r="AN36" s="302"/>
      <c r="AO36" s="178">
        <f t="shared" si="68"/>
        <v>0</v>
      </c>
      <c r="AP36" s="178">
        <f>SUMIFS('1-2 人员岗位信息'!J:J,'1-2 人员岗位信息'!$C:$C,"自有人员",'1-2 人员岗位信息'!$B:$B,$D36)</f>
        <v>0</v>
      </c>
      <c r="AQ36" s="302"/>
      <c r="AR36" s="178">
        <f t="shared" si="69"/>
        <v>0</v>
      </c>
      <c r="AS36" s="178">
        <f>SUMIFS('1-2 人员岗位信息'!K:K,'1-2 人员岗位信息'!$C:$C,"自有人员",'1-2 人员岗位信息'!$B:$B,$D36)</f>
        <v>0</v>
      </c>
      <c r="AT36" s="302"/>
      <c r="AU36" s="178">
        <f t="shared" si="70"/>
        <v>0</v>
      </c>
      <c r="AV36" s="178">
        <f>SUMIFS('1-2 人员岗位信息'!L:L,'1-2 人员岗位信息'!$C:$C,"自有人员",'1-2 人员岗位信息'!$B:$B,$D36)</f>
        <v>0</v>
      </c>
      <c r="AW36" s="302"/>
      <c r="AX36" s="178">
        <f t="shared" si="71"/>
        <v>0</v>
      </c>
      <c r="AY36" s="178">
        <f>SUMIFS('1-2 人员岗位信息'!M:M,'1-2 人员岗位信息'!$C:$C,"自有人员",'1-2 人员岗位信息'!$B:$B,$D36)</f>
        <v>0</v>
      </c>
      <c r="AZ36" s="302"/>
      <c r="BA36" s="178">
        <f t="shared" si="72"/>
        <v>0</v>
      </c>
      <c r="BB36" s="178">
        <f>SUMIFS('1-2 人员岗位信息'!N:N,'1-2 人员岗位信息'!$C:$C,"自有人员",'1-2 人员岗位信息'!$B:$B,$D36)</f>
        <v>0</v>
      </c>
      <c r="BC36" s="302"/>
      <c r="BD36" s="178">
        <f t="shared" si="73"/>
        <v>0</v>
      </c>
      <c r="BE36" s="178">
        <f>SUMIFS('1-2 人员岗位信息'!O:O,'1-2 人员岗位信息'!$C:$C,"自有人员",'1-2 人员岗位信息'!$B:$B,$D36)</f>
        <v>0</v>
      </c>
      <c r="BF36" s="302"/>
      <c r="BG36" s="178">
        <f t="shared" si="74"/>
        <v>0</v>
      </c>
      <c r="BH36" s="178">
        <f>SUMIFS('1-2 人员岗位信息'!P:P,'1-2 人员岗位信息'!$C:$C,"自有人员",'1-2 人员岗位信息'!$B:$B,$D36)</f>
        <v>0</v>
      </c>
      <c r="BI36" s="302"/>
      <c r="BJ36" s="178">
        <f t="shared" si="75"/>
        <v>0</v>
      </c>
      <c r="BK36" s="178">
        <f>SUMIFS('1-2 人员岗位信息'!Q:Q,'1-2 人员岗位信息'!$C:$C,"自有人员",'1-2 人员岗位信息'!$B:$B,$D36)</f>
        <v>0</v>
      </c>
      <c r="BL36" s="311"/>
      <c r="BM36" s="315"/>
      <c r="BN36" s="319"/>
    </row>
    <row r="37" s="267" customFormat="1" ht="33.95" hidden="1" customHeight="1" outlineLevel="5" spans="2:66">
      <c r="B37" s="178" t="s">
        <v>784</v>
      </c>
      <c r="C37" s="287" t="s">
        <v>842</v>
      </c>
      <c r="D37" s="267" t="s">
        <v>843</v>
      </c>
      <c r="E37" s="178" t="s">
        <v>844</v>
      </c>
      <c r="F37" s="178"/>
      <c r="G37" s="178" t="s">
        <v>788</v>
      </c>
      <c r="H37" s="178">
        <f t="shared" si="59"/>
        <v>0</v>
      </c>
      <c r="I37" s="178" t="s">
        <v>789</v>
      </c>
      <c r="J37" s="178" t="e">
        <f t="shared" si="60"/>
        <v>#DIV/0!</v>
      </c>
      <c r="K37" s="178" t="s">
        <v>790</v>
      </c>
      <c r="L37" s="178" t="e">
        <f t="shared" si="61"/>
        <v>#DIV/0!</v>
      </c>
      <c r="M37" s="178" t="s">
        <v>791</v>
      </c>
      <c r="N37" s="178">
        <f t="shared" si="62"/>
        <v>0</v>
      </c>
      <c r="O37" s="178"/>
      <c r="P37" s="294"/>
      <c r="Q37" s="294"/>
      <c r="R37" s="294"/>
      <c r="S37" s="294"/>
      <c r="T37" s="294"/>
      <c r="U37" s="294"/>
      <c r="V37" s="294"/>
      <c r="W37" s="294"/>
      <c r="X37" s="294"/>
      <c r="Y37" s="294"/>
      <c r="Z37" s="294"/>
      <c r="AA37" s="294"/>
      <c r="AB37" s="178">
        <f t="shared" si="63"/>
        <v>0</v>
      </c>
      <c r="AC37" s="178">
        <f t="shared" si="64"/>
        <v>0</v>
      </c>
      <c r="AD37" s="178">
        <f>SUMIFS('1-2 人员岗位信息'!F:F,'1-2 人员岗位信息'!$C:$C,"自有人员",'1-2 人员岗位信息'!$B:$B,$D37)</f>
        <v>0</v>
      </c>
      <c r="AE37" s="302"/>
      <c r="AF37" s="178">
        <f t="shared" si="65"/>
        <v>0</v>
      </c>
      <c r="AG37" s="178">
        <f>SUMIFS('1-2 人员岗位信息'!G:G,'1-2 人员岗位信息'!$C:$C,"自有人员",'1-2 人员岗位信息'!$B:$B,$D37)</f>
        <v>0</v>
      </c>
      <c r="AH37" s="302"/>
      <c r="AI37" s="178">
        <f t="shared" si="66"/>
        <v>0</v>
      </c>
      <c r="AJ37" s="178">
        <f>SUMIFS('1-2 人员岗位信息'!H:H,'1-2 人员岗位信息'!$C:$C,"自有人员",'1-2 人员岗位信息'!$B:$B,$D37)</f>
        <v>0</v>
      </c>
      <c r="AK37" s="302"/>
      <c r="AL37" s="178">
        <f t="shared" si="67"/>
        <v>0</v>
      </c>
      <c r="AM37" s="178">
        <f>SUMIFS('1-2 人员岗位信息'!I:I,'1-2 人员岗位信息'!$C:$C,"自有人员",'1-2 人员岗位信息'!$B:$B,$D37)</f>
        <v>0</v>
      </c>
      <c r="AN37" s="302"/>
      <c r="AO37" s="178">
        <f t="shared" si="68"/>
        <v>0</v>
      </c>
      <c r="AP37" s="178">
        <f>SUMIFS('1-2 人员岗位信息'!J:J,'1-2 人员岗位信息'!$C:$C,"自有人员",'1-2 人员岗位信息'!$B:$B,$D37)</f>
        <v>0</v>
      </c>
      <c r="AQ37" s="302"/>
      <c r="AR37" s="178">
        <f t="shared" si="69"/>
        <v>0</v>
      </c>
      <c r="AS37" s="178">
        <f>SUMIFS('1-2 人员岗位信息'!K:K,'1-2 人员岗位信息'!$C:$C,"自有人员",'1-2 人员岗位信息'!$B:$B,$D37)</f>
        <v>0</v>
      </c>
      <c r="AT37" s="302"/>
      <c r="AU37" s="178">
        <f t="shared" si="70"/>
        <v>0</v>
      </c>
      <c r="AV37" s="178">
        <f>SUMIFS('1-2 人员岗位信息'!L:L,'1-2 人员岗位信息'!$C:$C,"自有人员",'1-2 人员岗位信息'!$B:$B,$D37)</f>
        <v>0</v>
      </c>
      <c r="AW37" s="302"/>
      <c r="AX37" s="178">
        <f t="shared" si="71"/>
        <v>0</v>
      </c>
      <c r="AY37" s="178">
        <f>SUMIFS('1-2 人员岗位信息'!M:M,'1-2 人员岗位信息'!$C:$C,"自有人员",'1-2 人员岗位信息'!$B:$B,$D37)</f>
        <v>0</v>
      </c>
      <c r="AZ37" s="302"/>
      <c r="BA37" s="178">
        <f t="shared" si="72"/>
        <v>0</v>
      </c>
      <c r="BB37" s="178">
        <f>SUMIFS('1-2 人员岗位信息'!N:N,'1-2 人员岗位信息'!$C:$C,"自有人员",'1-2 人员岗位信息'!$B:$B,$D37)</f>
        <v>0</v>
      </c>
      <c r="BC37" s="302"/>
      <c r="BD37" s="178">
        <f t="shared" si="73"/>
        <v>0</v>
      </c>
      <c r="BE37" s="178">
        <f>SUMIFS('1-2 人员岗位信息'!O:O,'1-2 人员岗位信息'!$C:$C,"自有人员",'1-2 人员岗位信息'!$B:$B,$D37)</f>
        <v>0</v>
      </c>
      <c r="BF37" s="302"/>
      <c r="BG37" s="178">
        <f t="shared" si="74"/>
        <v>0</v>
      </c>
      <c r="BH37" s="178">
        <f>SUMIFS('1-2 人员岗位信息'!P:P,'1-2 人员岗位信息'!$C:$C,"自有人员",'1-2 人员岗位信息'!$B:$B,$D37)</f>
        <v>0</v>
      </c>
      <c r="BI37" s="302"/>
      <c r="BJ37" s="178">
        <f t="shared" si="75"/>
        <v>0</v>
      </c>
      <c r="BK37" s="178">
        <f>SUMIFS('1-2 人员岗位信息'!Q:Q,'1-2 人员岗位信息'!$C:$C,"自有人员",'1-2 人员岗位信息'!$B:$B,$D37)</f>
        <v>0</v>
      </c>
      <c r="BL37" s="311"/>
      <c r="BM37" s="315"/>
      <c r="BN37" s="319"/>
    </row>
    <row r="38" s="267" customFormat="1" ht="33.95" hidden="1" customHeight="1" outlineLevel="5" spans="2:66">
      <c r="B38" s="178" t="s">
        <v>784</v>
      </c>
      <c r="C38" s="287" t="s">
        <v>845</v>
      </c>
      <c r="D38" s="267" t="s">
        <v>846</v>
      </c>
      <c r="E38" s="178" t="s">
        <v>806</v>
      </c>
      <c r="F38" s="178"/>
      <c r="G38" s="178" t="s">
        <v>788</v>
      </c>
      <c r="H38" s="178">
        <f t="shared" si="59"/>
        <v>0</v>
      </c>
      <c r="I38" s="178" t="s">
        <v>789</v>
      </c>
      <c r="J38" s="178" t="e">
        <f t="shared" si="60"/>
        <v>#DIV/0!</v>
      </c>
      <c r="K38" s="178" t="s">
        <v>790</v>
      </c>
      <c r="L38" s="178" t="e">
        <f t="shared" si="61"/>
        <v>#DIV/0!</v>
      </c>
      <c r="M38" s="178" t="s">
        <v>791</v>
      </c>
      <c r="N38" s="178">
        <f t="shared" si="62"/>
        <v>0</v>
      </c>
      <c r="O38" s="178"/>
      <c r="P38" s="294"/>
      <c r="Q38" s="294"/>
      <c r="R38" s="294"/>
      <c r="S38" s="294"/>
      <c r="T38" s="294"/>
      <c r="U38" s="294"/>
      <c r="V38" s="294"/>
      <c r="W38" s="294"/>
      <c r="X38" s="294"/>
      <c r="Y38" s="294"/>
      <c r="Z38" s="294"/>
      <c r="AA38" s="294"/>
      <c r="AB38" s="178">
        <f t="shared" si="63"/>
        <v>0</v>
      </c>
      <c r="AC38" s="178">
        <f t="shared" si="64"/>
        <v>0</v>
      </c>
      <c r="AD38" s="178">
        <f>SUMIFS('1-2 人员岗位信息'!F:F,'1-2 人员岗位信息'!$C:$C,"自有人员",'1-2 人员岗位信息'!$B:$B,$D38)</f>
        <v>0</v>
      </c>
      <c r="AE38" s="302"/>
      <c r="AF38" s="178">
        <f t="shared" si="65"/>
        <v>0</v>
      </c>
      <c r="AG38" s="178">
        <f>SUMIFS('1-2 人员岗位信息'!G:G,'1-2 人员岗位信息'!$C:$C,"自有人员",'1-2 人员岗位信息'!$B:$B,$D38)</f>
        <v>0</v>
      </c>
      <c r="AH38" s="302"/>
      <c r="AI38" s="178">
        <f t="shared" si="66"/>
        <v>0</v>
      </c>
      <c r="AJ38" s="178">
        <f>SUMIFS('1-2 人员岗位信息'!H:H,'1-2 人员岗位信息'!$C:$C,"自有人员",'1-2 人员岗位信息'!$B:$B,$D38)</f>
        <v>0</v>
      </c>
      <c r="AK38" s="302"/>
      <c r="AL38" s="178">
        <f t="shared" si="67"/>
        <v>0</v>
      </c>
      <c r="AM38" s="178">
        <f>SUMIFS('1-2 人员岗位信息'!I:I,'1-2 人员岗位信息'!$C:$C,"自有人员",'1-2 人员岗位信息'!$B:$B,$D38)</f>
        <v>0</v>
      </c>
      <c r="AN38" s="302"/>
      <c r="AO38" s="178">
        <f t="shared" si="68"/>
        <v>0</v>
      </c>
      <c r="AP38" s="178">
        <f>SUMIFS('1-2 人员岗位信息'!J:J,'1-2 人员岗位信息'!$C:$C,"自有人员",'1-2 人员岗位信息'!$B:$B,$D38)</f>
        <v>0</v>
      </c>
      <c r="AQ38" s="302"/>
      <c r="AR38" s="178">
        <f t="shared" si="69"/>
        <v>0</v>
      </c>
      <c r="AS38" s="178">
        <f>SUMIFS('1-2 人员岗位信息'!K:K,'1-2 人员岗位信息'!$C:$C,"自有人员",'1-2 人员岗位信息'!$B:$B,$D38)</f>
        <v>0</v>
      </c>
      <c r="AT38" s="302"/>
      <c r="AU38" s="178">
        <f t="shared" si="70"/>
        <v>0</v>
      </c>
      <c r="AV38" s="178">
        <f>SUMIFS('1-2 人员岗位信息'!L:L,'1-2 人员岗位信息'!$C:$C,"自有人员",'1-2 人员岗位信息'!$B:$B,$D38)</f>
        <v>0</v>
      </c>
      <c r="AW38" s="302"/>
      <c r="AX38" s="178">
        <f t="shared" si="71"/>
        <v>0</v>
      </c>
      <c r="AY38" s="178">
        <f>SUMIFS('1-2 人员岗位信息'!M:M,'1-2 人员岗位信息'!$C:$C,"自有人员",'1-2 人员岗位信息'!$B:$B,$D38)</f>
        <v>0</v>
      </c>
      <c r="AZ38" s="302"/>
      <c r="BA38" s="178">
        <f t="shared" si="72"/>
        <v>0</v>
      </c>
      <c r="BB38" s="178">
        <f>SUMIFS('1-2 人员岗位信息'!N:N,'1-2 人员岗位信息'!$C:$C,"自有人员",'1-2 人员岗位信息'!$B:$B,$D38)</f>
        <v>0</v>
      </c>
      <c r="BC38" s="302"/>
      <c r="BD38" s="178">
        <f t="shared" si="73"/>
        <v>0</v>
      </c>
      <c r="BE38" s="178">
        <f>SUMIFS('1-2 人员岗位信息'!O:O,'1-2 人员岗位信息'!$C:$C,"自有人员",'1-2 人员岗位信息'!$B:$B,$D38)</f>
        <v>0</v>
      </c>
      <c r="BF38" s="302"/>
      <c r="BG38" s="178">
        <f t="shared" si="74"/>
        <v>0</v>
      </c>
      <c r="BH38" s="178">
        <f>SUMIFS('1-2 人员岗位信息'!P:P,'1-2 人员岗位信息'!$C:$C,"自有人员",'1-2 人员岗位信息'!$B:$B,$D38)</f>
        <v>0</v>
      </c>
      <c r="BI38" s="302"/>
      <c r="BJ38" s="178">
        <f t="shared" si="75"/>
        <v>0</v>
      </c>
      <c r="BK38" s="178">
        <f>SUMIFS('1-2 人员岗位信息'!Q:Q,'1-2 人员岗位信息'!$C:$C,"自有人员",'1-2 人员岗位信息'!$B:$B,$D38)</f>
        <v>0</v>
      </c>
      <c r="BL38" s="311"/>
      <c r="BM38" s="315"/>
      <c r="BN38" s="319"/>
    </row>
    <row r="39" s="121" customFormat="1" ht="33.95" hidden="1" customHeight="1" outlineLevel="4" collapsed="1" spans="2:66">
      <c r="B39" s="122" t="s">
        <v>779</v>
      </c>
      <c r="C39" s="123" t="s">
        <v>69</v>
      </c>
      <c r="D39" s="121" t="s">
        <v>68</v>
      </c>
      <c r="E39" s="122"/>
      <c r="F39" s="122"/>
      <c r="G39" s="122"/>
      <c r="H39" s="122">
        <f>SUM(H40:H47)</f>
        <v>0</v>
      </c>
      <c r="I39" s="122"/>
      <c r="J39" s="122"/>
      <c r="K39" s="122"/>
      <c r="L39" s="122"/>
      <c r="M39" s="122"/>
      <c r="N39" s="122"/>
      <c r="O39" s="122"/>
      <c r="P39" s="293"/>
      <c r="Q39" s="293"/>
      <c r="R39" s="293"/>
      <c r="S39" s="293"/>
      <c r="T39" s="293"/>
      <c r="U39" s="293"/>
      <c r="V39" s="293"/>
      <c r="W39" s="293"/>
      <c r="X39" s="293"/>
      <c r="Y39" s="293"/>
      <c r="Z39" s="293"/>
      <c r="AA39" s="293"/>
      <c r="AB39" s="122">
        <f t="shared" ref="AB39:AF39" si="76">SUM(AB40:AB47)</f>
        <v>0</v>
      </c>
      <c r="AC39" s="122">
        <f t="shared" si="76"/>
        <v>0</v>
      </c>
      <c r="AD39" s="122"/>
      <c r="AE39" s="122"/>
      <c r="AF39" s="122">
        <f t="shared" si="76"/>
        <v>0</v>
      </c>
      <c r="AG39" s="122"/>
      <c r="AH39" s="122"/>
      <c r="AI39" s="122">
        <f>SUM(AI40:AI47)</f>
        <v>0</v>
      </c>
      <c r="AJ39" s="122"/>
      <c r="AK39" s="122"/>
      <c r="AL39" s="122">
        <f>SUM(AL40:AL47)</f>
        <v>0</v>
      </c>
      <c r="AM39" s="122"/>
      <c r="AN39" s="122"/>
      <c r="AO39" s="122">
        <f>SUM(AO40:AO47)</f>
        <v>0</v>
      </c>
      <c r="AP39" s="122"/>
      <c r="AQ39" s="122"/>
      <c r="AR39" s="122">
        <f>SUM(AR40:AR47)</f>
        <v>0</v>
      </c>
      <c r="AS39" s="122"/>
      <c r="AT39" s="122"/>
      <c r="AU39" s="122">
        <f>SUM(AU40:AU47)</f>
        <v>0</v>
      </c>
      <c r="AV39" s="122"/>
      <c r="AW39" s="122"/>
      <c r="AX39" s="122">
        <f>SUM(AX40:AX47)</f>
        <v>0</v>
      </c>
      <c r="AY39" s="122"/>
      <c r="AZ39" s="122"/>
      <c r="BA39" s="122">
        <f>SUM(BA40:BA47)</f>
        <v>0</v>
      </c>
      <c r="BB39" s="122"/>
      <c r="BC39" s="122"/>
      <c r="BD39" s="122">
        <f>SUM(BD40:BD47)</f>
        <v>0</v>
      </c>
      <c r="BE39" s="122"/>
      <c r="BF39" s="122"/>
      <c r="BG39" s="122">
        <f>SUM(BG40:BG47)</f>
        <v>0</v>
      </c>
      <c r="BH39" s="122"/>
      <c r="BI39" s="122"/>
      <c r="BJ39" s="122">
        <f>SUM(BJ40:BJ47)</f>
        <v>0</v>
      </c>
      <c r="BK39" s="122"/>
      <c r="BL39" s="310"/>
      <c r="BM39" s="315"/>
      <c r="BN39" s="318"/>
    </row>
    <row r="40" s="267" customFormat="1" ht="33.95" hidden="1" customHeight="1" outlineLevel="5" spans="2:66">
      <c r="B40" s="178" t="s">
        <v>784</v>
      </c>
      <c r="C40" s="287" t="s">
        <v>847</v>
      </c>
      <c r="D40" s="267" t="s">
        <v>826</v>
      </c>
      <c r="E40" s="178" t="s">
        <v>848</v>
      </c>
      <c r="F40" s="178"/>
      <c r="G40" s="178" t="s">
        <v>788</v>
      </c>
      <c r="H40" s="178">
        <f t="shared" ref="H40:H47" si="77">AB40</f>
        <v>0</v>
      </c>
      <c r="I40" s="178" t="s">
        <v>789</v>
      </c>
      <c r="J40" s="178" t="e">
        <f t="shared" ref="J40:J47" si="78">SUM(AD40,AG40,AJ40,AM40,AP40,AS40,AV40,AY40,BB40,BE40,BH40,BK40)/N40</f>
        <v>#DIV/0!</v>
      </c>
      <c r="K40" s="178" t="s">
        <v>790</v>
      </c>
      <c r="L40" s="178" t="e">
        <f t="shared" ref="L40:L47" si="79">H40/N40/J40</f>
        <v>#DIV/0!</v>
      </c>
      <c r="M40" s="178" t="s">
        <v>791</v>
      </c>
      <c r="N40" s="178">
        <f t="shared" ref="N40:N47" si="80">COUNTIF(AD40,"&gt;0")+COUNTIF(AG40,"&gt;0")+COUNTIF(AJ40,"&gt;0")+COUNTIF(AM40,"&gt;0")+COUNTIF(AP40,"&gt;0")+COUNTIF(AS40,"&gt;0")+COUNTIF(AV40,"&gt;0")+COUNTIF(AY40,"&gt;0")+COUNTIF(BB40,"&gt;0")+COUNTIF(BE40,"&gt;0")+COUNTIF(BH40,"&gt;0")+COUNTIF(BK40,"&gt;0")</f>
        <v>0</v>
      </c>
      <c r="O40" s="178"/>
      <c r="P40" s="294"/>
      <c r="Q40" s="294"/>
      <c r="R40" s="294"/>
      <c r="S40" s="294"/>
      <c r="T40" s="294"/>
      <c r="U40" s="294"/>
      <c r="V40" s="294"/>
      <c r="W40" s="294"/>
      <c r="X40" s="294"/>
      <c r="Y40" s="294"/>
      <c r="Z40" s="294"/>
      <c r="AA40" s="294"/>
      <c r="AB40" s="178">
        <f t="shared" ref="AB40:AB47" si="81">SUM(AC40,AF40,AI40,AL40,AO40,AR40,AU40,AX40,BA40,BD40,BG40,BJ40)</f>
        <v>0</v>
      </c>
      <c r="AC40" s="178">
        <f t="shared" ref="AC40:AC47" si="82">AD40*AE40</f>
        <v>0</v>
      </c>
      <c r="AD40" s="178">
        <f>SUMIFS('1-2 人员岗位信息'!F:F,'1-2 人员岗位信息'!$C:$C,"劳务派遣",'1-2 人员岗位信息'!$B:$B,$D40)</f>
        <v>0</v>
      </c>
      <c r="AE40" s="302"/>
      <c r="AF40" s="178">
        <f t="shared" ref="AF40:AF47" si="83">AG40*AH40</f>
        <v>0</v>
      </c>
      <c r="AG40" s="178">
        <f>SUMIFS('1-2 人员岗位信息'!G:G,'1-2 人员岗位信息'!$C:$C,"劳务派遣",'1-2 人员岗位信息'!$B:$B,$D40)</f>
        <v>0</v>
      </c>
      <c r="AH40" s="302"/>
      <c r="AI40" s="178">
        <f t="shared" ref="AI40:AI47" si="84">AJ40*AK40</f>
        <v>0</v>
      </c>
      <c r="AJ40" s="178">
        <f>SUMIFS('1-2 人员岗位信息'!H:H,'1-2 人员岗位信息'!$C:$C,"劳务派遣",'1-2 人员岗位信息'!$B:$B,$D40)</f>
        <v>0</v>
      </c>
      <c r="AK40" s="302"/>
      <c r="AL40" s="178">
        <f t="shared" ref="AL40:AL47" si="85">AM40*AN40</f>
        <v>0</v>
      </c>
      <c r="AM40" s="178">
        <f>SUMIFS('1-2 人员岗位信息'!I:I,'1-2 人员岗位信息'!$C:$C,"劳务派遣",'1-2 人员岗位信息'!$B:$B,$D40)</f>
        <v>0</v>
      </c>
      <c r="AN40" s="302"/>
      <c r="AO40" s="178">
        <f t="shared" ref="AO40:AO47" si="86">AP40*AQ40</f>
        <v>0</v>
      </c>
      <c r="AP40" s="178">
        <f>SUMIFS('1-2 人员岗位信息'!J:J,'1-2 人员岗位信息'!$C:$C,"劳务派遣",'1-2 人员岗位信息'!$B:$B,$D40)</f>
        <v>0</v>
      </c>
      <c r="AQ40" s="302"/>
      <c r="AR40" s="178">
        <f t="shared" ref="AR40:AR47" si="87">AS40*AT40</f>
        <v>0</v>
      </c>
      <c r="AS40" s="178">
        <f>SUMIFS('1-2 人员岗位信息'!K:K,'1-2 人员岗位信息'!$C:$C,"劳务派遣",'1-2 人员岗位信息'!$B:$B,$D40)</f>
        <v>0</v>
      </c>
      <c r="AT40" s="302"/>
      <c r="AU40" s="178">
        <f t="shared" ref="AU40:AU47" si="88">AV40*AW40</f>
        <v>0</v>
      </c>
      <c r="AV40" s="178">
        <f>SUMIFS('1-2 人员岗位信息'!L:L,'1-2 人员岗位信息'!$C:$C,"劳务派遣",'1-2 人员岗位信息'!$B:$B,$D40)</f>
        <v>0</v>
      </c>
      <c r="AW40" s="302"/>
      <c r="AX40" s="178">
        <f t="shared" ref="AX40:AX47" si="89">AY40*AZ40</f>
        <v>0</v>
      </c>
      <c r="AY40" s="178">
        <f>SUMIFS('1-2 人员岗位信息'!M:M,'1-2 人员岗位信息'!$C:$C,"劳务派遣",'1-2 人员岗位信息'!$B:$B,$D40)</f>
        <v>0</v>
      </c>
      <c r="AZ40" s="302"/>
      <c r="BA40" s="178">
        <f t="shared" ref="BA40:BA47" si="90">BB40*BC40</f>
        <v>0</v>
      </c>
      <c r="BB40" s="178">
        <f>SUMIFS('1-2 人员岗位信息'!N:N,'1-2 人员岗位信息'!$C:$C,"劳务派遣",'1-2 人员岗位信息'!$B:$B,$D40)</f>
        <v>0</v>
      </c>
      <c r="BC40" s="302"/>
      <c r="BD40" s="178">
        <f t="shared" ref="BD40:BD47" si="91">BE40*BF40</f>
        <v>0</v>
      </c>
      <c r="BE40" s="178">
        <f>SUMIFS('1-2 人员岗位信息'!O:O,'1-2 人员岗位信息'!$C:$C,"劳务派遣",'1-2 人员岗位信息'!$B:$B,$D40)</f>
        <v>0</v>
      </c>
      <c r="BF40" s="302"/>
      <c r="BG40" s="178">
        <f t="shared" ref="BG40:BG47" si="92">BH40*BI40</f>
        <v>0</v>
      </c>
      <c r="BH40" s="178">
        <f>SUMIFS('1-2 人员岗位信息'!P:P,'1-2 人员岗位信息'!$C:$C,"劳务派遣",'1-2 人员岗位信息'!$B:$B,$D40)</f>
        <v>0</v>
      </c>
      <c r="BI40" s="302"/>
      <c r="BJ40" s="178">
        <f t="shared" ref="BJ40:BJ47" si="93">BK40*BL40</f>
        <v>0</v>
      </c>
      <c r="BK40" s="178">
        <f>SUMIFS('1-2 人员岗位信息'!Q:Q,'1-2 人员岗位信息'!$C:$C,"劳务派遣",'1-2 人员岗位信息'!$B:$B,$D40)</f>
        <v>0</v>
      </c>
      <c r="BL40" s="311"/>
      <c r="BM40" s="315"/>
      <c r="BN40" s="319"/>
    </row>
    <row r="41" s="267" customFormat="1" ht="33.95" hidden="1" customHeight="1" outlineLevel="5" spans="2:66">
      <c r="B41" s="178" t="s">
        <v>784</v>
      </c>
      <c r="C41" s="287" t="s">
        <v>849</v>
      </c>
      <c r="D41" s="267" t="s">
        <v>829</v>
      </c>
      <c r="E41" s="178" t="s">
        <v>848</v>
      </c>
      <c r="F41" s="178"/>
      <c r="G41" s="178" t="s">
        <v>788</v>
      </c>
      <c r="H41" s="178">
        <f t="shared" si="77"/>
        <v>0</v>
      </c>
      <c r="I41" s="178" t="s">
        <v>789</v>
      </c>
      <c r="J41" s="178" t="e">
        <f t="shared" si="78"/>
        <v>#DIV/0!</v>
      </c>
      <c r="K41" s="178" t="s">
        <v>790</v>
      </c>
      <c r="L41" s="178" t="e">
        <f t="shared" si="79"/>
        <v>#DIV/0!</v>
      </c>
      <c r="M41" s="178" t="s">
        <v>791</v>
      </c>
      <c r="N41" s="178">
        <f t="shared" si="80"/>
        <v>0</v>
      </c>
      <c r="O41" s="178"/>
      <c r="P41" s="294"/>
      <c r="Q41" s="294"/>
      <c r="R41" s="294"/>
      <c r="S41" s="294"/>
      <c r="T41" s="294"/>
      <c r="U41" s="294"/>
      <c r="V41" s="294"/>
      <c r="W41" s="294"/>
      <c r="X41" s="294"/>
      <c r="Y41" s="294"/>
      <c r="Z41" s="294"/>
      <c r="AA41" s="294"/>
      <c r="AB41" s="178">
        <f t="shared" si="81"/>
        <v>0</v>
      </c>
      <c r="AC41" s="178">
        <f t="shared" si="82"/>
        <v>0</v>
      </c>
      <c r="AD41" s="178">
        <f>SUMIFS('1-2 人员岗位信息'!F:F,'1-2 人员岗位信息'!$C:$C,"劳务派遣",'1-2 人员岗位信息'!$B:$B,$D41)</f>
        <v>0</v>
      </c>
      <c r="AE41" s="302"/>
      <c r="AF41" s="178">
        <f t="shared" si="83"/>
        <v>0</v>
      </c>
      <c r="AG41" s="178">
        <f>SUMIFS('1-2 人员岗位信息'!G:G,'1-2 人员岗位信息'!$C:$C,"劳务派遣",'1-2 人员岗位信息'!$B:$B,$D41)</f>
        <v>0</v>
      </c>
      <c r="AH41" s="302"/>
      <c r="AI41" s="178">
        <f t="shared" si="84"/>
        <v>0</v>
      </c>
      <c r="AJ41" s="178">
        <f>SUMIFS('1-2 人员岗位信息'!H:H,'1-2 人员岗位信息'!$C:$C,"劳务派遣",'1-2 人员岗位信息'!$B:$B,$D41)</f>
        <v>0</v>
      </c>
      <c r="AK41" s="302"/>
      <c r="AL41" s="178">
        <f t="shared" si="85"/>
        <v>0</v>
      </c>
      <c r="AM41" s="178">
        <f>SUMIFS('1-2 人员岗位信息'!I:I,'1-2 人员岗位信息'!$C:$C,"劳务派遣",'1-2 人员岗位信息'!$B:$B,$D41)</f>
        <v>0</v>
      </c>
      <c r="AN41" s="302"/>
      <c r="AO41" s="178">
        <f t="shared" si="86"/>
        <v>0</v>
      </c>
      <c r="AP41" s="178">
        <f>SUMIFS('1-2 人员岗位信息'!J:J,'1-2 人员岗位信息'!$C:$C,"劳务派遣",'1-2 人员岗位信息'!$B:$B,$D41)</f>
        <v>0</v>
      </c>
      <c r="AQ41" s="302"/>
      <c r="AR41" s="178">
        <f t="shared" si="87"/>
        <v>0</v>
      </c>
      <c r="AS41" s="178">
        <f>SUMIFS('1-2 人员岗位信息'!K:K,'1-2 人员岗位信息'!$C:$C,"劳务派遣",'1-2 人员岗位信息'!$B:$B,$D41)</f>
        <v>0</v>
      </c>
      <c r="AT41" s="302"/>
      <c r="AU41" s="178">
        <f t="shared" si="88"/>
        <v>0</v>
      </c>
      <c r="AV41" s="178">
        <f>SUMIFS('1-2 人员岗位信息'!L:L,'1-2 人员岗位信息'!$C:$C,"劳务派遣",'1-2 人员岗位信息'!$B:$B,$D41)</f>
        <v>0</v>
      </c>
      <c r="AW41" s="302"/>
      <c r="AX41" s="178">
        <f t="shared" si="89"/>
        <v>0</v>
      </c>
      <c r="AY41" s="178">
        <f>SUMIFS('1-2 人员岗位信息'!M:M,'1-2 人员岗位信息'!$C:$C,"劳务派遣",'1-2 人员岗位信息'!$B:$B,$D41)</f>
        <v>0</v>
      </c>
      <c r="AZ41" s="302"/>
      <c r="BA41" s="178">
        <f t="shared" si="90"/>
        <v>0</v>
      </c>
      <c r="BB41" s="178">
        <f>SUMIFS('1-2 人员岗位信息'!N:N,'1-2 人员岗位信息'!$C:$C,"劳务派遣",'1-2 人员岗位信息'!$B:$B,$D41)</f>
        <v>0</v>
      </c>
      <c r="BC41" s="302"/>
      <c r="BD41" s="178">
        <f t="shared" si="91"/>
        <v>0</v>
      </c>
      <c r="BE41" s="178">
        <f>SUMIFS('1-2 人员岗位信息'!O:O,'1-2 人员岗位信息'!$C:$C,"劳务派遣",'1-2 人员岗位信息'!$B:$B,$D41)</f>
        <v>0</v>
      </c>
      <c r="BF41" s="302"/>
      <c r="BG41" s="178">
        <f t="shared" si="92"/>
        <v>0</v>
      </c>
      <c r="BH41" s="178">
        <f>SUMIFS('1-2 人员岗位信息'!P:P,'1-2 人员岗位信息'!$C:$C,"劳务派遣",'1-2 人员岗位信息'!$B:$B,$D41)</f>
        <v>0</v>
      </c>
      <c r="BI41" s="302"/>
      <c r="BJ41" s="178">
        <f t="shared" si="93"/>
        <v>0</v>
      </c>
      <c r="BK41" s="178">
        <f>SUMIFS('1-2 人员岗位信息'!Q:Q,'1-2 人员岗位信息'!$C:$C,"劳务派遣",'1-2 人员岗位信息'!$B:$B,$D41)</f>
        <v>0</v>
      </c>
      <c r="BL41" s="311"/>
      <c r="BM41" s="315"/>
      <c r="BN41" s="319"/>
    </row>
    <row r="42" s="267" customFormat="1" ht="33.95" hidden="1" customHeight="1" outlineLevel="5" spans="2:66">
      <c r="B42" s="178" t="s">
        <v>784</v>
      </c>
      <c r="C42" s="287" t="s">
        <v>850</v>
      </c>
      <c r="D42" s="267" t="s">
        <v>831</v>
      </c>
      <c r="E42" s="178" t="s">
        <v>832</v>
      </c>
      <c r="F42" s="178"/>
      <c r="G42" s="178" t="s">
        <v>788</v>
      </c>
      <c r="H42" s="178">
        <f t="shared" si="77"/>
        <v>0</v>
      </c>
      <c r="I42" s="178" t="s">
        <v>789</v>
      </c>
      <c r="J42" s="178" t="e">
        <f t="shared" si="78"/>
        <v>#DIV/0!</v>
      </c>
      <c r="K42" s="178" t="s">
        <v>790</v>
      </c>
      <c r="L42" s="178" t="e">
        <f t="shared" si="79"/>
        <v>#DIV/0!</v>
      </c>
      <c r="M42" s="178" t="s">
        <v>791</v>
      </c>
      <c r="N42" s="178">
        <f t="shared" si="80"/>
        <v>0</v>
      </c>
      <c r="O42" s="178"/>
      <c r="P42" s="294"/>
      <c r="Q42" s="294"/>
      <c r="R42" s="294"/>
      <c r="S42" s="294"/>
      <c r="T42" s="294"/>
      <c r="U42" s="294"/>
      <c r="V42" s="294"/>
      <c r="W42" s="294"/>
      <c r="X42" s="294"/>
      <c r="Y42" s="294"/>
      <c r="Z42" s="294"/>
      <c r="AA42" s="294"/>
      <c r="AB42" s="178">
        <f t="shared" si="81"/>
        <v>0</v>
      </c>
      <c r="AC42" s="178">
        <f t="shared" si="82"/>
        <v>0</v>
      </c>
      <c r="AD42" s="178">
        <f>SUMIFS('1-2 人员岗位信息'!F:F,'1-2 人员岗位信息'!$C:$C,"劳务派遣",'1-2 人员岗位信息'!$B:$B,$D42)</f>
        <v>0</v>
      </c>
      <c r="AE42" s="302"/>
      <c r="AF42" s="178">
        <f t="shared" si="83"/>
        <v>0</v>
      </c>
      <c r="AG42" s="178">
        <f>SUMIFS('1-2 人员岗位信息'!G:G,'1-2 人员岗位信息'!$C:$C,"劳务派遣",'1-2 人员岗位信息'!$B:$B,$D42)</f>
        <v>0</v>
      </c>
      <c r="AH42" s="302"/>
      <c r="AI42" s="178">
        <f t="shared" si="84"/>
        <v>0</v>
      </c>
      <c r="AJ42" s="178">
        <f>SUMIFS('1-2 人员岗位信息'!H:H,'1-2 人员岗位信息'!$C:$C,"劳务派遣",'1-2 人员岗位信息'!$B:$B,$D42)</f>
        <v>0</v>
      </c>
      <c r="AK42" s="302"/>
      <c r="AL42" s="178">
        <f t="shared" si="85"/>
        <v>0</v>
      </c>
      <c r="AM42" s="178">
        <f>SUMIFS('1-2 人员岗位信息'!I:I,'1-2 人员岗位信息'!$C:$C,"劳务派遣",'1-2 人员岗位信息'!$B:$B,$D42)</f>
        <v>0</v>
      </c>
      <c r="AN42" s="302"/>
      <c r="AO42" s="178">
        <f t="shared" si="86"/>
        <v>0</v>
      </c>
      <c r="AP42" s="178">
        <f>SUMIFS('1-2 人员岗位信息'!J:J,'1-2 人员岗位信息'!$C:$C,"劳务派遣",'1-2 人员岗位信息'!$B:$B,$D42)</f>
        <v>0</v>
      </c>
      <c r="AQ42" s="302"/>
      <c r="AR42" s="178">
        <f t="shared" si="87"/>
        <v>0</v>
      </c>
      <c r="AS42" s="178">
        <f>SUMIFS('1-2 人员岗位信息'!K:K,'1-2 人员岗位信息'!$C:$C,"劳务派遣",'1-2 人员岗位信息'!$B:$B,$D42)</f>
        <v>0</v>
      </c>
      <c r="AT42" s="302"/>
      <c r="AU42" s="178">
        <f t="shared" si="88"/>
        <v>0</v>
      </c>
      <c r="AV42" s="178">
        <f>SUMIFS('1-2 人员岗位信息'!L:L,'1-2 人员岗位信息'!$C:$C,"劳务派遣",'1-2 人员岗位信息'!$B:$B,$D42)</f>
        <v>0</v>
      </c>
      <c r="AW42" s="302"/>
      <c r="AX42" s="178">
        <f t="shared" si="89"/>
        <v>0</v>
      </c>
      <c r="AY42" s="178">
        <f>SUMIFS('1-2 人员岗位信息'!M:M,'1-2 人员岗位信息'!$C:$C,"劳务派遣",'1-2 人员岗位信息'!$B:$B,$D42)</f>
        <v>0</v>
      </c>
      <c r="AZ42" s="302"/>
      <c r="BA42" s="178">
        <f t="shared" si="90"/>
        <v>0</v>
      </c>
      <c r="BB42" s="178">
        <f>SUMIFS('1-2 人员岗位信息'!N:N,'1-2 人员岗位信息'!$C:$C,"劳务派遣",'1-2 人员岗位信息'!$B:$B,$D42)</f>
        <v>0</v>
      </c>
      <c r="BC42" s="302"/>
      <c r="BD42" s="178">
        <f t="shared" si="91"/>
        <v>0</v>
      </c>
      <c r="BE42" s="178">
        <f>SUMIFS('1-2 人员岗位信息'!O:O,'1-2 人员岗位信息'!$C:$C,"劳务派遣",'1-2 人员岗位信息'!$B:$B,$D42)</f>
        <v>0</v>
      </c>
      <c r="BF42" s="302"/>
      <c r="BG42" s="178">
        <f t="shared" si="92"/>
        <v>0</v>
      </c>
      <c r="BH42" s="178">
        <f>SUMIFS('1-2 人员岗位信息'!P:P,'1-2 人员岗位信息'!$C:$C,"劳务派遣",'1-2 人员岗位信息'!$B:$B,$D42)</f>
        <v>0</v>
      </c>
      <c r="BI42" s="302"/>
      <c r="BJ42" s="178">
        <f t="shared" si="93"/>
        <v>0</v>
      </c>
      <c r="BK42" s="178">
        <f>SUMIFS('1-2 人员岗位信息'!Q:Q,'1-2 人员岗位信息'!$C:$C,"劳务派遣",'1-2 人员岗位信息'!$B:$B,$D42)</f>
        <v>0</v>
      </c>
      <c r="BL42" s="311"/>
      <c r="BM42" s="315"/>
      <c r="BN42" s="319"/>
    </row>
    <row r="43" s="267" customFormat="1" ht="33.95" hidden="1" customHeight="1" outlineLevel="5" spans="2:66">
      <c r="B43" s="178" t="s">
        <v>784</v>
      </c>
      <c r="C43" s="287" t="s">
        <v>851</v>
      </c>
      <c r="D43" s="267" t="s">
        <v>834</v>
      </c>
      <c r="E43" s="178" t="s">
        <v>835</v>
      </c>
      <c r="F43" s="178"/>
      <c r="G43" s="178" t="s">
        <v>788</v>
      </c>
      <c r="H43" s="178">
        <f t="shared" si="77"/>
        <v>0</v>
      </c>
      <c r="I43" s="178" t="s">
        <v>789</v>
      </c>
      <c r="J43" s="178" t="e">
        <f t="shared" si="78"/>
        <v>#DIV/0!</v>
      </c>
      <c r="K43" s="178" t="s">
        <v>790</v>
      </c>
      <c r="L43" s="178" t="e">
        <f t="shared" si="79"/>
        <v>#DIV/0!</v>
      </c>
      <c r="M43" s="178" t="s">
        <v>791</v>
      </c>
      <c r="N43" s="178">
        <f t="shared" si="80"/>
        <v>0</v>
      </c>
      <c r="O43" s="178"/>
      <c r="P43" s="294"/>
      <c r="Q43" s="294"/>
      <c r="R43" s="294"/>
      <c r="S43" s="294"/>
      <c r="T43" s="294"/>
      <c r="U43" s="294"/>
      <c r="V43" s="294"/>
      <c r="W43" s="294"/>
      <c r="X43" s="294"/>
      <c r="Y43" s="294"/>
      <c r="Z43" s="294"/>
      <c r="AA43" s="294"/>
      <c r="AB43" s="178">
        <f t="shared" si="81"/>
        <v>0</v>
      </c>
      <c r="AC43" s="178">
        <f t="shared" si="82"/>
        <v>0</v>
      </c>
      <c r="AD43" s="178">
        <f>SUMIFS('1-2 人员岗位信息'!F:F,'1-2 人员岗位信息'!$C:$C,"劳务派遣",'1-2 人员岗位信息'!$B:$B,$D43)</f>
        <v>0</v>
      </c>
      <c r="AE43" s="302"/>
      <c r="AF43" s="178">
        <f t="shared" si="83"/>
        <v>0</v>
      </c>
      <c r="AG43" s="178">
        <f>SUMIFS('1-2 人员岗位信息'!G:G,'1-2 人员岗位信息'!$C:$C,"劳务派遣",'1-2 人员岗位信息'!$B:$B,$D43)</f>
        <v>0</v>
      </c>
      <c r="AH43" s="302"/>
      <c r="AI43" s="178">
        <f t="shared" si="84"/>
        <v>0</v>
      </c>
      <c r="AJ43" s="178">
        <f>SUMIFS('1-2 人员岗位信息'!H:H,'1-2 人员岗位信息'!$C:$C,"劳务派遣",'1-2 人员岗位信息'!$B:$B,$D43)</f>
        <v>0</v>
      </c>
      <c r="AK43" s="302"/>
      <c r="AL43" s="178">
        <f t="shared" si="85"/>
        <v>0</v>
      </c>
      <c r="AM43" s="178">
        <f>SUMIFS('1-2 人员岗位信息'!I:I,'1-2 人员岗位信息'!$C:$C,"劳务派遣",'1-2 人员岗位信息'!$B:$B,$D43)</f>
        <v>0</v>
      </c>
      <c r="AN43" s="302"/>
      <c r="AO43" s="178">
        <f t="shared" si="86"/>
        <v>0</v>
      </c>
      <c r="AP43" s="178">
        <f>SUMIFS('1-2 人员岗位信息'!J:J,'1-2 人员岗位信息'!$C:$C,"劳务派遣",'1-2 人员岗位信息'!$B:$B,$D43)</f>
        <v>0</v>
      </c>
      <c r="AQ43" s="302"/>
      <c r="AR43" s="178">
        <f t="shared" si="87"/>
        <v>0</v>
      </c>
      <c r="AS43" s="178">
        <f>SUMIFS('1-2 人员岗位信息'!K:K,'1-2 人员岗位信息'!$C:$C,"劳务派遣",'1-2 人员岗位信息'!$B:$B,$D43)</f>
        <v>0</v>
      </c>
      <c r="AT43" s="302"/>
      <c r="AU43" s="178">
        <f t="shared" si="88"/>
        <v>0</v>
      </c>
      <c r="AV43" s="178">
        <f>SUMIFS('1-2 人员岗位信息'!L:L,'1-2 人员岗位信息'!$C:$C,"劳务派遣",'1-2 人员岗位信息'!$B:$B,$D43)</f>
        <v>0</v>
      </c>
      <c r="AW43" s="302"/>
      <c r="AX43" s="178">
        <f t="shared" si="89"/>
        <v>0</v>
      </c>
      <c r="AY43" s="178">
        <f>SUMIFS('1-2 人员岗位信息'!M:M,'1-2 人员岗位信息'!$C:$C,"劳务派遣",'1-2 人员岗位信息'!$B:$B,$D43)</f>
        <v>0</v>
      </c>
      <c r="AZ43" s="302"/>
      <c r="BA43" s="178">
        <f t="shared" si="90"/>
        <v>0</v>
      </c>
      <c r="BB43" s="178">
        <f>SUMIFS('1-2 人员岗位信息'!N:N,'1-2 人员岗位信息'!$C:$C,"劳务派遣",'1-2 人员岗位信息'!$B:$B,$D43)</f>
        <v>0</v>
      </c>
      <c r="BC43" s="302"/>
      <c r="BD43" s="178">
        <f t="shared" si="91"/>
        <v>0</v>
      </c>
      <c r="BE43" s="178">
        <f>SUMIFS('1-2 人员岗位信息'!O:O,'1-2 人员岗位信息'!$C:$C,"劳务派遣",'1-2 人员岗位信息'!$B:$B,$D43)</f>
        <v>0</v>
      </c>
      <c r="BF43" s="302"/>
      <c r="BG43" s="178">
        <f t="shared" si="92"/>
        <v>0</v>
      </c>
      <c r="BH43" s="178">
        <f>SUMIFS('1-2 人员岗位信息'!P:P,'1-2 人员岗位信息'!$C:$C,"劳务派遣",'1-2 人员岗位信息'!$B:$B,$D43)</f>
        <v>0</v>
      </c>
      <c r="BI43" s="302"/>
      <c r="BJ43" s="178">
        <f t="shared" si="93"/>
        <v>0</v>
      </c>
      <c r="BK43" s="178">
        <f>SUMIFS('1-2 人员岗位信息'!Q:Q,'1-2 人员岗位信息'!$C:$C,"劳务派遣",'1-2 人员岗位信息'!$B:$B,$D43)</f>
        <v>0</v>
      </c>
      <c r="BL43" s="311"/>
      <c r="BM43" s="315"/>
      <c r="BN43" s="319"/>
    </row>
    <row r="44" s="267" customFormat="1" ht="33.95" hidden="1" customHeight="1" outlineLevel="5" spans="2:66">
      <c r="B44" s="178" t="s">
        <v>784</v>
      </c>
      <c r="C44" s="287" t="s">
        <v>852</v>
      </c>
      <c r="D44" s="267" t="s">
        <v>837</v>
      </c>
      <c r="E44" s="178" t="s">
        <v>838</v>
      </c>
      <c r="F44" s="178"/>
      <c r="G44" s="178" t="s">
        <v>788</v>
      </c>
      <c r="H44" s="178">
        <f t="shared" si="77"/>
        <v>0</v>
      </c>
      <c r="I44" s="178" t="s">
        <v>789</v>
      </c>
      <c r="J44" s="178" t="e">
        <f t="shared" si="78"/>
        <v>#DIV/0!</v>
      </c>
      <c r="K44" s="178" t="s">
        <v>790</v>
      </c>
      <c r="L44" s="178" t="e">
        <f t="shared" si="79"/>
        <v>#DIV/0!</v>
      </c>
      <c r="M44" s="178" t="s">
        <v>791</v>
      </c>
      <c r="N44" s="178">
        <f t="shared" si="80"/>
        <v>0</v>
      </c>
      <c r="O44" s="178"/>
      <c r="P44" s="294"/>
      <c r="Q44" s="294"/>
      <c r="R44" s="294"/>
      <c r="S44" s="294"/>
      <c r="T44" s="294"/>
      <c r="U44" s="294"/>
      <c r="V44" s="294"/>
      <c r="W44" s="294"/>
      <c r="X44" s="294"/>
      <c r="Y44" s="294"/>
      <c r="Z44" s="294"/>
      <c r="AA44" s="294"/>
      <c r="AB44" s="178">
        <f t="shared" si="81"/>
        <v>0</v>
      </c>
      <c r="AC44" s="178">
        <f t="shared" si="82"/>
        <v>0</v>
      </c>
      <c r="AD44" s="178">
        <f>SUMIFS('1-2 人员岗位信息'!F:F,'1-2 人员岗位信息'!$C:$C,"劳务派遣",'1-2 人员岗位信息'!$B:$B,$D44)</f>
        <v>0</v>
      </c>
      <c r="AE44" s="302"/>
      <c r="AF44" s="178">
        <f t="shared" si="83"/>
        <v>0</v>
      </c>
      <c r="AG44" s="178">
        <f>SUMIFS('1-2 人员岗位信息'!G:G,'1-2 人员岗位信息'!$C:$C,"劳务派遣",'1-2 人员岗位信息'!$B:$B,$D44)</f>
        <v>0</v>
      </c>
      <c r="AH44" s="302"/>
      <c r="AI44" s="178">
        <f t="shared" si="84"/>
        <v>0</v>
      </c>
      <c r="AJ44" s="178">
        <f>SUMIFS('1-2 人员岗位信息'!H:H,'1-2 人员岗位信息'!$C:$C,"劳务派遣",'1-2 人员岗位信息'!$B:$B,$D44)</f>
        <v>0</v>
      </c>
      <c r="AK44" s="302"/>
      <c r="AL44" s="178">
        <f t="shared" si="85"/>
        <v>0</v>
      </c>
      <c r="AM44" s="178">
        <f>SUMIFS('1-2 人员岗位信息'!I:I,'1-2 人员岗位信息'!$C:$C,"劳务派遣",'1-2 人员岗位信息'!$B:$B,$D44)</f>
        <v>0</v>
      </c>
      <c r="AN44" s="302"/>
      <c r="AO44" s="178">
        <f t="shared" si="86"/>
        <v>0</v>
      </c>
      <c r="AP44" s="178">
        <f>SUMIFS('1-2 人员岗位信息'!J:J,'1-2 人员岗位信息'!$C:$C,"劳务派遣",'1-2 人员岗位信息'!$B:$B,$D44)</f>
        <v>0</v>
      </c>
      <c r="AQ44" s="302"/>
      <c r="AR44" s="178">
        <f t="shared" si="87"/>
        <v>0</v>
      </c>
      <c r="AS44" s="178">
        <f>SUMIFS('1-2 人员岗位信息'!K:K,'1-2 人员岗位信息'!$C:$C,"劳务派遣",'1-2 人员岗位信息'!$B:$B,$D44)</f>
        <v>0</v>
      </c>
      <c r="AT44" s="302"/>
      <c r="AU44" s="178">
        <f t="shared" si="88"/>
        <v>0</v>
      </c>
      <c r="AV44" s="178">
        <f>SUMIFS('1-2 人员岗位信息'!L:L,'1-2 人员岗位信息'!$C:$C,"劳务派遣",'1-2 人员岗位信息'!$B:$B,$D44)</f>
        <v>0</v>
      </c>
      <c r="AW44" s="302"/>
      <c r="AX44" s="178">
        <f t="shared" si="89"/>
        <v>0</v>
      </c>
      <c r="AY44" s="178">
        <f>SUMIFS('1-2 人员岗位信息'!M:M,'1-2 人员岗位信息'!$C:$C,"劳务派遣",'1-2 人员岗位信息'!$B:$B,$D44)</f>
        <v>0</v>
      </c>
      <c r="AZ44" s="302"/>
      <c r="BA44" s="178">
        <f t="shared" si="90"/>
        <v>0</v>
      </c>
      <c r="BB44" s="178">
        <f>SUMIFS('1-2 人员岗位信息'!N:N,'1-2 人员岗位信息'!$C:$C,"劳务派遣",'1-2 人员岗位信息'!$B:$B,$D44)</f>
        <v>0</v>
      </c>
      <c r="BC44" s="302"/>
      <c r="BD44" s="178">
        <f t="shared" si="91"/>
        <v>0</v>
      </c>
      <c r="BE44" s="178">
        <f>SUMIFS('1-2 人员岗位信息'!O:O,'1-2 人员岗位信息'!$C:$C,"劳务派遣",'1-2 人员岗位信息'!$B:$B,$D44)</f>
        <v>0</v>
      </c>
      <c r="BF44" s="302"/>
      <c r="BG44" s="178">
        <f t="shared" si="92"/>
        <v>0</v>
      </c>
      <c r="BH44" s="178">
        <f>SUMIFS('1-2 人员岗位信息'!P:P,'1-2 人员岗位信息'!$C:$C,"劳务派遣",'1-2 人员岗位信息'!$B:$B,$D44)</f>
        <v>0</v>
      </c>
      <c r="BI44" s="302"/>
      <c r="BJ44" s="178">
        <f t="shared" si="93"/>
        <v>0</v>
      </c>
      <c r="BK44" s="178">
        <f>SUMIFS('1-2 人员岗位信息'!Q:Q,'1-2 人员岗位信息'!$C:$C,"劳务派遣",'1-2 人员岗位信息'!$B:$B,$D44)</f>
        <v>0</v>
      </c>
      <c r="BL44" s="311"/>
      <c r="BM44" s="315"/>
      <c r="BN44" s="319"/>
    </row>
    <row r="45" s="267" customFormat="1" ht="33.95" hidden="1" customHeight="1" outlineLevel="5" spans="2:66">
      <c r="B45" s="178" t="s">
        <v>784</v>
      </c>
      <c r="C45" s="287" t="s">
        <v>853</v>
      </c>
      <c r="D45" s="267" t="s">
        <v>840</v>
      </c>
      <c r="E45" s="178" t="s">
        <v>841</v>
      </c>
      <c r="F45" s="178"/>
      <c r="G45" s="178" t="s">
        <v>788</v>
      </c>
      <c r="H45" s="178">
        <f t="shared" si="77"/>
        <v>0</v>
      </c>
      <c r="I45" s="178" t="s">
        <v>789</v>
      </c>
      <c r="J45" s="178" t="e">
        <f t="shared" si="78"/>
        <v>#DIV/0!</v>
      </c>
      <c r="K45" s="178" t="s">
        <v>790</v>
      </c>
      <c r="L45" s="178" t="e">
        <f t="shared" si="79"/>
        <v>#DIV/0!</v>
      </c>
      <c r="M45" s="178" t="s">
        <v>791</v>
      </c>
      <c r="N45" s="178">
        <f t="shared" si="80"/>
        <v>0</v>
      </c>
      <c r="O45" s="178"/>
      <c r="P45" s="294"/>
      <c r="Q45" s="294"/>
      <c r="R45" s="294"/>
      <c r="S45" s="294"/>
      <c r="T45" s="294"/>
      <c r="U45" s="294"/>
      <c r="V45" s="294"/>
      <c r="W45" s="294"/>
      <c r="X45" s="294"/>
      <c r="Y45" s="294"/>
      <c r="Z45" s="294"/>
      <c r="AA45" s="294"/>
      <c r="AB45" s="178">
        <f t="shared" si="81"/>
        <v>0</v>
      </c>
      <c r="AC45" s="178">
        <f t="shared" si="82"/>
        <v>0</v>
      </c>
      <c r="AD45" s="178">
        <f>SUMIFS('1-2 人员岗位信息'!F:F,'1-2 人员岗位信息'!$C:$C,"劳务派遣",'1-2 人员岗位信息'!$B:$B,$D45)</f>
        <v>0</v>
      </c>
      <c r="AE45" s="302"/>
      <c r="AF45" s="178">
        <f t="shared" si="83"/>
        <v>0</v>
      </c>
      <c r="AG45" s="178">
        <f>SUMIFS('1-2 人员岗位信息'!G:G,'1-2 人员岗位信息'!$C:$C,"劳务派遣",'1-2 人员岗位信息'!$B:$B,$D45)</f>
        <v>0</v>
      </c>
      <c r="AH45" s="302"/>
      <c r="AI45" s="178">
        <f t="shared" si="84"/>
        <v>0</v>
      </c>
      <c r="AJ45" s="178">
        <f>SUMIFS('1-2 人员岗位信息'!H:H,'1-2 人员岗位信息'!$C:$C,"劳务派遣",'1-2 人员岗位信息'!$B:$B,$D45)</f>
        <v>0</v>
      </c>
      <c r="AK45" s="302"/>
      <c r="AL45" s="178">
        <f t="shared" si="85"/>
        <v>0</v>
      </c>
      <c r="AM45" s="178">
        <f>SUMIFS('1-2 人员岗位信息'!I:I,'1-2 人员岗位信息'!$C:$C,"劳务派遣",'1-2 人员岗位信息'!$B:$B,$D45)</f>
        <v>0</v>
      </c>
      <c r="AN45" s="302"/>
      <c r="AO45" s="178">
        <f t="shared" si="86"/>
        <v>0</v>
      </c>
      <c r="AP45" s="178">
        <f>SUMIFS('1-2 人员岗位信息'!J:J,'1-2 人员岗位信息'!$C:$C,"劳务派遣",'1-2 人员岗位信息'!$B:$B,$D45)</f>
        <v>0</v>
      </c>
      <c r="AQ45" s="302"/>
      <c r="AR45" s="178">
        <f t="shared" si="87"/>
        <v>0</v>
      </c>
      <c r="AS45" s="178">
        <f>SUMIFS('1-2 人员岗位信息'!K:K,'1-2 人员岗位信息'!$C:$C,"劳务派遣",'1-2 人员岗位信息'!$B:$B,$D45)</f>
        <v>0</v>
      </c>
      <c r="AT45" s="302"/>
      <c r="AU45" s="178">
        <f t="shared" si="88"/>
        <v>0</v>
      </c>
      <c r="AV45" s="178">
        <f>SUMIFS('1-2 人员岗位信息'!L:L,'1-2 人员岗位信息'!$C:$C,"劳务派遣",'1-2 人员岗位信息'!$B:$B,$D45)</f>
        <v>0</v>
      </c>
      <c r="AW45" s="302"/>
      <c r="AX45" s="178">
        <f t="shared" si="89"/>
        <v>0</v>
      </c>
      <c r="AY45" s="178">
        <f>SUMIFS('1-2 人员岗位信息'!M:M,'1-2 人员岗位信息'!$C:$C,"劳务派遣",'1-2 人员岗位信息'!$B:$B,$D45)</f>
        <v>0</v>
      </c>
      <c r="AZ45" s="302"/>
      <c r="BA45" s="178">
        <f t="shared" si="90"/>
        <v>0</v>
      </c>
      <c r="BB45" s="178">
        <f>SUMIFS('1-2 人员岗位信息'!N:N,'1-2 人员岗位信息'!$C:$C,"劳务派遣",'1-2 人员岗位信息'!$B:$B,$D45)</f>
        <v>0</v>
      </c>
      <c r="BC45" s="302"/>
      <c r="BD45" s="178">
        <f t="shared" si="91"/>
        <v>0</v>
      </c>
      <c r="BE45" s="178">
        <f>SUMIFS('1-2 人员岗位信息'!O:O,'1-2 人员岗位信息'!$C:$C,"劳务派遣",'1-2 人员岗位信息'!$B:$B,$D45)</f>
        <v>0</v>
      </c>
      <c r="BF45" s="302"/>
      <c r="BG45" s="178">
        <f t="shared" si="92"/>
        <v>0</v>
      </c>
      <c r="BH45" s="178">
        <f>SUMIFS('1-2 人员岗位信息'!P:P,'1-2 人员岗位信息'!$C:$C,"劳务派遣",'1-2 人员岗位信息'!$B:$B,$D45)</f>
        <v>0</v>
      </c>
      <c r="BI45" s="302"/>
      <c r="BJ45" s="178">
        <f t="shared" si="93"/>
        <v>0</v>
      </c>
      <c r="BK45" s="178">
        <f>SUMIFS('1-2 人员岗位信息'!Q:Q,'1-2 人员岗位信息'!$C:$C,"劳务派遣",'1-2 人员岗位信息'!$B:$B,$D45)</f>
        <v>0</v>
      </c>
      <c r="BL45" s="311"/>
      <c r="BM45" s="315"/>
      <c r="BN45" s="319"/>
    </row>
    <row r="46" s="267" customFormat="1" ht="33.95" hidden="1" customHeight="1" outlineLevel="5" spans="2:66">
      <c r="B46" s="178" t="s">
        <v>784</v>
      </c>
      <c r="C46" s="287" t="s">
        <v>854</v>
      </c>
      <c r="D46" s="267" t="s">
        <v>843</v>
      </c>
      <c r="E46" s="178" t="s">
        <v>844</v>
      </c>
      <c r="F46" s="178"/>
      <c r="G46" s="178" t="s">
        <v>788</v>
      </c>
      <c r="H46" s="178">
        <f t="shared" si="77"/>
        <v>0</v>
      </c>
      <c r="I46" s="178" t="s">
        <v>789</v>
      </c>
      <c r="J46" s="178" t="e">
        <f t="shared" si="78"/>
        <v>#DIV/0!</v>
      </c>
      <c r="K46" s="178" t="s">
        <v>790</v>
      </c>
      <c r="L46" s="178" t="e">
        <f t="shared" si="79"/>
        <v>#DIV/0!</v>
      </c>
      <c r="M46" s="178" t="s">
        <v>791</v>
      </c>
      <c r="N46" s="178">
        <f t="shared" si="80"/>
        <v>0</v>
      </c>
      <c r="O46" s="178"/>
      <c r="P46" s="294"/>
      <c r="Q46" s="294"/>
      <c r="R46" s="294"/>
      <c r="S46" s="294"/>
      <c r="T46" s="294"/>
      <c r="U46" s="294"/>
      <c r="V46" s="294"/>
      <c r="W46" s="294"/>
      <c r="X46" s="294"/>
      <c r="Y46" s="294"/>
      <c r="Z46" s="294"/>
      <c r="AA46" s="294"/>
      <c r="AB46" s="178">
        <f t="shared" si="81"/>
        <v>0</v>
      </c>
      <c r="AC46" s="178">
        <f t="shared" si="82"/>
        <v>0</v>
      </c>
      <c r="AD46" s="178">
        <f>SUMIFS('1-2 人员岗位信息'!F:F,'1-2 人员岗位信息'!$C:$C,"劳务派遣",'1-2 人员岗位信息'!$B:$B,$D46)</f>
        <v>0</v>
      </c>
      <c r="AE46" s="302"/>
      <c r="AF46" s="178">
        <f t="shared" si="83"/>
        <v>0</v>
      </c>
      <c r="AG46" s="178">
        <f>SUMIFS('1-2 人员岗位信息'!G:G,'1-2 人员岗位信息'!$C:$C,"劳务派遣",'1-2 人员岗位信息'!$B:$B,$D46)</f>
        <v>0</v>
      </c>
      <c r="AH46" s="302"/>
      <c r="AI46" s="178">
        <f t="shared" si="84"/>
        <v>0</v>
      </c>
      <c r="AJ46" s="178">
        <f>SUMIFS('1-2 人员岗位信息'!H:H,'1-2 人员岗位信息'!$C:$C,"劳务派遣",'1-2 人员岗位信息'!$B:$B,$D46)</f>
        <v>0</v>
      </c>
      <c r="AK46" s="302"/>
      <c r="AL46" s="178">
        <f t="shared" si="85"/>
        <v>0</v>
      </c>
      <c r="AM46" s="178">
        <f>SUMIFS('1-2 人员岗位信息'!I:I,'1-2 人员岗位信息'!$C:$C,"劳务派遣",'1-2 人员岗位信息'!$B:$B,$D46)</f>
        <v>0</v>
      </c>
      <c r="AN46" s="302"/>
      <c r="AO46" s="178">
        <f t="shared" si="86"/>
        <v>0</v>
      </c>
      <c r="AP46" s="178">
        <f>SUMIFS('1-2 人员岗位信息'!J:J,'1-2 人员岗位信息'!$C:$C,"劳务派遣",'1-2 人员岗位信息'!$B:$B,$D46)</f>
        <v>0</v>
      </c>
      <c r="AQ46" s="302"/>
      <c r="AR46" s="178">
        <f t="shared" si="87"/>
        <v>0</v>
      </c>
      <c r="AS46" s="178">
        <f>SUMIFS('1-2 人员岗位信息'!K:K,'1-2 人员岗位信息'!$C:$C,"劳务派遣",'1-2 人员岗位信息'!$B:$B,$D46)</f>
        <v>0</v>
      </c>
      <c r="AT46" s="302"/>
      <c r="AU46" s="178">
        <f t="shared" si="88"/>
        <v>0</v>
      </c>
      <c r="AV46" s="178">
        <f>SUMIFS('1-2 人员岗位信息'!L:L,'1-2 人员岗位信息'!$C:$C,"劳务派遣",'1-2 人员岗位信息'!$B:$B,$D46)</f>
        <v>0</v>
      </c>
      <c r="AW46" s="302"/>
      <c r="AX46" s="178">
        <f t="shared" si="89"/>
        <v>0</v>
      </c>
      <c r="AY46" s="178">
        <f>SUMIFS('1-2 人员岗位信息'!M:M,'1-2 人员岗位信息'!$C:$C,"劳务派遣",'1-2 人员岗位信息'!$B:$B,$D46)</f>
        <v>0</v>
      </c>
      <c r="AZ46" s="302"/>
      <c r="BA46" s="178">
        <f t="shared" si="90"/>
        <v>0</v>
      </c>
      <c r="BB46" s="178">
        <f>SUMIFS('1-2 人员岗位信息'!N:N,'1-2 人员岗位信息'!$C:$C,"劳务派遣",'1-2 人员岗位信息'!$B:$B,$D46)</f>
        <v>0</v>
      </c>
      <c r="BC46" s="302"/>
      <c r="BD46" s="178">
        <f t="shared" si="91"/>
        <v>0</v>
      </c>
      <c r="BE46" s="178">
        <f>SUMIFS('1-2 人员岗位信息'!O:O,'1-2 人员岗位信息'!$C:$C,"劳务派遣",'1-2 人员岗位信息'!$B:$B,$D46)</f>
        <v>0</v>
      </c>
      <c r="BF46" s="302"/>
      <c r="BG46" s="178">
        <f t="shared" si="92"/>
        <v>0</v>
      </c>
      <c r="BH46" s="178">
        <f>SUMIFS('1-2 人员岗位信息'!P:P,'1-2 人员岗位信息'!$C:$C,"劳务派遣",'1-2 人员岗位信息'!$B:$B,$D46)</f>
        <v>0</v>
      </c>
      <c r="BI46" s="302"/>
      <c r="BJ46" s="178">
        <f t="shared" si="93"/>
        <v>0</v>
      </c>
      <c r="BK46" s="178">
        <f>SUMIFS('1-2 人员岗位信息'!Q:Q,'1-2 人员岗位信息'!$C:$C,"劳务派遣",'1-2 人员岗位信息'!$B:$B,$D46)</f>
        <v>0</v>
      </c>
      <c r="BL46" s="311"/>
      <c r="BM46" s="315"/>
      <c r="BN46" s="319"/>
    </row>
    <row r="47" s="267" customFormat="1" ht="33.95" hidden="1" customHeight="1" outlineLevel="5" spans="2:66">
      <c r="B47" s="178" t="s">
        <v>784</v>
      </c>
      <c r="C47" s="287" t="s">
        <v>855</v>
      </c>
      <c r="D47" s="267" t="s">
        <v>846</v>
      </c>
      <c r="E47" s="178" t="s">
        <v>806</v>
      </c>
      <c r="F47" s="178"/>
      <c r="G47" s="178" t="s">
        <v>788</v>
      </c>
      <c r="H47" s="178">
        <f t="shared" si="77"/>
        <v>0</v>
      </c>
      <c r="I47" s="178" t="s">
        <v>789</v>
      </c>
      <c r="J47" s="178" t="e">
        <f t="shared" si="78"/>
        <v>#DIV/0!</v>
      </c>
      <c r="K47" s="178" t="s">
        <v>790</v>
      </c>
      <c r="L47" s="178" t="e">
        <f t="shared" si="79"/>
        <v>#DIV/0!</v>
      </c>
      <c r="M47" s="178" t="s">
        <v>791</v>
      </c>
      <c r="N47" s="178">
        <f t="shared" si="80"/>
        <v>0</v>
      </c>
      <c r="O47" s="178"/>
      <c r="P47" s="294"/>
      <c r="Q47" s="294"/>
      <c r="R47" s="294"/>
      <c r="S47" s="294"/>
      <c r="T47" s="294"/>
      <c r="U47" s="294"/>
      <c r="V47" s="294"/>
      <c r="W47" s="294"/>
      <c r="X47" s="294"/>
      <c r="Y47" s="294"/>
      <c r="Z47" s="294"/>
      <c r="AA47" s="294"/>
      <c r="AB47" s="178">
        <f t="shared" si="81"/>
        <v>0</v>
      </c>
      <c r="AC47" s="178">
        <f t="shared" si="82"/>
        <v>0</v>
      </c>
      <c r="AD47" s="178">
        <f>SUMIFS('1-2 人员岗位信息'!F:F,'1-2 人员岗位信息'!$C:$C,"劳务派遣",'1-2 人员岗位信息'!$B:$B,$D47)</f>
        <v>0</v>
      </c>
      <c r="AE47" s="302"/>
      <c r="AF47" s="178">
        <f t="shared" si="83"/>
        <v>0</v>
      </c>
      <c r="AG47" s="178">
        <f>SUMIFS('1-2 人员岗位信息'!G:G,'1-2 人员岗位信息'!$C:$C,"劳务派遣",'1-2 人员岗位信息'!$B:$B,$D47)</f>
        <v>0</v>
      </c>
      <c r="AH47" s="302"/>
      <c r="AI47" s="178">
        <f t="shared" si="84"/>
        <v>0</v>
      </c>
      <c r="AJ47" s="178">
        <f>SUMIFS('1-2 人员岗位信息'!H:H,'1-2 人员岗位信息'!$C:$C,"劳务派遣",'1-2 人员岗位信息'!$B:$B,$D47)</f>
        <v>0</v>
      </c>
      <c r="AK47" s="302"/>
      <c r="AL47" s="178">
        <f t="shared" si="85"/>
        <v>0</v>
      </c>
      <c r="AM47" s="178">
        <f>SUMIFS('1-2 人员岗位信息'!I:I,'1-2 人员岗位信息'!$C:$C,"劳务派遣",'1-2 人员岗位信息'!$B:$B,$D47)</f>
        <v>0</v>
      </c>
      <c r="AN47" s="302"/>
      <c r="AO47" s="178">
        <f t="shared" si="86"/>
        <v>0</v>
      </c>
      <c r="AP47" s="178">
        <f>SUMIFS('1-2 人员岗位信息'!J:J,'1-2 人员岗位信息'!$C:$C,"劳务派遣",'1-2 人员岗位信息'!$B:$B,$D47)</f>
        <v>0</v>
      </c>
      <c r="AQ47" s="302"/>
      <c r="AR47" s="178">
        <f t="shared" si="87"/>
        <v>0</v>
      </c>
      <c r="AS47" s="178">
        <f>SUMIFS('1-2 人员岗位信息'!K:K,'1-2 人员岗位信息'!$C:$C,"劳务派遣",'1-2 人员岗位信息'!$B:$B,$D47)</f>
        <v>0</v>
      </c>
      <c r="AT47" s="302"/>
      <c r="AU47" s="178">
        <f t="shared" si="88"/>
        <v>0</v>
      </c>
      <c r="AV47" s="178">
        <f>SUMIFS('1-2 人员岗位信息'!L:L,'1-2 人员岗位信息'!$C:$C,"劳务派遣",'1-2 人员岗位信息'!$B:$B,$D47)</f>
        <v>0</v>
      </c>
      <c r="AW47" s="302"/>
      <c r="AX47" s="178">
        <f t="shared" si="89"/>
        <v>0</v>
      </c>
      <c r="AY47" s="178">
        <f>SUMIFS('1-2 人员岗位信息'!M:M,'1-2 人员岗位信息'!$C:$C,"劳务派遣",'1-2 人员岗位信息'!$B:$B,$D47)</f>
        <v>0</v>
      </c>
      <c r="AZ47" s="302"/>
      <c r="BA47" s="178">
        <f t="shared" si="90"/>
        <v>0</v>
      </c>
      <c r="BB47" s="178">
        <f>SUMIFS('1-2 人员岗位信息'!N:N,'1-2 人员岗位信息'!$C:$C,"劳务派遣",'1-2 人员岗位信息'!$B:$B,$D47)</f>
        <v>0</v>
      </c>
      <c r="BC47" s="302"/>
      <c r="BD47" s="178">
        <f t="shared" si="91"/>
        <v>0</v>
      </c>
      <c r="BE47" s="178">
        <f>SUMIFS('1-2 人员岗位信息'!O:O,'1-2 人员岗位信息'!$C:$C,"劳务派遣",'1-2 人员岗位信息'!$B:$B,$D47)</f>
        <v>0</v>
      </c>
      <c r="BF47" s="302"/>
      <c r="BG47" s="178">
        <f t="shared" si="92"/>
        <v>0</v>
      </c>
      <c r="BH47" s="178">
        <f>SUMIFS('1-2 人员岗位信息'!P:P,'1-2 人员岗位信息'!$C:$C,"劳务派遣",'1-2 人员岗位信息'!$B:$B,$D47)</f>
        <v>0</v>
      </c>
      <c r="BI47" s="302"/>
      <c r="BJ47" s="178">
        <f t="shared" si="93"/>
        <v>0</v>
      </c>
      <c r="BK47" s="178">
        <f>SUMIFS('1-2 人员岗位信息'!Q:Q,'1-2 人员岗位信息'!$C:$C,"劳务派遣",'1-2 人员岗位信息'!$B:$B,$D47)</f>
        <v>0</v>
      </c>
      <c r="BL47" s="311"/>
      <c r="BM47" s="315"/>
      <c r="BN47" s="319"/>
    </row>
    <row r="48" s="121" customFormat="1" ht="33.95" hidden="1" customHeight="1" outlineLevel="4" collapsed="1" spans="2:66">
      <c r="B48" s="122" t="s">
        <v>779</v>
      </c>
      <c r="C48" s="123" t="s">
        <v>856</v>
      </c>
      <c r="D48" s="121" t="s">
        <v>19</v>
      </c>
      <c r="E48" s="122"/>
      <c r="F48" s="122"/>
      <c r="G48" s="122"/>
      <c r="H48" s="122">
        <f>SUM(H49:H56)</f>
        <v>0</v>
      </c>
      <c r="I48" s="122"/>
      <c r="J48" s="122"/>
      <c r="K48" s="122"/>
      <c r="L48" s="122"/>
      <c r="M48" s="122"/>
      <c r="N48" s="122"/>
      <c r="O48" s="122"/>
      <c r="P48" s="293"/>
      <c r="Q48" s="293"/>
      <c r="R48" s="293"/>
      <c r="S48" s="293"/>
      <c r="T48" s="293"/>
      <c r="U48" s="293"/>
      <c r="V48" s="293"/>
      <c r="W48" s="293"/>
      <c r="X48" s="293"/>
      <c r="Y48" s="293"/>
      <c r="Z48" s="293"/>
      <c r="AA48" s="293"/>
      <c r="AB48" s="122">
        <f t="shared" ref="AB48:AF48" si="94">SUM(AB49:AB56)</f>
        <v>0</v>
      </c>
      <c r="AC48" s="122">
        <f t="shared" si="94"/>
        <v>0</v>
      </c>
      <c r="AD48" s="122"/>
      <c r="AE48" s="122"/>
      <c r="AF48" s="122">
        <f t="shared" si="94"/>
        <v>0</v>
      </c>
      <c r="AG48" s="122"/>
      <c r="AH48" s="122"/>
      <c r="AI48" s="122">
        <f>SUM(AI49:AI56)</f>
        <v>0</v>
      </c>
      <c r="AJ48" s="122"/>
      <c r="AK48" s="122"/>
      <c r="AL48" s="122">
        <f>SUM(AL49:AL56)</f>
        <v>0</v>
      </c>
      <c r="AM48" s="122"/>
      <c r="AN48" s="122"/>
      <c r="AO48" s="122">
        <f>SUM(AO49:AO56)</f>
        <v>0</v>
      </c>
      <c r="AP48" s="122"/>
      <c r="AQ48" s="122"/>
      <c r="AR48" s="122">
        <f>SUM(AR49:AR56)</f>
        <v>0</v>
      </c>
      <c r="AS48" s="122"/>
      <c r="AT48" s="122"/>
      <c r="AU48" s="122">
        <f>SUM(AU49:AU56)</f>
        <v>0</v>
      </c>
      <c r="AV48" s="122"/>
      <c r="AW48" s="122"/>
      <c r="AX48" s="122">
        <f>SUM(AX49:AX56)</f>
        <v>0</v>
      </c>
      <c r="AY48" s="122"/>
      <c r="AZ48" s="122"/>
      <c r="BA48" s="122">
        <f>SUM(BA49:BA56)</f>
        <v>0</v>
      </c>
      <c r="BB48" s="122"/>
      <c r="BC48" s="122"/>
      <c r="BD48" s="122">
        <f>SUM(BD49:BD56)</f>
        <v>0</v>
      </c>
      <c r="BE48" s="122"/>
      <c r="BF48" s="122"/>
      <c r="BG48" s="122">
        <f>SUM(BG49:BG56)</f>
        <v>0</v>
      </c>
      <c r="BH48" s="122"/>
      <c r="BI48" s="122"/>
      <c r="BJ48" s="122">
        <f>SUM(BJ49:BJ56)</f>
        <v>0</v>
      </c>
      <c r="BK48" s="122"/>
      <c r="BL48" s="310"/>
      <c r="BM48" s="315"/>
      <c r="BN48" s="318"/>
    </row>
    <row r="49" s="267" customFormat="1" ht="33.95" hidden="1" customHeight="1" outlineLevel="5" spans="2:66">
      <c r="B49" s="178" t="s">
        <v>784</v>
      </c>
      <c r="C49" s="287" t="s">
        <v>857</v>
      </c>
      <c r="D49" s="267" t="s">
        <v>826</v>
      </c>
      <c r="E49" s="178" t="s">
        <v>858</v>
      </c>
      <c r="F49" s="178"/>
      <c r="G49" s="178" t="s">
        <v>788</v>
      </c>
      <c r="H49" s="178">
        <f t="shared" ref="H49:H56" si="95">AB49</f>
        <v>0</v>
      </c>
      <c r="I49" s="178" t="s">
        <v>789</v>
      </c>
      <c r="J49" s="178" t="e">
        <f t="shared" ref="J49:J56" si="96">SUM(AD49,AG49,AJ49,AM49,AP49,AS49,AV49,AY49,BB49,BE49,BH49,BK49)/N49</f>
        <v>#DIV/0!</v>
      </c>
      <c r="K49" s="178" t="s">
        <v>790</v>
      </c>
      <c r="L49" s="178" t="e">
        <f t="shared" ref="L49:L56" si="97">H49/N49/J49</f>
        <v>#DIV/0!</v>
      </c>
      <c r="M49" s="178" t="s">
        <v>791</v>
      </c>
      <c r="N49" s="178">
        <f t="shared" ref="N49:N56" si="98">COUNTIF(AD49,"&gt;0")+COUNTIF(AG49,"&gt;0")+COUNTIF(AJ49,"&gt;0")+COUNTIF(AM49,"&gt;0")+COUNTIF(AP49,"&gt;0")+COUNTIF(AS49,"&gt;0")+COUNTIF(AV49,"&gt;0")+COUNTIF(AY49,"&gt;0")+COUNTIF(BB49,"&gt;0")+COUNTIF(BE49,"&gt;0")+COUNTIF(BH49,"&gt;0")+COUNTIF(BK49,"&gt;0")</f>
        <v>0</v>
      </c>
      <c r="O49" s="178"/>
      <c r="P49" s="294"/>
      <c r="Q49" s="294"/>
      <c r="R49" s="294"/>
      <c r="S49" s="294"/>
      <c r="T49" s="294"/>
      <c r="U49" s="294"/>
      <c r="V49" s="294"/>
      <c r="W49" s="294"/>
      <c r="X49" s="294"/>
      <c r="Y49" s="294"/>
      <c r="Z49" s="294"/>
      <c r="AA49" s="294"/>
      <c r="AB49" s="178">
        <f t="shared" ref="AB49:AB56" si="99">SUM(AC49,AF49,AI49,AL49,AO49,AR49,AU49,AX49,BA49,BD49,BG49,BJ49)</f>
        <v>0</v>
      </c>
      <c r="AC49" s="178">
        <f t="shared" ref="AC49:AC56" si="100">AD49*AE49</f>
        <v>0</v>
      </c>
      <c r="AD49" s="178">
        <f>SUMIFS('1-2 人员岗位信息'!F:F,'1-2 人员岗位信息'!$C:$C,"专业外包",'1-2 人员岗位信息'!$B:$B,$D49)</f>
        <v>0</v>
      </c>
      <c r="AE49" s="302"/>
      <c r="AF49" s="178">
        <f t="shared" ref="AF49:AF56" si="101">AG49*AH49</f>
        <v>0</v>
      </c>
      <c r="AG49" s="178">
        <f>SUMIFS('1-2 人员岗位信息'!G:G,'1-2 人员岗位信息'!$C:$C,"专业外包",'1-2 人员岗位信息'!$B:$B,$D49)</f>
        <v>0</v>
      </c>
      <c r="AH49" s="302"/>
      <c r="AI49" s="178">
        <f t="shared" ref="AI49:AI56" si="102">AJ49*AK49</f>
        <v>0</v>
      </c>
      <c r="AJ49" s="178">
        <f>SUMIFS('1-2 人员岗位信息'!H:H,'1-2 人员岗位信息'!$C:$C,"专业外包",'1-2 人员岗位信息'!$B:$B,$D49)</f>
        <v>0</v>
      </c>
      <c r="AK49" s="302"/>
      <c r="AL49" s="178">
        <f t="shared" ref="AL49:AL56" si="103">AM49*AN49</f>
        <v>0</v>
      </c>
      <c r="AM49" s="178">
        <f>SUMIFS('1-2 人员岗位信息'!I:I,'1-2 人员岗位信息'!$C:$C,"专业外包",'1-2 人员岗位信息'!$B:$B,$D49)</f>
        <v>0</v>
      </c>
      <c r="AN49" s="302"/>
      <c r="AO49" s="178">
        <f t="shared" ref="AO49:AO56" si="104">AP49*AQ49</f>
        <v>0</v>
      </c>
      <c r="AP49" s="178">
        <f>SUMIFS('1-2 人员岗位信息'!J:J,'1-2 人员岗位信息'!$C:$C,"专业外包",'1-2 人员岗位信息'!$B:$B,$D49)</f>
        <v>0</v>
      </c>
      <c r="AQ49" s="302"/>
      <c r="AR49" s="178">
        <f t="shared" ref="AR49:AR56" si="105">AS49*AT49</f>
        <v>0</v>
      </c>
      <c r="AS49" s="178">
        <f>SUMIFS('1-2 人员岗位信息'!K:K,'1-2 人员岗位信息'!$C:$C,"专业外包",'1-2 人员岗位信息'!$B:$B,$D49)</f>
        <v>0</v>
      </c>
      <c r="AT49" s="302"/>
      <c r="AU49" s="178">
        <f t="shared" ref="AU49:AU56" si="106">AV49*AW49</f>
        <v>0</v>
      </c>
      <c r="AV49" s="178">
        <f>SUMIFS('1-2 人员岗位信息'!L:L,'1-2 人员岗位信息'!$C:$C,"专业外包",'1-2 人员岗位信息'!$B:$B,$D49)</f>
        <v>0</v>
      </c>
      <c r="AW49" s="302"/>
      <c r="AX49" s="178">
        <f t="shared" ref="AX49:AX56" si="107">AY49*AZ49</f>
        <v>0</v>
      </c>
      <c r="AY49" s="178">
        <f>SUMIFS('1-2 人员岗位信息'!M:M,'1-2 人员岗位信息'!$C:$C,"专业外包",'1-2 人员岗位信息'!$B:$B,$D49)</f>
        <v>0</v>
      </c>
      <c r="AZ49" s="302"/>
      <c r="BA49" s="178">
        <f t="shared" ref="BA49:BA56" si="108">BB49*BC49</f>
        <v>0</v>
      </c>
      <c r="BB49" s="178">
        <f>SUMIFS('1-2 人员岗位信息'!N:N,'1-2 人员岗位信息'!$C:$C,"专业外包",'1-2 人员岗位信息'!$B:$B,$D49)</f>
        <v>0</v>
      </c>
      <c r="BC49" s="302"/>
      <c r="BD49" s="178">
        <f t="shared" ref="BD49:BD56" si="109">BE49*BF49</f>
        <v>0</v>
      </c>
      <c r="BE49" s="178">
        <f>SUMIFS('1-2 人员岗位信息'!O:O,'1-2 人员岗位信息'!$C:$C,"专业外包",'1-2 人员岗位信息'!$B:$B,$D49)</f>
        <v>0</v>
      </c>
      <c r="BF49" s="302"/>
      <c r="BG49" s="178">
        <f t="shared" ref="BG49:BG56" si="110">BH49*BI49</f>
        <v>0</v>
      </c>
      <c r="BH49" s="178">
        <f>SUMIFS('1-2 人员岗位信息'!P:P,'1-2 人员岗位信息'!$C:$C,"专业外包",'1-2 人员岗位信息'!$B:$B,$D49)</f>
        <v>0</v>
      </c>
      <c r="BI49" s="302"/>
      <c r="BJ49" s="178">
        <f t="shared" ref="BJ49:BJ56" si="111">BK49*BL49</f>
        <v>0</v>
      </c>
      <c r="BK49" s="178">
        <f>SUMIFS('1-2 人员岗位信息'!Q:Q,'1-2 人员岗位信息'!$C:$C,"专业外包",'1-2 人员岗位信息'!$B:$B,$D49)</f>
        <v>0</v>
      </c>
      <c r="BL49" s="311"/>
      <c r="BM49" s="315"/>
      <c r="BN49" s="319"/>
    </row>
    <row r="50" s="267" customFormat="1" ht="33.95" hidden="1" customHeight="1" outlineLevel="5" spans="2:66">
      <c r="B50" s="178" t="s">
        <v>784</v>
      </c>
      <c r="C50" s="287" t="s">
        <v>859</v>
      </c>
      <c r="D50" s="267" t="s">
        <v>829</v>
      </c>
      <c r="E50" s="178" t="s">
        <v>860</v>
      </c>
      <c r="F50" s="178"/>
      <c r="G50" s="178" t="s">
        <v>788</v>
      </c>
      <c r="H50" s="178">
        <f t="shared" si="95"/>
        <v>0</v>
      </c>
      <c r="I50" s="178" t="s">
        <v>789</v>
      </c>
      <c r="J50" s="178" t="e">
        <f t="shared" si="96"/>
        <v>#DIV/0!</v>
      </c>
      <c r="K50" s="178" t="s">
        <v>790</v>
      </c>
      <c r="L50" s="178" t="e">
        <f t="shared" si="97"/>
        <v>#DIV/0!</v>
      </c>
      <c r="M50" s="178" t="s">
        <v>791</v>
      </c>
      <c r="N50" s="178">
        <f t="shared" si="98"/>
        <v>0</v>
      </c>
      <c r="O50" s="178"/>
      <c r="P50" s="294"/>
      <c r="Q50" s="294"/>
      <c r="R50" s="294"/>
      <c r="S50" s="294"/>
      <c r="T50" s="294"/>
      <c r="U50" s="294"/>
      <c r="V50" s="294"/>
      <c r="W50" s="294"/>
      <c r="X50" s="294"/>
      <c r="Y50" s="294"/>
      <c r="Z50" s="294"/>
      <c r="AA50" s="294"/>
      <c r="AB50" s="178">
        <f t="shared" si="99"/>
        <v>0</v>
      </c>
      <c r="AC50" s="178">
        <f t="shared" si="100"/>
        <v>0</v>
      </c>
      <c r="AD50" s="178">
        <f>SUMIFS('1-2 人员岗位信息'!F:F,'1-2 人员岗位信息'!$C:$C,"专业外包",'1-2 人员岗位信息'!$B:$B,$D50)</f>
        <v>0</v>
      </c>
      <c r="AE50" s="302"/>
      <c r="AF50" s="178">
        <f t="shared" si="101"/>
        <v>0</v>
      </c>
      <c r="AG50" s="178">
        <f>SUMIFS('1-2 人员岗位信息'!G:G,'1-2 人员岗位信息'!$C:$C,"专业外包",'1-2 人员岗位信息'!$B:$B,$D50)</f>
        <v>0</v>
      </c>
      <c r="AH50" s="302"/>
      <c r="AI50" s="178">
        <f t="shared" si="102"/>
        <v>0</v>
      </c>
      <c r="AJ50" s="178">
        <f>SUMIFS('1-2 人员岗位信息'!H:H,'1-2 人员岗位信息'!$C:$C,"专业外包",'1-2 人员岗位信息'!$B:$B,$D50)</f>
        <v>0</v>
      </c>
      <c r="AK50" s="302"/>
      <c r="AL50" s="178">
        <f t="shared" si="103"/>
        <v>0</v>
      </c>
      <c r="AM50" s="178">
        <f>SUMIFS('1-2 人员岗位信息'!I:I,'1-2 人员岗位信息'!$C:$C,"专业外包",'1-2 人员岗位信息'!$B:$B,$D50)</f>
        <v>0</v>
      </c>
      <c r="AN50" s="302"/>
      <c r="AO50" s="178">
        <f t="shared" si="104"/>
        <v>0</v>
      </c>
      <c r="AP50" s="178">
        <f>SUMIFS('1-2 人员岗位信息'!J:J,'1-2 人员岗位信息'!$C:$C,"专业外包",'1-2 人员岗位信息'!$B:$B,$D50)</f>
        <v>0</v>
      </c>
      <c r="AQ50" s="302"/>
      <c r="AR50" s="178">
        <f t="shared" si="105"/>
        <v>0</v>
      </c>
      <c r="AS50" s="178">
        <f>SUMIFS('1-2 人员岗位信息'!K:K,'1-2 人员岗位信息'!$C:$C,"专业外包",'1-2 人员岗位信息'!$B:$B,$D50)</f>
        <v>0</v>
      </c>
      <c r="AT50" s="302"/>
      <c r="AU50" s="178">
        <f t="shared" si="106"/>
        <v>0</v>
      </c>
      <c r="AV50" s="178">
        <f>SUMIFS('1-2 人员岗位信息'!L:L,'1-2 人员岗位信息'!$C:$C,"专业外包",'1-2 人员岗位信息'!$B:$B,$D50)</f>
        <v>0</v>
      </c>
      <c r="AW50" s="302"/>
      <c r="AX50" s="178">
        <f t="shared" si="107"/>
        <v>0</v>
      </c>
      <c r="AY50" s="178">
        <f>SUMIFS('1-2 人员岗位信息'!M:M,'1-2 人员岗位信息'!$C:$C,"专业外包",'1-2 人员岗位信息'!$B:$B,$D50)</f>
        <v>0</v>
      </c>
      <c r="AZ50" s="302"/>
      <c r="BA50" s="178">
        <f t="shared" si="108"/>
        <v>0</v>
      </c>
      <c r="BB50" s="178">
        <f>SUMIFS('1-2 人员岗位信息'!N:N,'1-2 人员岗位信息'!$C:$C,"专业外包",'1-2 人员岗位信息'!$B:$B,$D50)</f>
        <v>0</v>
      </c>
      <c r="BC50" s="302"/>
      <c r="BD50" s="178">
        <f t="shared" si="109"/>
        <v>0</v>
      </c>
      <c r="BE50" s="178">
        <f>SUMIFS('1-2 人员岗位信息'!O:O,'1-2 人员岗位信息'!$C:$C,"专业外包",'1-2 人员岗位信息'!$B:$B,$D50)</f>
        <v>0</v>
      </c>
      <c r="BF50" s="302"/>
      <c r="BG50" s="178">
        <f t="shared" si="110"/>
        <v>0</v>
      </c>
      <c r="BH50" s="178">
        <f>SUMIFS('1-2 人员岗位信息'!P:P,'1-2 人员岗位信息'!$C:$C,"专业外包",'1-2 人员岗位信息'!$B:$B,$D50)</f>
        <v>0</v>
      </c>
      <c r="BI50" s="302"/>
      <c r="BJ50" s="178">
        <f t="shared" si="111"/>
        <v>0</v>
      </c>
      <c r="BK50" s="178">
        <f>SUMIFS('1-2 人员岗位信息'!Q:Q,'1-2 人员岗位信息'!$C:$C,"专业外包",'1-2 人员岗位信息'!$B:$B,$D50)</f>
        <v>0</v>
      </c>
      <c r="BL50" s="311"/>
      <c r="BM50" s="315"/>
      <c r="BN50" s="319"/>
    </row>
    <row r="51" s="267" customFormat="1" ht="33.95" hidden="1" customHeight="1" outlineLevel="5" spans="2:66">
      <c r="B51" s="178" t="s">
        <v>784</v>
      </c>
      <c r="C51" s="287" t="s">
        <v>861</v>
      </c>
      <c r="D51" s="267" t="s">
        <v>831</v>
      </c>
      <c r="E51" s="178" t="s">
        <v>832</v>
      </c>
      <c r="F51" s="178"/>
      <c r="G51" s="178" t="s">
        <v>788</v>
      </c>
      <c r="H51" s="178">
        <f t="shared" si="95"/>
        <v>0</v>
      </c>
      <c r="I51" s="178" t="s">
        <v>789</v>
      </c>
      <c r="J51" s="178" t="e">
        <f t="shared" si="96"/>
        <v>#DIV/0!</v>
      </c>
      <c r="K51" s="178" t="s">
        <v>790</v>
      </c>
      <c r="L51" s="178" t="e">
        <f t="shared" si="97"/>
        <v>#DIV/0!</v>
      </c>
      <c r="M51" s="178" t="s">
        <v>791</v>
      </c>
      <c r="N51" s="178">
        <f t="shared" si="98"/>
        <v>0</v>
      </c>
      <c r="O51" s="178"/>
      <c r="P51" s="294"/>
      <c r="Q51" s="294"/>
      <c r="R51" s="294"/>
      <c r="S51" s="294"/>
      <c r="T51" s="294"/>
      <c r="U51" s="294"/>
      <c r="V51" s="294"/>
      <c r="W51" s="294"/>
      <c r="X51" s="294"/>
      <c r="Y51" s="294"/>
      <c r="Z51" s="294"/>
      <c r="AA51" s="294"/>
      <c r="AB51" s="178">
        <f t="shared" si="99"/>
        <v>0</v>
      </c>
      <c r="AC51" s="178">
        <f t="shared" si="100"/>
        <v>0</v>
      </c>
      <c r="AD51" s="178">
        <f>SUMIFS('1-2 人员岗位信息'!F:F,'1-2 人员岗位信息'!$C:$C,"专业外包",'1-2 人员岗位信息'!$B:$B,$D51)</f>
        <v>0</v>
      </c>
      <c r="AE51" s="302"/>
      <c r="AF51" s="178">
        <f t="shared" si="101"/>
        <v>0</v>
      </c>
      <c r="AG51" s="178">
        <f>SUMIFS('1-2 人员岗位信息'!G:G,'1-2 人员岗位信息'!$C:$C,"专业外包",'1-2 人员岗位信息'!$B:$B,$D51)</f>
        <v>0</v>
      </c>
      <c r="AH51" s="302"/>
      <c r="AI51" s="178">
        <f t="shared" si="102"/>
        <v>0</v>
      </c>
      <c r="AJ51" s="178">
        <f>SUMIFS('1-2 人员岗位信息'!H:H,'1-2 人员岗位信息'!$C:$C,"专业外包",'1-2 人员岗位信息'!$B:$B,$D51)</f>
        <v>0</v>
      </c>
      <c r="AK51" s="302"/>
      <c r="AL51" s="178">
        <f t="shared" si="103"/>
        <v>0</v>
      </c>
      <c r="AM51" s="178">
        <f>SUMIFS('1-2 人员岗位信息'!I:I,'1-2 人员岗位信息'!$C:$C,"专业外包",'1-2 人员岗位信息'!$B:$B,$D51)</f>
        <v>0</v>
      </c>
      <c r="AN51" s="302"/>
      <c r="AO51" s="178">
        <f t="shared" si="104"/>
        <v>0</v>
      </c>
      <c r="AP51" s="178">
        <f>SUMIFS('1-2 人员岗位信息'!J:J,'1-2 人员岗位信息'!$C:$C,"专业外包",'1-2 人员岗位信息'!$B:$B,$D51)</f>
        <v>0</v>
      </c>
      <c r="AQ51" s="302"/>
      <c r="AR51" s="178">
        <f t="shared" si="105"/>
        <v>0</v>
      </c>
      <c r="AS51" s="178">
        <f>SUMIFS('1-2 人员岗位信息'!K:K,'1-2 人员岗位信息'!$C:$C,"专业外包",'1-2 人员岗位信息'!$B:$B,$D51)</f>
        <v>0</v>
      </c>
      <c r="AT51" s="302"/>
      <c r="AU51" s="178">
        <f t="shared" si="106"/>
        <v>0</v>
      </c>
      <c r="AV51" s="178">
        <f>SUMIFS('1-2 人员岗位信息'!L:L,'1-2 人员岗位信息'!$C:$C,"专业外包",'1-2 人员岗位信息'!$B:$B,$D51)</f>
        <v>0</v>
      </c>
      <c r="AW51" s="302"/>
      <c r="AX51" s="178">
        <f t="shared" si="107"/>
        <v>0</v>
      </c>
      <c r="AY51" s="178">
        <f>SUMIFS('1-2 人员岗位信息'!M:M,'1-2 人员岗位信息'!$C:$C,"专业外包",'1-2 人员岗位信息'!$B:$B,$D51)</f>
        <v>0</v>
      </c>
      <c r="AZ51" s="302"/>
      <c r="BA51" s="178">
        <f t="shared" si="108"/>
        <v>0</v>
      </c>
      <c r="BB51" s="178">
        <f>SUMIFS('1-2 人员岗位信息'!N:N,'1-2 人员岗位信息'!$C:$C,"专业外包",'1-2 人员岗位信息'!$B:$B,$D51)</f>
        <v>0</v>
      </c>
      <c r="BC51" s="302"/>
      <c r="BD51" s="178">
        <f t="shared" si="109"/>
        <v>0</v>
      </c>
      <c r="BE51" s="178">
        <f>SUMIFS('1-2 人员岗位信息'!O:O,'1-2 人员岗位信息'!$C:$C,"专业外包",'1-2 人员岗位信息'!$B:$B,$D51)</f>
        <v>0</v>
      </c>
      <c r="BF51" s="302"/>
      <c r="BG51" s="178">
        <f t="shared" si="110"/>
        <v>0</v>
      </c>
      <c r="BH51" s="178">
        <f>SUMIFS('1-2 人员岗位信息'!P:P,'1-2 人员岗位信息'!$C:$C,"专业外包",'1-2 人员岗位信息'!$B:$B,$D51)</f>
        <v>0</v>
      </c>
      <c r="BI51" s="302"/>
      <c r="BJ51" s="178">
        <f t="shared" si="111"/>
        <v>0</v>
      </c>
      <c r="BK51" s="178">
        <f>SUMIFS('1-2 人员岗位信息'!Q:Q,'1-2 人员岗位信息'!$C:$C,"专业外包",'1-2 人员岗位信息'!$B:$B,$D51)</f>
        <v>0</v>
      </c>
      <c r="BL51" s="311"/>
      <c r="BM51" s="315"/>
      <c r="BN51" s="319"/>
    </row>
    <row r="52" s="267" customFormat="1" ht="33.95" hidden="1" customHeight="1" outlineLevel="5" spans="2:66">
      <c r="B52" s="178" t="s">
        <v>784</v>
      </c>
      <c r="C52" s="287" t="s">
        <v>862</v>
      </c>
      <c r="D52" s="267" t="s">
        <v>834</v>
      </c>
      <c r="E52" s="178" t="s">
        <v>835</v>
      </c>
      <c r="F52" s="178"/>
      <c r="G52" s="178" t="s">
        <v>788</v>
      </c>
      <c r="H52" s="178">
        <f t="shared" si="95"/>
        <v>0</v>
      </c>
      <c r="I52" s="178" t="s">
        <v>789</v>
      </c>
      <c r="J52" s="178" t="e">
        <f t="shared" si="96"/>
        <v>#DIV/0!</v>
      </c>
      <c r="K52" s="178" t="s">
        <v>790</v>
      </c>
      <c r="L52" s="178" t="e">
        <f t="shared" si="97"/>
        <v>#DIV/0!</v>
      </c>
      <c r="M52" s="178" t="s">
        <v>791</v>
      </c>
      <c r="N52" s="178">
        <f t="shared" si="98"/>
        <v>0</v>
      </c>
      <c r="O52" s="178"/>
      <c r="P52" s="294"/>
      <c r="Q52" s="294"/>
      <c r="R52" s="294"/>
      <c r="S52" s="294"/>
      <c r="T52" s="294"/>
      <c r="U52" s="294"/>
      <c r="V52" s="294"/>
      <c r="W52" s="294"/>
      <c r="X52" s="294"/>
      <c r="Y52" s="294"/>
      <c r="Z52" s="294"/>
      <c r="AA52" s="294"/>
      <c r="AB52" s="178">
        <f t="shared" si="99"/>
        <v>0</v>
      </c>
      <c r="AC52" s="178">
        <f t="shared" si="100"/>
        <v>0</v>
      </c>
      <c r="AD52" s="178">
        <f>SUMIFS('1-2 人员岗位信息'!F:F,'1-2 人员岗位信息'!$C:$C,"专业外包",'1-2 人员岗位信息'!$B:$B,$D52)</f>
        <v>0</v>
      </c>
      <c r="AE52" s="302"/>
      <c r="AF52" s="178">
        <f t="shared" si="101"/>
        <v>0</v>
      </c>
      <c r="AG52" s="178">
        <f>SUMIFS('1-2 人员岗位信息'!G:G,'1-2 人员岗位信息'!$C:$C,"专业外包",'1-2 人员岗位信息'!$B:$B,$D52)</f>
        <v>0</v>
      </c>
      <c r="AH52" s="302"/>
      <c r="AI52" s="178">
        <f t="shared" si="102"/>
        <v>0</v>
      </c>
      <c r="AJ52" s="178">
        <f>SUMIFS('1-2 人员岗位信息'!H:H,'1-2 人员岗位信息'!$C:$C,"专业外包",'1-2 人员岗位信息'!$B:$B,$D52)</f>
        <v>0</v>
      </c>
      <c r="AK52" s="302"/>
      <c r="AL52" s="178">
        <f t="shared" si="103"/>
        <v>0</v>
      </c>
      <c r="AM52" s="178">
        <f>SUMIFS('1-2 人员岗位信息'!I:I,'1-2 人员岗位信息'!$C:$C,"专业外包",'1-2 人员岗位信息'!$B:$B,$D52)</f>
        <v>0</v>
      </c>
      <c r="AN52" s="302"/>
      <c r="AO52" s="178">
        <f t="shared" si="104"/>
        <v>0</v>
      </c>
      <c r="AP52" s="178">
        <f>SUMIFS('1-2 人员岗位信息'!J:J,'1-2 人员岗位信息'!$C:$C,"专业外包",'1-2 人员岗位信息'!$B:$B,$D52)</f>
        <v>0</v>
      </c>
      <c r="AQ52" s="302"/>
      <c r="AR52" s="178">
        <f t="shared" si="105"/>
        <v>0</v>
      </c>
      <c r="AS52" s="178">
        <f>SUMIFS('1-2 人员岗位信息'!K:K,'1-2 人员岗位信息'!$C:$C,"专业外包",'1-2 人员岗位信息'!$B:$B,$D52)</f>
        <v>0</v>
      </c>
      <c r="AT52" s="302"/>
      <c r="AU52" s="178">
        <f t="shared" si="106"/>
        <v>0</v>
      </c>
      <c r="AV52" s="178">
        <f>SUMIFS('1-2 人员岗位信息'!L:L,'1-2 人员岗位信息'!$C:$C,"专业外包",'1-2 人员岗位信息'!$B:$B,$D52)</f>
        <v>0</v>
      </c>
      <c r="AW52" s="302"/>
      <c r="AX52" s="178">
        <f t="shared" si="107"/>
        <v>0</v>
      </c>
      <c r="AY52" s="178">
        <f>SUMIFS('1-2 人员岗位信息'!M:M,'1-2 人员岗位信息'!$C:$C,"专业外包",'1-2 人员岗位信息'!$B:$B,$D52)</f>
        <v>0</v>
      </c>
      <c r="AZ52" s="302"/>
      <c r="BA52" s="178">
        <f t="shared" si="108"/>
        <v>0</v>
      </c>
      <c r="BB52" s="178">
        <f>SUMIFS('1-2 人员岗位信息'!N:N,'1-2 人员岗位信息'!$C:$C,"专业外包",'1-2 人员岗位信息'!$B:$B,$D52)</f>
        <v>0</v>
      </c>
      <c r="BC52" s="302"/>
      <c r="BD52" s="178">
        <f t="shared" si="109"/>
        <v>0</v>
      </c>
      <c r="BE52" s="178">
        <f>SUMIFS('1-2 人员岗位信息'!O:O,'1-2 人员岗位信息'!$C:$C,"专业外包",'1-2 人员岗位信息'!$B:$B,$D52)</f>
        <v>0</v>
      </c>
      <c r="BF52" s="302"/>
      <c r="BG52" s="178">
        <f t="shared" si="110"/>
        <v>0</v>
      </c>
      <c r="BH52" s="178">
        <f>SUMIFS('1-2 人员岗位信息'!P:P,'1-2 人员岗位信息'!$C:$C,"专业外包",'1-2 人员岗位信息'!$B:$B,$D52)</f>
        <v>0</v>
      </c>
      <c r="BI52" s="302"/>
      <c r="BJ52" s="178">
        <f t="shared" si="111"/>
        <v>0</v>
      </c>
      <c r="BK52" s="178">
        <f>SUMIFS('1-2 人员岗位信息'!Q:Q,'1-2 人员岗位信息'!$C:$C,"专业外包",'1-2 人员岗位信息'!$B:$B,$D52)</f>
        <v>0</v>
      </c>
      <c r="BL52" s="311"/>
      <c r="BM52" s="315"/>
      <c r="BN52" s="319"/>
    </row>
    <row r="53" s="267" customFormat="1" ht="33.95" hidden="1" customHeight="1" outlineLevel="5" spans="2:66">
      <c r="B53" s="178" t="s">
        <v>784</v>
      </c>
      <c r="C53" s="287" t="s">
        <v>863</v>
      </c>
      <c r="D53" s="267" t="s">
        <v>837</v>
      </c>
      <c r="E53" s="178" t="s">
        <v>838</v>
      </c>
      <c r="F53" s="178"/>
      <c r="G53" s="178" t="s">
        <v>788</v>
      </c>
      <c r="H53" s="178">
        <f t="shared" si="95"/>
        <v>0</v>
      </c>
      <c r="I53" s="178" t="s">
        <v>789</v>
      </c>
      <c r="J53" s="178" t="e">
        <f t="shared" si="96"/>
        <v>#DIV/0!</v>
      </c>
      <c r="K53" s="178" t="s">
        <v>790</v>
      </c>
      <c r="L53" s="178" t="e">
        <f t="shared" si="97"/>
        <v>#DIV/0!</v>
      </c>
      <c r="M53" s="178" t="s">
        <v>791</v>
      </c>
      <c r="N53" s="178">
        <f t="shared" si="98"/>
        <v>0</v>
      </c>
      <c r="O53" s="178"/>
      <c r="P53" s="294"/>
      <c r="Q53" s="294"/>
      <c r="R53" s="294"/>
      <c r="S53" s="294"/>
      <c r="T53" s="294"/>
      <c r="U53" s="294"/>
      <c r="V53" s="294"/>
      <c r="W53" s="294"/>
      <c r="X53" s="294"/>
      <c r="Y53" s="294"/>
      <c r="Z53" s="294"/>
      <c r="AA53" s="294"/>
      <c r="AB53" s="178">
        <f t="shared" si="99"/>
        <v>0</v>
      </c>
      <c r="AC53" s="178">
        <f t="shared" si="100"/>
        <v>0</v>
      </c>
      <c r="AD53" s="178">
        <f>SUMIFS('1-2 人员岗位信息'!F:F,'1-2 人员岗位信息'!$C:$C,"专业外包",'1-2 人员岗位信息'!$B:$B,$D53)</f>
        <v>0</v>
      </c>
      <c r="AE53" s="302"/>
      <c r="AF53" s="178">
        <f t="shared" si="101"/>
        <v>0</v>
      </c>
      <c r="AG53" s="178">
        <f>SUMIFS('1-2 人员岗位信息'!G:G,'1-2 人员岗位信息'!$C:$C,"专业外包",'1-2 人员岗位信息'!$B:$B,$D53)</f>
        <v>0</v>
      </c>
      <c r="AH53" s="302"/>
      <c r="AI53" s="178">
        <f t="shared" si="102"/>
        <v>0</v>
      </c>
      <c r="AJ53" s="178">
        <f>SUMIFS('1-2 人员岗位信息'!H:H,'1-2 人员岗位信息'!$C:$C,"专业外包",'1-2 人员岗位信息'!$B:$B,$D53)</f>
        <v>0</v>
      </c>
      <c r="AK53" s="302"/>
      <c r="AL53" s="178">
        <f t="shared" si="103"/>
        <v>0</v>
      </c>
      <c r="AM53" s="178">
        <f>SUMIFS('1-2 人员岗位信息'!I:I,'1-2 人员岗位信息'!$C:$C,"专业外包",'1-2 人员岗位信息'!$B:$B,$D53)</f>
        <v>0</v>
      </c>
      <c r="AN53" s="302"/>
      <c r="AO53" s="178">
        <f t="shared" si="104"/>
        <v>0</v>
      </c>
      <c r="AP53" s="178">
        <f>SUMIFS('1-2 人员岗位信息'!J:J,'1-2 人员岗位信息'!$C:$C,"专业外包",'1-2 人员岗位信息'!$B:$B,$D53)</f>
        <v>0</v>
      </c>
      <c r="AQ53" s="302"/>
      <c r="AR53" s="178">
        <f t="shared" si="105"/>
        <v>0</v>
      </c>
      <c r="AS53" s="178">
        <f>SUMIFS('1-2 人员岗位信息'!K:K,'1-2 人员岗位信息'!$C:$C,"专业外包",'1-2 人员岗位信息'!$B:$B,$D53)</f>
        <v>0</v>
      </c>
      <c r="AT53" s="302"/>
      <c r="AU53" s="178">
        <f t="shared" si="106"/>
        <v>0</v>
      </c>
      <c r="AV53" s="178">
        <f>SUMIFS('1-2 人员岗位信息'!L:L,'1-2 人员岗位信息'!$C:$C,"专业外包",'1-2 人员岗位信息'!$B:$B,$D53)</f>
        <v>0</v>
      </c>
      <c r="AW53" s="302"/>
      <c r="AX53" s="178">
        <f t="shared" si="107"/>
        <v>0</v>
      </c>
      <c r="AY53" s="178">
        <f>SUMIFS('1-2 人员岗位信息'!M:M,'1-2 人员岗位信息'!$C:$C,"专业外包",'1-2 人员岗位信息'!$B:$B,$D53)</f>
        <v>0</v>
      </c>
      <c r="AZ53" s="302"/>
      <c r="BA53" s="178">
        <f t="shared" si="108"/>
        <v>0</v>
      </c>
      <c r="BB53" s="178">
        <f>SUMIFS('1-2 人员岗位信息'!N:N,'1-2 人员岗位信息'!$C:$C,"专业外包",'1-2 人员岗位信息'!$B:$B,$D53)</f>
        <v>0</v>
      </c>
      <c r="BC53" s="302"/>
      <c r="BD53" s="178">
        <f t="shared" si="109"/>
        <v>0</v>
      </c>
      <c r="BE53" s="178">
        <f>SUMIFS('1-2 人员岗位信息'!O:O,'1-2 人员岗位信息'!$C:$C,"专业外包",'1-2 人员岗位信息'!$B:$B,$D53)</f>
        <v>0</v>
      </c>
      <c r="BF53" s="302"/>
      <c r="BG53" s="178">
        <f t="shared" si="110"/>
        <v>0</v>
      </c>
      <c r="BH53" s="178">
        <f>SUMIFS('1-2 人员岗位信息'!P:P,'1-2 人员岗位信息'!$C:$C,"专业外包",'1-2 人员岗位信息'!$B:$B,$D53)</f>
        <v>0</v>
      </c>
      <c r="BI53" s="302"/>
      <c r="BJ53" s="178">
        <f t="shared" si="111"/>
        <v>0</v>
      </c>
      <c r="BK53" s="178">
        <f>SUMIFS('1-2 人员岗位信息'!Q:Q,'1-2 人员岗位信息'!$C:$C,"专业外包",'1-2 人员岗位信息'!$B:$B,$D53)</f>
        <v>0</v>
      </c>
      <c r="BL53" s="311"/>
      <c r="BM53" s="315"/>
      <c r="BN53" s="319"/>
    </row>
    <row r="54" s="267" customFormat="1" ht="33.95" hidden="1" customHeight="1" outlineLevel="5" spans="2:66">
      <c r="B54" s="178" t="s">
        <v>784</v>
      </c>
      <c r="C54" s="287" t="s">
        <v>864</v>
      </c>
      <c r="D54" s="267" t="s">
        <v>840</v>
      </c>
      <c r="E54" s="178" t="s">
        <v>841</v>
      </c>
      <c r="F54" s="178"/>
      <c r="G54" s="178" t="s">
        <v>788</v>
      </c>
      <c r="H54" s="178">
        <f t="shared" si="95"/>
        <v>0</v>
      </c>
      <c r="I54" s="178" t="s">
        <v>789</v>
      </c>
      <c r="J54" s="178" t="e">
        <f t="shared" si="96"/>
        <v>#DIV/0!</v>
      </c>
      <c r="K54" s="178" t="s">
        <v>790</v>
      </c>
      <c r="L54" s="178" t="e">
        <f t="shared" si="97"/>
        <v>#DIV/0!</v>
      </c>
      <c r="M54" s="178" t="s">
        <v>791</v>
      </c>
      <c r="N54" s="178">
        <f t="shared" si="98"/>
        <v>0</v>
      </c>
      <c r="O54" s="178"/>
      <c r="P54" s="294"/>
      <c r="Q54" s="294"/>
      <c r="R54" s="294"/>
      <c r="S54" s="294"/>
      <c r="T54" s="294"/>
      <c r="U54" s="294"/>
      <c r="V54" s="294"/>
      <c r="W54" s="294"/>
      <c r="X54" s="294"/>
      <c r="Y54" s="294"/>
      <c r="Z54" s="294"/>
      <c r="AA54" s="294"/>
      <c r="AB54" s="178">
        <f t="shared" si="99"/>
        <v>0</v>
      </c>
      <c r="AC54" s="178">
        <f t="shared" si="100"/>
        <v>0</v>
      </c>
      <c r="AD54" s="178">
        <f>SUMIFS('1-2 人员岗位信息'!F:F,'1-2 人员岗位信息'!$C:$C,"专业外包",'1-2 人员岗位信息'!$B:$B,$D54)</f>
        <v>0</v>
      </c>
      <c r="AE54" s="302"/>
      <c r="AF54" s="178">
        <f t="shared" si="101"/>
        <v>0</v>
      </c>
      <c r="AG54" s="178">
        <f>SUMIFS('1-2 人员岗位信息'!G:G,'1-2 人员岗位信息'!$C:$C,"专业外包",'1-2 人员岗位信息'!$B:$B,$D54)</f>
        <v>0</v>
      </c>
      <c r="AH54" s="302"/>
      <c r="AI54" s="178">
        <f t="shared" si="102"/>
        <v>0</v>
      </c>
      <c r="AJ54" s="178">
        <f>SUMIFS('1-2 人员岗位信息'!H:H,'1-2 人员岗位信息'!$C:$C,"专业外包",'1-2 人员岗位信息'!$B:$B,$D54)</f>
        <v>0</v>
      </c>
      <c r="AK54" s="302"/>
      <c r="AL54" s="178">
        <f t="shared" si="103"/>
        <v>0</v>
      </c>
      <c r="AM54" s="178">
        <f>SUMIFS('1-2 人员岗位信息'!I:I,'1-2 人员岗位信息'!$C:$C,"专业外包",'1-2 人员岗位信息'!$B:$B,$D54)</f>
        <v>0</v>
      </c>
      <c r="AN54" s="302"/>
      <c r="AO54" s="178">
        <f t="shared" si="104"/>
        <v>0</v>
      </c>
      <c r="AP54" s="178">
        <f>SUMIFS('1-2 人员岗位信息'!J:J,'1-2 人员岗位信息'!$C:$C,"专业外包",'1-2 人员岗位信息'!$B:$B,$D54)</f>
        <v>0</v>
      </c>
      <c r="AQ54" s="302"/>
      <c r="AR54" s="178">
        <f t="shared" si="105"/>
        <v>0</v>
      </c>
      <c r="AS54" s="178">
        <f>SUMIFS('1-2 人员岗位信息'!K:K,'1-2 人员岗位信息'!$C:$C,"专业外包",'1-2 人员岗位信息'!$B:$B,$D54)</f>
        <v>0</v>
      </c>
      <c r="AT54" s="302"/>
      <c r="AU54" s="178">
        <f t="shared" si="106"/>
        <v>0</v>
      </c>
      <c r="AV54" s="178">
        <f>SUMIFS('1-2 人员岗位信息'!L:L,'1-2 人员岗位信息'!$C:$C,"专业外包",'1-2 人员岗位信息'!$B:$B,$D54)</f>
        <v>0</v>
      </c>
      <c r="AW54" s="302"/>
      <c r="AX54" s="178">
        <f t="shared" si="107"/>
        <v>0</v>
      </c>
      <c r="AY54" s="178">
        <f>SUMIFS('1-2 人员岗位信息'!M:M,'1-2 人员岗位信息'!$C:$C,"专业外包",'1-2 人员岗位信息'!$B:$B,$D54)</f>
        <v>0</v>
      </c>
      <c r="AZ54" s="302"/>
      <c r="BA54" s="178">
        <f t="shared" si="108"/>
        <v>0</v>
      </c>
      <c r="BB54" s="178">
        <f>SUMIFS('1-2 人员岗位信息'!N:N,'1-2 人员岗位信息'!$C:$C,"专业外包",'1-2 人员岗位信息'!$B:$B,$D54)</f>
        <v>0</v>
      </c>
      <c r="BC54" s="302"/>
      <c r="BD54" s="178">
        <f t="shared" si="109"/>
        <v>0</v>
      </c>
      <c r="BE54" s="178">
        <f>SUMIFS('1-2 人员岗位信息'!O:O,'1-2 人员岗位信息'!$C:$C,"专业外包",'1-2 人员岗位信息'!$B:$B,$D54)</f>
        <v>0</v>
      </c>
      <c r="BF54" s="302"/>
      <c r="BG54" s="178">
        <f t="shared" si="110"/>
        <v>0</v>
      </c>
      <c r="BH54" s="178">
        <f>SUMIFS('1-2 人员岗位信息'!P:P,'1-2 人员岗位信息'!$C:$C,"专业外包",'1-2 人员岗位信息'!$B:$B,$D54)</f>
        <v>0</v>
      </c>
      <c r="BI54" s="302"/>
      <c r="BJ54" s="178">
        <f t="shared" si="111"/>
        <v>0</v>
      </c>
      <c r="BK54" s="178">
        <f>SUMIFS('1-2 人员岗位信息'!Q:Q,'1-2 人员岗位信息'!$C:$C,"专业外包",'1-2 人员岗位信息'!$B:$B,$D54)</f>
        <v>0</v>
      </c>
      <c r="BL54" s="311"/>
      <c r="BM54" s="315"/>
      <c r="BN54" s="319"/>
    </row>
    <row r="55" s="267" customFormat="1" ht="33.95" hidden="1" customHeight="1" outlineLevel="5" spans="2:66">
      <c r="B55" s="178" t="s">
        <v>784</v>
      </c>
      <c r="C55" s="287" t="s">
        <v>865</v>
      </c>
      <c r="D55" s="267" t="s">
        <v>843</v>
      </c>
      <c r="E55" s="178" t="s">
        <v>844</v>
      </c>
      <c r="F55" s="178"/>
      <c r="G55" s="178" t="s">
        <v>788</v>
      </c>
      <c r="H55" s="178">
        <f t="shared" si="95"/>
        <v>0</v>
      </c>
      <c r="I55" s="178" t="s">
        <v>789</v>
      </c>
      <c r="J55" s="178" t="e">
        <f t="shared" si="96"/>
        <v>#DIV/0!</v>
      </c>
      <c r="K55" s="178" t="s">
        <v>790</v>
      </c>
      <c r="L55" s="178" t="e">
        <f t="shared" si="97"/>
        <v>#DIV/0!</v>
      </c>
      <c r="M55" s="178" t="s">
        <v>791</v>
      </c>
      <c r="N55" s="178">
        <f t="shared" si="98"/>
        <v>0</v>
      </c>
      <c r="O55" s="178"/>
      <c r="P55" s="294"/>
      <c r="Q55" s="294"/>
      <c r="R55" s="294"/>
      <c r="S55" s="294"/>
      <c r="T55" s="294"/>
      <c r="U55" s="294"/>
      <c r="V55" s="294"/>
      <c r="W55" s="294"/>
      <c r="X55" s="294"/>
      <c r="Y55" s="294"/>
      <c r="Z55" s="294"/>
      <c r="AA55" s="294"/>
      <c r="AB55" s="178">
        <f t="shared" si="99"/>
        <v>0</v>
      </c>
      <c r="AC55" s="178">
        <f t="shared" si="100"/>
        <v>0</v>
      </c>
      <c r="AD55" s="178">
        <f>SUMIFS('1-2 人员岗位信息'!F:F,'1-2 人员岗位信息'!$C:$C,"专业外包",'1-2 人员岗位信息'!$B:$B,$D55)</f>
        <v>0</v>
      </c>
      <c r="AE55" s="302"/>
      <c r="AF55" s="178">
        <f t="shared" si="101"/>
        <v>0</v>
      </c>
      <c r="AG55" s="178">
        <f>SUMIFS('1-2 人员岗位信息'!G:G,'1-2 人员岗位信息'!$C:$C,"专业外包",'1-2 人员岗位信息'!$B:$B,$D55)</f>
        <v>0</v>
      </c>
      <c r="AH55" s="302"/>
      <c r="AI55" s="178">
        <f t="shared" si="102"/>
        <v>0</v>
      </c>
      <c r="AJ55" s="178">
        <f>SUMIFS('1-2 人员岗位信息'!H:H,'1-2 人员岗位信息'!$C:$C,"专业外包",'1-2 人员岗位信息'!$B:$B,$D55)</f>
        <v>0</v>
      </c>
      <c r="AK55" s="302"/>
      <c r="AL55" s="178">
        <f t="shared" si="103"/>
        <v>0</v>
      </c>
      <c r="AM55" s="178">
        <f>SUMIFS('1-2 人员岗位信息'!I:I,'1-2 人员岗位信息'!$C:$C,"专业外包",'1-2 人员岗位信息'!$B:$B,$D55)</f>
        <v>0</v>
      </c>
      <c r="AN55" s="302"/>
      <c r="AO55" s="178">
        <f t="shared" si="104"/>
        <v>0</v>
      </c>
      <c r="AP55" s="178">
        <f>SUMIFS('1-2 人员岗位信息'!J:J,'1-2 人员岗位信息'!$C:$C,"专业外包",'1-2 人员岗位信息'!$B:$B,$D55)</f>
        <v>0</v>
      </c>
      <c r="AQ55" s="302"/>
      <c r="AR55" s="178">
        <f t="shared" si="105"/>
        <v>0</v>
      </c>
      <c r="AS55" s="178">
        <f>SUMIFS('1-2 人员岗位信息'!K:K,'1-2 人员岗位信息'!$C:$C,"专业外包",'1-2 人员岗位信息'!$B:$B,$D55)</f>
        <v>0</v>
      </c>
      <c r="AT55" s="302"/>
      <c r="AU55" s="178">
        <f t="shared" si="106"/>
        <v>0</v>
      </c>
      <c r="AV55" s="178">
        <f>SUMIFS('1-2 人员岗位信息'!L:L,'1-2 人员岗位信息'!$C:$C,"专业外包",'1-2 人员岗位信息'!$B:$B,$D55)</f>
        <v>0</v>
      </c>
      <c r="AW55" s="302"/>
      <c r="AX55" s="178">
        <f t="shared" si="107"/>
        <v>0</v>
      </c>
      <c r="AY55" s="178">
        <f>SUMIFS('1-2 人员岗位信息'!M:M,'1-2 人员岗位信息'!$C:$C,"专业外包",'1-2 人员岗位信息'!$B:$B,$D55)</f>
        <v>0</v>
      </c>
      <c r="AZ55" s="302"/>
      <c r="BA55" s="178">
        <f t="shared" si="108"/>
        <v>0</v>
      </c>
      <c r="BB55" s="178">
        <f>SUMIFS('1-2 人员岗位信息'!N:N,'1-2 人员岗位信息'!$C:$C,"专业外包",'1-2 人员岗位信息'!$B:$B,$D55)</f>
        <v>0</v>
      </c>
      <c r="BC55" s="302"/>
      <c r="BD55" s="178">
        <f t="shared" si="109"/>
        <v>0</v>
      </c>
      <c r="BE55" s="178">
        <f>SUMIFS('1-2 人员岗位信息'!O:O,'1-2 人员岗位信息'!$C:$C,"专业外包",'1-2 人员岗位信息'!$B:$B,$D55)</f>
        <v>0</v>
      </c>
      <c r="BF55" s="302"/>
      <c r="BG55" s="178">
        <f t="shared" si="110"/>
        <v>0</v>
      </c>
      <c r="BH55" s="178">
        <f>SUMIFS('1-2 人员岗位信息'!P:P,'1-2 人员岗位信息'!$C:$C,"专业外包",'1-2 人员岗位信息'!$B:$B,$D55)</f>
        <v>0</v>
      </c>
      <c r="BI55" s="302"/>
      <c r="BJ55" s="178">
        <f t="shared" si="111"/>
        <v>0</v>
      </c>
      <c r="BK55" s="178">
        <f>SUMIFS('1-2 人员岗位信息'!Q:Q,'1-2 人员岗位信息'!$C:$C,"专业外包",'1-2 人员岗位信息'!$B:$B,$D55)</f>
        <v>0</v>
      </c>
      <c r="BL55" s="311"/>
      <c r="BM55" s="315"/>
      <c r="BN55" s="319"/>
    </row>
    <row r="56" s="267" customFormat="1" ht="33.95" hidden="1" customHeight="1" outlineLevel="5" spans="2:66">
      <c r="B56" s="178" t="s">
        <v>784</v>
      </c>
      <c r="C56" s="287" t="s">
        <v>866</v>
      </c>
      <c r="D56" s="267" t="s">
        <v>846</v>
      </c>
      <c r="E56" s="178" t="s">
        <v>806</v>
      </c>
      <c r="F56" s="178"/>
      <c r="G56" s="178" t="s">
        <v>788</v>
      </c>
      <c r="H56" s="178">
        <f t="shared" si="95"/>
        <v>0</v>
      </c>
      <c r="I56" s="178" t="s">
        <v>789</v>
      </c>
      <c r="J56" s="178" t="e">
        <f t="shared" si="96"/>
        <v>#DIV/0!</v>
      </c>
      <c r="K56" s="178" t="s">
        <v>790</v>
      </c>
      <c r="L56" s="178" t="e">
        <f t="shared" si="97"/>
        <v>#DIV/0!</v>
      </c>
      <c r="M56" s="178" t="s">
        <v>791</v>
      </c>
      <c r="N56" s="178">
        <f t="shared" si="98"/>
        <v>0</v>
      </c>
      <c r="O56" s="178"/>
      <c r="P56" s="294"/>
      <c r="Q56" s="294"/>
      <c r="R56" s="294"/>
      <c r="S56" s="294"/>
      <c r="T56" s="294"/>
      <c r="U56" s="294"/>
      <c r="V56" s="294"/>
      <c r="W56" s="294"/>
      <c r="X56" s="294"/>
      <c r="Y56" s="294"/>
      <c r="Z56" s="294"/>
      <c r="AA56" s="294"/>
      <c r="AB56" s="178">
        <f t="shared" si="99"/>
        <v>0</v>
      </c>
      <c r="AC56" s="178">
        <f t="shared" si="100"/>
        <v>0</v>
      </c>
      <c r="AD56" s="178">
        <f>SUMIFS('1-2 人员岗位信息'!F:F,'1-2 人员岗位信息'!$C:$C,"专业外包",'1-2 人员岗位信息'!$B:$B,$D56)</f>
        <v>0</v>
      </c>
      <c r="AE56" s="302"/>
      <c r="AF56" s="178">
        <f t="shared" si="101"/>
        <v>0</v>
      </c>
      <c r="AG56" s="178">
        <f>SUMIFS('1-2 人员岗位信息'!G:G,'1-2 人员岗位信息'!$C:$C,"专业外包",'1-2 人员岗位信息'!$B:$B,$D56)</f>
        <v>0</v>
      </c>
      <c r="AH56" s="302"/>
      <c r="AI56" s="178">
        <f t="shared" si="102"/>
        <v>0</v>
      </c>
      <c r="AJ56" s="178">
        <f>SUMIFS('1-2 人员岗位信息'!H:H,'1-2 人员岗位信息'!$C:$C,"专业外包",'1-2 人员岗位信息'!$B:$B,$D56)</f>
        <v>0</v>
      </c>
      <c r="AK56" s="302"/>
      <c r="AL56" s="178">
        <f t="shared" si="103"/>
        <v>0</v>
      </c>
      <c r="AM56" s="178">
        <f>SUMIFS('1-2 人员岗位信息'!I:I,'1-2 人员岗位信息'!$C:$C,"专业外包",'1-2 人员岗位信息'!$B:$B,$D56)</f>
        <v>0</v>
      </c>
      <c r="AN56" s="302"/>
      <c r="AO56" s="178">
        <f t="shared" si="104"/>
        <v>0</v>
      </c>
      <c r="AP56" s="178">
        <f>SUMIFS('1-2 人员岗位信息'!J:J,'1-2 人员岗位信息'!$C:$C,"专业外包",'1-2 人员岗位信息'!$B:$B,$D56)</f>
        <v>0</v>
      </c>
      <c r="AQ56" s="302"/>
      <c r="AR56" s="178">
        <f t="shared" si="105"/>
        <v>0</v>
      </c>
      <c r="AS56" s="178">
        <f>SUMIFS('1-2 人员岗位信息'!K:K,'1-2 人员岗位信息'!$C:$C,"专业外包",'1-2 人员岗位信息'!$B:$B,$D56)</f>
        <v>0</v>
      </c>
      <c r="AT56" s="302"/>
      <c r="AU56" s="178">
        <f t="shared" si="106"/>
        <v>0</v>
      </c>
      <c r="AV56" s="178">
        <f>SUMIFS('1-2 人员岗位信息'!L:L,'1-2 人员岗位信息'!$C:$C,"专业外包",'1-2 人员岗位信息'!$B:$B,$D56)</f>
        <v>0</v>
      </c>
      <c r="AW56" s="302"/>
      <c r="AX56" s="178">
        <f t="shared" si="107"/>
        <v>0</v>
      </c>
      <c r="AY56" s="178">
        <f>SUMIFS('1-2 人员岗位信息'!M:M,'1-2 人员岗位信息'!$C:$C,"专业外包",'1-2 人员岗位信息'!$B:$B,$D56)</f>
        <v>0</v>
      </c>
      <c r="AZ56" s="302"/>
      <c r="BA56" s="178">
        <f t="shared" si="108"/>
        <v>0</v>
      </c>
      <c r="BB56" s="178">
        <f>SUMIFS('1-2 人员岗位信息'!N:N,'1-2 人员岗位信息'!$C:$C,"专业外包",'1-2 人员岗位信息'!$B:$B,$D56)</f>
        <v>0</v>
      </c>
      <c r="BC56" s="302"/>
      <c r="BD56" s="178">
        <f t="shared" si="109"/>
        <v>0</v>
      </c>
      <c r="BE56" s="178">
        <f>SUMIFS('1-2 人员岗位信息'!O:O,'1-2 人员岗位信息'!$C:$C,"专业外包",'1-2 人员岗位信息'!$B:$B,$D56)</f>
        <v>0</v>
      </c>
      <c r="BF56" s="302"/>
      <c r="BG56" s="178">
        <f t="shared" si="110"/>
        <v>0</v>
      </c>
      <c r="BH56" s="178">
        <f>SUMIFS('1-2 人员岗位信息'!P:P,'1-2 人员岗位信息'!$C:$C,"专业外包",'1-2 人员岗位信息'!$B:$B,$D56)</f>
        <v>0</v>
      </c>
      <c r="BI56" s="302"/>
      <c r="BJ56" s="178">
        <f t="shared" si="111"/>
        <v>0</v>
      </c>
      <c r="BK56" s="178">
        <f>SUMIFS('1-2 人员岗位信息'!Q:Q,'1-2 人员岗位信息'!$C:$C,"专业外包",'1-2 人员岗位信息'!$B:$B,$D56)</f>
        <v>0</v>
      </c>
      <c r="BL56" s="311"/>
      <c r="BM56" s="315"/>
      <c r="BN56" s="319"/>
    </row>
    <row r="57" s="48" customFormat="1" ht="33.95" hidden="1" customHeight="1" outlineLevel="3" collapsed="1" spans="2:66">
      <c r="B57" s="118" t="s">
        <v>779</v>
      </c>
      <c r="C57" s="119" t="s">
        <v>867</v>
      </c>
      <c r="D57" s="48" t="s">
        <v>868</v>
      </c>
      <c r="E57" s="118"/>
      <c r="F57" s="118"/>
      <c r="G57" s="118"/>
      <c r="H57" s="118">
        <f>H58+H69+H80+H91</f>
        <v>18867.9245283019</v>
      </c>
      <c r="I57" s="118"/>
      <c r="J57" s="118"/>
      <c r="K57" s="118"/>
      <c r="L57" s="118"/>
      <c r="M57" s="118"/>
      <c r="N57" s="118"/>
      <c r="O57" s="118"/>
      <c r="P57" s="292"/>
      <c r="Q57" s="292"/>
      <c r="R57" s="292"/>
      <c r="S57" s="292"/>
      <c r="T57" s="292"/>
      <c r="U57" s="292"/>
      <c r="V57" s="292"/>
      <c r="W57" s="292"/>
      <c r="X57" s="292"/>
      <c r="Y57" s="292"/>
      <c r="Z57" s="292"/>
      <c r="AA57" s="292"/>
      <c r="AB57" s="118">
        <f t="shared" ref="AB57:AF57" si="112">AB58+AB69+AB80+AB91</f>
        <v>18867.9245283019</v>
      </c>
      <c r="AC57" s="118">
        <f t="shared" si="112"/>
        <v>18867.9245283019</v>
      </c>
      <c r="AD57" s="118"/>
      <c r="AE57" s="118"/>
      <c r="AF57" s="118">
        <f>AF58+AF69+AF80+AF91</f>
        <v>0</v>
      </c>
      <c r="AG57" s="118"/>
      <c r="AH57" s="118"/>
      <c r="AI57" s="118">
        <f>AI58+AI69+AI80+AI91</f>
        <v>0</v>
      </c>
      <c r="AJ57" s="118"/>
      <c r="AK57" s="118"/>
      <c r="AL57" s="118">
        <f>AL58+AL69+AL80+AL91</f>
        <v>0</v>
      </c>
      <c r="AM57" s="118"/>
      <c r="AN57" s="118"/>
      <c r="AO57" s="118">
        <f>AO58+AO69+AO80+AO91</f>
        <v>0</v>
      </c>
      <c r="AP57" s="118"/>
      <c r="AQ57" s="118"/>
      <c r="AR57" s="118">
        <f>AR58+AR69+AR80+AR91</f>
        <v>0</v>
      </c>
      <c r="AS57" s="118"/>
      <c r="AT57" s="118"/>
      <c r="AU57" s="118">
        <f>AU58+AU69+AU80+AU91</f>
        <v>0</v>
      </c>
      <c r="AV57" s="118"/>
      <c r="AW57" s="118"/>
      <c r="AX57" s="118">
        <f>AX58+AX69+AX80+AX91</f>
        <v>0</v>
      </c>
      <c r="AY57" s="118"/>
      <c r="AZ57" s="118"/>
      <c r="BA57" s="118">
        <f>BA58+BA69+BA80+BA91</f>
        <v>0</v>
      </c>
      <c r="BB57" s="118"/>
      <c r="BC57" s="118"/>
      <c r="BD57" s="118">
        <f>BD58+BD69+BD80+BD91</f>
        <v>0</v>
      </c>
      <c r="BE57" s="118"/>
      <c r="BF57" s="118"/>
      <c r="BG57" s="118">
        <f>BG58+BG69+BG80+BG91</f>
        <v>0</v>
      </c>
      <c r="BH57" s="118"/>
      <c r="BI57" s="118"/>
      <c r="BJ57" s="118">
        <f>BJ58+BJ69+BJ80+BJ91</f>
        <v>0</v>
      </c>
      <c r="BK57" s="118"/>
      <c r="BL57" s="309"/>
      <c r="BM57" s="315"/>
      <c r="BN57" s="317"/>
    </row>
    <row r="58" s="121" customFormat="1" ht="33.95" hidden="1" customHeight="1" outlineLevel="4" collapsed="1" spans="2:66">
      <c r="B58" s="122" t="s">
        <v>779</v>
      </c>
      <c r="C58" s="123" t="s">
        <v>115</v>
      </c>
      <c r="D58" s="121" t="s">
        <v>109</v>
      </c>
      <c r="E58" s="122"/>
      <c r="F58" s="122"/>
      <c r="G58" s="122"/>
      <c r="H58" s="122">
        <f>SUM(H59:H68)</f>
        <v>18867.9245283019</v>
      </c>
      <c r="I58" s="122"/>
      <c r="J58" s="122"/>
      <c r="K58" s="122"/>
      <c r="L58" s="122"/>
      <c r="M58" s="122"/>
      <c r="N58" s="122"/>
      <c r="O58" s="122"/>
      <c r="P58" s="293"/>
      <c r="Q58" s="293"/>
      <c r="R58" s="293"/>
      <c r="S58" s="293"/>
      <c r="T58" s="293"/>
      <c r="U58" s="293"/>
      <c r="V58" s="293"/>
      <c r="W58" s="293"/>
      <c r="X58" s="293"/>
      <c r="Y58" s="293"/>
      <c r="Z58" s="293"/>
      <c r="AA58" s="293"/>
      <c r="AB58" s="122">
        <f t="shared" ref="AB58:AF58" si="113">SUM(AB59:AB68)</f>
        <v>18867.9245283019</v>
      </c>
      <c r="AC58" s="122">
        <f t="shared" si="113"/>
        <v>18867.9245283019</v>
      </c>
      <c r="AD58" s="122"/>
      <c r="AE58" s="122"/>
      <c r="AF58" s="122">
        <f t="shared" si="113"/>
        <v>0</v>
      </c>
      <c r="AG58" s="122"/>
      <c r="AH58" s="122"/>
      <c r="AI58" s="122">
        <f>SUM(AI59:AI68)</f>
        <v>0</v>
      </c>
      <c r="AJ58" s="122"/>
      <c r="AK58" s="122"/>
      <c r="AL58" s="122">
        <f>SUM(AL59:AL68)</f>
        <v>0</v>
      </c>
      <c r="AM58" s="122"/>
      <c r="AN58" s="122"/>
      <c r="AO58" s="122">
        <f>SUM(AO59:AO68)</f>
        <v>0</v>
      </c>
      <c r="AP58" s="122"/>
      <c r="AQ58" s="122"/>
      <c r="AR58" s="122">
        <f>SUM(AR59:AR68)</f>
        <v>0</v>
      </c>
      <c r="AS58" s="122"/>
      <c r="AT58" s="122"/>
      <c r="AU58" s="122">
        <f>SUM(AU59:AU68)</f>
        <v>0</v>
      </c>
      <c r="AV58" s="122"/>
      <c r="AW58" s="122"/>
      <c r="AX58" s="122">
        <f>SUM(AX59:AX68)</f>
        <v>0</v>
      </c>
      <c r="AY58" s="122"/>
      <c r="AZ58" s="122"/>
      <c r="BA58" s="122">
        <f>SUM(BA59:BA68)</f>
        <v>0</v>
      </c>
      <c r="BB58" s="122"/>
      <c r="BC58" s="122"/>
      <c r="BD58" s="122">
        <f>SUM(BD59:BD68)</f>
        <v>0</v>
      </c>
      <c r="BE58" s="122"/>
      <c r="BF58" s="122"/>
      <c r="BG58" s="122">
        <f>SUM(BG59:BG68)</f>
        <v>0</v>
      </c>
      <c r="BH58" s="122"/>
      <c r="BI58" s="122"/>
      <c r="BJ58" s="122">
        <f>SUM(BJ59:BJ68)</f>
        <v>0</v>
      </c>
      <c r="BK58" s="122"/>
      <c r="BL58" s="310"/>
      <c r="BM58" s="315"/>
      <c r="BN58" s="318"/>
    </row>
    <row r="59" s="267" customFormat="1" ht="33.95" hidden="1" customHeight="1" outlineLevel="5" spans="2:66">
      <c r="B59" s="178" t="s">
        <v>784</v>
      </c>
      <c r="C59" s="287" t="s">
        <v>869</v>
      </c>
      <c r="D59" s="267" t="s">
        <v>870</v>
      </c>
      <c r="E59" s="178" t="s">
        <v>871</v>
      </c>
      <c r="F59" s="178"/>
      <c r="G59" s="178" t="s">
        <v>788</v>
      </c>
      <c r="H59" s="178">
        <f t="shared" ref="H59:H68" si="114">AB59</f>
        <v>18867.9245283019</v>
      </c>
      <c r="I59" s="178" t="s">
        <v>789</v>
      </c>
      <c r="J59" s="178">
        <f t="shared" ref="J59:J68" si="115">SUM(AD59,AG59,AJ59,AM59,AP59,AS59,AV59,AY59,BB59,BE59,BH59,BK59)/N59</f>
        <v>1</v>
      </c>
      <c r="K59" s="178" t="s">
        <v>790</v>
      </c>
      <c r="L59" s="178">
        <f t="shared" ref="L59:L68" si="116">H59/N59/J59</f>
        <v>18867.9245283019</v>
      </c>
      <c r="M59" s="178" t="s">
        <v>791</v>
      </c>
      <c r="N59" s="178">
        <f t="shared" ref="N59:N68" si="117">COUNTIF(AD59,"&gt;0")+COUNTIF(AG59,"&gt;0")+COUNTIF(AJ59,"&gt;0")+COUNTIF(AM59,"&gt;0")+COUNTIF(AP59,"&gt;0")+COUNTIF(AS59,"&gt;0")+COUNTIF(AV59,"&gt;0")+COUNTIF(AY59,"&gt;0")+COUNTIF(BB59,"&gt;0")+COUNTIF(BE59,"&gt;0")+COUNTIF(BH59,"&gt;0")+COUNTIF(BK59,"&gt;0")</f>
        <v>1</v>
      </c>
      <c r="O59" s="178"/>
      <c r="P59" s="294"/>
      <c r="Q59" s="294"/>
      <c r="R59" s="294"/>
      <c r="S59" s="294"/>
      <c r="T59" s="294"/>
      <c r="U59" s="294"/>
      <c r="V59" s="294"/>
      <c r="W59" s="294"/>
      <c r="X59" s="294"/>
      <c r="Y59" s="294"/>
      <c r="Z59" s="294"/>
      <c r="AA59" s="294"/>
      <c r="AB59" s="178">
        <f t="shared" ref="AB59:AB68" si="118">SUM(AC59,AF59,AI59,AL59,AO59,AR59,AU59,AX59,BA59,BD59,BG59,BJ59)</f>
        <v>18867.9245283019</v>
      </c>
      <c r="AC59" s="178">
        <f t="shared" ref="AC59:AC68" si="119">AD59*AE59</f>
        <v>18867.9245283019</v>
      </c>
      <c r="AD59" s="178">
        <v>1</v>
      </c>
      <c r="AE59" s="302">
        <v>18867.9245283019</v>
      </c>
      <c r="AF59" s="178">
        <f t="shared" ref="AF59:AF68" si="120">AG59*AH59</f>
        <v>0</v>
      </c>
      <c r="AG59" s="178">
        <f>SUMIFS('1-2 人员岗位信息'!G:G,'1-2 人员岗位信息'!$C:$C,"自有人员",'1-2 人员岗位信息'!$B:$B,$D59)</f>
        <v>0</v>
      </c>
      <c r="AH59" s="302"/>
      <c r="AI59" s="178">
        <f t="shared" ref="AI59:AI68" si="121">AJ59*AK59</f>
        <v>0</v>
      </c>
      <c r="AJ59" s="178">
        <f>SUMIFS('1-2 人员岗位信息'!H:H,'1-2 人员岗位信息'!$C:$C,"自有人员",'1-2 人员岗位信息'!$B:$B,$D59)</f>
        <v>0</v>
      </c>
      <c r="AK59" s="302"/>
      <c r="AL59" s="178">
        <f t="shared" ref="AL59:AL68" si="122">AM59*AN59</f>
        <v>0</v>
      </c>
      <c r="AM59" s="178">
        <f>SUMIFS('1-2 人员岗位信息'!I:I,'1-2 人员岗位信息'!$C:$C,"自有人员",'1-2 人员岗位信息'!$B:$B,$D59)</f>
        <v>0</v>
      </c>
      <c r="AN59" s="302"/>
      <c r="AO59" s="178">
        <f t="shared" ref="AO59:AO68" si="123">AP59*AQ59</f>
        <v>0</v>
      </c>
      <c r="AP59" s="178">
        <f>SUMIFS('1-2 人员岗位信息'!J:J,'1-2 人员岗位信息'!$C:$C,"自有人员",'1-2 人员岗位信息'!$B:$B,$D59)</f>
        <v>0</v>
      </c>
      <c r="AQ59" s="302"/>
      <c r="AR59" s="178">
        <f t="shared" ref="AR59:AR68" si="124">AS59*AT59</f>
        <v>0</v>
      </c>
      <c r="AS59" s="178">
        <f>SUMIFS('1-2 人员岗位信息'!K:K,'1-2 人员岗位信息'!$C:$C,"自有人员",'1-2 人员岗位信息'!$B:$B,$D59)</f>
        <v>0</v>
      </c>
      <c r="AT59" s="302"/>
      <c r="AU59" s="178">
        <f t="shared" ref="AU59:AU68" si="125">AV59*AW59</f>
        <v>0</v>
      </c>
      <c r="AV59" s="178">
        <f>SUMIFS('1-2 人员岗位信息'!L:L,'1-2 人员岗位信息'!$C:$C,"自有人员",'1-2 人员岗位信息'!$B:$B,$D59)</f>
        <v>0</v>
      </c>
      <c r="AW59" s="302"/>
      <c r="AX59" s="178">
        <f t="shared" ref="AX59:AX68" si="126">AY59*AZ59</f>
        <v>0</v>
      </c>
      <c r="AY59" s="178">
        <f>SUMIFS('1-2 人员岗位信息'!M:M,'1-2 人员岗位信息'!$C:$C,"自有人员",'1-2 人员岗位信息'!$B:$B,$D59)</f>
        <v>0</v>
      </c>
      <c r="AZ59" s="302"/>
      <c r="BA59" s="178">
        <f t="shared" ref="BA59:BA68" si="127">BB59*BC59</f>
        <v>0</v>
      </c>
      <c r="BB59" s="178">
        <f>SUMIFS('1-2 人员岗位信息'!N:N,'1-2 人员岗位信息'!$C:$C,"自有人员",'1-2 人员岗位信息'!$B:$B,$D59)</f>
        <v>0</v>
      </c>
      <c r="BC59" s="302"/>
      <c r="BD59" s="178">
        <f t="shared" ref="BD59:BD68" si="128">BE59*BF59</f>
        <v>0</v>
      </c>
      <c r="BE59" s="178">
        <f>SUMIFS('1-2 人员岗位信息'!O:O,'1-2 人员岗位信息'!$C:$C,"自有人员",'1-2 人员岗位信息'!$B:$B,$D59)</f>
        <v>0</v>
      </c>
      <c r="BF59" s="302"/>
      <c r="BG59" s="178">
        <f t="shared" ref="BG59:BG68" si="129">BH59*BI59</f>
        <v>0</v>
      </c>
      <c r="BH59" s="178">
        <f>SUMIFS('1-2 人员岗位信息'!P:P,'1-2 人员岗位信息'!$C:$C,"自有人员",'1-2 人员岗位信息'!$B:$B,$D59)</f>
        <v>0</v>
      </c>
      <c r="BI59" s="302"/>
      <c r="BJ59" s="178">
        <f t="shared" ref="BJ59:BJ68" si="130">BK59*BL59</f>
        <v>0</v>
      </c>
      <c r="BK59" s="178">
        <f>SUMIFS('1-2 人员岗位信息'!Q:Q,'1-2 人员岗位信息'!$C:$C,"自有人员",'1-2 人员岗位信息'!$B:$B,$D59)</f>
        <v>0</v>
      </c>
      <c r="BL59" s="311"/>
      <c r="BM59" s="315"/>
      <c r="BN59" s="319"/>
    </row>
    <row r="60" s="267" customFormat="1" ht="33.95" hidden="1" customHeight="1" outlineLevel="5" spans="2:66">
      <c r="B60" s="178" t="s">
        <v>784</v>
      </c>
      <c r="C60" s="287" t="s">
        <v>872</v>
      </c>
      <c r="D60" s="267" t="s">
        <v>873</v>
      </c>
      <c r="E60" s="178" t="s">
        <v>874</v>
      </c>
      <c r="F60" s="178"/>
      <c r="G60" s="178" t="s">
        <v>788</v>
      </c>
      <c r="H60" s="178">
        <f t="shared" si="114"/>
        <v>0</v>
      </c>
      <c r="I60" s="178" t="s">
        <v>789</v>
      </c>
      <c r="J60" s="178" t="e">
        <f t="shared" si="115"/>
        <v>#DIV/0!</v>
      </c>
      <c r="K60" s="178" t="s">
        <v>790</v>
      </c>
      <c r="L60" s="178" t="e">
        <f t="shared" si="116"/>
        <v>#DIV/0!</v>
      </c>
      <c r="M60" s="178" t="s">
        <v>791</v>
      </c>
      <c r="N60" s="178">
        <f t="shared" si="117"/>
        <v>0</v>
      </c>
      <c r="O60" s="178"/>
      <c r="P60" s="294"/>
      <c r="Q60" s="294"/>
      <c r="R60" s="294"/>
      <c r="S60" s="294"/>
      <c r="T60" s="294"/>
      <c r="U60" s="294"/>
      <c r="V60" s="294"/>
      <c r="W60" s="294"/>
      <c r="X60" s="294"/>
      <c r="Y60" s="294"/>
      <c r="Z60" s="294"/>
      <c r="AA60" s="294"/>
      <c r="AB60" s="178">
        <f t="shared" si="118"/>
        <v>0</v>
      </c>
      <c r="AC60" s="178">
        <f t="shared" si="119"/>
        <v>0</v>
      </c>
      <c r="AD60" s="178">
        <f>SUMIFS('1-2 人员岗位信息'!F:F,'1-2 人员岗位信息'!$C:$C,"自有人员",'1-2 人员岗位信息'!$B:$B,$D60)</f>
        <v>0</v>
      </c>
      <c r="AE60" s="302"/>
      <c r="AF60" s="178">
        <f t="shared" si="120"/>
        <v>0</v>
      </c>
      <c r="AG60" s="178">
        <f>SUMIFS('1-2 人员岗位信息'!G:G,'1-2 人员岗位信息'!$C:$C,"自有人员",'1-2 人员岗位信息'!$B:$B,$D60)</f>
        <v>0</v>
      </c>
      <c r="AH60" s="302"/>
      <c r="AI60" s="178">
        <f t="shared" si="121"/>
        <v>0</v>
      </c>
      <c r="AJ60" s="178">
        <f>SUMIFS('1-2 人员岗位信息'!H:H,'1-2 人员岗位信息'!$C:$C,"自有人员",'1-2 人员岗位信息'!$B:$B,$D60)</f>
        <v>0</v>
      </c>
      <c r="AK60" s="302"/>
      <c r="AL60" s="178">
        <f t="shared" si="122"/>
        <v>0</v>
      </c>
      <c r="AM60" s="178">
        <f>SUMIFS('1-2 人员岗位信息'!I:I,'1-2 人员岗位信息'!$C:$C,"自有人员",'1-2 人员岗位信息'!$B:$B,$D60)</f>
        <v>0</v>
      </c>
      <c r="AN60" s="302"/>
      <c r="AO60" s="178">
        <f t="shared" si="123"/>
        <v>0</v>
      </c>
      <c r="AP60" s="178">
        <f>SUMIFS('1-2 人员岗位信息'!J:J,'1-2 人员岗位信息'!$C:$C,"自有人员",'1-2 人员岗位信息'!$B:$B,$D60)</f>
        <v>0</v>
      </c>
      <c r="AQ60" s="302"/>
      <c r="AR60" s="178">
        <f t="shared" si="124"/>
        <v>0</v>
      </c>
      <c r="AS60" s="178">
        <f>SUMIFS('1-2 人员岗位信息'!K:K,'1-2 人员岗位信息'!$C:$C,"自有人员",'1-2 人员岗位信息'!$B:$B,$D60)</f>
        <v>0</v>
      </c>
      <c r="AT60" s="302"/>
      <c r="AU60" s="178">
        <f t="shared" si="125"/>
        <v>0</v>
      </c>
      <c r="AV60" s="178">
        <f>SUMIFS('1-2 人员岗位信息'!L:L,'1-2 人员岗位信息'!$C:$C,"自有人员",'1-2 人员岗位信息'!$B:$B,$D60)</f>
        <v>0</v>
      </c>
      <c r="AW60" s="302"/>
      <c r="AX60" s="178">
        <f t="shared" si="126"/>
        <v>0</v>
      </c>
      <c r="AY60" s="178">
        <f>SUMIFS('1-2 人员岗位信息'!M:M,'1-2 人员岗位信息'!$C:$C,"自有人员",'1-2 人员岗位信息'!$B:$B,$D60)</f>
        <v>0</v>
      </c>
      <c r="AZ60" s="302"/>
      <c r="BA60" s="178">
        <f t="shared" si="127"/>
        <v>0</v>
      </c>
      <c r="BB60" s="178">
        <f>SUMIFS('1-2 人员岗位信息'!N:N,'1-2 人员岗位信息'!$C:$C,"自有人员",'1-2 人员岗位信息'!$B:$B,$D60)</f>
        <v>0</v>
      </c>
      <c r="BC60" s="302"/>
      <c r="BD60" s="178">
        <f t="shared" si="128"/>
        <v>0</v>
      </c>
      <c r="BE60" s="178">
        <f>SUMIFS('1-2 人员岗位信息'!O:O,'1-2 人员岗位信息'!$C:$C,"自有人员",'1-2 人员岗位信息'!$B:$B,$D60)</f>
        <v>0</v>
      </c>
      <c r="BF60" s="302"/>
      <c r="BG60" s="178">
        <f t="shared" si="129"/>
        <v>0</v>
      </c>
      <c r="BH60" s="178">
        <f>SUMIFS('1-2 人员岗位信息'!P:P,'1-2 人员岗位信息'!$C:$C,"自有人员",'1-2 人员岗位信息'!$B:$B,$D60)</f>
        <v>0</v>
      </c>
      <c r="BI60" s="302"/>
      <c r="BJ60" s="178">
        <f t="shared" si="130"/>
        <v>0</v>
      </c>
      <c r="BK60" s="178">
        <f>SUMIFS('1-2 人员岗位信息'!Q:Q,'1-2 人员岗位信息'!$C:$C,"自有人员",'1-2 人员岗位信息'!$B:$B,$D60)</f>
        <v>0</v>
      </c>
      <c r="BL60" s="311"/>
      <c r="BM60" s="315"/>
      <c r="BN60" s="319"/>
    </row>
    <row r="61" s="267" customFormat="1" ht="33.95" hidden="1" customHeight="1" outlineLevel="5" spans="2:66">
      <c r="B61" s="178" t="s">
        <v>784</v>
      </c>
      <c r="C61" s="287" t="s">
        <v>875</v>
      </c>
      <c r="D61" s="267" t="s">
        <v>876</v>
      </c>
      <c r="E61" s="178" t="s">
        <v>877</v>
      </c>
      <c r="F61" s="178"/>
      <c r="G61" s="178" t="s">
        <v>788</v>
      </c>
      <c r="H61" s="178">
        <f t="shared" si="114"/>
        <v>0</v>
      </c>
      <c r="I61" s="178" t="s">
        <v>789</v>
      </c>
      <c r="J61" s="178" t="e">
        <f t="shared" si="115"/>
        <v>#DIV/0!</v>
      </c>
      <c r="K61" s="178" t="s">
        <v>790</v>
      </c>
      <c r="L61" s="178" t="e">
        <f t="shared" si="116"/>
        <v>#DIV/0!</v>
      </c>
      <c r="M61" s="178" t="s">
        <v>791</v>
      </c>
      <c r="N61" s="178">
        <f t="shared" si="117"/>
        <v>0</v>
      </c>
      <c r="O61" s="178"/>
      <c r="P61" s="294"/>
      <c r="Q61" s="294"/>
      <c r="R61" s="294"/>
      <c r="S61" s="294"/>
      <c r="T61" s="294"/>
      <c r="U61" s="294"/>
      <c r="V61" s="294"/>
      <c r="W61" s="294"/>
      <c r="X61" s="294"/>
      <c r="Y61" s="294"/>
      <c r="Z61" s="294"/>
      <c r="AA61" s="294"/>
      <c r="AB61" s="178">
        <f t="shared" si="118"/>
        <v>0</v>
      </c>
      <c r="AC61" s="178">
        <f t="shared" si="119"/>
        <v>0</v>
      </c>
      <c r="AD61" s="178">
        <f>SUMIFS('1-2 人员岗位信息'!F:F,'1-2 人员岗位信息'!$C:$C,"自有人员",'1-2 人员岗位信息'!$B:$B,$D61)</f>
        <v>0</v>
      </c>
      <c r="AE61" s="302"/>
      <c r="AF61" s="178">
        <f t="shared" si="120"/>
        <v>0</v>
      </c>
      <c r="AG61" s="178">
        <f>SUMIFS('1-2 人员岗位信息'!G:G,'1-2 人员岗位信息'!$C:$C,"自有人员",'1-2 人员岗位信息'!$B:$B,$D61)</f>
        <v>0</v>
      </c>
      <c r="AH61" s="302"/>
      <c r="AI61" s="178">
        <f t="shared" si="121"/>
        <v>0</v>
      </c>
      <c r="AJ61" s="178">
        <f>SUMIFS('1-2 人员岗位信息'!H:H,'1-2 人员岗位信息'!$C:$C,"自有人员",'1-2 人员岗位信息'!$B:$B,$D61)</f>
        <v>0</v>
      </c>
      <c r="AK61" s="302"/>
      <c r="AL61" s="178">
        <f t="shared" si="122"/>
        <v>0</v>
      </c>
      <c r="AM61" s="178">
        <f>SUMIFS('1-2 人员岗位信息'!I:I,'1-2 人员岗位信息'!$C:$C,"自有人员",'1-2 人员岗位信息'!$B:$B,$D61)</f>
        <v>0</v>
      </c>
      <c r="AN61" s="302"/>
      <c r="AO61" s="178">
        <f t="shared" si="123"/>
        <v>0</v>
      </c>
      <c r="AP61" s="178">
        <f>SUMIFS('1-2 人员岗位信息'!J:J,'1-2 人员岗位信息'!$C:$C,"自有人员",'1-2 人员岗位信息'!$B:$B,$D61)</f>
        <v>0</v>
      </c>
      <c r="AQ61" s="302"/>
      <c r="AR61" s="178">
        <f t="shared" si="124"/>
        <v>0</v>
      </c>
      <c r="AS61" s="178">
        <f>SUMIFS('1-2 人员岗位信息'!K:K,'1-2 人员岗位信息'!$C:$C,"自有人员",'1-2 人员岗位信息'!$B:$B,$D61)</f>
        <v>0</v>
      </c>
      <c r="AT61" s="302"/>
      <c r="AU61" s="178">
        <f t="shared" si="125"/>
        <v>0</v>
      </c>
      <c r="AV61" s="178">
        <f>SUMIFS('1-2 人员岗位信息'!L:L,'1-2 人员岗位信息'!$C:$C,"自有人员",'1-2 人员岗位信息'!$B:$B,$D61)</f>
        <v>0</v>
      </c>
      <c r="AW61" s="302"/>
      <c r="AX61" s="178">
        <f t="shared" si="126"/>
        <v>0</v>
      </c>
      <c r="AY61" s="178">
        <f>SUMIFS('1-2 人员岗位信息'!M:M,'1-2 人员岗位信息'!$C:$C,"自有人员",'1-2 人员岗位信息'!$B:$B,$D61)</f>
        <v>0</v>
      </c>
      <c r="AZ61" s="302"/>
      <c r="BA61" s="178">
        <f t="shared" si="127"/>
        <v>0</v>
      </c>
      <c r="BB61" s="178">
        <f>SUMIFS('1-2 人员岗位信息'!N:N,'1-2 人员岗位信息'!$C:$C,"自有人员",'1-2 人员岗位信息'!$B:$B,$D61)</f>
        <v>0</v>
      </c>
      <c r="BC61" s="302"/>
      <c r="BD61" s="178">
        <f t="shared" si="128"/>
        <v>0</v>
      </c>
      <c r="BE61" s="178">
        <f>SUMIFS('1-2 人员岗位信息'!O:O,'1-2 人员岗位信息'!$C:$C,"自有人员",'1-2 人员岗位信息'!$B:$B,$D61)</f>
        <v>0</v>
      </c>
      <c r="BF61" s="302"/>
      <c r="BG61" s="178">
        <f t="shared" si="129"/>
        <v>0</v>
      </c>
      <c r="BH61" s="178">
        <f>SUMIFS('1-2 人员岗位信息'!P:P,'1-2 人员岗位信息'!$C:$C,"自有人员",'1-2 人员岗位信息'!$B:$B,$D61)</f>
        <v>0</v>
      </c>
      <c r="BI61" s="302"/>
      <c r="BJ61" s="178">
        <f t="shared" si="130"/>
        <v>0</v>
      </c>
      <c r="BK61" s="178">
        <f>SUMIFS('1-2 人员岗位信息'!Q:Q,'1-2 人员岗位信息'!$C:$C,"自有人员",'1-2 人员岗位信息'!$B:$B,$D61)</f>
        <v>0</v>
      </c>
      <c r="BL61" s="311"/>
      <c r="BM61" s="315"/>
      <c r="BN61" s="319"/>
    </row>
    <row r="62" s="267" customFormat="1" ht="33.95" hidden="1" customHeight="1" outlineLevel="5" spans="2:66">
      <c r="B62" s="178" t="s">
        <v>784</v>
      </c>
      <c r="C62" s="287" t="s">
        <v>878</v>
      </c>
      <c r="D62" s="267" t="s">
        <v>879</v>
      </c>
      <c r="E62" s="178" t="s">
        <v>880</v>
      </c>
      <c r="F62" s="178"/>
      <c r="G62" s="178" t="s">
        <v>788</v>
      </c>
      <c r="H62" s="178">
        <f t="shared" si="114"/>
        <v>0</v>
      </c>
      <c r="I62" s="178" t="s">
        <v>789</v>
      </c>
      <c r="J62" s="178" t="e">
        <f t="shared" si="115"/>
        <v>#DIV/0!</v>
      </c>
      <c r="K62" s="178" t="s">
        <v>790</v>
      </c>
      <c r="L62" s="178" t="e">
        <f t="shared" si="116"/>
        <v>#DIV/0!</v>
      </c>
      <c r="M62" s="178" t="s">
        <v>791</v>
      </c>
      <c r="N62" s="178">
        <f t="shared" si="117"/>
        <v>0</v>
      </c>
      <c r="O62" s="178"/>
      <c r="P62" s="294"/>
      <c r="Q62" s="294"/>
      <c r="R62" s="294"/>
      <c r="S62" s="294"/>
      <c r="T62" s="294"/>
      <c r="U62" s="294"/>
      <c r="V62" s="294"/>
      <c r="W62" s="294"/>
      <c r="X62" s="294"/>
      <c r="Y62" s="294"/>
      <c r="Z62" s="294"/>
      <c r="AA62" s="294"/>
      <c r="AB62" s="178">
        <f t="shared" si="118"/>
        <v>0</v>
      </c>
      <c r="AC62" s="178">
        <f t="shared" si="119"/>
        <v>0</v>
      </c>
      <c r="AD62" s="178">
        <f>SUMIFS('1-2 人员岗位信息'!F:F,'1-2 人员岗位信息'!$C:$C,"自有人员",'1-2 人员岗位信息'!$B:$B,$D62)</f>
        <v>0</v>
      </c>
      <c r="AE62" s="302"/>
      <c r="AF62" s="178">
        <f t="shared" si="120"/>
        <v>0</v>
      </c>
      <c r="AG62" s="178">
        <f>SUMIFS('1-2 人员岗位信息'!G:G,'1-2 人员岗位信息'!$C:$C,"自有人员",'1-2 人员岗位信息'!$B:$B,$D62)</f>
        <v>0</v>
      </c>
      <c r="AH62" s="302"/>
      <c r="AI62" s="178">
        <f t="shared" si="121"/>
        <v>0</v>
      </c>
      <c r="AJ62" s="178">
        <f>SUMIFS('1-2 人员岗位信息'!H:H,'1-2 人员岗位信息'!$C:$C,"自有人员",'1-2 人员岗位信息'!$B:$B,$D62)</f>
        <v>0</v>
      </c>
      <c r="AK62" s="302"/>
      <c r="AL62" s="178">
        <f t="shared" si="122"/>
        <v>0</v>
      </c>
      <c r="AM62" s="178">
        <f>SUMIFS('1-2 人员岗位信息'!I:I,'1-2 人员岗位信息'!$C:$C,"自有人员",'1-2 人员岗位信息'!$B:$B,$D62)</f>
        <v>0</v>
      </c>
      <c r="AN62" s="302"/>
      <c r="AO62" s="178">
        <f t="shared" si="123"/>
        <v>0</v>
      </c>
      <c r="AP62" s="178">
        <f>SUMIFS('1-2 人员岗位信息'!J:J,'1-2 人员岗位信息'!$C:$C,"自有人员",'1-2 人员岗位信息'!$B:$B,$D62)</f>
        <v>0</v>
      </c>
      <c r="AQ62" s="302"/>
      <c r="AR62" s="178">
        <f t="shared" si="124"/>
        <v>0</v>
      </c>
      <c r="AS62" s="178">
        <f>SUMIFS('1-2 人员岗位信息'!K:K,'1-2 人员岗位信息'!$C:$C,"自有人员",'1-2 人员岗位信息'!$B:$B,$D62)</f>
        <v>0</v>
      </c>
      <c r="AT62" s="302"/>
      <c r="AU62" s="178">
        <f t="shared" si="125"/>
        <v>0</v>
      </c>
      <c r="AV62" s="178">
        <f>SUMIFS('1-2 人员岗位信息'!L:L,'1-2 人员岗位信息'!$C:$C,"自有人员",'1-2 人员岗位信息'!$B:$B,$D62)</f>
        <v>0</v>
      </c>
      <c r="AW62" s="302"/>
      <c r="AX62" s="178">
        <f t="shared" si="126"/>
        <v>0</v>
      </c>
      <c r="AY62" s="178">
        <f>SUMIFS('1-2 人员岗位信息'!M:M,'1-2 人员岗位信息'!$C:$C,"自有人员",'1-2 人员岗位信息'!$B:$B,$D62)</f>
        <v>0</v>
      </c>
      <c r="AZ62" s="302"/>
      <c r="BA62" s="178">
        <f t="shared" si="127"/>
        <v>0</v>
      </c>
      <c r="BB62" s="178">
        <f>SUMIFS('1-2 人员岗位信息'!N:N,'1-2 人员岗位信息'!$C:$C,"自有人员",'1-2 人员岗位信息'!$B:$B,$D62)</f>
        <v>0</v>
      </c>
      <c r="BC62" s="302"/>
      <c r="BD62" s="178">
        <f t="shared" si="128"/>
        <v>0</v>
      </c>
      <c r="BE62" s="178">
        <f>SUMIFS('1-2 人员岗位信息'!O:O,'1-2 人员岗位信息'!$C:$C,"自有人员",'1-2 人员岗位信息'!$B:$B,$D62)</f>
        <v>0</v>
      </c>
      <c r="BF62" s="302"/>
      <c r="BG62" s="178">
        <f t="shared" si="129"/>
        <v>0</v>
      </c>
      <c r="BH62" s="178">
        <f>SUMIFS('1-2 人员岗位信息'!P:P,'1-2 人员岗位信息'!$C:$C,"自有人员",'1-2 人员岗位信息'!$B:$B,$D62)</f>
        <v>0</v>
      </c>
      <c r="BI62" s="302"/>
      <c r="BJ62" s="178">
        <f t="shared" si="130"/>
        <v>0</v>
      </c>
      <c r="BK62" s="178">
        <f>SUMIFS('1-2 人员岗位信息'!Q:Q,'1-2 人员岗位信息'!$C:$C,"自有人员",'1-2 人员岗位信息'!$B:$B,$D62)</f>
        <v>0</v>
      </c>
      <c r="BL62" s="311"/>
      <c r="BM62" s="315"/>
      <c r="BN62" s="319"/>
    </row>
    <row r="63" s="267" customFormat="1" ht="33.95" hidden="1" customHeight="1" outlineLevel="5" spans="2:66">
      <c r="B63" s="178" t="s">
        <v>784</v>
      </c>
      <c r="C63" s="287" t="s">
        <v>881</v>
      </c>
      <c r="D63" s="267" t="s">
        <v>882</v>
      </c>
      <c r="E63" s="178" t="s">
        <v>883</v>
      </c>
      <c r="F63" s="178"/>
      <c r="G63" s="178" t="s">
        <v>788</v>
      </c>
      <c r="H63" s="178">
        <f t="shared" si="114"/>
        <v>0</v>
      </c>
      <c r="I63" s="178" t="s">
        <v>789</v>
      </c>
      <c r="J63" s="178" t="e">
        <f t="shared" si="115"/>
        <v>#DIV/0!</v>
      </c>
      <c r="K63" s="178" t="s">
        <v>790</v>
      </c>
      <c r="L63" s="178" t="e">
        <f t="shared" si="116"/>
        <v>#DIV/0!</v>
      </c>
      <c r="M63" s="178" t="s">
        <v>791</v>
      </c>
      <c r="N63" s="178">
        <f t="shared" si="117"/>
        <v>0</v>
      </c>
      <c r="O63" s="178"/>
      <c r="P63" s="294"/>
      <c r="Q63" s="294"/>
      <c r="R63" s="294"/>
      <c r="S63" s="294"/>
      <c r="T63" s="294"/>
      <c r="U63" s="294"/>
      <c r="V63" s="294"/>
      <c r="W63" s="294"/>
      <c r="X63" s="294"/>
      <c r="Y63" s="294"/>
      <c r="Z63" s="294"/>
      <c r="AA63" s="294"/>
      <c r="AB63" s="178">
        <f t="shared" si="118"/>
        <v>0</v>
      </c>
      <c r="AC63" s="178">
        <f t="shared" si="119"/>
        <v>0</v>
      </c>
      <c r="AD63" s="178">
        <f>SUMIFS('1-2 人员岗位信息'!F:F,'1-2 人员岗位信息'!$C:$C,"自有人员",'1-2 人员岗位信息'!$B:$B,$D63)</f>
        <v>0</v>
      </c>
      <c r="AE63" s="302"/>
      <c r="AF63" s="178">
        <f t="shared" si="120"/>
        <v>0</v>
      </c>
      <c r="AG63" s="178">
        <f>SUMIFS('1-2 人员岗位信息'!G:G,'1-2 人员岗位信息'!$C:$C,"自有人员",'1-2 人员岗位信息'!$B:$B,$D63)</f>
        <v>0</v>
      </c>
      <c r="AH63" s="302"/>
      <c r="AI63" s="178">
        <f t="shared" si="121"/>
        <v>0</v>
      </c>
      <c r="AJ63" s="178">
        <f>SUMIFS('1-2 人员岗位信息'!H:H,'1-2 人员岗位信息'!$C:$C,"自有人员",'1-2 人员岗位信息'!$B:$B,$D63)</f>
        <v>0</v>
      </c>
      <c r="AK63" s="302"/>
      <c r="AL63" s="178">
        <f t="shared" si="122"/>
        <v>0</v>
      </c>
      <c r="AM63" s="178">
        <f>SUMIFS('1-2 人员岗位信息'!I:I,'1-2 人员岗位信息'!$C:$C,"自有人员",'1-2 人员岗位信息'!$B:$B,$D63)</f>
        <v>0</v>
      </c>
      <c r="AN63" s="302"/>
      <c r="AO63" s="178">
        <f t="shared" si="123"/>
        <v>0</v>
      </c>
      <c r="AP63" s="178">
        <f>SUMIFS('1-2 人员岗位信息'!J:J,'1-2 人员岗位信息'!$C:$C,"自有人员",'1-2 人员岗位信息'!$B:$B,$D63)</f>
        <v>0</v>
      </c>
      <c r="AQ63" s="302"/>
      <c r="AR63" s="178">
        <f t="shared" si="124"/>
        <v>0</v>
      </c>
      <c r="AS63" s="178">
        <f>SUMIFS('1-2 人员岗位信息'!K:K,'1-2 人员岗位信息'!$C:$C,"自有人员",'1-2 人员岗位信息'!$B:$B,$D63)</f>
        <v>0</v>
      </c>
      <c r="AT63" s="302"/>
      <c r="AU63" s="178">
        <f t="shared" si="125"/>
        <v>0</v>
      </c>
      <c r="AV63" s="178">
        <f>SUMIFS('1-2 人员岗位信息'!L:L,'1-2 人员岗位信息'!$C:$C,"自有人员",'1-2 人员岗位信息'!$B:$B,$D63)</f>
        <v>0</v>
      </c>
      <c r="AW63" s="302"/>
      <c r="AX63" s="178">
        <f t="shared" si="126"/>
        <v>0</v>
      </c>
      <c r="AY63" s="178">
        <f>SUMIFS('1-2 人员岗位信息'!M:M,'1-2 人员岗位信息'!$C:$C,"自有人员",'1-2 人员岗位信息'!$B:$B,$D63)</f>
        <v>0</v>
      </c>
      <c r="AZ63" s="302"/>
      <c r="BA63" s="178">
        <f t="shared" si="127"/>
        <v>0</v>
      </c>
      <c r="BB63" s="178">
        <f>SUMIFS('1-2 人员岗位信息'!N:N,'1-2 人员岗位信息'!$C:$C,"自有人员",'1-2 人员岗位信息'!$B:$B,$D63)</f>
        <v>0</v>
      </c>
      <c r="BC63" s="302"/>
      <c r="BD63" s="178">
        <f t="shared" si="128"/>
        <v>0</v>
      </c>
      <c r="BE63" s="178">
        <f>SUMIFS('1-2 人员岗位信息'!O:O,'1-2 人员岗位信息'!$C:$C,"自有人员",'1-2 人员岗位信息'!$B:$B,$D63)</f>
        <v>0</v>
      </c>
      <c r="BF63" s="302"/>
      <c r="BG63" s="178">
        <f t="shared" si="129"/>
        <v>0</v>
      </c>
      <c r="BH63" s="178">
        <f>SUMIFS('1-2 人员岗位信息'!P:P,'1-2 人员岗位信息'!$C:$C,"自有人员",'1-2 人员岗位信息'!$B:$B,$D63)</f>
        <v>0</v>
      </c>
      <c r="BI63" s="302"/>
      <c r="BJ63" s="178">
        <f t="shared" si="130"/>
        <v>0</v>
      </c>
      <c r="BK63" s="178">
        <f>SUMIFS('1-2 人员岗位信息'!Q:Q,'1-2 人员岗位信息'!$C:$C,"自有人员",'1-2 人员岗位信息'!$B:$B,$D63)</f>
        <v>0</v>
      </c>
      <c r="BL63" s="311"/>
      <c r="BM63" s="315"/>
      <c r="BN63" s="319"/>
    </row>
    <row r="64" s="267" customFormat="1" ht="33.95" hidden="1" customHeight="1" outlineLevel="5" spans="2:66">
      <c r="B64" s="178" t="s">
        <v>784</v>
      </c>
      <c r="C64" s="287" t="s">
        <v>884</v>
      </c>
      <c r="D64" s="267" t="s">
        <v>885</v>
      </c>
      <c r="E64" s="178" t="s">
        <v>886</v>
      </c>
      <c r="F64" s="178"/>
      <c r="G64" s="178" t="s">
        <v>788</v>
      </c>
      <c r="H64" s="178">
        <f t="shared" si="114"/>
        <v>0</v>
      </c>
      <c r="I64" s="178" t="s">
        <v>789</v>
      </c>
      <c r="J64" s="178" t="e">
        <f t="shared" si="115"/>
        <v>#DIV/0!</v>
      </c>
      <c r="K64" s="178" t="s">
        <v>790</v>
      </c>
      <c r="L64" s="178" t="e">
        <f t="shared" si="116"/>
        <v>#DIV/0!</v>
      </c>
      <c r="M64" s="178" t="s">
        <v>791</v>
      </c>
      <c r="N64" s="178">
        <f t="shared" si="117"/>
        <v>0</v>
      </c>
      <c r="O64" s="178"/>
      <c r="P64" s="294"/>
      <c r="Q64" s="294"/>
      <c r="R64" s="294"/>
      <c r="S64" s="294"/>
      <c r="T64" s="294"/>
      <c r="U64" s="294"/>
      <c r="V64" s="294"/>
      <c r="W64" s="294"/>
      <c r="X64" s="294"/>
      <c r="Y64" s="294"/>
      <c r="Z64" s="294"/>
      <c r="AA64" s="294"/>
      <c r="AB64" s="178">
        <f t="shared" si="118"/>
        <v>0</v>
      </c>
      <c r="AC64" s="178">
        <f t="shared" si="119"/>
        <v>0</v>
      </c>
      <c r="AD64" s="178">
        <f>SUMIFS('1-2 人员岗位信息'!F:F,'1-2 人员岗位信息'!$C:$C,"自有人员",'1-2 人员岗位信息'!$B:$B,$D64)</f>
        <v>0</v>
      </c>
      <c r="AE64" s="302"/>
      <c r="AF64" s="178">
        <f t="shared" si="120"/>
        <v>0</v>
      </c>
      <c r="AG64" s="178">
        <f>SUMIFS('1-2 人员岗位信息'!G:G,'1-2 人员岗位信息'!$C:$C,"自有人员",'1-2 人员岗位信息'!$B:$B,$D64)</f>
        <v>0</v>
      </c>
      <c r="AH64" s="302"/>
      <c r="AI64" s="178">
        <f t="shared" si="121"/>
        <v>0</v>
      </c>
      <c r="AJ64" s="178">
        <f>SUMIFS('1-2 人员岗位信息'!H:H,'1-2 人员岗位信息'!$C:$C,"自有人员",'1-2 人员岗位信息'!$B:$B,$D64)</f>
        <v>0</v>
      </c>
      <c r="AK64" s="302"/>
      <c r="AL64" s="178">
        <f t="shared" si="122"/>
        <v>0</v>
      </c>
      <c r="AM64" s="178">
        <f>SUMIFS('1-2 人员岗位信息'!I:I,'1-2 人员岗位信息'!$C:$C,"自有人员",'1-2 人员岗位信息'!$B:$B,$D64)</f>
        <v>0</v>
      </c>
      <c r="AN64" s="302"/>
      <c r="AO64" s="178">
        <f t="shared" si="123"/>
        <v>0</v>
      </c>
      <c r="AP64" s="178">
        <f>SUMIFS('1-2 人员岗位信息'!J:J,'1-2 人员岗位信息'!$C:$C,"自有人员",'1-2 人员岗位信息'!$B:$B,$D64)</f>
        <v>0</v>
      </c>
      <c r="AQ64" s="302"/>
      <c r="AR64" s="178">
        <f t="shared" si="124"/>
        <v>0</v>
      </c>
      <c r="AS64" s="178">
        <f>SUMIFS('1-2 人员岗位信息'!K:K,'1-2 人员岗位信息'!$C:$C,"自有人员",'1-2 人员岗位信息'!$B:$B,$D64)</f>
        <v>0</v>
      </c>
      <c r="AT64" s="302"/>
      <c r="AU64" s="178">
        <f t="shared" si="125"/>
        <v>0</v>
      </c>
      <c r="AV64" s="178">
        <f>SUMIFS('1-2 人员岗位信息'!L:L,'1-2 人员岗位信息'!$C:$C,"自有人员",'1-2 人员岗位信息'!$B:$B,$D64)</f>
        <v>0</v>
      </c>
      <c r="AW64" s="302"/>
      <c r="AX64" s="178">
        <f t="shared" si="126"/>
        <v>0</v>
      </c>
      <c r="AY64" s="178">
        <f>SUMIFS('1-2 人员岗位信息'!M:M,'1-2 人员岗位信息'!$C:$C,"自有人员",'1-2 人员岗位信息'!$B:$B,$D64)</f>
        <v>0</v>
      </c>
      <c r="AZ64" s="302"/>
      <c r="BA64" s="178">
        <f t="shared" si="127"/>
        <v>0</v>
      </c>
      <c r="BB64" s="178">
        <f>SUMIFS('1-2 人员岗位信息'!N:N,'1-2 人员岗位信息'!$C:$C,"自有人员",'1-2 人员岗位信息'!$B:$B,$D64)</f>
        <v>0</v>
      </c>
      <c r="BC64" s="302"/>
      <c r="BD64" s="178">
        <f t="shared" si="128"/>
        <v>0</v>
      </c>
      <c r="BE64" s="178">
        <f>SUMIFS('1-2 人员岗位信息'!O:O,'1-2 人员岗位信息'!$C:$C,"自有人员",'1-2 人员岗位信息'!$B:$B,$D64)</f>
        <v>0</v>
      </c>
      <c r="BF64" s="302"/>
      <c r="BG64" s="178">
        <f t="shared" si="129"/>
        <v>0</v>
      </c>
      <c r="BH64" s="178">
        <f>SUMIFS('1-2 人员岗位信息'!P:P,'1-2 人员岗位信息'!$C:$C,"自有人员",'1-2 人员岗位信息'!$B:$B,$D64)</f>
        <v>0</v>
      </c>
      <c r="BI64" s="302"/>
      <c r="BJ64" s="178">
        <f t="shared" si="130"/>
        <v>0</v>
      </c>
      <c r="BK64" s="178">
        <f>SUMIFS('1-2 人员岗位信息'!Q:Q,'1-2 人员岗位信息'!$C:$C,"自有人员",'1-2 人员岗位信息'!$B:$B,$D64)</f>
        <v>0</v>
      </c>
      <c r="BL64" s="311"/>
      <c r="BM64" s="315"/>
      <c r="BN64" s="319"/>
    </row>
    <row r="65" s="267" customFormat="1" ht="33.95" hidden="1" customHeight="1" outlineLevel="5" spans="2:66">
      <c r="B65" s="178" t="s">
        <v>784</v>
      </c>
      <c r="C65" s="287" t="s">
        <v>887</v>
      </c>
      <c r="D65" s="267" t="s">
        <v>888</v>
      </c>
      <c r="E65" s="178" t="s">
        <v>889</v>
      </c>
      <c r="F65" s="178"/>
      <c r="G65" s="178" t="s">
        <v>788</v>
      </c>
      <c r="H65" s="178">
        <f t="shared" si="114"/>
        <v>0</v>
      </c>
      <c r="I65" s="178" t="s">
        <v>789</v>
      </c>
      <c r="J65" s="178" t="e">
        <f t="shared" si="115"/>
        <v>#DIV/0!</v>
      </c>
      <c r="K65" s="178" t="s">
        <v>790</v>
      </c>
      <c r="L65" s="178" t="e">
        <f t="shared" si="116"/>
        <v>#DIV/0!</v>
      </c>
      <c r="M65" s="178" t="s">
        <v>791</v>
      </c>
      <c r="N65" s="178">
        <f t="shared" si="117"/>
        <v>0</v>
      </c>
      <c r="O65" s="178"/>
      <c r="P65" s="294"/>
      <c r="Q65" s="294"/>
      <c r="R65" s="294"/>
      <c r="S65" s="294"/>
      <c r="T65" s="294"/>
      <c r="U65" s="294"/>
      <c r="V65" s="294"/>
      <c r="W65" s="294"/>
      <c r="X65" s="294"/>
      <c r="Y65" s="294"/>
      <c r="Z65" s="294"/>
      <c r="AA65" s="294"/>
      <c r="AB65" s="178">
        <f t="shared" si="118"/>
        <v>0</v>
      </c>
      <c r="AC65" s="178">
        <f t="shared" si="119"/>
        <v>0</v>
      </c>
      <c r="AD65" s="178">
        <f>SUMIFS('1-2 人员岗位信息'!F:F,'1-2 人员岗位信息'!$C:$C,"自有人员",'1-2 人员岗位信息'!$B:$B,$D65)</f>
        <v>0</v>
      </c>
      <c r="AE65" s="302"/>
      <c r="AF65" s="178">
        <f t="shared" si="120"/>
        <v>0</v>
      </c>
      <c r="AG65" s="178">
        <f>SUMIFS('1-2 人员岗位信息'!G:G,'1-2 人员岗位信息'!$C:$C,"自有人员",'1-2 人员岗位信息'!$B:$B,$D65)</f>
        <v>0</v>
      </c>
      <c r="AH65" s="302"/>
      <c r="AI65" s="178">
        <f t="shared" si="121"/>
        <v>0</v>
      </c>
      <c r="AJ65" s="178">
        <f>SUMIFS('1-2 人员岗位信息'!H:H,'1-2 人员岗位信息'!$C:$C,"自有人员",'1-2 人员岗位信息'!$B:$B,$D65)</f>
        <v>0</v>
      </c>
      <c r="AK65" s="302"/>
      <c r="AL65" s="178">
        <f t="shared" si="122"/>
        <v>0</v>
      </c>
      <c r="AM65" s="178">
        <f>SUMIFS('1-2 人员岗位信息'!I:I,'1-2 人员岗位信息'!$C:$C,"自有人员",'1-2 人员岗位信息'!$B:$B,$D65)</f>
        <v>0</v>
      </c>
      <c r="AN65" s="302"/>
      <c r="AO65" s="178">
        <f t="shared" si="123"/>
        <v>0</v>
      </c>
      <c r="AP65" s="178">
        <f>SUMIFS('1-2 人员岗位信息'!J:J,'1-2 人员岗位信息'!$C:$C,"自有人员",'1-2 人员岗位信息'!$B:$B,$D65)</f>
        <v>0</v>
      </c>
      <c r="AQ65" s="302"/>
      <c r="AR65" s="178">
        <f t="shared" si="124"/>
        <v>0</v>
      </c>
      <c r="AS65" s="178">
        <f>SUMIFS('1-2 人员岗位信息'!K:K,'1-2 人员岗位信息'!$C:$C,"自有人员",'1-2 人员岗位信息'!$B:$B,$D65)</f>
        <v>0</v>
      </c>
      <c r="AT65" s="302"/>
      <c r="AU65" s="178">
        <f t="shared" si="125"/>
        <v>0</v>
      </c>
      <c r="AV65" s="178">
        <f>SUMIFS('1-2 人员岗位信息'!L:L,'1-2 人员岗位信息'!$C:$C,"自有人员",'1-2 人员岗位信息'!$B:$B,$D65)</f>
        <v>0</v>
      </c>
      <c r="AW65" s="302"/>
      <c r="AX65" s="178">
        <f t="shared" si="126"/>
        <v>0</v>
      </c>
      <c r="AY65" s="178">
        <f>SUMIFS('1-2 人员岗位信息'!M:M,'1-2 人员岗位信息'!$C:$C,"自有人员",'1-2 人员岗位信息'!$B:$B,$D65)</f>
        <v>0</v>
      </c>
      <c r="AZ65" s="302"/>
      <c r="BA65" s="178">
        <f t="shared" si="127"/>
        <v>0</v>
      </c>
      <c r="BB65" s="178">
        <f>SUMIFS('1-2 人员岗位信息'!N:N,'1-2 人员岗位信息'!$C:$C,"自有人员",'1-2 人员岗位信息'!$B:$B,$D65)</f>
        <v>0</v>
      </c>
      <c r="BC65" s="302"/>
      <c r="BD65" s="178">
        <f t="shared" si="128"/>
        <v>0</v>
      </c>
      <c r="BE65" s="178">
        <f>SUMIFS('1-2 人员岗位信息'!O:O,'1-2 人员岗位信息'!$C:$C,"自有人员",'1-2 人员岗位信息'!$B:$B,$D65)</f>
        <v>0</v>
      </c>
      <c r="BF65" s="302"/>
      <c r="BG65" s="178">
        <f t="shared" si="129"/>
        <v>0</v>
      </c>
      <c r="BH65" s="178">
        <f>SUMIFS('1-2 人员岗位信息'!P:P,'1-2 人员岗位信息'!$C:$C,"自有人员",'1-2 人员岗位信息'!$B:$B,$D65)</f>
        <v>0</v>
      </c>
      <c r="BI65" s="302"/>
      <c r="BJ65" s="178">
        <f t="shared" si="130"/>
        <v>0</v>
      </c>
      <c r="BK65" s="178">
        <f>SUMIFS('1-2 人员岗位信息'!Q:Q,'1-2 人员岗位信息'!$C:$C,"自有人员",'1-2 人员岗位信息'!$B:$B,$D65)</f>
        <v>0</v>
      </c>
      <c r="BL65" s="311"/>
      <c r="BM65" s="315"/>
      <c r="BN65" s="319"/>
    </row>
    <row r="66" s="267" customFormat="1" ht="33.95" hidden="1" customHeight="1" outlineLevel="5" spans="2:66">
      <c r="B66" s="178" t="s">
        <v>784</v>
      </c>
      <c r="C66" s="287" t="s">
        <v>890</v>
      </c>
      <c r="D66" s="267" t="s">
        <v>891</v>
      </c>
      <c r="E66" s="178" t="s">
        <v>892</v>
      </c>
      <c r="F66" s="178"/>
      <c r="G66" s="178" t="s">
        <v>788</v>
      </c>
      <c r="H66" s="178">
        <f t="shared" si="114"/>
        <v>0</v>
      </c>
      <c r="I66" s="178" t="s">
        <v>789</v>
      </c>
      <c r="J66" s="178" t="e">
        <f t="shared" si="115"/>
        <v>#DIV/0!</v>
      </c>
      <c r="K66" s="178" t="s">
        <v>790</v>
      </c>
      <c r="L66" s="178" t="e">
        <f t="shared" si="116"/>
        <v>#DIV/0!</v>
      </c>
      <c r="M66" s="178" t="s">
        <v>791</v>
      </c>
      <c r="N66" s="178">
        <f t="shared" si="117"/>
        <v>0</v>
      </c>
      <c r="O66" s="178"/>
      <c r="P66" s="294"/>
      <c r="Q66" s="294"/>
      <c r="R66" s="294"/>
      <c r="S66" s="294"/>
      <c r="T66" s="294"/>
      <c r="U66" s="294"/>
      <c r="V66" s="294"/>
      <c r="W66" s="294"/>
      <c r="X66" s="294"/>
      <c r="Y66" s="294"/>
      <c r="Z66" s="294"/>
      <c r="AA66" s="294"/>
      <c r="AB66" s="178">
        <f t="shared" si="118"/>
        <v>0</v>
      </c>
      <c r="AC66" s="178">
        <f t="shared" si="119"/>
        <v>0</v>
      </c>
      <c r="AD66" s="178">
        <f>SUMIFS('1-2 人员岗位信息'!F:F,'1-2 人员岗位信息'!$C:$C,"自有人员",'1-2 人员岗位信息'!$B:$B,$D66)</f>
        <v>0</v>
      </c>
      <c r="AE66" s="302"/>
      <c r="AF66" s="178">
        <f t="shared" si="120"/>
        <v>0</v>
      </c>
      <c r="AG66" s="178">
        <f>SUMIFS('1-2 人员岗位信息'!G:G,'1-2 人员岗位信息'!$C:$C,"自有人员",'1-2 人员岗位信息'!$B:$B,$D66)</f>
        <v>0</v>
      </c>
      <c r="AH66" s="302"/>
      <c r="AI66" s="178">
        <f t="shared" si="121"/>
        <v>0</v>
      </c>
      <c r="AJ66" s="178">
        <f>SUMIFS('1-2 人员岗位信息'!H:H,'1-2 人员岗位信息'!$C:$C,"自有人员",'1-2 人员岗位信息'!$B:$B,$D66)</f>
        <v>0</v>
      </c>
      <c r="AK66" s="302"/>
      <c r="AL66" s="178">
        <f t="shared" si="122"/>
        <v>0</v>
      </c>
      <c r="AM66" s="178">
        <f>SUMIFS('1-2 人员岗位信息'!I:I,'1-2 人员岗位信息'!$C:$C,"自有人员",'1-2 人员岗位信息'!$B:$B,$D66)</f>
        <v>0</v>
      </c>
      <c r="AN66" s="302"/>
      <c r="AO66" s="178">
        <f t="shared" si="123"/>
        <v>0</v>
      </c>
      <c r="AP66" s="178">
        <f>SUMIFS('1-2 人员岗位信息'!J:J,'1-2 人员岗位信息'!$C:$C,"自有人员",'1-2 人员岗位信息'!$B:$B,$D66)</f>
        <v>0</v>
      </c>
      <c r="AQ66" s="302"/>
      <c r="AR66" s="178">
        <f t="shared" si="124"/>
        <v>0</v>
      </c>
      <c r="AS66" s="178">
        <f>SUMIFS('1-2 人员岗位信息'!K:K,'1-2 人员岗位信息'!$C:$C,"自有人员",'1-2 人员岗位信息'!$B:$B,$D66)</f>
        <v>0</v>
      </c>
      <c r="AT66" s="302"/>
      <c r="AU66" s="178">
        <f t="shared" si="125"/>
        <v>0</v>
      </c>
      <c r="AV66" s="178">
        <f>SUMIFS('1-2 人员岗位信息'!L:L,'1-2 人员岗位信息'!$C:$C,"自有人员",'1-2 人员岗位信息'!$B:$B,$D66)</f>
        <v>0</v>
      </c>
      <c r="AW66" s="302"/>
      <c r="AX66" s="178">
        <f t="shared" si="126"/>
        <v>0</v>
      </c>
      <c r="AY66" s="178">
        <f>SUMIFS('1-2 人员岗位信息'!M:M,'1-2 人员岗位信息'!$C:$C,"自有人员",'1-2 人员岗位信息'!$B:$B,$D66)</f>
        <v>0</v>
      </c>
      <c r="AZ66" s="302"/>
      <c r="BA66" s="178">
        <f t="shared" si="127"/>
        <v>0</v>
      </c>
      <c r="BB66" s="178">
        <f>SUMIFS('1-2 人员岗位信息'!N:N,'1-2 人员岗位信息'!$C:$C,"自有人员",'1-2 人员岗位信息'!$B:$B,$D66)</f>
        <v>0</v>
      </c>
      <c r="BC66" s="302"/>
      <c r="BD66" s="178">
        <f t="shared" si="128"/>
        <v>0</v>
      </c>
      <c r="BE66" s="178">
        <f>SUMIFS('1-2 人员岗位信息'!O:O,'1-2 人员岗位信息'!$C:$C,"自有人员",'1-2 人员岗位信息'!$B:$B,$D66)</f>
        <v>0</v>
      </c>
      <c r="BF66" s="302"/>
      <c r="BG66" s="178">
        <f t="shared" si="129"/>
        <v>0</v>
      </c>
      <c r="BH66" s="178">
        <f>SUMIFS('1-2 人员岗位信息'!P:P,'1-2 人员岗位信息'!$C:$C,"自有人员",'1-2 人员岗位信息'!$B:$B,$D66)</f>
        <v>0</v>
      </c>
      <c r="BI66" s="302"/>
      <c r="BJ66" s="178">
        <f t="shared" si="130"/>
        <v>0</v>
      </c>
      <c r="BK66" s="178">
        <f>SUMIFS('1-2 人员岗位信息'!Q:Q,'1-2 人员岗位信息'!$C:$C,"自有人员",'1-2 人员岗位信息'!$B:$B,$D66)</f>
        <v>0</v>
      </c>
      <c r="BL66" s="311"/>
      <c r="BM66" s="315"/>
      <c r="BN66" s="319"/>
    </row>
    <row r="67" s="267" customFormat="1" ht="33.95" hidden="1" customHeight="1" outlineLevel="5" spans="2:66">
      <c r="B67" s="178" t="s">
        <v>784</v>
      </c>
      <c r="C67" s="287" t="s">
        <v>893</v>
      </c>
      <c r="D67" s="267" t="s">
        <v>894</v>
      </c>
      <c r="E67" s="178" t="s">
        <v>895</v>
      </c>
      <c r="F67" s="178"/>
      <c r="G67" s="178" t="s">
        <v>788</v>
      </c>
      <c r="H67" s="178">
        <f t="shared" si="114"/>
        <v>0</v>
      </c>
      <c r="I67" s="178" t="s">
        <v>789</v>
      </c>
      <c r="J67" s="178" t="e">
        <f t="shared" si="115"/>
        <v>#DIV/0!</v>
      </c>
      <c r="K67" s="178" t="s">
        <v>790</v>
      </c>
      <c r="L67" s="178" t="e">
        <f t="shared" si="116"/>
        <v>#DIV/0!</v>
      </c>
      <c r="M67" s="178" t="s">
        <v>791</v>
      </c>
      <c r="N67" s="178">
        <f t="shared" si="117"/>
        <v>0</v>
      </c>
      <c r="O67" s="178"/>
      <c r="P67" s="294"/>
      <c r="Q67" s="294"/>
      <c r="R67" s="294"/>
      <c r="S67" s="294"/>
      <c r="T67" s="294"/>
      <c r="U67" s="294"/>
      <c r="V67" s="294"/>
      <c r="W67" s="294"/>
      <c r="X67" s="294"/>
      <c r="Y67" s="294"/>
      <c r="Z67" s="294"/>
      <c r="AA67" s="294"/>
      <c r="AB67" s="178">
        <f t="shared" si="118"/>
        <v>0</v>
      </c>
      <c r="AC67" s="178">
        <f t="shared" si="119"/>
        <v>0</v>
      </c>
      <c r="AD67" s="178">
        <f>SUMIFS('1-2 人员岗位信息'!F:F,'1-2 人员岗位信息'!$C:$C,"自有人员",'1-2 人员岗位信息'!$B:$B,$D67)</f>
        <v>0</v>
      </c>
      <c r="AE67" s="302"/>
      <c r="AF67" s="178">
        <f t="shared" si="120"/>
        <v>0</v>
      </c>
      <c r="AG67" s="178">
        <f>SUMIFS('1-2 人员岗位信息'!G:G,'1-2 人员岗位信息'!$C:$C,"自有人员",'1-2 人员岗位信息'!$B:$B,$D67)</f>
        <v>0</v>
      </c>
      <c r="AH67" s="302"/>
      <c r="AI67" s="178">
        <f t="shared" si="121"/>
        <v>0</v>
      </c>
      <c r="AJ67" s="178">
        <f>SUMIFS('1-2 人员岗位信息'!H:H,'1-2 人员岗位信息'!$C:$C,"自有人员",'1-2 人员岗位信息'!$B:$B,$D67)</f>
        <v>0</v>
      </c>
      <c r="AK67" s="302"/>
      <c r="AL67" s="178">
        <f t="shared" si="122"/>
        <v>0</v>
      </c>
      <c r="AM67" s="178">
        <f>SUMIFS('1-2 人员岗位信息'!I:I,'1-2 人员岗位信息'!$C:$C,"自有人员",'1-2 人员岗位信息'!$B:$B,$D67)</f>
        <v>0</v>
      </c>
      <c r="AN67" s="302"/>
      <c r="AO67" s="178">
        <f t="shared" si="123"/>
        <v>0</v>
      </c>
      <c r="AP67" s="178">
        <f>SUMIFS('1-2 人员岗位信息'!J:J,'1-2 人员岗位信息'!$C:$C,"自有人员",'1-2 人员岗位信息'!$B:$B,$D67)</f>
        <v>0</v>
      </c>
      <c r="AQ67" s="302"/>
      <c r="AR67" s="178">
        <f t="shared" si="124"/>
        <v>0</v>
      </c>
      <c r="AS67" s="178">
        <f>SUMIFS('1-2 人员岗位信息'!K:K,'1-2 人员岗位信息'!$C:$C,"自有人员",'1-2 人员岗位信息'!$B:$B,$D67)</f>
        <v>0</v>
      </c>
      <c r="AT67" s="302"/>
      <c r="AU67" s="178">
        <f t="shared" si="125"/>
        <v>0</v>
      </c>
      <c r="AV67" s="178">
        <f>SUMIFS('1-2 人员岗位信息'!L:L,'1-2 人员岗位信息'!$C:$C,"自有人员",'1-2 人员岗位信息'!$B:$B,$D67)</f>
        <v>0</v>
      </c>
      <c r="AW67" s="302"/>
      <c r="AX67" s="178">
        <f t="shared" si="126"/>
        <v>0</v>
      </c>
      <c r="AY67" s="178">
        <f>SUMIFS('1-2 人员岗位信息'!M:M,'1-2 人员岗位信息'!$C:$C,"自有人员",'1-2 人员岗位信息'!$B:$B,$D67)</f>
        <v>0</v>
      </c>
      <c r="AZ67" s="302"/>
      <c r="BA67" s="178">
        <f t="shared" si="127"/>
        <v>0</v>
      </c>
      <c r="BB67" s="178">
        <f>SUMIFS('1-2 人员岗位信息'!N:N,'1-2 人员岗位信息'!$C:$C,"自有人员",'1-2 人员岗位信息'!$B:$B,$D67)</f>
        <v>0</v>
      </c>
      <c r="BC67" s="302"/>
      <c r="BD67" s="178">
        <f t="shared" si="128"/>
        <v>0</v>
      </c>
      <c r="BE67" s="178">
        <f>SUMIFS('1-2 人员岗位信息'!O:O,'1-2 人员岗位信息'!$C:$C,"自有人员",'1-2 人员岗位信息'!$B:$B,$D67)</f>
        <v>0</v>
      </c>
      <c r="BF67" s="302"/>
      <c r="BG67" s="178">
        <f t="shared" si="129"/>
        <v>0</v>
      </c>
      <c r="BH67" s="178">
        <f>SUMIFS('1-2 人员岗位信息'!P:P,'1-2 人员岗位信息'!$C:$C,"自有人员",'1-2 人员岗位信息'!$B:$B,$D67)</f>
        <v>0</v>
      </c>
      <c r="BI67" s="302"/>
      <c r="BJ67" s="178">
        <f t="shared" si="130"/>
        <v>0</v>
      </c>
      <c r="BK67" s="178">
        <f>SUMIFS('1-2 人员岗位信息'!Q:Q,'1-2 人员岗位信息'!$C:$C,"自有人员",'1-2 人员岗位信息'!$B:$B,$D67)</f>
        <v>0</v>
      </c>
      <c r="BL67" s="311"/>
      <c r="BM67" s="315"/>
      <c r="BN67" s="319"/>
    </row>
    <row r="68" s="267" customFormat="1" ht="33.95" hidden="1" customHeight="1" outlineLevel="5" spans="2:66">
      <c r="B68" s="178" t="s">
        <v>784</v>
      </c>
      <c r="C68" s="287" t="s">
        <v>896</v>
      </c>
      <c r="D68" s="267" t="s">
        <v>897</v>
      </c>
      <c r="E68" s="178" t="s">
        <v>806</v>
      </c>
      <c r="F68" s="178"/>
      <c r="G68" s="178" t="s">
        <v>788</v>
      </c>
      <c r="H68" s="178">
        <f t="shared" si="114"/>
        <v>0</v>
      </c>
      <c r="I68" s="178" t="s">
        <v>789</v>
      </c>
      <c r="J68" s="178" t="e">
        <f t="shared" si="115"/>
        <v>#DIV/0!</v>
      </c>
      <c r="K68" s="178" t="s">
        <v>790</v>
      </c>
      <c r="L68" s="178" t="e">
        <f t="shared" si="116"/>
        <v>#DIV/0!</v>
      </c>
      <c r="M68" s="178" t="s">
        <v>791</v>
      </c>
      <c r="N68" s="178">
        <f t="shared" si="117"/>
        <v>0</v>
      </c>
      <c r="O68" s="178"/>
      <c r="P68" s="294"/>
      <c r="Q68" s="294"/>
      <c r="R68" s="294"/>
      <c r="S68" s="294"/>
      <c r="T68" s="294"/>
      <c r="U68" s="294"/>
      <c r="V68" s="294"/>
      <c r="W68" s="294"/>
      <c r="X68" s="294"/>
      <c r="Y68" s="294"/>
      <c r="Z68" s="294"/>
      <c r="AA68" s="294"/>
      <c r="AB68" s="178">
        <f t="shared" si="118"/>
        <v>0</v>
      </c>
      <c r="AC68" s="178">
        <f t="shared" si="119"/>
        <v>0</v>
      </c>
      <c r="AD68" s="178">
        <f>SUMIFS('1-2 人员岗位信息'!F:F,'1-2 人员岗位信息'!$C:$C,"自有人员",'1-2 人员岗位信息'!$B:$B,$D68)</f>
        <v>0</v>
      </c>
      <c r="AE68" s="302"/>
      <c r="AF68" s="178">
        <f t="shared" si="120"/>
        <v>0</v>
      </c>
      <c r="AG68" s="178">
        <f>SUMIFS('1-2 人员岗位信息'!G:G,'1-2 人员岗位信息'!$C:$C,"自有人员",'1-2 人员岗位信息'!$B:$B,$D68)</f>
        <v>0</v>
      </c>
      <c r="AH68" s="302"/>
      <c r="AI68" s="178">
        <f t="shared" si="121"/>
        <v>0</v>
      </c>
      <c r="AJ68" s="178">
        <f>SUMIFS('1-2 人员岗位信息'!H:H,'1-2 人员岗位信息'!$C:$C,"自有人员",'1-2 人员岗位信息'!$B:$B,$D68)</f>
        <v>0</v>
      </c>
      <c r="AK68" s="302"/>
      <c r="AL68" s="178">
        <f t="shared" si="122"/>
        <v>0</v>
      </c>
      <c r="AM68" s="178">
        <f>SUMIFS('1-2 人员岗位信息'!I:I,'1-2 人员岗位信息'!$C:$C,"自有人员",'1-2 人员岗位信息'!$B:$B,$D68)</f>
        <v>0</v>
      </c>
      <c r="AN68" s="302"/>
      <c r="AO68" s="178">
        <f t="shared" si="123"/>
        <v>0</v>
      </c>
      <c r="AP68" s="178">
        <f>SUMIFS('1-2 人员岗位信息'!J:J,'1-2 人员岗位信息'!$C:$C,"自有人员",'1-2 人员岗位信息'!$B:$B,$D68)</f>
        <v>0</v>
      </c>
      <c r="AQ68" s="302"/>
      <c r="AR68" s="178">
        <f t="shared" si="124"/>
        <v>0</v>
      </c>
      <c r="AS68" s="178">
        <f>SUMIFS('1-2 人员岗位信息'!K:K,'1-2 人员岗位信息'!$C:$C,"自有人员",'1-2 人员岗位信息'!$B:$B,$D68)</f>
        <v>0</v>
      </c>
      <c r="AT68" s="302"/>
      <c r="AU68" s="178">
        <f t="shared" si="125"/>
        <v>0</v>
      </c>
      <c r="AV68" s="178">
        <f>SUMIFS('1-2 人员岗位信息'!L:L,'1-2 人员岗位信息'!$C:$C,"自有人员",'1-2 人员岗位信息'!$B:$B,$D68)</f>
        <v>0</v>
      </c>
      <c r="AW68" s="302"/>
      <c r="AX68" s="178">
        <f t="shared" si="126"/>
        <v>0</v>
      </c>
      <c r="AY68" s="178">
        <f>SUMIFS('1-2 人员岗位信息'!M:M,'1-2 人员岗位信息'!$C:$C,"自有人员",'1-2 人员岗位信息'!$B:$B,$D68)</f>
        <v>0</v>
      </c>
      <c r="AZ68" s="302"/>
      <c r="BA68" s="178">
        <f t="shared" si="127"/>
        <v>0</v>
      </c>
      <c r="BB68" s="178">
        <f>SUMIFS('1-2 人员岗位信息'!N:N,'1-2 人员岗位信息'!$C:$C,"自有人员",'1-2 人员岗位信息'!$B:$B,$D68)</f>
        <v>0</v>
      </c>
      <c r="BC68" s="302"/>
      <c r="BD68" s="178">
        <f t="shared" si="128"/>
        <v>0</v>
      </c>
      <c r="BE68" s="178">
        <f>SUMIFS('1-2 人员岗位信息'!O:O,'1-2 人员岗位信息'!$C:$C,"自有人员",'1-2 人员岗位信息'!$B:$B,$D68)</f>
        <v>0</v>
      </c>
      <c r="BF68" s="302"/>
      <c r="BG68" s="178">
        <f t="shared" si="129"/>
        <v>0</v>
      </c>
      <c r="BH68" s="178">
        <f>SUMIFS('1-2 人员岗位信息'!P:P,'1-2 人员岗位信息'!$C:$C,"自有人员",'1-2 人员岗位信息'!$B:$B,$D68)</f>
        <v>0</v>
      </c>
      <c r="BI68" s="302"/>
      <c r="BJ68" s="178">
        <f t="shared" si="130"/>
        <v>0</v>
      </c>
      <c r="BK68" s="178">
        <f>SUMIFS('1-2 人员岗位信息'!Q:Q,'1-2 人员岗位信息'!$C:$C,"自有人员",'1-2 人员岗位信息'!$B:$B,$D68)</f>
        <v>0</v>
      </c>
      <c r="BL68" s="311"/>
      <c r="BM68" s="315"/>
      <c r="BN68" s="319"/>
    </row>
    <row r="69" s="121" customFormat="1" ht="33.95" hidden="1" customHeight="1" outlineLevel="4" collapsed="1" spans="2:66">
      <c r="B69" s="122" t="s">
        <v>779</v>
      </c>
      <c r="C69" s="123" t="s">
        <v>70</v>
      </c>
      <c r="D69" s="121" t="s">
        <v>68</v>
      </c>
      <c r="E69" s="122"/>
      <c r="F69" s="122"/>
      <c r="G69" s="122"/>
      <c r="H69" s="122">
        <f>SUM(H70:H79)</f>
        <v>0</v>
      </c>
      <c r="I69" s="122"/>
      <c r="J69" s="122"/>
      <c r="K69" s="122"/>
      <c r="L69" s="122"/>
      <c r="M69" s="122"/>
      <c r="N69" s="122"/>
      <c r="O69" s="122"/>
      <c r="P69" s="293"/>
      <c r="Q69" s="293"/>
      <c r="R69" s="293"/>
      <c r="S69" s="293"/>
      <c r="T69" s="293"/>
      <c r="U69" s="293"/>
      <c r="V69" s="293"/>
      <c r="W69" s="293"/>
      <c r="X69" s="293"/>
      <c r="Y69" s="293"/>
      <c r="Z69" s="293"/>
      <c r="AA69" s="293"/>
      <c r="AB69" s="122">
        <f t="shared" ref="AB69:AF69" si="131">SUM(AB70:AB79)</f>
        <v>0</v>
      </c>
      <c r="AC69" s="122">
        <f t="shared" si="131"/>
        <v>0</v>
      </c>
      <c r="AD69" s="122"/>
      <c r="AE69" s="122"/>
      <c r="AF69" s="122">
        <f t="shared" si="131"/>
        <v>0</v>
      </c>
      <c r="AG69" s="122"/>
      <c r="AH69" s="122"/>
      <c r="AI69" s="122">
        <f>SUM(AI70:AI79)</f>
        <v>0</v>
      </c>
      <c r="AJ69" s="122"/>
      <c r="AK69" s="122"/>
      <c r="AL69" s="122">
        <f>SUM(AL70:AL79)</f>
        <v>0</v>
      </c>
      <c r="AM69" s="122"/>
      <c r="AN69" s="122"/>
      <c r="AO69" s="122">
        <f>SUM(AO70:AO79)</f>
        <v>0</v>
      </c>
      <c r="AP69" s="122"/>
      <c r="AQ69" s="122"/>
      <c r="AR69" s="122">
        <f>SUM(AR70:AR79)</f>
        <v>0</v>
      </c>
      <c r="AS69" s="122"/>
      <c r="AT69" s="122"/>
      <c r="AU69" s="122">
        <f>SUM(AU70:AU79)</f>
        <v>0</v>
      </c>
      <c r="AV69" s="122"/>
      <c r="AW69" s="122"/>
      <c r="AX69" s="122">
        <f>SUM(AX70:AX79)</f>
        <v>0</v>
      </c>
      <c r="AY69" s="122"/>
      <c r="AZ69" s="122"/>
      <c r="BA69" s="122">
        <f>SUM(BA70:BA79)</f>
        <v>0</v>
      </c>
      <c r="BB69" s="122"/>
      <c r="BC69" s="122"/>
      <c r="BD69" s="122">
        <f>SUM(BD70:BD79)</f>
        <v>0</v>
      </c>
      <c r="BE69" s="122"/>
      <c r="BF69" s="122"/>
      <c r="BG69" s="122">
        <f>SUM(BG70:BG79)</f>
        <v>0</v>
      </c>
      <c r="BH69" s="122"/>
      <c r="BI69" s="122"/>
      <c r="BJ69" s="122">
        <f>SUM(BJ70:BJ79)</f>
        <v>0</v>
      </c>
      <c r="BK69" s="122"/>
      <c r="BL69" s="310"/>
      <c r="BM69" s="315"/>
      <c r="BN69" s="318"/>
    </row>
    <row r="70" s="267" customFormat="1" ht="33.95" hidden="1" customHeight="1" outlineLevel="5" spans="2:66">
      <c r="B70" s="178" t="s">
        <v>784</v>
      </c>
      <c r="C70" s="287" t="s">
        <v>898</v>
      </c>
      <c r="D70" s="267" t="s">
        <v>870</v>
      </c>
      <c r="E70" s="178" t="s">
        <v>899</v>
      </c>
      <c r="F70" s="178"/>
      <c r="G70" s="178" t="s">
        <v>788</v>
      </c>
      <c r="H70" s="178">
        <f t="shared" ref="H70:H79" si="132">AB70</f>
        <v>0</v>
      </c>
      <c r="I70" s="178" t="s">
        <v>789</v>
      </c>
      <c r="J70" s="178" t="e">
        <f t="shared" ref="J70:J79" si="133">SUM(AD70,AG70,AJ70,AM70,AP70,AS70,AV70,AY70,BB70,BE70,BH70,BK70)/N70</f>
        <v>#DIV/0!</v>
      </c>
      <c r="K70" s="178" t="s">
        <v>790</v>
      </c>
      <c r="L70" s="178" t="e">
        <f t="shared" ref="L70:L79" si="134">H70/N70/J70</f>
        <v>#DIV/0!</v>
      </c>
      <c r="M70" s="178" t="s">
        <v>791</v>
      </c>
      <c r="N70" s="178">
        <f t="shared" ref="N70:N79" si="135">COUNTIF(AD70,"&gt;0")+COUNTIF(AG70,"&gt;0")+COUNTIF(AJ70,"&gt;0")+COUNTIF(AM70,"&gt;0")+COUNTIF(AP70,"&gt;0")+COUNTIF(AS70,"&gt;0")+COUNTIF(AV70,"&gt;0")+COUNTIF(AY70,"&gt;0")+COUNTIF(BB70,"&gt;0")+COUNTIF(BE70,"&gt;0")+COUNTIF(BH70,"&gt;0")+COUNTIF(BK70,"&gt;0")</f>
        <v>0</v>
      </c>
      <c r="O70" s="178"/>
      <c r="P70" s="294"/>
      <c r="Q70" s="294"/>
      <c r="R70" s="294"/>
      <c r="S70" s="294"/>
      <c r="T70" s="294"/>
      <c r="U70" s="294"/>
      <c r="V70" s="294"/>
      <c r="W70" s="294"/>
      <c r="X70" s="294"/>
      <c r="Y70" s="294"/>
      <c r="Z70" s="294"/>
      <c r="AA70" s="294"/>
      <c r="AB70" s="178">
        <f t="shared" ref="AB70:AB79" si="136">SUM(AC70,AF70,AI70,AL70,AO70,AR70,AU70,AX70,BA70,BD70,BG70,BJ70)</f>
        <v>0</v>
      </c>
      <c r="AC70" s="178">
        <f t="shared" ref="AC70:AC79" si="137">AD70*AE70</f>
        <v>0</v>
      </c>
      <c r="AD70" s="178">
        <f>SUMIFS('1-2 人员岗位信息'!F:F,'1-2 人员岗位信息'!$C:$C,"劳务派遣",'1-2 人员岗位信息'!$B:$B,$D70)</f>
        <v>0</v>
      </c>
      <c r="AE70" s="302"/>
      <c r="AF70" s="178">
        <f t="shared" ref="AF70:AF79" si="138">AG70*AH70</f>
        <v>0</v>
      </c>
      <c r="AG70" s="178">
        <f>SUMIFS('1-2 人员岗位信息'!G:G,'1-2 人员岗位信息'!$C:$C,"劳务派遣",'1-2 人员岗位信息'!$B:$B,$D70)</f>
        <v>0</v>
      </c>
      <c r="AH70" s="302"/>
      <c r="AI70" s="178">
        <f t="shared" ref="AI70:AI79" si="139">AJ70*AK70</f>
        <v>0</v>
      </c>
      <c r="AJ70" s="178">
        <f>SUMIFS('1-2 人员岗位信息'!H:H,'1-2 人员岗位信息'!$C:$C,"劳务派遣",'1-2 人员岗位信息'!$B:$B,$D70)</f>
        <v>0</v>
      </c>
      <c r="AK70" s="302"/>
      <c r="AL70" s="178">
        <f t="shared" ref="AL70:AL79" si="140">AM70*AN70</f>
        <v>0</v>
      </c>
      <c r="AM70" s="178">
        <f>SUMIFS('1-2 人员岗位信息'!I:I,'1-2 人员岗位信息'!$C:$C,"劳务派遣",'1-2 人员岗位信息'!$B:$B,$D70)</f>
        <v>0</v>
      </c>
      <c r="AN70" s="302"/>
      <c r="AO70" s="178">
        <f t="shared" ref="AO70:AO79" si="141">AP70*AQ70</f>
        <v>0</v>
      </c>
      <c r="AP70" s="178">
        <f>SUMIFS('1-2 人员岗位信息'!J:J,'1-2 人员岗位信息'!$C:$C,"劳务派遣",'1-2 人员岗位信息'!$B:$B,$D70)</f>
        <v>0</v>
      </c>
      <c r="AQ70" s="302"/>
      <c r="AR70" s="178">
        <f t="shared" ref="AR70:AR79" si="142">AS70*AT70</f>
        <v>0</v>
      </c>
      <c r="AS70" s="178">
        <f>SUMIFS('1-2 人员岗位信息'!K:K,'1-2 人员岗位信息'!$C:$C,"劳务派遣",'1-2 人员岗位信息'!$B:$B,$D70)</f>
        <v>0</v>
      </c>
      <c r="AT70" s="302"/>
      <c r="AU70" s="178">
        <f t="shared" ref="AU70:AU79" si="143">AV70*AW70</f>
        <v>0</v>
      </c>
      <c r="AV70" s="178">
        <f>SUMIFS('1-2 人员岗位信息'!L:L,'1-2 人员岗位信息'!$C:$C,"劳务派遣",'1-2 人员岗位信息'!$B:$B,$D70)</f>
        <v>0</v>
      </c>
      <c r="AW70" s="302"/>
      <c r="AX70" s="178">
        <f t="shared" ref="AX70:AX79" si="144">AY70*AZ70</f>
        <v>0</v>
      </c>
      <c r="AY70" s="178">
        <f>SUMIFS('1-2 人员岗位信息'!M:M,'1-2 人员岗位信息'!$C:$C,"劳务派遣",'1-2 人员岗位信息'!$B:$B,$D70)</f>
        <v>0</v>
      </c>
      <c r="AZ70" s="302"/>
      <c r="BA70" s="178">
        <f t="shared" ref="BA70:BA79" si="145">BB70*BC70</f>
        <v>0</v>
      </c>
      <c r="BB70" s="178">
        <f>SUMIFS('1-2 人员岗位信息'!N:N,'1-2 人员岗位信息'!$C:$C,"劳务派遣",'1-2 人员岗位信息'!$B:$B,$D70)</f>
        <v>0</v>
      </c>
      <c r="BC70" s="302"/>
      <c r="BD70" s="178">
        <f t="shared" ref="BD70:BD79" si="146">BE70*BF70</f>
        <v>0</v>
      </c>
      <c r="BE70" s="178">
        <f>SUMIFS('1-2 人员岗位信息'!O:O,'1-2 人员岗位信息'!$C:$C,"劳务派遣",'1-2 人员岗位信息'!$B:$B,$D70)</f>
        <v>0</v>
      </c>
      <c r="BF70" s="302"/>
      <c r="BG70" s="178">
        <f t="shared" ref="BG70:BG79" si="147">BH70*BI70</f>
        <v>0</v>
      </c>
      <c r="BH70" s="178">
        <f>SUMIFS('1-2 人员岗位信息'!P:P,'1-2 人员岗位信息'!$C:$C,"劳务派遣",'1-2 人员岗位信息'!$B:$B,$D70)</f>
        <v>0</v>
      </c>
      <c r="BI70" s="302"/>
      <c r="BJ70" s="178">
        <f t="shared" ref="BJ70:BJ79" si="148">BK70*BL70</f>
        <v>0</v>
      </c>
      <c r="BK70" s="178">
        <f>SUMIFS('1-2 人员岗位信息'!Q:Q,'1-2 人员岗位信息'!$C:$C,"劳务派遣",'1-2 人员岗位信息'!$B:$B,$D70)</f>
        <v>0</v>
      </c>
      <c r="BL70" s="311"/>
      <c r="BM70" s="315"/>
      <c r="BN70" s="319"/>
    </row>
    <row r="71" s="267" customFormat="1" ht="33.95" hidden="1" customHeight="1" outlineLevel="5" spans="2:66">
      <c r="B71" s="178" t="s">
        <v>784</v>
      </c>
      <c r="C71" s="287" t="s">
        <v>900</v>
      </c>
      <c r="D71" s="267" t="s">
        <v>873</v>
      </c>
      <c r="E71" s="178" t="s">
        <v>901</v>
      </c>
      <c r="F71" s="178"/>
      <c r="G71" s="178" t="s">
        <v>788</v>
      </c>
      <c r="H71" s="178">
        <f t="shared" si="132"/>
        <v>0</v>
      </c>
      <c r="I71" s="178" t="s">
        <v>789</v>
      </c>
      <c r="J71" s="178" t="e">
        <f t="shared" si="133"/>
        <v>#DIV/0!</v>
      </c>
      <c r="K71" s="178" t="s">
        <v>790</v>
      </c>
      <c r="L71" s="178" t="e">
        <f t="shared" si="134"/>
        <v>#DIV/0!</v>
      </c>
      <c r="M71" s="178" t="s">
        <v>791</v>
      </c>
      <c r="N71" s="178">
        <f t="shared" si="135"/>
        <v>0</v>
      </c>
      <c r="O71" s="178"/>
      <c r="P71" s="294"/>
      <c r="Q71" s="294"/>
      <c r="R71" s="294"/>
      <c r="S71" s="294"/>
      <c r="T71" s="294"/>
      <c r="U71" s="294"/>
      <c r="V71" s="294"/>
      <c r="W71" s="294"/>
      <c r="X71" s="294"/>
      <c r="Y71" s="294"/>
      <c r="Z71" s="294"/>
      <c r="AA71" s="294"/>
      <c r="AB71" s="178">
        <f t="shared" si="136"/>
        <v>0</v>
      </c>
      <c r="AC71" s="178">
        <f t="shared" si="137"/>
        <v>0</v>
      </c>
      <c r="AD71" s="178">
        <f>SUMIFS('1-2 人员岗位信息'!F:F,'1-2 人员岗位信息'!$C:$C,"劳务派遣",'1-2 人员岗位信息'!$B:$B,$D71)</f>
        <v>0</v>
      </c>
      <c r="AE71" s="302"/>
      <c r="AF71" s="178">
        <f t="shared" si="138"/>
        <v>0</v>
      </c>
      <c r="AG71" s="178">
        <f>SUMIFS('1-2 人员岗位信息'!G:G,'1-2 人员岗位信息'!$C:$C,"劳务派遣",'1-2 人员岗位信息'!$B:$B,$D71)</f>
        <v>0</v>
      </c>
      <c r="AH71" s="302"/>
      <c r="AI71" s="178">
        <f t="shared" si="139"/>
        <v>0</v>
      </c>
      <c r="AJ71" s="178">
        <f>SUMIFS('1-2 人员岗位信息'!H:H,'1-2 人员岗位信息'!$C:$C,"劳务派遣",'1-2 人员岗位信息'!$B:$B,$D71)</f>
        <v>0</v>
      </c>
      <c r="AK71" s="302"/>
      <c r="AL71" s="178">
        <f t="shared" si="140"/>
        <v>0</v>
      </c>
      <c r="AM71" s="178">
        <f>SUMIFS('1-2 人员岗位信息'!I:I,'1-2 人员岗位信息'!$C:$C,"劳务派遣",'1-2 人员岗位信息'!$B:$B,$D71)</f>
        <v>0</v>
      </c>
      <c r="AN71" s="302"/>
      <c r="AO71" s="178">
        <f t="shared" si="141"/>
        <v>0</v>
      </c>
      <c r="AP71" s="178">
        <f>SUMIFS('1-2 人员岗位信息'!J:J,'1-2 人员岗位信息'!$C:$C,"劳务派遣",'1-2 人员岗位信息'!$B:$B,$D71)</f>
        <v>0</v>
      </c>
      <c r="AQ71" s="302"/>
      <c r="AR71" s="178">
        <f t="shared" si="142"/>
        <v>0</v>
      </c>
      <c r="AS71" s="178">
        <f>SUMIFS('1-2 人员岗位信息'!K:K,'1-2 人员岗位信息'!$C:$C,"劳务派遣",'1-2 人员岗位信息'!$B:$B,$D71)</f>
        <v>0</v>
      </c>
      <c r="AT71" s="302"/>
      <c r="AU71" s="178">
        <f t="shared" si="143"/>
        <v>0</v>
      </c>
      <c r="AV71" s="178">
        <f>SUMIFS('1-2 人员岗位信息'!L:L,'1-2 人员岗位信息'!$C:$C,"劳务派遣",'1-2 人员岗位信息'!$B:$B,$D71)</f>
        <v>0</v>
      </c>
      <c r="AW71" s="302"/>
      <c r="AX71" s="178">
        <f t="shared" si="144"/>
        <v>0</v>
      </c>
      <c r="AY71" s="178">
        <f>SUMIFS('1-2 人员岗位信息'!M:M,'1-2 人员岗位信息'!$C:$C,"劳务派遣",'1-2 人员岗位信息'!$B:$B,$D71)</f>
        <v>0</v>
      </c>
      <c r="AZ71" s="302"/>
      <c r="BA71" s="178">
        <f t="shared" si="145"/>
        <v>0</v>
      </c>
      <c r="BB71" s="178">
        <f>SUMIFS('1-2 人员岗位信息'!N:N,'1-2 人员岗位信息'!$C:$C,"劳务派遣",'1-2 人员岗位信息'!$B:$B,$D71)</f>
        <v>0</v>
      </c>
      <c r="BC71" s="302"/>
      <c r="BD71" s="178">
        <f t="shared" si="146"/>
        <v>0</v>
      </c>
      <c r="BE71" s="178">
        <f>SUMIFS('1-2 人员岗位信息'!O:O,'1-2 人员岗位信息'!$C:$C,"劳务派遣",'1-2 人员岗位信息'!$B:$B,$D71)</f>
        <v>0</v>
      </c>
      <c r="BF71" s="302"/>
      <c r="BG71" s="178">
        <f t="shared" si="147"/>
        <v>0</v>
      </c>
      <c r="BH71" s="178">
        <f>SUMIFS('1-2 人员岗位信息'!P:P,'1-2 人员岗位信息'!$C:$C,"劳务派遣",'1-2 人员岗位信息'!$B:$B,$D71)</f>
        <v>0</v>
      </c>
      <c r="BI71" s="302"/>
      <c r="BJ71" s="178">
        <f t="shared" si="148"/>
        <v>0</v>
      </c>
      <c r="BK71" s="178">
        <f>SUMIFS('1-2 人员岗位信息'!Q:Q,'1-2 人员岗位信息'!$C:$C,"劳务派遣",'1-2 人员岗位信息'!$B:$B,$D71)</f>
        <v>0</v>
      </c>
      <c r="BL71" s="311"/>
      <c r="BM71" s="315"/>
      <c r="BN71" s="319"/>
    </row>
    <row r="72" s="267" customFormat="1" ht="33.95" hidden="1" customHeight="1" outlineLevel="5" spans="2:66">
      <c r="B72" s="178" t="s">
        <v>784</v>
      </c>
      <c r="C72" s="287" t="s">
        <v>902</v>
      </c>
      <c r="D72" s="267" t="s">
        <v>876</v>
      </c>
      <c r="E72" s="178" t="s">
        <v>877</v>
      </c>
      <c r="F72" s="178"/>
      <c r="G72" s="178" t="s">
        <v>788</v>
      </c>
      <c r="H72" s="178">
        <f t="shared" si="132"/>
        <v>0</v>
      </c>
      <c r="I72" s="178" t="s">
        <v>789</v>
      </c>
      <c r="J72" s="178" t="e">
        <f t="shared" si="133"/>
        <v>#DIV/0!</v>
      </c>
      <c r="K72" s="178" t="s">
        <v>790</v>
      </c>
      <c r="L72" s="178" t="e">
        <f t="shared" si="134"/>
        <v>#DIV/0!</v>
      </c>
      <c r="M72" s="178" t="s">
        <v>791</v>
      </c>
      <c r="N72" s="178">
        <f t="shared" si="135"/>
        <v>0</v>
      </c>
      <c r="O72" s="178"/>
      <c r="P72" s="294"/>
      <c r="Q72" s="294"/>
      <c r="R72" s="294"/>
      <c r="S72" s="294"/>
      <c r="T72" s="294"/>
      <c r="U72" s="294"/>
      <c r="V72" s="294"/>
      <c r="W72" s="294"/>
      <c r="X72" s="294"/>
      <c r="Y72" s="294"/>
      <c r="Z72" s="294"/>
      <c r="AA72" s="294"/>
      <c r="AB72" s="178">
        <f t="shared" si="136"/>
        <v>0</v>
      </c>
      <c r="AC72" s="178">
        <f t="shared" si="137"/>
        <v>0</v>
      </c>
      <c r="AD72" s="178">
        <f>SUMIFS('1-2 人员岗位信息'!F:F,'1-2 人员岗位信息'!$C:$C,"劳务派遣",'1-2 人员岗位信息'!$B:$B,$D72)</f>
        <v>0</v>
      </c>
      <c r="AE72" s="302"/>
      <c r="AF72" s="178">
        <f t="shared" si="138"/>
        <v>0</v>
      </c>
      <c r="AG72" s="178">
        <f>SUMIFS('1-2 人员岗位信息'!G:G,'1-2 人员岗位信息'!$C:$C,"劳务派遣",'1-2 人员岗位信息'!$B:$B,$D72)</f>
        <v>0</v>
      </c>
      <c r="AH72" s="302"/>
      <c r="AI72" s="178">
        <f t="shared" si="139"/>
        <v>0</v>
      </c>
      <c r="AJ72" s="178">
        <f>SUMIFS('1-2 人员岗位信息'!H:H,'1-2 人员岗位信息'!$C:$C,"劳务派遣",'1-2 人员岗位信息'!$B:$B,$D72)</f>
        <v>0</v>
      </c>
      <c r="AK72" s="302"/>
      <c r="AL72" s="178">
        <f t="shared" si="140"/>
        <v>0</v>
      </c>
      <c r="AM72" s="178">
        <f>SUMIFS('1-2 人员岗位信息'!I:I,'1-2 人员岗位信息'!$C:$C,"劳务派遣",'1-2 人员岗位信息'!$B:$B,$D72)</f>
        <v>0</v>
      </c>
      <c r="AN72" s="302"/>
      <c r="AO72" s="178">
        <f t="shared" si="141"/>
        <v>0</v>
      </c>
      <c r="AP72" s="178">
        <f>SUMIFS('1-2 人员岗位信息'!J:J,'1-2 人员岗位信息'!$C:$C,"劳务派遣",'1-2 人员岗位信息'!$B:$B,$D72)</f>
        <v>0</v>
      </c>
      <c r="AQ72" s="302"/>
      <c r="AR72" s="178">
        <f t="shared" si="142"/>
        <v>0</v>
      </c>
      <c r="AS72" s="178">
        <f>SUMIFS('1-2 人员岗位信息'!K:K,'1-2 人员岗位信息'!$C:$C,"劳务派遣",'1-2 人员岗位信息'!$B:$B,$D72)</f>
        <v>0</v>
      </c>
      <c r="AT72" s="302"/>
      <c r="AU72" s="178">
        <f t="shared" si="143"/>
        <v>0</v>
      </c>
      <c r="AV72" s="178">
        <f>SUMIFS('1-2 人员岗位信息'!L:L,'1-2 人员岗位信息'!$C:$C,"劳务派遣",'1-2 人员岗位信息'!$B:$B,$D72)</f>
        <v>0</v>
      </c>
      <c r="AW72" s="302"/>
      <c r="AX72" s="178">
        <f t="shared" si="144"/>
        <v>0</v>
      </c>
      <c r="AY72" s="178">
        <f>SUMIFS('1-2 人员岗位信息'!M:M,'1-2 人员岗位信息'!$C:$C,"劳务派遣",'1-2 人员岗位信息'!$B:$B,$D72)</f>
        <v>0</v>
      </c>
      <c r="AZ72" s="302"/>
      <c r="BA72" s="178">
        <f t="shared" si="145"/>
        <v>0</v>
      </c>
      <c r="BB72" s="178">
        <f>SUMIFS('1-2 人员岗位信息'!N:N,'1-2 人员岗位信息'!$C:$C,"劳务派遣",'1-2 人员岗位信息'!$B:$B,$D72)</f>
        <v>0</v>
      </c>
      <c r="BC72" s="302"/>
      <c r="BD72" s="178">
        <f t="shared" si="146"/>
        <v>0</v>
      </c>
      <c r="BE72" s="178">
        <f>SUMIFS('1-2 人员岗位信息'!O:O,'1-2 人员岗位信息'!$C:$C,"劳务派遣",'1-2 人员岗位信息'!$B:$B,$D72)</f>
        <v>0</v>
      </c>
      <c r="BF72" s="302"/>
      <c r="BG72" s="178">
        <f t="shared" si="147"/>
        <v>0</v>
      </c>
      <c r="BH72" s="178">
        <f>SUMIFS('1-2 人员岗位信息'!P:P,'1-2 人员岗位信息'!$C:$C,"劳务派遣",'1-2 人员岗位信息'!$B:$B,$D72)</f>
        <v>0</v>
      </c>
      <c r="BI72" s="302"/>
      <c r="BJ72" s="178">
        <f t="shared" si="148"/>
        <v>0</v>
      </c>
      <c r="BK72" s="178">
        <f>SUMIFS('1-2 人员岗位信息'!Q:Q,'1-2 人员岗位信息'!$C:$C,"劳务派遣",'1-2 人员岗位信息'!$B:$B,$D72)</f>
        <v>0</v>
      </c>
      <c r="BL72" s="311"/>
      <c r="BM72" s="315"/>
      <c r="BN72" s="319"/>
    </row>
    <row r="73" s="267" customFormat="1" ht="33.95" hidden="1" customHeight="1" outlineLevel="5" spans="2:66">
      <c r="B73" s="178" t="s">
        <v>784</v>
      </c>
      <c r="C73" s="287" t="s">
        <v>903</v>
      </c>
      <c r="D73" s="267" t="s">
        <v>879</v>
      </c>
      <c r="E73" s="178" t="s">
        <v>880</v>
      </c>
      <c r="F73" s="178"/>
      <c r="G73" s="178" t="s">
        <v>788</v>
      </c>
      <c r="H73" s="178">
        <f t="shared" si="132"/>
        <v>0</v>
      </c>
      <c r="I73" s="178" t="s">
        <v>789</v>
      </c>
      <c r="J73" s="178" t="e">
        <f t="shared" si="133"/>
        <v>#DIV/0!</v>
      </c>
      <c r="K73" s="178" t="s">
        <v>790</v>
      </c>
      <c r="L73" s="178" t="e">
        <f t="shared" si="134"/>
        <v>#DIV/0!</v>
      </c>
      <c r="M73" s="178" t="s">
        <v>791</v>
      </c>
      <c r="N73" s="178">
        <f t="shared" si="135"/>
        <v>0</v>
      </c>
      <c r="O73" s="178"/>
      <c r="P73" s="294"/>
      <c r="Q73" s="294"/>
      <c r="R73" s="294"/>
      <c r="S73" s="294"/>
      <c r="T73" s="294"/>
      <c r="U73" s="294"/>
      <c r="V73" s="294"/>
      <c r="W73" s="294"/>
      <c r="X73" s="294"/>
      <c r="Y73" s="294"/>
      <c r="Z73" s="294"/>
      <c r="AA73" s="294"/>
      <c r="AB73" s="178">
        <f t="shared" si="136"/>
        <v>0</v>
      </c>
      <c r="AC73" s="178">
        <f t="shared" si="137"/>
        <v>0</v>
      </c>
      <c r="AD73" s="178">
        <f>SUMIFS('1-2 人员岗位信息'!F:F,'1-2 人员岗位信息'!$C:$C,"劳务派遣",'1-2 人员岗位信息'!$B:$B,$D73)</f>
        <v>0</v>
      </c>
      <c r="AE73" s="302"/>
      <c r="AF73" s="178">
        <f t="shared" si="138"/>
        <v>0</v>
      </c>
      <c r="AG73" s="178">
        <f>SUMIFS('1-2 人员岗位信息'!G:G,'1-2 人员岗位信息'!$C:$C,"劳务派遣",'1-2 人员岗位信息'!$B:$B,$D73)</f>
        <v>0</v>
      </c>
      <c r="AH73" s="302"/>
      <c r="AI73" s="178">
        <f t="shared" si="139"/>
        <v>0</v>
      </c>
      <c r="AJ73" s="178">
        <f>SUMIFS('1-2 人员岗位信息'!H:H,'1-2 人员岗位信息'!$C:$C,"劳务派遣",'1-2 人员岗位信息'!$B:$B,$D73)</f>
        <v>0</v>
      </c>
      <c r="AK73" s="302"/>
      <c r="AL73" s="178">
        <f t="shared" si="140"/>
        <v>0</v>
      </c>
      <c r="AM73" s="178">
        <f>SUMIFS('1-2 人员岗位信息'!I:I,'1-2 人员岗位信息'!$C:$C,"劳务派遣",'1-2 人员岗位信息'!$B:$B,$D73)</f>
        <v>0</v>
      </c>
      <c r="AN73" s="302"/>
      <c r="AO73" s="178">
        <f t="shared" si="141"/>
        <v>0</v>
      </c>
      <c r="AP73" s="178">
        <f>SUMIFS('1-2 人员岗位信息'!J:J,'1-2 人员岗位信息'!$C:$C,"劳务派遣",'1-2 人员岗位信息'!$B:$B,$D73)</f>
        <v>0</v>
      </c>
      <c r="AQ73" s="302"/>
      <c r="AR73" s="178">
        <f t="shared" si="142"/>
        <v>0</v>
      </c>
      <c r="AS73" s="178">
        <f>SUMIFS('1-2 人员岗位信息'!K:K,'1-2 人员岗位信息'!$C:$C,"劳务派遣",'1-2 人员岗位信息'!$B:$B,$D73)</f>
        <v>0</v>
      </c>
      <c r="AT73" s="302"/>
      <c r="AU73" s="178">
        <f t="shared" si="143"/>
        <v>0</v>
      </c>
      <c r="AV73" s="178">
        <f>SUMIFS('1-2 人员岗位信息'!L:L,'1-2 人员岗位信息'!$C:$C,"劳务派遣",'1-2 人员岗位信息'!$B:$B,$D73)</f>
        <v>0</v>
      </c>
      <c r="AW73" s="302"/>
      <c r="AX73" s="178">
        <f t="shared" si="144"/>
        <v>0</v>
      </c>
      <c r="AY73" s="178">
        <f>SUMIFS('1-2 人员岗位信息'!M:M,'1-2 人员岗位信息'!$C:$C,"劳务派遣",'1-2 人员岗位信息'!$B:$B,$D73)</f>
        <v>0</v>
      </c>
      <c r="AZ73" s="302"/>
      <c r="BA73" s="178">
        <f t="shared" si="145"/>
        <v>0</v>
      </c>
      <c r="BB73" s="178">
        <f>SUMIFS('1-2 人员岗位信息'!N:N,'1-2 人员岗位信息'!$C:$C,"劳务派遣",'1-2 人员岗位信息'!$B:$B,$D73)</f>
        <v>0</v>
      </c>
      <c r="BC73" s="302"/>
      <c r="BD73" s="178">
        <f t="shared" si="146"/>
        <v>0</v>
      </c>
      <c r="BE73" s="178">
        <f>SUMIFS('1-2 人员岗位信息'!O:O,'1-2 人员岗位信息'!$C:$C,"劳务派遣",'1-2 人员岗位信息'!$B:$B,$D73)</f>
        <v>0</v>
      </c>
      <c r="BF73" s="302"/>
      <c r="BG73" s="178">
        <f t="shared" si="147"/>
        <v>0</v>
      </c>
      <c r="BH73" s="178">
        <f>SUMIFS('1-2 人员岗位信息'!P:P,'1-2 人员岗位信息'!$C:$C,"劳务派遣",'1-2 人员岗位信息'!$B:$B,$D73)</f>
        <v>0</v>
      </c>
      <c r="BI73" s="302"/>
      <c r="BJ73" s="178">
        <f t="shared" si="148"/>
        <v>0</v>
      </c>
      <c r="BK73" s="178">
        <f>SUMIFS('1-2 人员岗位信息'!Q:Q,'1-2 人员岗位信息'!$C:$C,"劳务派遣",'1-2 人员岗位信息'!$B:$B,$D73)</f>
        <v>0</v>
      </c>
      <c r="BL73" s="311"/>
      <c r="BM73" s="315"/>
      <c r="BN73" s="319"/>
    </row>
    <row r="74" s="267" customFormat="1" ht="33.95" hidden="1" customHeight="1" outlineLevel="5" spans="2:66">
      <c r="B74" s="178" t="s">
        <v>784</v>
      </c>
      <c r="C74" s="287" t="s">
        <v>904</v>
      </c>
      <c r="D74" s="267" t="s">
        <v>882</v>
      </c>
      <c r="E74" s="178" t="s">
        <v>883</v>
      </c>
      <c r="F74" s="178"/>
      <c r="G74" s="178" t="s">
        <v>788</v>
      </c>
      <c r="H74" s="178">
        <f t="shared" si="132"/>
        <v>0</v>
      </c>
      <c r="I74" s="178" t="s">
        <v>789</v>
      </c>
      <c r="J74" s="178" t="e">
        <f t="shared" si="133"/>
        <v>#DIV/0!</v>
      </c>
      <c r="K74" s="178" t="s">
        <v>790</v>
      </c>
      <c r="L74" s="178" t="e">
        <f t="shared" si="134"/>
        <v>#DIV/0!</v>
      </c>
      <c r="M74" s="178" t="s">
        <v>791</v>
      </c>
      <c r="N74" s="178">
        <f t="shared" si="135"/>
        <v>0</v>
      </c>
      <c r="O74" s="178"/>
      <c r="P74" s="294"/>
      <c r="Q74" s="294"/>
      <c r="R74" s="294"/>
      <c r="S74" s="294"/>
      <c r="T74" s="294"/>
      <c r="U74" s="294"/>
      <c r="V74" s="294"/>
      <c r="W74" s="294"/>
      <c r="X74" s="294"/>
      <c r="Y74" s="294"/>
      <c r="Z74" s="294"/>
      <c r="AA74" s="294"/>
      <c r="AB74" s="178">
        <f t="shared" si="136"/>
        <v>0</v>
      </c>
      <c r="AC74" s="178">
        <f t="shared" si="137"/>
        <v>0</v>
      </c>
      <c r="AD74" s="178">
        <f>SUMIFS('1-2 人员岗位信息'!F:F,'1-2 人员岗位信息'!$C:$C,"劳务派遣",'1-2 人员岗位信息'!$B:$B,$D74)</f>
        <v>0</v>
      </c>
      <c r="AE74" s="302"/>
      <c r="AF74" s="178">
        <f t="shared" si="138"/>
        <v>0</v>
      </c>
      <c r="AG74" s="178">
        <f>SUMIFS('1-2 人员岗位信息'!G:G,'1-2 人员岗位信息'!$C:$C,"劳务派遣",'1-2 人员岗位信息'!$B:$B,$D74)</f>
        <v>0</v>
      </c>
      <c r="AH74" s="302"/>
      <c r="AI74" s="178">
        <f t="shared" si="139"/>
        <v>0</v>
      </c>
      <c r="AJ74" s="178">
        <f>SUMIFS('1-2 人员岗位信息'!H:H,'1-2 人员岗位信息'!$C:$C,"劳务派遣",'1-2 人员岗位信息'!$B:$B,$D74)</f>
        <v>0</v>
      </c>
      <c r="AK74" s="302"/>
      <c r="AL74" s="178">
        <f t="shared" si="140"/>
        <v>0</v>
      </c>
      <c r="AM74" s="178">
        <f>SUMIFS('1-2 人员岗位信息'!I:I,'1-2 人员岗位信息'!$C:$C,"劳务派遣",'1-2 人员岗位信息'!$B:$B,$D74)</f>
        <v>0</v>
      </c>
      <c r="AN74" s="302"/>
      <c r="AO74" s="178">
        <f t="shared" si="141"/>
        <v>0</v>
      </c>
      <c r="AP74" s="178">
        <f>SUMIFS('1-2 人员岗位信息'!J:J,'1-2 人员岗位信息'!$C:$C,"劳务派遣",'1-2 人员岗位信息'!$B:$B,$D74)</f>
        <v>0</v>
      </c>
      <c r="AQ74" s="302"/>
      <c r="AR74" s="178">
        <f t="shared" si="142"/>
        <v>0</v>
      </c>
      <c r="AS74" s="178">
        <f>SUMIFS('1-2 人员岗位信息'!K:K,'1-2 人员岗位信息'!$C:$C,"劳务派遣",'1-2 人员岗位信息'!$B:$B,$D74)</f>
        <v>0</v>
      </c>
      <c r="AT74" s="302"/>
      <c r="AU74" s="178">
        <f t="shared" si="143"/>
        <v>0</v>
      </c>
      <c r="AV74" s="178">
        <f>SUMIFS('1-2 人员岗位信息'!L:L,'1-2 人员岗位信息'!$C:$C,"劳务派遣",'1-2 人员岗位信息'!$B:$B,$D74)</f>
        <v>0</v>
      </c>
      <c r="AW74" s="302"/>
      <c r="AX74" s="178">
        <f t="shared" si="144"/>
        <v>0</v>
      </c>
      <c r="AY74" s="178">
        <f>SUMIFS('1-2 人员岗位信息'!M:M,'1-2 人员岗位信息'!$C:$C,"劳务派遣",'1-2 人员岗位信息'!$B:$B,$D74)</f>
        <v>0</v>
      </c>
      <c r="AZ74" s="302"/>
      <c r="BA74" s="178">
        <f t="shared" si="145"/>
        <v>0</v>
      </c>
      <c r="BB74" s="178">
        <f>SUMIFS('1-2 人员岗位信息'!N:N,'1-2 人员岗位信息'!$C:$C,"劳务派遣",'1-2 人员岗位信息'!$B:$B,$D74)</f>
        <v>0</v>
      </c>
      <c r="BC74" s="302"/>
      <c r="BD74" s="178">
        <f t="shared" si="146"/>
        <v>0</v>
      </c>
      <c r="BE74" s="178">
        <f>SUMIFS('1-2 人员岗位信息'!O:O,'1-2 人员岗位信息'!$C:$C,"劳务派遣",'1-2 人员岗位信息'!$B:$B,$D74)</f>
        <v>0</v>
      </c>
      <c r="BF74" s="302"/>
      <c r="BG74" s="178">
        <f t="shared" si="147"/>
        <v>0</v>
      </c>
      <c r="BH74" s="178">
        <f>SUMIFS('1-2 人员岗位信息'!P:P,'1-2 人员岗位信息'!$C:$C,"劳务派遣",'1-2 人员岗位信息'!$B:$B,$D74)</f>
        <v>0</v>
      </c>
      <c r="BI74" s="302"/>
      <c r="BJ74" s="178">
        <f t="shared" si="148"/>
        <v>0</v>
      </c>
      <c r="BK74" s="178">
        <f>SUMIFS('1-2 人员岗位信息'!Q:Q,'1-2 人员岗位信息'!$C:$C,"劳务派遣",'1-2 人员岗位信息'!$B:$B,$D74)</f>
        <v>0</v>
      </c>
      <c r="BL74" s="311"/>
      <c r="BM74" s="315"/>
      <c r="BN74" s="319"/>
    </row>
    <row r="75" s="267" customFormat="1" ht="33.95" hidden="1" customHeight="1" outlineLevel="5" spans="2:66">
      <c r="B75" s="178" t="s">
        <v>784</v>
      </c>
      <c r="C75" s="287" t="s">
        <v>905</v>
      </c>
      <c r="D75" s="267" t="s">
        <v>885</v>
      </c>
      <c r="E75" s="178" t="s">
        <v>886</v>
      </c>
      <c r="F75" s="178"/>
      <c r="G75" s="178" t="s">
        <v>788</v>
      </c>
      <c r="H75" s="178">
        <f t="shared" si="132"/>
        <v>0</v>
      </c>
      <c r="I75" s="178" t="s">
        <v>789</v>
      </c>
      <c r="J75" s="178" t="e">
        <f t="shared" si="133"/>
        <v>#DIV/0!</v>
      </c>
      <c r="K75" s="178" t="s">
        <v>790</v>
      </c>
      <c r="L75" s="178" t="e">
        <f t="shared" si="134"/>
        <v>#DIV/0!</v>
      </c>
      <c r="M75" s="178" t="s">
        <v>791</v>
      </c>
      <c r="N75" s="178">
        <f t="shared" si="135"/>
        <v>0</v>
      </c>
      <c r="O75" s="178"/>
      <c r="P75" s="294"/>
      <c r="Q75" s="294"/>
      <c r="R75" s="294"/>
      <c r="S75" s="294"/>
      <c r="T75" s="294"/>
      <c r="U75" s="294"/>
      <c r="V75" s="294"/>
      <c r="W75" s="294"/>
      <c r="X75" s="294"/>
      <c r="Y75" s="294"/>
      <c r="Z75" s="294"/>
      <c r="AA75" s="294"/>
      <c r="AB75" s="178">
        <f t="shared" si="136"/>
        <v>0</v>
      </c>
      <c r="AC75" s="178">
        <f t="shared" si="137"/>
        <v>0</v>
      </c>
      <c r="AD75" s="178">
        <f>SUMIFS('1-2 人员岗位信息'!F:F,'1-2 人员岗位信息'!$C:$C,"劳务派遣",'1-2 人员岗位信息'!$B:$B,$D75)</f>
        <v>0</v>
      </c>
      <c r="AE75" s="302"/>
      <c r="AF75" s="178">
        <f t="shared" si="138"/>
        <v>0</v>
      </c>
      <c r="AG75" s="178">
        <f>SUMIFS('1-2 人员岗位信息'!G:G,'1-2 人员岗位信息'!$C:$C,"劳务派遣",'1-2 人员岗位信息'!$B:$B,$D75)</f>
        <v>0</v>
      </c>
      <c r="AH75" s="302"/>
      <c r="AI75" s="178">
        <f t="shared" si="139"/>
        <v>0</v>
      </c>
      <c r="AJ75" s="178">
        <f>SUMIFS('1-2 人员岗位信息'!H:H,'1-2 人员岗位信息'!$C:$C,"劳务派遣",'1-2 人员岗位信息'!$B:$B,$D75)</f>
        <v>0</v>
      </c>
      <c r="AK75" s="302"/>
      <c r="AL75" s="178">
        <f t="shared" si="140"/>
        <v>0</v>
      </c>
      <c r="AM75" s="178">
        <f>SUMIFS('1-2 人员岗位信息'!I:I,'1-2 人员岗位信息'!$C:$C,"劳务派遣",'1-2 人员岗位信息'!$B:$B,$D75)</f>
        <v>0</v>
      </c>
      <c r="AN75" s="302"/>
      <c r="AO75" s="178">
        <f t="shared" si="141"/>
        <v>0</v>
      </c>
      <c r="AP75" s="178">
        <f>SUMIFS('1-2 人员岗位信息'!J:J,'1-2 人员岗位信息'!$C:$C,"劳务派遣",'1-2 人员岗位信息'!$B:$B,$D75)</f>
        <v>0</v>
      </c>
      <c r="AQ75" s="302"/>
      <c r="AR75" s="178">
        <f t="shared" si="142"/>
        <v>0</v>
      </c>
      <c r="AS75" s="178">
        <f>SUMIFS('1-2 人员岗位信息'!K:K,'1-2 人员岗位信息'!$C:$C,"劳务派遣",'1-2 人员岗位信息'!$B:$B,$D75)</f>
        <v>0</v>
      </c>
      <c r="AT75" s="302"/>
      <c r="AU75" s="178">
        <f t="shared" si="143"/>
        <v>0</v>
      </c>
      <c r="AV75" s="178">
        <f>SUMIFS('1-2 人员岗位信息'!L:L,'1-2 人员岗位信息'!$C:$C,"劳务派遣",'1-2 人员岗位信息'!$B:$B,$D75)</f>
        <v>0</v>
      </c>
      <c r="AW75" s="302"/>
      <c r="AX75" s="178">
        <f t="shared" si="144"/>
        <v>0</v>
      </c>
      <c r="AY75" s="178">
        <f>SUMIFS('1-2 人员岗位信息'!M:M,'1-2 人员岗位信息'!$C:$C,"劳务派遣",'1-2 人员岗位信息'!$B:$B,$D75)</f>
        <v>0</v>
      </c>
      <c r="AZ75" s="302"/>
      <c r="BA75" s="178">
        <f t="shared" si="145"/>
        <v>0</v>
      </c>
      <c r="BB75" s="178">
        <f>SUMIFS('1-2 人员岗位信息'!N:N,'1-2 人员岗位信息'!$C:$C,"劳务派遣",'1-2 人员岗位信息'!$B:$B,$D75)</f>
        <v>0</v>
      </c>
      <c r="BC75" s="302"/>
      <c r="BD75" s="178">
        <f t="shared" si="146"/>
        <v>0</v>
      </c>
      <c r="BE75" s="178">
        <f>SUMIFS('1-2 人员岗位信息'!O:O,'1-2 人员岗位信息'!$C:$C,"劳务派遣",'1-2 人员岗位信息'!$B:$B,$D75)</f>
        <v>0</v>
      </c>
      <c r="BF75" s="302"/>
      <c r="BG75" s="178">
        <f t="shared" si="147"/>
        <v>0</v>
      </c>
      <c r="BH75" s="178">
        <f>SUMIFS('1-2 人员岗位信息'!P:P,'1-2 人员岗位信息'!$C:$C,"劳务派遣",'1-2 人员岗位信息'!$B:$B,$D75)</f>
        <v>0</v>
      </c>
      <c r="BI75" s="302"/>
      <c r="BJ75" s="178">
        <f t="shared" si="148"/>
        <v>0</v>
      </c>
      <c r="BK75" s="178">
        <f>SUMIFS('1-2 人员岗位信息'!Q:Q,'1-2 人员岗位信息'!$C:$C,"劳务派遣",'1-2 人员岗位信息'!$B:$B,$D75)</f>
        <v>0</v>
      </c>
      <c r="BL75" s="311"/>
      <c r="BM75" s="315"/>
      <c r="BN75" s="319"/>
    </row>
    <row r="76" s="267" customFormat="1" ht="33.95" hidden="1" customHeight="1" outlineLevel="5" spans="2:66">
      <c r="B76" s="178" t="s">
        <v>784</v>
      </c>
      <c r="C76" s="287" t="s">
        <v>906</v>
      </c>
      <c r="D76" s="267" t="s">
        <v>888</v>
      </c>
      <c r="E76" s="178" t="s">
        <v>889</v>
      </c>
      <c r="F76" s="178"/>
      <c r="G76" s="178" t="s">
        <v>788</v>
      </c>
      <c r="H76" s="178">
        <f t="shared" si="132"/>
        <v>0</v>
      </c>
      <c r="I76" s="178" t="s">
        <v>789</v>
      </c>
      <c r="J76" s="178" t="e">
        <f t="shared" si="133"/>
        <v>#DIV/0!</v>
      </c>
      <c r="K76" s="178" t="s">
        <v>790</v>
      </c>
      <c r="L76" s="178" t="e">
        <f t="shared" si="134"/>
        <v>#DIV/0!</v>
      </c>
      <c r="M76" s="178" t="s">
        <v>791</v>
      </c>
      <c r="N76" s="178">
        <f t="shared" si="135"/>
        <v>0</v>
      </c>
      <c r="O76" s="178"/>
      <c r="P76" s="294"/>
      <c r="Q76" s="294"/>
      <c r="R76" s="294"/>
      <c r="S76" s="294"/>
      <c r="T76" s="294"/>
      <c r="U76" s="294"/>
      <c r="V76" s="294"/>
      <c r="W76" s="294"/>
      <c r="X76" s="294"/>
      <c r="Y76" s="294"/>
      <c r="Z76" s="294"/>
      <c r="AA76" s="294"/>
      <c r="AB76" s="178">
        <f t="shared" si="136"/>
        <v>0</v>
      </c>
      <c r="AC76" s="178">
        <f t="shared" si="137"/>
        <v>0</v>
      </c>
      <c r="AD76" s="178">
        <f>SUMIFS('1-2 人员岗位信息'!F:F,'1-2 人员岗位信息'!$C:$C,"劳务派遣",'1-2 人员岗位信息'!$B:$B,$D76)</f>
        <v>0</v>
      </c>
      <c r="AE76" s="302"/>
      <c r="AF76" s="178">
        <f t="shared" si="138"/>
        <v>0</v>
      </c>
      <c r="AG76" s="178">
        <f>SUMIFS('1-2 人员岗位信息'!G:G,'1-2 人员岗位信息'!$C:$C,"劳务派遣",'1-2 人员岗位信息'!$B:$B,$D76)</f>
        <v>0</v>
      </c>
      <c r="AH76" s="302"/>
      <c r="AI76" s="178">
        <f t="shared" si="139"/>
        <v>0</v>
      </c>
      <c r="AJ76" s="178">
        <f>SUMIFS('1-2 人员岗位信息'!H:H,'1-2 人员岗位信息'!$C:$C,"劳务派遣",'1-2 人员岗位信息'!$B:$B,$D76)</f>
        <v>0</v>
      </c>
      <c r="AK76" s="302"/>
      <c r="AL76" s="178">
        <f t="shared" si="140"/>
        <v>0</v>
      </c>
      <c r="AM76" s="178">
        <f>SUMIFS('1-2 人员岗位信息'!I:I,'1-2 人员岗位信息'!$C:$C,"劳务派遣",'1-2 人员岗位信息'!$B:$B,$D76)</f>
        <v>0</v>
      </c>
      <c r="AN76" s="302"/>
      <c r="AO76" s="178">
        <f t="shared" si="141"/>
        <v>0</v>
      </c>
      <c r="AP76" s="178">
        <f>SUMIFS('1-2 人员岗位信息'!J:J,'1-2 人员岗位信息'!$C:$C,"劳务派遣",'1-2 人员岗位信息'!$B:$B,$D76)</f>
        <v>0</v>
      </c>
      <c r="AQ76" s="302"/>
      <c r="AR76" s="178">
        <f t="shared" si="142"/>
        <v>0</v>
      </c>
      <c r="AS76" s="178">
        <f>SUMIFS('1-2 人员岗位信息'!K:K,'1-2 人员岗位信息'!$C:$C,"劳务派遣",'1-2 人员岗位信息'!$B:$B,$D76)</f>
        <v>0</v>
      </c>
      <c r="AT76" s="302"/>
      <c r="AU76" s="178">
        <f t="shared" si="143"/>
        <v>0</v>
      </c>
      <c r="AV76" s="178">
        <f>SUMIFS('1-2 人员岗位信息'!L:L,'1-2 人员岗位信息'!$C:$C,"劳务派遣",'1-2 人员岗位信息'!$B:$B,$D76)</f>
        <v>0</v>
      </c>
      <c r="AW76" s="302"/>
      <c r="AX76" s="178">
        <f t="shared" si="144"/>
        <v>0</v>
      </c>
      <c r="AY76" s="178">
        <f>SUMIFS('1-2 人员岗位信息'!M:M,'1-2 人员岗位信息'!$C:$C,"劳务派遣",'1-2 人员岗位信息'!$B:$B,$D76)</f>
        <v>0</v>
      </c>
      <c r="AZ76" s="302"/>
      <c r="BA76" s="178">
        <f t="shared" si="145"/>
        <v>0</v>
      </c>
      <c r="BB76" s="178">
        <f>SUMIFS('1-2 人员岗位信息'!N:N,'1-2 人员岗位信息'!$C:$C,"劳务派遣",'1-2 人员岗位信息'!$B:$B,$D76)</f>
        <v>0</v>
      </c>
      <c r="BC76" s="302"/>
      <c r="BD76" s="178">
        <f t="shared" si="146"/>
        <v>0</v>
      </c>
      <c r="BE76" s="178">
        <f>SUMIFS('1-2 人员岗位信息'!O:O,'1-2 人员岗位信息'!$C:$C,"劳务派遣",'1-2 人员岗位信息'!$B:$B,$D76)</f>
        <v>0</v>
      </c>
      <c r="BF76" s="302"/>
      <c r="BG76" s="178">
        <f t="shared" si="147"/>
        <v>0</v>
      </c>
      <c r="BH76" s="178">
        <f>SUMIFS('1-2 人员岗位信息'!P:P,'1-2 人员岗位信息'!$C:$C,"劳务派遣",'1-2 人员岗位信息'!$B:$B,$D76)</f>
        <v>0</v>
      </c>
      <c r="BI76" s="302"/>
      <c r="BJ76" s="178">
        <f t="shared" si="148"/>
        <v>0</v>
      </c>
      <c r="BK76" s="178">
        <f>SUMIFS('1-2 人员岗位信息'!Q:Q,'1-2 人员岗位信息'!$C:$C,"劳务派遣",'1-2 人员岗位信息'!$B:$B,$D76)</f>
        <v>0</v>
      </c>
      <c r="BL76" s="311"/>
      <c r="BM76" s="315"/>
      <c r="BN76" s="319"/>
    </row>
    <row r="77" s="267" customFormat="1" ht="33.95" hidden="1" customHeight="1" outlineLevel="5" spans="2:66">
      <c r="B77" s="178" t="s">
        <v>784</v>
      </c>
      <c r="C77" s="287" t="s">
        <v>907</v>
      </c>
      <c r="D77" s="267" t="s">
        <v>891</v>
      </c>
      <c r="E77" s="178" t="s">
        <v>892</v>
      </c>
      <c r="F77" s="178"/>
      <c r="G77" s="178" t="s">
        <v>788</v>
      </c>
      <c r="H77" s="178">
        <f t="shared" si="132"/>
        <v>0</v>
      </c>
      <c r="I77" s="178" t="s">
        <v>789</v>
      </c>
      <c r="J77" s="178" t="e">
        <f t="shared" si="133"/>
        <v>#DIV/0!</v>
      </c>
      <c r="K77" s="178" t="s">
        <v>790</v>
      </c>
      <c r="L77" s="178" t="e">
        <f t="shared" si="134"/>
        <v>#DIV/0!</v>
      </c>
      <c r="M77" s="178" t="s">
        <v>791</v>
      </c>
      <c r="N77" s="178">
        <f t="shared" si="135"/>
        <v>0</v>
      </c>
      <c r="O77" s="178"/>
      <c r="P77" s="294"/>
      <c r="Q77" s="294"/>
      <c r="R77" s="294"/>
      <c r="S77" s="294"/>
      <c r="T77" s="294"/>
      <c r="U77" s="294"/>
      <c r="V77" s="294"/>
      <c r="W77" s="294"/>
      <c r="X77" s="294"/>
      <c r="Y77" s="294"/>
      <c r="Z77" s="294"/>
      <c r="AA77" s="294"/>
      <c r="AB77" s="178">
        <f t="shared" si="136"/>
        <v>0</v>
      </c>
      <c r="AC77" s="178">
        <f t="shared" si="137"/>
        <v>0</v>
      </c>
      <c r="AD77" s="178">
        <f>SUMIFS('1-2 人员岗位信息'!F:F,'1-2 人员岗位信息'!$C:$C,"劳务派遣",'1-2 人员岗位信息'!$B:$B,$D77)</f>
        <v>0</v>
      </c>
      <c r="AE77" s="302"/>
      <c r="AF77" s="178">
        <f t="shared" si="138"/>
        <v>0</v>
      </c>
      <c r="AG77" s="178">
        <f>SUMIFS('1-2 人员岗位信息'!G:G,'1-2 人员岗位信息'!$C:$C,"劳务派遣",'1-2 人员岗位信息'!$B:$B,$D77)</f>
        <v>0</v>
      </c>
      <c r="AH77" s="302"/>
      <c r="AI77" s="178">
        <f t="shared" si="139"/>
        <v>0</v>
      </c>
      <c r="AJ77" s="178">
        <f>SUMIFS('1-2 人员岗位信息'!H:H,'1-2 人员岗位信息'!$C:$C,"劳务派遣",'1-2 人员岗位信息'!$B:$B,$D77)</f>
        <v>0</v>
      </c>
      <c r="AK77" s="302"/>
      <c r="AL77" s="178">
        <f t="shared" si="140"/>
        <v>0</v>
      </c>
      <c r="AM77" s="178">
        <f>SUMIFS('1-2 人员岗位信息'!I:I,'1-2 人员岗位信息'!$C:$C,"劳务派遣",'1-2 人员岗位信息'!$B:$B,$D77)</f>
        <v>0</v>
      </c>
      <c r="AN77" s="302"/>
      <c r="AO77" s="178">
        <f t="shared" si="141"/>
        <v>0</v>
      </c>
      <c r="AP77" s="178">
        <f>SUMIFS('1-2 人员岗位信息'!J:J,'1-2 人员岗位信息'!$C:$C,"劳务派遣",'1-2 人员岗位信息'!$B:$B,$D77)</f>
        <v>0</v>
      </c>
      <c r="AQ77" s="302"/>
      <c r="AR77" s="178">
        <f t="shared" si="142"/>
        <v>0</v>
      </c>
      <c r="AS77" s="178">
        <f>SUMIFS('1-2 人员岗位信息'!K:K,'1-2 人员岗位信息'!$C:$C,"劳务派遣",'1-2 人员岗位信息'!$B:$B,$D77)</f>
        <v>0</v>
      </c>
      <c r="AT77" s="302"/>
      <c r="AU77" s="178">
        <f t="shared" si="143"/>
        <v>0</v>
      </c>
      <c r="AV77" s="178">
        <f>SUMIFS('1-2 人员岗位信息'!L:L,'1-2 人员岗位信息'!$C:$C,"劳务派遣",'1-2 人员岗位信息'!$B:$B,$D77)</f>
        <v>0</v>
      </c>
      <c r="AW77" s="302"/>
      <c r="AX77" s="178">
        <f t="shared" si="144"/>
        <v>0</v>
      </c>
      <c r="AY77" s="178">
        <f>SUMIFS('1-2 人员岗位信息'!M:M,'1-2 人员岗位信息'!$C:$C,"劳务派遣",'1-2 人员岗位信息'!$B:$B,$D77)</f>
        <v>0</v>
      </c>
      <c r="AZ77" s="302"/>
      <c r="BA77" s="178">
        <f t="shared" si="145"/>
        <v>0</v>
      </c>
      <c r="BB77" s="178">
        <f>SUMIFS('1-2 人员岗位信息'!N:N,'1-2 人员岗位信息'!$C:$C,"劳务派遣",'1-2 人员岗位信息'!$B:$B,$D77)</f>
        <v>0</v>
      </c>
      <c r="BC77" s="302"/>
      <c r="BD77" s="178">
        <f t="shared" si="146"/>
        <v>0</v>
      </c>
      <c r="BE77" s="178">
        <f>SUMIFS('1-2 人员岗位信息'!O:O,'1-2 人员岗位信息'!$C:$C,"劳务派遣",'1-2 人员岗位信息'!$B:$B,$D77)</f>
        <v>0</v>
      </c>
      <c r="BF77" s="302"/>
      <c r="BG77" s="178">
        <f t="shared" si="147"/>
        <v>0</v>
      </c>
      <c r="BH77" s="178">
        <f>SUMIFS('1-2 人员岗位信息'!P:P,'1-2 人员岗位信息'!$C:$C,"劳务派遣",'1-2 人员岗位信息'!$B:$B,$D77)</f>
        <v>0</v>
      </c>
      <c r="BI77" s="302"/>
      <c r="BJ77" s="178">
        <f t="shared" si="148"/>
        <v>0</v>
      </c>
      <c r="BK77" s="178">
        <f>SUMIFS('1-2 人员岗位信息'!Q:Q,'1-2 人员岗位信息'!$C:$C,"劳务派遣",'1-2 人员岗位信息'!$B:$B,$D77)</f>
        <v>0</v>
      </c>
      <c r="BL77" s="311"/>
      <c r="BM77" s="315"/>
      <c r="BN77" s="319"/>
    </row>
    <row r="78" s="267" customFormat="1" ht="33.95" hidden="1" customHeight="1" outlineLevel="5" spans="2:66">
      <c r="B78" s="178" t="s">
        <v>784</v>
      </c>
      <c r="C78" s="287" t="s">
        <v>908</v>
      </c>
      <c r="D78" s="267" t="s">
        <v>894</v>
      </c>
      <c r="E78" s="178" t="s">
        <v>895</v>
      </c>
      <c r="F78" s="178"/>
      <c r="G78" s="178" t="s">
        <v>788</v>
      </c>
      <c r="H78" s="178">
        <f t="shared" si="132"/>
        <v>0</v>
      </c>
      <c r="I78" s="178" t="s">
        <v>789</v>
      </c>
      <c r="J78" s="178" t="e">
        <f t="shared" si="133"/>
        <v>#DIV/0!</v>
      </c>
      <c r="K78" s="178" t="s">
        <v>790</v>
      </c>
      <c r="L78" s="178" t="e">
        <f t="shared" si="134"/>
        <v>#DIV/0!</v>
      </c>
      <c r="M78" s="178" t="s">
        <v>791</v>
      </c>
      <c r="N78" s="178">
        <f t="shared" si="135"/>
        <v>0</v>
      </c>
      <c r="O78" s="178"/>
      <c r="P78" s="294"/>
      <c r="Q78" s="294"/>
      <c r="R78" s="294"/>
      <c r="S78" s="294"/>
      <c r="T78" s="294"/>
      <c r="U78" s="294"/>
      <c r="V78" s="294"/>
      <c r="W78" s="294"/>
      <c r="X78" s="294"/>
      <c r="Y78" s="294"/>
      <c r="Z78" s="294"/>
      <c r="AA78" s="294"/>
      <c r="AB78" s="178">
        <f t="shared" si="136"/>
        <v>0</v>
      </c>
      <c r="AC78" s="178">
        <f t="shared" si="137"/>
        <v>0</v>
      </c>
      <c r="AD78" s="178">
        <f>SUMIFS('1-2 人员岗位信息'!F:F,'1-2 人员岗位信息'!$C:$C,"劳务派遣",'1-2 人员岗位信息'!$B:$B,$D78)</f>
        <v>0</v>
      </c>
      <c r="AE78" s="302"/>
      <c r="AF78" s="178">
        <f t="shared" si="138"/>
        <v>0</v>
      </c>
      <c r="AG78" s="178">
        <f>SUMIFS('1-2 人员岗位信息'!G:G,'1-2 人员岗位信息'!$C:$C,"劳务派遣",'1-2 人员岗位信息'!$B:$B,$D78)</f>
        <v>0</v>
      </c>
      <c r="AH78" s="302"/>
      <c r="AI78" s="178">
        <f t="shared" si="139"/>
        <v>0</v>
      </c>
      <c r="AJ78" s="178">
        <f>SUMIFS('1-2 人员岗位信息'!H:H,'1-2 人员岗位信息'!$C:$C,"劳务派遣",'1-2 人员岗位信息'!$B:$B,$D78)</f>
        <v>0</v>
      </c>
      <c r="AK78" s="302"/>
      <c r="AL78" s="178">
        <f t="shared" si="140"/>
        <v>0</v>
      </c>
      <c r="AM78" s="178">
        <f>SUMIFS('1-2 人员岗位信息'!I:I,'1-2 人员岗位信息'!$C:$C,"劳务派遣",'1-2 人员岗位信息'!$B:$B,$D78)</f>
        <v>0</v>
      </c>
      <c r="AN78" s="302"/>
      <c r="AO78" s="178">
        <f t="shared" si="141"/>
        <v>0</v>
      </c>
      <c r="AP78" s="178">
        <f>SUMIFS('1-2 人员岗位信息'!J:J,'1-2 人员岗位信息'!$C:$C,"劳务派遣",'1-2 人员岗位信息'!$B:$B,$D78)</f>
        <v>0</v>
      </c>
      <c r="AQ78" s="302"/>
      <c r="AR78" s="178">
        <f t="shared" si="142"/>
        <v>0</v>
      </c>
      <c r="AS78" s="178">
        <f>SUMIFS('1-2 人员岗位信息'!K:K,'1-2 人员岗位信息'!$C:$C,"劳务派遣",'1-2 人员岗位信息'!$B:$B,$D78)</f>
        <v>0</v>
      </c>
      <c r="AT78" s="302"/>
      <c r="AU78" s="178">
        <f t="shared" si="143"/>
        <v>0</v>
      </c>
      <c r="AV78" s="178">
        <f>SUMIFS('1-2 人员岗位信息'!L:L,'1-2 人员岗位信息'!$C:$C,"劳务派遣",'1-2 人员岗位信息'!$B:$B,$D78)</f>
        <v>0</v>
      </c>
      <c r="AW78" s="302"/>
      <c r="AX78" s="178">
        <f t="shared" si="144"/>
        <v>0</v>
      </c>
      <c r="AY78" s="178">
        <f>SUMIFS('1-2 人员岗位信息'!M:M,'1-2 人员岗位信息'!$C:$C,"劳务派遣",'1-2 人员岗位信息'!$B:$B,$D78)</f>
        <v>0</v>
      </c>
      <c r="AZ78" s="302"/>
      <c r="BA78" s="178">
        <f t="shared" si="145"/>
        <v>0</v>
      </c>
      <c r="BB78" s="178">
        <f>SUMIFS('1-2 人员岗位信息'!N:N,'1-2 人员岗位信息'!$C:$C,"劳务派遣",'1-2 人员岗位信息'!$B:$B,$D78)</f>
        <v>0</v>
      </c>
      <c r="BC78" s="302"/>
      <c r="BD78" s="178">
        <f t="shared" si="146"/>
        <v>0</v>
      </c>
      <c r="BE78" s="178">
        <f>SUMIFS('1-2 人员岗位信息'!O:O,'1-2 人员岗位信息'!$C:$C,"劳务派遣",'1-2 人员岗位信息'!$B:$B,$D78)</f>
        <v>0</v>
      </c>
      <c r="BF78" s="302"/>
      <c r="BG78" s="178">
        <f t="shared" si="147"/>
        <v>0</v>
      </c>
      <c r="BH78" s="178">
        <f>SUMIFS('1-2 人员岗位信息'!P:P,'1-2 人员岗位信息'!$C:$C,"劳务派遣",'1-2 人员岗位信息'!$B:$B,$D78)</f>
        <v>0</v>
      </c>
      <c r="BI78" s="302"/>
      <c r="BJ78" s="178">
        <f t="shared" si="148"/>
        <v>0</v>
      </c>
      <c r="BK78" s="178">
        <f>SUMIFS('1-2 人员岗位信息'!Q:Q,'1-2 人员岗位信息'!$C:$C,"劳务派遣",'1-2 人员岗位信息'!$B:$B,$D78)</f>
        <v>0</v>
      </c>
      <c r="BL78" s="311"/>
      <c r="BM78" s="315"/>
      <c r="BN78" s="319"/>
    </row>
    <row r="79" s="267" customFormat="1" ht="33.95" hidden="1" customHeight="1" outlineLevel="5" spans="2:66">
      <c r="B79" s="178" t="s">
        <v>784</v>
      </c>
      <c r="C79" s="287" t="s">
        <v>909</v>
      </c>
      <c r="D79" s="267" t="s">
        <v>897</v>
      </c>
      <c r="E79" s="178" t="s">
        <v>910</v>
      </c>
      <c r="F79" s="178"/>
      <c r="G79" s="178" t="s">
        <v>788</v>
      </c>
      <c r="H79" s="178">
        <f t="shared" si="132"/>
        <v>0</v>
      </c>
      <c r="I79" s="178" t="s">
        <v>789</v>
      </c>
      <c r="J79" s="178" t="e">
        <f t="shared" si="133"/>
        <v>#DIV/0!</v>
      </c>
      <c r="K79" s="178" t="s">
        <v>790</v>
      </c>
      <c r="L79" s="178" t="e">
        <f t="shared" si="134"/>
        <v>#DIV/0!</v>
      </c>
      <c r="M79" s="178" t="s">
        <v>791</v>
      </c>
      <c r="N79" s="178">
        <f t="shared" si="135"/>
        <v>0</v>
      </c>
      <c r="O79" s="178"/>
      <c r="P79" s="294"/>
      <c r="Q79" s="294"/>
      <c r="R79" s="294"/>
      <c r="S79" s="294"/>
      <c r="T79" s="294"/>
      <c r="U79" s="294"/>
      <c r="V79" s="294"/>
      <c r="W79" s="294"/>
      <c r="X79" s="294"/>
      <c r="Y79" s="294"/>
      <c r="Z79" s="294"/>
      <c r="AA79" s="294"/>
      <c r="AB79" s="178">
        <f t="shared" si="136"/>
        <v>0</v>
      </c>
      <c r="AC79" s="178">
        <f t="shared" si="137"/>
        <v>0</v>
      </c>
      <c r="AD79" s="178">
        <f>SUMIFS('1-2 人员岗位信息'!F:F,'1-2 人员岗位信息'!$C:$C,"劳务派遣",'1-2 人员岗位信息'!$B:$B,$D79)</f>
        <v>0</v>
      </c>
      <c r="AE79" s="302"/>
      <c r="AF79" s="178">
        <f t="shared" si="138"/>
        <v>0</v>
      </c>
      <c r="AG79" s="178">
        <f>SUMIFS('1-2 人员岗位信息'!G:G,'1-2 人员岗位信息'!$C:$C,"劳务派遣",'1-2 人员岗位信息'!$B:$B,$D79)</f>
        <v>0</v>
      </c>
      <c r="AH79" s="302"/>
      <c r="AI79" s="178">
        <f t="shared" si="139"/>
        <v>0</v>
      </c>
      <c r="AJ79" s="178">
        <f>SUMIFS('1-2 人员岗位信息'!H:H,'1-2 人员岗位信息'!$C:$C,"劳务派遣",'1-2 人员岗位信息'!$B:$B,$D79)</f>
        <v>0</v>
      </c>
      <c r="AK79" s="302"/>
      <c r="AL79" s="178">
        <f t="shared" si="140"/>
        <v>0</v>
      </c>
      <c r="AM79" s="178">
        <f>SUMIFS('1-2 人员岗位信息'!I:I,'1-2 人员岗位信息'!$C:$C,"劳务派遣",'1-2 人员岗位信息'!$B:$B,$D79)</f>
        <v>0</v>
      </c>
      <c r="AN79" s="302"/>
      <c r="AO79" s="178">
        <f t="shared" si="141"/>
        <v>0</v>
      </c>
      <c r="AP79" s="178">
        <f>SUMIFS('1-2 人员岗位信息'!J:J,'1-2 人员岗位信息'!$C:$C,"劳务派遣",'1-2 人员岗位信息'!$B:$B,$D79)</f>
        <v>0</v>
      </c>
      <c r="AQ79" s="302"/>
      <c r="AR79" s="178">
        <f t="shared" si="142"/>
        <v>0</v>
      </c>
      <c r="AS79" s="178">
        <f>SUMIFS('1-2 人员岗位信息'!K:K,'1-2 人员岗位信息'!$C:$C,"劳务派遣",'1-2 人员岗位信息'!$B:$B,$D79)</f>
        <v>0</v>
      </c>
      <c r="AT79" s="302"/>
      <c r="AU79" s="178">
        <f t="shared" si="143"/>
        <v>0</v>
      </c>
      <c r="AV79" s="178">
        <f>SUMIFS('1-2 人员岗位信息'!L:L,'1-2 人员岗位信息'!$C:$C,"劳务派遣",'1-2 人员岗位信息'!$B:$B,$D79)</f>
        <v>0</v>
      </c>
      <c r="AW79" s="302"/>
      <c r="AX79" s="178">
        <f t="shared" si="144"/>
        <v>0</v>
      </c>
      <c r="AY79" s="178">
        <f>SUMIFS('1-2 人员岗位信息'!M:M,'1-2 人员岗位信息'!$C:$C,"劳务派遣",'1-2 人员岗位信息'!$B:$B,$D79)</f>
        <v>0</v>
      </c>
      <c r="AZ79" s="302"/>
      <c r="BA79" s="178">
        <f t="shared" si="145"/>
        <v>0</v>
      </c>
      <c r="BB79" s="178">
        <f>SUMIFS('1-2 人员岗位信息'!N:N,'1-2 人员岗位信息'!$C:$C,"劳务派遣",'1-2 人员岗位信息'!$B:$B,$D79)</f>
        <v>0</v>
      </c>
      <c r="BC79" s="302"/>
      <c r="BD79" s="178">
        <f t="shared" si="146"/>
        <v>0</v>
      </c>
      <c r="BE79" s="178">
        <f>SUMIFS('1-2 人员岗位信息'!O:O,'1-2 人员岗位信息'!$C:$C,"劳务派遣",'1-2 人员岗位信息'!$B:$B,$D79)</f>
        <v>0</v>
      </c>
      <c r="BF79" s="302"/>
      <c r="BG79" s="178">
        <f t="shared" si="147"/>
        <v>0</v>
      </c>
      <c r="BH79" s="178">
        <f>SUMIFS('1-2 人员岗位信息'!P:P,'1-2 人员岗位信息'!$C:$C,"劳务派遣",'1-2 人员岗位信息'!$B:$B,$D79)</f>
        <v>0</v>
      </c>
      <c r="BI79" s="302"/>
      <c r="BJ79" s="178">
        <f t="shared" si="148"/>
        <v>0</v>
      </c>
      <c r="BK79" s="178">
        <f>SUMIFS('1-2 人员岗位信息'!Q:Q,'1-2 人员岗位信息'!$C:$C,"劳务派遣",'1-2 人员岗位信息'!$B:$B,$D79)</f>
        <v>0</v>
      </c>
      <c r="BL79" s="311"/>
      <c r="BM79" s="315"/>
      <c r="BN79" s="319"/>
    </row>
    <row r="80" s="121" customFormat="1" ht="33.95" hidden="1" customHeight="1" outlineLevel="4" collapsed="1" spans="2:66">
      <c r="B80" s="122" t="s">
        <v>779</v>
      </c>
      <c r="C80" s="123" t="s">
        <v>14</v>
      </c>
      <c r="D80" s="121" t="s">
        <v>15</v>
      </c>
      <c r="E80" s="122"/>
      <c r="F80" s="122"/>
      <c r="G80" s="122"/>
      <c r="H80" s="122">
        <f>SUM(H81:H90)</f>
        <v>0</v>
      </c>
      <c r="I80" s="122"/>
      <c r="J80" s="122"/>
      <c r="K80" s="122"/>
      <c r="L80" s="122"/>
      <c r="M80" s="122"/>
      <c r="N80" s="122"/>
      <c r="O80" s="122"/>
      <c r="P80" s="293"/>
      <c r="Q80" s="293"/>
      <c r="R80" s="293"/>
      <c r="S80" s="293"/>
      <c r="T80" s="293"/>
      <c r="U80" s="293"/>
      <c r="V80" s="293"/>
      <c r="W80" s="293"/>
      <c r="X80" s="293"/>
      <c r="Y80" s="293"/>
      <c r="Z80" s="293"/>
      <c r="AA80" s="293"/>
      <c r="AB80" s="122">
        <f t="shared" ref="AB80:AF80" si="149">SUM(AB81:AB90)</f>
        <v>0</v>
      </c>
      <c r="AC80" s="122">
        <f t="shared" si="149"/>
        <v>0</v>
      </c>
      <c r="AD80" s="122"/>
      <c r="AE80" s="122"/>
      <c r="AF80" s="122">
        <f t="shared" si="149"/>
        <v>0</v>
      </c>
      <c r="AG80" s="122"/>
      <c r="AH80" s="122"/>
      <c r="AI80" s="122">
        <f>SUM(AI81:AI90)</f>
        <v>0</v>
      </c>
      <c r="AJ80" s="122"/>
      <c r="AK80" s="122"/>
      <c r="AL80" s="122">
        <f>SUM(AL81:AL90)</f>
        <v>0</v>
      </c>
      <c r="AM80" s="122"/>
      <c r="AN80" s="122"/>
      <c r="AO80" s="122">
        <f>SUM(AO81:AO90)</f>
        <v>0</v>
      </c>
      <c r="AP80" s="122"/>
      <c r="AQ80" s="122"/>
      <c r="AR80" s="122">
        <f>SUM(AR81:AR90)</f>
        <v>0</v>
      </c>
      <c r="AS80" s="122"/>
      <c r="AT80" s="122"/>
      <c r="AU80" s="122">
        <f>SUM(AU81:AU90)</f>
        <v>0</v>
      </c>
      <c r="AV80" s="122"/>
      <c r="AW80" s="122"/>
      <c r="AX80" s="122">
        <f>SUM(AX81:AX90)</f>
        <v>0</v>
      </c>
      <c r="AY80" s="122"/>
      <c r="AZ80" s="122"/>
      <c r="BA80" s="122">
        <f>SUM(BA81:BA90)</f>
        <v>0</v>
      </c>
      <c r="BB80" s="122"/>
      <c r="BC80" s="122"/>
      <c r="BD80" s="122">
        <f>SUM(BD81:BD90)</f>
        <v>0</v>
      </c>
      <c r="BE80" s="122"/>
      <c r="BF80" s="122"/>
      <c r="BG80" s="122">
        <f>SUM(BG81:BG90)</f>
        <v>0</v>
      </c>
      <c r="BH80" s="122"/>
      <c r="BI80" s="122"/>
      <c r="BJ80" s="122">
        <f>SUM(BJ81:BJ90)</f>
        <v>0</v>
      </c>
      <c r="BK80" s="122"/>
      <c r="BL80" s="310"/>
      <c r="BM80" s="315"/>
      <c r="BN80" s="318"/>
    </row>
    <row r="81" s="267" customFormat="1" ht="33.95" hidden="1" customHeight="1" outlineLevel="5" spans="2:66">
      <c r="B81" s="178" t="s">
        <v>784</v>
      </c>
      <c r="C81" s="287" t="s">
        <v>911</v>
      </c>
      <c r="D81" s="267" t="s">
        <v>870</v>
      </c>
      <c r="E81" s="178" t="s">
        <v>912</v>
      </c>
      <c r="F81" s="178"/>
      <c r="G81" s="178" t="s">
        <v>788</v>
      </c>
      <c r="H81" s="178">
        <f t="shared" ref="H81:H90" si="150">AB81</f>
        <v>0</v>
      </c>
      <c r="I81" s="178" t="s">
        <v>789</v>
      </c>
      <c r="J81" s="178" t="e">
        <f t="shared" ref="J81:J90" si="151">SUM(AD81,AG81,AJ81,AM81,AP81,AS81,AV81,AY81,BB81,BE81,BH81,BK81)/N81</f>
        <v>#DIV/0!</v>
      </c>
      <c r="K81" s="178" t="s">
        <v>790</v>
      </c>
      <c r="L81" s="178" t="e">
        <f t="shared" ref="L81:L90" si="152">H81/N81/J81</f>
        <v>#DIV/0!</v>
      </c>
      <c r="M81" s="178" t="s">
        <v>791</v>
      </c>
      <c r="N81" s="178">
        <f t="shared" ref="N81:N90" si="153">COUNTIF(AD81,"&gt;0")+COUNTIF(AG81,"&gt;0")+COUNTIF(AJ81,"&gt;0")+COUNTIF(AM81,"&gt;0")+COUNTIF(AP81,"&gt;0")+COUNTIF(AS81,"&gt;0")+COUNTIF(AV81,"&gt;0")+COUNTIF(AY81,"&gt;0")+COUNTIF(BB81,"&gt;0")+COUNTIF(BE81,"&gt;0")+COUNTIF(BH81,"&gt;0")+COUNTIF(BK81,"&gt;0")</f>
        <v>0</v>
      </c>
      <c r="O81" s="178"/>
      <c r="P81" s="294"/>
      <c r="Q81" s="294"/>
      <c r="R81" s="294"/>
      <c r="S81" s="294"/>
      <c r="T81" s="294"/>
      <c r="U81" s="294"/>
      <c r="V81" s="294"/>
      <c r="W81" s="294"/>
      <c r="X81" s="294"/>
      <c r="Y81" s="294"/>
      <c r="Z81" s="294"/>
      <c r="AA81" s="294"/>
      <c r="AB81" s="178">
        <f>SUM(AC81,AF81,AI81,AL81,AO81,AR81,AU81,AX81,BA81,BD81,BG81,BJ81)</f>
        <v>0</v>
      </c>
      <c r="AC81" s="178">
        <f t="shared" ref="AC81:AC90" si="154">AD81*AE81</f>
        <v>0</v>
      </c>
      <c r="AD81" s="178">
        <f>SUMIFS('1-2 人员岗位信息'!J:J,'1-2 人员岗位信息'!$C:$C,"专业外包",'1-2 人员岗位信息'!$B:$B,$D81)</f>
        <v>0</v>
      </c>
      <c r="AE81" s="302">
        <v>0</v>
      </c>
      <c r="AF81" s="178">
        <f t="shared" ref="AF81:AF90" si="155">AG81*AH81</f>
        <v>0</v>
      </c>
      <c r="AG81" s="178">
        <f>SUMIFS('1-2 人员岗位信息'!J:J,'1-2 人员岗位信息'!$C:$C,"专业外包",'1-2 人员岗位信息'!$B:$B,$D81)</f>
        <v>0</v>
      </c>
      <c r="AH81" s="302">
        <v>0</v>
      </c>
      <c r="AI81" s="178">
        <f t="shared" ref="AI81:AI90" si="156">AJ81*AK81</f>
        <v>0</v>
      </c>
      <c r="AJ81" s="178">
        <f>SUMIFS('1-2 人员岗位信息'!J:J,'1-2 人员岗位信息'!$C:$C,"专业外包",'1-2 人员岗位信息'!$B:$B,$D81)</f>
        <v>0</v>
      </c>
      <c r="AK81" s="302">
        <v>0</v>
      </c>
      <c r="AL81" s="178">
        <f t="shared" ref="AL81:AL90" si="157">AM81*AN81</f>
        <v>0</v>
      </c>
      <c r="AM81" s="178">
        <f>SUMIFS('1-2 人员岗位信息'!I:I,'1-2 人员岗位信息'!$C:$C,"专业外包",'1-2 人员岗位信息'!$B:$B,$D81)</f>
        <v>0</v>
      </c>
      <c r="AN81" s="302">
        <v>0</v>
      </c>
      <c r="AO81" s="178">
        <f t="shared" ref="AO81:AO90" si="158">AP81*AQ81</f>
        <v>0</v>
      </c>
      <c r="AP81" s="178">
        <f>SUMIFS('1-2 人员岗位信息'!J:J,'1-2 人员岗位信息'!$C:$C,"专业外包",'1-2 人员岗位信息'!$B:$B,$D81)</f>
        <v>0</v>
      </c>
      <c r="AQ81" s="302">
        <v>0</v>
      </c>
      <c r="AR81" s="178">
        <f t="shared" ref="AR81:AR90" si="159">AS81*AT81</f>
        <v>0</v>
      </c>
      <c r="AS81" s="178">
        <f>SUMIFS('1-2 人员岗位信息'!K:K,'1-2 人员岗位信息'!$C:$C,"专业外包",'1-2 人员岗位信息'!$B:$B,$D81)</f>
        <v>0</v>
      </c>
      <c r="AT81" s="302">
        <v>0</v>
      </c>
      <c r="AU81" s="178">
        <f t="shared" ref="AU81:AU90" si="160">AV81*AW81</f>
        <v>0</v>
      </c>
      <c r="AV81" s="178">
        <f>SUMIFS('1-2 人员岗位信息'!L:L,'1-2 人员岗位信息'!$C:$C,"专业外包",'1-2 人员岗位信息'!$B:$B,$D81)</f>
        <v>0</v>
      </c>
      <c r="AW81" s="302">
        <v>0</v>
      </c>
      <c r="AX81" s="178">
        <f t="shared" ref="AX81:AX90" si="161">AY81*AZ81</f>
        <v>0</v>
      </c>
      <c r="AY81" s="178">
        <f>SUMIFS('1-2 人员岗位信息'!M:M,'1-2 人员岗位信息'!$C:$C,"专业外包",'1-2 人员岗位信息'!$B:$B,$D81)</f>
        <v>0</v>
      </c>
      <c r="AZ81" s="302">
        <v>0</v>
      </c>
      <c r="BA81" s="178">
        <f t="shared" ref="BA81:BA90" si="162">BB81*BC81</f>
        <v>0</v>
      </c>
      <c r="BB81" s="178">
        <f>SUMIFS('1-2 人员岗位信息'!N:N,'1-2 人员岗位信息'!$C:$C,"专业外包",'1-2 人员岗位信息'!$B:$B,$D81)</f>
        <v>0</v>
      </c>
      <c r="BC81" s="302">
        <v>0</v>
      </c>
      <c r="BD81" s="178">
        <f t="shared" ref="BD81:BD90" si="163">BE81*BF81</f>
        <v>0</v>
      </c>
      <c r="BE81" s="178">
        <f>SUMIFS('1-2 人员岗位信息'!O:O,'1-2 人员岗位信息'!$C:$C,"专业外包",'1-2 人员岗位信息'!$B:$B,$D81)</f>
        <v>0</v>
      </c>
      <c r="BF81" s="302">
        <v>0</v>
      </c>
      <c r="BG81" s="178">
        <f t="shared" ref="BG81:BG90" si="164">BH81*BI81</f>
        <v>0</v>
      </c>
      <c r="BH81" s="178">
        <f>SUMIFS('1-2 人员岗位信息'!P:P,'1-2 人员岗位信息'!$C:$C,"专业外包",'1-2 人员岗位信息'!$B:$B,$D81)</f>
        <v>0</v>
      </c>
      <c r="BI81" s="302">
        <v>0</v>
      </c>
      <c r="BJ81" s="178">
        <f t="shared" ref="BJ81:BJ90" si="165">BK81*BL81</f>
        <v>0</v>
      </c>
      <c r="BK81" s="178">
        <f>SUMIFS('1-2 人员岗位信息'!Q:Q,'1-2 人员岗位信息'!$C:$C,"专业外包",'1-2 人员岗位信息'!$B:$B,$D81)</f>
        <v>0</v>
      </c>
      <c r="BL81" s="302">
        <v>0</v>
      </c>
      <c r="BM81" s="315"/>
      <c r="BN81" s="319"/>
    </row>
    <row r="82" s="267" customFormat="1" ht="33.95" hidden="1" customHeight="1" outlineLevel="5" spans="2:66">
      <c r="B82" s="178" t="s">
        <v>784</v>
      </c>
      <c r="C82" s="287" t="s">
        <v>913</v>
      </c>
      <c r="D82" s="267" t="s">
        <v>873</v>
      </c>
      <c r="E82" s="178" t="s">
        <v>914</v>
      </c>
      <c r="F82" s="178"/>
      <c r="G82" s="178" t="s">
        <v>788</v>
      </c>
      <c r="H82" s="178">
        <f t="shared" si="150"/>
        <v>0</v>
      </c>
      <c r="I82" s="178" t="s">
        <v>789</v>
      </c>
      <c r="J82" s="178" t="e">
        <f t="shared" si="151"/>
        <v>#DIV/0!</v>
      </c>
      <c r="K82" s="178" t="s">
        <v>790</v>
      </c>
      <c r="L82" s="178" t="e">
        <f t="shared" si="152"/>
        <v>#DIV/0!</v>
      </c>
      <c r="M82" s="178" t="s">
        <v>791</v>
      </c>
      <c r="N82" s="178">
        <f t="shared" si="153"/>
        <v>0</v>
      </c>
      <c r="O82" s="178"/>
      <c r="P82" s="294"/>
      <c r="Q82" s="294"/>
      <c r="R82" s="294"/>
      <c r="S82" s="294"/>
      <c r="T82" s="294"/>
      <c r="U82" s="294"/>
      <c r="V82" s="294"/>
      <c r="W82" s="294"/>
      <c r="X82" s="294"/>
      <c r="Y82" s="294"/>
      <c r="Z82" s="294"/>
      <c r="AA82" s="294"/>
      <c r="AB82" s="178">
        <f t="shared" ref="AB82:AB90" si="166">SUM(AC82,AF82,AI82,AL82,AO82,AR82,AU82,AX82,BA82,BD82,BG82,BJ82)</f>
        <v>0</v>
      </c>
      <c r="AC82" s="178">
        <f t="shared" si="154"/>
        <v>0</v>
      </c>
      <c r="AD82" s="178">
        <f>SUMIFS('1-2 人员岗位信息'!F:F,'1-2 人员岗位信息'!$C:$C,"专业外包",'1-2 人员岗位信息'!$B:$B,$D82)</f>
        <v>0</v>
      </c>
      <c r="AE82" s="302"/>
      <c r="AF82" s="178">
        <f t="shared" si="155"/>
        <v>0</v>
      </c>
      <c r="AG82" s="178">
        <f>SUMIFS('1-2 人员岗位信息'!G:G,'1-2 人员岗位信息'!$C:$C,"专业外包",'1-2 人员岗位信息'!$B:$B,$D82)</f>
        <v>0</v>
      </c>
      <c r="AH82" s="302"/>
      <c r="AI82" s="178">
        <f t="shared" si="156"/>
        <v>0</v>
      </c>
      <c r="AJ82" s="178">
        <f>SUMIFS('1-2 人员岗位信息'!H:H,'1-2 人员岗位信息'!$C:$C,"专业外包",'1-2 人员岗位信息'!$B:$B,$D82)</f>
        <v>0</v>
      </c>
      <c r="AK82" s="302"/>
      <c r="AL82" s="178">
        <f t="shared" si="157"/>
        <v>0</v>
      </c>
      <c r="AM82" s="178">
        <f>SUMIFS('1-2 人员岗位信息'!I:I,'1-2 人员岗位信息'!$C:$C,"专业外包",'1-2 人员岗位信息'!$B:$B,$D82)</f>
        <v>0</v>
      </c>
      <c r="AN82" s="302"/>
      <c r="AO82" s="178">
        <f t="shared" si="158"/>
        <v>0</v>
      </c>
      <c r="AP82" s="178">
        <f>SUMIFS('1-2 人员岗位信息'!J:J,'1-2 人员岗位信息'!$C:$C,"专业外包",'1-2 人员岗位信息'!$B:$B,$D82)</f>
        <v>0</v>
      </c>
      <c r="AQ82" s="302"/>
      <c r="AR82" s="178">
        <f t="shared" si="159"/>
        <v>0</v>
      </c>
      <c r="AS82" s="178">
        <f>SUMIFS('1-2 人员岗位信息'!K:K,'1-2 人员岗位信息'!$C:$C,"专业外包",'1-2 人员岗位信息'!$B:$B,$D82)</f>
        <v>0</v>
      </c>
      <c r="AT82" s="302"/>
      <c r="AU82" s="178">
        <f t="shared" si="160"/>
        <v>0</v>
      </c>
      <c r="AV82" s="178">
        <f>SUMIFS('1-2 人员岗位信息'!L:L,'1-2 人员岗位信息'!$C:$C,"专业外包",'1-2 人员岗位信息'!$B:$B,$D82)</f>
        <v>0</v>
      </c>
      <c r="AW82" s="302"/>
      <c r="AX82" s="178">
        <f t="shared" si="161"/>
        <v>0</v>
      </c>
      <c r="AY82" s="178">
        <f>SUMIFS('1-2 人员岗位信息'!M:M,'1-2 人员岗位信息'!$C:$C,"专业外包",'1-2 人员岗位信息'!$B:$B,$D82)</f>
        <v>0</v>
      </c>
      <c r="AZ82" s="302"/>
      <c r="BA82" s="178">
        <f t="shared" si="162"/>
        <v>0</v>
      </c>
      <c r="BB82" s="178">
        <f>SUMIFS('1-2 人员岗位信息'!N:N,'1-2 人员岗位信息'!$C:$C,"专业外包",'1-2 人员岗位信息'!$B:$B,$D82)</f>
        <v>0</v>
      </c>
      <c r="BC82" s="302"/>
      <c r="BD82" s="178">
        <f t="shared" si="163"/>
        <v>0</v>
      </c>
      <c r="BE82" s="178">
        <f>SUMIFS('1-2 人员岗位信息'!O:O,'1-2 人员岗位信息'!$C:$C,"专业外包",'1-2 人员岗位信息'!$B:$B,$D82)</f>
        <v>0</v>
      </c>
      <c r="BF82" s="302"/>
      <c r="BG82" s="178">
        <f t="shared" si="164"/>
        <v>0</v>
      </c>
      <c r="BH82" s="178">
        <f>SUMIFS('1-2 人员岗位信息'!P:P,'1-2 人员岗位信息'!$C:$C,"专业外包",'1-2 人员岗位信息'!$B:$B,$D82)</f>
        <v>0</v>
      </c>
      <c r="BI82" s="302"/>
      <c r="BJ82" s="178">
        <f t="shared" si="165"/>
        <v>0</v>
      </c>
      <c r="BK82" s="178">
        <f>SUMIFS('1-2 人员岗位信息'!Q:Q,'1-2 人员岗位信息'!$C:$C,"专业外包",'1-2 人员岗位信息'!$B:$B,$D82)</f>
        <v>0</v>
      </c>
      <c r="BL82" s="311"/>
      <c r="BM82" s="315"/>
      <c r="BN82" s="319"/>
    </row>
    <row r="83" s="267" customFormat="1" ht="33.95" hidden="1" customHeight="1" outlineLevel="5" spans="2:66">
      <c r="B83" s="178" t="s">
        <v>784</v>
      </c>
      <c r="C83" s="287" t="s">
        <v>915</v>
      </c>
      <c r="D83" s="267" t="s">
        <v>876</v>
      </c>
      <c r="E83" s="178" t="s">
        <v>877</v>
      </c>
      <c r="F83" s="178"/>
      <c r="G83" s="178" t="s">
        <v>788</v>
      </c>
      <c r="H83" s="178">
        <f t="shared" si="150"/>
        <v>0</v>
      </c>
      <c r="I83" s="178" t="s">
        <v>789</v>
      </c>
      <c r="J83" s="178" t="e">
        <f t="shared" si="151"/>
        <v>#DIV/0!</v>
      </c>
      <c r="K83" s="178" t="s">
        <v>790</v>
      </c>
      <c r="L83" s="178" t="e">
        <f t="shared" si="152"/>
        <v>#DIV/0!</v>
      </c>
      <c r="M83" s="178" t="s">
        <v>791</v>
      </c>
      <c r="N83" s="178">
        <f t="shared" si="153"/>
        <v>0</v>
      </c>
      <c r="O83" s="178"/>
      <c r="P83" s="294"/>
      <c r="Q83" s="294"/>
      <c r="R83" s="294"/>
      <c r="S83" s="294"/>
      <c r="T83" s="294"/>
      <c r="U83" s="294"/>
      <c r="V83" s="294"/>
      <c r="W83" s="294"/>
      <c r="X83" s="294"/>
      <c r="Y83" s="294"/>
      <c r="Z83" s="294"/>
      <c r="AA83" s="294"/>
      <c r="AB83" s="178">
        <f t="shared" si="166"/>
        <v>0</v>
      </c>
      <c r="AC83" s="178">
        <f t="shared" si="154"/>
        <v>0</v>
      </c>
      <c r="AD83" s="178">
        <f>SUMIFS('1-2 人员岗位信息'!F:F,'1-2 人员岗位信息'!$C:$C,"专业外包",'1-2 人员岗位信息'!$B:$B,$D83)</f>
        <v>0</v>
      </c>
      <c r="AE83" s="302"/>
      <c r="AF83" s="178">
        <f t="shared" si="155"/>
        <v>0</v>
      </c>
      <c r="AG83" s="178">
        <f>SUMIFS('1-2 人员岗位信息'!G:G,'1-2 人员岗位信息'!$C:$C,"专业外包",'1-2 人员岗位信息'!$B:$B,$D83)</f>
        <v>0</v>
      </c>
      <c r="AH83" s="302"/>
      <c r="AI83" s="178">
        <f t="shared" si="156"/>
        <v>0</v>
      </c>
      <c r="AJ83" s="178">
        <f>SUMIFS('1-2 人员岗位信息'!H:H,'1-2 人员岗位信息'!$C:$C,"专业外包",'1-2 人员岗位信息'!$B:$B,$D83)</f>
        <v>0</v>
      </c>
      <c r="AK83" s="302"/>
      <c r="AL83" s="178">
        <f t="shared" si="157"/>
        <v>0</v>
      </c>
      <c r="AM83" s="178">
        <f>SUMIFS('1-2 人员岗位信息'!I:I,'1-2 人员岗位信息'!$C:$C,"专业外包",'1-2 人员岗位信息'!$B:$B,$D83)</f>
        <v>0</v>
      </c>
      <c r="AN83" s="302"/>
      <c r="AO83" s="178">
        <f t="shared" si="158"/>
        <v>0</v>
      </c>
      <c r="AP83" s="178">
        <f>SUMIFS('1-2 人员岗位信息'!J:J,'1-2 人员岗位信息'!$C:$C,"专业外包",'1-2 人员岗位信息'!$B:$B,$D83)</f>
        <v>0</v>
      </c>
      <c r="AQ83" s="302"/>
      <c r="AR83" s="178">
        <f t="shared" si="159"/>
        <v>0</v>
      </c>
      <c r="AS83" s="178">
        <f>SUMIFS('1-2 人员岗位信息'!K:K,'1-2 人员岗位信息'!$C:$C,"专业外包",'1-2 人员岗位信息'!$B:$B,$D83)</f>
        <v>0</v>
      </c>
      <c r="AT83" s="302"/>
      <c r="AU83" s="178">
        <f t="shared" si="160"/>
        <v>0</v>
      </c>
      <c r="AV83" s="178">
        <f>SUMIFS('1-2 人员岗位信息'!L:L,'1-2 人员岗位信息'!$C:$C,"专业外包",'1-2 人员岗位信息'!$B:$B,$D83)</f>
        <v>0</v>
      </c>
      <c r="AW83" s="302"/>
      <c r="AX83" s="178">
        <f t="shared" si="161"/>
        <v>0</v>
      </c>
      <c r="AY83" s="178">
        <f>SUMIFS('1-2 人员岗位信息'!M:M,'1-2 人员岗位信息'!$C:$C,"专业外包",'1-2 人员岗位信息'!$B:$B,$D83)</f>
        <v>0</v>
      </c>
      <c r="AZ83" s="302"/>
      <c r="BA83" s="178">
        <f t="shared" si="162"/>
        <v>0</v>
      </c>
      <c r="BB83" s="178">
        <f>SUMIFS('1-2 人员岗位信息'!N:N,'1-2 人员岗位信息'!$C:$C,"专业外包",'1-2 人员岗位信息'!$B:$B,$D83)</f>
        <v>0</v>
      </c>
      <c r="BC83" s="302"/>
      <c r="BD83" s="178">
        <f t="shared" si="163"/>
        <v>0</v>
      </c>
      <c r="BE83" s="178">
        <f>SUMIFS('1-2 人员岗位信息'!O:O,'1-2 人员岗位信息'!$C:$C,"专业外包",'1-2 人员岗位信息'!$B:$B,$D83)</f>
        <v>0</v>
      </c>
      <c r="BF83" s="302"/>
      <c r="BG83" s="178">
        <f t="shared" si="164"/>
        <v>0</v>
      </c>
      <c r="BH83" s="178">
        <f>SUMIFS('1-2 人员岗位信息'!P:P,'1-2 人员岗位信息'!$C:$C,"专业外包",'1-2 人员岗位信息'!$B:$B,$D83)</f>
        <v>0</v>
      </c>
      <c r="BI83" s="302"/>
      <c r="BJ83" s="178">
        <f t="shared" si="165"/>
        <v>0</v>
      </c>
      <c r="BK83" s="178">
        <f>SUMIFS('1-2 人员岗位信息'!Q:Q,'1-2 人员岗位信息'!$C:$C,"专业外包",'1-2 人员岗位信息'!$B:$B,$D83)</f>
        <v>0</v>
      </c>
      <c r="BL83" s="311"/>
      <c r="BM83" s="315"/>
      <c r="BN83" s="319"/>
    </row>
    <row r="84" s="267" customFormat="1" ht="33.95" hidden="1" customHeight="1" outlineLevel="5" spans="2:66">
      <c r="B84" s="178" t="s">
        <v>784</v>
      </c>
      <c r="C84" s="287" t="s">
        <v>916</v>
      </c>
      <c r="D84" s="267" t="s">
        <v>879</v>
      </c>
      <c r="E84" s="178" t="s">
        <v>880</v>
      </c>
      <c r="F84" s="178"/>
      <c r="G84" s="178" t="s">
        <v>788</v>
      </c>
      <c r="H84" s="178">
        <f t="shared" si="150"/>
        <v>0</v>
      </c>
      <c r="I84" s="178" t="s">
        <v>789</v>
      </c>
      <c r="J84" s="178" t="e">
        <f t="shared" si="151"/>
        <v>#DIV/0!</v>
      </c>
      <c r="K84" s="178" t="s">
        <v>790</v>
      </c>
      <c r="L84" s="178" t="e">
        <f t="shared" si="152"/>
        <v>#DIV/0!</v>
      </c>
      <c r="M84" s="178" t="s">
        <v>791</v>
      </c>
      <c r="N84" s="178">
        <f t="shared" si="153"/>
        <v>0</v>
      </c>
      <c r="O84" s="178"/>
      <c r="P84" s="294"/>
      <c r="Q84" s="294"/>
      <c r="R84" s="294"/>
      <c r="S84" s="294"/>
      <c r="T84" s="294"/>
      <c r="U84" s="294"/>
      <c r="V84" s="294"/>
      <c r="W84" s="294"/>
      <c r="X84" s="294"/>
      <c r="Y84" s="294"/>
      <c r="Z84" s="294"/>
      <c r="AA84" s="294"/>
      <c r="AB84" s="178">
        <f t="shared" si="166"/>
        <v>0</v>
      </c>
      <c r="AC84" s="178">
        <f t="shared" si="154"/>
        <v>0</v>
      </c>
      <c r="AD84" s="178">
        <f>SUMIFS('1-2 人员岗位信息'!F:F,'1-2 人员岗位信息'!$C:$C,"专业外包",'1-2 人员岗位信息'!$B:$B,$D84)</f>
        <v>0</v>
      </c>
      <c r="AE84" s="302"/>
      <c r="AF84" s="178">
        <f t="shared" si="155"/>
        <v>0</v>
      </c>
      <c r="AG84" s="178">
        <f>SUMIFS('1-2 人员岗位信息'!G:G,'1-2 人员岗位信息'!$C:$C,"专业外包",'1-2 人员岗位信息'!$B:$B,$D84)</f>
        <v>0</v>
      </c>
      <c r="AH84" s="302"/>
      <c r="AI84" s="178">
        <f t="shared" si="156"/>
        <v>0</v>
      </c>
      <c r="AJ84" s="178">
        <f>SUMIFS('1-2 人员岗位信息'!H:H,'1-2 人员岗位信息'!$C:$C,"专业外包",'1-2 人员岗位信息'!$B:$B,$D84)</f>
        <v>0</v>
      </c>
      <c r="AK84" s="302"/>
      <c r="AL84" s="178">
        <f t="shared" si="157"/>
        <v>0</v>
      </c>
      <c r="AM84" s="178">
        <f>SUMIFS('1-2 人员岗位信息'!I:I,'1-2 人员岗位信息'!$C:$C,"专业外包",'1-2 人员岗位信息'!$B:$B,$D84)</f>
        <v>0</v>
      </c>
      <c r="AN84" s="302"/>
      <c r="AO84" s="178">
        <f t="shared" si="158"/>
        <v>0</v>
      </c>
      <c r="AP84" s="178">
        <f>SUMIFS('1-2 人员岗位信息'!J:J,'1-2 人员岗位信息'!$C:$C,"专业外包",'1-2 人员岗位信息'!$B:$B,$D84)</f>
        <v>0</v>
      </c>
      <c r="AQ84" s="302"/>
      <c r="AR84" s="178">
        <f t="shared" si="159"/>
        <v>0</v>
      </c>
      <c r="AS84" s="178">
        <f>SUMIFS('1-2 人员岗位信息'!K:K,'1-2 人员岗位信息'!$C:$C,"专业外包",'1-2 人员岗位信息'!$B:$B,$D84)</f>
        <v>0</v>
      </c>
      <c r="AT84" s="302"/>
      <c r="AU84" s="178">
        <f t="shared" si="160"/>
        <v>0</v>
      </c>
      <c r="AV84" s="178">
        <f>SUMIFS('1-2 人员岗位信息'!L:L,'1-2 人员岗位信息'!$C:$C,"专业外包",'1-2 人员岗位信息'!$B:$B,$D84)</f>
        <v>0</v>
      </c>
      <c r="AW84" s="302"/>
      <c r="AX84" s="178">
        <f t="shared" si="161"/>
        <v>0</v>
      </c>
      <c r="AY84" s="178">
        <f>SUMIFS('1-2 人员岗位信息'!M:M,'1-2 人员岗位信息'!$C:$C,"专业外包",'1-2 人员岗位信息'!$B:$B,$D84)</f>
        <v>0</v>
      </c>
      <c r="AZ84" s="302"/>
      <c r="BA84" s="178">
        <f t="shared" si="162"/>
        <v>0</v>
      </c>
      <c r="BB84" s="178">
        <f>SUMIFS('1-2 人员岗位信息'!N:N,'1-2 人员岗位信息'!$C:$C,"专业外包",'1-2 人员岗位信息'!$B:$B,$D84)</f>
        <v>0</v>
      </c>
      <c r="BC84" s="302"/>
      <c r="BD84" s="178">
        <f t="shared" si="163"/>
        <v>0</v>
      </c>
      <c r="BE84" s="178">
        <f>SUMIFS('1-2 人员岗位信息'!O:O,'1-2 人员岗位信息'!$C:$C,"专业外包",'1-2 人员岗位信息'!$B:$B,$D84)</f>
        <v>0</v>
      </c>
      <c r="BF84" s="302"/>
      <c r="BG84" s="178">
        <f t="shared" si="164"/>
        <v>0</v>
      </c>
      <c r="BH84" s="178">
        <f>SUMIFS('1-2 人员岗位信息'!P:P,'1-2 人员岗位信息'!$C:$C,"专业外包",'1-2 人员岗位信息'!$B:$B,$D84)</f>
        <v>0</v>
      </c>
      <c r="BI84" s="302"/>
      <c r="BJ84" s="178">
        <f t="shared" si="165"/>
        <v>0</v>
      </c>
      <c r="BK84" s="178">
        <f>SUMIFS('1-2 人员岗位信息'!Q:Q,'1-2 人员岗位信息'!$C:$C,"专业外包",'1-2 人员岗位信息'!$B:$B,$D84)</f>
        <v>0</v>
      </c>
      <c r="BL84" s="311"/>
      <c r="BM84" s="315"/>
      <c r="BN84" s="319"/>
    </row>
    <row r="85" s="267" customFormat="1" ht="33.95" hidden="1" customHeight="1" outlineLevel="5" spans="2:66">
      <c r="B85" s="178" t="s">
        <v>784</v>
      </c>
      <c r="C85" s="287" t="s">
        <v>917</v>
      </c>
      <c r="D85" s="267" t="s">
        <v>882</v>
      </c>
      <c r="E85" s="178" t="s">
        <v>883</v>
      </c>
      <c r="F85" s="178"/>
      <c r="G85" s="178" t="s">
        <v>788</v>
      </c>
      <c r="H85" s="178">
        <f t="shared" si="150"/>
        <v>0</v>
      </c>
      <c r="I85" s="178" t="s">
        <v>789</v>
      </c>
      <c r="J85" s="178" t="e">
        <f t="shared" si="151"/>
        <v>#DIV/0!</v>
      </c>
      <c r="K85" s="178" t="s">
        <v>790</v>
      </c>
      <c r="L85" s="178" t="e">
        <f t="shared" si="152"/>
        <v>#DIV/0!</v>
      </c>
      <c r="M85" s="178" t="s">
        <v>791</v>
      </c>
      <c r="N85" s="178">
        <f t="shared" si="153"/>
        <v>0</v>
      </c>
      <c r="O85" s="178"/>
      <c r="P85" s="294"/>
      <c r="Q85" s="294"/>
      <c r="R85" s="294"/>
      <c r="S85" s="294"/>
      <c r="T85" s="294"/>
      <c r="U85" s="294"/>
      <c r="V85" s="294"/>
      <c r="W85" s="294"/>
      <c r="X85" s="294"/>
      <c r="Y85" s="294"/>
      <c r="Z85" s="294"/>
      <c r="AA85" s="294"/>
      <c r="AB85" s="178">
        <f t="shared" si="166"/>
        <v>0</v>
      </c>
      <c r="AC85" s="178">
        <f t="shared" si="154"/>
        <v>0</v>
      </c>
      <c r="AD85" s="178">
        <f>SUMIFS('1-2 人员岗位信息'!F:F,'1-2 人员岗位信息'!$C:$C,"专业外包",'1-2 人员岗位信息'!$B:$B,$D85)</f>
        <v>0</v>
      </c>
      <c r="AE85" s="302"/>
      <c r="AF85" s="178">
        <f t="shared" si="155"/>
        <v>0</v>
      </c>
      <c r="AG85" s="178">
        <f>SUMIFS('1-2 人员岗位信息'!G:G,'1-2 人员岗位信息'!$C:$C,"专业外包",'1-2 人员岗位信息'!$B:$B,$D85)</f>
        <v>0</v>
      </c>
      <c r="AH85" s="302"/>
      <c r="AI85" s="178">
        <f t="shared" si="156"/>
        <v>0</v>
      </c>
      <c r="AJ85" s="178">
        <f>SUMIFS('1-2 人员岗位信息'!H:H,'1-2 人员岗位信息'!$C:$C,"专业外包",'1-2 人员岗位信息'!$B:$B,$D85)</f>
        <v>0</v>
      </c>
      <c r="AK85" s="302"/>
      <c r="AL85" s="178">
        <f t="shared" si="157"/>
        <v>0</v>
      </c>
      <c r="AM85" s="178">
        <f>SUMIFS('1-2 人员岗位信息'!I:I,'1-2 人员岗位信息'!$C:$C,"专业外包",'1-2 人员岗位信息'!$B:$B,$D85)</f>
        <v>0</v>
      </c>
      <c r="AN85" s="302"/>
      <c r="AO85" s="178">
        <f t="shared" si="158"/>
        <v>0</v>
      </c>
      <c r="AP85" s="178">
        <f>SUMIFS('1-2 人员岗位信息'!J:J,'1-2 人员岗位信息'!$C:$C,"专业外包",'1-2 人员岗位信息'!$B:$B,$D85)</f>
        <v>0</v>
      </c>
      <c r="AQ85" s="302"/>
      <c r="AR85" s="178">
        <f t="shared" si="159"/>
        <v>0</v>
      </c>
      <c r="AS85" s="178">
        <f>SUMIFS('1-2 人员岗位信息'!K:K,'1-2 人员岗位信息'!$C:$C,"专业外包",'1-2 人员岗位信息'!$B:$B,$D85)</f>
        <v>0</v>
      </c>
      <c r="AT85" s="302"/>
      <c r="AU85" s="178">
        <f t="shared" si="160"/>
        <v>0</v>
      </c>
      <c r="AV85" s="178">
        <f>SUMIFS('1-2 人员岗位信息'!L:L,'1-2 人员岗位信息'!$C:$C,"专业外包",'1-2 人员岗位信息'!$B:$B,$D85)</f>
        <v>0</v>
      </c>
      <c r="AW85" s="302"/>
      <c r="AX85" s="178">
        <f t="shared" si="161"/>
        <v>0</v>
      </c>
      <c r="AY85" s="178">
        <f>SUMIFS('1-2 人员岗位信息'!M:M,'1-2 人员岗位信息'!$C:$C,"专业外包",'1-2 人员岗位信息'!$B:$B,$D85)</f>
        <v>0</v>
      </c>
      <c r="AZ85" s="302"/>
      <c r="BA85" s="178">
        <f t="shared" si="162"/>
        <v>0</v>
      </c>
      <c r="BB85" s="178">
        <f>SUMIFS('1-2 人员岗位信息'!N:N,'1-2 人员岗位信息'!$C:$C,"专业外包",'1-2 人员岗位信息'!$B:$B,$D85)</f>
        <v>0</v>
      </c>
      <c r="BC85" s="302"/>
      <c r="BD85" s="178">
        <f t="shared" si="163"/>
        <v>0</v>
      </c>
      <c r="BE85" s="178">
        <f>SUMIFS('1-2 人员岗位信息'!O:O,'1-2 人员岗位信息'!$C:$C,"专业外包",'1-2 人员岗位信息'!$B:$B,$D85)</f>
        <v>0</v>
      </c>
      <c r="BF85" s="302"/>
      <c r="BG85" s="178">
        <f t="shared" si="164"/>
        <v>0</v>
      </c>
      <c r="BH85" s="178">
        <f>SUMIFS('1-2 人员岗位信息'!P:P,'1-2 人员岗位信息'!$C:$C,"专业外包",'1-2 人员岗位信息'!$B:$B,$D85)</f>
        <v>0</v>
      </c>
      <c r="BI85" s="302"/>
      <c r="BJ85" s="178">
        <f t="shared" si="165"/>
        <v>0</v>
      </c>
      <c r="BK85" s="178">
        <f>SUMIFS('1-2 人员岗位信息'!Q:Q,'1-2 人员岗位信息'!$C:$C,"专业外包",'1-2 人员岗位信息'!$B:$B,$D85)</f>
        <v>0</v>
      </c>
      <c r="BL85" s="311"/>
      <c r="BM85" s="315"/>
      <c r="BN85" s="319"/>
    </row>
    <row r="86" s="267" customFormat="1" ht="33.95" hidden="1" customHeight="1" outlineLevel="5" spans="2:66">
      <c r="B86" s="178" t="s">
        <v>784</v>
      </c>
      <c r="C86" s="287" t="s">
        <v>918</v>
      </c>
      <c r="D86" s="267" t="s">
        <v>885</v>
      </c>
      <c r="E86" s="178" t="s">
        <v>886</v>
      </c>
      <c r="F86" s="178"/>
      <c r="G86" s="178" t="s">
        <v>788</v>
      </c>
      <c r="H86" s="178">
        <f t="shared" si="150"/>
        <v>0</v>
      </c>
      <c r="I86" s="178" t="s">
        <v>789</v>
      </c>
      <c r="J86" s="178" t="e">
        <f t="shared" si="151"/>
        <v>#DIV/0!</v>
      </c>
      <c r="K86" s="178" t="s">
        <v>790</v>
      </c>
      <c r="L86" s="178" t="e">
        <f t="shared" si="152"/>
        <v>#DIV/0!</v>
      </c>
      <c r="M86" s="178" t="s">
        <v>791</v>
      </c>
      <c r="N86" s="178">
        <f t="shared" si="153"/>
        <v>0</v>
      </c>
      <c r="O86" s="178"/>
      <c r="P86" s="294"/>
      <c r="Q86" s="294"/>
      <c r="R86" s="294"/>
      <c r="S86" s="294"/>
      <c r="T86" s="294"/>
      <c r="U86" s="294"/>
      <c r="V86" s="294"/>
      <c r="W86" s="294"/>
      <c r="X86" s="294"/>
      <c r="Y86" s="294"/>
      <c r="Z86" s="294"/>
      <c r="AA86" s="294"/>
      <c r="AB86" s="178">
        <f t="shared" si="166"/>
        <v>0</v>
      </c>
      <c r="AC86" s="178">
        <f t="shared" si="154"/>
        <v>0</v>
      </c>
      <c r="AD86" s="178">
        <f>SUMIFS('1-2 人员岗位信息'!F:F,'1-2 人员岗位信息'!$C:$C,"专业外包",'1-2 人员岗位信息'!$B:$B,$D86)</f>
        <v>0</v>
      </c>
      <c r="AE86" s="302"/>
      <c r="AF86" s="178">
        <f t="shared" si="155"/>
        <v>0</v>
      </c>
      <c r="AG86" s="178">
        <f>SUMIFS('1-2 人员岗位信息'!G:G,'1-2 人员岗位信息'!$C:$C,"专业外包",'1-2 人员岗位信息'!$B:$B,$D86)</f>
        <v>0</v>
      </c>
      <c r="AH86" s="302"/>
      <c r="AI86" s="178">
        <f t="shared" si="156"/>
        <v>0</v>
      </c>
      <c r="AJ86" s="178">
        <f>SUMIFS('1-2 人员岗位信息'!H:H,'1-2 人员岗位信息'!$C:$C,"专业外包",'1-2 人员岗位信息'!$B:$B,$D86)</f>
        <v>0</v>
      </c>
      <c r="AK86" s="302"/>
      <c r="AL86" s="178">
        <f t="shared" si="157"/>
        <v>0</v>
      </c>
      <c r="AM86" s="178">
        <f>SUMIFS('1-2 人员岗位信息'!I:I,'1-2 人员岗位信息'!$C:$C,"专业外包",'1-2 人员岗位信息'!$B:$B,$D86)</f>
        <v>0</v>
      </c>
      <c r="AN86" s="302"/>
      <c r="AO86" s="178">
        <f t="shared" si="158"/>
        <v>0</v>
      </c>
      <c r="AP86" s="178">
        <f>SUMIFS('1-2 人员岗位信息'!J:J,'1-2 人员岗位信息'!$C:$C,"专业外包",'1-2 人员岗位信息'!$B:$B,$D86)</f>
        <v>0</v>
      </c>
      <c r="AQ86" s="302"/>
      <c r="AR86" s="178">
        <f t="shared" si="159"/>
        <v>0</v>
      </c>
      <c r="AS86" s="178">
        <f>SUMIFS('1-2 人员岗位信息'!K:K,'1-2 人员岗位信息'!$C:$C,"专业外包",'1-2 人员岗位信息'!$B:$B,$D86)</f>
        <v>0</v>
      </c>
      <c r="AT86" s="302"/>
      <c r="AU86" s="178">
        <f t="shared" si="160"/>
        <v>0</v>
      </c>
      <c r="AV86" s="178">
        <f>SUMIFS('1-2 人员岗位信息'!L:L,'1-2 人员岗位信息'!$C:$C,"专业外包",'1-2 人员岗位信息'!$B:$B,$D86)</f>
        <v>0</v>
      </c>
      <c r="AW86" s="302"/>
      <c r="AX86" s="178">
        <f t="shared" si="161"/>
        <v>0</v>
      </c>
      <c r="AY86" s="178">
        <f>SUMIFS('1-2 人员岗位信息'!M:M,'1-2 人员岗位信息'!$C:$C,"专业外包",'1-2 人员岗位信息'!$B:$B,$D86)</f>
        <v>0</v>
      </c>
      <c r="AZ86" s="302"/>
      <c r="BA86" s="178">
        <f t="shared" si="162"/>
        <v>0</v>
      </c>
      <c r="BB86" s="178">
        <f>SUMIFS('1-2 人员岗位信息'!N:N,'1-2 人员岗位信息'!$C:$C,"专业外包",'1-2 人员岗位信息'!$B:$B,$D86)</f>
        <v>0</v>
      </c>
      <c r="BC86" s="302"/>
      <c r="BD86" s="178">
        <f t="shared" si="163"/>
        <v>0</v>
      </c>
      <c r="BE86" s="178">
        <f>SUMIFS('1-2 人员岗位信息'!O:O,'1-2 人员岗位信息'!$C:$C,"专业外包",'1-2 人员岗位信息'!$B:$B,$D86)</f>
        <v>0</v>
      </c>
      <c r="BF86" s="302"/>
      <c r="BG86" s="178">
        <f t="shared" si="164"/>
        <v>0</v>
      </c>
      <c r="BH86" s="178">
        <f>SUMIFS('1-2 人员岗位信息'!P:P,'1-2 人员岗位信息'!$C:$C,"专业外包",'1-2 人员岗位信息'!$B:$B,$D86)</f>
        <v>0</v>
      </c>
      <c r="BI86" s="302"/>
      <c r="BJ86" s="178">
        <f t="shared" si="165"/>
        <v>0</v>
      </c>
      <c r="BK86" s="178">
        <f>SUMIFS('1-2 人员岗位信息'!Q:Q,'1-2 人员岗位信息'!$C:$C,"专业外包",'1-2 人员岗位信息'!$B:$B,$D86)</f>
        <v>0</v>
      </c>
      <c r="BL86" s="311"/>
      <c r="BM86" s="315"/>
      <c r="BN86" s="319"/>
    </row>
    <row r="87" s="267" customFormat="1" ht="33.95" hidden="1" customHeight="1" outlineLevel="5" spans="2:66">
      <c r="B87" s="178" t="s">
        <v>784</v>
      </c>
      <c r="C87" s="287" t="s">
        <v>919</v>
      </c>
      <c r="D87" s="267" t="s">
        <v>888</v>
      </c>
      <c r="E87" s="178" t="s">
        <v>889</v>
      </c>
      <c r="F87" s="178"/>
      <c r="G87" s="178" t="s">
        <v>788</v>
      </c>
      <c r="H87" s="178">
        <f t="shared" si="150"/>
        <v>0</v>
      </c>
      <c r="I87" s="178" t="s">
        <v>789</v>
      </c>
      <c r="J87" s="178" t="e">
        <f t="shared" si="151"/>
        <v>#DIV/0!</v>
      </c>
      <c r="K87" s="178" t="s">
        <v>790</v>
      </c>
      <c r="L87" s="178" t="e">
        <f t="shared" si="152"/>
        <v>#DIV/0!</v>
      </c>
      <c r="M87" s="178" t="s">
        <v>791</v>
      </c>
      <c r="N87" s="178">
        <f t="shared" si="153"/>
        <v>0</v>
      </c>
      <c r="O87" s="178"/>
      <c r="P87" s="294"/>
      <c r="Q87" s="294"/>
      <c r="R87" s="294"/>
      <c r="S87" s="294"/>
      <c r="T87" s="294"/>
      <c r="U87" s="294"/>
      <c r="V87" s="294"/>
      <c r="W87" s="294"/>
      <c r="X87" s="294"/>
      <c r="Y87" s="294"/>
      <c r="Z87" s="294"/>
      <c r="AA87" s="294"/>
      <c r="AB87" s="178">
        <f t="shared" si="166"/>
        <v>0</v>
      </c>
      <c r="AC87" s="178">
        <f t="shared" si="154"/>
        <v>0</v>
      </c>
      <c r="AD87" s="178">
        <f>SUMIFS('1-2 人员岗位信息'!F:F,'1-2 人员岗位信息'!$C:$C,"专业外包",'1-2 人员岗位信息'!$B:$B,$D87)</f>
        <v>0</v>
      </c>
      <c r="AE87" s="302"/>
      <c r="AF87" s="178">
        <f t="shared" si="155"/>
        <v>0</v>
      </c>
      <c r="AG87" s="178">
        <f>SUMIFS('1-2 人员岗位信息'!G:G,'1-2 人员岗位信息'!$C:$C,"专业外包",'1-2 人员岗位信息'!$B:$B,$D87)</f>
        <v>0</v>
      </c>
      <c r="AH87" s="302"/>
      <c r="AI87" s="178">
        <f t="shared" si="156"/>
        <v>0</v>
      </c>
      <c r="AJ87" s="178">
        <f>SUMIFS('1-2 人员岗位信息'!H:H,'1-2 人员岗位信息'!$C:$C,"专业外包",'1-2 人员岗位信息'!$B:$B,$D87)</f>
        <v>0</v>
      </c>
      <c r="AK87" s="302"/>
      <c r="AL87" s="178">
        <f t="shared" si="157"/>
        <v>0</v>
      </c>
      <c r="AM87" s="178">
        <f>SUMIFS('1-2 人员岗位信息'!I:I,'1-2 人员岗位信息'!$C:$C,"专业外包",'1-2 人员岗位信息'!$B:$B,$D87)</f>
        <v>0</v>
      </c>
      <c r="AN87" s="302"/>
      <c r="AO87" s="178">
        <f t="shared" si="158"/>
        <v>0</v>
      </c>
      <c r="AP87" s="178">
        <f>SUMIFS('1-2 人员岗位信息'!J:J,'1-2 人员岗位信息'!$C:$C,"专业外包",'1-2 人员岗位信息'!$B:$B,$D87)</f>
        <v>0</v>
      </c>
      <c r="AQ87" s="302"/>
      <c r="AR87" s="178">
        <f t="shared" si="159"/>
        <v>0</v>
      </c>
      <c r="AS87" s="178">
        <f>SUMIFS('1-2 人员岗位信息'!K:K,'1-2 人员岗位信息'!$C:$C,"专业外包",'1-2 人员岗位信息'!$B:$B,$D87)</f>
        <v>0</v>
      </c>
      <c r="AT87" s="302"/>
      <c r="AU87" s="178">
        <f t="shared" si="160"/>
        <v>0</v>
      </c>
      <c r="AV87" s="178">
        <f>SUMIFS('1-2 人员岗位信息'!L:L,'1-2 人员岗位信息'!$C:$C,"专业外包",'1-2 人员岗位信息'!$B:$B,$D87)</f>
        <v>0</v>
      </c>
      <c r="AW87" s="302"/>
      <c r="AX87" s="178">
        <f t="shared" si="161"/>
        <v>0</v>
      </c>
      <c r="AY87" s="178">
        <f>SUMIFS('1-2 人员岗位信息'!M:M,'1-2 人员岗位信息'!$C:$C,"专业外包",'1-2 人员岗位信息'!$B:$B,$D87)</f>
        <v>0</v>
      </c>
      <c r="AZ87" s="302"/>
      <c r="BA87" s="178">
        <f t="shared" si="162"/>
        <v>0</v>
      </c>
      <c r="BB87" s="178">
        <f>SUMIFS('1-2 人员岗位信息'!N:N,'1-2 人员岗位信息'!$C:$C,"专业外包",'1-2 人员岗位信息'!$B:$B,$D87)</f>
        <v>0</v>
      </c>
      <c r="BC87" s="302"/>
      <c r="BD87" s="178">
        <f t="shared" si="163"/>
        <v>0</v>
      </c>
      <c r="BE87" s="178">
        <f>SUMIFS('1-2 人员岗位信息'!O:O,'1-2 人员岗位信息'!$C:$C,"专业外包",'1-2 人员岗位信息'!$B:$B,$D87)</f>
        <v>0</v>
      </c>
      <c r="BF87" s="302"/>
      <c r="BG87" s="178">
        <f t="shared" si="164"/>
        <v>0</v>
      </c>
      <c r="BH87" s="178">
        <f>SUMIFS('1-2 人员岗位信息'!P:P,'1-2 人员岗位信息'!$C:$C,"专业外包",'1-2 人员岗位信息'!$B:$B,$D87)</f>
        <v>0</v>
      </c>
      <c r="BI87" s="302"/>
      <c r="BJ87" s="178">
        <f t="shared" si="165"/>
        <v>0</v>
      </c>
      <c r="BK87" s="178">
        <f>SUMIFS('1-2 人员岗位信息'!Q:Q,'1-2 人员岗位信息'!$C:$C,"专业外包",'1-2 人员岗位信息'!$B:$B,$D87)</f>
        <v>0</v>
      </c>
      <c r="BL87" s="311"/>
      <c r="BM87" s="315"/>
      <c r="BN87" s="319"/>
    </row>
    <row r="88" s="267" customFormat="1" ht="33.95" hidden="1" customHeight="1" outlineLevel="5" spans="2:66">
      <c r="B88" s="178" t="s">
        <v>784</v>
      </c>
      <c r="C88" s="287" t="s">
        <v>920</v>
      </c>
      <c r="D88" s="267" t="s">
        <v>891</v>
      </c>
      <c r="E88" s="178" t="s">
        <v>892</v>
      </c>
      <c r="F88" s="178"/>
      <c r="G88" s="178" t="s">
        <v>788</v>
      </c>
      <c r="H88" s="178">
        <f t="shared" si="150"/>
        <v>0</v>
      </c>
      <c r="I88" s="178" t="s">
        <v>789</v>
      </c>
      <c r="J88" s="178" t="e">
        <f t="shared" si="151"/>
        <v>#DIV/0!</v>
      </c>
      <c r="K88" s="178" t="s">
        <v>790</v>
      </c>
      <c r="L88" s="178" t="e">
        <f t="shared" si="152"/>
        <v>#DIV/0!</v>
      </c>
      <c r="M88" s="178" t="s">
        <v>791</v>
      </c>
      <c r="N88" s="178">
        <f t="shared" si="153"/>
        <v>0</v>
      </c>
      <c r="O88" s="178"/>
      <c r="P88" s="294"/>
      <c r="Q88" s="294"/>
      <c r="R88" s="294"/>
      <c r="S88" s="294"/>
      <c r="T88" s="294"/>
      <c r="U88" s="294"/>
      <c r="V88" s="294"/>
      <c r="W88" s="294"/>
      <c r="X88" s="294"/>
      <c r="Y88" s="294"/>
      <c r="Z88" s="294"/>
      <c r="AA88" s="294"/>
      <c r="AB88" s="178">
        <f t="shared" si="166"/>
        <v>0</v>
      </c>
      <c r="AC88" s="178">
        <f t="shared" si="154"/>
        <v>0</v>
      </c>
      <c r="AD88" s="178">
        <f>SUMIFS('1-2 人员岗位信息'!F:F,'1-2 人员岗位信息'!$C:$C,"专业外包",'1-2 人员岗位信息'!$B:$B,$D88)</f>
        <v>0</v>
      </c>
      <c r="AE88" s="302"/>
      <c r="AF88" s="178">
        <f t="shared" si="155"/>
        <v>0</v>
      </c>
      <c r="AG88" s="178">
        <f>SUMIFS('1-2 人员岗位信息'!G:G,'1-2 人员岗位信息'!$C:$C,"专业外包",'1-2 人员岗位信息'!$B:$B,$D88)</f>
        <v>0</v>
      </c>
      <c r="AH88" s="302"/>
      <c r="AI88" s="178">
        <f t="shared" si="156"/>
        <v>0</v>
      </c>
      <c r="AJ88" s="178">
        <f>SUMIFS('1-2 人员岗位信息'!H:H,'1-2 人员岗位信息'!$C:$C,"专业外包",'1-2 人员岗位信息'!$B:$B,$D88)</f>
        <v>0</v>
      </c>
      <c r="AK88" s="302"/>
      <c r="AL88" s="178">
        <f t="shared" si="157"/>
        <v>0</v>
      </c>
      <c r="AM88" s="178">
        <f>SUMIFS('1-2 人员岗位信息'!I:I,'1-2 人员岗位信息'!$C:$C,"专业外包",'1-2 人员岗位信息'!$B:$B,$D88)</f>
        <v>0</v>
      </c>
      <c r="AN88" s="302"/>
      <c r="AO88" s="178">
        <f t="shared" si="158"/>
        <v>0</v>
      </c>
      <c r="AP88" s="178">
        <f>SUMIFS('1-2 人员岗位信息'!J:J,'1-2 人员岗位信息'!$C:$C,"专业外包",'1-2 人员岗位信息'!$B:$B,$D88)</f>
        <v>0</v>
      </c>
      <c r="AQ88" s="302"/>
      <c r="AR88" s="178">
        <f t="shared" si="159"/>
        <v>0</v>
      </c>
      <c r="AS88" s="178">
        <f>SUMIFS('1-2 人员岗位信息'!K:K,'1-2 人员岗位信息'!$C:$C,"专业外包",'1-2 人员岗位信息'!$B:$B,$D88)</f>
        <v>0</v>
      </c>
      <c r="AT88" s="302"/>
      <c r="AU88" s="178">
        <f t="shared" si="160"/>
        <v>0</v>
      </c>
      <c r="AV88" s="178">
        <f>SUMIFS('1-2 人员岗位信息'!L:L,'1-2 人员岗位信息'!$C:$C,"专业外包",'1-2 人员岗位信息'!$B:$B,$D88)</f>
        <v>0</v>
      </c>
      <c r="AW88" s="302"/>
      <c r="AX88" s="178">
        <f t="shared" si="161"/>
        <v>0</v>
      </c>
      <c r="AY88" s="178">
        <f>SUMIFS('1-2 人员岗位信息'!M:M,'1-2 人员岗位信息'!$C:$C,"专业外包",'1-2 人员岗位信息'!$B:$B,$D88)</f>
        <v>0</v>
      </c>
      <c r="AZ88" s="302"/>
      <c r="BA88" s="178">
        <f t="shared" si="162"/>
        <v>0</v>
      </c>
      <c r="BB88" s="178">
        <f>SUMIFS('1-2 人员岗位信息'!N:N,'1-2 人员岗位信息'!$C:$C,"专业外包",'1-2 人员岗位信息'!$B:$B,$D88)</f>
        <v>0</v>
      </c>
      <c r="BC88" s="302"/>
      <c r="BD88" s="178">
        <f t="shared" si="163"/>
        <v>0</v>
      </c>
      <c r="BE88" s="178">
        <f>SUMIFS('1-2 人员岗位信息'!O:O,'1-2 人员岗位信息'!$C:$C,"专业外包",'1-2 人员岗位信息'!$B:$B,$D88)</f>
        <v>0</v>
      </c>
      <c r="BF88" s="302"/>
      <c r="BG88" s="178">
        <f t="shared" si="164"/>
        <v>0</v>
      </c>
      <c r="BH88" s="178">
        <f>SUMIFS('1-2 人员岗位信息'!P:P,'1-2 人员岗位信息'!$C:$C,"专业外包",'1-2 人员岗位信息'!$B:$B,$D88)</f>
        <v>0</v>
      </c>
      <c r="BI88" s="302"/>
      <c r="BJ88" s="178">
        <f t="shared" si="165"/>
        <v>0</v>
      </c>
      <c r="BK88" s="178">
        <f>SUMIFS('1-2 人员岗位信息'!Q:Q,'1-2 人员岗位信息'!$C:$C,"专业外包",'1-2 人员岗位信息'!$B:$B,$D88)</f>
        <v>0</v>
      </c>
      <c r="BL88" s="311"/>
      <c r="BM88" s="315"/>
      <c r="BN88" s="319"/>
    </row>
    <row r="89" s="267" customFormat="1" ht="33.95" hidden="1" customHeight="1" outlineLevel="5" spans="2:66">
      <c r="B89" s="178" t="s">
        <v>784</v>
      </c>
      <c r="C89" s="287" t="s">
        <v>921</v>
      </c>
      <c r="D89" s="267" t="s">
        <v>894</v>
      </c>
      <c r="E89" s="178" t="s">
        <v>895</v>
      </c>
      <c r="F89" s="178"/>
      <c r="G89" s="178" t="s">
        <v>788</v>
      </c>
      <c r="H89" s="178">
        <f t="shared" si="150"/>
        <v>0</v>
      </c>
      <c r="I89" s="178" t="s">
        <v>789</v>
      </c>
      <c r="J89" s="178" t="e">
        <f t="shared" si="151"/>
        <v>#DIV/0!</v>
      </c>
      <c r="K89" s="178" t="s">
        <v>790</v>
      </c>
      <c r="L89" s="178" t="e">
        <f t="shared" si="152"/>
        <v>#DIV/0!</v>
      </c>
      <c r="M89" s="178" t="s">
        <v>791</v>
      </c>
      <c r="N89" s="178">
        <f t="shared" si="153"/>
        <v>0</v>
      </c>
      <c r="O89" s="178"/>
      <c r="P89" s="294"/>
      <c r="Q89" s="294"/>
      <c r="R89" s="294"/>
      <c r="S89" s="294"/>
      <c r="T89" s="294"/>
      <c r="U89" s="294"/>
      <c r="V89" s="294"/>
      <c r="W89" s="294"/>
      <c r="X89" s="294"/>
      <c r="Y89" s="294"/>
      <c r="Z89" s="294"/>
      <c r="AA89" s="294"/>
      <c r="AB89" s="178">
        <f t="shared" si="166"/>
        <v>0</v>
      </c>
      <c r="AC89" s="178">
        <f t="shared" si="154"/>
        <v>0</v>
      </c>
      <c r="AD89" s="178">
        <f>SUMIFS('1-2 人员岗位信息'!F:F,'1-2 人员岗位信息'!$C:$C,"专业外包",'1-2 人员岗位信息'!$B:$B,$D89)</f>
        <v>0</v>
      </c>
      <c r="AE89" s="302"/>
      <c r="AF89" s="178">
        <f t="shared" si="155"/>
        <v>0</v>
      </c>
      <c r="AG89" s="178">
        <f>SUMIFS('1-2 人员岗位信息'!G:G,'1-2 人员岗位信息'!$C:$C,"专业外包",'1-2 人员岗位信息'!$B:$B,$D89)</f>
        <v>0</v>
      </c>
      <c r="AH89" s="302"/>
      <c r="AI89" s="178">
        <f t="shared" si="156"/>
        <v>0</v>
      </c>
      <c r="AJ89" s="178">
        <f>SUMIFS('1-2 人员岗位信息'!H:H,'1-2 人员岗位信息'!$C:$C,"专业外包",'1-2 人员岗位信息'!$B:$B,$D89)</f>
        <v>0</v>
      </c>
      <c r="AK89" s="302"/>
      <c r="AL89" s="178">
        <f t="shared" si="157"/>
        <v>0</v>
      </c>
      <c r="AM89" s="178">
        <f>SUMIFS('1-2 人员岗位信息'!I:I,'1-2 人员岗位信息'!$C:$C,"专业外包",'1-2 人员岗位信息'!$B:$B,$D89)</f>
        <v>0</v>
      </c>
      <c r="AN89" s="302"/>
      <c r="AO89" s="178">
        <f t="shared" si="158"/>
        <v>0</v>
      </c>
      <c r="AP89" s="178">
        <f>SUMIFS('1-2 人员岗位信息'!J:J,'1-2 人员岗位信息'!$C:$C,"专业外包",'1-2 人员岗位信息'!$B:$B,$D89)</f>
        <v>0</v>
      </c>
      <c r="AQ89" s="302"/>
      <c r="AR89" s="178">
        <f t="shared" si="159"/>
        <v>0</v>
      </c>
      <c r="AS89" s="178">
        <f>SUMIFS('1-2 人员岗位信息'!K:K,'1-2 人员岗位信息'!$C:$C,"专业外包",'1-2 人员岗位信息'!$B:$B,$D89)</f>
        <v>0</v>
      </c>
      <c r="AT89" s="302"/>
      <c r="AU89" s="178">
        <f t="shared" si="160"/>
        <v>0</v>
      </c>
      <c r="AV89" s="178">
        <f>SUMIFS('1-2 人员岗位信息'!L:L,'1-2 人员岗位信息'!$C:$C,"专业外包",'1-2 人员岗位信息'!$B:$B,$D89)</f>
        <v>0</v>
      </c>
      <c r="AW89" s="302"/>
      <c r="AX89" s="178">
        <f t="shared" si="161"/>
        <v>0</v>
      </c>
      <c r="AY89" s="178">
        <f>SUMIFS('1-2 人员岗位信息'!M:M,'1-2 人员岗位信息'!$C:$C,"专业外包",'1-2 人员岗位信息'!$B:$B,$D89)</f>
        <v>0</v>
      </c>
      <c r="AZ89" s="302"/>
      <c r="BA89" s="178">
        <f t="shared" si="162"/>
        <v>0</v>
      </c>
      <c r="BB89" s="178">
        <f>SUMIFS('1-2 人员岗位信息'!N:N,'1-2 人员岗位信息'!$C:$C,"专业外包",'1-2 人员岗位信息'!$B:$B,$D89)</f>
        <v>0</v>
      </c>
      <c r="BC89" s="302"/>
      <c r="BD89" s="178">
        <f t="shared" si="163"/>
        <v>0</v>
      </c>
      <c r="BE89" s="178">
        <f>SUMIFS('1-2 人员岗位信息'!O:O,'1-2 人员岗位信息'!$C:$C,"专业外包",'1-2 人员岗位信息'!$B:$B,$D89)</f>
        <v>0</v>
      </c>
      <c r="BF89" s="302"/>
      <c r="BG89" s="178">
        <f t="shared" si="164"/>
        <v>0</v>
      </c>
      <c r="BH89" s="178">
        <f>SUMIFS('1-2 人员岗位信息'!P:P,'1-2 人员岗位信息'!$C:$C,"专业外包",'1-2 人员岗位信息'!$B:$B,$D89)</f>
        <v>0</v>
      </c>
      <c r="BI89" s="302"/>
      <c r="BJ89" s="178">
        <f t="shared" si="165"/>
        <v>0</v>
      </c>
      <c r="BK89" s="178">
        <f>SUMIFS('1-2 人员岗位信息'!Q:Q,'1-2 人员岗位信息'!$C:$C,"专业外包",'1-2 人员岗位信息'!$B:$B,$D89)</f>
        <v>0</v>
      </c>
      <c r="BL89" s="311"/>
      <c r="BM89" s="315"/>
      <c r="BN89" s="319"/>
    </row>
    <row r="90" s="267" customFormat="1" ht="33.95" hidden="1" customHeight="1" outlineLevel="5" spans="2:66">
      <c r="B90" s="178" t="s">
        <v>784</v>
      </c>
      <c r="C90" s="287" t="s">
        <v>922</v>
      </c>
      <c r="D90" s="267" t="s">
        <v>897</v>
      </c>
      <c r="E90" s="178" t="s">
        <v>910</v>
      </c>
      <c r="F90" s="178"/>
      <c r="G90" s="178" t="s">
        <v>788</v>
      </c>
      <c r="H90" s="178">
        <f t="shared" si="150"/>
        <v>0</v>
      </c>
      <c r="I90" s="178" t="s">
        <v>789</v>
      </c>
      <c r="J90" s="178" t="e">
        <f t="shared" si="151"/>
        <v>#DIV/0!</v>
      </c>
      <c r="K90" s="178" t="s">
        <v>790</v>
      </c>
      <c r="L90" s="178" t="e">
        <f t="shared" si="152"/>
        <v>#DIV/0!</v>
      </c>
      <c r="M90" s="178" t="s">
        <v>791</v>
      </c>
      <c r="N90" s="178">
        <f t="shared" si="153"/>
        <v>0</v>
      </c>
      <c r="O90" s="178"/>
      <c r="P90" s="294"/>
      <c r="Q90" s="294"/>
      <c r="R90" s="294"/>
      <c r="S90" s="294"/>
      <c r="T90" s="294"/>
      <c r="U90" s="294"/>
      <c r="V90" s="294"/>
      <c r="W90" s="294"/>
      <c r="X90" s="294"/>
      <c r="Y90" s="294"/>
      <c r="Z90" s="294"/>
      <c r="AA90" s="294"/>
      <c r="AB90" s="178">
        <f t="shared" si="166"/>
        <v>0</v>
      </c>
      <c r="AC90" s="178">
        <f t="shared" si="154"/>
        <v>0</v>
      </c>
      <c r="AD90" s="178">
        <f>SUMIFS('1-2 人员岗位信息'!F:F,'1-2 人员岗位信息'!$C:$C,"专业外包",'1-2 人员岗位信息'!$B:$B,$D90)</f>
        <v>0</v>
      </c>
      <c r="AE90" s="302"/>
      <c r="AF90" s="178">
        <f t="shared" si="155"/>
        <v>0</v>
      </c>
      <c r="AG90" s="178">
        <f>SUMIFS('1-2 人员岗位信息'!G:G,'1-2 人员岗位信息'!$C:$C,"专业外包",'1-2 人员岗位信息'!$B:$B,$D90)</f>
        <v>0</v>
      </c>
      <c r="AH90" s="302"/>
      <c r="AI90" s="178">
        <f t="shared" si="156"/>
        <v>0</v>
      </c>
      <c r="AJ90" s="178">
        <f>SUMIFS('1-2 人员岗位信息'!H:H,'1-2 人员岗位信息'!$C:$C,"专业外包",'1-2 人员岗位信息'!$B:$B,$D90)</f>
        <v>0</v>
      </c>
      <c r="AK90" s="302"/>
      <c r="AL90" s="178">
        <f t="shared" si="157"/>
        <v>0</v>
      </c>
      <c r="AM90" s="178">
        <f>SUMIFS('1-2 人员岗位信息'!I:I,'1-2 人员岗位信息'!$C:$C,"专业外包",'1-2 人员岗位信息'!$B:$B,$D90)</f>
        <v>0</v>
      </c>
      <c r="AN90" s="302"/>
      <c r="AO90" s="178">
        <f t="shared" si="158"/>
        <v>0</v>
      </c>
      <c r="AP90" s="178">
        <f>SUMIFS('1-2 人员岗位信息'!J:J,'1-2 人员岗位信息'!$C:$C,"专业外包",'1-2 人员岗位信息'!$B:$B,$D90)</f>
        <v>0</v>
      </c>
      <c r="AQ90" s="302"/>
      <c r="AR90" s="178">
        <f t="shared" si="159"/>
        <v>0</v>
      </c>
      <c r="AS90" s="178">
        <f>SUMIFS('1-2 人员岗位信息'!K:K,'1-2 人员岗位信息'!$C:$C,"专业外包",'1-2 人员岗位信息'!$B:$B,$D90)</f>
        <v>0</v>
      </c>
      <c r="AT90" s="302"/>
      <c r="AU90" s="178">
        <f t="shared" si="160"/>
        <v>0</v>
      </c>
      <c r="AV90" s="178">
        <f>SUMIFS('1-2 人员岗位信息'!L:L,'1-2 人员岗位信息'!$C:$C,"专业外包",'1-2 人员岗位信息'!$B:$B,$D90)</f>
        <v>0</v>
      </c>
      <c r="AW90" s="302"/>
      <c r="AX90" s="178">
        <f t="shared" si="161"/>
        <v>0</v>
      </c>
      <c r="AY90" s="178">
        <f>SUMIFS('1-2 人员岗位信息'!M:M,'1-2 人员岗位信息'!$C:$C,"专业外包",'1-2 人员岗位信息'!$B:$B,$D90)</f>
        <v>0</v>
      </c>
      <c r="AZ90" s="302"/>
      <c r="BA90" s="178">
        <f t="shared" si="162"/>
        <v>0</v>
      </c>
      <c r="BB90" s="178">
        <f>SUMIFS('1-2 人员岗位信息'!N:N,'1-2 人员岗位信息'!$C:$C,"专业外包",'1-2 人员岗位信息'!$B:$B,$D90)</f>
        <v>0</v>
      </c>
      <c r="BC90" s="302"/>
      <c r="BD90" s="178">
        <f t="shared" si="163"/>
        <v>0</v>
      </c>
      <c r="BE90" s="178">
        <f>SUMIFS('1-2 人员岗位信息'!O:O,'1-2 人员岗位信息'!$C:$C,"专业外包",'1-2 人员岗位信息'!$B:$B,$D90)</f>
        <v>0</v>
      </c>
      <c r="BF90" s="302"/>
      <c r="BG90" s="178">
        <f t="shared" si="164"/>
        <v>0</v>
      </c>
      <c r="BH90" s="178">
        <f>SUMIFS('1-2 人员岗位信息'!P:P,'1-2 人员岗位信息'!$C:$C,"专业外包",'1-2 人员岗位信息'!$B:$B,$D90)</f>
        <v>0</v>
      </c>
      <c r="BI90" s="302"/>
      <c r="BJ90" s="178">
        <f t="shared" si="165"/>
        <v>0</v>
      </c>
      <c r="BK90" s="178">
        <f>SUMIFS('1-2 人员岗位信息'!Q:Q,'1-2 人员岗位信息'!$C:$C,"专业外包",'1-2 人员岗位信息'!$B:$B,$D90)</f>
        <v>0</v>
      </c>
      <c r="BL90" s="311"/>
      <c r="BM90" s="315"/>
      <c r="BN90" s="319"/>
    </row>
    <row r="91" s="121" customFormat="1" ht="33.95" hidden="1" customHeight="1" outlineLevel="4" collapsed="1" spans="2:66">
      <c r="B91" s="122" t="s">
        <v>779</v>
      </c>
      <c r="C91" s="123" t="s">
        <v>923</v>
      </c>
      <c r="D91" s="121" t="s">
        <v>924</v>
      </c>
      <c r="E91" s="122"/>
      <c r="F91" s="122"/>
      <c r="G91" s="122"/>
      <c r="H91" s="122">
        <f>SUM(H92:H110)</f>
        <v>0</v>
      </c>
      <c r="I91" s="122"/>
      <c r="J91" s="122"/>
      <c r="K91" s="122"/>
      <c r="L91" s="122"/>
      <c r="M91" s="122"/>
      <c r="N91" s="122"/>
      <c r="O91" s="122"/>
      <c r="P91" s="293"/>
      <c r="Q91" s="293"/>
      <c r="R91" s="293"/>
      <c r="S91" s="293"/>
      <c r="T91" s="293"/>
      <c r="U91" s="293"/>
      <c r="V91" s="293"/>
      <c r="W91" s="293"/>
      <c r="X91" s="293"/>
      <c r="Y91" s="293"/>
      <c r="Z91" s="293"/>
      <c r="AA91" s="293"/>
      <c r="AB91" s="122">
        <f t="shared" ref="AB91:AF91" si="167">SUM(AB92:AB110)</f>
        <v>0</v>
      </c>
      <c r="AC91" s="122">
        <f t="shared" si="167"/>
        <v>0</v>
      </c>
      <c r="AD91" s="122"/>
      <c r="AE91" s="122"/>
      <c r="AF91" s="122">
        <f t="shared" si="167"/>
        <v>0</v>
      </c>
      <c r="AG91" s="122"/>
      <c r="AH91" s="122"/>
      <c r="AI91" s="122">
        <f>SUM(AI92:AI110)</f>
        <v>0</v>
      </c>
      <c r="AJ91" s="122"/>
      <c r="AK91" s="122"/>
      <c r="AL91" s="122">
        <f>SUM(AL92:AL110)</f>
        <v>0</v>
      </c>
      <c r="AM91" s="122"/>
      <c r="AN91" s="122"/>
      <c r="AO91" s="122">
        <f>SUM(AO92:AO110)</f>
        <v>0</v>
      </c>
      <c r="AP91" s="122"/>
      <c r="AQ91" s="122"/>
      <c r="AR91" s="122">
        <f>SUM(AR92:AR110)</f>
        <v>0</v>
      </c>
      <c r="AS91" s="122"/>
      <c r="AT91" s="122"/>
      <c r="AU91" s="122">
        <f>SUM(AU92:AU110)</f>
        <v>0</v>
      </c>
      <c r="AV91" s="122"/>
      <c r="AW91" s="122"/>
      <c r="AX91" s="122">
        <f>SUM(AX92:AX110)</f>
        <v>0</v>
      </c>
      <c r="AY91" s="122"/>
      <c r="AZ91" s="122"/>
      <c r="BA91" s="122">
        <f>SUM(BA92:BA110)</f>
        <v>0</v>
      </c>
      <c r="BB91" s="122"/>
      <c r="BC91" s="122"/>
      <c r="BD91" s="122">
        <f>SUM(BD92:BD110)</f>
        <v>0</v>
      </c>
      <c r="BE91" s="122"/>
      <c r="BF91" s="122"/>
      <c r="BG91" s="122">
        <f>SUM(BG92:BG110)</f>
        <v>0</v>
      </c>
      <c r="BH91" s="122"/>
      <c r="BI91" s="122"/>
      <c r="BJ91" s="122">
        <f>SUM(BJ92:BJ110)</f>
        <v>0</v>
      </c>
      <c r="BK91" s="122"/>
      <c r="BL91" s="310"/>
      <c r="BM91" s="315"/>
      <c r="BN91" s="318"/>
    </row>
    <row r="92" s="267" customFormat="1" ht="33.95" hidden="1" customHeight="1" outlineLevel="5" spans="2:66">
      <c r="B92" s="178" t="s">
        <v>784</v>
      </c>
      <c r="C92" s="287" t="s">
        <v>925</v>
      </c>
      <c r="D92" s="267" t="s">
        <v>926</v>
      </c>
      <c r="E92" s="178" t="s">
        <v>927</v>
      </c>
      <c r="F92" s="178"/>
      <c r="G92" s="178" t="s">
        <v>928</v>
      </c>
      <c r="H92" s="178">
        <f t="shared" ref="H92:H110" si="168">AB92</f>
        <v>0</v>
      </c>
      <c r="I92" s="178" t="s">
        <v>789</v>
      </c>
      <c r="J92" s="178" t="e">
        <f t="shared" ref="J92:J110" si="169">SUM(AD92,AG92,AJ92,AM92,AP92,AS92,AV92,AY92,BB92,BE92,BH92,BK92)/N92</f>
        <v>#DIV/0!</v>
      </c>
      <c r="K92" s="178" t="s">
        <v>790</v>
      </c>
      <c r="L92" s="178" t="e">
        <f t="shared" ref="L92:L110" si="170">H92/N92/J92</f>
        <v>#DIV/0!</v>
      </c>
      <c r="M92" s="178" t="s">
        <v>791</v>
      </c>
      <c r="N92" s="178">
        <f t="shared" ref="N92:N110" si="171">COUNTIF(AD92,"&gt;0")+COUNTIF(AG92,"&gt;0")+COUNTIF(AJ92,"&gt;0")+COUNTIF(AM92,"&gt;0")+COUNTIF(AP92,"&gt;0")+COUNTIF(AS92,"&gt;0")+COUNTIF(AV92,"&gt;0")+COUNTIF(AY92,"&gt;0")+COUNTIF(BB92,"&gt;0")+COUNTIF(BE92,"&gt;0")+COUNTIF(BH92,"&gt;0")+COUNTIF(BK92,"&gt;0")</f>
        <v>0</v>
      </c>
      <c r="O92" s="178"/>
      <c r="P92" s="294"/>
      <c r="Q92" s="294"/>
      <c r="R92" s="294"/>
      <c r="S92" s="294"/>
      <c r="T92" s="294"/>
      <c r="U92" s="294"/>
      <c r="V92" s="294"/>
      <c r="W92" s="294"/>
      <c r="X92" s="294"/>
      <c r="Y92" s="294"/>
      <c r="Z92" s="294"/>
      <c r="AA92" s="294"/>
      <c r="AB92" s="178">
        <f t="shared" ref="AB92:AB110" si="172">SUM(AC92,AF92,AI92,AL92,AO92,AR92,AU92,AX92,BA92,BD92,BG92,BJ92)</f>
        <v>0</v>
      </c>
      <c r="AC92" s="178">
        <f t="shared" ref="AC92:AC110" si="173">AD92*AE92</f>
        <v>0</v>
      </c>
      <c r="AD92" s="302"/>
      <c r="AE92" s="302"/>
      <c r="AF92" s="178">
        <f t="shared" ref="AF92:AF110" si="174">AG92*AH92</f>
        <v>0</v>
      </c>
      <c r="AG92" s="302"/>
      <c r="AH92" s="302"/>
      <c r="AI92" s="178">
        <f t="shared" ref="AI92:AI110" si="175">AJ92*AK92</f>
        <v>0</v>
      </c>
      <c r="AJ92" s="302"/>
      <c r="AK92" s="302"/>
      <c r="AL92" s="178">
        <f t="shared" ref="AL92:AL110" si="176">AM92*AN92</f>
        <v>0</v>
      </c>
      <c r="AM92" s="302"/>
      <c r="AN92" s="302"/>
      <c r="AO92" s="178">
        <f t="shared" ref="AO92:AO110" si="177">AP92*AQ92</f>
        <v>0</v>
      </c>
      <c r="AP92" s="302"/>
      <c r="AQ92" s="302"/>
      <c r="AR92" s="178">
        <f t="shared" ref="AR92:AR110" si="178">AS92*AT92</f>
        <v>0</v>
      </c>
      <c r="AS92" s="302"/>
      <c r="AT92" s="302"/>
      <c r="AU92" s="178">
        <f t="shared" ref="AU92:AU110" si="179">AV92*AW92</f>
        <v>0</v>
      </c>
      <c r="AV92" s="302"/>
      <c r="AW92" s="302"/>
      <c r="AX92" s="178">
        <f t="shared" ref="AX92:AX110" si="180">AY92*AZ92</f>
        <v>0</v>
      </c>
      <c r="AY92" s="302"/>
      <c r="AZ92" s="302"/>
      <c r="BA92" s="178">
        <f t="shared" ref="BA92:BA110" si="181">BB92*BC92</f>
        <v>0</v>
      </c>
      <c r="BB92" s="302"/>
      <c r="BC92" s="302"/>
      <c r="BD92" s="178">
        <f t="shared" ref="BD92:BD110" si="182">BE92*BF92</f>
        <v>0</v>
      </c>
      <c r="BE92" s="302"/>
      <c r="BF92" s="302"/>
      <c r="BG92" s="178">
        <f t="shared" ref="BG92:BG110" si="183">BH92*BI92</f>
        <v>0</v>
      </c>
      <c r="BH92" s="302"/>
      <c r="BI92" s="302"/>
      <c r="BJ92" s="178">
        <f t="shared" ref="BJ92:BJ110" si="184">BK92*BL92</f>
        <v>0</v>
      </c>
      <c r="BK92" s="302"/>
      <c r="BL92" s="311"/>
      <c r="BM92" s="315"/>
      <c r="BN92" s="319"/>
    </row>
    <row r="93" s="267" customFormat="1" ht="33.95" hidden="1" customHeight="1" outlineLevel="5" spans="2:66">
      <c r="B93" s="178" t="s">
        <v>784</v>
      </c>
      <c r="C93" s="287" t="s">
        <v>929</v>
      </c>
      <c r="D93" s="267" t="s">
        <v>930</v>
      </c>
      <c r="E93" s="178" t="s">
        <v>927</v>
      </c>
      <c r="F93" s="178"/>
      <c r="G93" s="178" t="s">
        <v>928</v>
      </c>
      <c r="H93" s="178">
        <f t="shared" si="168"/>
        <v>0</v>
      </c>
      <c r="I93" s="178" t="s">
        <v>789</v>
      </c>
      <c r="J93" s="178" t="e">
        <f t="shared" si="169"/>
        <v>#DIV/0!</v>
      </c>
      <c r="K93" s="178" t="s">
        <v>790</v>
      </c>
      <c r="L93" s="178" t="e">
        <f t="shared" si="170"/>
        <v>#DIV/0!</v>
      </c>
      <c r="M93" s="178" t="s">
        <v>791</v>
      </c>
      <c r="N93" s="178">
        <f t="shared" si="171"/>
        <v>0</v>
      </c>
      <c r="O93" s="178"/>
      <c r="P93" s="294"/>
      <c r="Q93" s="294"/>
      <c r="R93" s="294"/>
      <c r="S93" s="294"/>
      <c r="T93" s="294"/>
      <c r="U93" s="294"/>
      <c r="V93" s="294"/>
      <c r="W93" s="294"/>
      <c r="X93" s="294"/>
      <c r="Y93" s="294"/>
      <c r="Z93" s="294"/>
      <c r="AA93" s="294"/>
      <c r="AB93" s="178">
        <f t="shared" si="172"/>
        <v>0</v>
      </c>
      <c r="AC93" s="178">
        <f t="shared" si="173"/>
        <v>0</v>
      </c>
      <c r="AD93" s="302"/>
      <c r="AE93" s="302"/>
      <c r="AF93" s="178">
        <f t="shared" si="174"/>
        <v>0</v>
      </c>
      <c r="AG93" s="302"/>
      <c r="AH93" s="302"/>
      <c r="AI93" s="178">
        <f t="shared" si="175"/>
        <v>0</v>
      </c>
      <c r="AJ93" s="302"/>
      <c r="AK93" s="302"/>
      <c r="AL93" s="178">
        <f t="shared" si="176"/>
        <v>0</v>
      </c>
      <c r="AM93" s="302"/>
      <c r="AN93" s="302"/>
      <c r="AO93" s="178">
        <f t="shared" si="177"/>
        <v>0</v>
      </c>
      <c r="AP93" s="302"/>
      <c r="AQ93" s="302"/>
      <c r="AR93" s="178">
        <f t="shared" si="178"/>
        <v>0</v>
      </c>
      <c r="AS93" s="302"/>
      <c r="AT93" s="302"/>
      <c r="AU93" s="178">
        <f t="shared" si="179"/>
        <v>0</v>
      </c>
      <c r="AV93" s="302"/>
      <c r="AW93" s="302"/>
      <c r="AX93" s="178">
        <f t="shared" si="180"/>
        <v>0</v>
      </c>
      <c r="AY93" s="302"/>
      <c r="AZ93" s="302"/>
      <c r="BA93" s="178">
        <f t="shared" si="181"/>
        <v>0</v>
      </c>
      <c r="BB93" s="302"/>
      <c r="BC93" s="302"/>
      <c r="BD93" s="178">
        <f t="shared" si="182"/>
        <v>0</v>
      </c>
      <c r="BE93" s="302"/>
      <c r="BF93" s="302"/>
      <c r="BG93" s="178">
        <f t="shared" si="183"/>
        <v>0</v>
      </c>
      <c r="BH93" s="302"/>
      <c r="BI93" s="302"/>
      <c r="BJ93" s="178">
        <f t="shared" si="184"/>
        <v>0</v>
      </c>
      <c r="BK93" s="302"/>
      <c r="BL93" s="311"/>
      <c r="BM93" s="315"/>
      <c r="BN93" s="319"/>
    </row>
    <row r="94" s="267" customFormat="1" ht="33.95" hidden="1" customHeight="1" outlineLevel="5" spans="2:66">
      <c r="B94" s="178" t="s">
        <v>784</v>
      </c>
      <c r="C94" s="287" t="s">
        <v>931</v>
      </c>
      <c r="D94" s="267" t="s">
        <v>932</v>
      </c>
      <c r="E94" s="178" t="s">
        <v>927</v>
      </c>
      <c r="F94" s="178"/>
      <c r="G94" s="178" t="s">
        <v>928</v>
      </c>
      <c r="H94" s="178">
        <f t="shared" si="168"/>
        <v>0</v>
      </c>
      <c r="I94" s="178" t="s">
        <v>789</v>
      </c>
      <c r="J94" s="178" t="e">
        <f t="shared" si="169"/>
        <v>#DIV/0!</v>
      </c>
      <c r="K94" s="178" t="s">
        <v>790</v>
      </c>
      <c r="L94" s="178" t="e">
        <f t="shared" si="170"/>
        <v>#DIV/0!</v>
      </c>
      <c r="M94" s="178" t="s">
        <v>791</v>
      </c>
      <c r="N94" s="178">
        <f t="shared" si="171"/>
        <v>0</v>
      </c>
      <c r="O94" s="178"/>
      <c r="P94" s="294"/>
      <c r="Q94" s="294"/>
      <c r="R94" s="294"/>
      <c r="S94" s="294"/>
      <c r="T94" s="294"/>
      <c r="U94" s="294"/>
      <c r="V94" s="294"/>
      <c r="W94" s="294"/>
      <c r="X94" s="294"/>
      <c r="Y94" s="294"/>
      <c r="Z94" s="294"/>
      <c r="AA94" s="294"/>
      <c r="AB94" s="178">
        <f t="shared" si="172"/>
        <v>0</v>
      </c>
      <c r="AC94" s="178">
        <f t="shared" si="173"/>
        <v>0</v>
      </c>
      <c r="AD94" s="302"/>
      <c r="AE94" s="302"/>
      <c r="AF94" s="178">
        <f t="shared" si="174"/>
        <v>0</v>
      </c>
      <c r="AG94" s="302"/>
      <c r="AH94" s="302"/>
      <c r="AI94" s="178">
        <f t="shared" si="175"/>
        <v>0</v>
      </c>
      <c r="AJ94" s="302"/>
      <c r="AK94" s="302"/>
      <c r="AL94" s="178">
        <f t="shared" si="176"/>
        <v>0</v>
      </c>
      <c r="AM94" s="302"/>
      <c r="AN94" s="302"/>
      <c r="AO94" s="178">
        <f t="shared" si="177"/>
        <v>0</v>
      </c>
      <c r="AP94" s="302"/>
      <c r="AQ94" s="302"/>
      <c r="AR94" s="178">
        <f t="shared" si="178"/>
        <v>0</v>
      </c>
      <c r="AS94" s="302"/>
      <c r="AT94" s="302"/>
      <c r="AU94" s="178">
        <f t="shared" si="179"/>
        <v>0</v>
      </c>
      <c r="AV94" s="302"/>
      <c r="AW94" s="302"/>
      <c r="AX94" s="178">
        <f t="shared" si="180"/>
        <v>0</v>
      </c>
      <c r="AY94" s="302"/>
      <c r="AZ94" s="302"/>
      <c r="BA94" s="178">
        <f t="shared" si="181"/>
        <v>0</v>
      </c>
      <c r="BB94" s="302"/>
      <c r="BC94" s="302"/>
      <c r="BD94" s="178">
        <f t="shared" si="182"/>
        <v>0</v>
      </c>
      <c r="BE94" s="302"/>
      <c r="BF94" s="302"/>
      <c r="BG94" s="178">
        <f t="shared" si="183"/>
        <v>0</v>
      </c>
      <c r="BH94" s="302"/>
      <c r="BI94" s="302"/>
      <c r="BJ94" s="178">
        <f t="shared" si="184"/>
        <v>0</v>
      </c>
      <c r="BK94" s="302"/>
      <c r="BL94" s="311"/>
      <c r="BM94" s="315"/>
      <c r="BN94" s="319"/>
    </row>
    <row r="95" s="267" customFormat="1" ht="33.95" hidden="1" customHeight="1" outlineLevel="5" spans="2:66">
      <c r="B95" s="178" t="s">
        <v>784</v>
      </c>
      <c r="C95" s="287" t="s">
        <v>933</v>
      </c>
      <c r="D95" s="267" t="s">
        <v>934</v>
      </c>
      <c r="E95" s="178" t="s">
        <v>927</v>
      </c>
      <c r="F95" s="178"/>
      <c r="G95" s="178" t="s">
        <v>928</v>
      </c>
      <c r="H95" s="178">
        <f t="shared" si="168"/>
        <v>0</v>
      </c>
      <c r="I95" s="178" t="s">
        <v>789</v>
      </c>
      <c r="J95" s="178" t="e">
        <f t="shared" si="169"/>
        <v>#DIV/0!</v>
      </c>
      <c r="K95" s="178" t="s">
        <v>790</v>
      </c>
      <c r="L95" s="178" t="e">
        <f t="shared" si="170"/>
        <v>#DIV/0!</v>
      </c>
      <c r="M95" s="178" t="s">
        <v>791</v>
      </c>
      <c r="N95" s="178">
        <f t="shared" si="171"/>
        <v>0</v>
      </c>
      <c r="O95" s="178"/>
      <c r="P95" s="294"/>
      <c r="Q95" s="294"/>
      <c r="R95" s="294"/>
      <c r="S95" s="294"/>
      <c r="T95" s="294"/>
      <c r="U95" s="294"/>
      <c r="V95" s="294"/>
      <c r="W95" s="294"/>
      <c r="X95" s="294"/>
      <c r="Y95" s="294"/>
      <c r="Z95" s="294"/>
      <c r="AA95" s="294"/>
      <c r="AB95" s="178">
        <f t="shared" si="172"/>
        <v>0</v>
      </c>
      <c r="AC95" s="178">
        <f t="shared" si="173"/>
        <v>0</v>
      </c>
      <c r="AD95" s="302"/>
      <c r="AE95" s="302"/>
      <c r="AF95" s="178">
        <f t="shared" si="174"/>
        <v>0</v>
      </c>
      <c r="AG95" s="302"/>
      <c r="AH95" s="302"/>
      <c r="AI95" s="178">
        <f t="shared" si="175"/>
        <v>0</v>
      </c>
      <c r="AJ95" s="302"/>
      <c r="AK95" s="302"/>
      <c r="AL95" s="178">
        <f t="shared" si="176"/>
        <v>0</v>
      </c>
      <c r="AM95" s="302"/>
      <c r="AN95" s="302"/>
      <c r="AO95" s="178">
        <f t="shared" si="177"/>
        <v>0</v>
      </c>
      <c r="AP95" s="302"/>
      <c r="AQ95" s="302"/>
      <c r="AR95" s="178">
        <f t="shared" si="178"/>
        <v>0</v>
      </c>
      <c r="AS95" s="302"/>
      <c r="AT95" s="302"/>
      <c r="AU95" s="178">
        <f t="shared" si="179"/>
        <v>0</v>
      </c>
      <c r="AV95" s="302"/>
      <c r="AW95" s="302"/>
      <c r="AX95" s="178">
        <f t="shared" si="180"/>
        <v>0</v>
      </c>
      <c r="AY95" s="302"/>
      <c r="AZ95" s="302"/>
      <c r="BA95" s="178">
        <f t="shared" si="181"/>
        <v>0</v>
      </c>
      <c r="BB95" s="302"/>
      <c r="BC95" s="302"/>
      <c r="BD95" s="178">
        <f t="shared" si="182"/>
        <v>0</v>
      </c>
      <c r="BE95" s="302"/>
      <c r="BF95" s="302"/>
      <c r="BG95" s="178">
        <f t="shared" si="183"/>
        <v>0</v>
      </c>
      <c r="BH95" s="302"/>
      <c r="BI95" s="302"/>
      <c r="BJ95" s="178">
        <f t="shared" si="184"/>
        <v>0</v>
      </c>
      <c r="BK95" s="302"/>
      <c r="BL95" s="311"/>
      <c r="BM95" s="315"/>
      <c r="BN95" s="319"/>
    </row>
    <row r="96" s="267" customFormat="1" ht="33.95" hidden="1" customHeight="1" outlineLevel="5" spans="2:66">
      <c r="B96" s="178" t="s">
        <v>784</v>
      </c>
      <c r="C96" s="287" t="s">
        <v>935</v>
      </c>
      <c r="D96" s="267" t="s">
        <v>936</v>
      </c>
      <c r="E96" s="178" t="s">
        <v>927</v>
      </c>
      <c r="F96" s="178"/>
      <c r="G96" s="178" t="s">
        <v>928</v>
      </c>
      <c r="H96" s="178">
        <f t="shared" si="168"/>
        <v>0</v>
      </c>
      <c r="I96" s="178" t="s">
        <v>789</v>
      </c>
      <c r="J96" s="178" t="e">
        <f t="shared" si="169"/>
        <v>#DIV/0!</v>
      </c>
      <c r="K96" s="178" t="s">
        <v>790</v>
      </c>
      <c r="L96" s="178" t="e">
        <f t="shared" si="170"/>
        <v>#DIV/0!</v>
      </c>
      <c r="M96" s="178" t="s">
        <v>791</v>
      </c>
      <c r="N96" s="178">
        <f t="shared" si="171"/>
        <v>0</v>
      </c>
      <c r="O96" s="178"/>
      <c r="P96" s="294"/>
      <c r="Q96" s="294"/>
      <c r="R96" s="294"/>
      <c r="S96" s="294"/>
      <c r="T96" s="294"/>
      <c r="U96" s="294"/>
      <c r="V96" s="294"/>
      <c r="W96" s="294"/>
      <c r="X96" s="294"/>
      <c r="Y96" s="294"/>
      <c r="Z96" s="294"/>
      <c r="AA96" s="294"/>
      <c r="AB96" s="178">
        <f t="shared" si="172"/>
        <v>0</v>
      </c>
      <c r="AC96" s="178">
        <f t="shared" si="173"/>
        <v>0</v>
      </c>
      <c r="AD96" s="302"/>
      <c r="AE96" s="302"/>
      <c r="AF96" s="178">
        <f t="shared" si="174"/>
        <v>0</v>
      </c>
      <c r="AG96" s="302"/>
      <c r="AH96" s="302"/>
      <c r="AI96" s="178">
        <f t="shared" si="175"/>
        <v>0</v>
      </c>
      <c r="AJ96" s="302"/>
      <c r="AK96" s="302"/>
      <c r="AL96" s="178">
        <f t="shared" si="176"/>
        <v>0</v>
      </c>
      <c r="AM96" s="302"/>
      <c r="AN96" s="302"/>
      <c r="AO96" s="178">
        <f t="shared" si="177"/>
        <v>0</v>
      </c>
      <c r="AP96" s="302"/>
      <c r="AQ96" s="302"/>
      <c r="AR96" s="178">
        <f t="shared" si="178"/>
        <v>0</v>
      </c>
      <c r="AS96" s="302"/>
      <c r="AT96" s="302"/>
      <c r="AU96" s="178">
        <f t="shared" si="179"/>
        <v>0</v>
      </c>
      <c r="AV96" s="302"/>
      <c r="AW96" s="302"/>
      <c r="AX96" s="178">
        <f t="shared" si="180"/>
        <v>0</v>
      </c>
      <c r="AY96" s="302"/>
      <c r="AZ96" s="302"/>
      <c r="BA96" s="178">
        <f t="shared" si="181"/>
        <v>0</v>
      </c>
      <c r="BB96" s="302"/>
      <c r="BC96" s="302"/>
      <c r="BD96" s="178">
        <f t="shared" si="182"/>
        <v>0</v>
      </c>
      <c r="BE96" s="302"/>
      <c r="BF96" s="302"/>
      <c r="BG96" s="178">
        <f t="shared" si="183"/>
        <v>0</v>
      </c>
      <c r="BH96" s="302"/>
      <c r="BI96" s="302"/>
      <c r="BJ96" s="178">
        <f t="shared" si="184"/>
        <v>0</v>
      </c>
      <c r="BK96" s="302"/>
      <c r="BL96" s="311"/>
      <c r="BM96" s="315"/>
      <c r="BN96" s="319"/>
    </row>
    <row r="97" s="267" customFormat="1" ht="33.95" hidden="1" customHeight="1" outlineLevel="5" spans="2:66">
      <c r="B97" s="178" t="s">
        <v>784</v>
      </c>
      <c r="C97" s="287" t="s">
        <v>937</v>
      </c>
      <c r="D97" s="267" t="s">
        <v>938</v>
      </c>
      <c r="E97" s="178" t="s">
        <v>939</v>
      </c>
      <c r="F97" s="178"/>
      <c r="G97" s="178" t="s">
        <v>928</v>
      </c>
      <c r="H97" s="178">
        <f t="shared" si="168"/>
        <v>0</v>
      </c>
      <c r="I97" s="178" t="s">
        <v>789</v>
      </c>
      <c r="J97" s="178" t="e">
        <f t="shared" si="169"/>
        <v>#DIV/0!</v>
      </c>
      <c r="K97" s="178" t="s">
        <v>790</v>
      </c>
      <c r="L97" s="178" t="e">
        <f t="shared" si="170"/>
        <v>#DIV/0!</v>
      </c>
      <c r="M97" s="178" t="s">
        <v>791</v>
      </c>
      <c r="N97" s="178">
        <f t="shared" si="171"/>
        <v>0</v>
      </c>
      <c r="O97" s="178"/>
      <c r="P97" s="294"/>
      <c r="Q97" s="294"/>
      <c r="R97" s="294"/>
      <c r="S97" s="294"/>
      <c r="T97" s="294"/>
      <c r="U97" s="294"/>
      <c r="V97" s="294"/>
      <c r="W97" s="294"/>
      <c r="X97" s="294"/>
      <c r="Y97" s="294"/>
      <c r="Z97" s="294"/>
      <c r="AA97" s="294"/>
      <c r="AB97" s="178">
        <f t="shared" si="172"/>
        <v>0</v>
      </c>
      <c r="AC97" s="178">
        <f t="shared" si="173"/>
        <v>0</v>
      </c>
      <c r="AD97" s="302"/>
      <c r="AE97" s="302"/>
      <c r="AF97" s="178">
        <f t="shared" si="174"/>
        <v>0</v>
      </c>
      <c r="AG97" s="302"/>
      <c r="AH97" s="302"/>
      <c r="AI97" s="178">
        <f t="shared" si="175"/>
        <v>0</v>
      </c>
      <c r="AJ97" s="302"/>
      <c r="AK97" s="302"/>
      <c r="AL97" s="178">
        <f t="shared" si="176"/>
        <v>0</v>
      </c>
      <c r="AM97" s="302"/>
      <c r="AN97" s="302"/>
      <c r="AO97" s="178">
        <f t="shared" si="177"/>
        <v>0</v>
      </c>
      <c r="AP97" s="302"/>
      <c r="AQ97" s="302"/>
      <c r="AR97" s="178">
        <f t="shared" si="178"/>
        <v>0</v>
      </c>
      <c r="AS97" s="302"/>
      <c r="AT97" s="302"/>
      <c r="AU97" s="178">
        <f t="shared" si="179"/>
        <v>0</v>
      </c>
      <c r="AV97" s="302"/>
      <c r="AW97" s="302"/>
      <c r="AX97" s="178">
        <f t="shared" si="180"/>
        <v>0</v>
      </c>
      <c r="AY97" s="302"/>
      <c r="AZ97" s="302"/>
      <c r="BA97" s="178">
        <f t="shared" si="181"/>
        <v>0</v>
      </c>
      <c r="BB97" s="302"/>
      <c r="BC97" s="302"/>
      <c r="BD97" s="178">
        <f t="shared" si="182"/>
        <v>0</v>
      </c>
      <c r="BE97" s="302"/>
      <c r="BF97" s="302"/>
      <c r="BG97" s="178">
        <f t="shared" si="183"/>
        <v>0</v>
      </c>
      <c r="BH97" s="302"/>
      <c r="BI97" s="302"/>
      <c r="BJ97" s="178">
        <f t="shared" si="184"/>
        <v>0</v>
      </c>
      <c r="BK97" s="302"/>
      <c r="BL97" s="311"/>
      <c r="BM97" s="315"/>
      <c r="BN97" s="319"/>
    </row>
    <row r="98" s="267" customFormat="1" ht="33.95" hidden="1" customHeight="1" outlineLevel="5" spans="2:66">
      <c r="B98" s="178" t="s">
        <v>784</v>
      </c>
      <c r="C98" s="287" t="s">
        <v>940</v>
      </c>
      <c r="D98" s="267" t="s">
        <v>941</v>
      </c>
      <c r="E98" s="178" t="s">
        <v>939</v>
      </c>
      <c r="F98" s="178"/>
      <c r="G98" s="178" t="s">
        <v>928</v>
      </c>
      <c r="H98" s="178">
        <f t="shared" si="168"/>
        <v>0</v>
      </c>
      <c r="I98" s="178" t="s">
        <v>789</v>
      </c>
      <c r="J98" s="178" t="e">
        <f t="shared" si="169"/>
        <v>#DIV/0!</v>
      </c>
      <c r="K98" s="178" t="s">
        <v>790</v>
      </c>
      <c r="L98" s="178" t="e">
        <f t="shared" si="170"/>
        <v>#DIV/0!</v>
      </c>
      <c r="M98" s="178" t="s">
        <v>791</v>
      </c>
      <c r="N98" s="178">
        <f t="shared" si="171"/>
        <v>0</v>
      </c>
      <c r="O98" s="178"/>
      <c r="P98" s="294"/>
      <c r="Q98" s="294"/>
      <c r="R98" s="294"/>
      <c r="S98" s="294"/>
      <c r="T98" s="294"/>
      <c r="U98" s="294"/>
      <c r="V98" s="294"/>
      <c r="W98" s="294"/>
      <c r="X98" s="294"/>
      <c r="Y98" s="294"/>
      <c r="Z98" s="294"/>
      <c r="AA98" s="294"/>
      <c r="AB98" s="178">
        <f t="shared" si="172"/>
        <v>0</v>
      </c>
      <c r="AC98" s="178">
        <f t="shared" si="173"/>
        <v>0</v>
      </c>
      <c r="AD98" s="302"/>
      <c r="AE98" s="302"/>
      <c r="AF98" s="178">
        <f t="shared" si="174"/>
        <v>0</v>
      </c>
      <c r="AG98" s="302"/>
      <c r="AH98" s="302"/>
      <c r="AI98" s="178">
        <f t="shared" si="175"/>
        <v>0</v>
      </c>
      <c r="AJ98" s="302"/>
      <c r="AK98" s="302"/>
      <c r="AL98" s="178">
        <f t="shared" si="176"/>
        <v>0</v>
      </c>
      <c r="AM98" s="302"/>
      <c r="AN98" s="302"/>
      <c r="AO98" s="178">
        <f t="shared" si="177"/>
        <v>0</v>
      </c>
      <c r="AP98" s="302"/>
      <c r="AQ98" s="302"/>
      <c r="AR98" s="178">
        <f t="shared" si="178"/>
        <v>0</v>
      </c>
      <c r="AS98" s="302"/>
      <c r="AT98" s="302"/>
      <c r="AU98" s="178">
        <f t="shared" si="179"/>
        <v>0</v>
      </c>
      <c r="AV98" s="302"/>
      <c r="AW98" s="302"/>
      <c r="AX98" s="178">
        <f t="shared" si="180"/>
        <v>0</v>
      </c>
      <c r="AY98" s="302"/>
      <c r="AZ98" s="302"/>
      <c r="BA98" s="178">
        <f t="shared" si="181"/>
        <v>0</v>
      </c>
      <c r="BB98" s="302"/>
      <c r="BC98" s="302"/>
      <c r="BD98" s="178">
        <f t="shared" si="182"/>
        <v>0</v>
      </c>
      <c r="BE98" s="302"/>
      <c r="BF98" s="302"/>
      <c r="BG98" s="178">
        <f t="shared" si="183"/>
        <v>0</v>
      </c>
      <c r="BH98" s="302"/>
      <c r="BI98" s="302"/>
      <c r="BJ98" s="178">
        <f t="shared" si="184"/>
        <v>0</v>
      </c>
      <c r="BK98" s="302"/>
      <c r="BL98" s="311"/>
      <c r="BM98" s="315"/>
      <c r="BN98" s="319"/>
    </row>
    <row r="99" s="267" customFormat="1" ht="33.95" hidden="1" customHeight="1" outlineLevel="5" spans="2:66">
      <c r="B99" s="178" t="s">
        <v>784</v>
      </c>
      <c r="C99" s="287" t="s">
        <v>942</v>
      </c>
      <c r="D99" s="267" t="s">
        <v>943</v>
      </c>
      <c r="E99" s="178" t="s">
        <v>944</v>
      </c>
      <c r="F99" s="178"/>
      <c r="G99" s="178" t="s">
        <v>928</v>
      </c>
      <c r="H99" s="178">
        <f t="shared" si="168"/>
        <v>0</v>
      </c>
      <c r="I99" s="178" t="s">
        <v>789</v>
      </c>
      <c r="J99" s="178" t="e">
        <f t="shared" si="169"/>
        <v>#DIV/0!</v>
      </c>
      <c r="K99" s="178" t="s">
        <v>790</v>
      </c>
      <c r="L99" s="178" t="e">
        <f t="shared" si="170"/>
        <v>#DIV/0!</v>
      </c>
      <c r="M99" s="178" t="s">
        <v>791</v>
      </c>
      <c r="N99" s="178">
        <f t="shared" si="171"/>
        <v>0</v>
      </c>
      <c r="O99" s="178"/>
      <c r="P99" s="294"/>
      <c r="Q99" s="294"/>
      <c r="R99" s="294"/>
      <c r="S99" s="294"/>
      <c r="T99" s="294"/>
      <c r="U99" s="294"/>
      <c r="V99" s="294"/>
      <c r="W99" s="294"/>
      <c r="X99" s="294"/>
      <c r="Y99" s="294"/>
      <c r="Z99" s="294"/>
      <c r="AA99" s="294"/>
      <c r="AB99" s="178">
        <f t="shared" si="172"/>
        <v>0</v>
      </c>
      <c r="AC99" s="178">
        <f t="shared" si="173"/>
        <v>0</v>
      </c>
      <c r="AD99" s="302"/>
      <c r="AE99" s="302"/>
      <c r="AF99" s="178">
        <f t="shared" si="174"/>
        <v>0</v>
      </c>
      <c r="AG99" s="302"/>
      <c r="AH99" s="302"/>
      <c r="AI99" s="178">
        <f t="shared" si="175"/>
        <v>0</v>
      </c>
      <c r="AJ99" s="302"/>
      <c r="AK99" s="302"/>
      <c r="AL99" s="178">
        <f t="shared" si="176"/>
        <v>0</v>
      </c>
      <c r="AM99" s="302"/>
      <c r="AN99" s="302"/>
      <c r="AO99" s="178">
        <f t="shared" si="177"/>
        <v>0</v>
      </c>
      <c r="AP99" s="302"/>
      <c r="AQ99" s="302"/>
      <c r="AR99" s="178">
        <f t="shared" si="178"/>
        <v>0</v>
      </c>
      <c r="AS99" s="302"/>
      <c r="AT99" s="302"/>
      <c r="AU99" s="178">
        <f t="shared" si="179"/>
        <v>0</v>
      </c>
      <c r="AV99" s="302"/>
      <c r="AW99" s="302"/>
      <c r="AX99" s="178">
        <f t="shared" si="180"/>
        <v>0</v>
      </c>
      <c r="AY99" s="302"/>
      <c r="AZ99" s="302"/>
      <c r="BA99" s="178">
        <f t="shared" si="181"/>
        <v>0</v>
      </c>
      <c r="BB99" s="302"/>
      <c r="BC99" s="302"/>
      <c r="BD99" s="178">
        <f t="shared" si="182"/>
        <v>0</v>
      </c>
      <c r="BE99" s="302"/>
      <c r="BF99" s="302"/>
      <c r="BG99" s="178">
        <f t="shared" si="183"/>
        <v>0</v>
      </c>
      <c r="BH99" s="302"/>
      <c r="BI99" s="302"/>
      <c r="BJ99" s="178">
        <f t="shared" si="184"/>
        <v>0</v>
      </c>
      <c r="BK99" s="302"/>
      <c r="BL99" s="311"/>
      <c r="BM99" s="315"/>
      <c r="BN99" s="319"/>
    </row>
    <row r="100" s="267" customFormat="1" ht="33.95" hidden="1" customHeight="1" outlineLevel="5" spans="2:66">
      <c r="B100" s="178" t="s">
        <v>784</v>
      </c>
      <c r="C100" s="287" t="s">
        <v>945</v>
      </c>
      <c r="D100" s="267" t="s">
        <v>946</v>
      </c>
      <c r="E100" s="178" t="s">
        <v>944</v>
      </c>
      <c r="F100" s="178"/>
      <c r="G100" s="178" t="s">
        <v>928</v>
      </c>
      <c r="H100" s="178">
        <f t="shared" si="168"/>
        <v>0</v>
      </c>
      <c r="I100" s="178" t="s">
        <v>789</v>
      </c>
      <c r="J100" s="178" t="e">
        <f t="shared" si="169"/>
        <v>#DIV/0!</v>
      </c>
      <c r="K100" s="178" t="s">
        <v>790</v>
      </c>
      <c r="L100" s="178" t="e">
        <f t="shared" si="170"/>
        <v>#DIV/0!</v>
      </c>
      <c r="M100" s="178" t="s">
        <v>791</v>
      </c>
      <c r="N100" s="178">
        <f t="shared" si="171"/>
        <v>0</v>
      </c>
      <c r="O100" s="178"/>
      <c r="P100" s="294"/>
      <c r="Q100" s="294"/>
      <c r="R100" s="294"/>
      <c r="S100" s="294"/>
      <c r="T100" s="294"/>
      <c r="U100" s="294"/>
      <c r="V100" s="294"/>
      <c r="W100" s="294"/>
      <c r="X100" s="294"/>
      <c r="Y100" s="294"/>
      <c r="Z100" s="294"/>
      <c r="AA100" s="294"/>
      <c r="AB100" s="178">
        <f t="shared" si="172"/>
        <v>0</v>
      </c>
      <c r="AC100" s="178">
        <f t="shared" si="173"/>
        <v>0</v>
      </c>
      <c r="AD100" s="302"/>
      <c r="AE100" s="302"/>
      <c r="AF100" s="178">
        <f t="shared" si="174"/>
        <v>0</v>
      </c>
      <c r="AG100" s="302"/>
      <c r="AH100" s="302"/>
      <c r="AI100" s="178">
        <f t="shared" si="175"/>
        <v>0</v>
      </c>
      <c r="AJ100" s="302"/>
      <c r="AK100" s="302"/>
      <c r="AL100" s="178">
        <f t="shared" si="176"/>
        <v>0</v>
      </c>
      <c r="AM100" s="302"/>
      <c r="AN100" s="302"/>
      <c r="AO100" s="178">
        <f t="shared" si="177"/>
        <v>0</v>
      </c>
      <c r="AP100" s="302"/>
      <c r="AQ100" s="302"/>
      <c r="AR100" s="178">
        <f t="shared" si="178"/>
        <v>0</v>
      </c>
      <c r="AS100" s="302"/>
      <c r="AT100" s="302"/>
      <c r="AU100" s="178">
        <f t="shared" si="179"/>
        <v>0</v>
      </c>
      <c r="AV100" s="302"/>
      <c r="AW100" s="302"/>
      <c r="AX100" s="178">
        <f t="shared" si="180"/>
        <v>0</v>
      </c>
      <c r="AY100" s="302"/>
      <c r="AZ100" s="302"/>
      <c r="BA100" s="178">
        <f t="shared" si="181"/>
        <v>0</v>
      </c>
      <c r="BB100" s="302"/>
      <c r="BC100" s="302"/>
      <c r="BD100" s="178">
        <f t="shared" si="182"/>
        <v>0</v>
      </c>
      <c r="BE100" s="302"/>
      <c r="BF100" s="302"/>
      <c r="BG100" s="178">
        <f t="shared" si="183"/>
        <v>0</v>
      </c>
      <c r="BH100" s="302"/>
      <c r="BI100" s="302"/>
      <c r="BJ100" s="178">
        <f t="shared" si="184"/>
        <v>0</v>
      </c>
      <c r="BK100" s="302"/>
      <c r="BL100" s="311"/>
      <c r="BM100" s="315"/>
      <c r="BN100" s="319"/>
    </row>
    <row r="101" s="267" customFormat="1" ht="33.95" hidden="1" customHeight="1" outlineLevel="5" spans="2:66">
      <c r="B101" s="178" t="s">
        <v>784</v>
      </c>
      <c r="C101" s="287" t="s">
        <v>947</v>
      </c>
      <c r="D101" s="267" t="s">
        <v>948</v>
      </c>
      <c r="E101" s="178" t="s">
        <v>944</v>
      </c>
      <c r="F101" s="178"/>
      <c r="G101" s="178" t="s">
        <v>928</v>
      </c>
      <c r="H101" s="178">
        <f t="shared" si="168"/>
        <v>0</v>
      </c>
      <c r="I101" s="178" t="s">
        <v>789</v>
      </c>
      <c r="J101" s="178" t="e">
        <f t="shared" si="169"/>
        <v>#DIV/0!</v>
      </c>
      <c r="K101" s="178" t="s">
        <v>790</v>
      </c>
      <c r="L101" s="178" t="e">
        <f t="shared" si="170"/>
        <v>#DIV/0!</v>
      </c>
      <c r="M101" s="178" t="s">
        <v>791</v>
      </c>
      <c r="N101" s="178">
        <f t="shared" si="171"/>
        <v>0</v>
      </c>
      <c r="O101" s="178"/>
      <c r="P101" s="294"/>
      <c r="Q101" s="294"/>
      <c r="R101" s="294"/>
      <c r="S101" s="294"/>
      <c r="T101" s="294"/>
      <c r="U101" s="294"/>
      <c r="V101" s="294"/>
      <c r="W101" s="294"/>
      <c r="X101" s="294"/>
      <c r="Y101" s="294"/>
      <c r="Z101" s="294"/>
      <c r="AA101" s="294"/>
      <c r="AB101" s="178">
        <f t="shared" si="172"/>
        <v>0</v>
      </c>
      <c r="AC101" s="178">
        <f t="shared" si="173"/>
        <v>0</v>
      </c>
      <c r="AD101" s="302"/>
      <c r="AE101" s="302"/>
      <c r="AF101" s="178">
        <f t="shared" si="174"/>
        <v>0</v>
      </c>
      <c r="AG101" s="302"/>
      <c r="AH101" s="302"/>
      <c r="AI101" s="178">
        <f t="shared" si="175"/>
        <v>0</v>
      </c>
      <c r="AJ101" s="302"/>
      <c r="AK101" s="302"/>
      <c r="AL101" s="178">
        <f t="shared" si="176"/>
        <v>0</v>
      </c>
      <c r="AM101" s="302"/>
      <c r="AN101" s="302"/>
      <c r="AO101" s="178">
        <f t="shared" si="177"/>
        <v>0</v>
      </c>
      <c r="AP101" s="302"/>
      <c r="AQ101" s="302"/>
      <c r="AR101" s="178">
        <f t="shared" si="178"/>
        <v>0</v>
      </c>
      <c r="AS101" s="302"/>
      <c r="AT101" s="302"/>
      <c r="AU101" s="178">
        <f t="shared" si="179"/>
        <v>0</v>
      </c>
      <c r="AV101" s="302"/>
      <c r="AW101" s="302"/>
      <c r="AX101" s="178">
        <f t="shared" si="180"/>
        <v>0</v>
      </c>
      <c r="AY101" s="302"/>
      <c r="AZ101" s="302"/>
      <c r="BA101" s="178">
        <f t="shared" si="181"/>
        <v>0</v>
      </c>
      <c r="BB101" s="302"/>
      <c r="BC101" s="302"/>
      <c r="BD101" s="178">
        <f t="shared" si="182"/>
        <v>0</v>
      </c>
      <c r="BE101" s="302"/>
      <c r="BF101" s="302"/>
      <c r="BG101" s="178">
        <f t="shared" si="183"/>
        <v>0</v>
      </c>
      <c r="BH101" s="302"/>
      <c r="BI101" s="302"/>
      <c r="BJ101" s="178">
        <f t="shared" si="184"/>
        <v>0</v>
      </c>
      <c r="BK101" s="302"/>
      <c r="BL101" s="311"/>
      <c r="BM101" s="315"/>
      <c r="BN101" s="319"/>
    </row>
    <row r="102" s="267" customFormat="1" ht="33.95" hidden="1" customHeight="1" outlineLevel="5" spans="2:66">
      <c r="B102" s="178" t="s">
        <v>784</v>
      </c>
      <c r="C102" s="287" t="s">
        <v>949</v>
      </c>
      <c r="D102" s="267" t="s">
        <v>950</v>
      </c>
      <c r="E102" s="178" t="s">
        <v>944</v>
      </c>
      <c r="F102" s="178"/>
      <c r="G102" s="178" t="s">
        <v>928</v>
      </c>
      <c r="H102" s="178">
        <f t="shared" si="168"/>
        <v>0</v>
      </c>
      <c r="I102" s="178" t="s">
        <v>789</v>
      </c>
      <c r="J102" s="178" t="e">
        <f t="shared" si="169"/>
        <v>#DIV/0!</v>
      </c>
      <c r="K102" s="178" t="s">
        <v>790</v>
      </c>
      <c r="L102" s="178" t="e">
        <f t="shared" si="170"/>
        <v>#DIV/0!</v>
      </c>
      <c r="M102" s="178" t="s">
        <v>791</v>
      </c>
      <c r="N102" s="178">
        <f t="shared" si="171"/>
        <v>0</v>
      </c>
      <c r="O102" s="178"/>
      <c r="P102" s="294"/>
      <c r="Q102" s="294"/>
      <c r="R102" s="294"/>
      <c r="S102" s="294"/>
      <c r="T102" s="294"/>
      <c r="U102" s="294"/>
      <c r="V102" s="294"/>
      <c r="W102" s="294"/>
      <c r="X102" s="294"/>
      <c r="Y102" s="294"/>
      <c r="Z102" s="294"/>
      <c r="AA102" s="294"/>
      <c r="AB102" s="178">
        <f t="shared" si="172"/>
        <v>0</v>
      </c>
      <c r="AC102" s="178">
        <f t="shared" si="173"/>
        <v>0</v>
      </c>
      <c r="AD102" s="302"/>
      <c r="AE102" s="302"/>
      <c r="AF102" s="178">
        <f t="shared" si="174"/>
        <v>0</v>
      </c>
      <c r="AG102" s="302"/>
      <c r="AH102" s="302"/>
      <c r="AI102" s="178">
        <f t="shared" si="175"/>
        <v>0</v>
      </c>
      <c r="AJ102" s="302"/>
      <c r="AK102" s="302"/>
      <c r="AL102" s="178">
        <f t="shared" si="176"/>
        <v>0</v>
      </c>
      <c r="AM102" s="302"/>
      <c r="AN102" s="302"/>
      <c r="AO102" s="178">
        <f t="shared" si="177"/>
        <v>0</v>
      </c>
      <c r="AP102" s="302"/>
      <c r="AQ102" s="302"/>
      <c r="AR102" s="178">
        <f t="shared" si="178"/>
        <v>0</v>
      </c>
      <c r="AS102" s="302"/>
      <c r="AT102" s="302"/>
      <c r="AU102" s="178">
        <f t="shared" si="179"/>
        <v>0</v>
      </c>
      <c r="AV102" s="302"/>
      <c r="AW102" s="302"/>
      <c r="AX102" s="178">
        <f t="shared" si="180"/>
        <v>0</v>
      </c>
      <c r="AY102" s="302"/>
      <c r="AZ102" s="302"/>
      <c r="BA102" s="178">
        <f t="shared" si="181"/>
        <v>0</v>
      </c>
      <c r="BB102" s="302"/>
      <c r="BC102" s="302"/>
      <c r="BD102" s="178">
        <f t="shared" si="182"/>
        <v>0</v>
      </c>
      <c r="BE102" s="302"/>
      <c r="BF102" s="302"/>
      <c r="BG102" s="178">
        <f t="shared" si="183"/>
        <v>0</v>
      </c>
      <c r="BH102" s="302"/>
      <c r="BI102" s="302"/>
      <c r="BJ102" s="178">
        <f t="shared" si="184"/>
        <v>0</v>
      </c>
      <c r="BK102" s="302"/>
      <c r="BL102" s="311"/>
      <c r="BM102" s="315"/>
      <c r="BN102" s="319"/>
    </row>
    <row r="103" s="267" customFormat="1" ht="33.95" hidden="1" customHeight="1" outlineLevel="5" spans="2:66">
      <c r="B103" s="178" t="s">
        <v>784</v>
      </c>
      <c r="C103" s="287" t="s">
        <v>951</v>
      </c>
      <c r="D103" s="267" t="s">
        <v>952</v>
      </c>
      <c r="E103" s="178" t="s">
        <v>944</v>
      </c>
      <c r="F103" s="178"/>
      <c r="G103" s="178" t="s">
        <v>928</v>
      </c>
      <c r="H103" s="178">
        <f t="shared" si="168"/>
        <v>0</v>
      </c>
      <c r="I103" s="178" t="s">
        <v>789</v>
      </c>
      <c r="J103" s="178" t="e">
        <f t="shared" si="169"/>
        <v>#DIV/0!</v>
      </c>
      <c r="K103" s="178" t="s">
        <v>790</v>
      </c>
      <c r="L103" s="178" t="e">
        <f t="shared" si="170"/>
        <v>#DIV/0!</v>
      </c>
      <c r="M103" s="178" t="s">
        <v>791</v>
      </c>
      <c r="N103" s="178">
        <f t="shared" si="171"/>
        <v>0</v>
      </c>
      <c r="O103" s="178"/>
      <c r="P103" s="294"/>
      <c r="Q103" s="294"/>
      <c r="R103" s="294"/>
      <c r="S103" s="294"/>
      <c r="T103" s="294"/>
      <c r="U103" s="294"/>
      <c r="V103" s="294"/>
      <c r="W103" s="294"/>
      <c r="X103" s="294"/>
      <c r="Y103" s="294"/>
      <c r="Z103" s="294"/>
      <c r="AA103" s="294"/>
      <c r="AB103" s="178">
        <f t="shared" si="172"/>
        <v>0</v>
      </c>
      <c r="AC103" s="178">
        <f t="shared" si="173"/>
        <v>0</v>
      </c>
      <c r="AD103" s="302"/>
      <c r="AE103" s="302"/>
      <c r="AF103" s="178">
        <f t="shared" si="174"/>
        <v>0</v>
      </c>
      <c r="AG103" s="302"/>
      <c r="AH103" s="302"/>
      <c r="AI103" s="178">
        <f t="shared" si="175"/>
        <v>0</v>
      </c>
      <c r="AJ103" s="302"/>
      <c r="AK103" s="302"/>
      <c r="AL103" s="178">
        <f t="shared" si="176"/>
        <v>0</v>
      </c>
      <c r="AM103" s="302"/>
      <c r="AN103" s="302"/>
      <c r="AO103" s="178">
        <f t="shared" si="177"/>
        <v>0</v>
      </c>
      <c r="AP103" s="302"/>
      <c r="AQ103" s="302"/>
      <c r="AR103" s="178">
        <f t="shared" si="178"/>
        <v>0</v>
      </c>
      <c r="AS103" s="302"/>
      <c r="AT103" s="302"/>
      <c r="AU103" s="178">
        <f t="shared" si="179"/>
        <v>0</v>
      </c>
      <c r="AV103" s="302"/>
      <c r="AW103" s="302"/>
      <c r="AX103" s="178">
        <f t="shared" si="180"/>
        <v>0</v>
      </c>
      <c r="AY103" s="302"/>
      <c r="AZ103" s="302"/>
      <c r="BA103" s="178">
        <f t="shared" si="181"/>
        <v>0</v>
      </c>
      <c r="BB103" s="302"/>
      <c r="BC103" s="302"/>
      <c r="BD103" s="178">
        <f t="shared" si="182"/>
        <v>0</v>
      </c>
      <c r="BE103" s="302"/>
      <c r="BF103" s="302"/>
      <c r="BG103" s="178">
        <f t="shared" si="183"/>
        <v>0</v>
      </c>
      <c r="BH103" s="302"/>
      <c r="BI103" s="302"/>
      <c r="BJ103" s="178">
        <f t="shared" si="184"/>
        <v>0</v>
      </c>
      <c r="BK103" s="302"/>
      <c r="BL103" s="311"/>
      <c r="BM103" s="315"/>
      <c r="BN103" s="319"/>
    </row>
    <row r="104" s="267" customFormat="1" ht="33.95" hidden="1" customHeight="1" outlineLevel="5" spans="2:66">
      <c r="B104" s="178" t="s">
        <v>784</v>
      </c>
      <c r="C104" s="287" t="s">
        <v>953</v>
      </c>
      <c r="D104" s="267" t="s">
        <v>954</v>
      </c>
      <c r="E104" s="178" t="s">
        <v>944</v>
      </c>
      <c r="F104" s="178"/>
      <c r="G104" s="178" t="s">
        <v>928</v>
      </c>
      <c r="H104" s="178">
        <f t="shared" si="168"/>
        <v>0</v>
      </c>
      <c r="I104" s="178" t="s">
        <v>789</v>
      </c>
      <c r="J104" s="178" t="e">
        <f t="shared" si="169"/>
        <v>#DIV/0!</v>
      </c>
      <c r="K104" s="178" t="s">
        <v>790</v>
      </c>
      <c r="L104" s="178" t="e">
        <f t="shared" si="170"/>
        <v>#DIV/0!</v>
      </c>
      <c r="M104" s="178" t="s">
        <v>791</v>
      </c>
      <c r="N104" s="178">
        <f t="shared" si="171"/>
        <v>0</v>
      </c>
      <c r="O104" s="178"/>
      <c r="P104" s="294"/>
      <c r="Q104" s="294"/>
      <c r="R104" s="294"/>
      <c r="S104" s="294"/>
      <c r="T104" s="294"/>
      <c r="U104" s="294"/>
      <c r="V104" s="294"/>
      <c r="W104" s="294"/>
      <c r="X104" s="294"/>
      <c r="Y104" s="294"/>
      <c r="Z104" s="294"/>
      <c r="AA104" s="294"/>
      <c r="AB104" s="178">
        <f t="shared" si="172"/>
        <v>0</v>
      </c>
      <c r="AC104" s="178">
        <f t="shared" si="173"/>
        <v>0</v>
      </c>
      <c r="AD104" s="302"/>
      <c r="AE104" s="302"/>
      <c r="AF104" s="178">
        <f t="shared" si="174"/>
        <v>0</v>
      </c>
      <c r="AG104" s="302"/>
      <c r="AH104" s="302"/>
      <c r="AI104" s="178">
        <f t="shared" si="175"/>
        <v>0</v>
      </c>
      <c r="AJ104" s="302"/>
      <c r="AK104" s="302"/>
      <c r="AL104" s="178">
        <f t="shared" si="176"/>
        <v>0</v>
      </c>
      <c r="AM104" s="302"/>
      <c r="AN104" s="302"/>
      <c r="AO104" s="178">
        <f t="shared" si="177"/>
        <v>0</v>
      </c>
      <c r="AP104" s="302"/>
      <c r="AQ104" s="302"/>
      <c r="AR104" s="178">
        <f t="shared" si="178"/>
        <v>0</v>
      </c>
      <c r="AS104" s="302"/>
      <c r="AT104" s="302"/>
      <c r="AU104" s="178">
        <f t="shared" si="179"/>
        <v>0</v>
      </c>
      <c r="AV104" s="302"/>
      <c r="AW104" s="302"/>
      <c r="AX104" s="178">
        <f t="shared" si="180"/>
        <v>0</v>
      </c>
      <c r="AY104" s="302"/>
      <c r="AZ104" s="302"/>
      <c r="BA104" s="178">
        <f t="shared" si="181"/>
        <v>0</v>
      </c>
      <c r="BB104" s="302"/>
      <c r="BC104" s="302"/>
      <c r="BD104" s="178">
        <f t="shared" si="182"/>
        <v>0</v>
      </c>
      <c r="BE104" s="302"/>
      <c r="BF104" s="302"/>
      <c r="BG104" s="178">
        <f t="shared" si="183"/>
        <v>0</v>
      </c>
      <c r="BH104" s="302"/>
      <c r="BI104" s="302"/>
      <c r="BJ104" s="178">
        <f t="shared" si="184"/>
        <v>0</v>
      </c>
      <c r="BK104" s="302"/>
      <c r="BL104" s="311"/>
      <c r="BM104" s="315"/>
      <c r="BN104" s="319"/>
    </row>
    <row r="105" s="267" customFormat="1" ht="33.95" hidden="1" customHeight="1" outlineLevel="5" spans="2:66">
      <c r="B105" s="178" t="s">
        <v>784</v>
      </c>
      <c r="C105" s="287" t="s">
        <v>955</v>
      </c>
      <c r="D105" s="267" t="s">
        <v>956</v>
      </c>
      <c r="E105" s="178" t="s">
        <v>944</v>
      </c>
      <c r="F105" s="178"/>
      <c r="G105" s="178" t="s">
        <v>928</v>
      </c>
      <c r="H105" s="178">
        <f t="shared" si="168"/>
        <v>0</v>
      </c>
      <c r="I105" s="178" t="s">
        <v>789</v>
      </c>
      <c r="J105" s="178" t="e">
        <f t="shared" si="169"/>
        <v>#DIV/0!</v>
      </c>
      <c r="K105" s="178" t="s">
        <v>790</v>
      </c>
      <c r="L105" s="178" t="e">
        <f t="shared" si="170"/>
        <v>#DIV/0!</v>
      </c>
      <c r="M105" s="178" t="s">
        <v>791</v>
      </c>
      <c r="N105" s="178">
        <f t="shared" si="171"/>
        <v>0</v>
      </c>
      <c r="O105" s="178"/>
      <c r="P105" s="294"/>
      <c r="Q105" s="294"/>
      <c r="R105" s="294"/>
      <c r="S105" s="294"/>
      <c r="T105" s="294"/>
      <c r="U105" s="294"/>
      <c r="V105" s="294"/>
      <c r="W105" s="294"/>
      <c r="X105" s="294"/>
      <c r="Y105" s="294"/>
      <c r="Z105" s="294"/>
      <c r="AA105" s="294"/>
      <c r="AB105" s="178">
        <f t="shared" si="172"/>
        <v>0</v>
      </c>
      <c r="AC105" s="178">
        <f t="shared" si="173"/>
        <v>0</v>
      </c>
      <c r="AD105" s="302"/>
      <c r="AE105" s="302"/>
      <c r="AF105" s="178">
        <f t="shared" si="174"/>
        <v>0</v>
      </c>
      <c r="AG105" s="302"/>
      <c r="AH105" s="302"/>
      <c r="AI105" s="178">
        <f t="shared" si="175"/>
        <v>0</v>
      </c>
      <c r="AJ105" s="302"/>
      <c r="AK105" s="302"/>
      <c r="AL105" s="178">
        <f t="shared" si="176"/>
        <v>0</v>
      </c>
      <c r="AM105" s="302"/>
      <c r="AN105" s="302"/>
      <c r="AO105" s="178">
        <f t="shared" si="177"/>
        <v>0</v>
      </c>
      <c r="AP105" s="302"/>
      <c r="AQ105" s="302"/>
      <c r="AR105" s="178">
        <f t="shared" si="178"/>
        <v>0</v>
      </c>
      <c r="AS105" s="302"/>
      <c r="AT105" s="302"/>
      <c r="AU105" s="178">
        <f t="shared" si="179"/>
        <v>0</v>
      </c>
      <c r="AV105" s="302"/>
      <c r="AW105" s="302"/>
      <c r="AX105" s="178">
        <f t="shared" si="180"/>
        <v>0</v>
      </c>
      <c r="AY105" s="302"/>
      <c r="AZ105" s="302"/>
      <c r="BA105" s="178">
        <f t="shared" si="181"/>
        <v>0</v>
      </c>
      <c r="BB105" s="302"/>
      <c r="BC105" s="302"/>
      <c r="BD105" s="178">
        <f t="shared" si="182"/>
        <v>0</v>
      </c>
      <c r="BE105" s="302"/>
      <c r="BF105" s="302"/>
      <c r="BG105" s="178">
        <f t="shared" si="183"/>
        <v>0</v>
      </c>
      <c r="BH105" s="302"/>
      <c r="BI105" s="302"/>
      <c r="BJ105" s="178">
        <f t="shared" si="184"/>
        <v>0</v>
      </c>
      <c r="BK105" s="302"/>
      <c r="BL105" s="311"/>
      <c r="BM105" s="315"/>
      <c r="BN105" s="319"/>
    </row>
    <row r="106" s="267" customFormat="1" ht="33.95" hidden="1" customHeight="1" outlineLevel="5" spans="2:66">
      <c r="B106" s="178" t="s">
        <v>784</v>
      </c>
      <c r="C106" s="287" t="s">
        <v>957</v>
      </c>
      <c r="D106" s="267" t="s">
        <v>958</v>
      </c>
      <c r="E106" s="178" t="s">
        <v>944</v>
      </c>
      <c r="F106" s="178"/>
      <c r="G106" s="178" t="s">
        <v>928</v>
      </c>
      <c r="H106" s="178">
        <f t="shared" si="168"/>
        <v>0</v>
      </c>
      <c r="I106" s="178" t="s">
        <v>789</v>
      </c>
      <c r="J106" s="178" t="e">
        <f t="shared" si="169"/>
        <v>#DIV/0!</v>
      </c>
      <c r="K106" s="178" t="s">
        <v>790</v>
      </c>
      <c r="L106" s="178" t="e">
        <f t="shared" si="170"/>
        <v>#DIV/0!</v>
      </c>
      <c r="M106" s="178" t="s">
        <v>791</v>
      </c>
      <c r="N106" s="178">
        <f t="shared" si="171"/>
        <v>0</v>
      </c>
      <c r="O106" s="178"/>
      <c r="P106" s="294"/>
      <c r="Q106" s="294"/>
      <c r="R106" s="294"/>
      <c r="S106" s="294"/>
      <c r="T106" s="294"/>
      <c r="U106" s="294"/>
      <c r="V106" s="294"/>
      <c r="W106" s="294"/>
      <c r="X106" s="294"/>
      <c r="Y106" s="294"/>
      <c r="Z106" s="294"/>
      <c r="AA106" s="294"/>
      <c r="AB106" s="178">
        <f t="shared" si="172"/>
        <v>0</v>
      </c>
      <c r="AC106" s="178">
        <f t="shared" si="173"/>
        <v>0</v>
      </c>
      <c r="AD106" s="302"/>
      <c r="AE106" s="302"/>
      <c r="AF106" s="178">
        <f t="shared" si="174"/>
        <v>0</v>
      </c>
      <c r="AG106" s="302"/>
      <c r="AH106" s="302"/>
      <c r="AI106" s="178">
        <f t="shared" si="175"/>
        <v>0</v>
      </c>
      <c r="AJ106" s="302"/>
      <c r="AK106" s="302"/>
      <c r="AL106" s="178">
        <f t="shared" si="176"/>
        <v>0</v>
      </c>
      <c r="AM106" s="302"/>
      <c r="AN106" s="302"/>
      <c r="AO106" s="178">
        <f t="shared" si="177"/>
        <v>0</v>
      </c>
      <c r="AP106" s="302"/>
      <c r="AQ106" s="302"/>
      <c r="AR106" s="178">
        <f t="shared" si="178"/>
        <v>0</v>
      </c>
      <c r="AS106" s="302"/>
      <c r="AT106" s="302"/>
      <c r="AU106" s="178">
        <f t="shared" si="179"/>
        <v>0</v>
      </c>
      <c r="AV106" s="302"/>
      <c r="AW106" s="302"/>
      <c r="AX106" s="178">
        <f t="shared" si="180"/>
        <v>0</v>
      </c>
      <c r="AY106" s="302"/>
      <c r="AZ106" s="302"/>
      <c r="BA106" s="178">
        <f t="shared" si="181"/>
        <v>0</v>
      </c>
      <c r="BB106" s="302"/>
      <c r="BC106" s="302"/>
      <c r="BD106" s="178">
        <f t="shared" si="182"/>
        <v>0</v>
      </c>
      <c r="BE106" s="302"/>
      <c r="BF106" s="302"/>
      <c r="BG106" s="178">
        <f t="shared" si="183"/>
        <v>0</v>
      </c>
      <c r="BH106" s="302"/>
      <c r="BI106" s="302"/>
      <c r="BJ106" s="178">
        <f t="shared" si="184"/>
        <v>0</v>
      </c>
      <c r="BK106" s="302"/>
      <c r="BL106" s="311"/>
      <c r="BM106" s="315"/>
      <c r="BN106" s="319"/>
    </row>
    <row r="107" s="267" customFormat="1" ht="33.95" hidden="1" customHeight="1" outlineLevel="5" spans="2:66">
      <c r="B107" s="178" t="s">
        <v>784</v>
      </c>
      <c r="C107" s="287" t="s">
        <v>959</v>
      </c>
      <c r="D107" s="267" t="s">
        <v>960</v>
      </c>
      <c r="E107" s="178" t="s">
        <v>944</v>
      </c>
      <c r="F107" s="178"/>
      <c r="G107" s="178" t="s">
        <v>928</v>
      </c>
      <c r="H107" s="178">
        <f t="shared" si="168"/>
        <v>0</v>
      </c>
      <c r="I107" s="178" t="s">
        <v>789</v>
      </c>
      <c r="J107" s="178" t="e">
        <f t="shared" si="169"/>
        <v>#DIV/0!</v>
      </c>
      <c r="K107" s="178" t="s">
        <v>790</v>
      </c>
      <c r="L107" s="178" t="e">
        <f t="shared" si="170"/>
        <v>#DIV/0!</v>
      </c>
      <c r="M107" s="178" t="s">
        <v>791</v>
      </c>
      <c r="N107" s="178">
        <f t="shared" si="171"/>
        <v>0</v>
      </c>
      <c r="O107" s="178"/>
      <c r="P107" s="294"/>
      <c r="Q107" s="294"/>
      <c r="R107" s="294"/>
      <c r="S107" s="294"/>
      <c r="T107" s="294"/>
      <c r="U107" s="294"/>
      <c r="V107" s="294"/>
      <c r="W107" s="294"/>
      <c r="X107" s="294"/>
      <c r="Y107" s="294"/>
      <c r="Z107" s="294"/>
      <c r="AA107" s="294"/>
      <c r="AB107" s="178">
        <f t="shared" si="172"/>
        <v>0</v>
      </c>
      <c r="AC107" s="178">
        <f t="shared" si="173"/>
        <v>0</v>
      </c>
      <c r="AD107" s="302"/>
      <c r="AE107" s="302"/>
      <c r="AF107" s="178">
        <f t="shared" si="174"/>
        <v>0</v>
      </c>
      <c r="AG107" s="302"/>
      <c r="AH107" s="302"/>
      <c r="AI107" s="178">
        <f t="shared" si="175"/>
        <v>0</v>
      </c>
      <c r="AJ107" s="302"/>
      <c r="AK107" s="302"/>
      <c r="AL107" s="178">
        <f t="shared" si="176"/>
        <v>0</v>
      </c>
      <c r="AM107" s="302"/>
      <c r="AN107" s="302"/>
      <c r="AO107" s="178">
        <f t="shared" si="177"/>
        <v>0</v>
      </c>
      <c r="AP107" s="302"/>
      <c r="AQ107" s="302"/>
      <c r="AR107" s="178">
        <f t="shared" si="178"/>
        <v>0</v>
      </c>
      <c r="AS107" s="302"/>
      <c r="AT107" s="302"/>
      <c r="AU107" s="178">
        <f t="shared" si="179"/>
        <v>0</v>
      </c>
      <c r="AV107" s="302"/>
      <c r="AW107" s="302"/>
      <c r="AX107" s="178">
        <f t="shared" si="180"/>
        <v>0</v>
      </c>
      <c r="AY107" s="302"/>
      <c r="AZ107" s="302"/>
      <c r="BA107" s="178">
        <f t="shared" si="181"/>
        <v>0</v>
      </c>
      <c r="BB107" s="302"/>
      <c r="BC107" s="302"/>
      <c r="BD107" s="178">
        <f t="shared" si="182"/>
        <v>0</v>
      </c>
      <c r="BE107" s="302"/>
      <c r="BF107" s="302"/>
      <c r="BG107" s="178">
        <f t="shared" si="183"/>
        <v>0</v>
      </c>
      <c r="BH107" s="302"/>
      <c r="BI107" s="302"/>
      <c r="BJ107" s="178">
        <f t="shared" si="184"/>
        <v>0</v>
      </c>
      <c r="BK107" s="302"/>
      <c r="BL107" s="311"/>
      <c r="BM107" s="315"/>
      <c r="BN107" s="319"/>
    </row>
    <row r="108" s="267" customFormat="1" ht="33.95" hidden="1" customHeight="1" outlineLevel="5" spans="2:66">
      <c r="B108" s="178" t="s">
        <v>784</v>
      </c>
      <c r="C108" s="287" t="s">
        <v>961</v>
      </c>
      <c r="D108" s="267" t="s">
        <v>962</v>
      </c>
      <c r="E108" s="178" t="s">
        <v>944</v>
      </c>
      <c r="F108" s="178"/>
      <c r="G108" s="178" t="s">
        <v>928</v>
      </c>
      <c r="H108" s="178">
        <f t="shared" si="168"/>
        <v>0</v>
      </c>
      <c r="I108" s="178" t="s">
        <v>789</v>
      </c>
      <c r="J108" s="178" t="e">
        <f t="shared" si="169"/>
        <v>#DIV/0!</v>
      </c>
      <c r="K108" s="178" t="s">
        <v>790</v>
      </c>
      <c r="L108" s="178" t="e">
        <f t="shared" si="170"/>
        <v>#DIV/0!</v>
      </c>
      <c r="M108" s="178" t="s">
        <v>791</v>
      </c>
      <c r="N108" s="178">
        <f t="shared" si="171"/>
        <v>0</v>
      </c>
      <c r="O108" s="178"/>
      <c r="P108" s="294"/>
      <c r="Q108" s="294"/>
      <c r="R108" s="294"/>
      <c r="S108" s="294"/>
      <c r="T108" s="294"/>
      <c r="U108" s="294"/>
      <c r="V108" s="294"/>
      <c r="W108" s="294"/>
      <c r="X108" s="294"/>
      <c r="Y108" s="294"/>
      <c r="Z108" s="294"/>
      <c r="AA108" s="294"/>
      <c r="AB108" s="178">
        <f t="shared" si="172"/>
        <v>0</v>
      </c>
      <c r="AC108" s="178">
        <f t="shared" si="173"/>
        <v>0</v>
      </c>
      <c r="AD108" s="302"/>
      <c r="AE108" s="302"/>
      <c r="AF108" s="178">
        <f t="shared" si="174"/>
        <v>0</v>
      </c>
      <c r="AG108" s="302"/>
      <c r="AH108" s="302"/>
      <c r="AI108" s="178">
        <f t="shared" si="175"/>
        <v>0</v>
      </c>
      <c r="AJ108" s="302"/>
      <c r="AK108" s="302"/>
      <c r="AL108" s="178">
        <f t="shared" si="176"/>
        <v>0</v>
      </c>
      <c r="AM108" s="302"/>
      <c r="AN108" s="302"/>
      <c r="AO108" s="178">
        <f t="shared" si="177"/>
        <v>0</v>
      </c>
      <c r="AP108" s="302"/>
      <c r="AQ108" s="302"/>
      <c r="AR108" s="178">
        <f t="shared" si="178"/>
        <v>0</v>
      </c>
      <c r="AS108" s="302"/>
      <c r="AT108" s="302"/>
      <c r="AU108" s="178">
        <f t="shared" si="179"/>
        <v>0</v>
      </c>
      <c r="AV108" s="302"/>
      <c r="AW108" s="302"/>
      <c r="AX108" s="178">
        <f t="shared" si="180"/>
        <v>0</v>
      </c>
      <c r="AY108" s="302"/>
      <c r="AZ108" s="302"/>
      <c r="BA108" s="178">
        <f t="shared" si="181"/>
        <v>0</v>
      </c>
      <c r="BB108" s="302"/>
      <c r="BC108" s="302"/>
      <c r="BD108" s="178">
        <f t="shared" si="182"/>
        <v>0</v>
      </c>
      <c r="BE108" s="302"/>
      <c r="BF108" s="302"/>
      <c r="BG108" s="178">
        <f t="shared" si="183"/>
        <v>0</v>
      </c>
      <c r="BH108" s="302"/>
      <c r="BI108" s="302"/>
      <c r="BJ108" s="178">
        <f t="shared" si="184"/>
        <v>0</v>
      </c>
      <c r="BK108" s="302"/>
      <c r="BL108" s="311"/>
      <c r="BM108" s="315"/>
      <c r="BN108" s="319"/>
    </row>
    <row r="109" s="267" customFormat="1" ht="33.95" hidden="1" customHeight="1" outlineLevel="5" spans="2:66">
      <c r="B109" s="178" t="s">
        <v>784</v>
      </c>
      <c r="C109" s="287" t="s">
        <v>963</v>
      </c>
      <c r="D109" s="267" t="s">
        <v>964</v>
      </c>
      <c r="E109" s="178" t="s">
        <v>944</v>
      </c>
      <c r="F109" s="178"/>
      <c r="G109" s="178" t="s">
        <v>928</v>
      </c>
      <c r="H109" s="178">
        <f t="shared" si="168"/>
        <v>0</v>
      </c>
      <c r="I109" s="178" t="s">
        <v>789</v>
      </c>
      <c r="J109" s="178" t="e">
        <f t="shared" si="169"/>
        <v>#DIV/0!</v>
      </c>
      <c r="K109" s="178" t="s">
        <v>790</v>
      </c>
      <c r="L109" s="178" t="e">
        <f t="shared" si="170"/>
        <v>#DIV/0!</v>
      </c>
      <c r="M109" s="178" t="s">
        <v>791</v>
      </c>
      <c r="N109" s="178">
        <f t="shared" si="171"/>
        <v>0</v>
      </c>
      <c r="O109" s="178"/>
      <c r="P109" s="294"/>
      <c r="Q109" s="294"/>
      <c r="R109" s="294"/>
      <c r="S109" s="294"/>
      <c r="T109" s="294"/>
      <c r="U109" s="294"/>
      <c r="V109" s="294"/>
      <c r="W109" s="294"/>
      <c r="X109" s="294"/>
      <c r="Y109" s="294"/>
      <c r="Z109" s="294"/>
      <c r="AA109" s="294"/>
      <c r="AB109" s="178">
        <f t="shared" si="172"/>
        <v>0</v>
      </c>
      <c r="AC109" s="178">
        <f t="shared" si="173"/>
        <v>0</v>
      </c>
      <c r="AD109" s="302"/>
      <c r="AE109" s="302"/>
      <c r="AF109" s="178">
        <f t="shared" si="174"/>
        <v>0</v>
      </c>
      <c r="AG109" s="302"/>
      <c r="AH109" s="302"/>
      <c r="AI109" s="178">
        <f t="shared" si="175"/>
        <v>0</v>
      </c>
      <c r="AJ109" s="302"/>
      <c r="AK109" s="302"/>
      <c r="AL109" s="178">
        <f t="shared" si="176"/>
        <v>0</v>
      </c>
      <c r="AM109" s="302"/>
      <c r="AN109" s="302"/>
      <c r="AO109" s="178">
        <f t="shared" si="177"/>
        <v>0</v>
      </c>
      <c r="AP109" s="302"/>
      <c r="AQ109" s="302"/>
      <c r="AR109" s="178">
        <f t="shared" si="178"/>
        <v>0</v>
      </c>
      <c r="AS109" s="302"/>
      <c r="AT109" s="302"/>
      <c r="AU109" s="178">
        <f t="shared" si="179"/>
        <v>0</v>
      </c>
      <c r="AV109" s="302"/>
      <c r="AW109" s="302"/>
      <c r="AX109" s="178">
        <f t="shared" si="180"/>
        <v>0</v>
      </c>
      <c r="AY109" s="302"/>
      <c r="AZ109" s="302"/>
      <c r="BA109" s="178">
        <f t="shared" si="181"/>
        <v>0</v>
      </c>
      <c r="BB109" s="302"/>
      <c r="BC109" s="302"/>
      <c r="BD109" s="178">
        <f t="shared" si="182"/>
        <v>0</v>
      </c>
      <c r="BE109" s="302"/>
      <c r="BF109" s="302"/>
      <c r="BG109" s="178">
        <f t="shared" si="183"/>
        <v>0</v>
      </c>
      <c r="BH109" s="302"/>
      <c r="BI109" s="302"/>
      <c r="BJ109" s="178">
        <f t="shared" si="184"/>
        <v>0</v>
      </c>
      <c r="BK109" s="302"/>
      <c r="BL109" s="311"/>
      <c r="BM109" s="315"/>
      <c r="BN109" s="319"/>
    </row>
    <row r="110" s="267" customFormat="1" ht="33.95" hidden="1" customHeight="1" outlineLevel="5" spans="2:66">
      <c r="B110" s="178" t="s">
        <v>784</v>
      </c>
      <c r="C110" s="287" t="s">
        <v>965</v>
      </c>
      <c r="D110" s="267" t="s">
        <v>966</v>
      </c>
      <c r="E110" s="178" t="s">
        <v>967</v>
      </c>
      <c r="F110" s="178"/>
      <c r="G110" s="178" t="s">
        <v>928</v>
      </c>
      <c r="H110" s="178">
        <f t="shared" si="168"/>
        <v>0</v>
      </c>
      <c r="I110" s="178" t="s">
        <v>789</v>
      </c>
      <c r="J110" s="178" t="e">
        <f t="shared" si="169"/>
        <v>#DIV/0!</v>
      </c>
      <c r="K110" s="178" t="s">
        <v>790</v>
      </c>
      <c r="L110" s="178" t="e">
        <f t="shared" si="170"/>
        <v>#DIV/0!</v>
      </c>
      <c r="M110" s="178" t="s">
        <v>791</v>
      </c>
      <c r="N110" s="178">
        <f t="shared" si="171"/>
        <v>0</v>
      </c>
      <c r="O110" s="178"/>
      <c r="P110" s="294"/>
      <c r="Q110" s="294"/>
      <c r="R110" s="294"/>
      <c r="S110" s="294"/>
      <c r="T110" s="294"/>
      <c r="U110" s="294"/>
      <c r="V110" s="294"/>
      <c r="W110" s="294"/>
      <c r="X110" s="294"/>
      <c r="Y110" s="294"/>
      <c r="Z110" s="294"/>
      <c r="AA110" s="294"/>
      <c r="AB110" s="178">
        <f t="shared" si="172"/>
        <v>0</v>
      </c>
      <c r="AC110" s="178">
        <f t="shared" si="173"/>
        <v>0</v>
      </c>
      <c r="AD110" s="302"/>
      <c r="AE110" s="302"/>
      <c r="AF110" s="178">
        <f t="shared" si="174"/>
        <v>0</v>
      </c>
      <c r="AG110" s="302"/>
      <c r="AH110" s="302"/>
      <c r="AI110" s="178">
        <f t="shared" si="175"/>
        <v>0</v>
      </c>
      <c r="AJ110" s="302"/>
      <c r="AK110" s="302"/>
      <c r="AL110" s="178">
        <f t="shared" si="176"/>
        <v>0</v>
      </c>
      <c r="AM110" s="302"/>
      <c r="AN110" s="302"/>
      <c r="AO110" s="178">
        <f t="shared" si="177"/>
        <v>0</v>
      </c>
      <c r="AP110" s="302"/>
      <c r="AQ110" s="302"/>
      <c r="AR110" s="178">
        <f t="shared" si="178"/>
        <v>0</v>
      </c>
      <c r="AS110" s="302"/>
      <c r="AT110" s="302"/>
      <c r="AU110" s="178">
        <f t="shared" si="179"/>
        <v>0</v>
      </c>
      <c r="AV110" s="302"/>
      <c r="AW110" s="302"/>
      <c r="AX110" s="178">
        <f t="shared" si="180"/>
        <v>0</v>
      </c>
      <c r="AY110" s="302"/>
      <c r="AZ110" s="302"/>
      <c r="BA110" s="178">
        <f t="shared" si="181"/>
        <v>0</v>
      </c>
      <c r="BB110" s="302"/>
      <c r="BC110" s="302"/>
      <c r="BD110" s="178">
        <f t="shared" si="182"/>
        <v>0</v>
      </c>
      <c r="BE110" s="302"/>
      <c r="BF110" s="302"/>
      <c r="BG110" s="178">
        <f t="shared" si="183"/>
        <v>0</v>
      </c>
      <c r="BH110" s="302"/>
      <c r="BI110" s="302"/>
      <c r="BJ110" s="178">
        <f t="shared" si="184"/>
        <v>0</v>
      </c>
      <c r="BK110" s="302"/>
      <c r="BL110" s="311"/>
      <c r="BM110" s="315"/>
      <c r="BN110" s="319"/>
    </row>
    <row r="111" s="48" customFormat="1" ht="33.95" hidden="1" customHeight="1" outlineLevel="3" collapsed="1" spans="2:66">
      <c r="B111" s="118" t="s">
        <v>779</v>
      </c>
      <c r="C111" s="119" t="s">
        <v>968</v>
      </c>
      <c r="D111" s="48" t="s">
        <v>969</v>
      </c>
      <c r="E111" s="118"/>
      <c r="F111" s="118"/>
      <c r="G111" s="118"/>
      <c r="H111" s="118">
        <f>H112+H122+H132+H142</f>
        <v>0</v>
      </c>
      <c r="I111" s="118"/>
      <c r="J111" s="118"/>
      <c r="K111" s="118"/>
      <c r="L111" s="118"/>
      <c r="M111" s="118"/>
      <c r="N111" s="118"/>
      <c r="O111" s="118"/>
      <c r="P111" s="292"/>
      <c r="Q111" s="292"/>
      <c r="R111" s="292"/>
      <c r="S111" s="292"/>
      <c r="T111" s="292"/>
      <c r="U111" s="292"/>
      <c r="V111" s="292"/>
      <c r="W111" s="292"/>
      <c r="X111" s="292"/>
      <c r="Y111" s="292"/>
      <c r="Z111" s="292"/>
      <c r="AA111" s="292"/>
      <c r="AB111" s="118">
        <f t="shared" ref="AB111:AF111" si="185">AB112+AB122+AB132+AB142</f>
        <v>0</v>
      </c>
      <c r="AC111" s="118">
        <f t="shared" si="185"/>
        <v>0</v>
      </c>
      <c r="AD111" s="118"/>
      <c r="AE111" s="118"/>
      <c r="AF111" s="118">
        <f t="shared" si="185"/>
        <v>0</v>
      </c>
      <c r="AG111" s="118"/>
      <c r="AH111" s="118"/>
      <c r="AI111" s="118">
        <f>AI112+AI122+AI132+AI142</f>
        <v>0</v>
      </c>
      <c r="AJ111" s="118"/>
      <c r="AK111" s="118"/>
      <c r="AL111" s="118">
        <f>AL112+AL122+AL132+AL142</f>
        <v>0</v>
      </c>
      <c r="AM111" s="118"/>
      <c r="AN111" s="118"/>
      <c r="AO111" s="118">
        <f>AO112+AO122+AO132+AO142</f>
        <v>0</v>
      </c>
      <c r="AP111" s="118"/>
      <c r="AQ111" s="118"/>
      <c r="AR111" s="118">
        <f>AR112+AR122+AR132+AR142</f>
        <v>0</v>
      </c>
      <c r="AS111" s="118"/>
      <c r="AT111" s="118"/>
      <c r="AU111" s="118">
        <f>AU112+AU122+AU132+AU142</f>
        <v>0</v>
      </c>
      <c r="AV111" s="118"/>
      <c r="AW111" s="118"/>
      <c r="AX111" s="118">
        <f>AX112+AX122+AX132+AX142</f>
        <v>0</v>
      </c>
      <c r="AY111" s="118"/>
      <c r="AZ111" s="118"/>
      <c r="BA111" s="118">
        <f>BA112+BA122+BA132+BA142</f>
        <v>0</v>
      </c>
      <c r="BB111" s="118"/>
      <c r="BC111" s="118"/>
      <c r="BD111" s="118">
        <f>BD112+BD122+BD132+BD142</f>
        <v>0</v>
      </c>
      <c r="BE111" s="118"/>
      <c r="BF111" s="118"/>
      <c r="BG111" s="118">
        <f>BG112+BG122+BG132+BG142</f>
        <v>0</v>
      </c>
      <c r="BH111" s="118"/>
      <c r="BI111" s="118"/>
      <c r="BJ111" s="118">
        <f>BJ112+BJ122+BJ132+BJ142</f>
        <v>0</v>
      </c>
      <c r="BK111" s="118"/>
      <c r="BL111" s="309"/>
      <c r="BM111" s="315"/>
      <c r="BN111" s="317"/>
    </row>
    <row r="112" s="121" customFormat="1" ht="33.95" hidden="1" customHeight="1" outlineLevel="4" collapsed="1" spans="2:66">
      <c r="B112" s="122" t="s">
        <v>779</v>
      </c>
      <c r="C112" s="123" t="s">
        <v>118</v>
      </c>
      <c r="D112" s="121" t="s">
        <v>109</v>
      </c>
      <c r="E112" s="122"/>
      <c r="F112" s="122"/>
      <c r="G112" s="122"/>
      <c r="H112" s="122">
        <f>SUM(H113:H121)</f>
        <v>0</v>
      </c>
      <c r="I112" s="122"/>
      <c r="J112" s="122"/>
      <c r="K112" s="122"/>
      <c r="L112" s="122"/>
      <c r="M112" s="122"/>
      <c r="N112" s="122"/>
      <c r="O112" s="122"/>
      <c r="P112" s="293"/>
      <c r="Q112" s="293"/>
      <c r="R112" s="293"/>
      <c r="S112" s="293"/>
      <c r="T112" s="293"/>
      <c r="U112" s="293"/>
      <c r="V112" s="293"/>
      <c r="W112" s="293"/>
      <c r="X112" s="293"/>
      <c r="Y112" s="293"/>
      <c r="Z112" s="293"/>
      <c r="AA112" s="293"/>
      <c r="AB112" s="122">
        <f t="shared" ref="AB112:AF112" si="186">SUM(AB113:AB121)</f>
        <v>0</v>
      </c>
      <c r="AC112" s="122">
        <f t="shared" si="186"/>
        <v>0</v>
      </c>
      <c r="AD112" s="122"/>
      <c r="AE112" s="122"/>
      <c r="AF112" s="122">
        <f t="shared" si="186"/>
        <v>0</v>
      </c>
      <c r="AG112" s="122"/>
      <c r="AH112" s="122"/>
      <c r="AI112" s="122">
        <f>SUM(AI113:AI121)</f>
        <v>0</v>
      </c>
      <c r="AJ112" s="122"/>
      <c r="AK112" s="122"/>
      <c r="AL112" s="122">
        <f>SUM(AL113:AL121)</f>
        <v>0</v>
      </c>
      <c r="AM112" s="122"/>
      <c r="AN112" s="122"/>
      <c r="AO112" s="122">
        <f>SUM(AO113:AO121)</f>
        <v>0</v>
      </c>
      <c r="AP112" s="122"/>
      <c r="AQ112" s="122"/>
      <c r="AR112" s="122">
        <f>SUM(AR113:AR121)</f>
        <v>0</v>
      </c>
      <c r="AS112" s="122"/>
      <c r="AT112" s="122"/>
      <c r="AU112" s="122">
        <f>SUM(AU113:AU121)</f>
        <v>0</v>
      </c>
      <c r="AV112" s="122"/>
      <c r="AW112" s="122"/>
      <c r="AX112" s="122">
        <f>SUM(AX113:AX121)</f>
        <v>0</v>
      </c>
      <c r="AY112" s="122"/>
      <c r="AZ112" s="122"/>
      <c r="BA112" s="122">
        <f>SUM(BA113:BA121)</f>
        <v>0</v>
      </c>
      <c r="BB112" s="122"/>
      <c r="BC112" s="122"/>
      <c r="BD112" s="122">
        <f>SUM(BD113:BD121)</f>
        <v>0</v>
      </c>
      <c r="BE112" s="122"/>
      <c r="BF112" s="122"/>
      <c r="BG112" s="122">
        <f>SUM(BG113:BG121)</f>
        <v>0</v>
      </c>
      <c r="BH112" s="122"/>
      <c r="BI112" s="122"/>
      <c r="BJ112" s="122">
        <f>SUM(BJ113:BJ121)</f>
        <v>0</v>
      </c>
      <c r="BK112" s="122"/>
      <c r="BL112" s="310"/>
      <c r="BM112" s="315"/>
      <c r="BN112" s="318"/>
    </row>
    <row r="113" s="267" customFormat="1" ht="33.95" hidden="1" customHeight="1" outlineLevel="5" spans="2:66">
      <c r="B113" s="178" t="s">
        <v>784</v>
      </c>
      <c r="C113" s="287" t="s">
        <v>970</v>
      </c>
      <c r="D113" s="267" t="s">
        <v>971</v>
      </c>
      <c r="E113" s="178" t="s">
        <v>972</v>
      </c>
      <c r="F113" s="178"/>
      <c r="G113" s="178" t="s">
        <v>788</v>
      </c>
      <c r="H113" s="178">
        <f t="shared" ref="H113:H121" si="187">AB113</f>
        <v>0</v>
      </c>
      <c r="I113" s="178" t="s">
        <v>789</v>
      </c>
      <c r="J113" s="178">
        <f t="shared" ref="J113:J121" si="188">SUM(AD113,AG113,AJ113,AM113,AP113,AS113,AV113,AY113,BB113,BE113,BH113,BK113)/N113</f>
        <v>37</v>
      </c>
      <c r="K113" s="178" t="s">
        <v>790</v>
      </c>
      <c r="L113" s="178">
        <f t="shared" ref="L113:L121" si="189">H113/N113/J113</f>
        <v>0</v>
      </c>
      <c r="M113" s="178" t="s">
        <v>791</v>
      </c>
      <c r="N113" s="178">
        <f t="shared" ref="N113:N121" si="190">COUNTIF(AD113,"&gt;0")+COUNTIF(AG113,"&gt;0")+COUNTIF(AJ113,"&gt;0")+COUNTIF(AM113,"&gt;0")+COUNTIF(AP113,"&gt;0")+COUNTIF(AS113,"&gt;0")+COUNTIF(AV113,"&gt;0")+COUNTIF(AY113,"&gt;0")+COUNTIF(BB113,"&gt;0")+COUNTIF(BE113,"&gt;0")+COUNTIF(BH113,"&gt;0")+COUNTIF(BK113,"&gt;0")</f>
        <v>12</v>
      </c>
      <c r="O113" s="178"/>
      <c r="P113" s="294"/>
      <c r="Q113" s="294"/>
      <c r="R113" s="294"/>
      <c r="S113" s="294"/>
      <c r="T113" s="294"/>
      <c r="U113" s="294"/>
      <c r="V113" s="294"/>
      <c r="W113" s="294"/>
      <c r="X113" s="294"/>
      <c r="Y113" s="294"/>
      <c r="Z113" s="294"/>
      <c r="AA113" s="294"/>
      <c r="AB113" s="178">
        <f t="shared" ref="AB113:AB121" si="191">SUM(AC113,AF113,AI113,AL113,AO113,AR113,AU113,AX113,BA113,BD113,BG113,BJ113)</f>
        <v>0</v>
      </c>
      <c r="AC113" s="178">
        <f t="shared" ref="AC113:AC121" si="192">AD113*AE113</f>
        <v>0</v>
      </c>
      <c r="AD113" s="178">
        <f>SUMIFS('1-2 人员岗位信息'!F:F,'1-2 人员岗位信息'!$C:$C,"自有人员",'1-2 人员岗位信息'!$B:$B,$D113)</f>
        <v>37</v>
      </c>
      <c r="AE113" s="302">
        <v>0</v>
      </c>
      <c r="AF113" s="178">
        <f t="shared" ref="AF113:AF121" si="193">AG113*AH113</f>
        <v>0</v>
      </c>
      <c r="AG113" s="178">
        <f>SUMIFS('1-2 人员岗位信息'!G:G,'1-2 人员岗位信息'!$C:$C,"自有人员",'1-2 人员岗位信息'!$B:$B,$D113)</f>
        <v>37</v>
      </c>
      <c r="AH113" s="302">
        <v>0</v>
      </c>
      <c r="AI113" s="178">
        <f t="shared" ref="AI113:AI121" si="194">AJ113*AK113</f>
        <v>0</v>
      </c>
      <c r="AJ113" s="178">
        <f>SUMIFS('1-2 人员岗位信息'!H:H,'1-2 人员岗位信息'!$C:$C,"自有人员",'1-2 人员岗位信息'!$B:$B,$D113)</f>
        <v>37</v>
      </c>
      <c r="AK113" s="302">
        <v>0</v>
      </c>
      <c r="AL113" s="178">
        <f t="shared" ref="AL113:AL121" si="195">AM113*AN113</f>
        <v>0</v>
      </c>
      <c r="AM113" s="178">
        <f>SUMIFS('1-2 人员岗位信息'!I:I,'1-2 人员岗位信息'!$C:$C,"自有人员",'1-2 人员岗位信息'!$B:$B,$D113)</f>
        <v>37</v>
      </c>
      <c r="AN113" s="302">
        <v>0</v>
      </c>
      <c r="AO113" s="178">
        <f t="shared" ref="AO113:AO121" si="196">AP113*AQ113</f>
        <v>0</v>
      </c>
      <c r="AP113" s="178">
        <f>SUMIFS('1-2 人员岗位信息'!J:J,'1-2 人员岗位信息'!$C:$C,"自有人员",'1-2 人员岗位信息'!$B:$B,$D113)</f>
        <v>37</v>
      </c>
      <c r="AQ113" s="302">
        <v>0</v>
      </c>
      <c r="AR113" s="178">
        <f t="shared" ref="AR113:AR121" si="197">AS113*AT113</f>
        <v>0</v>
      </c>
      <c r="AS113" s="178">
        <f>SUMIFS('1-2 人员岗位信息'!K:K,'1-2 人员岗位信息'!$C:$C,"自有人员",'1-2 人员岗位信息'!$B:$B,$D113)</f>
        <v>37</v>
      </c>
      <c r="AT113" s="302">
        <v>0</v>
      </c>
      <c r="AU113" s="178">
        <f t="shared" ref="AU113:AU121" si="198">AV113*AW113</f>
        <v>0</v>
      </c>
      <c r="AV113" s="178">
        <f>SUMIFS('1-2 人员岗位信息'!L:L,'1-2 人员岗位信息'!$C:$C,"自有人员",'1-2 人员岗位信息'!$B:$B,$D113)</f>
        <v>37</v>
      </c>
      <c r="AW113" s="302">
        <v>0</v>
      </c>
      <c r="AX113" s="178">
        <f t="shared" ref="AX113:AX121" si="199">AY113*AZ113</f>
        <v>0</v>
      </c>
      <c r="AY113" s="178">
        <f>SUMIFS('1-2 人员岗位信息'!M:M,'1-2 人员岗位信息'!$C:$C,"自有人员",'1-2 人员岗位信息'!$B:$B,$D113)</f>
        <v>37</v>
      </c>
      <c r="AZ113" s="302">
        <v>0</v>
      </c>
      <c r="BA113" s="178">
        <f t="shared" ref="BA113:BA121" si="200">BB113*BC113</f>
        <v>0</v>
      </c>
      <c r="BB113" s="178">
        <f>SUMIFS('1-2 人员岗位信息'!N:N,'1-2 人员岗位信息'!$C:$C,"自有人员",'1-2 人员岗位信息'!$B:$B,$D113)</f>
        <v>37</v>
      </c>
      <c r="BC113" s="302">
        <v>0</v>
      </c>
      <c r="BD113" s="178">
        <f t="shared" ref="BD113:BD121" si="201">BE113*BF113</f>
        <v>0</v>
      </c>
      <c r="BE113" s="178">
        <f>SUMIFS('1-2 人员岗位信息'!O:O,'1-2 人员岗位信息'!$C:$C,"自有人员",'1-2 人员岗位信息'!$B:$B,$D113)</f>
        <v>37</v>
      </c>
      <c r="BF113" s="302">
        <v>0</v>
      </c>
      <c r="BG113" s="178">
        <f t="shared" ref="BG113:BG121" si="202">BH113*BI113</f>
        <v>0</v>
      </c>
      <c r="BH113" s="178">
        <f>SUMIFS('1-2 人员岗位信息'!P:P,'1-2 人员岗位信息'!$C:$C,"自有人员",'1-2 人员岗位信息'!$B:$B,$D113)</f>
        <v>37</v>
      </c>
      <c r="BI113" s="302">
        <v>0</v>
      </c>
      <c r="BJ113" s="178">
        <f t="shared" ref="BJ113:BJ121" si="203">BK113*BL113</f>
        <v>0</v>
      </c>
      <c r="BK113" s="178">
        <f>SUMIFS('1-2 人员岗位信息'!Q:Q,'1-2 人员岗位信息'!$C:$C,"自有人员",'1-2 人员岗位信息'!$B:$B,$D113)</f>
        <v>37</v>
      </c>
      <c r="BL113" s="302">
        <v>0</v>
      </c>
      <c r="BM113" s="315"/>
      <c r="BN113" s="319"/>
    </row>
    <row r="114" s="267" customFormat="1" ht="33.95" hidden="1" customHeight="1" outlineLevel="5" spans="2:66">
      <c r="B114" s="178" t="s">
        <v>784</v>
      </c>
      <c r="C114" s="287" t="s">
        <v>973</v>
      </c>
      <c r="D114" s="267" t="s">
        <v>974</v>
      </c>
      <c r="E114" s="178" t="s">
        <v>975</v>
      </c>
      <c r="F114" s="178"/>
      <c r="G114" s="178" t="s">
        <v>788</v>
      </c>
      <c r="H114" s="178">
        <f t="shared" si="187"/>
        <v>0</v>
      </c>
      <c r="I114" s="178" t="s">
        <v>789</v>
      </c>
      <c r="J114" s="178" t="e">
        <f t="shared" si="188"/>
        <v>#DIV/0!</v>
      </c>
      <c r="K114" s="178" t="s">
        <v>790</v>
      </c>
      <c r="L114" s="178" t="e">
        <f t="shared" si="189"/>
        <v>#DIV/0!</v>
      </c>
      <c r="M114" s="178" t="s">
        <v>791</v>
      </c>
      <c r="N114" s="178">
        <f t="shared" si="190"/>
        <v>0</v>
      </c>
      <c r="O114" s="178"/>
      <c r="P114" s="294"/>
      <c r="Q114" s="294"/>
      <c r="R114" s="294"/>
      <c r="S114" s="294"/>
      <c r="T114" s="294"/>
      <c r="U114" s="294"/>
      <c r="V114" s="294"/>
      <c r="W114" s="294"/>
      <c r="X114" s="294"/>
      <c r="Y114" s="294"/>
      <c r="Z114" s="294"/>
      <c r="AA114" s="294"/>
      <c r="AB114" s="178">
        <f t="shared" si="191"/>
        <v>0</v>
      </c>
      <c r="AC114" s="178">
        <f t="shared" si="192"/>
        <v>0</v>
      </c>
      <c r="AD114" s="178">
        <f>SUMIFS('1-2 人员岗位信息'!F:F,'1-2 人员岗位信息'!$C:$C,"自有人员",'1-2 人员岗位信息'!$B:$B,$D114)</f>
        <v>0</v>
      </c>
      <c r="AE114" s="302"/>
      <c r="AF114" s="178">
        <f t="shared" si="193"/>
        <v>0</v>
      </c>
      <c r="AG114" s="178">
        <f>SUMIFS('1-2 人员岗位信息'!G:G,'1-2 人员岗位信息'!$C:$C,"自有人员",'1-2 人员岗位信息'!$B:$B,$D114)</f>
        <v>0</v>
      </c>
      <c r="AH114" s="302"/>
      <c r="AI114" s="178">
        <f t="shared" si="194"/>
        <v>0</v>
      </c>
      <c r="AJ114" s="178">
        <f>SUMIFS('1-2 人员岗位信息'!H:H,'1-2 人员岗位信息'!$C:$C,"自有人员",'1-2 人员岗位信息'!$B:$B,$D114)</f>
        <v>0</v>
      </c>
      <c r="AK114" s="302"/>
      <c r="AL114" s="178">
        <f t="shared" si="195"/>
        <v>0</v>
      </c>
      <c r="AM114" s="178">
        <f>SUMIFS('1-2 人员岗位信息'!I:I,'1-2 人员岗位信息'!$C:$C,"自有人员",'1-2 人员岗位信息'!$B:$B,$D114)</f>
        <v>0</v>
      </c>
      <c r="AN114" s="302"/>
      <c r="AO114" s="178">
        <f t="shared" si="196"/>
        <v>0</v>
      </c>
      <c r="AP114" s="178">
        <f>SUMIFS('1-2 人员岗位信息'!J:J,'1-2 人员岗位信息'!$C:$C,"自有人员",'1-2 人员岗位信息'!$B:$B,$D114)</f>
        <v>0</v>
      </c>
      <c r="AQ114" s="302"/>
      <c r="AR114" s="178">
        <f t="shared" si="197"/>
        <v>0</v>
      </c>
      <c r="AS114" s="178">
        <f>SUMIFS('1-2 人员岗位信息'!K:K,'1-2 人员岗位信息'!$C:$C,"自有人员",'1-2 人员岗位信息'!$B:$B,$D114)</f>
        <v>0</v>
      </c>
      <c r="AT114" s="302"/>
      <c r="AU114" s="178">
        <f t="shared" si="198"/>
        <v>0</v>
      </c>
      <c r="AV114" s="178">
        <f>SUMIFS('1-2 人员岗位信息'!L:L,'1-2 人员岗位信息'!$C:$C,"自有人员",'1-2 人员岗位信息'!$B:$B,$D114)</f>
        <v>0</v>
      </c>
      <c r="AW114" s="302"/>
      <c r="AX114" s="178">
        <f t="shared" si="199"/>
        <v>0</v>
      </c>
      <c r="AY114" s="178">
        <f>SUMIFS('1-2 人员岗位信息'!M:M,'1-2 人员岗位信息'!$C:$C,"自有人员",'1-2 人员岗位信息'!$B:$B,$D114)</f>
        <v>0</v>
      </c>
      <c r="AZ114" s="302"/>
      <c r="BA114" s="178">
        <f t="shared" si="200"/>
        <v>0</v>
      </c>
      <c r="BB114" s="178">
        <f>SUMIFS('1-2 人员岗位信息'!N:N,'1-2 人员岗位信息'!$C:$C,"自有人员",'1-2 人员岗位信息'!$B:$B,$D114)</f>
        <v>0</v>
      </c>
      <c r="BC114" s="302"/>
      <c r="BD114" s="178">
        <f t="shared" si="201"/>
        <v>0</v>
      </c>
      <c r="BE114" s="178">
        <f>SUMIFS('1-2 人员岗位信息'!O:O,'1-2 人员岗位信息'!$C:$C,"自有人员",'1-2 人员岗位信息'!$B:$B,$D114)</f>
        <v>0</v>
      </c>
      <c r="BF114" s="302"/>
      <c r="BG114" s="178">
        <f t="shared" si="202"/>
        <v>0</v>
      </c>
      <c r="BH114" s="178">
        <f>SUMIFS('1-2 人员岗位信息'!P:P,'1-2 人员岗位信息'!$C:$C,"自有人员",'1-2 人员岗位信息'!$B:$B,$D114)</f>
        <v>0</v>
      </c>
      <c r="BI114" s="302"/>
      <c r="BJ114" s="178">
        <f t="shared" si="203"/>
        <v>0</v>
      </c>
      <c r="BK114" s="178">
        <f>SUMIFS('1-2 人员岗位信息'!Q:Q,'1-2 人员岗位信息'!$C:$C,"自有人员",'1-2 人员岗位信息'!$B:$B,$D114)</f>
        <v>0</v>
      </c>
      <c r="BL114" s="311"/>
      <c r="BM114" s="315"/>
      <c r="BN114" s="319"/>
    </row>
    <row r="115" s="267" customFormat="1" ht="33.95" hidden="1" customHeight="1" outlineLevel="5" spans="2:66">
      <c r="B115" s="178" t="s">
        <v>784</v>
      </c>
      <c r="C115" s="287" t="s">
        <v>976</v>
      </c>
      <c r="D115" s="267" t="s">
        <v>977</v>
      </c>
      <c r="E115" s="178" t="s">
        <v>978</v>
      </c>
      <c r="F115" s="178"/>
      <c r="G115" s="178" t="s">
        <v>788</v>
      </c>
      <c r="H115" s="178">
        <f t="shared" si="187"/>
        <v>0</v>
      </c>
      <c r="I115" s="178" t="s">
        <v>789</v>
      </c>
      <c r="J115" s="178" t="e">
        <f t="shared" si="188"/>
        <v>#DIV/0!</v>
      </c>
      <c r="K115" s="178" t="s">
        <v>790</v>
      </c>
      <c r="L115" s="178" t="e">
        <f t="shared" si="189"/>
        <v>#DIV/0!</v>
      </c>
      <c r="M115" s="178" t="s">
        <v>791</v>
      </c>
      <c r="N115" s="178">
        <f t="shared" si="190"/>
        <v>0</v>
      </c>
      <c r="O115" s="178"/>
      <c r="P115" s="294"/>
      <c r="Q115" s="294"/>
      <c r="R115" s="294"/>
      <c r="S115" s="294"/>
      <c r="T115" s="294"/>
      <c r="U115" s="294"/>
      <c r="V115" s="294"/>
      <c r="W115" s="294"/>
      <c r="X115" s="294"/>
      <c r="Y115" s="294"/>
      <c r="Z115" s="294"/>
      <c r="AA115" s="294"/>
      <c r="AB115" s="178">
        <f t="shared" si="191"/>
        <v>0</v>
      </c>
      <c r="AC115" s="178">
        <f t="shared" si="192"/>
        <v>0</v>
      </c>
      <c r="AD115" s="178">
        <f>SUMIFS('1-2 人员岗位信息'!F:F,'1-2 人员岗位信息'!$C:$C,"自有人员",'1-2 人员岗位信息'!$B:$B,$D115)</f>
        <v>0</v>
      </c>
      <c r="AE115" s="302"/>
      <c r="AF115" s="178">
        <f t="shared" si="193"/>
        <v>0</v>
      </c>
      <c r="AG115" s="178">
        <f>SUMIFS('1-2 人员岗位信息'!G:G,'1-2 人员岗位信息'!$C:$C,"自有人员",'1-2 人员岗位信息'!$B:$B,$D115)</f>
        <v>0</v>
      </c>
      <c r="AH115" s="302"/>
      <c r="AI115" s="178">
        <f t="shared" si="194"/>
        <v>0</v>
      </c>
      <c r="AJ115" s="178">
        <f>SUMIFS('1-2 人员岗位信息'!H:H,'1-2 人员岗位信息'!$C:$C,"自有人员",'1-2 人员岗位信息'!$B:$B,$D115)</f>
        <v>0</v>
      </c>
      <c r="AK115" s="302"/>
      <c r="AL115" s="178">
        <f t="shared" si="195"/>
        <v>0</v>
      </c>
      <c r="AM115" s="178">
        <f>SUMIFS('1-2 人员岗位信息'!I:I,'1-2 人员岗位信息'!$C:$C,"自有人员",'1-2 人员岗位信息'!$B:$B,$D115)</f>
        <v>0</v>
      </c>
      <c r="AN115" s="302"/>
      <c r="AO115" s="178">
        <f t="shared" si="196"/>
        <v>0</v>
      </c>
      <c r="AP115" s="178">
        <f>SUMIFS('1-2 人员岗位信息'!J:J,'1-2 人员岗位信息'!$C:$C,"自有人员",'1-2 人员岗位信息'!$B:$B,$D115)</f>
        <v>0</v>
      </c>
      <c r="AQ115" s="302"/>
      <c r="AR115" s="178">
        <f t="shared" si="197"/>
        <v>0</v>
      </c>
      <c r="AS115" s="178">
        <f>SUMIFS('1-2 人员岗位信息'!K:K,'1-2 人员岗位信息'!$C:$C,"自有人员",'1-2 人员岗位信息'!$B:$B,$D115)</f>
        <v>0</v>
      </c>
      <c r="AT115" s="302"/>
      <c r="AU115" s="178">
        <f t="shared" si="198"/>
        <v>0</v>
      </c>
      <c r="AV115" s="178">
        <f>SUMIFS('1-2 人员岗位信息'!L:L,'1-2 人员岗位信息'!$C:$C,"自有人员",'1-2 人员岗位信息'!$B:$B,$D115)</f>
        <v>0</v>
      </c>
      <c r="AW115" s="302"/>
      <c r="AX115" s="178">
        <f t="shared" si="199"/>
        <v>0</v>
      </c>
      <c r="AY115" s="178">
        <f>SUMIFS('1-2 人员岗位信息'!M:M,'1-2 人员岗位信息'!$C:$C,"自有人员",'1-2 人员岗位信息'!$B:$B,$D115)</f>
        <v>0</v>
      </c>
      <c r="AZ115" s="302"/>
      <c r="BA115" s="178">
        <f t="shared" si="200"/>
        <v>0</v>
      </c>
      <c r="BB115" s="178">
        <f>SUMIFS('1-2 人员岗位信息'!N:N,'1-2 人员岗位信息'!$C:$C,"自有人员",'1-2 人员岗位信息'!$B:$B,$D115)</f>
        <v>0</v>
      </c>
      <c r="BC115" s="302"/>
      <c r="BD115" s="178">
        <f t="shared" si="201"/>
        <v>0</v>
      </c>
      <c r="BE115" s="178">
        <f>SUMIFS('1-2 人员岗位信息'!O:O,'1-2 人员岗位信息'!$C:$C,"自有人员",'1-2 人员岗位信息'!$B:$B,$D115)</f>
        <v>0</v>
      </c>
      <c r="BF115" s="302"/>
      <c r="BG115" s="178">
        <f t="shared" si="202"/>
        <v>0</v>
      </c>
      <c r="BH115" s="178">
        <f>SUMIFS('1-2 人员岗位信息'!P:P,'1-2 人员岗位信息'!$C:$C,"自有人员",'1-2 人员岗位信息'!$B:$B,$D115)</f>
        <v>0</v>
      </c>
      <c r="BI115" s="302"/>
      <c r="BJ115" s="178">
        <f t="shared" si="203"/>
        <v>0</v>
      </c>
      <c r="BK115" s="178">
        <f>SUMIFS('1-2 人员岗位信息'!Q:Q,'1-2 人员岗位信息'!$C:$C,"自有人员",'1-2 人员岗位信息'!$B:$B,$D115)</f>
        <v>0</v>
      </c>
      <c r="BL115" s="311"/>
      <c r="BM115" s="315"/>
      <c r="BN115" s="319"/>
    </row>
    <row r="116" s="267" customFormat="1" ht="33.95" hidden="1" customHeight="1" outlineLevel="5" spans="2:66">
      <c r="B116" s="178" t="s">
        <v>784</v>
      </c>
      <c r="C116" s="287" t="s">
        <v>979</v>
      </c>
      <c r="D116" s="267" t="s">
        <v>980</v>
      </c>
      <c r="E116" s="178" t="s">
        <v>981</v>
      </c>
      <c r="F116" s="178"/>
      <c r="G116" s="178" t="s">
        <v>788</v>
      </c>
      <c r="H116" s="178">
        <f t="shared" si="187"/>
        <v>0</v>
      </c>
      <c r="I116" s="178" t="s">
        <v>789</v>
      </c>
      <c r="J116" s="178" t="e">
        <f t="shared" si="188"/>
        <v>#DIV/0!</v>
      </c>
      <c r="K116" s="178" t="s">
        <v>790</v>
      </c>
      <c r="L116" s="178" t="e">
        <f t="shared" si="189"/>
        <v>#DIV/0!</v>
      </c>
      <c r="M116" s="178" t="s">
        <v>791</v>
      </c>
      <c r="N116" s="178">
        <f t="shared" si="190"/>
        <v>0</v>
      </c>
      <c r="O116" s="178"/>
      <c r="P116" s="294"/>
      <c r="Q116" s="294"/>
      <c r="R116" s="294"/>
      <c r="S116" s="294"/>
      <c r="T116" s="294"/>
      <c r="U116" s="294"/>
      <c r="V116" s="294"/>
      <c r="W116" s="294"/>
      <c r="X116" s="294"/>
      <c r="Y116" s="294"/>
      <c r="Z116" s="294"/>
      <c r="AA116" s="294"/>
      <c r="AB116" s="178">
        <f t="shared" si="191"/>
        <v>0</v>
      </c>
      <c r="AC116" s="178">
        <f t="shared" si="192"/>
        <v>0</v>
      </c>
      <c r="AD116" s="178">
        <f>SUMIFS('1-2 人员岗位信息'!F:F,'1-2 人员岗位信息'!$C:$C,"自有人员",'1-2 人员岗位信息'!$B:$B,$D116)</f>
        <v>0</v>
      </c>
      <c r="AE116" s="302"/>
      <c r="AF116" s="178">
        <f t="shared" si="193"/>
        <v>0</v>
      </c>
      <c r="AG116" s="178">
        <f>SUMIFS('1-2 人员岗位信息'!G:G,'1-2 人员岗位信息'!$C:$C,"自有人员",'1-2 人员岗位信息'!$B:$B,$D116)</f>
        <v>0</v>
      </c>
      <c r="AH116" s="302"/>
      <c r="AI116" s="178">
        <f t="shared" si="194"/>
        <v>0</v>
      </c>
      <c r="AJ116" s="178">
        <f>SUMIFS('1-2 人员岗位信息'!H:H,'1-2 人员岗位信息'!$C:$C,"自有人员",'1-2 人员岗位信息'!$B:$B,$D116)</f>
        <v>0</v>
      </c>
      <c r="AK116" s="302"/>
      <c r="AL116" s="178">
        <f t="shared" si="195"/>
        <v>0</v>
      </c>
      <c r="AM116" s="178">
        <f>SUMIFS('1-2 人员岗位信息'!I:I,'1-2 人员岗位信息'!$C:$C,"自有人员",'1-2 人员岗位信息'!$B:$B,$D116)</f>
        <v>0</v>
      </c>
      <c r="AN116" s="302"/>
      <c r="AO116" s="178">
        <f t="shared" si="196"/>
        <v>0</v>
      </c>
      <c r="AP116" s="178">
        <f>SUMIFS('1-2 人员岗位信息'!J:J,'1-2 人员岗位信息'!$C:$C,"自有人员",'1-2 人员岗位信息'!$B:$B,$D116)</f>
        <v>0</v>
      </c>
      <c r="AQ116" s="302"/>
      <c r="AR116" s="178">
        <f t="shared" si="197"/>
        <v>0</v>
      </c>
      <c r="AS116" s="178">
        <f>SUMIFS('1-2 人员岗位信息'!K:K,'1-2 人员岗位信息'!$C:$C,"自有人员",'1-2 人员岗位信息'!$B:$B,$D116)</f>
        <v>0</v>
      </c>
      <c r="AT116" s="302"/>
      <c r="AU116" s="178">
        <f t="shared" si="198"/>
        <v>0</v>
      </c>
      <c r="AV116" s="178">
        <f>SUMIFS('1-2 人员岗位信息'!L:L,'1-2 人员岗位信息'!$C:$C,"自有人员",'1-2 人员岗位信息'!$B:$B,$D116)</f>
        <v>0</v>
      </c>
      <c r="AW116" s="302"/>
      <c r="AX116" s="178">
        <f t="shared" si="199"/>
        <v>0</v>
      </c>
      <c r="AY116" s="178">
        <f>SUMIFS('1-2 人员岗位信息'!M:M,'1-2 人员岗位信息'!$C:$C,"自有人员",'1-2 人员岗位信息'!$B:$B,$D116)</f>
        <v>0</v>
      </c>
      <c r="AZ116" s="302"/>
      <c r="BA116" s="178">
        <f t="shared" si="200"/>
        <v>0</v>
      </c>
      <c r="BB116" s="178">
        <f>SUMIFS('1-2 人员岗位信息'!N:N,'1-2 人员岗位信息'!$C:$C,"自有人员",'1-2 人员岗位信息'!$B:$B,$D116)</f>
        <v>0</v>
      </c>
      <c r="BC116" s="302"/>
      <c r="BD116" s="178">
        <f t="shared" si="201"/>
        <v>0</v>
      </c>
      <c r="BE116" s="178">
        <f>SUMIFS('1-2 人员岗位信息'!O:O,'1-2 人员岗位信息'!$C:$C,"自有人员",'1-2 人员岗位信息'!$B:$B,$D116)</f>
        <v>0</v>
      </c>
      <c r="BF116" s="302"/>
      <c r="BG116" s="178">
        <f t="shared" si="202"/>
        <v>0</v>
      </c>
      <c r="BH116" s="178">
        <f>SUMIFS('1-2 人员岗位信息'!P:P,'1-2 人员岗位信息'!$C:$C,"自有人员",'1-2 人员岗位信息'!$B:$B,$D116)</f>
        <v>0</v>
      </c>
      <c r="BI116" s="302"/>
      <c r="BJ116" s="178">
        <f t="shared" si="203"/>
        <v>0</v>
      </c>
      <c r="BK116" s="178">
        <f>SUMIFS('1-2 人员岗位信息'!Q:Q,'1-2 人员岗位信息'!$C:$C,"自有人员",'1-2 人员岗位信息'!$B:$B,$D116)</f>
        <v>0</v>
      </c>
      <c r="BL116" s="311"/>
      <c r="BM116" s="315"/>
      <c r="BN116" s="319"/>
    </row>
    <row r="117" s="267" customFormat="1" ht="33.95" hidden="1" customHeight="1" outlineLevel="5" spans="2:66">
      <c r="B117" s="178" t="s">
        <v>784</v>
      </c>
      <c r="C117" s="287" t="s">
        <v>982</v>
      </c>
      <c r="D117" s="267" t="s">
        <v>983</v>
      </c>
      <c r="E117" s="178" t="s">
        <v>981</v>
      </c>
      <c r="F117" s="178"/>
      <c r="G117" s="178" t="s">
        <v>788</v>
      </c>
      <c r="H117" s="178">
        <f t="shared" si="187"/>
        <v>0</v>
      </c>
      <c r="I117" s="178" t="s">
        <v>789</v>
      </c>
      <c r="J117" s="178" t="e">
        <f t="shared" si="188"/>
        <v>#DIV/0!</v>
      </c>
      <c r="K117" s="178" t="s">
        <v>790</v>
      </c>
      <c r="L117" s="178" t="e">
        <f t="shared" si="189"/>
        <v>#DIV/0!</v>
      </c>
      <c r="M117" s="178" t="s">
        <v>791</v>
      </c>
      <c r="N117" s="178">
        <f t="shared" si="190"/>
        <v>0</v>
      </c>
      <c r="O117" s="178"/>
      <c r="P117" s="294"/>
      <c r="Q117" s="294"/>
      <c r="R117" s="294"/>
      <c r="S117" s="294"/>
      <c r="T117" s="294"/>
      <c r="U117" s="294"/>
      <c r="V117" s="294"/>
      <c r="W117" s="294"/>
      <c r="X117" s="294"/>
      <c r="Y117" s="294"/>
      <c r="Z117" s="294"/>
      <c r="AA117" s="294"/>
      <c r="AB117" s="178">
        <f t="shared" si="191"/>
        <v>0</v>
      </c>
      <c r="AC117" s="178">
        <f t="shared" si="192"/>
        <v>0</v>
      </c>
      <c r="AD117" s="178">
        <f>SUMIFS('1-2 人员岗位信息'!F:F,'1-2 人员岗位信息'!$C:$C,"自有人员",'1-2 人员岗位信息'!$B:$B,$D117)</f>
        <v>0</v>
      </c>
      <c r="AE117" s="302"/>
      <c r="AF117" s="178">
        <f t="shared" si="193"/>
        <v>0</v>
      </c>
      <c r="AG117" s="178">
        <f>SUMIFS('1-2 人员岗位信息'!G:G,'1-2 人员岗位信息'!$C:$C,"自有人员",'1-2 人员岗位信息'!$B:$B,$D117)</f>
        <v>0</v>
      </c>
      <c r="AH117" s="302"/>
      <c r="AI117" s="178">
        <f t="shared" si="194"/>
        <v>0</v>
      </c>
      <c r="AJ117" s="178">
        <f>SUMIFS('1-2 人员岗位信息'!H:H,'1-2 人员岗位信息'!$C:$C,"自有人员",'1-2 人员岗位信息'!$B:$B,$D117)</f>
        <v>0</v>
      </c>
      <c r="AK117" s="302"/>
      <c r="AL117" s="178">
        <f t="shared" si="195"/>
        <v>0</v>
      </c>
      <c r="AM117" s="178">
        <f>SUMIFS('1-2 人员岗位信息'!I:I,'1-2 人员岗位信息'!$C:$C,"自有人员",'1-2 人员岗位信息'!$B:$B,$D117)</f>
        <v>0</v>
      </c>
      <c r="AN117" s="302"/>
      <c r="AO117" s="178">
        <f t="shared" si="196"/>
        <v>0</v>
      </c>
      <c r="AP117" s="178">
        <f>SUMIFS('1-2 人员岗位信息'!J:J,'1-2 人员岗位信息'!$C:$C,"自有人员",'1-2 人员岗位信息'!$B:$B,$D117)</f>
        <v>0</v>
      </c>
      <c r="AQ117" s="302"/>
      <c r="AR117" s="178">
        <f t="shared" si="197"/>
        <v>0</v>
      </c>
      <c r="AS117" s="178">
        <f>SUMIFS('1-2 人员岗位信息'!K:K,'1-2 人员岗位信息'!$C:$C,"自有人员",'1-2 人员岗位信息'!$B:$B,$D117)</f>
        <v>0</v>
      </c>
      <c r="AT117" s="302"/>
      <c r="AU117" s="178">
        <f t="shared" si="198"/>
        <v>0</v>
      </c>
      <c r="AV117" s="178">
        <f>SUMIFS('1-2 人员岗位信息'!L:L,'1-2 人员岗位信息'!$C:$C,"自有人员",'1-2 人员岗位信息'!$B:$B,$D117)</f>
        <v>0</v>
      </c>
      <c r="AW117" s="302"/>
      <c r="AX117" s="178">
        <f t="shared" si="199"/>
        <v>0</v>
      </c>
      <c r="AY117" s="178">
        <f>SUMIFS('1-2 人员岗位信息'!M:M,'1-2 人员岗位信息'!$C:$C,"自有人员",'1-2 人员岗位信息'!$B:$B,$D117)</f>
        <v>0</v>
      </c>
      <c r="AZ117" s="302"/>
      <c r="BA117" s="178">
        <f t="shared" si="200"/>
        <v>0</v>
      </c>
      <c r="BB117" s="178">
        <f>SUMIFS('1-2 人员岗位信息'!N:N,'1-2 人员岗位信息'!$C:$C,"自有人员",'1-2 人员岗位信息'!$B:$B,$D117)</f>
        <v>0</v>
      </c>
      <c r="BC117" s="302"/>
      <c r="BD117" s="178">
        <f t="shared" si="201"/>
        <v>0</v>
      </c>
      <c r="BE117" s="178">
        <f>SUMIFS('1-2 人员岗位信息'!O:O,'1-2 人员岗位信息'!$C:$C,"自有人员",'1-2 人员岗位信息'!$B:$B,$D117)</f>
        <v>0</v>
      </c>
      <c r="BF117" s="302"/>
      <c r="BG117" s="178">
        <f t="shared" si="202"/>
        <v>0</v>
      </c>
      <c r="BH117" s="178">
        <f>SUMIFS('1-2 人员岗位信息'!P:P,'1-2 人员岗位信息'!$C:$C,"自有人员",'1-2 人员岗位信息'!$B:$B,$D117)</f>
        <v>0</v>
      </c>
      <c r="BI117" s="302"/>
      <c r="BJ117" s="178">
        <f t="shared" si="203"/>
        <v>0</v>
      </c>
      <c r="BK117" s="178">
        <f>SUMIFS('1-2 人员岗位信息'!Q:Q,'1-2 人员岗位信息'!$C:$C,"自有人员",'1-2 人员岗位信息'!$B:$B,$D117)</f>
        <v>0</v>
      </c>
      <c r="BL117" s="311"/>
      <c r="BM117" s="315"/>
      <c r="BN117" s="319"/>
    </row>
    <row r="118" s="267" customFormat="1" ht="33.95" hidden="1" customHeight="1" outlineLevel="5" spans="2:66">
      <c r="B118" s="178" t="s">
        <v>784</v>
      </c>
      <c r="C118" s="287" t="s">
        <v>984</v>
      </c>
      <c r="D118" s="267" t="s">
        <v>985</v>
      </c>
      <c r="E118" s="178" t="s">
        <v>981</v>
      </c>
      <c r="F118" s="178"/>
      <c r="G118" s="178" t="s">
        <v>788</v>
      </c>
      <c r="H118" s="178">
        <f t="shared" si="187"/>
        <v>0</v>
      </c>
      <c r="I118" s="178" t="s">
        <v>789</v>
      </c>
      <c r="J118" s="178" t="e">
        <f t="shared" si="188"/>
        <v>#DIV/0!</v>
      </c>
      <c r="K118" s="178" t="s">
        <v>790</v>
      </c>
      <c r="L118" s="178" t="e">
        <f t="shared" si="189"/>
        <v>#DIV/0!</v>
      </c>
      <c r="M118" s="178" t="s">
        <v>791</v>
      </c>
      <c r="N118" s="178">
        <f t="shared" si="190"/>
        <v>0</v>
      </c>
      <c r="O118" s="178"/>
      <c r="P118" s="294"/>
      <c r="Q118" s="294"/>
      <c r="R118" s="294"/>
      <c r="S118" s="294"/>
      <c r="T118" s="294"/>
      <c r="U118" s="294"/>
      <c r="V118" s="294"/>
      <c r="W118" s="294"/>
      <c r="X118" s="294"/>
      <c r="Y118" s="294"/>
      <c r="Z118" s="294"/>
      <c r="AA118" s="294"/>
      <c r="AB118" s="178">
        <f t="shared" si="191"/>
        <v>0</v>
      </c>
      <c r="AC118" s="178">
        <f t="shared" si="192"/>
        <v>0</v>
      </c>
      <c r="AD118" s="178">
        <f>SUMIFS('1-2 人员岗位信息'!F:F,'1-2 人员岗位信息'!$C:$C,"自有人员",'1-2 人员岗位信息'!$B:$B,$D118)</f>
        <v>0</v>
      </c>
      <c r="AE118" s="302"/>
      <c r="AF118" s="178">
        <f t="shared" si="193"/>
        <v>0</v>
      </c>
      <c r="AG118" s="178">
        <f>SUMIFS('1-2 人员岗位信息'!G:G,'1-2 人员岗位信息'!$C:$C,"自有人员",'1-2 人员岗位信息'!$B:$B,$D118)</f>
        <v>0</v>
      </c>
      <c r="AH118" s="302"/>
      <c r="AI118" s="178">
        <f t="shared" si="194"/>
        <v>0</v>
      </c>
      <c r="AJ118" s="178">
        <f>SUMIFS('1-2 人员岗位信息'!H:H,'1-2 人员岗位信息'!$C:$C,"自有人员",'1-2 人员岗位信息'!$B:$B,$D118)</f>
        <v>0</v>
      </c>
      <c r="AK118" s="302"/>
      <c r="AL118" s="178">
        <f t="shared" si="195"/>
        <v>0</v>
      </c>
      <c r="AM118" s="178">
        <f>SUMIFS('1-2 人员岗位信息'!I:I,'1-2 人员岗位信息'!$C:$C,"自有人员",'1-2 人员岗位信息'!$B:$B,$D118)</f>
        <v>0</v>
      </c>
      <c r="AN118" s="302"/>
      <c r="AO118" s="178">
        <f t="shared" si="196"/>
        <v>0</v>
      </c>
      <c r="AP118" s="178">
        <f>SUMIFS('1-2 人员岗位信息'!J:J,'1-2 人员岗位信息'!$C:$C,"自有人员",'1-2 人员岗位信息'!$B:$B,$D118)</f>
        <v>0</v>
      </c>
      <c r="AQ118" s="302"/>
      <c r="AR118" s="178">
        <f t="shared" si="197"/>
        <v>0</v>
      </c>
      <c r="AS118" s="178">
        <f>SUMIFS('1-2 人员岗位信息'!K:K,'1-2 人员岗位信息'!$C:$C,"自有人员",'1-2 人员岗位信息'!$B:$B,$D118)</f>
        <v>0</v>
      </c>
      <c r="AT118" s="302"/>
      <c r="AU118" s="178">
        <f t="shared" si="198"/>
        <v>0</v>
      </c>
      <c r="AV118" s="178">
        <f>SUMIFS('1-2 人员岗位信息'!L:L,'1-2 人员岗位信息'!$C:$C,"自有人员",'1-2 人员岗位信息'!$B:$B,$D118)</f>
        <v>0</v>
      </c>
      <c r="AW118" s="302"/>
      <c r="AX118" s="178">
        <f t="shared" si="199"/>
        <v>0</v>
      </c>
      <c r="AY118" s="178">
        <f>SUMIFS('1-2 人员岗位信息'!M:M,'1-2 人员岗位信息'!$C:$C,"自有人员",'1-2 人员岗位信息'!$B:$B,$D118)</f>
        <v>0</v>
      </c>
      <c r="AZ118" s="302"/>
      <c r="BA118" s="178">
        <f t="shared" si="200"/>
        <v>0</v>
      </c>
      <c r="BB118" s="178">
        <f>SUMIFS('1-2 人员岗位信息'!N:N,'1-2 人员岗位信息'!$C:$C,"自有人员",'1-2 人员岗位信息'!$B:$B,$D118)</f>
        <v>0</v>
      </c>
      <c r="BC118" s="302"/>
      <c r="BD118" s="178">
        <f t="shared" si="201"/>
        <v>0</v>
      </c>
      <c r="BE118" s="178">
        <f>SUMIFS('1-2 人员岗位信息'!O:O,'1-2 人员岗位信息'!$C:$C,"自有人员",'1-2 人员岗位信息'!$B:$B,$D118)</f>
        <v>0</v>
      </c>
      <c r="BF118" s="302"/>
      <c r="BG118" s="178">
        <f t="shared" si="202"/>
        <v>0</v>
      </c>
      <c r="BH118" s="178">
        <f>SUMIFS('1-2 人员岗位信息'!P:P,'1-2 人员岗位信息'!$C:$C,"自有人员",'1-2 人员岗位信息'!$B:$B,$D118)</f>
        <v>0</v>
      </c>
      <c r="BI118" s="302"/>
      <c r="BJ118" s="178">
        <f t="shared" si="203"/>
        <v>0</v>
      </c>
      <c r="BK118" s="178">
        <f>SUMIFS('1-2 人员岗位信息'!Q:Q,'1-2 人员岗位信息'!$C:$C,"自有人员",'1-2 人员岗位信息'!$B:$B,$D118)</f>
        <v>0</v>
      </c>
      <c r="BL118" s="311"/>
      <c r="BM118" s="315"/>
      <c r="BN118" s="319"/>
    </row>
    <row r="119" s="267" customFormat="1" ht="33.95" hidden="1" customHeight="1" outlineLevel="5" spans="2:66">
      <c r="B119" s="178" t="s">
        <v>784</v>
      </c>
      <c r="C119" s="287" t="s">
        <v>986</v>
      </c>
      <c r="D119" s="267" t="s">
        <v>987</v>
      </c>
      <c r="E119" s="178" t="s">
        <v>981</v>
      </c>
      <c r="F119" s="178"/>
      <c r="G119" s="178" t="s">
        <v>788</v>
      </c>
      <c r="H119" s="178">
        <f t="shared" si="187"/>
        <v>0</v>
      </c>
      <c r="I119" s="178" t="s">
        <v>789</v>
      </c>
      <c r="J119" s="178" t="e">
        <f t="shared" si="188"/>
        <v>#DIV/0!</v>
      </c>
      <c r="K119" s="178" t="s">
        <v>790</v>
      </c>
      <c r="L119" s="178" t="e">
        <f t="shared" si="189"/>
        <v>#DIV/0!</v>
      </c>
      <c r="M119" s="178" t="s">
        <v>791</v>
      </c>
      <c r="N119" s="178">
        <f t="shared" si="190"/>
        <v>0</v>
      </c>
      <c r="O119" s="178"/>
      <c r="P119" s="294"/>
      <c r="Q119" s="294"/>
      <c r="R119" s="294"/>
      <c r="S119" s="294"/>
      <c r="T119" s="294"/>
      <c r="U119" s="294"/>
      <c r="V119" s="294"/>
      <c r="W119" s="294"/>
      <c r="X119" s="294"/>
      <c r="Y119" s="294"/>
      <c r="Z119" s="294"/>
      <c r="AA119" s="294"/>
      <c r="AB119" s="178">
        <f t="shared" si="191"/>
        <v>0</v>
      </c>
      <c r="AC119" s="178">
        <f t="shared" si="192"/>
        <v>0</v>
      </c>
      <c r="AD119" s="178">
        <f>SUMIFS('1-2 人员岗位信息'!F:F,'1-2 人员岗位信息'!$C:$C,"自有人员",'1-2 人员岗位信息'!$B:$B,$D119)</f>
        <v>0</v>
      </c>
      <c r="AE119" s="302"/>
      <c r="AF119" s="178">
        <f t="shared" si="193"/>
        <v>0</v>
      </c>
      <c r="AG119" s="178">
        <f>SUMIFS('1-2 人员岗位信息'!G:G,'1-2 人员岗位信息'!$C:$C,"自有人员",'1-2 人员岗位信息'!$B:$B,$D119)</f>
        <v>0</v>
      </c>
      <c r="AH119" s="302"/>
      <c r="AI119" s="178">
        <f t="shared" si="194"/>
        <v>0</v>
      </c>
      <c r="AJ119" s="178">
        <f>SUMIFS('1-2 人员岗位信息'!H:H,'1-2 人员岗位信息'!$C:$C,"自有人员",'1-2 人员岗位信息'!$B:$B,$D119)</f>
        <v>0</v>
      </c>
      <c r="AK119" s="302"/>
      <c r="AL119" s="178">
        <f t="shared" si="195"/>
        <v>0</v>
      </c>
      <c r="AM119" s="178">
        <f>SUMIFS('1-2 人员岗位信息'!I:I,'1-2 人员岗位信息'!$C:$C,"自有人员",'1-2 人员岗位信息'!$B:$B,$D119)</f>
        <v>0</v>
      </c>
      <c r="AN119" s="302"/>
      <c r="AO119" s="178">
        <f t="shared" si="196"/>
        <v>0</v>
      </c>
      <c r="AP119" s="178">
        <f>SUMIFS('1-2 人员岗位信息'!J:J,'1-2 人员岗位信息'!$C:$C,"自有人员",'1-2 人员岗位信息'!$B:$B,$D119)</f>
        <v>0</v>
      </c>
      <c r="AQ119" s="302"/>
      <c r="AR119" s="178">
        <f t="shared" si="197"/>
        <v>0</v>
      </c>
      <c r="AS119" s="178">
        <f>SUMIFS('1-2 人员岗位信息'!K:K,'1-2 人员岗位信息'!$C:$C,"自有人员",'1-2 人员岗位信息'!$B:$B,$D119)</f>
        <v>0</v>
      </c>
      <c r="AT119" s="302"/>
      <c r="AU119" s="178">
        <f t="shared" si="198"/>
        <v>0</v>
      </c>
      <c r="AV119" s="178">
        <f>SUMIFS('1-2 人员岗位信息'!L:L,'1-2 人员岗位信息'!$C:$C,"自有人员",'1-2 人员岗位信息'!$B:$B,$D119)</f>
        <v>0</v>
      </c>
      <c r="AW119" s="302"/>
      <c r="AX119" s="178">
        <f t="shared" si="199"/>
        <v>0</v>
      </c>
      <c r="AY119" s="178">
        <f>SUMIFS('1-2 人员岗位信息'!M:M,'1-2 人员岗位信息'!$C:$C,"自有人员",'1-2 人员岗位信息'!$B:$B,$D119)</f>
        <v>0</v>
      </c>
      <c r="AZ119" s="302"/>
      <c r="BA119" s="178">
        <f t="shared" si="200"/>
        <v>0</v>
      </c>
      <c r="BB119" s="178">
        <f>SUMIFS('1-2 人员岗位信息'!N:N,'1-2 人员岗位信息'!$C:$C,"自有人员",'1-2 人员岗位信息'!$B:$B,$D119)</f>
        <v>0</v>
      </c>
      <c r="BC119" s="302"/>
      <c r="BD119" s="178">
        <f t="shared" si="201"/>
        <v>0</v>
      </c>
      <c r="BE119" s="178">
        <f>SUMIFS('1-2 人员岗位信息'!O:O,'1-2 人员岗位信息'!$C:$C,"自有人员",'1-2 人员岗位信息'!$B:$B,$D119)</f>
        <v>0</v>
      </c>
      <c r="BF119" s="302"/>
      <c r="BG119" s="178">
        <f t="shared" si="202"/>
        <v>0</v>
      </c>
      <c r="BH119" s="178">
        <f>SUMIFS('1-2 人员岗位信息'!P:P,'1-2 人员岗位信息'!$C:$C,"自有人员",'1-2 人员岗位信息'!$B:$B,$D119)</f>
        <v>0</v>
      </c>
      <c r="BI119" s="302"/>
      <c r="BJ119" s="178">
        <f t="shared" si="203"/>
        <v>0</v>
      </c>
      <c r="BK119" s="178">
        <f>SUMIFS('1-2 人员岗位信息'!Q:Q,'1-2 人员岗位信息'!$C:$C,"自有人员",'1-2 人员岗位信息'!$B:$B,$D119)</f>
        <v>0</v>
      </c>
      <c r="BL119" s="311"/>
      <c r="BM119" s="315"/>
      <c r="BN119" s="319"/>
    </row>
    <row r="120" s="267" customFormat="1" ht="33.95" hidden="1" customHeight="1" outlineLevel="5" spans="2:66">
      <c r="B120" s="178" t="s">
        <v>784</v>
      </c>
      <c r="C120" s="287" t="s">
        <v>988</v>
      </c>
      <c r="D120" s="267" t="s">
        <v>989</v>
      </c>
      <c r="E120" s="178" t="s">
        <v>990</v>
      </c>
      <c r="F120" s="178"/>
      <c r="G120" s="178" t="s">
        <v>788</v>
      </c>
      <c r="H120" s="178">
        <f t="shared" si="187"/>
        <v>0</v>
      </c>
      <c r="I120" s="178" t="s">
        <v>789</v>
      </c>
      <c r="J120" s="178" t="e">
        <f t="shared" si="188"/>
        <v>#DIV/0!</v>
      </c>
      <c r="K120" s="178" t="s">
        <v>790</v>
      </c>
      <c r="L120" s="178" t="e">
        <f t="shared" si="189"/>
        <v>#DIV/0!</v>
      </c>
      <c r="M120" s="178" t="s">
        <v>791</v>
      </c>
      <c r="N120" s="178">
        <f t="shared" si="190"/>
        <v>0</v>
      </c>
      <c r="O120" s="178"/>
      <c r="P120" s="294"/>
      <c r="Q120" s="294"/>
      <c r="R120" s="294"/>
      <c r="S120" s="294"/>
      <c r="T120" s="294"/>
      <c r="U120" s="294"/>
      <c r="V120" s="294"/>
      <c r="W120" s="294"/>
      <c r="X120" s="294"/>
      <c r="Y120" s="294"/>
      <c r="Z120" s="294"/>
      <c r="AA120" s="294"/>
      <c r="AB120" s="178">
        <f t="shared" si="191"/>
        <v>0</v>
      </c>
      <c r="AC120" s="178">
        <f t="shared" si="192"/>
        <v>0</v>
      </c>
      <c r="AD120" s="178">
        <f>SUMIFS('1-2 人员岗位信息'!F:F,'1-2 人员岗位信息'!$C:$C,"自有人员",'1-2 人员岗位信息'!$B:$B,$D120)</f>
        <v>0</v>
      </c>
      <c r="AE120" s="302"/>
      <c r="AF120" s="178">
        <f t="shared" si="193"/>
        <v>0</v>
      </c>
      <c r="AG120" s="178">
        <f>SUMIFS('1-2 人员岗位信息'!G:G,'1-2 人员岗位信息'!$C:$C,"自有人员",'1-2 人员岗位信息'!$B:$B,$D120)</f>
        <v>0</v>
      </c>
      <c r="AH120" s="302"/>
      <c r="AI120" s="178">
        <f t="shared" si="194"/>
        <v>0</v>
      </c>
      <c r="AJ120" s="178">
        <f>SUMIFS('1-2 人员岗位信息'!H:H,'1-2 人员岗位信息'!$C:$C,"自有人员",'1-2 人员岗位信息'!$B:$B,$D120)</f>
        <v>0</v>
      </c>
      <c r="AK120" s="302"/>
      <c r="AL120" s="178">
        <f t="shared" si="195"/>
        <v>0</v>
      </c>
      <c r="AM120" s="178">
        <f>SUMIFS('1-2 人员岗位信息'!I:I,'1-2 人员岗位信息'!$C:$C,"自有人员",'1-2 人员岗位信息'!$B:$B,$D120)</f>
        <v>0</v>
      </c>
      <c r="AN120" s="302"/>
      <c r="AO120" s="178">
        <f t="shared" si="196"/>
        <v>0</v>
      </c>
      <c r="AP120" s="178">
        <f>SUMIFS('1-2 人员岗位信息'!J:J,'1-2 人员岗位信息'!$C:$C,"自有人员",'1-2 人员岗位信息'!$B:$B,$D120)</f>
        <v>0</v>
      </c>
      <c r="AQ120" s="302"/>
      <c r="AR120" s="178">
        <f t="shared" si="197"/>
        <v>0</v>
      </c>
      <c r="AS120" s="178">
        <f>SUMIFS('1-2 人员岗位信息'!K:K,'1-2 人员岗位信息'!$C:$C,"自有人员",'1-2 人员岗位信息'!$B:$B,$D120)</f>
        <v>0</v>
      </c>
      <c r="AT120" s="302"/>
      <c r="AU120" s="178">
        <f t="shared" si="198"/>
        <v>0</v>
      </c>
      <c r="AV120" s="178">
        <f>SUMIFS('1-2 人员岗位信息'!L:L,'1-2 人员岗位信息'!$C:$C,"自有人员",'1-2 人员岗位信息'!$B:$B,$D120)</f>
        <v>0</v>
      </c>
      <c r="AW120" s="302"/>
      <c r="AX120" s="178">
        <f t="shared" si="199"/>
        <v>0</v>
      </c>
      <c r="AY120" s="178">
        <f>SUMIFS('1-2 人员岗位信息'!M:M,'1-2 人员岗位信息'!$C:$C,"自有人员",'1-2 人员岗位信息'!$B:$B,$D120)</f>
        <v>0</v>
      </c>
      <c r="AZ120" s="302"/>
      <c r="BA120" s="178">
        <f t="shared" si="200"/>
        <v>0</v>
      </c>
      <c r="BB120" s="178">
        <f>SUMIFS('1-2 人员岗位信息'!N:N,'1-2 人员岗位信息'!$C:$C,"自有人员",'1-2 人员岗位信息'!$B:$B,$D120)</f>
        <v>0</v>
      </c>
      <c r="BC120" s="302"/>
      <c r="BD120" s="178">
        <f t="shared" si="201"/>
        <v>0</v>
      </c>
      <c r="BE120" s="178">
        <f>SUMIFS('1-2 人员岗位信息'!O:O,'1-2 人员岗位信息'!$C:$C,"自有人员",'1-2 人员岗位信息'!$B:$B,$D120)</f>
        <v>0</v>
      </c>
      <c r="BF120" s="302"/>
      <c r="BG120" s="178">
        <f t="shared" si="202"/>
        <v>0</v>
      </c>
      <c r="BH120" s="178">
        <f>SUMIFS('1-2 人员岗位信息'!P:P,'1-2 人员岗位信息'!$C:$C,"自有人员",'1-2 人员岗位信息'!$B:$B,$D120)</f>
        <v>0</v>
      </c>
      <c r="BI120" s="302"/>
      <c r="BJ120" s="178">
        <f t="shared" si="203"/>
        <v>0</v>
      </c>
      <c r="BK120" s="178">
        <f>SUMIFS('1-2 人员岗位信息'!Q:Q,'1-2 人员岗位信息'!$C:$C,"自有人员",'1-2 人员岗位信息'!$B:$B,$D120)</f>
        <v>0</v>
      </c>
      <c r="BL120" s="311"/>
      <c r="BM120" s="315"/>
      <c r="BN120" s="319"/>
    </row>
    <row r="121" s="267" customFormat="1" ht="33.95" hidden="1" customHeight="1" outlineLevel="5" spans="2:66">
      <c r="B121" s="178" t="s">
        <v>784</v>
      </c>
      <c r="C121" s="287" t="s">
        <v>991</v>
      </c>
      <c r="D121" s="267" t="s">
        <v>992</v>
      </c>
      <c r="E121" s="178" t="s">
        <v>806</v>
      </c>
      <c r="F121" s="178"/>
      <c r="G121" s="178" t="s">
        <v>788</v>
      </c>
      <c r="H121" s="178">
        <f t="shared" si="187"/>
        <v>0</v>
      </c>
      <c r="I121" s="178" t="s">
        <v>789</v>
      </c>
      <c r="J121" s="178" t="e">
        <f t="shared" si="188"/>
        <v>#DIV/0!</v>
      </c>
      <c r="K121" s="178" t="s">
        <v>790</v>
      </c>
      <c r="L121" s="178" t="e">
        <f t="shared" si="189"/>
        <v>#DIV/0!</v>
      </c>
      <c r="M121" s="178" t="s">
        <v>791</v>
      </c>
      <c r="N121" s="178">
        <f t="shared" si="190"/>
        <v>0</v>
      </c>
      <c r="O121" s="178"/>
      <c r="P121" s="294"/>
      <c r="Q121" s="294"/>
      <c r="R121" s="294"/>
      <c r="S121" s="294"/>
      <c r="T121" s="294"/>
      <c r="U121" s="294"/>
      <c r="V121" s="294"/>
      <c r="W121" s="294"/>
      <c r="X121" s="294"/>
      <c r="Y121" s="294"/>
      <c r="Z121" s="294"/>
      <c r="AA121" s="294"/>
      <c r="AB121" s="178">
        <f t="shared" si="191"/>
        <v>0</v>
      </c>
      <c r="AC121" s="178">
        <f t="shared" si="192"/>
        <v>0</v>
      </c>
      <c r="AD121" s="178">
        <f>SUMIFS('1-2 人员岗位信息'!F:F,'1-2 人员岗位信息'!$C:$C,"自有人员",'1-2 人员岗位信息'!$B:$B,$D121)</f>
        <v>0</v>
      </c>
      <c r="AE121" s="302"/>
      <c r="AF121" s="178">
        <f t="shared" si="193"/>
        <v>0</v>
      </c>
      <c r="AG121" s="178">
        <f>SUMIFS('1-2 人员岗位信息'!G:G,'1-2 人员岗位信息'!$C:$C,"自有人员",'1-2 人员岗位信息'!$B:$B,$D121)</f>
        <v>0</v>
      </c>
      <c r="AH121" s="302"/>
      <c r="AI121" s="178">
        <f t="shared" si="194"/>
        <v>0</v>
      </c>
      <c r="AJ121" s="178">
        <f>SUMIFS('1-2 人员岗位信息'!H:H,'1-2 人员岗位信息'!$C:$C,"自有人员",'1-2 人员岗位信息'!$B:$B,$D121)</f>
        <v>0</v>
      </c>
      <c r="AK121" s="302"/>
      <c r="AL121" s="178">
        <f t="shared" si="195"/>
        <v>0</v>
      </c>
      <c r="AM121" s="178">
        <f>SUMIFS('1-2 人员岗位信息'!I:I,'1-2 人员岗位信息'!$C:$C,"自有人员",'1-2 人员岗位信息'!$B:$B,$D121)</f>
        <v>0</v>
      </c>
      <c r="AN121" s="302"/>
      <c r="AO121" s="178">
        <f t="shared" si="196"/>
        <v>0</v>
      </c>
      <c r="AP121" s="178">
        <f>SUMIFS('1-2 人员岗位信息'!J:J,'1-2 人员岗位信息'!$C:$C,"自有人员",'1-2 人员岗位信息'!$B:$B,$D121)</f>
        <v>0</v>
      </c>
      <c r="AQ121" s="302"/>
      <c r="AR121" s="178">
        <f t="shared" si="197"/>
        <v>0</v>
      </c>
      <c r="AS121" s="178">
        <f>SUMIFS('1-2 人员岗位信息'!K:K,'1-2 人员岗位信息'!$C:$C,"自有人员",'1-2 人员岗位信息'!$B:$B,$D121)</f>
        <v>0</v>
      </c>
      <c r="AT121" s="302"/>
      <c r="AU121" s="178">
        <f t="shared" si="198"/>
        <v>0</v>
      </c>
      <c r="AV121" s="178">
        <f>SUMIFS('1-2 人员岗位信息'!L:L,'1-2 人员岗位信息'!$C:$C,"自有人员",'1-2 人员岗位信息'!$B:$B,$D121)</f>
        <v>0</v>
      </c>
      <c r="AW121" s="302"/>
      <c r="AX121" s="178">
        <f t="shared" si="199"/>
        <v>0</v>
      </c>
      <c r="AY121" s="178">
        <f>SUMIFS('1-2 人员岗位信息'!M:M,'1-2 人员岗位信息'!$C:$C,"自有人员",'1-2 人员岗位信息'!$B:$B,$D121)</f>
        <v>0</v>
      </c>
      <c r="AZ121" s="302"/>
      <c r="BA121" s="178">
        <f t="shared" si="200"/>
        <v>0</v>
      </c>
      <c r="BB121" s="178">
        <f>SUMIFS('1-2 人员岗位信息'!N:N,'1-2 人员岗位信息'!$C:$C,"自有人员",'1-2 人员岗位信息'!$B:$B,$D121)</f>
        <v>0</v>
      </c>
      <c r="BC121" s="302"/>
      <c r="BD121" s="178">
        <f t="shared" si="201"/>
        <v>0</v>
      </c>
      <c r="BE121" s="178">
        <f>SUMIFS('1-2 人员岗位信息'!O:O,'1-2 人员岗位信息'!$C:$C,"自有人员",'1-2 人员岗位信息'!$B:$B,$D121)</f>
        <v>0</v>
      </c>
      <c r="BF121" s="302"/>
      <c r="BG121" s="178">
        <f t="shared" si="202"/>
        <v>0</v>
      </c>
      <c r="BH121" s="178">
        <f>SUMIFS('1-2 人员岗位信息'!P:P,'1-2 人员岗位信息'!$C:$C,"自有人员",'1-2 人员岗位信息'!$B:$B,$D121)</f>
        <v>0</v>
      </c>
      <c r="BI121" s="302"/>
      <c r="BJ121" s="178">
        <f t="shared" si="203"/>
        <v>0</v>
      </c>
      <c r="BK121" s="178">
        <f>SUMIFS('1-2 人员岗位信息'!Q:Q,'1-2 人员岗位信息'!$C:$C,"自有人员",'1-2 人员岗位信息'!$B:$B,$D121)</f>
        <v>0</v>
      </c>
      <c r="BL121" s="311"/>
      <c r="BM121" s="315"/>
      <c r="BN121" s="319"/>
    </row>
    <row r="122" s="121" customFormat="1" ht="33.95" hidden="1" customHeight="1" outlineLevel="4" collapsed="1" spans="2:66">
      <c r="B122" s="122" t="s">
        <v>779</v>
      </c>
      <c r="C122" s="123" t="s">
        <v>71</v>
      </c>
      <c r="D122" s="121" t="s">
        <v>68</v>
      </c>
      <c r="E122" s="122"/>
      <c r="F122" s="122"/>
      <c r="G122" s="122"/>
      <c r="H122" s="122">
        <f>SUM(H123:H131)</f>
        <v>0</v>
      </c>
      <c r="I122" s="122"/>
      <c r="J122" s="122"/>
      <c r="K122" s="122"/>
      <c r="L122" s="122"/>
      <c r="M122" s="122"/>
      <c r="N122" s="122"/>
      <c r="O122" s="122"/>
      <c r="P122" s="293"/>
      <c r="Q122" s="293"/>
      <c r="R122" s="293"/>
      <c r="S122" s="293"/>
      <c r="T122" s="293"/>
      <c r="U122" s="293"/>
      <c r="V122" s="293"/>
      <c r="W122" s="293"/>
      <c r="X122" s="293"/>
      <c r="Y122" s="293"/>
      <c r="Z122" s="293"/>
      <c r="AA122" s="293"/>
      <c r="AB122" s="122">
        <f t="shared" ref="AB122:AF122" si="204">SUM(AB123:AB131)</f>
        <v>0</v>
      </c>
      <c r="AC122" s="122">
        <f t="shared" si="204"/>
        <v>0</v>
      </c>
      <c r="AD122" s="122"/>
      <c r="AE122" s="122"/>
      <c r="AF122" s="122">
        <f t="shared" si="204"/>
        <v>0</v>
      </c>
      <c r="AG122" s="122"/>
      <c r="AH122" s="122"/>
      <c r="AI122" s="122">
        <f>SUM(AI123:AI131)</f>
        <v>0</v>
      </c>
      <c r="AJ122" s="122"/>
      <c r="AK122" s="122"/>
      <c r="AL122" s="122">
        <f>SUM(AL123:AL131)</f>
        <v>0</v>
      </c>
      <c r="AM122" s="122"/>
      <c r="AN122" s="122"/>
      <c r="AO122" s="122">
        <f>SUM(AO123:AO131)</f>
        <v>0</v>
      </c>
      <c r="AP122" s="122"/>
      <c r="AQ122" s="122"/>
      <c r="AR122" s="122">
        <f>SUM(AR123:AR131)</f>
        <v>0</v>
      </c>
      <c r="AS122" s="122"/>
      <c r="AT122" s="122"/>
      <c r="AU122" s="122">
        <f>SUM(AU123:AU131)</f>
        <v>0</v>
      </c>
      <c r="AV122" s="122"/>
      <c r="AW122" s="122"/>
      <c r="AX122" s="122">
        <f>SUM(AX123:AX131)</f>
        <v>0</v>
      </c>
      <c r="AY122" s="122"/>
      <c r="AZ122" s="122"/>
      <c r="BA122" s="122">
        <f>SUM(BA123:BA131)</f>
        <v>0</v>
      </c>
      <c r="BB122" s="122"/>
      <c r="BC122" s="122"/>
      <c r="BD122" s="122">
        <f>SUM(BD123:BD131)</f>
        <v>0</v>
      </c>
      <c r="BE122" s="122"/>
      <c r="BF122" s="122"/>
      <c r="BG122" s="122">
        <f>SUM(BG123:BG131)</f>
        <v>0</v>
      </c>
      <c r="BH122" s="122"/>
      <c r="BI122" s="122"/>
      <c r="BJ122" s="122">
        <f>SUM(BJ123:BJ131)</f>
        <v>0</v>
      </c>
      <c r="BK122" s="122"/>
      <c r="BL122" s="310"/>
      <c r="BM122" s="315"/>
      <c r="BN122" s="318"/>
    </row>
    <row r="123" s="267" customFormat="1" ht="33.95" hidden="1" customHeight="1" outlineLevel="5" spans="2:66">
      <c r="B123" s="178" t="s">
        <v>784</v>
      </c>
      <c r="C123" s="287" t="s">
        <v>993</v>
      </c>
      <c r="D123" s="267" t="s">
        <v>971</v>
      </c>
      <c r="E123" s="178" t="s">
        <v>994</v>
      </c>
      <c r="F123" s="178"/>
      <c r="G123" s="178" t="s">
        <v>788</v>
      </c>
      <c r="H123" s="178">
        <f t="shared" ref="H123:H131" si="205">AB123</f>
        <v>0</v>
      </c>
      <c r="I123" s="178" t="s">
        <v>789</v>
      </c>
      <c r="J123" s="178" t="e">
        <f t="shared" ref="J123:J131" si="206">SUM(AD123,AG123,AJ123,AM123,AP123,AS123,AV123,AY123,BB123,BE123,BH123,BK123)/N123</f>
        <v>#DIV/0!</v>
      </c>
      <c r="K123" s="178" t="s">
        <v>790</v>
      </c>
      <c r="L123" s="178" t="e">
        <f t="shared" ref="L123:L131" si="207">H123/N123/J123</f>
        <v>#DIV/0!</v>
      </c>
      <c r="M123" s="178" t="s">
        <v>791</v>
      </c>
      <c r="N123" s="178">
        <f t="shared" ref="N123:N131" si="208">COUNTIF(AD123,"&gt;0")+COUNTIF(AG123,"&gt;0")+COUNTIF(AJ123,"&gt;0")+COUNTIF(AM123,"&gt;0")+COUNTIF(AP123,"&gt;0")+COUNTIF(AS123,"&gt;0")+COUNTIF(AV123,"&gt;0")+COUNTIF(AY123,"&gt;0")+COUNTIF(BB123,"&gt;0")+COUNTIF(BE123,"&gt;0")+COUNTIF(BH123,"&gt;0")+COUNTIF(BK123,"&gt;0")</f>
        <v>0</v>
      </c>
      <c r="O123" s="178"/>
      <c r="P123" s="294"/>
      <c r="Q123" s="294"/>
      <c r="R123" s="294"/>
      <c r="S123" s="294"/>
      <c r="T123" s="294"/>
      <c r="U123" s="294"/>
      <c r="V123" s="294"/>
      <c r="W123" s="294"/>
      <c r="X123" s="294"/>
      <c r="Y123" s="294"/>
      <c r="Z123" s="294"/>
      <c r="AA123" s="294"/>
      <c r="AB123" s="178">
        <f t="shared" ref="AB123:AB131" si="209">SUM(AC123,AF123,AI123,AL123,AO123,AR123,AU123,AX123,BA123,BD123,BG123,BJ123)</f>
        <v>0</v>
      </c>
      <c r="AC123" s="178">
        <f t="shared" ref="AC123:AC131" si="210">AD123*AE123</f>
        <v>0</v>
      </c>
      <c r="AD123" s="178">
        <f>SUMIFS('1-2 人员岗位信息'!F:F,'1-2 人员岗位信息'!$C:$C,"劳务派遣",'1-2 人员岗位信息'!$B:$B,$D123)</f>
        <v>0</v>
      </c>
      <c r="AE123" s="302"/>
      <c r="AF123" s="178">
        <f t="shared" ref="AF123:AF131" si="211">AG123*AH123</f>
        <v>0</v>
      </c>
      <c r="AG123" s="178">
        <f>SUMIFS('1-2 人员岗位信息'!G:G,'1-2 人员岗位信息'!$C:$C,"劳务派遣",'1-2 人员岗位信息'!$B:$B,$D123)</f>
        <v>0</v>
      </c>
      <c r="AH123" s="302"/>
      <c r="AI123" s="178">
        <f t="shared" ref="AI123:AI131" si="212">AJ123*AK123</f>
        <v>0</v>
      </c>
      <c r="AJ123" s="178">
        <f>SUMIFS('1-2 人员岗位信息'!H:H,'1-2 人员岗位信息'!$C:$C,"劳务派遣",'1-2 人员岗位信息'!$B:$B,$D123)</f>
        <v>0</v>
      </c>
      <c r="AK123" s="302"/>
      <c r="AL123" s="178">
        <f t="shared" ref="AL123:AL131" si="213">AM123*AN123</f>
        <v>0</v>
      </c>
      <c r="AM123" s="178">
        <f>SUMIFS('1-2 人员岗位信息'!I:I,'1-2 人员岗位信息'!$C:$C,"劳务派遣",'1-2 人员岗位信息'!$B:$B,$D123)</f>
        <v>0</v>
      </c>
      <c r="AN123" s="302"/>
      <c r="AO123" s="178">
        <f t="shared" ref="AO123:AO131" si="214">AP123*AQ123</f>
        <v>0</v>
      </c>
      <c r="AP123" s="178">
        <f>SUMIFS('1-2 人员岗位信息'!J:J,'1-2 人员岗位信息'!$C:$C,"劳务派遣",'1-2 人员岗位信息'!$B:$B,$D123)</f>
        <v>0</v>
      </c>
      <c r="AQ123" s="302"/>
      <c r="AR123" s="178">
        <f t="shared" ref="AR123:AR131" si="215">AS123*AT123</f>
        <v>0</v>
      </c>
      <c r="AS123" s="178">
        <f>SUMIFS('1-2 人员岗位信息'!K:K,'1-2 人员岗位信息'!$C:$C,"劳务派遣",'1-2 人员岗位信息'!$B:$B,$D123)</f>
        <v>0</v>
      </c>
      <c r="AT123" s="302"/>
      <c r="AU123" s="178">
        <f t="shared" ref="AU123:AU131" si="216">AV123*AW123</f>
        <v>0</v>
      </c>
      <c r="AV123" s="178">
        <f>SUMIFS('1-2 人员岗位信息'!L:L,'1-2 人员岗位信息'!$C:$C,"劳务派遣",'1-2 人员岗位信息'!$B:$B,$D123)</f>
        <v>0</v>
      </c>
      <c r="AW123" s="302"/>
      <c r="AX123" s="178">
        <f t="shared" ref="AX123:AX131" si="217">AY123*AZ123</f>
        <v>0</v>
      </c>
      <c r="AY123" s="178">
        <f>SUMIFS('1-2 人员岗位信息'!M:M,'1-2 人员岗位信息'!$C:$C,"劳务派遣",'1-2 人员岗位信息'!$B:$B,$D123)</f>
        <v>0</v>
      </c>
      <c r="AZ123" s="302"/>
      <c r="BA123" s="178">
        <f t="shared" ref="BA123:BA131" si="218">BB123*BC123</f>
        <v>0</v>
      </c>
      <c r="BB123" s="178">
        <f>SUMIFS('1-2 人员岗位信息'!N:N,'1-2 人员岗位信息'!$C:$C,"劳务派遣",'1-2 人员岗位信息'!$B:$B,$D123)</f>
        <v>0</v>
      </c>
      <c r="BC123" s="302"/>
      <c r="BD123" s="178">
        <f t="shared" ref="BD123:BD131" si="219">BE123*BF123</f>
        <v>0</v>
      </c>
      <c r="BE123" s="178">
        <f>SUMIFS('1-2 人员岗位信息'!O:O,'1-2 人员岗位信息'!$C:$C,"劳务派遣",'1-2 人员岗位信息'!$B:$B,$D123)</f>
        <v>0</v>
      </c>
      <c r="BF123" s="302"/>
      <c r="BG123" s="178">
        <f t="shared" ref="BG123:BG131" si="220">BH123*BI123</f>
        <v>0</v>
      </c>
      <c r="BH123" s="178">
        <f>SUMIFS('1-2 人员岗位信息'!P:P,'1-2 人员岗位信息'!$C:$C,"劳务派遣",'1-2 人员岗位信息'!$B:$B,$D123)</f>
        <v>0</v>
      </c>
      <c r="BI123" s="302"/>
      <c r="BJ123" s="178">
        <f t="shared" ref="BJ123:BJ131" si="221">BK123*BL123</f>
        <v>0</v>
      </c>
      <c r="BK123" s="178">
        <f>SUMIFS('1-2 人员岗位信息'!Q:Q,'1-2 人员岗位信息'!$C:$C,"劳务派遣",'1-2 人员岗位信息'!$B:$B,$D123)</f>
        <v>0</v>
      </c>
      <c r="BL123" s="311"/>
      <c r="BM123" s="315"/>
      <c r="BN123" s="319"/>
    </row>
    <row r="124" s="267" customFormat="1" ht="33.95" hidden="1" customHeight="1" outlineLevel="5" spans="2:66">
      <c r="B124" s="178" t="s">
        <v>784</v>
      </c>
      <c r="C124" s="287" t="s">
        <v>995</v>
      </c>
      <c r="D124" s="267" t="s">
        <v>974</v>
      </c>
      <c r="E124" s="178" t="s">
        <v>996</v>
      </c>
      <c r="F124" s="178"/>
      <c r="G124" s="178" t="s">
        <v>788</v>
      </c>
      <c r="H124" s="178">
        <f t="shared" si="205"/>
        <v>0</v>
      </c>
      <c r="I124" s="178" t="s">
        <v>789</v>
      </c>
      <c r="J124" s="178" t="e">
        <f t="shared" si="206"/>
        <v>#DIV/0!</v>
      </c>
      <c r="K124" s="178" t="s">
        <v>790</v>
      </c>
      <c r="L124" s="178" t="e">
        <f t="shared" si="207"/>
        <v>#DIV/0!</v>
      </c>
      <c r="M124" s="178" t="s">
        <v>791</v>
      </c>
      <c r="N124" s="178">
        <f t="shared" si="208"/>
        <v>0</v>
      </c>
      <c r="O124" s="178"/>
      <c r="P124" s="294"/>
      <c r="Q124" s="294"/>
      <c r="R124" s="294"/>
      <c r="S124" s="294"/>
      <c r="T124" s="294"/>
      <c r="U124" s="294"/>
      <c r="V124" s="294"/>
      <c r="W124" s="294"/>
      <c r="X124" s="294"/>
      <c r="Y124" s="294"/>
      <c r="Z124" s="294"/>
      <c r="AA124" s="294"/>
      <c r="AB124" s="178">
        <f t="shared" si="209"/>
        <v>0</v>
      </c>
      <c r="AC124" s="178">
        <f t="shared" si="210"/>
        <v>0</v>
      </c>
      <c r="AD124" s="178">
        <f>SUMIFS('1-2 人员岗位信息'!F:F,'1-2 人员岗位信息'!$C:$C,"劳务派遣",'1-2 人员岗位信息'!$B:$B,$D124)</f>
        <v>0</v>
      </c>
      <c r="AE124" s="302"/>
      <c r="AF124" s="178">
        <f t="shared" si="211"/>
        <v>0</v>
      </c>
      <c r="AG124" s="178">
        <f>SUMIFS('1-2 人员岗位信息'!G:G,'1-2 人员岗位信息'!$C:$C,"劳务派遣",'1-2 人员岗位信息'!$B:$B,$D124)</f>
        <v>0</v>
      </c>
      <c r="AH124" s="302"/>
      <c r="AI124" s="178">
        <f t="shared" si="212"/>
        <v>0</v>
      </c>
      <c r="AJ124" s="178">
        <f>SUMIFS('1-2 人员岗位信息'!H:H,'1-2 人员岗位信息'!$C:$C,"劳务派遣",'1-2 人员岗位信息'!$B:$B,$D124)</f>
        <v>0</v>
      </c>
      <c r="AK124" s="302"/>
      <c r="AL124" s="178">
        <f t="shared" si="213"/>
        <v>0</v>
      </c>
      <c r="AM124" s="178">
        <f>SUMIFS('1-2 人员岗位信息'!I:I,'1-2 人员岗位信息'!$C:$C,"劳务派遣",'1-2 人员岗位信息'!$B:$B,$D124)</f>
        <v>0</v>
      </c>
      <c r="AN124" s="302"/>
      <c r="AO124" s="178">
        <f t="shared" si="214"/>
        <v>0</v>
      </c>
      <c r="AP124" s="178">
        <f>SUMIFS('1-2 人员岗位信息'!J:J,'1-2 人员岗位信息'!$C:$C,"劳务派遣",'1-2 人员岗位信息'!$B:$B,$D124)</f>
        <v>0</v>
      </c>
      <c r="AQ124" s="302"/>
      <c r="AR124" s="178">
        <f t="shared" si="215"/>
        <v>0</v>
      </c>
      <c r="AS124" s="178">
        <f>SUMIFS('1-2 人员岗位信息'!K:K,'1-2 人员岗位信息'!$C:$C,"劳务派遣",'1-2 人员岗位信息'!$B:$B,$D124)</f>
        <v>0</v>
      </c>
      <c r="AT124" s="302"/>
      <c r="AU124" s="178">
        <f t="shared" si="216"/>
        <v>0</v>
      </c>
      <c r="AV124" s="178">
        <f>SUMIFS('1-2 人员岗位信息'!L:L,'1-2 人员岗位信息'!$C:$C,"劳务派遣",'1-2 人员岗位信息'!$B:$B,$D124)</f>
        <v>0</v>
      </c>
      <c r="AW124" s="302"/>
      <c r="AX124" s="178">
        <f t="shared" si="217"/>
        <v>0</v>
      </c>
      <c r="AY124" s="178">
        <f>SUMIFS('1-2 人员岗位信息'!M:M,'1-2 人员岗位信息'!$C:$C,"劳务派遣",'1-2 人员岗位信息'!$B:$B,$D124)</f>
        <v>0</v>
      </c>
      <c r="AZ124" s="302"/>
      <c r="BA124" s="178">
        <f t="shared" si="218"/>
        <v>0</v>
      </c>
      <c r="BB124" s="178">
        <f>SUMIFS('1-2 人员岗位信息'!N:N,'1-2 人员岗位信息'!$C:$C,"劳务派遣",'1-2 人员岗位信息'!$B:$B,$D124)</f>
        <v>0</v>
      </c>
      <c r="BC124" s="302"/>
      <c r="BD124" s="178">
        <f t="shared" si="219"/>
        <v>0</v>
      </c>
      <c r="BE124" s="178">
        <f>SUMIFS('1-2 人员岗位信息'!O:O,'1-2 人员岗位信息'!$C:$C,"劳务派遣",'1-2 人员岗位信息'!$B:$B,$D124)</f>
        <v>0</v>
      </c>
      <c r="BF124" s="302"/>
      <c r="BG124" s="178">
        <f t="shared" si="220"/>
        <v>0</v>
      </c>
      <c r="BH124" s="178">
        <f>SUMIFS('1-2 人员岗位信息'!P:P,'1-2 人员岗位信息'!$C:$C,"劳务派遣",'1-2 人员岗位信息'!$B:$B,$D124)</f>
        <v>0</v>
      </c>
      <c r="BI124" s="302"/>
      <c r="BJ124" s="178">
        <f t="shared" si="221"/>
        <v>0</v>
      </c>
      <c r="BK124" s="178">
        <f>SUMIFS('1-2 人员岗位信息'!Q:Q,'1-2 人员岗位信息'!$C:$C,"劳务派遣",'1-2 人员岗位信息'!$B:$B,$D124)</f>
        <v>0</v>
      </c>
      <c r="BL124" s="311"/>
      <c r="BM124" s="315"/>
      <c r="BN124" s="319"/>
    </row>
    <row r="125" s="267" customFormat="1" ht="33.95" hidden="1" customHeight="1" outlineLevel="5" spans="2:66">
      <c r="B125" s="178" t="s">
        <v>784</v>
      </c>
      <c r="C125" s="287" t="s">
        <v>997</v>
      </c>
      <c r="D125" s="267" t="s">
        <v>977</v>
      </c>
      <c r="E125" s="178" t="s">
        <v>978</v>
      </c>
      <c r="F125" s="178"/>
      <c r="G125" s="178" t="s">
        <v>788</v>
      </c>
      <c r="H125" s="178">
        <f t="shared" si="205"/>
        <v>0</v>
      </c>
      <c r="I125" s="178" t="s">
        <v>789</v>
      </c>
      <c r="J125" s="178" t="e">
        <f t="shared" si="206"/>
        <v>#DIV/0!</v>
      </c>
      <c r="K125" s="178" t="s">
        <v>790</v>
      </c>
      <c r="L125" s="178" t="e">
        <f t="shared" si="207"/>
        <v>#DIV/0!</v>
      </c>
      <c r="M125" s="178" t="s">
        <v>791</v>
      </c>
      <c r="N125" s="178">
        <f t="shared" si="208"/>
        <v>0</v>
      </c>
      <c r="O125" s="178"/>
      <c r="P125" s="294"/>
      <c r="Q125" s="294"/>
      <c r="R125" s="294"/>
      <c r="S125" s="294"/>
      <c r="T125" s="294"/>
      <c r="U125" s="294"/>
      <c r="V125" s="294"/>
      <c r="W125" s="294"/>
      <c r="X125" s="294"/>
      <c r="Y125" s="294"/>
      <c r="Z125" s="294"/>
      <c r="AA125" s="294"/>
      <c r="AB125" s="178">
        <f t="shared" si="209"/>
        <v>0</v>
      </c>
      <c r="AC125" s="178">
        <f t="shared" si="210"/>
        <v>0</v>
      </c>
      <c r="AD125" s="178">
        <f>SUMIFS('1-2 人员岗位信息'!F:F,'1-2 人员岗位信息'!$C:$C,"劳务派遣",'1-2 人员岗位信息'!$B:$B,$D125)</f>
        <v>0</v>
      </c>
      <c r="AE125" s="302"/>
      <c r="AF125" s="178">
        <f t="shared" si="211"/>
        <v>0</v>
      </c>
      <c r="AG125" s="178">
        <f>SUMIFS('1-2 人员岗位信息'!G:G,'1-2 人员岗位信息'!$C:$C,"劳务派遣",'1-2 人员岗位信息'!$B:$B,$D125)</f>
        <v>0</v>
      </c>
      <c r="AH125" s="302"/>
      <c r="AI125" s="178">
        <f t="shared" si="212"/>
        <v>0</v>
      </c>
      <c r="AJ125" s="178">
        <f>SUMIFS('1-2 人员岗位信息'!H:H,'1-2 人员岗位信息'!$C:$C,"劳务派遣",'1-2 人员岗位信息'!$B:$B,$D125)</f>
        <v>0</v>
      </c>
      <c r="AK125" s="302"/>
      <c r="AL125" s="178">
        <f t="shared" si="213"/>
        <v>0</v>
      </c>
      <c r="AM125" s="178">
        <f>SUMIFS('1-2 人员岗位信息'!I:I,'1-2 人员岗位信息'!$C:$C,"劳务派遣",'1-2 人员岗位信息'!$B:$B,$D125)</f>
        <v>0</v>
      </c>
      <c r="AN125" s="302"/>
      <c r="AO125" s="178">
        <f t="shared" si="214"/>
        <v>0</v>
      </c>
      <c r="AP125" s="178">
        <f>SUMIFS('1-2 人员岗位信息'!J:J,'1-2 人员岗位信息'!$C:$C,"劳务派遣",'1-2 人员岗位信息'!$B:$B,$D125)</f>
        <v>0</v>
      </c>
      <c r="AQ125" s="302"/>
      <c r="AR125" s="178">
        <f t="shared" si="215"/>
        <v>0</v>
      </c>
      <c r="AS125" s="178">
        <f>SUMIFS('1-2 人员岗位信息'!K:K,'1-2 人员岗位信息'!$C:$C,"劳务派遣",'1-2 人员岗位信息'!$B:$B,$D125)</f>
        <v>0</v>
      </c>
      <c r="AT125" s="302"/>
      <c r="AU125" s="178">
        <f t="shared" si="216"/>
        <v>0</v>
      </c>
      <c r="AV125" s="178">
        <f>SUMIFS('1-2 人员岗位信息'!L:L,'1-2 人员岗位信息'!$C:$C,"劳务派遣",'1-2 人员岗位信息'!$B:$B,$D125)</f>
        <v>0</v>
      </c>
      <c r="AW125" s="302"/>
      <c r="AX125" s="178">
        <f t="shared" si="217"/>
        <v>0</v>
      </c>
      <c r="AY125" s="178">
        <f>SUMIFS('1-2 人员岗位信息'!M:M,'1-2 人员岗位信息'!$C:$C,"劳务派遣",'1-2 人员岗位信息'!$B:$B,$D125)</f>
        <v>0</v>
      </c>
      <c r="AZ125" s="302"/>
      <c r="BA125" s="178">
        <f t="shared" si="218"/>
        <v>0</v>
      </c>
      <c r="BB125" s="178">
        <f>SUMIFS('1-2 人员岗位信息'!N:N,'1-2 人员岗位信息'!$C:$C,"劳务派遣",'1-2 人员岗位信息'!$B:$B,$D125)</f>
        <v>0</v>
      </c>
      <c r="BC125" s="302"/>
      <c r="BD125" s="178">
        <f t="shared" si="219"/>
        <v>0</v>
      </c>
      <c r="BE125" s="178">
        <f>SUMIFS('1-2 人员岗位信息'!O:O,'1-2 人员岗位信息'!$C:$C,"劳务派遣",'1-2 人员岗位信息'!$B:$B,$D125)</f>
        <v>0</v>
      </c>
      <c r="BF125" s="302"/>
      <c r="BG125" s="178">
        <f t="shared" si="220"/>
        <v>0</v>
      </c>
      <c r="BH125" s="178">
        <f>SUMIFS('1-2 人员岗位信息'!P:P,'1-2 人员岗位信息'!$C:$C,"劳务派遣",'1-2 人员岗位信息'!$B:$B,$D125)</f>
        <v>0</v>
      </c>
      <c r="BI125" s="302"/>
      <c r="BJ125" s="178">
        <f t="shared" si="221"/>
        <v>0</v>
      </c>
      <c r="BK125" s="178">
        <f>SUMIFS('1-2 人员岗位信息'!Q:Q,'1-2 人员岗位信息'!$C:$C,"劳务派遣",'1-2 人员岗位信息'!$B:$B,$D125)</f>
        <v>0</v>
      </c>
      <c r="BL125" s="311"/>
      <c r="BM125" s="315"/>
      <c r="BN125" s="319"/>
    </row>
    <row r="126" s="267" customFormat="1" ht="33.95" hidden="1" customHeight="1" outlineLevel="5" spans="2:66">
      <c r="B126" s="178" t="s">
        <v>784</v>
      </c>
      <c r="C126" s="287" t="s">
        <v>998</v>
      </c>
      <c r="D126" s="267" t="s">
        <v>980</v>
      </c>
      <c r="E126" s="178" t="s">
        <v>981</v>
      </c>
      <c r="F126" s="178"/>
      <c r="G126" s="178" t="s">
        <v>788</v>
      </c>
      <c r="H126" s="178">
        <f t="shared" si="205"/>
        <v>0</v>
      </c>
      <c r="I126" s="178" t="s">
        <v>789</v>
      </c>
      <c r="J126" s="178" t="e">
        <f t="shared" si="206"/>
        <v>#DIV/0!</v>
      </c>
      <c r="K126" s="178" t="s">
        <v>790</v>
      </c>
      <c r="L126" s="178" t="e">
        <f t="shared" si="207"/>
        <v>#DIV/0!</v>
      </c>
      <c r="M126" s="178" t="s">
        <v>791</v>
      </c>
      <c r="N126" s="178">
        <f t="shared" si="208"/>
        <v>0</v>
      </c>
      <c r="O126" s="178"/>
      <c r="P126" s="294"/>
      <c r="Q126" s="294"/>
      <c r="R126" s="294"/>
      <c r="S126" s="294"/>
      <c r="T126" s="294"/>
      <c r="U126" s="294"/>
      <c r="V126" s="294"/>
      <c r="W126" s="294"/>
      <c r="X126" s="294"/>
      <c r="Y126" s="294"/>
      <c r="Z126" s="294"/>
      <c r="AA126" s="294"/>
      <c r="AB126" s="178">
        <f t="shared" si="209"/>
        <v>0</v>
      </c>
      <c r="AC126" s="178">
        <f t="shared" si="210"/>
        <v>0</v>
      </c>
      <c r="AD126" s="178">
        <f>SUMIFS('1-2 人员岗位信息'!F:F,'1-2 人员岗位信息'!$C:$C,"劳务派遣",'1-2 人员岗位信息'!$B:$B,$D126)</f>
        <v>0</v>
      </c>
      <c r="AE126" s="302"/>
      <c r="AF126" s="178">
        <f t="shared" si="211"/>
        <v>0</v>
      </c>
      <c r="AG126" s="178">
        <f>SUMIFS('1-2 人员岗位信息'!G:G,'1-2 人员岗位信息'!$C:$C,"劳务派遣",'1-2 人员岗位信息'!$B:$B,$D126)</f>
        <v>0</v>
      </c>
      <c r="AH126" s="302"/>
      <c r="AI126" s="178">
        <f t="shared" si="212"/>
        <v>0</v>
      </c>
      <c r="AJ126" s="178">
        <f>SUMIFS('1-2 人员岗位信息'!H:H,'1-2 人员岗位信息'!$C:$C,"劳务派遣",'1-2 人员岗位信息'!$B:$B,$D126)</f>
        <v>0</v>
      </c>
      <c r="AK126" s="302"/>
      <c r="AL126" s="178">
        <f t="shared" si="213"/>
        <v>0</v>
      </c>
      <c r="AM126" s="178">
        <f>SUMIFS('1-2 人员岗位信息'!I:I,'1-2 人员岗位信息'!$C:$C,"劳务派遣",'1-2 人员岗位信息'!$B:$B,$D126)</f>
        <v>0</v>
      </c>
      <c r="AN126" s="302"/>
      <c r="AO126" s="178">
        <f t="shared" si="214"/>
        <v>0</v>
      </c>
      <c r="AP126" s="178">
        <f>SUMIFS('1-2 人员岗位信息'!J:J,'1-2 人员岗位信息'!$C:$C,"劳务派遣",'1-2 人员岗位信息'!$B:$B,$D126)</f>
        <v>0</v>
      </c>
      <c r="AQ126" s="302"/>
      <c r="AR126" s="178">
        <f t="shared" si="215"/>
        <v>0</v>
      </c>
      <c r="AS126" s="178">
        <f>SUMIFS('1-2 人员岗位信息'!K:K,'1-2 人员岗位信息'!$C:$C,"劳务派遣",'1-2 人员岗位信息'!$B:$B,$D126)</f>
        <v>0</v>
      </c>
      <c r="AT126" s="302"/>
      <c r="AU126" s="178">
        <f t="shared" si="216"/>
        <v>0</v>
      </c>
      <c r="AV126" s="178">
        <f>SUMIFS('1-2 人员岗位信息'!L:L,'1-2 人员岗位信息'!$C:$C,"劳务派遣",'1-2 人员岗位信息'!$B:$B,$D126)</f>
        <v>0</v>
      </c>
      <c r="AW126" s="302"/>
      <c r="AX126" s="178">
        <f t="shared" si="217"/>
        <v>0</v>
      </c>
      <c r="AY126" s="178">
        <f>SUMIFS('1-2 人员岗位信息'!M:M,'1-2 人员岗位信息'!$C:$C,"劳务派遣",'1-2 人员岗位信息'!$B:$B,$D126)</f>
        <v>0</v>
      </c>
      <c r="AZ126" s="302"/>
      <c r="BA126" s="178">
        <f t="shared" si="218"/>
        <v>0</v>
      </c>
      <c r="BB126" s="178">
        <f>SUMIFS('1-2 人员岗位信息'!N:N,'1-2 人员岗位信息'!$C:$C,"劳务派遣",'1-2 人员岗位信息'!$B:$B,$D126)</f>
        <v>0</v>
      </c>
      <c r="BC126" s="302"/>
      <c r="BD126" s="178">
        <f t="shared" si="219"/>
        <v>0</v>
      </c>
      <c r="BE126" s="178">
        <f>SUMIFS('1-2 人员岗位信息'!O:O,'1-2 人员岗位信息'!$C:$C,"劳务派遣",'1-2 人员岗位信息'!$B:$B,$D126)</f>
        <v>0</v>
      </c>
      <c r="BF126" s="302"/>
      <c r="BG126" s="178">
        <f t="shared" si="220"/>
        <v>0</v>
      </c>
      <c r="BH126" s="178">
        <f>SUMIFS('1-2 人员岗位信息'!P:P,'1-2 人员岗位信息'!$C:$C,"劳务派遣",'1-2 人员岗位信息'!$B:$B,$D126)</f>
        <v>0</v>
      </c>
      <c r="BI126" s="302"/>
      <c r="BJ126" s="178">
        <f t="shared" si="221"/>
        <v>0</v>
      </c>
      <c r="BK126" s="178">
        <f>SUMIFS('1-2 人员岗位信息'!Q:Q,'1-2 人员岗位信息'!$C:$C,"劳务派遣",'1-2 人员岗位信息'!$B:$B,$D126)</f>
        <v>0</v>
      </c>
      <c r="BL126" s="311"/>
      <c r="BM126" s="315"/>
      <c r="BN126" s="319"/>
    </row>
    <row r="127" s="267" customFormat="1" ht="33.95" hidden="1" customHeight="1" outlineLevel="5" spans="2:66">
      <c r="B127" s="178" t="s">
        <v>784</v>
      </c>
      <c r="C127" s="287" t="s">
        <v>999</v>
      </c>
      <c r="D127" s="267" t="s">
        <v>983</v>
      </c>
      <c r="E127" s="178" t="s">
        <v>981</v>
      </c>
      <c r="F127" s="178"/>
      <c r="G127" s="178" t="s">
        <v>788</v>
      </c>
      <c r="H127" s="178">
        <f t="shared" si="205"/>
        <v>0</v>
      </c>
      <c r="I127" s="178" t="s">
        <v>789</v>
      </c>
      <c r="J127" s="178" t="e">
        <f t="shared" si="206"/>
        <v>#DIV/0!</v>
      </c>
      <c r="K127" s="178" t="s">
        <v>790</v>
      </c>
      <c r="L127" s="178" t="e">
        <f t="shared" si="207"/>
        <v>#DIV/0!</v>
      </c>
      <c r="M127" s="178" t="s">
        <v>791</v>
      </c>
      <c r="N127" s="178">
        <f t="shared" si="208"/>
        <v>0</v>
      </c>
      <c r="O127" s="178"/>
      <c r="P127" s="294"/>
      <c r="Q127" s="294"/>
      <c r="R127" s="294"/>
      <c r="S127" s="294"/>
      <c r="T127" s="294"/>
      <c r="U127" s="294"/>
      <c r="V127" s="294"/>
      <c r="W127" s="294"/>
      <c r="X127" s="294"/>
      <c r="Y127" s="294"/>
      <c r="Z127" s="294"/>
      <c r="AA127" s="294"/>
      <c r="AB127" s="178">
        <f t="shared" si="209"/>
        <v>0</v>
      </c>
      <c r="AC127" s="178">
        <f t="shared" si="210"/>
        <v>0</v>
      </c>
      <c r="AD127" s="178">
        <f>SUMIFS('1-2 人员岗位信息'!F:F,'1-2 人员岗位信息'!$C:$C,"劳务派遣",'1-2 人员岗位信息'!$B:$B,$D127)</f>
        <v>0</v>
      </c>
      <c r="AE127" s="302"/>
      <c r="AF127" s="178">
        <f t="shared" si="211"/>
        <v>0</v>
      </c>
      <c r="AG127" s="178">
        <f>SUMIFS('1-2 人员岗位信息'!G:G,'1-2 人员岗位信息'!$C:$C,"劳务派遣",'1-2 人员岗位信息'!$B:$B,$D127)</f>
        <v>0</v>
      </c>
      <c r="AH127" s="302"/>
      <c r="AI127" s="178">
        <f t="shared" si="212"/>
        <v>0</v>
      </c>
      <c r="AJ127" s="178">
        <f>SUMIFS('1-2 人员岗位信息'!H:H,'1-2 人员岗位信息'!$C:$C,"劳务派遣",'1-2 人员岗位信息'!$B:$B,$D127)</f>
        <v>0</v>
      </c>
      <c r="AK127" s="302"/>
      <c r="AL127" s="178">
        <f t="shared" si="213"/>
        <v>0</v>
      </c>
      <c r="AM127" s="178">
        <f>SUMIFS('1-2 人员岗位信息'!I:I,'1-2 人员岗位信息'!$C:$C,"劳务派遣",'1-2 人员岗位信息'!$B:$B,$D127)</f>
        <v>0</v>
      </c>
      <c r="AN127" s="302"/>
      <c r="AO127" s="178">
        <f t="shared" si="214"/>
        <v>0</v>
      </c>
      <c r="AP127" s="178">
        <f>SUMIFS('1-2 人员岗位信息'!J:J,'1-2 人员岗位信息'!$C:$C,"劳务派遣",'1-2 人员岗位信息'!$B:$B,$D127)</f>
        <v>0</v>
      </c>
      <c r="AQ127" s="302"/>
      <c r="AR127" s="178">
        <f t="shared" si="215"/>
        <v>0</v>
      </c>
      <c r="AS127" s="178">
        <f>SUMIFS('1-2 人员岗位信息'!K:K,'1-2 人员岗位信息'!$C:$C,"劳务派遣",'1-2 人员岗位信息'!$B:$B,$D127)</f>
        <v>0</v>
      </c>
      <c r="AT127" s="302"/>
      <c r="AU127" s="178">
        <f t="shared" si="216"/>
        <v>0</v>
      </c>
      <c r="AV127" s="178">
        <f>SUMIFS('1-2 人员岗位信息'!L:L,'1-2 人员岗位信息'!$C:$C,"劳务派遣",'1-2 人员岗位信息'!$B:$B,$D127)</f>
        <v>0</v>
      </c>
      <c r="AW127" s="302"/>
      <c r="AX127" s="178">
        <f t="shared" si="217"/>
        <v>0</v>
      </c>
      <c r="AY127" s="178">
        <f>SUMIFS('1-2 人员岗位信息'!M:M,'1-2 人员岗位信息'!$C:$C,"劳务派遣",'1-2 人员岗位信息'!$B:$B,$D127)</f>
        <v>0</v>
      </c>
      <c r="AZ127" s="302"/>
      <c r="BA127" s="178">
        <f t="shared" si="218"/>
        <v>0</v>
      </c>
      <c r="BB127" s="178">
        <f>SUMIFS('1-2 人员岗位信息'!N:N,'1-2 人员岗位信息'!$C:$C,"劳务派遣",'1-2 人员岗位信息'!$B:$B,$D127)</f>
        <v>0</v>
      </c>
      <c r="BC127" s="302"/>
      <c r="BD127" s="178">
        <f t="shared" si="219"/>
        <v>0</v>
      </c>
      <c r="BE127" s="178">
        <f>SUMIFS('1-2 人员岗位信息'!O:O,'1-2 人员岗位信息'!$C:$C,"劳务派遣",'1-2 人员岗位信息'!$B:$B,$D127)</f>
        <v>0</v>
      </c>
      <c r="BF127" s="302"/>
      <c r="BG127" s="178">
        <f t="shared" si="220"/>
        <v>0</v>
      </c>
      <c r="BH127" s="178">
        <f>SUMIFS('1-2 人员岗位信息'!P:P,'1-2 人员岗位信息'!$C:$C,"劳务派遣",'1-2 人员岗位信息'!$B:$B,$D127)</f>
        <v>0</v>
      </c>
      <c r="BI127" s="302"/>
      <c r="BJ127" s="178">
        <f t="shared" si="221"/>
        <v>0</v>
      </c>
      <c r="BK127" s="178">
        <f>SUMIFS('1-2 人员岗位信息'!Q:Q,'1-2 人员岗位信息'!$C:$C,"劳务派遣",'1-2 人员岗位信息'!$B:$B,$D127)</f>
        <v>0</v>
      </c>
      <c r="BL127" s="311"/>
      <c r="BM127" s="315"/>
      <c r="BN127" s="319"/>
    </row>
    <row r="128" s="267" customFormat="1" ht="33.95" hidden="1" customHeight="1" outlineLevel="5" spans="2:66">
      <c r="B128" s="178" t="s">
        <v>784</v>
      </c>
      <c r="C128" s="287" t="s">
        <v>1000</v>
      </c>
      <c r="D128" s="267" t="s">
        <v>985</v>
      </c>
      <c r="E128" s="178" t="s">
        <v>981</v>
      </c>
      <c r="F128" s="178"/>
      <c r="G128" s="178" t="s">
        <v>788</v>
      </c>
      <c r="H128" s="178">
        <f t="shared" si="205"/>
        <v>0</v>
      </c>
      <c r="I128" s="178" t="s">
        <v>789</v>
      </c>
      <c r="J128" s="178" t="e">
        <f t="shared" si="206"/>
        <v>#DIV/0!</v>
      </c>
      <c r="K128" s="178" t="s">
        <v>790</v>
      </c>
      <c r="L128" s="178" t="e">
        <f t="shared" si="207"/>
        <v>#DIV/0!</v>
      </c>
      <c r="M128" s="178" t="s">
        <v>791</v>
      </c>
      <c r="N128" s="178">
        <f t="shared" si="208"/>
        <v>0</v>
      </c>
      <c r="O128" s="178"/>
      <c r="P128" s="294"/>
      <c r="Q128" s="294"/>
      <c r="R128" s="294"/>
      <c r="S128" s="294"/>
      <c r="T128" s="294"/>
      <c r="U128" s="294"/>
      <c r="V128" s="294"/>
      <c r="W128" s="294"/>
      <c r="X128" s="294"/>
      <c r="Y128" s="294"/>
      <c r="Z128" s="294"/>
      <c r="AA128" s="294"/>
      <c r="AB128" s="178">
        <f t="shared" si="209"/>
        <v>0</v>
      </c>
      <c r="AC128" s="178">
        <f t="shared" si="210"/>
        <v>0</v>
      </c>
      <c r="AD128" s="178">
        <f>SUMIFS('1-2 人员岗位信息'!F:F,'1-2 人员岗位信息'!$C:$C,"劳务派遣",'1-2 人员岗位信息'!$B:$B,$D128)</f>
        <v>0</v>
      </c>
      <c r="AE128" s="302"/>
      <c r="AF128" s="178">
        <f t="shared" si="211"/>
        <v>0</v>
      </c>
      <c r="AG128" s="178">
        <f>SUMIFS('1-2 人员岗位信息'!G:G,'1-2 人员岗位信息'!$C:$C,"劳务派遣",'1-2 人员岗位信息'!$B:$B,$D128)</f>
        <v>0</v>
      </c>
      <c r="AH128" s="302"/>
      <c r="AI128" s="178">
        <f t="shared" si="212"/>
        <v>0</v>
      </c>
      <c r="AJ128" s="178">
        <f>SUMIFS('1-2 人员岗位信息'!H:H,'1-2 人员岗位信息'!$C:$C,"劳务派遣",'1-2 人员岗位信息'!$B:$B,$D128)</f>
        <v>0</v>
      </c>
      <c r="AK128" s="302"/>
      <c r="AL128" s="178">
        <f t="shared" si="213"/>
        <v>0</v>
      </c>
      <c r="AM128" s="178">
        <f>SUMIFS('1-2 人员岗位信息'!I:I,'1-2 人员岗位信息'!$C:$C,"劳务派遣",'1-2 人员岗位信息'!$B:$B,$D128)</f>
        <v>0</v>
      </c>
      <c r="AN128" s="302"/>
      <c r="AO128" s="178">
        <f t="shared" si="214"/>
        <v>0</v>
      </c>
      <c r="AP128" s="178">
        <f>SUMIFS('1-2 人员岗位信息'!J:J,'1-2 人员岗位信息'!$C:$C,"劳务派遣",'1-2 人员岗位信息'!$B:$B,$D128)</f>
        <v>0</v>
      </c>
      <c r="AQ128" s="302"/>
      <c r="AR128" s="178">
        <f t="shared" si="215"/>
        <v>0</v>
      </c>
      <c r="AS128" s="178">
        <f>SUMIFS('1-2 人员岗位信息'!K:K,'1-2 人员岗位信息'!$C:$C,"劳务派遣",'1-2 人员岗位信息'!$B:$B,$D128)</f>
        <v>0</v>
      </c>
      <c r="AT128" s="302"/>
      <c r="AU128" s="178">
        <f t="shared" si="216"/>
        <v>0</v>
      </c>
      <c r="AV128" s="178">
        <f>SUMIFS('1-2 人员岗位信息'!L:L,'1-2 人员岗位信息'!$C:$C,"劳务派遣",'1-2 人员岗位信息'!$B:$B,$D128)</f>
        <v>0</v>
      </c>
      <c r="AW128" s="302"/>
      <c r="AX128" s="178">
        <f t="shared" si="217"/>
        <v>0</v>
      </c>
      <c r="AY128" s="178">
        <f>SUMIFS('1-2 人员岗位信息'!M:M,'1-2 人员岗位信息'!$C:$C,"劳务派遣",'1-2 人员岗位信息'!$B:$B,$D128)</f>
        <v>0</v>
      </c>
      <c r="AZ128" s="302"/>
      <c r="BA128" s="178">
        <f t="shared" si="218"/>
        <v>0</v>
      </c>
      <c r="BB128" s="178">
        <f>SUMIFS('1-2 人员岗位信息'!N:N,'1-2 人员岗位信息'!$C:$C,"劳务派遣",'1-2 人员岗位信息'!$B:$B,$D128)</f>
        <v>0</v>
      </c>
      <c r="BC128" s="302"/>
      <c r="BD128" s="178">
        <f t="shared" si="219"/>
        <v>0</v>
      </c>
      <c r="BE128" s="178">
        <f>SUMIFS('1-2 人员岗位信息'!O:O,'1-2 人员岗位信息'!$C:$C,"劳务派遣",'1-2 人员岗位信息'!$B:$B,$D128)</f>
        <v>0</v>
      </c>
      <c r="BF128" s="302"/>
      <c r="BG128" s="178">
        <f t="shared" si="220"/>
        <v>0</v>
      </c>
      <c r="BH128" s="178">
        <f>SUMIFS('1-2 人员岗位信息'!P:P,'1-2 人员岗位信息'!$C:$C,"劳务派遣",'1-2 人员岗位信息'!$B:$B,$D128)</f>
        <v>0</v>
      </c>
      <c r="BI128" s="302"/>
      <c r="BJ128" s="178">
        <f t="shared" si="221"/>
        <v>0</v>
      </c>
      <c r="BK128" s="178">
        <f>SUMIFS('1-2 人员岗位信息'!Q:Q,'1-2 人员岗位信息'!$C:$C,"劳务派遣",'1-2 人员岗位信息'!$B:$B,$D128)</f>
        <v>0</v>
      </c>
      <c r="BL128" s="311"/>
      <c r="BM128" s="315"/>
      <c r="BN128" s="319"/>
    </row>
    <row r="129" s="267" customFormat="1" ht="33.95" hidden="1" customHeight="1" outlineLevel="5" spans="2:66">
      <c r="B129" s="178" t="s">
        <v>784</v>
      </c>
      <c r="C129" s="287" t="s">
        <v>1001</v>
      </c>
      <c r="D129" s="267" t="s">
        <v>987</v>
      </c>
      <c r="E129" s="178" t="s">
        <v>981</v>
      </c>
      <c r="F129" s="178"/>
      <c r="G129" s="178" t="s">
        <v>788</v>
      </c>
      <c r="H129" s="178">
        <f t="shared" si="205"/>
        <v>0</v>
      </c>
      <c r="I129" s="178" t="s">
        <v>789</v>
      </c>
      <c r="J129" s="178" t="e">
        <f t="shared" si="206"/>
        <v>#DIV/0!</v>
      </c>
      <c r="K129" s="178" t="s">
        <v>790</v>
      </c>
      <c r="L129" s="178" t="e">
        <f t="shared" si="207"/>
        <v>#DIV/0!</v>
      </c>
      <c r="M129" s="178" t="s">
        <v>791</v>
      </c>
      <c r="N129" s="178">
        <f t="shared" si="208"/>
        <v>0</v>
      </c>
      <c r="O129" s="178"/>
      <c r="P129" s="294"/>
      <c r="Q129" s="294"/>
      <c r="R129" s="294"/>
      <c r="S129" s="294"/>
      <c r="T129" s="294"/>
      <c r="U129" s="294"/>
      <c r="V129" s="294"/>
      <c r="W129" s="294"/>
      <c r="X129" s="294"/>
      <c r="Y129" s="294"/>
      <c r="Z129" s="294"/>
      <c r="AA129" s="294"/>
      <c r="AB129" s="178">
        <f t="shared" si="209"/>
        <v>0</v>
      </c>
      <c r="AC129" s="178">
        <f t="shared" si="210"/>
        <v>0</v>
      </c>
      <c r="AD129" s="178">
        <f>SUMIFS('1-2 人员岗位信息'!F:F,'1-2 人员岗位信息'!$C:$C,"劳务派遣",'1-2 人员岗位信息'!$B:$B,$D129)</f>
        <v>0</v>
      </c>
      <c r="AE129" s="302"/>
      <c r="AF129" s="178">
        <f t="shared" si="211"/>
        <v>0</v>
      </c>
      <c r="AG129" s="178">
        <f>SUMIFS('1-2 人员岗位信息'!G:G,'1-2 人员岗位信息'!$C:$C,"劳务派遣",'1-2 人员岗位信息'!$B:$B,$D129)</f>
        <v>0</v>
      </c>
      <c r="AH129" s="302"/>
      <c r="AI129" s="178">
        <f t="shared" si="212"/>
        <v>0</v>
      </c>
      <c r="AJ129" s="178">
        <f>SUMIFS('1-2 人员岗位信息'!H:H,'1-2 人员岗位信息'!$C:$C,"劳务派遣",'1-2 人员岗位信息'!$B:$B,$D129)</f>
        <v>0</v>
      </c>
      <c r="AK129" s="302"/>
      <c r="AL129" s="178">
        <f t="shared" si="213"/>
        <v>0</v>
      </c>
      <c r="AM129" s="178">
        <f>SUMIFS('1-2 人员岗位信息'!I:I,'1-2 人员岗位信息'!$C:$C,"劳务派遣",'1-2 人员岗位信息'!$B:$B,$D129)</f>
        <v>0</v>
      </c>
      <c r="AN129" s="302"/>
      <c r="AO129" s="178">
        <f t="shared" si="214"/>
        <v>0</v>
      </c>
      <c r="AP129" s="178">
        <f>SUMIFS('1-2 人员岗位信息'!J:J,'1-2 人员岗位信息'!$C:$C,"劳务派遣",'1-2 人员岗位信息'!$B:$B,$D129)</f>
        <v>0</v>
      </c>
      <c r="AQ129" s="302"/>
      <c r="AR129" s="178">
        <f t="shared" si="215"/>
        <v>0</v>
      </c>
      <c r="AS129" s="178">
        <f>SUMIFS('1-2 人员岗位信息'!K:K,'1-2 人员岗位信息'!$C:$C,"劳务派遣",'1-2 人员岗位信息'!$B:$B,$D129)</f>
        <v>0</v>
      </c>
      <c r="AT129" s="302"/>
      <c r="AU129" s="178">
        <f t="shared" si="216"/>
        <v>0</v>
      </c>
      <c r="AV129" s="178">
        <f>SUMIFS('1-2 人员岗位信息'!L:L,'1-2 人员岗位信息'!$C:$C,"劳务派遣",'1-2 人员岗位信息'!$B:$B,$D129)</f>
        <v>0</v>
      </c>
      <c r="AW129" s="302"/>
      <c r="AX129" s="178">
        <f t="shared" si="217"/>
        <v>0</v>
      </c>
      <c r="AY129" s="178">
        <f>SUMIFS('1-2 人员岗位信息'!M:M,'1-2 人员岗位信息'!$C:$C,"劳务派遣",'1-2 人员岗位信息'!$B:$B,$D129)</f>
        <v>0</v>
      </c>
      <c r="AZ129" s="302"/>
      <c r="BA129" s="178">
        <f t="shared" si="218"/>
        <v>0</v>
      </c>
      <c r="BB129" s="178">
        <f>SUMIFS('1-2 人员岗位信息'!N:N,'1-2 人员岗位信息'!$C:$C,"劳务派遣",'1-2 人员岗位信息'!$B:$B,$D129)</f>
        <v>0</v>
      </c>
      <c r="BC129" s="302"/>
      <c r="BD129" s="178">
        <f t="shared" si="219"/>
        <v>0</v>
      </c>
      <c r="BE129" s="178">
        <f>SUMIFS('1-2 人员岗位信息'!O:O,'1-2 人员岗位信息'!$C:$C,"劳务派遣",'1-2 人员岗位信息'!$B:$B,$D129)</f>
        <v>0</v>
      </c>
      <c r="BF129" s="302"/>
      <c r="BG129" s="178">
        <f t="shared" si="220"/>
        <v>0</v>
      </c>
      <c r="BH129" s="178">
        <f>SUMIFS('1-2 人员岗位信息'!P:P,'1-2 人员岗位信息'!$C:$C,"劳务派遣",'1-2 人员岗位信息'!$B:$B,$D129)</f>
        <v>0</v>
      </c>
      <c r="BI129" s="302"/>
      <c r="BJ129" s="178">
        <f t="shared" si="221"/>
        <v>0</v>
      </c>
      <c r="BK129" s="178">
        <f>SUMIFS('1-2 人员岗位信息'!Q:Q,'1-2 人员岗位信息'!$C:$C,"劳务派遣",'1-2 人员岗位信息'!$B:$B,$D129)</f>
        <v>0</v>
      </c>
      <c r="BL129" s="311"/>
      <c r="BM129" s="315"/>
      <c r="BN129" s="319"/>
    </row>
    <row r="130" s="267" customFormat="1" ht="33.95" hidden="1" customHeight="1" outlineLevel="5" spans="2:66">
      <c r="B130" s="178" t="s">
        <v>784</v>
      </c>
      <c r="C130" s="287" t="s">
        <v>1002</v>
      </c>
      <c r="D130" s="267" t="s">
        <v>989</v>
      </c>
      <c r="E130" s="178" t="s">
        <v>990</v>
      </c>
      <c r="F130" s="178"/>
      <c r="G130" s="178" t="s">
        <v>788</v>
      </c>
      <c r="H130" s="178">
        <f t="shared" si="205"/>
        <v>0</v>
      </c>
      <c r="I130" s="178" t="s">
        <v>789</v>
      </c>
      <c r="J130" s="178" t="e">
        <f t="shared" si="206"/>
        <v>#DIV/0!</v>
      </c>
      <c r="K130" s="178" t="s">
        <v>790</v>
      </c>
      <c r="L130" s="178" t="e">
        <f t="shared" si="207"/>
        <v>#DIV/0!</v>
      </c>
      <c r="M130" s="178" t="s">
        <v>791</v>
      </c>
      <c r="N130" s="178">
        <f t="shared" si="208"/>
        <v>0</v>
      </c>
      <c r="O130" s="178"/>
      <c r="P130" s="294"/>
      <c r="Q130" s="294"/>
      <c r="R130" s="294"/>
      <c r="S130" s="294"/>
      <c r="T130" s="294"/>
      <c r="U130" s="294"/>
      <c r="V130" s="294"/>
      <c r="W130" s="294"/>
      <c r="X130" s="294"/>
      <c r="Y130" s="294"/>
      <c r="Z130" s="294"/>
      <c r="AA130" s="294"/>
      <c r="AB130" s="178">
        <f t="shared" si="209"/>
        <v>0</v>
      </c>
      <c r="AC130" s="178">
        <f t="shared" si="210"/>
        <v>0</v>
      </c>
      <c r="AD130" s="178">
        <f>SUMIFS('1-2 人员岗位信息'!F:F,'1-2 人员岗位信息'!$C:$C,"劳务派遣",'1-2 人员岗位信息'!$B:$B,$D130)</f>
        <v>0</v>
      </c>
      <c r="AE130" s="302"/>
      <c r="AF130" s="178">
        <f t="shared" si="211"/>
        <v>0</v>
      </c>
      <c r="AG130" s="178">
        <f>SUMIFS('1-2 人员岗位信息'!G:G,'1-2 人员岗位信息'!$C:$C,"劳务派遣",'1-2 人员岗位信息'!$B:$B,$D130)</f>
        <v>0</v>
      </c>
      <c r="AH130" s="302"/>
      <c r="AI130" s="178">
        <f t="shared" si="212"/>
        <v>0</v>
      </c>
      <c r="AJ130" s="178">
        <f>SUMIFS('1-2 人员岗位信息'!H:H,'1-2 人员岗位信息'!$C:$C,"劳务派遣",'1-2 人员岗位信息'!$B:$B,$D130)</f>
        <v>0</v>
      </c>
      <c r="AK130" s="302"/>
      <c r="AL130" s="178">
        <f t="shared" si="213"/>
        <v>0</v>
      </c>
      <c r="AM130" s="178">
        <f>SUMIFS('1-2 人员岗位信息'!I:I,'1-2 人员岗位信息'!$C:$C,"劳务派遣",'1-2 人员岗位信息'!$B:$B,$D130)</f>
        <v>0</v>
      </c>
      <c r="AN130" s="302"/>
      <c r="AO130" s="178">
        <f t="shared" si="214"/>
        <v>0</v>
      </c>
      <c r="AP130" s="178">
        <f>SUMIFS('1-2 人员岗位信息'!J:J,'1-2 人员岗位信息'!$C:$C,"劳务派遣",'1-2 人员岗位信息'!$B:$B,$D130)</f>
        <v>0</v>
      </c>
      <c r="AQ130" s="302"/>
      <c r="AR130" s="178">
        <f t="shared" si="215"/>
        <v>0</v>
      </c>
      <c r="AS130" s="178">
        <f>SUMIFS('1-2 人员岗位信息'!K:K,'1-2 人员岗位信息'!$C:$C,"劳务派遣",'1-2 人员岗位信息'!$B:$B,$D130)</f>
        <v>0</v>
      </c>
      <c r="AT130" s="302"/>
      <c r="AU130" s="178">
        <f t="shared" si="216"/>
        <v>0</v>
      </c>
      <c r="AV130" s="178">
        <f>SUMIFS('1-2 人员岗位信息'!L:L,'1-2 人员岗位信息'!$C:$C,"劳务派遣",'1-2 人员岗位信息'!$B:$B,$D130)</f>
        <v>0</v>
      </c>
      <c r="AW130" s="302"/>
      <c r="AX130" s="178">
        <f t="shared" si="217"/>
        <v>0</v>
      </c>
      <c r="AY130" s="178">
        <f>SUMIFS('1-2 人员岗位信息'!M:M,'1-2 人员岗位信息'!$C:$C,"劳务派遣",'1-2 人员岗位信息'!$B:$B,$D130)</f>
        <v>0</v>
      </c>
      <c r="AZ130" s="302"/>
      <c r="BA130" s="178">
        <f t="shared" si="218"/>
        <v>0</v>
      </c>
      <c r="BB130" s="178">
        <f>SUMIFS('1-2 人员岗位信息'!N:N,'1-2 人员岗位信息'!$C:$C,"劳务派遣",'1-2 人员岗位信息'!$B:$B,$D130)</f>
        <v>0</v>
      </c>
      <c r="BC130" s="302"/>
      <c r="BD130" s="178">
        <f t="shared" si="219"/>
        <v>0</v>
      </c>
      <c r="BE130" s="178">
        <f>SUMIFS('1-2 人员岗位信息'!O:O,'1-2 人员岗位信息'!$C:$C,"劳务派遣",'1-2 人员岗位信息'!$B:$B,$D130)</f>
        <v>0</v>
      </c>
      <c r="BF130" s="302"/>
      <c r="BG130" s="178">
        <f t="shared" si="220"/>
        <v>0</v>
      </c>
      <c r="BH130" s="178">
        <f>SUMIFS('1-2 人员岗位信息'!P:P,'1-2 人员岗位信息'!$C:$C,"劳务派遣",'1-2 人员岗位信息'!$B:$B,$D130)</f>
        <v>0</v>
      </c>
      <c r="BI130" s="302"/>
      <c r="BJ130" s="178">
        <f t="shared" si="221"/>
        <v>0</v>
      </c>
      <c r="BK130" s="178">
        <f>SUMIFS('1-2 人员岗位信息'!Q:Q,'1-2 人员岗位信息'!$C:$C,"劳务派遣",'1-2 人员岗位信息'!$B:$B,$D130)</f>
        <v>0</v>
      </c>
      <c r="BL130" s="311"/>
      <c r="BM130" s="315"/>
      <c r="BN130" s="319"/>
    </row>
    <row r="131" s="267" customFormat="1" ht="33.95" hidden="1" customHeight="1" outlineLevel="5" spans="2:66">
      <c r="B131" s="178" t="s">
        <v>784</v>
      </c>
      <c r="C131" s="287" t="s">
        <v>1003</v>
      </c>
      <c r="D131" s="267" t="s">
        <v>992</v>
      </c>
      <c r="E131" s="178" t="s">
        <v>806</v>
      </c>
      <c r="F131" s="178"/>
      <c r="G131" s="178" t="s">
        <v>788</v>
      </c>
      <c r="H131" s="178">
        <f t="shared" si="205"/>
        <v>0</v>
      </c>
      <c r="I131" s="178" t="s">
        <v>789</v>
      </c>
      <c r="J131" s="178" t="e">
        <f t="shared" si="206"/>
        <v>#DIV/0!</v>
      </c>
      <c r="K131" s="178" t="s">
        <v>790</v>
      </c>
      <c r="L131" s="178" t="e">
        <f t="shared" si="207"/>
        <v>#DIV/0!</v>
      </c>
      <c r="M131" s="178" t="s">
        <v>791</v>
      </c>
      <c r="N131" s="178">
        <f t="shared" si="208"/>
        <v>0</v>
      </c>
      <c r="O131" s="178"/>
      <c r="P131" s="294"/>
      <c r="Q131" s="294"/>
      <c r="R131" s="294"/>
      <c r="S131" s="294"/>
      <c r="T131" s="294"/>
      <c r="U131" s="294"/>
      <c r="V131" s="294"/>
      <c r="W131" s="294"/>
      <c r="X131" s="294"/>
      <c r="Y131" s="294"/>
      <c r="Z131" s="294"/>
      <c r="AA131" s="294"/>
      <c r="AB131" s="178">
        <f t="shared" si="209"/>
        <v>0</v>
      </c>
      <c r="AC131" s="178">
        <f t="shared" si="210"/>
        <v>0</v>
      </c>
      <c r="AD131" s="178">
        <f>SUMIFS('1-2 人员岗位信息'!F:F,'1-2 人员岗位信息'!$C:$C,"劳务派遣",'1-2 人员岗位信息'!$B:$B,$D131)</f>
        <v>0</v>
      </c>
      <c r="AE131" s="302"/>
      <c r="AF131" s="178">
        <f t="shared" si="211"/>
        <v>0</v>
      </c>
      <c r="AG131" s="178">
        <f>SUMIFS('1-2 人员岗位信息'!G:G,'1-2 人员岗位信息'!$C:$C,"劳务派遣",'1-2 人员岗位信息'!$B:$B,$D131)</f>
        <v>0</v>
      </c>
      <c r="AH131" s="302"/>
      <c r="AI131" s="178">
        <f t="shared" si="212"/>
        <v>0</v>
      </c>
      <c r="AJ131" s="178">
        <f>SUMIFS('1-2 人员岗位信息'!H:H,'1-2 人员岗位信息'!$C:$C,"劳务派遣",'1-2 人员岗位信息'!$B:$B,$D131)</f>
        <v>0</v>
      </c>
      <c r="AK131" s="302"/>
      <c r="AL131" s="178">
        <f t="shared" si="213"/>
        <v>0</v>
      </c>
      <c r="AM131" s="178">
        <f>SUMIFS('1-2 人员岗位信息'!I:I,'1-2 人员岗位信息'!$C:$C,"劳务派遣",'1-2 人员岗位信息'!$B:$B,$D131)</f>
        <v>0</v>
      </c>
      <c r="AN131" s="302"/>
      <c r="AO131" s="178">
        <f t="shared" si="214"/>
        <v>0</v>
      </c>
      <c r="AP131" s="178">
        <f>SUMIFS('1-2 人员岗位信息'!J:J,'1-2 人员岗位信息'!$C:$C,"劳务派遣",'1-2 人员岗位信息'!$B:$B,$D131)</f>
        <v>0</v>
      </c>
      <c r="AQ131" s="302"/>
      <c r="AR131" s="178">
        <f t="shared" si="215"/>
        <v>0</v>
      </c>
      <c r="AS131" s="178">
        <f>SUMIFS('1-2 人员岗位信息'!K:K,'1-2 人员岗位信息'!$C:$C,"劳务派遣",'1-2 人员岗位信息'!$B:$B,$D131)</f>
        <v>0</v>
      </c>
      <c r="AT131" s="302"/>
      <c r="AU131" s="178">
        <f t="shared" si="216"/>
        <v>0</v>
      </c>
      <c r="AV131" s="178">
        <f>SUMIFS('1-2 人员岗位信息'!L:L,'1-2 人员岗位信息'!$C:$C,"劳务派遣",'1-2 人员岗位信息'!$B:$B,$D131)</f>
        <v>0</v>
      </c>
      <c r="AW131" s="302"/>
      <c r="AX131" s="178">
        <f t="shared" si="217"/>
        <v>0</v>
      </c>
      <c r="AY131" s="178">
        <f>SUMIFS('1-2 人员岗位信息'!M:M,'1-2 人员岗位信息'!$C:$C,"劳务派遣",'1-2 人员岗位信息'!$B:$B,$D131)</f>
        <v>0</v>
      </c>
      <c r="AZ131" s="302"/>
      <c r="BA131" s="178">
        <f t="shared" si="218"/>
        <v>0</v>
      </c>
      <c r="BB131" s="178">
        <f>SUMIFS('1-2 人员岗位信息'!N:N,'1-2 人员岗位信息'!$C:$C,"劳务派遣",'1-2 人员岗位信息'!$B:$B,$D131)</f>
        <v>0</v>
      </c>
      <c r="BC131" s="302"/>
      <c r="BD131" s="178">
        <f t="shared" si="219"/>
        <v>0</v>
      </c>
      <c r="BE131" s="178">
        <f>SUMIFS('1-2 人员岗位信息'!O:O,'1-2 人员岗位信息'!$C:$C,"劳务派遣",'1-2 人员岗位信息'!$B:$B,$D131)</f>
        <v>0</v>
      </c>
      <c r="BF131" s="302"/>
      <c r="BG131" s="178">
        <f t="shared" si="220"/>
        <v>0</v>
      </c>
      <c r="BH131" s="178">
        <f>SUMIFS('1-2 人员岗位信息'!P:P,'1-2 人员岗位信息'!$C:$C,"劳务派遣",'1-2 人员岗位信息'!$B:$B,$D131)</f>
        <v>0</v>
      </c>
      <c r="BI131" s="302"/>
      <c r="BJ131" s="178">
        <f t="shared" si="221"/>
        <v>0</v>
      </c>
      <c r="BK131" s="178">
        <f>SUMIFS('1-2 人员岗位信息'!Q:Q,'1-2 人员岗位信息'!$C:$C,"劳务派遣",'1-2 人员岗位信息'!$B:$B,$D131)</f>
        <v>0</v>
      </c>
      <c r="BL131" s="311"/>
      <c r="BM131" s="315"/>
      <c r="BN131" s="319"/>
    </row>
    <row r="132" s="121" customFormat="1" ht="33.95" hidden="1" customHeight="1" outlineLevel="4" collapsed="1" spans="2:66">
      <c r="B132" s="122" t="s">
        <v>779</v>
      </c>
      <c r="C132" s="123" t="s">
        <v>1004</v>
      </c>
      <c r="D132" s="121" t="s">
        <v>15</v>
      </c>
      <c r="E132" s="122"/>
      <c r="F132" s="122"/>
      <c r="G132" s="122"/>
      <c r="H132" s="122">
        <f>SUM(H133:H141)</f>
        <v>0</v>
      </c>
      <c r="I132" s="122"/>
      <c r="J132" s="122"/>
      <c r="K132" s="122"/>
      <c r="L132" s="122"/>
      <c r="M132" s="122"/>
      <c r="N132" s="122"/>
      <c r="O132" s="122"/>
      <c r="P132" s="293"/>
      <c r="Q132" s="293"/>
      <c r="R132" s="293"/>
      <c r="S132" s="293"/>
      <c r="T132" s="293"/>
      <c r="U132" s="293"/>
      <c r="V132" s="293"/>
      <c r="W132" s="293"/>
      <c r="X132" s="293"/>
      <c r="Y132" s="293"/>
      <c r="Z132" s="293"/>
      <c r="AA132" s="293"/>
      <c r="AB132" s="122">
        <f t="shared" ref="AB132:AF132" si="222">SUM(AB133:AB141)</f>
        <v>0</v>
      </c>
      <c r="AC132" s="122">
        <f t="shared" si="222"/>
        <v>0</v>
      </c>
      <c r="AD132" s="122"/>
      <c r="AE132" s="122"/>
      <c r="AF132" s="122">
        <f t="shared" si="222"/>
        <v>0</v>
      </c>
      <c r="AG132" s="122"/>
      <c r="AH132" s="122"/>
      <c r="AI132" s="122">
        <f>SUM(AI133:AI141)</f>
        <v>0</v>
      </c>
      <c r="AJ132" s="122"/>
      <c r="AK132" s="122"/>
      <c r="AL132" s="122">
        <f>SUM(AL133:AL141)</f>
        <v>0</v>
      </c>
      <c r="AM132" s="122"/>
      <c r="AN132" s="122"/>
      <c r="AO132" s="122">
        <f>SUM(AO133:AO141)</f>
        <v>0</v>
      </c>
      <c r="AP132" s="122"/>
      <c r="AQ132" s="122"/>
      <c r="AR132" s="122">
        <f>SUM(AR133:AR141)</f>
        <v>0</v>
      </c>
      <c r="AS132" s="122"/>
      <c r="AT132" s="122"/>
      <c r="AU132" s="122">
        <f>SUM(AU133:AU141)</f>
        <v>0</v>
      </c>
      <c r="AV132" s="122"/>
      <c r="AW132" s="122"/>
      <c r="AX132" s="122">
        <f>SUM(AX133:AX141)</f>
        <v>0</v>
      </c>
      <c r="AY132" s="122"/>
      <c r="AZ132" s="122"/>
      <c r="BA132" s="122">
        <f>SUM(BA133:BA141)</f>
        <v>0</v>
      </c>
      <c r="BB132" s="122"/>
      <c r="BC132" s="122"/>
      <c r="BD132" s="122">
        <f>SUM(BD133:BD141)</f>
        <v>0</v>
      </c>
      <c r="BE132" s="122"/>
      <c r="BF132" s="122"/>
      <c r="BG132" s="122">
        <f>SUM(BG133:BG141)</f>
        <v>0</v>
      </c>
      <c r="BH132" s="122"/>
      <c r="BI132" s="122"/>
      <c r="BJ132" s="122">
        <f>SUM(BJ133:BJ141)</f>
        <v>0</v>
      </c>
      <c r="BK132" s="122"/>
      <c r="BL132" s="310"/>
      <c r="BM132" s="315"/>
      <c r="BN132" s="318"/>
    </row>
    <row r="133" s="267" customFormat="1" ht="33.95" hidden="1" customHeight="1" outlineLevel="5" spans="2:66">
      <c r="B133" s="178" t="s">
        <v>784</v>
      </c>
      <c r="C133" s="287" t="s">
        <v>1005</v>
      </c>
      <c r="D133" s="267" t="s">
        <v>971</v>
      </c>
      <c r="E133" s="178" t="s">
        <v>1006</v>
      </c>
      <c r="F133" s="178"/>
      <c r="G133" s="178" t="s">
        <v>788</v>
      </c>
      <c r="H133" s="178">
        <f t="shared" ref="H133:H142" si="223">AB133</f>
        <v>0</v>
      </c>
      <c r="I133" s="178" t="s">
        <v>789</v>
      </c>
      <c r="J133" s="178" t="e">
        <f t="shared" ref="J133:J142" si="224">SUM(AD133,AG133,AJ133,AM133,AP133,AS133,AV133,AY133,BB133,BE133,BH133,BK133)/N133</f>
        <v>#DIV/0!</v>
      </c>
      <c r="K133" s="178" t="s">
        <v>790</v>
      </c>
      <c r="L133" s="178" t="e">
        <f t="shared" ref="L133:L142" si="225">H133/N133/J133</f>
        <v>#DIV/0!</v>
      </c>
      <c r="M133" s="178" t="s">
        <v>791</v>
      </c>
      <c r="N133" s="178">
        <f t="shared" ref="N133:N142" si="226">COUNTIF(AD133,"&gt;0")+COUNTIF(AG133,"&gt;0")+COUNTIF(AJ133,"&gt;0")+COUNTIF(AM133,"&gt;0")+COUNTIF(AP133,"&gt;0")+COUNTIF(AS133,"&gt;0")+COUNTIF(AV133,"&gt;0")+COUNTIF(AY133,"&gt;0")+COUNTIF(BB133,"&gt;0")+COUNTIF(BE133,"&gt;0")+COUNTIF(BH133,"&gt;0")+COUNTIF(BK133,"&gt;0")</f>
        <v>0</v>
      </c>
      <c r="O133" s="178"/>
      <c r="P133" s="294"/>
      <c r="Q133" s="294"/>
      <c r="R133" s="294"/>
      <c r="S133" s="294"/>
      <c r="T133" s="294"/>
      <c r="U133" s="294"/>
      <c r="V133" s="294"/>
      <c r="W133" s="294"/>
      <c r="X133" s="294"/>
      <c r="Y133" s="294"/>
      <c r="Z133" s="294"/>
      <c r="AA133" s="294"/>
      <c r="AB133" s="178">
        <f t="shared" ref="AB133:AB140" si="227">SUM(AC133,AF133,AI133,AL133,AO133,AR133,AU133,AX133,BA133,BD133,BG133,BJ133)</f>
        <v>0</v>
      </c>
      <c r="AC133" s="178">
        <f t="shared" ref="AC133:AC142" si="228">AD133*AE133</f>
        <v>0</v>
      </c>
      <c r="AD133" s="178">
        <f>SUMIFS('1-2 人员岗位信息'!F:F,'1-2 人员岗位信息'!$C:$C,"专业外包",'1-2 人员岗位信息'!$B:$B,$D133)</f>
        <v>0</v>
      </c>
      <c r="AE133" s="302"/>
      <c r="AF133" s="178">
        <f t="shared" ref="AF133:AF142" si="229">AG133*AH133</f>
        <v>0</v>
      </c>
      <c r="AG133" s="178">
        <f>SUMIFS('1-2 人员岗位信息'!G:G,'1-2 人员岗位信息'!$C:$C,"专业外包",'1-2 人员岗位信息'!$B:$B,$D133)</f>
        <v>0</v>
      </c>
      <c r="AH133" s="302"/>
      <c r="AI133" s="178">
        <f t="shared" ref="AI133:AI142" si="230">AJ133*AK133</f>
        <v>0</v>
      </c>
      <c r="AJ133" s="178">
        <f>SUMIFS('1-2 人员岗位信息'!H:H,'1-2 人员岗位信息'!$C:$C,"专业外包",'1-2 人员岗位信息'!$B:$B,$D133)</f>
        <v>0</v>
      </c>
      <c r="AK133" s="302"/>
      <c r="AL133" s="178">
        <f t="shared" ref="AL133:AL142" si="231">AM133*AN133</f>
        <v>0</v>
      </c>
      <c r="AM133" s="178">
        <f>SUMIFS('1-2 人员岗位信息'!I:I,'1-2 人员岗位信息'!$C:$C,"专业外包",'1-2 人员岗位信息'!$B:$B,$D133)</f>
        <v>0</v>
      </c>
      <c r="AN133" s="302"/>
      <c r="AO133" s="178">
        <f t="shared" ref="AO133:AO142" si="232">AP133*AQ133</f>
        <v>0</v>
      </c>
      <c r="AP133" s="178">
        <f>SUMIFS('1-2 人员岗位信息'!J:J,'1-2 人员岗位信息'!$C:$C,"专业外包",'1-2 人员岗位信息'!$B:$B,$D133)</f>
        <v>0</v>
      </c>
      <c r="AQ133" s="302"/>
      <c r="AR133" s="178">
        <f t="shared" ref="AR133:AR142" si="233">AS133*AT133</f>
        <v>0</v>
      </c>
      <c r="AS133" s="178">
        <f>SUMIFS('1-2 人员岗位信息'!K:K,'1-2 人员岗位信息'!$C:$C,"专业外包",'1-2 人员岗位信息'!$B:$B,$D133)</f>
        <v>0</v>
      </c>
      <c r="AT133" s="302"/>
      <c r="AU133" s="178">
        <f t="shared" ref="AU133:AU142" si="234">AV133*AW133</f>
        <v>0</v>
      </c>
      <c r="AV133" s="178">
        <f>SUMIFS('1-2 人员岗位信息'!L:L,'1-2 人员岗位信息'!$C:$C,"专业外包",'1-2 人员岗位信息'!$B:$B,$D133)</f>
        <v>0</v>
      </c>
      <c r="AW133" s="302"/>
      <c r="AX133" s="178">
        <f t="shared" ref="AX133:AX142" si="235">AY133*AZ133</f>
        <v>0</v>
      </c>
      <c r="AY133" s="178">
        <f>SUMIFS('1-2 人员岗位信息'!M:M,'1-2 人员岗位信息'!$C:$C,"专业外包",'1-2 人员岗位信息'!$B:$B,$D133)</f>
        <v>0</v>
      </c>
      <c r="AZ133" s="302"/>
      <c r="BA133" s="178">
        <f t="shared" ref="BA133:BA142" si="236">BB133*BC133</f>
        <v>0</v>
      </c>
      <c r="BB133" s="178">
        <f>SUMIFS('1-2 人员岗位信息'!N:N,'1-2 人员岗位信息'!$C:$C,"专业外包",'1-2 人员岗位信息'!$B:$B,$D133)</f>
        <v>0</v>
      </c>
      <c r="BC133" s="302"/>
      <c r="BD133" s="178">
        <f t="shared" ref="BD133:BD142" si="237">BE133*BF133</f>
        <v>0</v>
      </c>
      <c r="BE133" s="178">
        <f>SUMIFS('1-2 人员岗位信息'!O:O,'1-2 人员岗位信息'!$C:$C,"专业外包",'1-2 人员岗位信息'!$B:$B,$D133)</f>
        <v>0</v>
      </c>
      <c r="BF133" s="302"/>
      <c r="BG133" s="178">
        <f t="shared" ref="BG133:BG142" si="238">BH133*BI133</f>
        <v>0</v>
      </c>
      <c r="BH133" s="178">
        <f>SUMIFS('1-2 人员岗位信息'!P:P,'1-2 人员岗位信息'!$C:$C,"专业外包",'1-2 人员岗位信息'!$B:$B,$D133)</f>
        <v>0</v>
      </c>
      <c r="BI133" s="302"/>
      <c r="BJ133" s="178">
        <f t="shared" ref="BJ133:BJ142" si="239">BK133*BL133</f>
        <v>0</v>
      </c>
      <c r="BK133" s="178">
        <f>SUMIFS('1-2 人员岗位信息'!Q:Q,'1-2 人员岗位信息'!$C:$C,"专业外包",'1-2 人员岗位信息'!$B:$B,$D133)</f>
        <v>0</v>
      </c>
      <c r="BL133" s="311"/>
      <c r="BM133" s="315"/>
      <c r="BN133" s="319"/>
    </row>
    <row r="134" s="267" customFormat="1" ht="33.95" hidden="1" customHeight="1" outlineLevel="5" spans="2:66">
      <c r="B134" s="178" t="s">
        <v>784</v>
      </c>
      <c r="C134" s="287" t="s">
        <v>1007</v>
      </c>
      <c r="D134" s="267" t="s">
        <v>974</v>
      </c>
      <c r="E134" s="178" t="s">
        <v>1008</v>
      </c>
      <c r="F134" s="178"/>
      <c r="G134" s="178" t="s">
        <v>788</v>
      </c>
      <c r="H134" s="178">
        <f t="shared" si="223"/>
        <v>0</v>
      </c>
      <c r="I134" s="178" t="s">
        <v>789</v>
      </c>
      <c r="J134" s="178" t="e">
        <f t="shared" si="224"/>
        <v>#DIV/0!</v>
      </c>
      <c r="K134" s="178" t="s">
        <v>790</v>
      </c>
      <c r="L134" s="178" t="e">
        <f t="shared" si="225"/>
        <v>#DIV/0!</v>
      </c>
      <c r="M134" s="178" t="s">
        <v>791</v>
      </c>
      <c r="N134" s="178">
        <f t="shared" si="226"/>
        <v>0</v>
      </c>
      <c r="O134" s="178"/>
      <c r="P134" s="294"/>
      <c r="Q134" s="294"/>
      <c r="R134" s="294"/>
      <c r="S134" s="294"/>
      <c r="T134" s="294"/>
      <c r="U134" s="294"/>
      <c r="V134" s="294"/>
      <c r="W134" s="294"/>
      <c r="X134" s="294"/>
      <c r="Y134" s="294"/>
      <c r="Z134" s="294"/>
      <c r="AA134" s="294"/>
      <c r="AB134" s="178">
        <f t="shared" si="227"/>
        <v>0</v>
      </c>
      <c r="AC134" s="178">
        <f t="shared" si="228"/>
        <v>0</v>
      </c>
      <c r="AD134" s="178">
        <f>SUMIFS('1-2 人员岗位信息'!F:F,'1-2 人员岗位信息'!$C:$C,"专业外包",'1-2 人员岗位信息'!$B:$B,$D134)</f>
        <v>0</v>
      </c>
      <c r="AE134" s="302"/>
      <c r="AF134" s="178">
        <f t="shared" si="229"/>
        <v>0</v>
      </c>
      <c r="AG134" s="178">
        <f>SUMIFS('1-2 人员岗位信息'!G:G,'1-2 人员岗位信息'!$C:$C,"专业外包",'1-2 人员岗位信息'!$B:$B,$D134)</f>
        <v>0</v>
      </c>
      <c r="AH134" s="302"/>
      <c r="AI134" s="178">
        <f t="shared" si="230"/>
        <v>0</v>
      </c>
      <c r="AJ134" s="178">
        <f>SUMIFS('1-2 人员岗位信息'!H:H,'1-2 人员岗位信息'!$C:$C,"专业外包",'1-2 人员岗位信息'!$B:$B,$D134)</f>
        <v>0</v>
      </c>
      <c r="AK134" s="302"/>
      <c r="AL134" s="178">
        <f t="shared" si="231"/>
        <v>0</v>
      </c>
      <c r="AM134" s="178">
        <f>SUMIFS('1-2 人员岗位信息'!I:I,'1-2 人员岗位信息'!$C:$C,"专业外包",'1-2 人员岗位信息'!$B:$B,$D134)</f>
        <v>0</v>
      </c>
      <c r="AN134" s="302"/>
      <c r="AO134" s="178">
        <f t="shared" si="232"/>
        <v>0</v>
      </c>
      <c r="AP134" s="178">
        <f>SUMIFS('1-2 人员岗位信息'!J:J,'1-2 人员岗位信息'!$C:$C,"专业外包",'1-2 人员岗位信息'!$B:$B,$D134)</f>
        <v>0</v>
      </c>
      <c r="AQ134" s="302"/>
      <c r="AR134" s="178">
        <f t="shared" si="233"/>
        <v>0</v>
      </c>
      <c r="AS134" s="178">
        <f>SUMIFS('1-2 人员岗位信息'!K:K,'1-2 人员岗位信息'!$C:$C,"专业外包",'1-2 人员岗位信息'!$B:$B,$D134)</f>
        <v>0</v>
      </c>
      <c r="AT134" s="302"/>
      <c r="AU134" s="178">
        <f t="shared" si="234"/>
        <v>0</v>
      </c>
      <c r="AV134" s="178">
        <f>SUMIFS('1-2 人员岗位信息'!L:L,'1-2 人员岗位信息'!$C:$C,"专业外包",'1-2 人员岗位信息'!$B:$B,$D134)</f>
        <v>0</v>
      </c>
      <c r="AW134" s="302"/>
      <c r="AX134" s="178">
        <f t="shared" si="235"/>
        <v>0</v>
      </c>
      <c r="AY134" s="178">
        <f>SUMIFS('1-2 人员岗位信息'!M:M,'1-2 人员岗位信息'!$C:$C,"专业外包",'1-2 人员岗位信息'!$B:$B,$D134)</f>
        <v>0</v>
      </c>
      <c r="AZ134" s="302"/>
      <c r="BA134" s="178">
        <f t="shared" si="236"/>
        <v>0</v>
      </c>
      <c r="BB134" s="178">
        <f>SUMIFS('1-2 人员岗位信息'!N:N,'1-2 人员岗位信息'!$C:$C,"专业外包",'1-2 人员岗位信息'!$B:$B,$D134)</f>
        <v>0</v>
      </c>
      <c r="BC134" s="302"/>
      <c r="BD134" s="178">
        <f t="shared" si="237"/>
        <v>0</v>
      </c>
      <c r="BE134" s="178">
        <f>SUMIFS('1-2 人员岗位信息'!O:O,'1-2 人员岗位信息'!$C:$C,"专业外包",'1-2 人员岗位信息'!$B:$B,$D134)</f>
        <v>0</v>
      </c>
      <c r="BF134" s="302"/>
      <c r="BG134" s="178">
        <f t="shared" si="238"/>
        <v>0</v>
      </c>
      <c r="BH134" s="178">
        <f>SUMIFS('1-2 人员岗位信息'!P:P,'1-2 人员岗位信息'!$C:$C,"专业外包",'1-2 人员岗位信息'!$B:$B,$D134)</f>
        <v>0</v>
      </c>
      <c r="BI134" s="302"/>
      <c r="BJ134" s="178">
        <f t="shared" si="239"/>
        <v>0</v>
      </c>
      <c r="BK134" s="178">
        <f>SUMIFS('1-2 人员岗位信息'!Q:Q,'1-2 人员岗位信息'!$C:$C,"专业外包",'1-2 人员岗位信息'!$B:$B,$D134)</f>
        <v>0</v>
      </c>
      <c r="BL134" s="311"/>
      <c r="BM134" s="315"/>
      <c r="BN134" s="319"/>
    </row>
    <row r="135" s="267" customFormat="1" ht="33.95" hidden="1" customHeight="1" outlineLevel="5" spans="2:66">
      <c r="B135" s="178" t="s">
        <v>784</v>
      </c>
      <c r="C135" s="287" t="s">
        <v>1009</v>
      </c>
      <c r="D135" s="267" t="s">
        <v>977</v>
      </c>
      <c r="E135" s="178" t="s">
        <v>978</v>
      </c>
      <c r="F135" s="178"/>
      <c r="G135" s="178" t="s">
        <v>788</v>
      </c>
      <c r="H135" s="178">
        <f t="shared" si="223"/>
        <v>0</v>
      </c>
      <c r="I135" s="178" t="s">
        <v>789</v>
      </c>
      <c r="J135" s="178" t="e">
        <f t="shared" si="224"/>
        <v>#DIV/0!</v>
      </c>
      <c r="K135" s="178" t="s">
        <v>790</v>
      </c>
      <c r="L135" s="178" t="e">
        <f t="shared" si="225"/>
        <v>#DIV/0!</v>
      </c>
      <c r="M135" s="178" t="s">
        <v>791</v>
      </c>
      <c r="N135" s="178">
        <f t="shared" si="226"/>
        <v>0</v>
      </c>
      <c r="O135" s="178"/>
      <c r="P135" s="294"/>
      <c r="Q135" s="294"/>
      <c r="R135" s="294"/>
      <c r="S135" s="294"/>
      <c r="T135" s="294"/>
      <c r="U135" s="294"/>
      <c r="V135" s="294"/>
      <c r="W135" s="294"/>
      <c r="X135" s="294"/>
      <c r="Y135" s="294"/>
      <c r="Z135" s="294"/>
      <c r="AA135" s="294"/>
      <c r="AB135" s="178">
        <f t="shared" si="227"/>
        <v>0</v>
      </c>
      <c r="AC135" s="178">
        <f t="shared" si="228"/>
        <v>0</v>
      </c>
      <c r="AD135" s="178">
        <f>SUMIFS('1-2 人员岗位信息'!F:F,'1-2 人员岗位信息'!$C:$C,"专业外包",'1-2 人员岗位信息'!$B:$B,$D135)</f>
        <v>0</v>
      </c>
      <c r="AE135" s="302"/>
      <c r="AF135" s="178">
        <f t="shared" si="229"/>
        <v>0</v>
      </c>
      <c r="AG135" s="178">
        <f>SUMIFS('1-2 人员岗位信息'!G:G,'1-2 人员岗位信息'!$C:$C,"专业外包",'1-2 人员岗位信息'!$B:$B,$D135)</f>
        <v>0</v>
      </c>
      <c r="AH135" s="302"/>
      <c r="AI135" s="178">
        <f t="shared" si="230"/>
        <v>0</v>
      </c>
      <c r="AJ135" s="178">
        <f>SUMIFS('1-2 人员岗位信息'!H:H,'1-2 人员岗位信息'!$C:$C,"专业外包",'1-2 人员岗位信息'!$B:$B,$D135)</f>
        <v>0</v>
      </c>
      <c r="AK135" s="302"/>
      <c r="AL135" s="178">
        <f t="shared" si="231"/>
        <v>0</v>
      </c>
      <c r="AM135" s="178">
        <f>SUMIFS('1-2 人员岗位信息'!I:I,'1-2 人员岗位信息'!$C:$C,"专业外包",'1-2 人员岗位信息'!$B:$B,$D135)</f>
        <v>0</v>
      </c>
      <c r="AN135" s="302"/>
      <c r="AO135" s="178">
        <f t="shared" si="232"/>
        <v>0</v>
      </c>
      <c r="AP135" s="178">
        <f>SUMIFS('1-2 人员岗位信息'!J:J,'1-2 人员岗位信息'!$C:$C,"专业外包",'1-2 人员岗位信息'!$B:$B,$D135)</f>
        <v>0</v>
      </c>
      <c r="AQ135" s="302"/>
      <c r="AR135" s="178">
        <f t="shared" si="233"/>
        <v>0</v>
      </c>
      <c r="AS135" s="178">
        <f>SUMIFS('1-2 人员岗位信息'!K:K,'1-2 人员岗位信息'!$C:$C,"专业外包",'1-2 人员岗位信息'!$B:$B,$D135)</f>
        <v>0</v>
      </c>
      <c r="AT135" s="302"/>
      <c r="AU135" s="178">
        <f t="shared" si="234"/>
        <v>0</v>
      </c>
      <c r="AV135" s="178">
        <f>SUMIFS('1-2 人员岗位信息'!L:L,'1-2 人员岗位信息'!$C:$C,"专业外包",'1-2 人员岗位信息'!$B:$B,$D135)</f>
        <v>0</v>
      </c>
      <c r="AW135" s="302"/>
      <c r="AX135" s="178">
        <f t="shared" si="235"/>
        <v>0</v>
      </c>
      <c r="AY135" s="178">
        <f>SUMIFS('1-2 人员岗位信息'!M:M,'1-2 人员岗位信息'!$C:$C,"专业外包",'1-2 人员岗位信息'!$B:$B,$D135)</f>
        <v>0</v>
      </c>
      <c r="AZ135" s="302"/>
      <c r="BA135" s="178">
        <f t="shared" si="236"/>
        <v>0</v>
      </c>
      <c r="BB135" s="178">
        <f>SUMIFS('1-2 人员岗位信息'!N:N,'1-2 人员岗位信息'!$C:$C,"专业外包",'1-2 人员岗位信息'!$B:$B,$D135)</f>
        <v>0</v>
      </c>
      <c r="BC135" s="302"/>
      <c r="BD135" s="178">
        <f t="shared" si="237"/>
        <v>0</v>
      </c>
      <c r="BE135" s="178">
        <f>SUMIFS('1-2 人员岗位信息'!O:O,'1-2 人员岗位信息'!$C:$C,"专业外包",'1-2 人员岗位信息'!$B:$B,$D135)</f>
        <v>0</v>
      </c>
      <c r="BF135" s="302"/>
      <c r="BG135" s="178">
        <f t="shared" si="238"/>
        <v>0</v>
      </c>
      <c r="BH135" s="178">
        <f>SUMIFS('1-2 人员岗位信息'!P:P,'1-2 人员岗位信息'!$C:$C,"专业外包",'1-2 人员岗位信息'!$B:$B,$D135)</f>
        <v>0</v>
      </c>
      <c r="BI135" s="302"/>
      <c r="BJ135" s="178">
        <f t="shared" si="239"/>
        <v>0</v>
      </c>
      <c r="BK135" s="178">
        <f>SUMIFS('1-2 人员岗位信息'!Q:Q,'1-2 人员岗位信息'!$C:$C,"专业外包",'1-2 人员岗位信息'!$B:$B,$D135)</f>
        <v>0</v>
      </c>
      <c r="BL135" s="311"/>
      <c r="BM135" s="315"/>
      <c r="BN135" s="319"/>
    </row>
    <row r="136" s="267" customFormat="1" ht="33.95" hidden="1" customHeight="1" outlineLevel="5" spans="2:66">
      <c r="B136" s="178" t="s">
        <v>784</v>
      </c>
      <c r="C136" s="287" t="s">
        <v>1010</v>
      </c>
      <c r="D136" s="267" t="s">
        <v>980</v>
      </c>
      <c r="E136" s="178" t="s">
        <v>981</v>
      </c>
      <c r="F136" s="178"/>
      <c r="G136" s="178" t="s">
        <v>788</v>
      </c>
      <c r="H136" s="178">
        <f t="shared" si="223"/>
        <v>0</v>
      </c>
      <c r="I136" s="178" t="s">
        <v>789</v>
      </c>
      <c r="J136" s="178" t="e">
        <f t="shared" si="224"/>
        <v>#DIV/0!</v>
      </c>
      <c r="K136" s="178" t="s">
        <v>790</v>
      </c>
      <c r="L136" s="178" t="e">
        <f t="shared" si="225"/>
        <v>#DIV/0!</v>
      </c>
      <c r="M136" s="178" t="s">
        <v>791</v>
      </c>
      <c r="N136" s="178">
        <f t="shared" si="226"/>
        <v>0</v>
      </c>
      <c r="O136" s="178"/>
      <c r="P136" s="294"/>
      <c r="Q136" s="294"/>
      <c r="R136" s="294"/>
      <c r="S136" s="294"/>
      <c r="T136" s="294"/>
      <c r="U136" s="294"/>
      <c r="V136" s="294"/>
      <c r="W136" s="294"/>
      <c r="X136" s="294"/>
      <c r="Y136" s="294"/>
      <c r="Z136" s="294"/>
      <c r="AA136" s="294"/>
      <c r="AB136" s="178">
        <f t="shared" si="227"/>
        <v>0</v>
      </c>
      <c r="AC136" s="178">
        <f t="shared" si="228"/>
        <v>0</v>
      </c>
      <c r="AD136" s="178">
        <f>SUMIFS('1-2 人员岗位信息'!F:F,'1-2 人员岗位信息'!$C:$C,"专业外包",'1-2 人员岗位信息'!$B:$B,$D136)</f>
        <v>0</v>
      </c>
      <c r="AE136" s="302"/>
      <c r="AF136" s="178">
        <f t="shared" si="229"/>
        <v>0</v>
      </c>
      <c r="AG136" s="178">
        <f>SUMIFS('1-2 人员岗位信息'!G:G,'1-2 人员岗位信息'!$C:$C,"专业外包",'1-2 人员岗位信息'!$B:$B,$D136)</f>
        <v>0</v>
      </c>
      <c r="AH136" s="302"/>
      <c r="AI136" s="178">
        <f t="shared" si="230"/>
        <v>0</v>
      </c>
      <c r="AJ136" s="178">
        <f>SUMIFS('1-2 人员岗位信息'!H:H,'1-2 人员岗位信息'!$C:$C,"专业外包",'1-2 人员岗位信息'!$B:$B,$D136)</f>
        <v>0</v>
      </c>
      <c r="AK136" s="302"/>
      <c r="AL136" s="178">
        <f t="shared" si="231"/>
        <v>0</v>
      </c>
      <c r="AM136" s="178">
        <f>SUMIFS('1-2 人员岗位信息'!I:I,'1-2 人员岗位信息'!$C:$C,"专业外包",'1-2 人员岗位信息'!$B:$B,$D136)</f>
        <v>0</v>
      </c>
      <c r="AN136" s="302"/>
      <c r="AO136" s="178">
        <f t="shared" si="232"/>
        <v>0</v>
      </c>
      <c r="AP136" s="178">
        <f>SUMIFS('1-2 人员岗位信息'!J:J,'1-2 人员岗位信息'!$C:$C,"专业外包",'1-2 人员岗位信息'!$B:$B,$D136)</f>
        <v>0</v>
      </c>
      <c r="AQ136" s="302"/>
      <c r="AR136" s="178">
        <f t="shared" si="233"/>
        <v>0</v>
      </c>
      <c r="AS136" s="178">
        <f>SUMIFS('1-2 人员岗位信息'!K:K,'1-2 人员岗位信息'!$C:$C,"专业外包",'1-2 人员岗位信息'!$B:$B,$D136)</f>
        <v>0</v>
      </c>
      <c r="AT136" s="302"/>
      <c r="AU136" s="178">
        <f t="shared" si="234"/>
        <v>0</v>
      </c>
      <c r="AV136" s="178">
        <f>SUMIFS('1-2 人员岗位信息'!L:L,'1-2 人员岗位信息'!$C:$C,"专业外包",'1-2 人员岗位信息'!$B:$B,$D136)</f>
        <v>0</v>
      </c>
      <c r="AW136" s="302"/>
      <c r="AX136" s="178">
        <f t="shared" si="235"/>
        <v>0</v>
      </c>
      <c r="AY136" s="178">
        <f>SUMIFS('1-2 人员岗位信息'!M:M,'1-2 人员岗位信息'!$C:$C,"专业外包",'1-2 人员岗位信息'!$B:$B,$D136)</f>
        <v>0</v>
      </c>
      <c r="AZ136" s="302"/>
      <c r="BA136" s="178">
        <f t="shared" si="236"/>
        <v>0</v>
      </c>
      <c r="BB136" s="178">
        <f>SUMIFS('1-2 人员岗位信息'!N:N,'1-2 人员岗位信息'!$C:$C,"专业外包",'1-2 人员岗位信息'!$B:$B,$D136)</f>
        <v>0</v>
      </c>
      <c r="BC136" s="302"/>
      <c r="BD136" s="178">
        <f t="shared" si="237"/>
        <v>0</v>
      </c>
      <c r="BE136" s="178">
        <f>SUMIFS('1-2 人员岗位信息'!O:O,'1-2 人员岗位信息'!$C:$C,"专业外包",'1-2 人员岗位信息'!$B:$B,$D136)</f>
        <v>0</v>
      </c>
      <c r="BF136" s="302"/>
      <c r="BG136" s="178">
        <f t="shared" si="238"/>
        <v>0</v>
      </c>
      <c r="BH136" s="178">
        <f>SUMIFS('1-2 人员岗位信息'!P:P,'1-2 人员岗位信息'!$C:$C,"专业外包",'1-2 人员岗位信息'!$B:$B,$D136)</f>
        <v>0</v>
      </c>
      <c r="BI136" s="302"/>
      <c r="BJ136" s="178">
        <f t="shared" si="239"/>
        <v>0</v>
      </c>
      <c r="BK136" s="178">
        <f>SUMIFS('1-2 人员岗位信息'!Q:Q,'1-2 人员岗位信息'!$C:$C,"专业外包",'1-2 人员岗位信息'!$B:$B,$D136)</f>
        <v>0</v>
      </c>
      <c r="BL136" s="311"/>
      <c r="BM136" s="315"/>
      <c r="BN136" s="319"/>
    </row>
    <row r="137" s="267" customFormat="1" ht="33.95" hidden="1" customHeight="1" outlineLevel="5" spans="2:66">
      <c r="B137" s="178" t="s">
        <v>784</v>
      </c>
      <c r="C137" s="287" t="s">
        <v>1011</v>
      </c>
      <c r="D137" s="267" t="s">
        <v>983</v>
      </c>
      <c r="E137" s="178" t="s">
        <v>981</v>
      </c>
      <c r="F137" s="178"/>
      <c r="G137" s="178" t="s">
        <v>788</v>
      </c>
      <c r="H137" s="178">
        <f t="shared" si="223"/>
        <v>0</v>
      </c>
      <c r="I137" s="178" t="s">
        <v>789</v>
      </c>
      <c r="J137" s="178" t="e">
        <f t="shared" si="224"/>
        <v>#DIV/0!</v>
      </c>
      <c r="K137" s="178" t="s">
        <v>790</v>
      </c>
      <c r="L137" s="178" t="e">
        <f t="shared" si="225"/>
        <v>#DIV/0!</v>
      </c>
      <c r="M137" s="178" t="s">
        <v>791</v>
      </c>
      <c r="N137" s="178">
        <f t="shared" si="226"/>
        <v>0</v>
      </c>
      <c r="O137" s="178"/>
      <c r="P137" s="294"/>
      <c r="Q137" s="294"/>
      <c r="R137" s="294"/>
      <c r="S137" s="294"/>
      <c r="T137" s="294"/>
      <c r="U137" s="294"/>
      <c r="V137" s="294"/>
      <c r="W137" s="294"/>
      <c r="X137" s="294"/>
      <c r="Y137" s="294"/>
      <c r="Z137" s="294"/>
      <c r="AA137" s="294"/>
      <c r="AB137" s="178">
        <f t="shared" si="227"/>
        <v>0</v>
      </c>
      <c r="AC137" s="178">
        <f t="shared" si="228"/>
        <v>0</v>
      </c>
      <c r="AD137" s="178">
        <f>SUMIFS('1-2 人员岗位信息'!F:F,'1-2 人员岗位信息'!$C:$C,"专业外包",'1-2 人员岗位信息'!$B:$B,$D137)</f>
        <v>0</v>
      </c>
      <c r="AE137" s="302"/>
      <c r="AF137" s="178">
        <f t="shared" si="229"/>
        <v>0</v>
      </c>
      <c r="AG137" s="178">
        <f>SUMIFS('1-2 人员岗位信息'!G:G,'1-2 人员岗位信息'!$C:$C,"专业外包",'1-2 人员岗位信息'!$B:$B,$D137)</f>
        <v>0</v>
      </c>
      <c r="AH137" s="302"/>
      <c r="AI137" s="178">
        <f t="shared" si="230"/>
        <v>0</v>
      </c>
      <c r="AJ137" s="178">
        <f>SUMIFS('1-2 人员岗位信息'!H:H,'1-2 人员岗位信息'!$C:$C,"专业外包",'1-2 人员岗位信息'!$B:$B,$D137)</f>
        <v>0</v>
      </c>
      <c r="AK137" s="302"/>
      <c r="AL137" s="178">
        <f t="shared" si="231"/>
        <v>0</v>
      </c>
      <c r="AM137" s="178">
        <f>SUMIFS('1-2 人员岗位信息'!I:I,'1-2 人员岗位信息'!$C:$C,"专业外包",'1-2 人员岗位信息'!$B:$B,$D137)</f>
        <v>0</v>
      </c>
      <c r="AN137" s="302"/>
      <c r="AO137" s="178">
        <f t="shared" si="232"/>
        <v>0</v>
      </c>
      <c r="AP137" s="178">
        <f>SUMIFS('1-2 人员岗位信息'!J:J,'1-2 人员岗位信息'!$C:$C,"专业外包",'1-2 人员岗位信息'!$B:$B,$D137)</f>
        <v>0</v>
      </c>
      <c r="AQ137" s="302"/>
      <c r="AR137" s="178">
        <f t="shared" si="233"/>
        <v>0</v>
      </c>
      <c r="AS137" s="178">
        <f>SUMIFS('1-2 人员岗位信息'!K:K,'1-2 人员岗位信息'!$C:$C,"专业外包",'1-2 人员岗位信息'!$B:$B,$D137)</f>
        <v>0</v>
      </c>
      <c r="AT137" s="302"/>
      <c r="AU137" s="178">
        <f t="shared" si="234"/>
        <v>0</v>
      </c>
      <c r="AV137" s="178">
        <f>SUMIFS('1-2 人员岗位信息'!L:L,'1-2 人员岗位信息'!$C:$C,"专业外包",'1-2 人员岗位信息'!$B:$B,$D137)</f>
        <v>0</v>
      </c>
      <c r="AW137" s="302"/>
      <c r="AX137" s="178">
        <f t="shared" si="235"/>
        <v>0</v>
      </c>
      <c r="AY137" s="178">
        <f>SUMIFS('1-2 人员岗位信息'!M:M,'1-2 人员岗位信息'!$C:$C,"专业外包",'1-2 人员岗位信息'!$B:$B,$D137)</f>
        <v>0</v>
      </c>
      <c r="AZ137" s="302"/>
      <c r="BA137" s="178">
        <f t="shared" si="236"/>
        <v>0</v>
      </c>
      <c r="BB137" s="178">
        <f>SUMIFS('1-2 人员岗位信息'!N:N,'1-2 人员岗位信息'!$C:$C,"专业外包",'1-2 人员岗位信息'!$B:$B,$D137)</f>
        <v>0</v>
      </c>
      <c r="BC137" s="302"/>
      <c r="BD137" s="178">
        <f t="shared" si="237"/>
        <v>0</v>
      </c>
      <c r="BE137" s="178">
        <f>SUMIFS('1-2 人员岗位信息'!O:O,'1-2 人员岗位信息'!$C:$C,"专业外包",'1-2 人员岗位信息'!$B:$B,$D137)</f>
        <v>0</v>
      </c>
      <c r="BF137" s="302"/>
      <c r="BG137" s="178">
        <f t="shared" si="238"/>
        <v>0</v>
      </c>
      <c r="BH137" s="178">
        <f>SUMIFS('1-2 人员岗位信息'!P:P,'1-2 人员岗位信息'!$C:$C,"专业外包",'1-2 人员岗位信息'!$B:$B,$D137)</f>
        <v>0</v>
      </c>
      <c r="BI137" s="302"/>
      <c r="BJ137" s="178">
        <f t="shared" si="239"/>
        <v>0</v>
      </c>
      <c r="BK137" s="178">
        <f>SUMIFS('1-2 人员岗位信息'!Q:Q,'1-2 人员岗位信息'!$C:$C,"专业外包",'1-2 人员岗位信息'!$B:$B,$D137)</f>
        <v>0</v>
      </c>
      <c r="BL137" s="311"/>
      <c r="BM137" s="315"/>
      <c r="BN137" s="319"/>
    </row>
    <row r="138" s="267" customFormat="1" ht="33.95" hidden="1" customHeight="1" outlineLevel="5" spans="2:66">
      <c r="B138" s="178" t="s">
        <v>784</v>
      </c>
      <c r="C138" s="287" t="s">
        <v>1012</v>
      </c>
      <c r="D138" s="267" t="s">
        <v>985</v>
      </c>
      <c r="E138" s="178" t="s">
        <v>981</v>
      </c>
      <c r="F138" s="178"/>
      <c r="G138" s="178" t="s">
        <v>788</v>
      </c>
      <c r="H138" s="178">
        <f t="shared" si="223"/>
        <v>0</v>
      </c>
      <c r="I138" s="178" t="s">
        <v>789</v>
      </c>
      <c r="J138" s="178" t="e">
        <f t="shared" si="224"/>
        <v>#DIV/0!</v>
      </c>
      <c r="K138" s="178" t="s">
        <v>790</v>
      </c>
      <c r="L138" s="178" t="e">
        <f t="shared" si="225"/>
        <v>#DIV/0!</v>
      </c>
      <c r="M138" s="178" t="s">
        <v>791</v>
      </c>
      <c r="N138" s="178">
        <f t="shared" si="226"/>
        <v>0</v>
      </c>
      <c r="O138" s="178"/>
      <c r="P138" s="294"/>
      <c r="Q138" s="294"/>
      <c r="R138" s="294"/>
      <c r="S138" s="294"/>
      <c r="T138" s="294"/>
      <c r="U138" s="294"/>
      <c r="V138" s="294"/>
      <c r="W138" s="294"/>
      <c r="X138" s="294"/>
      <c r="Y138" s="294"/>
      <c r="Z138" s="294"/>
      <c r="AA138" s="294"/>
      <c r="AB138" s="178">
        <f t="shared" si="227"/>
        <v>0</v>
      </c>
      <c r="AC138" s="178">
        <f t="shared" si="228"/>
        <v>0</v>
      </c>
      <c r="AD138" s="178">
        <f>SUMIFS('1-2 人员岗位信息'!F:F,'1-2 人员岗位信息'!$C:$C,"专业外包",'1-2 人员岗位信息'!$B:$B,$D138)</f>
        <v>0</v>
      </c>
      <c r="AE138" s="302"/>
      <c r="AF138" s="178">
        <f t="shared" si="229"/>
        <v>0</v>
      </c>
      <c r="AG138" s="178">
        <f>SUMIFS('1-2 人员岗位信息'!G:G,'1-2 人员岗位信息'!$C:$C,"专业外包",'1-2 人员岗位信息'!$B:$B,$D138)</f>
        <v>0</v>
      </c>
      <c r="AH138" s="302"/>
      <c r="AI138" s="178">
        <f t="shared" si="230"/>
        <v>0</v>
      </c>
      <c r="AJ138" s="178">
        <f>SUMIFS('1-2 人员岗位信息'!H:H,'1-2 人员岗位信息'!$C:$C,"专业外包",'1-2 人员岗位信息'!$B:$B,$D138)</f>
        <v>0</v>
      </c>
      <c r="AK138" s="302"/>
      <c r="AL138" s="178">
        <f t="shared" si="231"/>
        <v>0</v>
      </c>
      <c r="AM138" s="178">
        <f>SUMIFS('1-2 人员岗位信息'!I:I,'1-2 人员岗位信息'!$C:$C,"专业外包",'1-2 人员岗位信息'!$B:$B,$D138)</f>
        <v>0</v>
      </c>
      <c r="AN138" s="302"/>
      <c r="AO138" s="178">
        <f t="shared" si="232"/>
        <v>0</v>
      </c>
      <c r="AP138" s="178">
        <f>SUMIFS('1-2 人员岗位信息'!J:J,'1-2 人员岗位信息'!$C:$C,"专业外包",'1-2 人员岗位信息'!$B:$B,$D138)</f>
        <v>0</v>
      </c>
      <c r="AQ138" s="302"/>
      <c r="AR138" s="178">
        <f t="shared" si="233"/>
        <v>0</v>
      </c>
      <c r="AS138" s="178">
        <f>SUMIFS('1-2 人员岗位信息'!K:K,'1-2 人员岗位信息'!$C:$C,"专业外包",'1-2 人员岗位信息'!$B:$B,$D138)</f>
        <v>0</v>
      </c>
      <c r="AT138" s="302"/>
      <c r="AU138" s="178">
        <f t="shared" si="234"/>
        <v>0</v>
      </c>
      <c r="AV138" s="178">
        <f>SUMIFS('1-2 人员岗位信息'!L:L,'1-2 人员岗位信息'!$C:$C,"专业外包",'1-2 人员岗位信息'!$B:$B,$D138)</f>
        <v>0</v>
      </c>
      <c r="AW138" s="302"/>
      <c r="AX138" s="178">
        <f t="shared" si="235"/>
        <v>0</v>
      </c>
      <c r="AY138" s="178">
        <f>SUMIFS('1-2 人员岗位信息'!M:M,'1-2 人员岗位信息'!$C:$C,"专业外包",'1-2 人员岗位信息'!$B:$B,$D138)</f>
        <v>0</v>
      </c>
      <c r="AZ138" s="302"/>
      <c r="BA138" s="178">
        <f t="shared" si="236"/>
        <v>0</v>
      </c>
      <c r="BB138" s="178">
        <f>SUMIFS('1-2 人员岗位信息'!N:N,'1-2 人员岗位信息'!$C:$C,"专业外包",'1-2 人员岗位信息'!$B:$B,$D138)</f>
        <v>0</v>
      </c>
      <c r="BC138" s="302"/>
      <c r="BD138" s="178">
        <f t="shared" si="237"/>
        <v>0</v>
      </c>
      <c r="BE138" s="178">
        <f>SUMIFS('1-2 人员岗位信息'!O:O,'1-2 人员岗位信息'!$C:$C,"专业外包",'1-2 人员岗位信息'!$B:$B,$D138)</f>
        <v>0</v>
      </c>
      <c r="BF138" s="302"/>
      <c r="BG138" s="178">
        <f t="shared" si="238"/>
        <v>0</v>
      </c>
      <c r="BH138" s="178">
        <f>SUMIFS('1-2 人员岗位信息'!P:P,'1-2 人员岗位信息'!$C:$C,"专业外包",'1-2 人员岗位信息'!$B:$B,$D138)</f>
        <v>0</v>
      </c>
      <c r="BI138" s="302"/>
      <c r="BJ138" s="178">
        <f t="shared" si="239"/>
        <v>0</v>
      </c>
      <c r="BK138" s="178">
        <f>SUMIFS('1-2 人员岗位信息'!Q:Q,'1-2 人员岗位信息'!$C:$C,"专业外包",'1-2 人员岗位信息'!$B:$B,$D138)</f>
        <v>0</v>
      </c>
      <c r="BL138" s="311"/>
      <c r="BM138" s="315"/>
      <c r="BN138" s="319"/>
    </row>
    <row r="139" s="267" customFormat="1" ht="33.95" hidden="1" customHeight="1" outlineLevel="5" spans="2:66">
      <c r="B139" s="178" t="s">
        <v>784</v>
      </c>
      <c r="C139" s="287" t="s">
        <v>1013</v>
      </c>
      <c r="D139" s="267" t="s">
        <v>987</v>
      </c>
      <c r="E139" s="178" t="s">
        <v>981</v>
      </c>
      <c r="F139" s="178"/>
      <c r="G139" s="178" t="s">
        <v>788</v>
      </c>
      <c r="H139" s="178">
        <f t="shared" si="223"/>
        <v>0</v>
      </c>
      <c r="I139" s="178" t="s">
        <v>789</v>
      </c>
      <c r="J139" s="178" t="e">
        <f t="shared" si="224"/>
        <v>#DIV/0!</v>
      </c>
      <c r="K139" s="178" t="s">
        <v>790</v>
      </c>
      <c r="L139" s="178" t="e">
        <f t="shared" si="225"/>
        <v>#DIV/0!</v>
      </c>
      <c r="M139" s="178" t="s">
        <v>791</v>
      </c>
      <c r="N139" s="178">
        <f t="shared" si="226"/>
        <v>0</v>
      </c>
      <c r="O139" s="178"/>
      <c r="P139" s="294"/>
      <c r="Q139" s="294"/>
      <c r="R139" s="294"/>
      <c r="S139" s="294"/>
      <c r="T139" s="294"/>
      <c r="U139" s="294"/>
      <c r="V139" s="294"/>
      <c r="W139" s="294"/>
      <c r="X139" s="294"/>
      <c r="Y139" s="294"/>
      <c r="Z139" s="294"/>
      <c r="AA139" s="294"/>
      <c r="AB139" s="178">
        <f t="shared" si="227"/>
        <v>0</v>
      </c>
      <c r="AC139" s="178">
        <f t="shared" si="228"/>
        <v>0</v>
      </c>
      <c r="AD139" s="178">
        <f>SUMIFS('1-2 人员岗位信息'!F:F,'1-2 人员岗位信息'!$C:$C,"专业外包",'1-2 人员岗位信息'!$B:$B,$D139)</f>
        <v>0</v>
      </c>
      <c r="AE139" s="302"/>
      <c r="AF139" s="178">
        <f t="shared" si="229"/>
        <v>0</v>
      </c>
      <c r="AG139" s="178">
        <f>SUMIFS('1-2 人员岗位信息'!G:G,'1-2 人员岗位信息'!$C:$C,"专业外包",'1-2 人员岗位信息'!$B:$B,$D139)</f>
        <v>0</v>
      </c>
      <c r="AH139" s="302"/>
      <c r="AI139" s="178">
        <f t="shared" si="230"/>
        <v>0</v>
      </c>
      <c r="AJ139" s="178">
        <f>SUMIFS('1-2 人员岗位信息'!H:H,'1-2 人员岗位信息'!$C:$C,"专业外包",'1-2 人员岗位信息'!$B:$B,$D139)</f>
        <v>0</v>
      </c>
      <c r="AK139" s="302"/>
      <c r="AL139" s="178">
        <f t="shared" si="231"/>
        <v>0</v>
      </c>
      <c r="AM139" s="178">
        <f>SUMIFS('1-2 人员岗位信息'!I:I,'1-2 人员岗位信息'!$C:$C,"专业外包",'1-2 人员岗位信息'!$B:$B,$D139)</f>
        <v>0</v>
      </c>
      <c r="AN139" s="302"/>
      <c r="AO139" s="178">
        <f t="shared" si="232"/>
        <v>0</v>
      </c>
      <c r="AP139" s="178">
        <f>SUMIFS('1-2 人员岗位信息'!J:J,'1-2 人员岗位信息'!$C:$C,"专业外包",'1-2 人员岗位信息'!$B:$B,$D139)</f>
        <v>0</v>
      </c>
      <c r="AQ139" s="302"/>
      <c r="AR139" s="178">
        <f t="shared" si="233"/>
        <v>0</v>
      </c>
      <c r="AS139" s="178">
        <f>SUMIFS('1-2 人员岗位信息'!K:K,'1-2 人员岗位信息'!$C:$C,"专业外包",'1-2 人员岗位信息'!$B:$B,$D139)</f>
        <v>0</v>
      </c>
      <c r="AT139" s="302"/>
      <c r="AU139" s="178">
        <f t="shared" si="234"/>
        <v>0</v>
      </c>
      <c r="AV139" s="178">
        <f>SUMIFS('1-2 人员岗位信息'!L:L,'1-2 人员岗位信息'!$C:$C,"专业外包",'1-2 人员岗位信息'!$B:$B,$D139)</f>
        <v>0</v>
      </c>
      <c r="AW139" s="302"/>
      <c r="AX139" s="178">
        <f t="shared" si="235"/>
        <v>0</v>
      </c>
      <c r="AY139" s="178">
        <f>SUMIFS('1-2 人员岗位信息'!M:M,'1-2 人员岗位信息'!$C:$C,"专业外包",'1-2 人员岗位信息'!$B:$B,$D139)</f>
        <v>0</v>
      </c>
      <c r="AZ139" s="302"/>
      <c r="BA139" s="178">
        <f t="shared" si="236"/>
        <v>0</v>
      </c>
      <c r="BB139" s="178">
        <f>SUMIFS('1-2 人员岗位信息'!N:N,'1-2 人员岗位信息'!$C:$C,"专业外包",'1-2 人员岗位信息'!$B:$B,$D139)</f>
        <v>0</v>
      </c>
      <c r="BC139" s="302"/>
      <c r="BD139" s="178">
        <f t="shared" si="237"/>
        <v>0</v>
      </c>
      <c r="BE139" s="178">
        <f>SUMIFS('1-2 人员岗位信息'!O:O,'1-2 人员岗位信息'!$C:$C,"专业外包",'1-2 人员岗位信息'!$B:$B,$D139)</f>
        <v>0</v>
      </c>
      <c r="BF139" s="302"/>
      <c r="BG139" s="178">
        <f t="shared" si="238"/>
        <v>0</v>
      </c>
      <c r="BH139" s="178">
        <f>SUMIFS('1-2 人员岗位信息'!P:P,'1-2 人员岗位信息'!$C:$C,"专业外包",'1-2 人员岗位信息'!$B:$B,$D139)</f>
        <v>0</v>
      </c>
      <c r="BI139" s="302"/>
      <c r="BJ139" s="178">
        <f t="shared" si="239"/>
        <v>0</v>
      </c>
      <c r="BK139" s="178">
        <f>SUMIFS('1-2 人员岗位信息'!Q:Q,'1-2 人员岗位信息'!$C:$C,"专业外包",'1-2 人员岗位信息'!$B:$B,$D139)</f>
        <v>0</v>
      </c>
      <c r="BL139" s="311"/>
      <c r="BM139" s="315"/>
      <c r="BN139" s="319"/>
    </row>
    <row r="140" s="267" customFormat="1" ht="33.95" hidden="1" customHeight="1" outlineLevel="5" spans="2:66">
      <c r="B140" s="178" t="s">
        <v>784</v>
      </c>
      <c r="C140" s="287" t="s">
        <v>1014</v>
      </c>
      <c r="D140" s="267" t="s">
        <v>989</v>
      </c>
      <c r="E140" s="178" t="s">
        <v>990</v>
      </c>
      <c r="F140" s="178"/>
      <c r="G140" s="178" t="s">
        <v>788</v>
      </c>
      <c r="H140" s="178">
        <f t="shared" si="223"/>
        <v>0</v>
      </c>
      <c r="I140" s="178" t="s">
        <v>789</v>
      </c>
      <c r="J140" s="178" t="e">
        <f t="shared" si="224"/>
        <v>#DIV/0!</v>
      </c>
      <c r="K140" s="178" t="s">
        <v>790</v>
      </c>
      <c r="L140" s="178" t="e">
        <f t="shared" si="225"/>
        <v>#DIV/0!</v>
      </c>
      <c r="M140" s="178" t="s">
        <v>791</v>
      </c>
      <c r="N140" s="178">
        <f t="shared" si="226"/>
        <v>0</v>
      </c>
      <c r="O140" s="178"/>
      <c r="P140" s="294"/>
      <c r="Q140" s="294"/>
      <c r="R140" s="294"/>
      <c r="S140" s="294"/>
      <c r="T140" s="294"/>
      <c r="U140" s="294"/>
      <c r="V140" s="294"/>
      <c r="W140" s="294"/>
      <c r="X140" s="294"/>
      <c r="Y140" s="294"/>
      <c r="Z140" s="294"/>
      <c r="AA140" s="294"/>
      <c r="AB140" s="178">
        <f t="shared" si="227"/>
        <v>0</v>
      </c>
      <c r="AC140" s="178">
        <f t="shared" si="228"/>
        <v>0</v>
      </c>
      <c r="AD140" s="178">
        <f>SUMIFS('1-2 人员岗位信息'!F:F,'1-2 人员岗位信息'!$C:$C,"专业外包",'1-2 人员岗位信息'!$B:$B,$D140)</f>
        <v>0</v>
      </c>
      <c r="AE140" s="302"/>
      <c r="AF140" s="178">
        <f t="shared" si="229"/>
        <v>0</v>
      </c>
      <c r="AG140" s="178">
        <f>SUMIFS('1-2 人员岗位信息'!G:G,'1-2 人员岗位信息'!$C:$C,"专业外包",'1-2 人员岗位信息'!$B:$B,$D140)</f>
        <v>0</v>
      </c>
      <c r="AH140" s="302"/>
      <c r="AI140" s="178">
        <f t="shared" si="230"/>
        <v>0</v>
      </c>
      <c r="AJ140" s="178">
        <f>SUMIFS('1-2 人员岗位信息'!H:H,'1-2 人员岗位信息'!$C:$C,"专业外包",'1-2 人员岗位信息'!$B:$B,$D140)</f>
        <v>0</v>
      </c>
      <c r="AK140" s="302"/>
      <c r="AL140" s="178">
        <f t="shared" si="231"/>
        <v>0</v>
      </c>
      <c r="AM140" s="178">
        <f>SUMIFS('1-2 人员岗位信息'!I:I,'1-2 人员岗位信息'!$C:$C,"专业外包",'1-2 人员岗位信息'!$B:$B,$D140)</f>
        <v>0</v>
      </c>
      <c r="AN140" s="302"/>
      <c r="AO140" s="178">
        <f t="shared" si="232"/>
        <v>0</v>
      </c>
      <c r="AP140" s="178">
        <f>SUMIFS('1-2 人员岗位信息'!J:J,'1-2 人员岗位信息'!$C:$C,"专业外包",'1-2 人员岗位信息'!$B:$B,$D140)</f>
        <v>0</v>
      </c>
      <c r="AQ140" s="302"/>
      <c r="AR140" s="178">
        <f t="shared" si="233"/>
        <v>0</v>
      </c>
      <c r="AS140" s="178">
        <f>SUMIFS('1-2 人员岗位信息'!K:K,'1-2 人员岗位信息'!$C:$C,"专业外包",'1-2 人员岗位信息'!$B:$B,$D140)</f>
        <v>0</v>
      </c>
      <c r="AT140" s="302"/>
      <c r="AU140" s="178">
        <f t="shared" si="234"/>
        <v>0</v>
      </c>
      <c r="AV140" s="178">
        <f>SUMIFS('1-2 人员岗位信息'!L:L,'1-2 人员岗位信息'!$C:$C,"专业外包",'1-2 人员岗位信息'!$B:$B,$D140)</f>
        <v>0</v>
      </c>
      <c r="AW140" s="302"/>
      <c r="AX140" s="178">
        <f t="shared" si="235"/>
        <v>0</v>
      </c>
      <c r="AY140" s="178">
        <f>SUMIFS('1-2 人员岗位信息'!M:M,'1-2 人员岗位信息'!$C:$C,"专业外包",'1-2 人员岗位信息'!$B:$B,$D140)</f>
        <v>0</v>
      </c>
      <c r="AZ140" s="302"/>
      <c r="BA140" s="178">
        <f t="shared" si="236"/>
        <v>0</v>
      </c>
      <c r="BB140" s="178">
        <f>SUMIFS('1-2 人员岗位信息'!N:N,'1-2 人员岗位信息'!$C:$C,"专业外包",'1-2 人员岗位信息'!$B:$B,$D140)</f>
        <v>0</v>
      </c>
      <c r="BC140" s="302"/>
      <c r="BD140" s="178">
        <f t="shared" si="237"/>
        <v>0</v>
      </c>
      <c r="BE140" s="178">
        <f>SUMIFS('1-2 人员岗位信息'!O:O,'1-2 人员岗位信息'!$C:$C,"专业外包",'1-2 人员岗位信息'!$B:$B,$D140)</f>
        <v>0</v>
      </c>
      <c r="BF140" s="302"/>
      <c r="BG140" s="178">
        <f t="shared" si="238"/>
        <v>0</v>
      </c>
      <c r="BH140" s="178">
        <f>SUMIFS('1-2 人员岗位信息'!P:P,'1-2 人员岗位信息'!$C:$C,"专业外包",'1-2 人员岗位信息'!$B:$B,$D140)</f>
        <v>0</v>
      </c>
      <c r="BI140" s="302"/>
      <c r="BJ140" s="178">
        <f t="shared" si="239"/>
        <v>0</v>
      </c>
      <c r="BK140" s="178">
        <f>SUMIFS('1-2 人员岗位信息'!Q:Q,'1-2 人员岗位信息'!$C:$C,"专业外包",'1-2 人员岗位信息'!$B:$B,$D140)</f>
        <v>0</v>
      </c>
      <c r="BL140" s="311"/>
      <c r="BM140" s="315"/>
      <c r="BN140" s="319"/>
    </row>
    <row r="141" s="267" customFormat="1" ht="33.95" hidden="1" customHeight="1" outlineLevel="5" spans="2:66">
      <c r="B141" s="178" t="s">
        <v>784</v>
      </c>
      <c r="C141" s="287" t="s">
        <v>1015</v>
      </c>
      <c r="D141" s="267" t="s">
        <v>992</v>
      </c>
      <c r="E141" s="178" t="s">
        <v>806</v>
      </c>
      <c r="F141" s="178"/>
      <c r="G141" s="178" t="s">
        <v>788</v>
      </c>
      <c r="H141" s="178">
        <f t="shared" si="223"/>
        <v>0</v>
      </c>
      <c r="I141" s="178" t="s">
        <v>789</v>
      </c>
      <c r="J141" s="178" t="e">
        <f t="shared" si="224"/>
        <v>#DIV/0!</v>
      </c>
      <c r="K141" s="178" t="s">
        <v>790</v>
      </c>
      <c r="L141" s="178" t="e">
        <f t="shared" si="225"/>
        <v>#DIV/0!</v>
      </c>
      <c r="M141" s="178" t="s">
        <v>791</v>
      </c>
      <c r="N141" s="178">
        <f t="shared" si="226"/>
        <v>0</v>
      </c>
      <c r="O141" s="178"/>
      <c r="P141" s="294"/>
      <c r="Q141" s="294"/>
      <c r="R141" s="294"/>
      <c r="S141" s="294"/>
      <c r="T141" s="294"/>
      <c r="U141" s="294"/>
      <c r="V141" s="294"/>
      <c r="W141" s="294"/>
      <c r="X141" s="294"/>
      <c r="Y141" s="294"/>
      <c r="Z141" s="294"/>
      <c r="AA141" s="294"/>
      <c r="AB141" s="178">
        <f t="shared" ref="AB141:AB148" si="240">SUM(AC141,AF141,AI141,AL141,AO141,AR141,AU141,AX141,BA141,BD141,BG141,BJ141)</f>
        <v>0</v>
      </c>
      <c r="AC141" s="178">
        <f t="shared" si="228"/>
        <v>0</v>
      </c>
      <c r="AD141" s="178">
        <f>SUMIFS('1-2 人员岗位信息'!F:F,'1-2 人员岗位信息'!$C:$C,"专业外包",'1-2 人员岗位信息'!$B:$B,$D141)</f>
        <v>0</v>
      </c>
      <c r="AE141" s="302"/>
      <c r="AF141" s="178">
        <f t="shared" si="229"/>
        <v>0</v>
      </c>
      <c r="AG141" s="178">
        <f>SUMIFS('1-2 人员岗位信息'!G:G,'1-2 人员岗位信息'!$C:$C,"专业外包",'1-2 人员岗位信息'!$B:$B,$D141)</f>
        <v>0</v>
      </c>
      <c r="AH141" s="302"/>
      <c r="AI141" s="178">
        <f t="shared" si="230"/>
        <v>0</v>
      </c>
      <c r="AJ141" s="178">
        <f>SUMIFS('1-2 人员岗位信息'!H:H,'1-2 人员岗位信息'!$C:$C,"专业外包",'1-2 人员岗位信息'!$B:$B,$D141)</f>
        <v>0</v>
      </c>
      <c r="AK141" s="302"/>
      <c r="AL141" s="178">
        <f t="shared" si="231"/>
        <v>0</v>
      </c>
      <c r="AM141" s="178">
        <f>SUMIFS('1-2 人员岗位信息'!I:I,'1-2 人员岗位信息'!$C:$C,"专业外包",'1-2 人员岗位信息'!$B:$B,$D141)</f>
        <v>0</v>
      </c>
      <c r="AN141" s="302"/>
      <c r="AO141" s="178">
        <f t="shared" si="232"/>
        <v>0</v>
      </c>
      <c r="AP141" s="178">
        <f>SUMIFS('1-2 人员岗位信息'!J:J,'1-2 人员岗位信息'!$C:$C,"专业外包",'1-2 人员岗位信息'!$B:$B,$D141)</f>
        <v>0</v>
      </c>
      <c r="AQ141" s="302"/>
      <c r="AR141" s="178">
        <f t="shared" si="233"/>
        <v>0</v>
      </c>
      <c r="AS141" s="178">
        <f>SUMIFS('1-2 人员岗位信息'!K:K,'1-2 人员岗位信息'!$C:$C,"专业外包",'1-2 人员岗位信息'!$B:$B,$D141)</f>
        <v>0</v>
      </c>
      <c r="AT141" s="302"/>
      <c r="AU141" s="178">
        <f t="shared" si="234"/>
        <v>0</v>
      </c>
      <c r="AV141" s="178">
        <f>SUMIFS('1-2 人员岗位信息'!L:L,'1-2 人员岗位信息'!$C:$C,"专业外包",'1-2 人员岗位信息'!$B:$B,$D141)</f>
        <v>0</v>
      </c>
      <c r="AW141" s="302"/>
      <c r="AX141" s="178">
        <f t="shared" si="235"/>
        <v>0</v>
      </c>
      <c r="AY141" s="178">
        <f>SUMIFS('1-2 人员岗位信息'!M:M,'1-2 人员岗位信息'!$C:$C,"专业外包",'1-2 人员岗位信息'!$B:$B,$D141)</f>
        <v>0</v>
      </c>
      <c r="AZ141" s="302"/>
      <c r="BA141" s="178">
        <f t="shared" si="236"/>
        <v>0</v>
      </c>
      <c r="BB141" s="178">
        <f>SUMIFS('1-2 人员岗位信息'!N:N,'1-2 人员岗位信息'!$C:$C,"专业外包",'1-2 人员岗位信息'!$B:$B,$D141)</f>
        <v>0</v>
      </c>
      <c r="BC141" s="302"/>
      <c r="BD141" s="178">
        <f t="shared" si="237"/>
        <v>0</v>
      </c>
      <c r="BE141" s="178">
        <f>SUMIFS('1-2 人员岗位信息'!O:O,'1-2 人员岗位信息'!$C:$C,"专业外包",'1-2 人员岗位信息'!$B:$B,$D141)</f>
        <v>0</v>
      </c>
      <c r="BF141" s="302"/>
      <c r="BG141" s="178">
        <f t="shared" si="238"/>
        <v>0</v>
      </c>
      <c r="BH141" s="178">
        <f>SUMIFS('1-2 人员岗位信息'!P:P,'1-2 人员岗位信息'!$C:$C,"专业外包",'1-2 人员岗位信息'!$B:$B,$D141)</f>
        <v>0</v>
      </c>
      <c r="BI141" s="302"/>
      <c r="BJ141" s="178">
        <f t="shared" si="239"/>
        <v>0</v>
      </c>
      <c r="BK141" s="178">
        <f>SUMIFS('1-2 人员岗位信息'!Q:Q,'1-2 人员岗位信息'!$C:$C,"专业外包",'1-2 人员岗位信息'!$B:$B,$D141)</f>
        <v>0</v>
      </c>
      <c r="BL141" s="311"/>
      <c r="BM141" s="315"/>
      <c r="BN141" s="319"/>
    </row>
    <row r="142" s="121" customFormat="1" ht="33.95" hidden="1" customHeight="1" outlineLevel="4" spans="2:66">
      <c r="B142" s="122" t="s">
        <v>784</v>
      </c>
      <c r="C142" s="123" t="s">
        <v>1016</v>
      </c>
      <c r="D142" s="121" t="s">
        <v>25</v>
      </c>
      <c r="E142" s="122"/>
      <c r="F142" s="122"/>
      <c r="G142" s="122"/>
      <c r="H142" s="122">
        <f t="shared" si="223"/>
        <v>0</v>
      </c>
      <c r="I142" s="122" t="s">
        <v>1017</v>
      </c>
      <c r="J142" s="122" t="e">
        <f t="shared" si="224"/>
        <v>#DIV/0!</v>
      </c>
      <c r="K142" s="122" t="s">
        <v>1018</v>
      </c>
      <c r="L142" s="122" t="e">
        <f t="shared" si="225"/>
        <v>#DIV/0!</v>
      </c>
      <c r="M142" s="122" t="s">
        <v>791</v>
      </c>
      <c r="N142" s="122">
        <f t="shared" si="226"/>
        <v>0</v>
      </c>
      <c r="O142" s="122"/>
      <c r="P142" s="293"/>
      <c r="Q142" s="293"/>
      <c r="R142" s="293"/>
      <c r="S142" s="293"/>
      <c r="T142" s="293"/>
      <c r="U142" s="293"/>
      <c r="V142" s="293"/>
      <c r="W142" s="293"/>
      <c r="X142" s="293"/>
      <c r="Y142" s="293"/>
      <c r="Z142" s="293"/>
      <c r="AA142" s="293"/>
      <c r="AB142" s="122">
        <f t="shared" si="240"/>
        <v>0</v>
      </c>
      <c r="AC142" s="122">
        <f t="shared" si="228"/>
        <v>0</v>
      </c>
      <c r="AD142" s="122">
        <f>VLOOKUP($I142,'1-1 项目基础信息'!$F:$S,3,FALSE)</f>
        <v>0</v>
      </c>
      <c r="AE142" s="302"/>
      <c r="AF142" s="122">
        <f t="shared" si="229"/>
        <v>0</v>
      </c>
      <c r="AG142" s="122">
        <f>VLOOKUP($I142,'1-1 项目基础信息'!$F:$S,4,FALSE)</f>
        <v>0</v>
      </c>
      <c r="AH142" s="302"/>
      <c r="AI142" s="122">
        <f t="shared" si="230"/>
        <v>0</v>
      </c>
      <c r="AJ142" s="122">
        <f>VLOOKUP($I142,'1-1 项目基础信息'!$F:$S,5,FALSE)</f>
        <v>0</v>
      </c>
      <c r="AK142" s="302"/>
      <c r="AL142" s="122">
        <f t="shared" si="231"/>
        <v>0</v>
      </c>
      <c r="AM142" s="122">
        <f>VLOOKUP($I142,'1-1 项目基础信息'!$F:$S,6,FALSE)</f>
        <v>0</v>
      </c>
      <c r="AN142" s="302"/>
      <c r="AO142" s="122">
        <f t="shared" si="232"/>
        <v>0</v>
      </c>
      <c r="AP142" s="122">
        <f>VLOOKUP($I142,'1-1 项目基础信息'!$F:$S,7,FALSE)</f>
        <v>0</v>
      </c>
      <c r="AQ142" s="302"/>
      <c r="AR142" s="122">
        <f t="shared" si="233"/>
        <v>0</v>
      </c>
      <c r="AS142" s="122">
        <f>VLOOKUP($I142,'1-1 项目基础信息'!$F:$S,8,FALSE)</f>
        <v>0</v>
      </c>
      <c r="AT142" s="302"/>
      <c r="AU142" s="122">
        <f t="shared" si="234"/>
        <v>0</v>
      </c>
      <c r="AV142" s="122">
        <f>VLOOKUP($I142,'1-1 项目基础信息'!$F:$S,9,FALSE)</f>
        <v>0</v>
      </c>
      <c r="AW142" s="302"/>
      <c r="AX142" s="122">
        <f t="shared" si="235"/>
        <v>0</v>
      </c>
      <c r="AY142" s="122">
        <f>VLOOKUP($I142,'1-1 项目基础信息'!$F:$S,10,FALSE)</f>
        <v>0</v>
      </c>
      <c r="AZ142" s="302"/>
      <c r="BA142" s="122">
        <f t="shared" si="236"/>
        <v>0</v>
      </c>
      <c r="BB142" s="122">
        <f>VLOOKUP($I142,'1-1 项目基础信息'!$F:$S,11,FALSE)</f>
        <v>0</v>
      </c>
      <c r="BC142" s="302"/>
      <c r="BD142" s="122">
        <f t="shared" si="237"/>
        <v>0</v>
      </c>
      <c r="BE142" s="122">
        <f>VLOOKUP($I142,'1-1 项目基础信息'!$F:$S,12,FALSE)</f>
        <v>0</v>
      </c>
      <c r="BF142" s="302"/>
      <c r="BG142" s="122">
        <f t="shared" si="238"/>
        <v>0</v>
      </c>
      <c r="BH142" s="122">
        <f>VLOOKUP($I142,'1-1 项目基础信息'!$F:$S,13,FALSE)</f>
        <v>0</v>
      </c>
      <c r="BI142" s="302"/>
      <c r="BJ142" s="122">
        <f t="shared" si="239"/>
        <v>0</v>
      </c>
      <c r="BK142" s="122">
        <f>VLOOKUP($I142,'1-1 项目基础信息'!$F:$S,14,FALSE)</f>
        <v>0</v>
      </c>
      <c r="BL142" s="311"/>
      <c r="BM142" s="315"/>
      <c r="BN142" s="318"/>
    </row>
    <row r="143" s="48" customFormat="1" ht="33.95" hidden="1" customHeight="1" outlineLevel="3" collapsed="1" spans="2:66">
      <c r="B143" s="118" t="s">
        <v>779</v>
      </c>
      <c r="C143" s="119" t="s">
        <v>1019</v>
      </c>
      <c r="D143" s="48" t="s">
        <v>1020</v>
      </c>
      <c r="E143" s="118"/>
      <c r="F143" s="118"/>
      <c r="G143" s="118"/>
      <c r="H143" s="118">
        <f>H144+H149+H154</f>
        <v>0</v>
      </c>
      <c r="I143" s="118"/>
      <c r="J143" s="118"/>
      <c r="K143" s="118"/>
      <c r="L143" s="118"/>
      <c r="M143" s="118"/>
      <c r="N143" s="118"/>
      <c r="O143" s="118"/>
      <c r="P143" s="292"/>
      <c r="Q143" s="292"/>
      <c r="R143" s="292"/>
      <c r="S143" s="292"/>
      <c r="T143" s="292"/>
      <c r="U143" s="292"/>
      <c r="V143" s="292"/>
      <c r="W143" s="292"/>
      <c r="X143" s="292"/>
      <c r="Y143" s="292"/>
      <c r="Z143" s="292"/>
      <c r="AA143" s="292"/>
      <c r="AB143" s="118">
        <f t="shared" ref="AB143:AF143" si="241">AB144+AB149+AB154</f>
        <v>0</v>
      </c>
      <c r="AC143" s="118">
        <f t="shared" si="241"/>
        <v>0</v>
      </c>
      <c r="AD143" s="118"/>
      <c r="AE143" s="118"/>
      <c r="AF143" s="118">
        <f t="shared" si="241"/>
        <v>0</v>
      </c>
      <c r="AG143" s="118"/>
      <c r="AH143" s="118"/>
      <c r="AI143" s="118">
        <f>AI144+AI149+AI154</f>
        <v>0</v>
      </c>
      <c r="AJ143" s="118"/>
      <c r="AK143" s="118"/>
      <c r="AL143" s="118">
        <f>AL144+AL149+AL154</f>
        <v>0</v>
      </c>
      <c r="AM143" s="118"/>
      <c r="AN143" s="118"/>
      <c r="AO143" s="118">
        <f>AO144+AO149+AO154</f>
        <v>0</v>
      </c>
      <c r="AP143" s="118"/>
      <c r="AQ143" s="118"/>
      <c r="AR143" s="118">
        <f>AR144+AR149+AR154</f>
        <v>0</v>
      </c>
      <c r="AS143" s="118"/>
      <c r="AT143" s="118"/>
      <c r="AU143" s="118">
        <f>AU144+AU149+AU154</f>
        <v>0</v>
      </c>
      <c r="AV143" s="118"/>
      <c r="AW143" s="118"/>
      <c r="AX143" s="118">
        <f>AX144+AX149+AX154</f>
        <v>0</v>
      </c>
      <c r="AY143" s="118"/>
      <c r="AZ143" s="118"/>
      <c r="BA143" s="118">
        <f>BA144+BA149+BA154</f>
        <v>0</v>
      </c>
      <c r="BB143" s="118"/>
      <c r="BC143" s="118"/>
      <c r="BD143" s="118">
        <f>BD144+BD149+BD154</f>
        <v>0</v>
      </c>
      <c r="BE143" s="118"/>
      <c r="BF143" s="118"/>
      <c r="BG143" s="118">
        <f>BG144+BG149+BG154</f>
        <v>0</v>
      </c>
      <c r="BH143" s="118"/>
      <c r="BI143" s="118"/>
      <c r="BJ143" s="118">
        <f>BJ144+BJ149+BJ154</f>
        <v>0</v>
      </c>
      <c r="BK143" s="118"/>
      <c r="BL143" s="309"/>
      <c r="BM143" s="315"/>
      <c r="BN143" s="317"/>
    </row>
    <row r="144" s="121" customFormat="1" ht="33.95" hidden="1" customHeight="1" outlineLevel="4" collapsed="1" spans="2:66">
      <c r="B144" s="122" t="s">
        <v>779</v>
      </c>
      <c r="C144" s="123" t="s">
        <v>121</v>
      </c>
      <c r="D144" s="121" t="s">
        <v>109</v>
      </c>
      <c r="E144" s="122"/>
      <c r="F144" s="122"/>
      <c r="G144" s="122"/>
      <c r="H144" s="122">
        <f>SUM(H145:H148)</f>
        <v>0</v>
      </c>
      <c r="I144" s="122"/>
      <c r="J144" s="122"/>
      <c r="K144" s="122"/>
      <c r="L144" s="122"/>
      <c r="M144" s="122"/>
      <c r="N144" s="122"/>
      <c r="O144" s="122"/>
      <c r="P144" s="293"/>
      <c r="Q144" s="293"/>
      <c r="R144" s="293"/>
      <c r="S144" s="293"/>
      <c r="T144" s="293"/>
      <c r="U144" s="293"/>
      <c r="V144" s="293"/>
      <c r="W144" s="293"/>
      <c r="X144" s="293"/>
      <c r="Y144" s="293"/>
      <c r="Z144" s="293"/>
      <c r="AA144" s="293"/>
      <c r="AB144" s="122">
        <f t="shared" ref="AB144:AF144" si="242">SUM(AB145:AB148)</f>
        <v>0</v>
      </c>
      <c r="AC144" s="122">
        <f t="shared" si="242"/>
        <v>0</v>
      </c>
      <c r="AD144" s="122"/>
      <c r="AE144" s="122"/>
      <c r="AF144" s="122">
        <f t="shared" si="242"/>
        <v>0</v>
      </c>
      <c r="AG144" s="122"/>
      <c r="AH144" s="122"/>
      <c r="AI144" s="122">
        <f>SUM(AI145:AI148)</f>
        <v>0</v>
      </c>
      <c r="AJ144" s="122"/>
      <c r="AK144" s="122"/>
      <c r="AL144" s="122">
        <f>SUM(AL145:AL148)</f>
        <v>0</v>
      </c>
      <c r="AM144" s="122"/>
      <c r="AN144" s="122"/>
      <c r="AO144" s="122">
        <f>SUM(AO145:AO148)</f>
        <v>0</v>
      </c>
      <c r="AP144" s="122"/>
      <c r="AQ144" s="122"/>
      <c r="AR144" s="122">
        <f>SUM(AR145:AR148)</f>
        <v>0</v>
      </c>
      <c r="AS144" s="122"/>
      <c r="AT144" s="122"/>
      <c r="AU144" s="122">
        <f>SUM(AU145:AU148)</f>
        <v>0</v>
      </c>
      <c r="AV144" s="122"/>
      <c r="AW144" s="122"/>
      <c r="AX144" s="122">
        <f>SUM(AX145:AX148)</f>
        <v>0</v>
      </c>
      <c r="AY144" s="122"/>
      <c r="AZ144" s="122"/>
      <c r="BA144" s="122">
        <f>SUM(BA145:BA148)</f>
        <v>0</v>
      </c>
      <c r="BB144" s="122"/>
      <c r="BC144" s="122"/>
      <c r="BD144" s="122">
        <f>SUM(BD145:BD148)</f>
        <v>0</v>
      </c>
      <c r="BE144" s="122"/>
      <c r="BF144" s="122"/>
      <c r="BG144" s="122">
        <f>SUM(BG145:BG148)</f>
        <v>0</v>
      </c>
      <c r="BH144" s="122"/>
      <c r="BI144" s="122"/>
      <c r="BJ144" s="122">
        <f>SUM(BJ145:BJ148)</f>
        <v>0</v>
      </c>
      <c r="BK144" s="122"/>
      <c r="BL144" s="310"/>
      <c r="BM144" s="315"/>
      <c r="BN144" s="318"/>
    </row>
    <row r="145" s="267" customFormat="1" ht="33.95" hidden="1" customHeight="1" outlineLevel="5" spans="2:66">
      <c r="B145" s="178" t="s">
        <v>784</v>
      </c>
      <c r="C145" s="287" t="s">
        <v>1021</v>
      </c>
      <c r="D145" s="267" t="s">
        <v>1022</v>
      </c>
      <c r="E145" s="178" t="s">
        <v>1023</v>
      </c>
      <c r="F145" s="178"/>
      <c r="G145" s="178" t="s">
        <v>788</v>
      </c>
      <c r="H145" s="178">
        <f t="shared" ref="H145:H148" si="243">AB145</f>
        <v>0</v>
      </c>
      <c r="I145" s="178" t="s">
        <v>789</v>
      </c>
      <c r="J145" s="178">
        <f t="shared" ref="J145:J148" si="244">SUM(AD145,AG145,AJ145,AM145,AP145,AS145,AV145,AY145,BB145,BE145,BH145,BK145)/N145</f>
        <v>13</v>
      </c>
      <c r="K145" s="178" t="s">
        <v>790</v>
      </c>
      <c r="L145" s="178">
        <f t="shared" ref="L145:L148" si="245">H145/N145/J145</f>
        <v>0</v>
      </c>
      <c r="M145" s="178" t="s">
        <v>791</v>
      </c>
      <c r="N145" s="178">
        <f t="shared" ref="N145:N148" si="246">COUNTIF(AD145,"&gt;0")+COUNTIF(AG145,"&gt;0")+COUNTIF(AJ145,"&gt;0")+COUNTIF(AM145,"&gt;0")+COUNTIF(AP145,"&gt;0")+COUNTIF(AS145,"&gt;0")+COUNTIF(AV145,"&gt;0")+COUNTIF(AY145,"&gt;0")+COUNTIF(BB145,"&gt;0")+COUNTIF(BE145,"&gt;0")+COUNTIF(BH145,"&gt;0")+COUNTIF(BK145,"&gt;0")</f>
        <v>12</v>
      </c>
      <c r="O145" s="178"/>
      <c r="P145" s="294"/>
      <c r="Q145" s="294"/>
      <c r="R145" s="294"/>
      <c r="S145" s="294"/>
      <c r="T145" s="294"/>
      <c r="U145" s="294"/>
      <c r="V145" s="294"/>
      <c r="W145" s="294"/>
      <c r="X145" s="294"/>
      <c r="Y145" s="294"/>
      <c r="Z145" s="294"/>
      <c r="AA145" s="294"/>
      <c r="AB145" s="178">
        <f t="shared" si="240"/>
        <v>0</v>
      </c>
      <c r="AC145" s="178">
        <f t="shared" ref="AC145:AC148" si="247">AD145*AE145</f>
        <v>0</v>
      </c>
      <c r="AD145" s="178">
        <f>SUMIFS('1-2 人员岗位信息'!F:F,'1-2 人员岗位信息'!$C:$C,"自有人员",'1-2 人员岗位信息'!$B:$B,$D145)</f>
        <v>13</v>
      </c>
      <c r="AE145" s="302">
        <v>0</v>
      </c>
      <c r="AF145" s="178">
        <f t="shared" ref="AF145:AF148" si="248">AG145*AH145</f>
        <v>0</v>
      </c>
      <c r="AG145" s="178">
        <f>SUMIFS('1-2 人员岗位信息'!G:G,'1-2 人员岗位信息'!$C:$C,"自有人员",'1-2 人员岗位信息'!$B:$B,$D145)</f>
        <v>13</v>
      </c>
      <c r="AH145" s="302">
        <v>0</v>
      </c>
      <c r="AI145" s="178">
        <f t="shared" ref="AI145:AI148" si="249">AJ145*AK145</f>
        <v>0</v>
      </c>
      <c r="AJ145" s="178">
        <f>SUMIFS('1-2 人员岗位信息'!H:H,'1-2 人员岗位信息'!$C:$C,"自有人员",'1-2 人员岗位信息'!$B:$B,$D145)</f>
        <v>13</v>
      </c>
      <c r="AK145" s="302">
        <v>0</v>
      </c>
      <c r="AL145" s="178">
        <f t="shared" ref="AL145:AL148" si="250">AM145*AN145</f>
        <v>0</v>
      </c>
      <c r="AM145" s="178">
        <f>SUMIFS('1-2 人员岗位信息'!I:I,'1-2 人员岗位信息'!$C:$C,"自有人员",'1-2 人员岗位信息'!$B:$B,$D145)</f>
        <v>13</v>
      </c>
      <c r="AN145" s="302">
        <v>0</v>
      </c>
      <c r="AO145" s="178">
        <f t="shared" ref="AO145:AO148" si="251">AP145*AQ145</f>
        <v>0</v>
      </c>
      <c r="AP145" s="178">
        <f>SUMIFS('1-2 人员岗位信息'!J:J,'1-2 人员岗位信息'!$C:$C,"自有人员",'1-2 人员岗位信息'!$B:$B,$D145)</f>
        <v>13</v>
      </c>
      <c r="AQ145" s="302">
        <v>0</v>
      </c>
      <c r="AR145" s="178">
        <f t="shared" ref="AR145:AR148" si="252">AS145*AT145</f>
        <v>0</v>
      </c>
      <c r="AS145" s="178">
        <f>SUMIFS('1-2 人员岗位信息'!K:K,'1-2 人员岗位信息'!$C:$C,"自有人员",'1-2 人员岗位信息'!$B:$B,$D145)</f>
        <v>13</v>
      </c>
      <c r="AT145" s="302">
        <v>0</v>
      </c>
      <c r="AU145" s="178">
        <f t="shared" ref="AU145:AU148" si="253">AV145*AW145</f>
        <v>0</v>
      </c>
      <c r="AV145" s="178">
        <f>SUMIFS('1-2 人员岗位信息'!L:L,'1-2 人员岗位信息'!$C:$C,"自有人员",'1-2 人员岗位信息'!$B:$B,$D145)</f>
        <v>13</v>
      </c>
      <c r="AW145" s="302">
        <v>0</v>
      </c>
      <c r="AX145" s="178">
        <f t="shared" ref="AX145:AX148" si="254">AY145*AZ145</f>
        <v>0</v>
      </c>
      <c r="AY145" s="178">
        <f>SUMIFS('1-2 人员岗位信息'!M:M,'1-2 人员岗位信息'!$C:$C,"自有人员",'1-2 人员岗位信息'!$B:$B,$D145)</f>
        <v>13</v>
      </c>
      <c r="AZ145" s="302">
        <v>0</v>
      </c>
      <c r="BA145" s="178">
        <f t="shared" ref="BA145:BA148" si="255">BB145*BC145</f>
        <v>0</v>
      </c>
      <c r="BB145" s="178">
        <f>SUMIFS('1-2 人员岗位信息'!N:N,'1-2 人员岗位信息'!$C:$C,"自有人员",'1-2 人员岗位信息'!$B:$B,$D145)</f>
        <v>13</v>
      </c>
      <c r="BC145" s="302">
        <v>0</v>
      </c>
      <c r="BD145" s="178">
        <f t="shared" ref="BD145:BD148" si="256">BE145*BF145</f>
        <v>0</v>
      </c>
      <c r="BE145" s="178">
        <f>SUMIFS('1-2 人员岗位信息'!O:O,'1-2 人员岗位信息'!$C:$C,"自有人员",'1-2 人员岗位信息'!$B:$B,$D145)</f>
        <v>13</v>
      </c>
      <c r="BF145" s="302">
        <v>0</v>
      </c>
      <c r="BG145" s="178">
        <f t="shared" ref="BG145:BG148" si="257">BH145*BI145</f>
        <v>0</v>
      </c>
      <c r="BH145" s="178">
        <f>SUMIFS('1-2 人员岗位信息'!P:P,'1-2 人员岗位信息'!$C:$C,"自有人员",'1-2 人员岗位信息'!$B:$B,$D145)</f>
        <v>13</v>
      </c>
      <c r="BI145" s="302">
        <v>0</v>
      </c>
      <c r="BJ145" s="178">
        <f t="shared" ref="BJ145:BJ148" si="258">BK145*BL145</f>
        <v>0</v>
      </c>
      <c r="BK145" s="178">
        <f>SUMIFS('1-2 人员岗位信息'!Q:Q,'1-2 人员岗位信息'!$C:$C,"自有人员",'1-2 人员岗位信息'!$B:$B,$D145)</f>
        <v>13</v>
      </c>
      <c r="BL145" s="302">
        <v>0</v>
      </c>
      <c r="BM145" s="315"/>
      <c r="BN145" s="319"/>
    </row>
    <row r="146" s="267" customFormat="1" ht="33.95" hidden="1" customHeight="1" outlineLevel="5" spans="2:66">
      <c r="B146" s="178" t="s">
        <v>784</v>
      </c>
      <c r="C146" s="287" t="s">
        <v>1024</v>
      </c>
      <c r="D146" s="267" t="s">
        <v>1025</v>
      </c>
      <c r="E146" s="178" t="s">
        <v>1026</v>
      </c>
      <c r="F146" s="178"/>
      <c r="G146" s="178" t="s">
        <v>788</v>
      </c>
      <c r="H146" s="178">
        <f t="shared" si="243"/>
        <v>0</v>
      </c>
      <c r="I146" s="178" t="s">
        <v>789</v>
      </c>
      <c r="J146" s="178" t="e">
        <f t="shared" si="244"/>
        <v>#DIV/0!</v>
      </c>
      <c r="K146" s="178" t="s">
        <v>790</v>
      </c>
      <c r="L146" s="178" t="e">
        <f t="shared" si="245"/>
        <v>#DIV/0!</v>
      </c>
      <c r="M146" s="178" t="s">
        <v>791</v>
      </c>
      <c r="N146" s="178">
        <f t="shared" si="246"/>
        <v>0</v>
      </c>
      <c r="O146" s="178"/>
      <c r="P146" s="294"/>
      <c r="Q146" s="294"/>
      <c r="R146" s="294"/>
      <c r="S146" s="294"/>
      <c r="T146" s="294"/>
      <c r="U146" s="294"/>
      <c r="V146" s="294"/>
      <c r="W146" s="294"/>
      <c r="X146" s="294"/>
      <c r="Y146" s="294"/>
      <c r="Z146" s="294"/>
      <c r="AA146" s="294"/>
      <c r="AB146" s="178">
        <f t="shared" si="240"/>
        <v>0</v>
      </c>
      <c r="AC146" s="178">
        <f t="shared" si="247"/>
        <v>0</v>
      </c>
      <c r="AD146" s="178">
        <f>SUMIFS('1-2 人员岗位信息'!F:F,'1-2 人员岗位信息'!$C:$C,"自有人员",'1-2 人员岗位信息'!$B:$B,$D146)</f>
        <v>0</v>
      </c>
      <c r="AE146" s="302"/>
      <c r="AF146" s="178">
        <f t="shared" si="248"/>
        <v>0</v>
      </c>
      <c r="AG146" s="178">
        <f>SUMIFS('1-2 人员岗位信息'!G:G,'1-2 人员岗位信息'!$C:$C,"自有人员",'1-2 人员岗位信息'!$B:$B,$D146)</f>
        <v>0</v>
      </c>
      <c r="AH146" s="302"/>
      <c r="AI146" s="178">
        <f t="shared" si="249"/>
        <v>0</v>
      </c>
      <c r="AJ146" s="178">
        <f>SUMIFS('1-2 人员岗位信息'!H:H,'1-2 人员岗位信息'!$C:$C,"自有人员",'1-2 人员岗位信息'!$B:$B,$D146)</f>
        <v>0</v>
      </c>
      <c r="AK146" s="302"/>
      <c r="AL146" s="178">
        <f t="shared" si="250"/>
        <v>0</v>
      </c>
      <c r="AM146" s="178">
        <f>SUMIFS('1-2 人员岗位信息'!I:I,'1-2 人员岗位信息'!$C:$C,"自有人员",'1-2 人员岗位信息'!$B:$B,$D146)</f>
        <v>0</v>
      </c>
      <c r="AN146" s="302"/>
      <c r="AO146" s="178">
        <f t="shared" si="251"/>
        <v>0</v>
      </c>
      <c r="AP146" s="178">
        <f>SUMIFS('1-2 人员岗位信息'!J:J,'1-2 人员岗位信息'!$C:$C,"自有人员",'1-2 人员岗位信息'!$B:$B,$D146)</f>
        <v>0</v>
      </c>
      <c r="AQ146" s="302"/>
      <c r="AR146" s="178">
        <f t="shared" si="252"/>
        <v>0</v>
      </c>
      <c r="AS146" s="178">
        <f>SUMIFS('1-2 人员岗位信息'!K:K,'1-2 人员岗位信息'!$C:$C,"自有人员",'1-2 人员岗位信息'!$B:$B,$D146)</f>
        <v>0</v>
      </c>
      <c r="AT146" s="302"/>
      <c r="AU146" s="178">
        <f t="shared" si="253"/>
        <v>0</v>
      </c>
      <c r="AV146" s="178">
        <f>SUMIFS('1-2 人员岗位信息'!L:L,'1-2 人员岗位信息'!$C:$C,"自有人员",'1-2 人员岗位信息'!$B:$B,$D146)</f>
        <v>0</v>
      </c>
      <c r="AW146" s="302"/>
      <c r="AX146" s="178">
        <f t="shared" si="254"/>
        <v>0</v>
      </c>
      <c r="AY146" s="178">
        <f>SUMIFS('1-2 人员岗位信息'!M:M,'1-2 人员岗位信息'!$C:$C,"自有人员",'1-2 人员岗位信息'!$B:$B,$D146)</f>
        <v>0</v>
      </c>
      <c r="AZ146" s="302"/>
      <c r="BA146" s="178">
        <f t="shared" si="255"/>
        <v>0</v>
      </c>
      <c r="BB146" s="178">
        <f>SUMIFS('1-2 人员岗位信息'!N:N,'1-2 人员岗位信息'!$C:$C,"自有人员",'1-2 人员岗位信息'!$B:$B,$D146)</f>
        <v>0</v>
      </c>
      <c r="BC146" s="302"/>
      <c r="BD146" s="178">
        <f t="shared" si="256"/>
        <v>0</v>
      </c>
      <c r="BE146" s="178">
        <f>SUMIFS('1-2 人员岗位信息'!O:O,'1-2 人员岗位信息'!$C:$C,"自有人员",'1-2 人员岗位信息'!$B:$B,$D146)</f>
        <v>0</v>
      </c>
      <c r="BF146" s="302"/>
      <c r="BG146" s="178">
        <f t="shared" si="257"/>
        <v>0</v>
      </c>
      <c r="BH146" s="178">
        <f>SUMIFS('1-2 人员岗位信息'!P:P,'1-2 人员岗位信息'!$C:$C,"自有人员",'1-2 人员岗位信息'!$B:$B,$D146)</f>
        <v>0</v>
      </c>
      <c r="BI146" s="302"/>
      <c r="BJ146" s="178">
        <f t="shared" si="258"/>
        <v>0</v>
      </c>
      <c r="BK146" s="178">
        <f>SUMIFS('1-2 人员岗位信息'!Q:Q,'1-2 人员岗位信息'!$C:$C,"自有人员",'1-2 人员岗位信息'!$B:$B,$D146)</f>
        <v>0</v>
      </c>
      <c r="BL146" s="311"/>
      <c r="BM146" s="315"/>
      <c r="BN146" s="319"/>
    </row>
    <row r="147" s="267" customFormat="1" ht="33.95" hidden="1" customHeight="1" outlineLevel="5" spans="2:66">
      <c r="B147" s="178" t="s">
        <v>784</v>
      </c>
      <c r="C147" s="287" t="s">
        <v>1027</v>
      </c>
      <c r="D147" s="267" t="s">
        <v>1028</v>
      </c>
      <c r="E147" s="178" t="s">
        <v>1029</v>
      </c>
      <c r="F147" s="178"/>
      <c r="G147" s="178" t="s">
        <v>788</v>
      </c>
      <c r="H147" s="178">
        <f t="shared" si="243"/>
        <v>0</v>
      </c>
      <c r="I147" s="178" t="s">
        <v>789</v>
      </c>
      <c r="J147" s="178" t="e">
        <f t="shared" si="244"/>
        <v>#DIV/0!</v>
      </c>
      <c r="K147" s="178" t="s">
        <v>790</v>
      </c>
      <c r="L147" s="178" t="e">
        <f t="shared" si="245"/>
        <v>#DIV/0!</v>
      </c>
      <c r="M147" s="178" t="s">
        <v>791</v>
      </c>
      <c r="N147" s="178">
        <f t="shared" si="246"/>
        <v>0</v>
      </c>
      <c r="O147" s="178"/>
      <c r="P147" s="294"/>
      <c r="Q147" s="294"/>
      <c r="R147" s="294"/>
      <c r="S147" s="294"/>
      <c r="T147" s="294"/>
      <c r="U147" s="294"/>
      <c r="V147" s="294"/>
      <c r="W147" s="294"/>
      <c r="X147" s="294"/>
      <c r="Y147" s="294"/>
      <c r="Z147" s="294"/>
      <c r="AA147" s="294"/>
      <c r="AB147" s="178">
        <f t="shared" si="240"/>
        <v>0</v>
      </c>
      <c r="AC147" s="178">
        <f t="shared" si="247"/>
        <v>0</v>
      </c>
      <c r="AD147" s="178">
        <f>SUMIFS('1-2 人员岗位信息'!F:F,'1-2 人员岗位信息'!$C:$C,"自有人员",'1-2 人员岗位信息'!$B:$B,$D147)</f>
        <v>0</v>
      </c>
      <c r="AE147" s="302"/>
      <c r="AF147" s="178">
        <f t="shared" si="248"/>
        <v>0</v>
      </c>
      <c r="AG147" s="178">
        <f>SUMIFS('1-2 人员岗位信息'!G:G,'1-2 人员岗位信息'!$C:$C,"自有人员",'1-2 人员岗位信息'!$B:$B,$D147)</f>
        <v>0</v>
      </c>
      <c r="AH147" s="302"/>
      <c r="AI147" s="178">
        <f t="shared" si="249"/>
        <v>0</v>
      </c>
      <c r="AJ147" s="178">
        <f>SUMIFS('1-2 人员岗位信息'!H:H,'1-2 人员岗位信息'!$C:$C,"自有人员",'1-2 人员岗位信息'!$B:$B,$D147)</f>
        <v>0</v>
      </c>
      <c r="AK147" s="302"/>
      <c r="AL147" s="178">
        <f t="shared" si="250"/>
        <v>0</v>
      </c>
      <c r="AM147" s="178">
        <f>SUMIFS('1-2 人员岗位信息'!I:I,'1-2 人员岗位信息'!$C:$C,"自有人员",'1-2 人员岗位信息'!$B:$B,$D147)</f>
        <v>0</v>
      </c>
      <c r="AN147" s="302"/>
      <c r="AO147" s="178">
        <f t="shared" si="251"/>
        <v>0</v>
      </c>
      <c r="AP147" s="178">
        <f>SUMIFS('1-2 人员岗位信息'!J:J,'1-2 人员岗位信息'!$C:$C,"自有人员",'1-2 人员岗位信息'!$B:$B,$D147)</f>
        <v>0</v>
      </c>
      <c r="AQ147" s="302"/>
      <c r="AR147" s="178">
        <f t="shared" si="252"/>
        <v>0</v>
      </c>
      <c r="AS147" s="178">
        <f>SUMIFS('1-2 人员岗位信息'!K:K,'1-2 人员岗位信息'!$C:$C,"自有人员",'1-2 人员岗位信息'!$B:$B,$D147)</f>
        <v>0</v>
      </c>
      <c r="AT147" s="302"/>
      <c r="AU147" s="178">
        <f t="shared" si="253"/>
        <v>0</v>
      </c>
      <c r="AV147" s="178">
        <f>SUMIFS('1-2 人员岗位信息'!L:L,'1-2 人员岗位信息'!$C:$C,"自有人员",'1-2 人员岗位信息'!$B:$B,$D147)</f>
        <v>0</v>
      </c>
      <c r="AW147" s="302"/>
      <c r="AX147" s="178">
        <f t="shared" si="254"/>
        <v>0</v>
      </c>
      <c r="AY147" s="178">
        <f>SUMIFS('1-2 人员岗位信息'!M:M,'1-2 人员岗位信息'!$C:$C,"自有人员",'1-2 人员岗位信息'!$B:$B,$D147)</f>
        <v>0</v>
      </c>
      <c r="AZ147" s="302"/>
      <c r="BA147" s="178">
        <f t="shared" si="255"/>
        <v>0</v>
      </c>
      <c r="BB147" s="178">
        <f>SUMIFS('1-2 人员岗位信息'!N:N,'1-2 人员岗位信息'!$C:$C,"自有人员",'1-2 人员岗位信息'!$B:$B,$D147)</f>
        <v>0</v>
      </c>
      <c r="BC147" s="302"/>
      <c r="BD147" s="178">
        <f t="shared" si="256"/>
        <v>0</v>
      </c>
      <c r="BE147" s="178">
        <f>SUMIFS('1-2 人员岗位信息'!O:O,'1-2 人员岗位信息'!$C:$C,"自有人员",'1-2 人员岗位信息'!$B:$B,$D147)</f>
        <v>0</v>
      </c>
      <c r="BF147" s="302"/>
      <c r="BG147" s="178">
        <f t="shared" si="257"/>
        <v>0</v>
      </c>
      <c r="BH147" s="178">
        <f>SUMIFS('1-2 人员岗位信息'!P:P,'1-2 人员岗位信息'!$C:$C,"自有人员",'1-2 人员岗位信息'!$B:$B,$D147)</f>
        <v>0</v>
      </c>
      <c r="BI147" s="302"/>
      <c r="BJ147" s="178">
        <f t="shared" si="258"/>
        <v>0</v>
      </c>
      <c r="BK147" s="178">
        <f>SUMIFS('1-2 人员岗位信息'!Q:Q,'1-2 人员岗位信息'!$C:$C,"自有人员",'1-2 人员岗位信息'!$B:$B,$D147)</f>
        <v>0</v>
      </c>
      <c r="BL147" s="311"/>
      <c r="BM147" s="315"/>
      <c r="BN147" s="319"/>
    </row>
    <row r="148" s="267" customFormat="1" ht="33.95" hidden="1" customHeight="1" outlineLevel="5" spans="2:66">
      <c r="B148" s="178" t="s">
        <v>784</v>
      </c>
      <c r="C148" s="287" t="s">
        <v>1030</v>
      </c>
      <c r="D148" s="267" t="s">
        <v>1031</v>
      </c>
      <c r="E148" s="178" t="s">
        <v>1032</v>
      </c>
      <c r="F148" s="178"/>
      <c r="G148" s="178" t="s">
        <v>788</v>
      </c>
      <c r="H148" s="178">
        <f t="shared" si="243"/>
        <v>0</v>
      </c>
      <c r="I148" s="178" t="s">
        <v>789</v>
      </c>
      <c r="J148" s="178" t="e">
        <f t="shared" si="244"/>
        <v>#DIV/0!</v>
      </c>
      <c r="K148" s="178" t="s">
        <v>790</v>
      </c>
      <c r="L148" s="178" t="e">
        <f t="shared" si="245"/>
        <v>#DIV/0!</v>
      </c>
      <c r="M148" s="178" t="s">
        <v>791</v>
      </c>
      <c r="N148" s="178">
        <f t="shared" si="246"/>
        <v>0</v>
      </c>
      <c r="O148" s="178"/>
      <c r="P148" s="294"/>
      <c r="Q148" s="294"/>
      <c r="R148" s="294"/>
      <c r="S148" s="294"/>
      <c r="T148" s="294"/>
      <c r="U148" s="294"/>
      <c r="V148" s="294"/>
      <c r="W148" s="294"/>
      <c r="X148" s="294"/>
      <c r="Y148" s="294"/>
      <c r="Z148" s="294"/>
      <c r="AA148" s="294"/>
      <c r="AB148" s="178">
        <f t="shared" si="240"/>
        <v>0</v>
      </c>
      <c r="AC148" s="178">
        <f t="shared" si="247"/>
        <v>0</v>
      </c>
      <c r="AD148" s="178">
        <f>SUMIFS('1-2 人员岗位信息'!F:F,'1-2 人员岗位信息'!$C:$C,"自有人员",'1-2 人员岗位信息'!$B:$B,$D148)</f>
        <v>0</v>
      </c>
      <c r="AE148" s="302"/>
      <c r="AF148" s="178">
        <f t="shared" si="248"/>
        <v>0</v>
      </c>
      <c r="AG148" s="178">
        <f>SUMIFS('1-2 人员岗位信息'!G:G,'1-2 人员岗位信息'!$C:$C,"自有人员",'1-2 人员岗位信息'!$B:$B,$D148)</f>
        <v>0</v>
      </c>
      <c r="AH148" s="302"/>
      <c r="AI148" s="178">
        <f t="shared" si="249"/>
        <v>0</v>
      </c>
      <c r="AJ148" s="178">
        <f>SUMIFS('1-2 人员岗位信息'!H:H,'1-2 人员岗位信息'!$C:$C,"自有人员",'1-2 人员岗位信息'!$B:$B,$D148)</f>
        <v>0</v>
      </c>
      <c r="AK148" s="302"/>
      <c r="AL148" s="178">
        <f t="shared" si="250"/>
        <v>0</v>
      </c>
      <c r="AM148" s="178">
        <f>SUMIFS('1-2 人员岗位信息'!I:I,'1-2 人员岗位信息'!$C:$C,"自有人员",'1-2 人员岗位信息'!$B:$B,$D148)</f>
        <v>0</v>
      </c>
      <c r="AN148" s="302"/>
      <c r="AO148" s="178">
        <f t="shared" si="251"/>
        <v>0</v>
      </c>
      <c r="AP148" s="178">
        <f>SUMIFS('1-2 人员岗位信息'!J:J,'1-2 人员岗位信息'!$C:$C,"自有人员",'1-2 人员岗位信息'!$B:$B,$D148)</f>
        <v>0</v>
      </c>
      <c r="AQ148" s="302"/>
      <c r="AR148" s="178">
        <f t="shared" si="252"/>
        <v>0</v>
      </c>
      <c r="AS148" s="178">
        <f>SUMIFS('1-2 人员岗位信息'!K:K,'1-2 人员岗位信息'!$C:$C,"自有人员",'1-2 人员岗位信息'!$B:$B,$D148)</f>
        <v>0</v>
      </c>
      <c r="AT148" s="302"/>
      <c r="AU148" s="178">
        <f t="shared" si="253"/>
        <v>0</v>
      </c>
      <c r="AV148" s="178">
        <f>SUMIFS('1-2 人员岗位信息'!L:L,'1-2 人员岗位信息'!$C:$C,"自有人员",'1-2 人员岗位信息'!$B:$B,$D148)</f>
        <v>0</v>
      </c>
      <c r="AW148" s="302"/>
      <c r="AX148" s="178">
        <f t="shared" si="254"/>
        <v>0</v>
      </c>
      <c r="AY148" s="178">
        <f>SUMIFS('1-2 人员岗位信息'!M:M,'1-2 人员岗位信息'!$C:$C,"自有人员",'1-2 人员岗位信息'!$B:$B,$D148)</f>
        <v>0</v>
      </c>
      <c r="AZ148" s="302"/>
      <c r="BA148" s="178">
        <f t="shared" si="255"/>
        <v>0</v>
      </c>
      <c r="BB148" s="178">
        <f>SUMIFS('1-2 人员岗位信息'!N:N,'1-2 人员岗位信息'!$C:$C,"自有人员",'1-2 人员岗位信息'!$B:$B,$D148)</f>
        <v>0</v>
      </c>
      <c r="BC148" s="302"/>
      <c r="BD148" s="178">
        <f t="shared" si="256"/>
        <v>0</v>
      </c>
      <c r="BE148" s="178">
        <f>SUMIFS('1-2 人员岗位信息'!O:O,'1-2 人员岗位信息'!$C:$C,"自有人员",'1-2 人员岗位信息'!$B:$B,$D148)</f>
        <v>0</v>
      </c>
      <c r="BF148" s="302"/>
      <c r="BG148" s="178">
        <f t="shared" si="257"/>
        <v>0</v>
      </c>
      <c r="BH148" s="178">
        <f>SUMIFS('1-2 人员岗位信息'!P:P,'1-2 人员岗位信息'!$C:$C,"自有人员",'1-2 人员岗位信息'!$B:$B,$D148)</f>
        <v>0</v>
      </c>
      <c r="BI148" s="302"/>
      <c r="BJ148" s="178">
        <f t="shared" si="258"/>
        <v>0</v>
      </c>
      <c r="BK148" s="178">
        <f>SUMIFS('1-2 人员岗位信息'!Q:Q,'1-2 人员岗位信息'!$C:$C,"自有人员",'1-2 人员岗位信息'!$B:$B,$D148)</f>
        <v>0</v>
      </c>
      <c r="BL148" s="311"/>
      <c r="BM148" s="315"/>
      <c r="BN148" s="319"/>
    </row>
    <row r="149" s="121" customFormat="1" ht="33.95" hidden="1" customHeight="1" outlineLevel="4" collapsed="1" spans="2:66">
      <c r="B149" s="122" t="s">
        <v>779</v>
      </c>
      <c r="C149" s="123" t="s">
        <v>72</v>
      </c>
      <c r="D149" s="121" t="s">
        <v>68</v>
      </c>
      <c r="E149" s="122"/>
      <c r="F149" s="122"/>
      <c r="G149" s="122"/>
      <c r="H149" s="122">
        <f>SUM(H150:H153)</f>
        <v>0</v>
      </c>
      <c r="I149" s="122"/>
      <c r="J149" s="122"/>
      <c r="K149" s="122"/>
      <c r="L149" s="122"/>
      <c r="M149" s="122"/>
      <c r="N149" s="122"/>
      <c r="O149" s="122"/>
      <c r="P149" s="293"/>
      <c r="Q149" s="293"/>
      <c r="R149" s="293"/>
      <c r="S149" s="293"/>
      <c r="T149" s="293"/>
      <c r="U149" s="293"/>
      <c r="V149" s="293"/>
      <c r="W149" s="293"/>
      <c r="X149" s="293"/>
      <c r="Y149" s="293"/>
      <c r="Z149" s="293"/>
      <c r="AA149" s="293"/>
      <c r="AB149" s="122">
        <f t="shared" ref="AB149:AF149" si="259">SUM(AB150:AB153)</f>
        <v>0</v>
      </c>
      <c r="AC149" s="122">
        <f t="shared" si="259"/>
        <v>0</v>
      </c>
      <c r="AD149" s="122"/>
      <c r="AE149" s="122"/>
      <c r="AF149" s="122">
        <f t="shared" si="259"/>
        <v>0</v>
      </c>
      <c r="AG149" s="122"/>
      <c r="AH149" s="122"/>
      <c r="AI149" s="122">
        <f>SUM(AI150:AI153)</f>
        <v>0</v>
      </c>
      <c r="AJ149" s="122"/>
      <c r="AK149" s="122"/>
      <c r="AL149" s="122">
        <f>SUM(AL150:AL153)</f>
        <v>0</v>
      </c>
      <c r="AM149" s="122"/>
      <c r="AN149" s="122"/>
      <c r="AO149" s="122">
        <f>SUM(AO150:AO153)</f>
        <v>0</v>
      </c>
      <c r="AP149" s="122"/>
      <c r="AQ149" s="122"/>
      <c r="AR149" s="122">
        <f>SUM(AR150:AR153)</f>
        <v>0</v>
      </c>
      <c r="AS149" s="122"/>
      <c r="AT149" s="122"/>
      <c r="AU149" s="122">
        <f>SUM(AU150:AU153)</f>
        <v>0</v>
      </c>
      <c r="AV149" s="122"/>
      <c r="AW149" s="122"/>
      <c r="AX149" s="122">
        <f>SUM(AX150:AX153)</f>
        <v>0</v>
      </c>
      <c r="AY149" s="122"/>
      <c r="AZ149" s="122"/>
      <c r="BA149" s="122">
        <f>SUM(BA150:BA153)</f>
        <v>0</v>
      </c>
      <c r="BB149" s="122"/>
      <c r="BC149" s="122"/>
      <c r="BD149" s="122">
        <f>SUM(BD150:BD153)</f>
        <v>0</v>
      </c>
      <c r="BE149" s="122"/>
      <c r="BF149" s="122"/>
      <c r="BG149" s="122">
        <f>SUM(BG150:BG153)</f>
        <v>0</v>
      </c>
      <c r="BH149" s="122"/>
      <c r="BI149" s="122"/>
      <c r="BJ149" s="122">
        <f>SUM(BJ150:BJ153)</f>
        <v>0</v>
      </c>
      <c r="BK149" s="122"/>
      <c r="BL149" s="310"/>
      <c r="BM149" s="315"/>
      <c r="BN149" s="318"/>
    </row>
    <row r="150" s="267" customFormat="1" ht="33.95" hidden="1" customHeight="1" outlineLevel="5" spans="2:66">
      <c r="B150" s="178" t="s">
        <v>784</v>
      </c>
      <c r="C150" s="287" t="s">
        <v>1033</v>
      </c>
      <c r="D150" s="267" t="s">
        <v>1022</v>
      </c>
      <c r="E150" s="178" t="s">
        <v>1034</v>
      </c>
      <c r="F150" s="178"/>
      <c r="G150" s="178" t="s">
        <v>788</v>
      </c>
      <c r="H150" s="178">
        <f t="shared" ref="H150:H153" si="260">AB150</f>
        <v>0</v>
      </c>
      <c r="I150" s="178" t="s">
        <v>789</v>
      </c>
      <c r="J150" s="178" t="e">
        <f t="shared" ref="J150:J153" si="261">SUM(AD150,AG150,AJ150,AM150,AP150,AS150,AV150,AY150,BB150,BE150,BH150,BK150)/N150</f>
        <v>#DIV/0!</v>
      </c>
      <c r="K150" s="178" t="s">
        <v>790</v>
      </c>
      <c r="L150" s="178" t="e">
        <f t="shared" ref="L150:L153" si="262">H150/N150/J150</f>
        <v>#DIV/0!</v>
      </c>
      <c r="M150" s="178" t="s">
        <v>791</v>
      </c>
      <c r="N150" s="178">
        <f t="shared" ref="N150:N153" si="263">COUNTIF(AD150,"&gt;0")+COUNTIF(AG150,"&gt;0")+COUNTIF(AJ150,"&gt;0")+COUNTIF(AM150,"&gt;0")+COUNTIF(AP150,"&gt;0")+COUNTIF(AS150,"&gt;0")+COUNTIF(AV150,"&gt;0")+COUNTIF(AY150,"&gt;0")+COUNTIF(BB150,"&gt;0")+COUNTIF(BE150,"&gt;0")+COUNTIF(BH150,"&gt;0")+COUNTIF(BK150,"&gt;0")</f>
        <v>0</v>
      </c>
      <c r="O150" s="178"/>
      <c r="P150" s="294"/>
      <c r="Q150" s="294"/>
      <c r="R150" s="294"/>
      <c r="S150" s="294"/>
      <c r="T150" s="294"/>
      <c r="U150" s="294"/>
      <c r="V150" s="294"/>
      <c r="W150" s="294"/>
      <c r="X150" s="294"/>
      <c r="Y150" s="294"/>
      <c r="Z150" s="294"/>
      <c r="AA150" s="294"/>
      <c r="AB150" s="178">
        <f t="shared" ref="AB150:AB153" si="264">SUM(AC150,AF150,AI150,AL150,AO150,AR150,AU150,AX150,BA150,BD150,BG150,BJ150)</f>
        <v>0</v>
      </c>
      <c r="AC150" s="178">
        <f t="shared" ref="AC150:AC153" si="265">AD150*AE150</f>
        <v>0</v>
      </c>
      <c r="AD150" s="178">
        <f>SUMIFS('1-2 人员岗位信息'!F:F,'1-2 人员岗位信息'!$C:$C,"劳务派遣",'1-2 人员岗位信息'!$B:$B,$D150)</f>
        <v>0</v>
      </c>
      <c r="AE150" s="302"/>
      <c r="AF150" s="178">
        <f t="shared" ref="AF150:AF153" si="266">AG150*AH150</f>
        <v>0</v>
      </c>
      <c r="AG150" s="178">
        <f>SUMIFS('1-2 人员岗位信息'!G:G,'1-2 人员岗位信息'!$C:$C,"劳务派遣",'1-2 人员岗位信息'!$B:$B,$D150)</f>
        <v>0</v>
      </c>
      <c r="AH150" s="302"/>
      <c r="AI150" s="178">
        <f t="shared" ref="AI150:AI153" si="267">AJ150*AK150</f>
        <v>0</v>
      </c>
      <c r="AJ150" s="178">
        <f>SUMIFS('1-2 人员岗位信息'!H:H,'1-2 人员岗位信息'!$C:$C,"劳务派遣",'1-2 人员岗位信息'!$B:$B,$D150)</f>
        <v>0</v>
      </c>
      <c r="AK150" s="302"/>
      <c r="AL150" s="178">
        <f t="shared" ref="AL150:AL153" si="268">AM150*AN150</f>
        <v>0</v>
      </c>
      <c r="AM150" s="178">
        <f>SUMIFS('1-2 人员岗位信息'!I:I,'1-2 人员岗位信息'!$C:$C,"劳务派遣",'1-2 人员岗位信息'!$B:$B,$D150)</f>
        <v>0</v>
      </c>
      <c r="AN150" s="302"/>
      <c r="AO150" s="178">
        <f t="shared" ref="AO150:AO153" si="269">AP150*AQ150</f>
        <v>0</v>
      </c>
      <c r="AP150" s="178">
        <f>SUMIFS('1-2 人员岗位信息'!J:J,'1-2 人员岗位信息'!$C:$C,"劳务派遣",'1-2 人员岗位信息'!$B:$B,$D150)</f>
        <v>0</v>
      </c>
      <c r="AQ150" s="302"/>
      <c r="AR150" s="178">
        <f t="shared" ref="AR150:AR153" si="270">AS150*AT150</f>
        <v>0</v>
      </c>
      <c r="AS150" s="178">
        <f>SUMIFS('1-2 人员岗位信息'!K:K,'1-2 人员岗位信息'!$C:$C,"劳务派遣",'1-2 人员岗位信息'!$B:$B,$D150)</f>
        <v>0</v>
      </c>
      <c r="AT150" s="302"/>
      <c r="AU150" s="178">
        <f t="shared" ref="AU150:AU153" si="271">AV150*AW150</f>
        <v>0</v>
      </c>
      <c r="AV150" s="178">
        <f>SUMIFS('1-2 人员岗位信息'!L:L,'1-2 人员岗位信息'!$C:$C,"劳务派遣",'1-2 人员岗位信息'!$B:$B,$D150)</f>
        <v>0</v>
      </c>
      <c r="AW150" s="302"/>
      <c r="AX150" s="178">
        <f t="shared" ref="AX150:AX153" si="272">AY150*AZ150</f>
        <v>0</v>
      </c>
      <c r="AY150" s="178">
        <f>SUMIFS('1-2 人员岗位信息'!M:M,'1-2 人员岗位信息'!$C:$C,"劳务派遣",'1-2 人员岗位信息'!$B:$B,$D150)</f>
        <v>0</v>
      </c>
      <c r="AZ150" s="302"/>
      <c r="BA150" s="178">
        <f t="shared" ref="BA150:BA153" si="273">BB150*BC150</f>
        <v>0</v>
      </c>
      <c r="BB150" s="178">
        <f>SUMIFS('1-2 人员岗位信息'!N:N,'1-2 人员岗位信息'!$C:$C,"劳务派遣",'1-2 人员岗位信息'!$B:$B,$D150)</f>
        <v>0</v>
      </c>
      <c r="BC150" s="302"/>
      <c r="BD150" s="178">
        <f t="shared" ref="BD150:BD153" si="274">BE150*BF150</f>
        <v>0</v>
      </c>
      <c r="BE150" s="178">
        <f>SUMIFS('1-2 人员岗位信息'!O:O,'1-2 人员岗位信息'!$C:$C,"劳务派遣",'1-2 人员岗位信息'!$B:$B,$D150)</f>
        <v>0</v>
      </c>
      <c r="BF150" s="302"/>
      <c r="BG150" s="178">
        <f t="shared" ref="BG150:BG153" si="275">BH150*BI150</f>
        <v>0</v>
      </c>
      <c r="BH150" s="178">
        <f>SUMIFS('1-2 人员岗位信息'!P:P,'1-2 人员岗位信息'!$C:$C,"劳务派遣",'1-2 人员岗位信息'!$B:$B,$D150)</f>
        <v>0</v>
      </c>
      <c r="BI150" s="302"/>
      <c r="BJ150" s="178">
        <f t="shared" ref="BJ150:BJ153" si="276">BK150*BL150</f>
        <v>0</v>
      </c>
      <c r="BK150" s="178">
        <f>SUMIFS('1-2 人员岗位信息'!Q:Q,'1-2 人员岗位信息'!$C:$C,"劳务派遣",'1-2 人员岗位信息'!$B:$B,$D150)</f>
        <v>0</v>
      </c>
      <c r="BL150" s="311"/>
      <c r="BM150" s="315"/>
      <c r="BN150" s="319"/>
    </row>
    <row r="151" s="267" customFormat="1" ht="33.95" hidden="1" customHeight="1" outlineLevel="5" spans="2:66">
      <c r="B151" s="178" t="s">
        <v>784</v>
      </c>
      <c r="C151" s="287" t="s">
        <v>1035</v>
      </c>
      <c r="D151" s="267" t="s">
        <v>1025</v>
      </c>
      <c r="E151" s="178" t="s">
        <v>1036</v>
      </c>
      <c r="F151" s="178"/>
      <c r="G151" s="178" t="s">
        <v>788</v>
      </c>
      <c r="H151" s="178">
        <f t="shared" si="260"/>
        <v>0</v>
      </c>
      <c r="I151" s="178" t="s">
        <v>789</v>
      </c>
      <c r="J151" s="178" t="e">
        <f t="shared" si="261"/>
        <v>#DIV/0!</v>
      </c>
      <c r="K151" s="178" t="s">
        <v>790</v>
      </c>
      <c r="L151" s="178" t="e">
        <f t="shared" si="262"/>
        <v>#DIV/0!</v>
      </c>
      <c r="M151" s="178" t="s">
        <v>791</v>
      </c>
      <c r="N151" s="178">
        <f t="shared" si="263"/>
        <v>0</v>
      </c>
      <c r="O151" s="178"/>
      <c r="P151" s="294"/>
      <c r="Q151" s="294"/>
      <c r="R151" s="294"/>
      <c r="S151" s="294"/>
      <c r="T151" s="294"/>
      <c r="U151" s="294"/>
      <c r="V151" s="294"/>
      <c r="W151" s="294"/>
      <c r="X151" s="294"/>
      <c r="Y151" s="294"/>
      <c r="Z151" s="294"/>
      <c r="AA151" s="294"/>
      <c r="AB151" s="178">
        <f t="shared" si="264"/>
        <v>0</v>
      </c>
      <c r="AC151" s="178">
        <f t="shared" si="265"/>
        <v>0</v>
      </c>
      <c r="AD151" s="178">
        <f>SUMIFS('1-2 人员岗位信息'!F:F,'1-2 人员岗位信息'!$C:$C,"劳务派遣",'1-2 人员岗位信息'!$B:$B,$D151)</f>
        <v>0</v>
      </c>
      <c r="AE151" s="302"/>
      <c r="AF151" s="178">
        <f t="shared" si="266"/>
        <v>0</v>
      </c>
      <c r="AG151" s="178">
        <f>SUMIFS('1-2 人员岗位信息'!G:G,'1-2 人员岗位信息'!$C:$C,"劳务派遣",'1-2 人员岗位信息'!$B:$B,$D151)</f>
        <v>0</v>
      </c>
      <c r="AH151" s="302"/>
      <c r="AI151" s="178">
        <f t="shared" si="267"/>
        <v>0</v>
      </c>
      <c r="AJ151" s="178">
        <f>SUMIFS('1-2 人员岗位信息'!H:H,'1-2 人员岗位信息'!$C:$C,"劳务派遣",'1-2 人员岗位信息'!$B:$B,$D151)</f>
        <v>0</v>
      </c>
      <c r="AK151" s="302"/>
      <c r="AL151" s="178">
        <f t="shared" si="268"/>
        <v>0</v>
      </c>
      <c r="AM151" s="178">
        <f>SUMIFS('1-2 人员岗位信息'!I:I,'1-2 人员岗位信息'!$C:$C,"劳务派遣",'1-2 人员岗位信息'!$B:$B,$D151)</f>
        <v>0</v>
      </c>
      <c r="AN151" s="302"/>
      <c r="AO151" s="178">
        <f t="shared" si="269"/>
        <v>0</v>
      </c>
      <c r="AP151" s="178">
        <f>SUMIFS('1-2 人员岗位信息'!J:J,'1-2 人员岗位信息'!$C:$C,"劳务派遣",'1-2 人员岗位信息'!$B:$B,$D151)</f>
        <v>0</v>
      </c>
      <c r="AQ151" s="302"/>
      <c r="AR151" s="178">
        <f t="shared" si="270"/>
        <v>0</v>
      </c>
      <c r="AS151" s="178">
        <f>SUMIFS('1-2 人员岗位信息'!K:K,'1-2 人员岗位信息'!$C:$C,"劳务派遣",'1-2 人员岗位信息'!$B:$B,$D151)</f>
        <v>0</v>
      </c>
      <c r="AT151" s="302"/>
      <c r="AU151" s="178">
        <f t="shared" si="271"/>
        <v>0</v>
      </c>
      <c r="AV151" s="178">
        <f>SUMIFS('1-2 人员岗位信息'!L:L,'1-2 人员岗位信息'!$C:$C,"劳务派遣",'1-2 人员岗位信息'!$B:$B,$D151)</f>
        <v>0</v>
      </c>
      <c r="AW151" s="302"/>
      <c r="AX151" s="178">
        <f t="shared" si="272"/>
        <v>0</v>
      </c>
      <c r="AY151" s="178">
        <f>SUMIFS('1-2 人员岗位信息'!M:M,'1-2 人员岗位信息'!$C:$C,"劳务派遣",'1-2 人员岗位信息'!$B:$B,$D151)</f>
        <v>0</v>
      </c>
      <c r="AZ151" s="302"/>
      <c r="BA151" s="178">
        <f t="shared" si="273"/>
        <v>0</v>
      </c>
      <c r="BB151" s="178">
        <f>SUMIFS('1-2 人员岗位信息'!N:N,'1-2 人员岗位信息'!$C:$C,"劳务派遣",'1-2 人员岗位信息'!$B:$B,$D151)</f>
        <v>0</v>
      </c>
      <c r="BC151" s="302"/>
      <c r="BD151" s="178">
        <f t="shared" si="274"/>
        <v>0</v>
      </c>
      <c r="BE151" s="178">
        <f>SUMIFS('1-2 人员岗位信息'!O:O,'1-2 人员岗位信息'!$C:$C,"劳务派遣",'1-2 人员岗位信息'!$B:$B,$D151)</f>
        <v>0</v>
      </c>
      <c r="BF151" s="302"/>
      <c r="BG151" s="178">
        <f t="shared" si="275"/>
        <v>0</v>
      </c>
      <c r="BH151" s="178">
        <f>SUMIFS('1-2 人员岗位信息'!P:P,'1-2 人员岗位信息'!$C:$C,"劳务派遣",'1-2 人员岗位信息'!$B:$B,$D151)</f>
        <v>0</v>
      </c>
      <c r="BI151" s="302"/>
      <c r="BJ151" s="178">
        <f t="shared" si="276"/>
        <v>0</v>
      </c>
      <c r="BK151" s="178">
        <f>SUMIFS('1-2 人员岗位信息'!Q:Q,'1-2 人员岗位信息'!$C:$C,"劳务派遣",'1-2 人员岗位信息'!$B:$B,$D151)</f>
        <v>0</v>
      </c>
      <c r="BL151" s="311"/>
      <c r="BM151" s="315"/>
      <c r="BN151" s="319"/>
    </row>
    <row r="152" s="267" customFormat="1" ht="33.95" hidden="1" customHeight="1" outlineLevel="5" spans="2:66">
      <c r="B152" s="178" t="s">
        <v>784</v>
      </c>
      <c r="C152" s="287" t="s">
        <v>1037</v>
      </c>
      <c r="D152" s="267" t="s">
        <v>1028</v>
      </c>
      <c r="E152" s="178" t="s">
        <v>1038</v>
      </c>
      <c r="F152" s="178"/>
      <c r="G152" s="178" t="s">
        <v>788</v>
      </c>
      <c r="H152" s="178">
        <f t="shared" si="260"/>
        <v>0</v>
      </c>
      <c r="I152" s="178" t="s">
        <v>789</v>
      </c>
      <c r="J152" s="178" t="e">
        <f t="shared" si="261"/>
        <v>#DIV/0!</v>
      </c>
      <c r="K152" s="178" t="s">
        <v>790</v>
      </c>
      <c r="L152" s="178" t="e">
        <f t="shared" si="262"/>
        <v>#DIV/0!</v>
      </c>
      <c r="M152" s="178" t="s">
        <v>791</v>
      </c>
      <c r="N152" s="178">
        <f t="shared" si="263"/>
        <v>0</v>
      </c>
      <c r="O152" s="178"/>
      <c r="P152" s="294"/>
      <c r="Q152" s="294"/>
      <c r="R152" s="294"/>
      <c r="S152" s="294"/>
      <c r="T152" s="294"/>
      <c r="U152" s="294"/>
      <c r="V152" s="294"/>
      <c r="W152" s="294"/>
      <c r="X152" s="294"/>
      <c r="Y152" s="294"/>
      <c r="Z152" s="294"/>
      <c r="AA152" s="294"/>
      <c r="AB152" s="178">
        <f t="shared" si="264"/>
        <v>0</v>
      </c>
      <c r="AC152" s="178">
        <f t="shared" si="265"/>
        <v>0</v>
      </c>
      <c r="AD152" s="178">
        <f>SUMIFS('1-2 人员岗位信息'!F:F,'1-2 人员岗位信息'!$C:$C,"劳务派遣",'1-2 人员岗位信息'!$B:$B,$D152)</f>
        <v>0</v>
      </c>
      <c r="AE152" s="302"/>
      <c r="AF152" s="178">
        <f t="shared" si="266"/>
        <v>0</v>
      </c>
      <c r="AG152" s="178">
        <f>SUMIFS('1-2 人员岗位信息'!G:G,'1-2 人员岗位信息'!$C:$C,"劳务派遣",'1-2 人员岗位信息'!$B:$B,$D152)</f>
        <v>0</v>
      </c>
      <c r="AH152" s="302"/>
      <c r="AI152" s="178">
        <f t="shared" si="267"/>
        <v>0</v>
      </c>
      <c r="AJ152" s="178">
        <f>SUMIFS('1-2 人员岗位信息'!H:H,'1-2 人员岗位信息'!$C:$C,"劳务派遣",'1-2 人员岗位信息'!$B:$B,$D152)</f>
        <v>0</v>
      </c>
      <c r="AK152" s="302"/>
      <c r="AL152" s="178">
        <f t="shared" si="268"/>
        <v>0</v>
      </c>
      <c r="AM152" s="178">
        <f>SUMIFS('1-2 人员岗位信息'!I:I,'1-2 人员岗位信息'!$C:$C,"劳务派遣",'1-2 人员岗位信息'!$B:$B,$D152)</f>
        <v>0</v>
      </c>
      <c r="AN152" s="302"/>
      <c r="AO152" s="178">
        <f t="shared" si="269"/>
        <v>0</v>
      </c>
      <c r="AP152" s="178">
        <f>SUMIFS('1-2 人员岗位信息'!J:J,'1-2 人员岗位信息'!$C:$C,"劳务派遣",'1-2 人员岗位信息'!$B:$B,$D152)</f>
        <v>0</v>
      </c>
      <c r="AQ152" s="302"/>
      <c r="AR152" s="178">
        <f t="shared" si="270"/>
        <v>0</v>
      </c>
      <c r="AS152" s="178">
        <f>SUMIFS('1-2 人员岗位信息'!K:K,'1-2 人员岗位信息'!$C:$C,"劳务派遣",'1-2 人员岗位信息'!$B:$B,$D152)</f>
        <v>0</v>
      </c>
      <c r="AT152" s="302"/>
      <c r="AU152" s="178">
        <f t="shared" si="271"/>
        <v>0</v>
      </c>
      <c r="AV152" s="178">
        <f>SUMIFS('1-2 人员岗位信息'!L:L,'1-2 人员岗位信息'!$C:$C,"劳务派遣",'1-2 人员岗位信息'!$B:$B,$D152)</f>
        <v>0</v>
      </c>
      <c r="AW152" s="302"/>
      <c r="AX152" s="178">
        <f t="shared" si="272"/>
        <v>0</v>
      </c>
      <c r="AY152" s="178">
        <f>SUMIFS('1-2 人员岗位信息'!M:M,'1-2 人员岗位信息'!$C:$C,"劳务派遣",'1-2 人员岗位信息'!$B:$B,$D152)</f>
        <v>0</v>
      </c>
      <c r="AZ152" s="302"/>
      <c r="BA152" s="178">
        <f t="shared" si="273"/>
        <v>0</v>
      </c>
      <c r="BB152" s="178">
        <f>SUMIFS('1-2 人员岗位信息'!N:N,'1-2 人员岗位信息'!$C:$C,"劳务派遣",'1-2 人员岗位信息'!$B:$B,$D152)</f>
        <v>0</v>
      </c>
      <c r="BC152" s="302"/>
      <c r="BD152" s="178">
        <f t="shared" si="274"/>
        <v>0</v>
      </c>
      <c r="BE152" s="178">
        <f>SUMIFS('1-2 人员岗位信息'!O:O,'1-2 人员岗位信息'!$C:$C,"劳务派遣",'1-2 人员岗位信息'!$B:$B,$D152)</f>
        <v>0</v>
      </c>
      <c r="BF152" s="302"/>
      <c r="BG152" s="178">
        <f t="shared" si="275"/>
        <v>0</v>
      </c>
      <c r="BH152" s="178">
        <f>SUMIFS('1-2 人员岗位信息'!P:P,'1-2 人员岗位信息'!$C:$C,"劳务派遣",'1-2 人员岗位信息'!$B:$B,$D152)</f>
        <v>0</v>
      </c>
      <c r="BI152" s="302"/>
      <c r="BJ152" s="178">
        <f t="shared" si="276"/>
        <v>0</v>
      </c>
      <c r="BK152" s="178">
        <f>SUMIFS('1-2 人员岗位信息'!Q:Q,'1-2 人员岗位信息'!$C:$C,"劳务派遣",'1-2 人员岗位信息'!$B:$B,$D152)</f>
        <v>0</v>
      </c>
      <c r="BL152" s="311"/>
      <c r="BM152" s="315"/>
      <c r="BN152" s="319"/>
    </row>
    <row r="153" s="267" customFormat="1" ht="33.95" hidden="1" customHeight="1" outlineLevel="5" spans="2:66">
      <c r="B153" s="178" t="s">
        <v>784</v>
      </c>
      <c r="C153" s="287" t="s">
        <v>1039</v>
      </c>
      <c r="D153" s="267" t="s">
        <v>1031</v>
      </c>
      <c r="E153" s="178" t="s">
        <v>1040</v>
      </c>
      <c r="F153" s="178"/>
      <c r="G153" s="178" t="s">
        <v>788</v>
      </c>
      <c r="H153" s="178">
        <f t="shared" si="260"/>
        <v>0</v>
      </c>
      <c r="I153" s="178" t="s">
        <v>789</v>
      </c>
      <c r="J153" s="178" t="e">
        <f t="shared" si="261"/>
        <v>#DIV/0!</v>
      </c>
      <c r="K153" s="178" t="s">
        <v>790</v>
      </c>
      <c r="L153" s="178" t="e">
        <f t="shared" si="262"/>
        <v>#DIV/0!</v>
      </c>
      <c r="M153" s="178" t="s">
        <v>791</v>
      </c>
      <c r="N153" s="178">
        <f t="shared" si="263"/>
        <v>0</v>
      </c>
      <c r="O153" s="178"/>
      <c r="P153" s="294"/>
      <c r="Q153" s="294"/>
      <c r="R153" s="294"/>
      <c r="S153" s="294"/>
      <c r="T153" s="294"/>
      <c r="U153" s="294"/>
      <c r="V153" s="294"/>
      <c r="W153" s="294"/>
      <c r="X153" s="294"/>
      <c r="Y153" s="294"/>
      <c r="Z153" s="294"/>
      <c r="AA153" s="294"/>
      <c r="AB153" s="178">
        <f t="shared" si="264"/>
        <v>0</v>
      </c>
      <c r="AC153" s="178">
        <f t="shared" si="265"/>
        <v>0</v>
      </c>
      <c r="AD153" s="178">
        <f>SUMIFS('1-2 人员岗位信息'!F:F,'1-2 人员岗位信息'!$C:$C,"劳务派遣",'1-2 人员岗位信息'!$B:$B,$D153)</f>
        <v>0</v>
      </c>
      <c r="AE153" s="302"/>
      <c r="AF153" s="178">
        <f t="shared" si="266"/>
        <v>0</v>
      </c>
      <c r="AG153" s="178">
        <f>SUMIFS('1-2 人员岗位信息'!G:G,'1-2 人员岗位信息'!$C:$C,"劳务派遣",'1-2 人员岗位信息'!$B:$B,$D153)</f>
        <v>0</v>
      </c>
      <c r="AH153" s="302"/>
      <c r="AI153" s="178">
        <f t="shared" si="267"/>
        <v>0</v>
      </c>
      <c r="AJ153" s="178">
        <f>SUMIFS('1-2 人员岗位信息'!H:H,'1-2 人员岗位信息'!$C:$C,"劳务派遣",'1-2 人员岗位信息'!$B:$B,$D153)</f>
        <v>0</v>
      </c>
      <c r="AK153" s="302"/>
      <c r="AL153" s="178">
        <f t="shared" si="268"/>
        <v>0</v>
      </c>
      <c r="AM153" s="178">
        <f>SUMIFS('1-2 人员岗位信息'!I:I,'1-2 人员岗位信息'!$C:$C,"劳务派遣",'1-2 人员岗位信息'!$B:$B,$D153)</f>
        <v>0</v>
      </c>
      <c r="AN153" s="302"/>
      <c r="AO153" s="178">
        <f t="shared" si="269"/>
        <v>0</v>
      </c>
      <c r="AP153" s="178">
        <f>SUMIFS('1-2 人员岗位信息'!J:J,'1-2 人员岗位信息'!$C:$C,"劳务派遣",'1-2 人员岗位信息'!$B:$B,$D153)</f>
        <v>0</v>
      </c>
      <c r="AQ153" s="302"/>
      <c r="AR153" s="178">
        <f t="shared" si="270"/>
        <v>0</v>
      </c>
      <c r="AS153" s="178">
        <f>SUMIFS('1-2 人员岗位信息'!K:K,'1-2 人员岗位信息'!$C:$C,"劳务派遣",'1-2 人员岗位信息'!$B:$B,$D153)</f>
        <v>0</v>
      </c>
      <c r="AT153" s="302"/>
      <c r="AU153" s="178">
        <f t="shared" si="271"/>
        <v>0</v>
      </c>
      <c r="AV153" s="178">
        <f>SUMIFS('1-2 人员岗位信息'!L:L,'1-2 人员岗位信息'!$C:$C,"劳务派遣",'1-2 人员岗位信息'!$B:$B,$D153)</f>
        <v>0</v>
      </c>
      <c r="AW153" s="302"/>
      <c r="AX153" s="178">
        <f t="shared" si="272"/>
        <v>0</v>
      </c>
      <c r="AY153" s="178">
        <f>SUMIFS('1-2 人员岗位信息'!M:M,'1-2 人员岗位信息'!$C:$C,"劳务派遣",'1-2 人员岗位信息'!$B:$B,$D153)</f>
        <v>0</v>
      </c>
      <c r="AZ153" s="302"/>
      <c r="BA153" s="178">
        <f t="shared" si="273"/>
        <v>0</v>
      </c>
      <c r="BB153" s="178">
        <f>SUMIFS('1-2 人员岗位信息'!N:N,'1-2 人员岗位信息'!$C:$C,"劳务派遣",'1-2 人员岗位信息'!$B:$B,$D153)</f>
        <v>0</v>
      </c>
      <c r="BC153" s="302"/>
      <c r="BD153" s="178">
        <f t="shared" si="274"/>
        <v>0</v>
      </c>
      <c r="BE153" s="178">
        <f>SUMIFS('1-2 人员岗位信息'!O:O,'1-2 人员岗位信息'!$C:$C,"劳务派遣",'1-2 人员岗位信息'!$B:$B,$D153)</f>
        <v>0</v>
      </c>
      <c r="BF153" s="302"/>
      <c r="BG153" s="178">
        <f t="shared" si="275"/>
        <v>0</v>
      </c>
      <c r="BH153" s="178">
        <f>SUMIFS('1-2 人员岗位信息'!P:P,'1-2 人员岗位信息'!$C:$C,"劳务派遣",'1-2 人员岗位信息'!$B:$B,$D153)</f>
        <v>0</v>
      </c>
      <c r="BI153" s="302"/>
      <c r="BJ153" s="178">
        <f t="shared" si="276"/>
        <v>0</v>
      </c>
      <c r="BK153" s="178">
        <f>SUMIFS('1-2 人员岗位信息'!Q:Q,'1-2 人员岗位信息'!$C:$C,"劳务派遣",'1-2 人员岗位信息'!$B:$B,$D153)</f>
        <v>0</v>
      </c>
      <c r="BL153" s="311"/>
      <c r="BM153" s="315"/>
      <c r="BN153" s="319"/>
    </row>
    <row r="154" s="121" customFormat="1" ht="33.95" hidden="1" customHeight="1" outlineLevel="4" collapsed="1" spans="2:66">
      <c r="B154" s="122" t="s">
        <v>779</v>
      </c>
      <c r="C154" s="123" t="s">
        <v>1041</v>
      </c>
      <c r="D154" s="121" t="s">
        <v>19</v>
      </c>
      <c r="E154" s="122"/>
      <c r="F154" s="122"/>
      <c r="G154" s="122"/>
      <c r="H154" s="122">
        <f>SUM(H155:H158)</f>
        <v>0</v>
      </c>
      <c r="I154" s="122"/>
      <c r="J154" s="122"/>
      <c r="K154" s="122"/>
      <c r="L154" s="122"/>
      <c r="M154" s="122"/>
      <c r="N154" s="122"/>
      <c r="O154" s="122"/>
      <c r="P154" s="293"/>
      <c r="Q154" s="293"/>
      <c r="R154" s="293"/>
      <c r="S154" s="293"/>
      <c r="T154" s="293"/>
      <c r="U154" s="293"/>
      <c r="V154" s="293"/>
      <c r="W154" s="293"/>
      <c r="X154" s="293"/>
      <c r="Y154" s="293"/>
      <c r="Z154" s="293"/>
      <c r="AA154" s="293"/>
      <c r="AB154" s="122">
        <f t="shared" ref="AB154:AF154" si="277">SUM(AB155:AB158)</f>
        <v>0</v>
      </c>
      <c r="AC154" s="122">
        <f t="shared" si="277"/>
        <v>0</v>
      </c>
      <c r="AD154" s="122"/>
      <c r="AE154" s="122"/>
      <c r="AF154" s="122">
        <f t="shared" si="277"/>
        <v>0</v>
      </c>
      <c r="AG154" s="122"/>
      <c r="AH154" s="122"/>
      <c r="AI154" s="122">
        <f>SUM(AI155:AI158)</f>
        <v>0</v>
      </c>
      <c r="AJ154" s="122"/>
      <c r="AK154" s="122"/>
      <c r="AL154" s="122">
        <f>SUM(AL155:AL158)</f>
        <v>0</v>
      </c>
      <c r="AM154" s="122"/>
      <c r="AN154" s="122"/>
      <c r="AO154" s="122">
        <f>SUM(AO155:AO158)</f>
        <v>0</v>
      </c>
      <c r="AP154" s="122"/>
      <c r="AQ154" s="122"/>
      <c r="AR154" s="122">
        <f>SUM(AR155:AR158)</f>
        <v>0</v>
      </c>
      <c r="AS154" s="122"/>
      <c r="AT154" s="122"/>
      <c r="AU154" s="122">
        <f>SUM(AU155:AU158)</f>
        <v>0</v>
      </c>
      <c r="AV154" s="122"/>
      <c r="AW154" s="122"/>
      <c r="AX154" s="122">
        <f>SUM(AX155:AX158)</f>
        <v>0</v>
      </c>
      <c r="AY154" s="122"/>
      <c r="AZ154" s="122"/>
      <c r="BA154" s="122">
        <f>SUM(BA155:BA158)</f>
        <v>0</v>
      </c>
      <c r="BB154" s="122"/>
      <c r="BC154" s="122"/>
      <c r="BD154" s="122">
        <f>SUM(BD155:BD158)</f>
        <v>0</v>
      </c>
      <c r="BE154" s="122"/>
      <c r="BF154" s="122"/>
      <c r="BG154" s="122">
        <f>SUM(BG155:BG158)</f>
        <v>0</v>
      </c>
      <c r="BH154" s="122"/>
      <c r="BI154" s="122"/>
      <c r="BJ154" s="122">
        <f>SUM(BJ155:BJ158)</f>
        <v>0</v>
      </c>
      <c r="BK154" s="122"/>
      <c r="BL154" s="310"/>
      <c r="BM154" s="315"/>
      <c r="BN154" s="318"/>
    </row>
    <row r="155" s="267" customFormat="1" ht="33.95" hidden="1" customHeight="1" outlineLevel="5" spans="2:66">
      <c r="B155" s="178" t="s">
        <v>784</v>
      </c>
      <c r="C155" s="287" t="s">
        <v>1042</v>
      </c>
      <c r="D155" s="267" t="s">
        <v>1043</v>
      </c>
      <c r="E155" s="178" t="s">
        <v>1044</v>
      </c>
      <c r="F155" s="178"/>
      <c r="G155" s="178" t="s">
        <v>788</v>
      </c>
      <c r="H155" s="178">
        <f t="shared" ref="H155:H158" si="278">AB155</f>
        <v>0</v>
      </c>
      <c r="I155" s="178" t="s">
        <v>789</v>
      </c>
      <c r="J155" s="178" t="e">
        <f t="shared" ref="J155:J158" si="279">SUM(AD155,AG155,AJ155,AM155,AP155,AS155,AV155,AY155,BB155,BE155,BH155,BK155)/N155</f>
        <v>#DIV/0!</v>
      </c>
      <c r="K155" s="178" t="s">
        <v>790</v>
      </c>
      <c r="L155" s="178" t="e">
        <f t="shared" ref="L155:L158" si="280">H155/N155/J155</f>
        <v>#DIV/0!</v>
      </c>
      <c r="M155" s="178" t="s">
        <v>791</v>
      </c>
      <c r="N155" s="178">
        <f t="shared" ref="N155:N158" si="281">COUNTIF(AD155,"&gt;0")+COUNTIF(AG155,"&gt;0")+COUNTIF(AJ155,"&gt;0")+COUNTIF(AM155,"&gt;0")+COUNTIF(AP155,"&gt;0")+COUNTIF(AS155,"&gt;0")+COUNTIF(AV155,"&gt;0")+COUNTIF(AY155,"&gt;0")+COUNTIF(BB155,"&gt;0")+COUNTIF(BE155,"&gt;0")+COUNTIF(BH155,"&gt;0")+COUNTIF(BK155,"&gt;0")</f>
        <v>0</v>
      </c>
      <c r="O155" s="178"/>
      <c r="P155" s="294"/>
      <c r="Q155" s="294"/>
      <c r="R155" s="294"/>
      <c r="S155" s="294"/>
      <c r="T155" s="294"/>
      <c r="U155" s="294"/>
      <c r="V155" s="294"/>
      <c r="W155" s="294"/>
      <c r="X155" s="294"/>
      <c r="Y155" s="294"/>
      <c r="Z155" s="294"/>
      <c r="AA155" s="294"/>
      <c r="AB155" s="178">
        <f t="shared" ref="AB155:AB158" si="282">SUM(AC155,AF155,AI155,AL155,AO155,AR155,AU155,AX155,BA155,BD155,BG155,BJ155)</f>
        <v>0</v>
      </c>
      <c r="AC155" s="178">
        <f t="shared" ref="AC155:AC158" si="283">AD155*AE155</f>
        <v>0</v>
      </c>
      <c r="AD155" s="178">
        <f>SUMIFS('1-2 人员岗位信息'!F:F,'1-2 人员岗位信息'!$C:$C,"专业外包",'1-2 人员岗位信息'!$B:$B,$D155)</f>
        <v>0</v>
      </c>
      <c r="AE155" s="302"/>
      <c r="AF155" s="178">
        <f t="shared" ref="AF155:AF158" si="284">AG155*AH155</f>
        <v>0</v>
      </c>
      <c r="AG155" s="178">
        <f>SUMIFS('1-2 人员岗位信息'!G:G,'1-2 人员岗位信息'!$C:$C,"专业外包",'1-2 人员岗位信息'!$B:$B,$D155)</f>
        <v>0</v>
      </c>
      <c r="AH155" s="302"/>
      <c r="AI155" s="178">
        <f t="shared" ref="AI155:AI158" si="285">AJ155*AK155</f>
        <v>0</v>
      </c>
      <c r="AJ155" s="178">
        <f>SUMIFS('1-2 人员岗位信息'!H:H,'1-2 人员岗位信息'!$C:$C,"专业外包",'1-2 人员岗位信息'!$B:$B,$D155)</f>
        <v>0</v>
      </c>
      <c r="AK155" s="302"/>
      <c r="AL155" s="178">
        <f t="shared" ref="AL155:AL158" si="286">AM155*AN155</f>
        <v>0</v>
      </c>
      <c r="AM155" s="178">
        <f>SUMIFS('1-2 人员岗位信息'!I:I,'1-2 人员岗位信息'!$C:$C,"专业外包",'1-2 人员岗位信息'!$B:$B,$D155)</f>
        <v>0</v>
      </c>
      <c r="AN155" s="302"/>
      <c r="AO155" s="178">
        <f t="shared" ref="AO155:AO158" si="287">AP155*AQ155</f>
        <v>0</v>
      </c>
      <c r="AP155" s="178">
        <f>SUMIFS('1-2 人员岗位信息'!J:J,'1-2 人员岗位信息'!$C:$C,"专业外包",'1-2 人员岗位信息'!$B:$B,$D155)</f>
        <v>0</v>
      </c>
      <c r="AQ155" s="302"/>
      <c r="AR155" s="178">
        <f t="shared" ref="AR155:AR158" si="288">AS155*AT155</f>
        <v>0</v>
      </c>
      <c r="AS155" s="178">
        <f>SUMIFS('1-2 人员岗位信息'!K:K,'1-2 人员岗位信息'!$C:$C,"专业外包",'1-2 人员岗位信息'!$B:$B,$D155)</f>
        <v>0</v>
      </c>
      <c r="AT155" s="302"/>
      <c r="AU155" s="178">
        <f t="shared" ref="AU155:AU158" si="289">AV155*AW155</f>
        <v>0</v>
      </c>
      <c r="AV155" s="178">
        <f>SUMIFS('1-2 人员岗位信息'!L:L,'1-2 人员岗位信息'!$C:$C,"专业外包",'1-2 人员岗位信息'!$B:$B,$D155)</f>
        <v>0</v>
      </c>
      <c r="AW155" s="302"/>
      <c r="AX155" s="178">
        <f t="shared" ref="AX155:AX158" si="290">AY155*AZ155</f>
        <v>0</v>
      </c>
      <c r="AY155" s="178">
        <f>SUMIFS('1-2 人员岗位信息'!M:M,'1-2 人员岗位信息'!$C:$C,"专业外包",'1-2 人员岗位信息'!$B:$B,$D155)</f>
        <v>0</v>
      </c>
      <c r="AZ155" s="302"/>
      <c r="BA155" s="178">
        <f t="shared" ref="BA155:BA158" si="291">BB155*BC155</f>
        <v>0</v>
      </c>
      <c r="BB155" s="178">
        <f>SUMIFS('1-2 人员岗位信息'!N:N,'1-2 人员岗位信息'!$C:$C,"专业外包",'1-2 人员岗位信息'!$B:$B,$D155)</f>
        <v>0</v>
      </c>
      <c r="BC155" s="302"/>
      <c r="BD155" s="178">
        <f t="shared" ref="BD155:BD158" si="292">BE155*BF155</f>
        <v>0</v>
      </c>
      <c r="BE155" s="178">
        <f>SUMIFS('1-2 人员岗位信息'!O:O,'1-2 人员岗位信息'!$C:$C,"专业外包",'1-2 人员岗位信息'!$B:$B,$D155)</f>
        <v>0</v>
      </c>
      <c r="BF155" s="302"/>
      <c r="BG155" s="178">
        <f t="shared" ref="BG155:BG158" si="293">BH155*BI155</f>
        <v>0</v>
      </c>
      <c r="BH155" s="178">
        <f>SUMIFS('1-2 人员岗位信息'!P:P,'1-2 人员岗位信息'!$C:$C,"专业外包",'1-2 人员岗位信息'!$B:$B,$D155)</f>
        <v>0</v>
      </c>
      <c r="BI155" s="302"/>
      <c r="BJ155" s="178">
        <f t="shared" ref="BJ155:BJ158" si="294">BK155*BL155</f>
        <v>0</v>
      </c>
      <c r="BK155" s="178">
        <f>SUMIFS('1-2 人员岗位信息'!Q:Q,'1-2 人员岗位信息'!$C:$C,"专业外包",'1-2 人员岗位信息'!$B:$B,$D155)</f>
        <v>0</v>
      </c>
      <c r="BL155" s="311"/>
      <c r="BM155" s="315"/>
      <c r="BN155" s="319"/>
    </row>
    <row r="156" s="267" customFormat="1" ht="33.95" hidden="1" customHeight="1" outlineLevel="5" spans="2:66">
      <c r="B156" s="178" t="s">
        <v>784</v>
      </c>
      <c r="C156" s="287" t="s">
        <v>1045</v>
      </c>
      <c r="D156" s="267" t="s">
        <v>1025</v>
      </c>
      <c r="E156" s="178" t="s">
        <v>1046</v>
      </c>
      <c r="F156" s="178"/>
      <c r="G156" s="178" t="s">
        <v>788</v>
      </c>
      <c r="H156" s="178">
        <f t="shared" si="278"/>
        <v>0</v>
      </c>
      <c r="I156" s="178" t="s">
        <v>789</v>
      </c>
      <c r="J156" s="178" t="e">
        <f t="shared" si="279"/>
        <v>#DIV/0!</v>
      </c>
      <c r="K156" s="178" t="s">
        <v>790</v>
      </c>
      <c r="L156" s="178" t="e">
        <f t="shared" si="280"/>
        <v>#DIV/0!</v>
      </c>
      <c r="M156" s="178" t="s">
        <v>791</v>
      </c>
      <c r="N156" s="178">
        <f t="shared" si="281"/>
        <v>0</v>
      </c>
      <c r="O156" s="178"/>
      <c r="P156" s="294"/>
      <c r="Q156" s="294"/>
      <c r="R156" s="294"/>
      <c r="S156" s="294"/>
      <c r="T156" s="294"/>
      <c r="U156" s="294"/>
      <c r="V156" s="294"/>
      <c r="W156" s="294"/>
      <c r="X156" s="294"/>
      <c r="Y156" s="294"/>
      <c r="Z156" s="294"/>
      <c r="AA156" s="294"/>
      <c r="AB156" s="178">
        <f t="shared" si="282"/>
        <v>0</v>
      </c>
      <c r="AC156" s="178">
        <f t="shared" si="283"/>
        <v>0</v>
      </c>
      <c r="AD156" s="178">
        <f>SUMIFS('1-2 人员岗位信息'!F:F,'1-2 人员岗位信息'!$C:$C,"专业外包",'1-2 人员岗位信息'!$B:$B,$D156)</f>
        <v>0</v>
      </c>
      <c r="AE156" s="302"/>
      <c r="AF156" s="178">
        <f t="shared" si="284"/>
        <v>0</v>
      </c>
      <c r="AG156" s="178">
        <f>SUMIFS('1-2 人员岗位信息'!G:G,'1-2 人员岗位信息'!$C:$C,"专业外包",'1-2 人员岗位信息'!$B:$B,$D156)</f>
        <v>0</v>
      </c>
      <c r="AH156" s="302"/>
      <c r="AI156" s="178">
        <f t="shared" si="285"/>
        <v>0</v>
      </c>
      <c r="AJ156" s="178">
        <f>SUMIFS('1-2 人员岗位信息'!H:H,'1-2 人员岗位信息'!$C:$C,"专业外包",'1-2 人员岗位信息'!$B:$B,$D156)</f>
        <v>0</v>
      </c>
      <c r="AK156" s="302"/>
      <c r="AL156" s="178">
        <f t="shared" si="286"/>
        <v>0</v>
      </c>
      <c r="AM156" s="178">
        <f>SUMIFS('1-2 人员岗位信息'!I:I,'1-2 人员岗位信息'!$C:$C,"专业外包",'1-2 人员岗位信息'!$B:$B,$D156)</f>
        <v>0</v>
      </c>
      <c r="AN156" s="302"/>
      <c r="AO156" s="178">
        <f t="shared" si="287"/>
        <v>0</v>
      </c>
      <c r="AP156" s="178">
        <f>SUMIFS('1-2 人员岗位信息'!J:J,'1-2 人员岗位信息'!$C:$C,"专业外包",'1-2 人员岗位信息'!$B:$B,$D156)</f>
        <v>0</v>
      </c>
      <c r="AQ156" s="302"/>
      <c r="AR156" s="178">
        <f t="shared" si="288"/>
        <v>0</v>
      </c>
      <c r="AS156" s="178">
        <f>SUMIFS('1-2 人员岗位信息'!K:K,'1-2 人员岗位信息'!$C:$C,"专业外包",'1-2 人员岗位信息'!$B:$B,$D156)</f>
        <v>0</v>
      </c>
      <c r="AT156" s="302"/>
      <c r="AU156" s="178">
        <f t="shared" si="289"/>
        <v>0</v>
      </c>
      <c r="AV156" s="178">
        <f>SUMIFS('1-2 人员岗位信息'!L:L,'1-2 人员岗位信息'!$C:$C,"专业外包",'1-2 人员岗位信息'!$B:$B,$D156)</f>
        <v>0</v>
      </c>
      <c r="AW156" s="302"/>
      <c r="AX156" s="178">
        <f t="shared" si="290"/>
        <v>0</v>
      </c>
      <c r="AY156" s="178">
        <f>SUMIFS('1-2 人员岗位信息'!M:M,'1-2 人员岗位信息'!$C:$C,"专业外包",'1-2 人员岗位信息'!$B:$B,$D156)</f>
        <v>0</v>
      </c>
      <c r="AZ156" s="302"/>
      <c r="BA156" s="178">
        <f t="shared" si="291"/>
        <v>0</v>
      </c>
      <c r="BB156" s="178">
        <f>SUMIFS('1-2 人员岗位信息'!N:N,'1-2 人员岗位信息'!$C:$C,"专业外包",'1-2 人员岗位信息'!$B:$B,$D156)</f>
        <v>0</v>
      </c>
      <c r="BC156" s="302"/>
      <c r="BD156" s="178">
        <f t="shared" si="292"/>
        <v>0</v>
      </c>
      <c r="BE156" s="178">
        <f>SUMIFS('1-2 人员岗位信息'!O:O,'1-2 人员岗位信息'!$C:$C,"专业外包",'1-2 人员岗位信息'!$B:$B,$D156)</f>
        <v>0</v>
      </c>
      <c r="BF156" s="302"/>
      <c r="BG156" s="178">
        <f t="shared" si="293"/>
        <v>0</v>
      </c>
      <c r="BH156" s="178">
        <f>SUMIFS('1-2 人员岗位信息'!P:P,'1-2 人员岗位信息'!$C:$C,"专业外包",'1-2 人员岗位信息'!$B:$B,$D156)</f>
        <v>0</v>
      </c>
      <c r="BI156" s="302"/>
      <c r="BJ156" s="178">
        <f t="shared" si="294"/>
        <v>0</v>
      </c>
      <c r="BK156" s="178">
        <f>SUMIFS('1-2 人员岗位信息'!Q:Q,'1-2 人员岗位信息'!$C:$C,"专业外包",'1-2 人员岗位信息'!$B:$B,$D156)</f>
        <v>0</v>
      </c>
      <c r="BL156" s="311"/>
      <c r="BM156" s="315"/>
      <c r="BN156" s="319"/>
    </row>
    <row r="157" s="267" customFormat="1" ht="33.95" hidden="1" customHeight="1" outlineLevel="5" spans="2:66">
      <c r="B157" s="178" t="s">
        <v>784</v>
      </c>
      <c r="C157" s="287" t="s">
        <v>1047</v>
      </c>
      <c r="D157" s="267" t="s">
        <v>1028</v>
      </c>
      <c r="E157" s="178" t="s">
        <v>1048</v>
      </c>
      <c r="F157" s="178"/>
      <c r="G157" s="178" t="s">
        <v>788</v>
      </c>
      <c r="H157" s="178">
        <f t="shared" si="278"/>
        <v>0</v>
      </c>
      <c r="I157" s="178" t="s">
        <v>789</v>
      </c>
      <c r="J157" s="178" t="e">
        <f t="shared" si="279"/>
        <v>#DIV/0!</v>
      </c>
      <c r="K157" s="178" t="s">
        <v>790</v>
      </c>
      <c r="L157" s="178" t="e">
        <f t="shared" si="280"/>
        <v>#DIV/0!</v>
      </c>
      <c r="M157" s="178" t="s">
        <v>791</v>
      </c>
      <c r="N157" s="178">
        <f t="shared" si="281"/>
        <v>0</v>
      </c>
      <c r="O157" s="178"/>
      <c r="P157" s="294"/>
      <c r="Q157" s="294"/>
      <c r="R157" s="294"/>
      <c r="S157" s="294"/>
      <c r="T157" s="294"/>
      <c r="U157" s="294"/>
      <c r="V157" s="294"/>
      <c r="W157" s="294"/>
      <c r="X157" s="294"/>
      <c r="Y157" s="294"/>
      <c r="Z157" s="294"/>
      <c r="AA157" s="294"/>
      <c r="AB157" s="178">
        <f t="shared" si="282"/>
        <v>0</v>
      </c>
      <c r="AC157" s="178">
        <f t="shared" si="283"/>
        <v>0</v>
      </c>
      <c r="AD157" s="178">
        <f>SUMIFS('1-2 人员岗位信息'!F:F,'1-2 人员岗位信息'!$C:$C,"专业外包",'1-2 人员岗位信息'!$B:$B,$D157)</f>
        <v>0</v>
      </c>
      <c r="AE157" s="302"/>
      <c r="AF157" s="178">
        <f t="shared" si="284"/>
        <v>0</v>
      </c>
      <c r="AG157" s="178">
        <f>SUMIFS('1-2 人员岗位信息'!G:G,'1-2 人员岗位信息'!$C:$C,"专业外包",'1-2 人员岗位信息'!$B:$B,$D157)</f>
        <v>0</v>
      </c>
      <c r="AH157" s="302"/>
      <c r="AI157" s="178">
        <f t="shared" si="285"/>
        <v>0</v>
      </c>
      <c r="AJ157" s="178">
        <f>SUMIFS('1-2 人员岗位信息'!H:H,'1-2 人员岗位信息'!$C:$C,"专业外包",'1-2 人员岗位信息'!$B:$B,$D157)</f>
        <v>0</v>
      </c>
      <c r="AK157" s="302"/>
      <c r="AL157" s="178">
        <f t="shared" si="286"/>
        <v>0</v>
      </c>
      <c r="AM157" s="178">
        <f>SUMIFS('1-2 人员岗位信息'!I:I,'1-2 人员岗位信息'!$C:$C,"专业外包",'1-2 人员岗位信息'!$B:$B,$D157)</f>
        <v>0</v>
      </c>
      <c r="AN157" s="302"/>
      <c r="AO157" s="178">
        <f t="shared" si="287"/>
        <v>0</v>
      </c>
      <c r="AP157" s="178">
        <f>SUMIFS('1-2 人员岗位信息'!J:J,'1-2 人员岗位信息'!$C:$C,"专业外包",'1-2 人员岗位信息'!$B:$B,$D157)</f>
        <v>0</v>
      </c>
      <c r="AQ157" s="302"/>
      <c r="AR157" s="178">
        <f t="shared" si="288"/>
        <v>0</v>
      </c>
      <c r="AS157" s="178">
        <f>SUMIFS('1-2 人员岗位信息'!K:K,'1-2 人员岗位信息'!$C:$C,"专业外包",'1-2 人员岗位信息'!$B:$B,$D157)</f>
        <v>0</v>
      </c>
      <c r="AT157" s="302"/>
      <c r="AU157" s="178">
        <f t="shared" si="289"/>
        <v>0</v>
      </c>
      <c r="AV157" s="178">
        <f>SUMIFS('1-2 人员岗位信息'!L:L,'1-2 人员岗位信息'!$C:$C,"专业外包",'1-2 人员岗位信息'!$B:$B,$D157)</f>
        <v>0</v>
      </c>
      <c r="AW157" s="302"/>
      <c r="AX157" s="178">
        <f t="shared" si="290"/>
        <v>0</v>
      </c>
      <c r="AY157" s="178">
        <f>SUMIFS('1-2 人员岗位信息'!M:M,'1-2 人员岗位信息'!$C:$C,"专业外包",'1-2 人员岗位信息'!$B:$B,$D157)</f>
        <v>0</v>
      </c>
      <c r="AZ157" s="302"/>
      <c r="BA157" s="178">
        <f t="shared" si="291"/>
        <v>0</v>
      </c>
      <c r="BB157" s="178">
        <f>SUMIFS('1-2 人员岗位信息'!N:N,'1-2 人员岗位信息'!$C:$C,"专业外包",'1-2 人员岗位信息'!$B:$B,$D157)</f>
        <v>0</v>
      </c>
      <c r="BC157" s="302"/>
      <c r="BD157" s="178">
        <f t="shared" si="292"/>
        <v>0</v>
      </c>
      <c r="BE157" s="178">
        <f>SUMIFS('1-2 人员岗位信息'!O:O,'1-2 人员岗位信息'!$C:$C,"专业外包",'1-2 人员岗位信息'!$B:$B,$D157)</f>
        <v>0</v>
      </c>
      <c r="BF157" s="302"/>
      <c r="BG157" s="178">
        <f t="shared" si="293"/>
        <v>0</v>
      </c>
      <c r="BH157" s="178">
        <f>SUMIFS('1-2 人员岗位信息'!P:P,'1-2 人员岗位信息'!$C:$C,"专业外包",'1-2 人员岗位信息'!$B:$B,$D157)</f>
        <v>0</v>
      </c>
      <c r="BI157" s="302"/>
      <c r="BJ157" s="178">
        <f t="shared" si="294"/>
        <v>0</v>
      </c>
      <c r="BK157" s="178">
        <f>SUMIFS('1-2 人员岗位信息'!Q:Q,'1-2 人员岗位信息'!$C:$C,"专业外包",'1-2 人员岗位信息'!$B:$B,$D157)</f>
        <v>0</v>
      </c>
      <c r="BL157" s="311"/>
      <c r="BM157" s="315"/>
      <c r="BN157" s="319"/>
    </row>
    <row r="158" s="267" customFormat="1" ht="33.95" hidden="1" customHeight="1" outlineLevel="5" spans="2:66">
      <c r="B158" s="178" t="s">
        <v>784</v>
      </c>
      <c r="C158" s="287" t="s">
        <v>1049</v>
      </c>
      <c r="D158" s="267" t="s">
        <v>1031</v>
      </c>
      <c r="E158" s="178" t="s">
        <v>1050</v>
      </c>
      <c r="F158" s="178"/>
      <c r="G158" s="178" t="s">
        <v>788</v>
      </c>
      <c r="H158" s="178">
        <f t="shared" si="278"/>
        <v>0</v>
      </c>
      <c r="I158" s="178" t="s">
        <v>789</v>
      </c>
      <c r="J158" s="178" t="e">
        <f t="shared" si="279"/>
        <v>#DIV/0!</v>
      </c>
      <c r="K158" s="178" t="s">
        <v>790</v>
      </c>
      <c r="L158" s="178" t="e">
        <f t="shared" si="280"/>
        <v>#DIV/0!</v>
      </c>
      <c r="M158" s="178" t="s">
        <v>791</v>
      </c>
      <c r="N158" s="178">
        <f t="shared" si="281"/>
        <v>0</v>
      </c>
      <c r="O158" s="178"/>
      <c r="P158" s="294"/>
      <c r="Q158" s="294"/>
      <c r="R158" s="294"/>
      <c r="S158" s="294"/>
      <c r="T158" s="294"/>
      <c r="U158" s="294"/>
      <c r="V158" s="294"/>
      <c r="W158" s="294"/>
      <c r="X158" s="294"/>
      <c r="Y158" s="294"/>
      <c r="Z158" s="294"/>
      <c r="AA158" s="294"/>
      <c r="AB158" s="178">
        <f t="shared" si="282"/>
        <v>0</v>
      </c>
      <c r="AC158" s="178">
        <f t="shared" si="283"/>
        <v>0</v>
      </c>
      <c r="AD158" s="178">
        <f>SUMIFS('1-2 人员岗位信息'!F:F,'1-2 人员岗位信息'!$C:$C,"专业外包",'1-2 人员岗位信息'!$B:$B,$D158)</f>
        <v>0</v>
      </c>
      <c r="AE158" s="302"/>
      <c r="AF158" s="178">
        <f t="shared" si="284"/>
        <v>0</v>
      </c>
      <c r="AG158" s="178">
        <f>SUMIFS('1-2 人员岗位信息'!G:G,'1-2 人员岗位信息'!$C:$C,"专业外包",'1-2 人员岗位信息'!$B:$B,$D158)</f>
        <v>0</v>
      </c>
      <c r="AH158" s="302"/>
      <c r="AI158" s="178">
        <f t="shared" si="285"/>
        <v>0</v>
      </c>
      <c r="AJ158" s="178">
        <f>SUMIFS('1-2 人员岗位信息'!H:H,'1-2 人员岗位信息'!$C:$C,"专业外包",'1-2 人员岗位信息'!$B:$B,$D158)</f>
        <v>0</v>
      </c>
      <c r="AK158" s="302"/>
      <c r="AL158" s="178">
        <f t="shared" si="286"/>
        <v>0</v>
      </c>
      <c r="AM158" s="178">
        <f>SUMIFS('1-2 人员岗位信息'!I:I,'1-2 人员岗位信息'!$C:$C,"专业外包",'1-2 人员岗位信息'!$B:$B,$D158)</f>
        <v>0</v>
      </c>
      <c r="AN158" s="302"/>
      <c r="AO158" s="178">
        <f t="shared" si="287"/>
        <v>0</v>
      </c>
      <c r="AP158" s="178">
        <f>SUMIFS('1-2 人员岗位信息'!J:J,'1-2 人员岗位信息'!$C:$C,"专业外包",'1-2 人员岗位信息'!$B:$B,$D158)</f>
        <v>0</v>
      </c>
      <c r="AQ158" s="302"/>
      <c r="AR158" s="178">
        <f t="shared" si="288"/>
        <v>0</v>
      </c>
      <c r="AS158" s="178">
        <f>SUMIFS('1-2 人员岗位信息'!K:K,'1-2 人员岗位信息'!$C:$C,"专业外包",'1-2 人员岗位信息'!$B:$B,$D158)</f>
        <v>0</v>
      </c>
      <c r="AT158" s="302"/>
      <c r="AU158" s="178">
        <f t="shared" si="289"/>
        <v>0</v>
      </c>
      <c r="AV158" s="178">
        <f>SUMIFS('1-2 人员岗位信息'!L:L,'1-2 人员岗位信息'!$C:$C,"专业外包",'1-2 人员岗位信息'!$B:$B,$D158)</f>
        <v>0</v>
      </c>
      <c r="AW158" s="302"/>
      <c r="AX158" s="178">
        <f t="shared" si="290"/>
        <v>0</v>
      </c>
      <c r="AY158" s="178">
        <f>SUMIFS('1-2 人员岗位信息'!M:M,'1-2 人员岗位信息'!$C:$C,"专业外包",'1-2 人员岗位信息'!$B:$B,$D158)</f>
        <v>0</v>
      </c>
      <c r="AZ158" s="302"/>
      <c r="BA158" s="178">
        <f t="shared" si="291"/>
        <v>0</v>
      </c>
      <c r="BB158" s="178">
        <f>SUMIFS('1-2 人员岗位信息'!N:N,'1-2 人员岗位信息'!$C:$C,"专业外包",'1-2 人员岗位信息'!$B:$B,$D158)</f>
        <v>0</v>
      </c>
      <c r="BC158" s="302"/>
      <c r="BD158" s="178">
        <f t="shared" si="292"/>
        <v>0</v>
      </c>
      <c r="BE158" s="178">
        <f>SUMIFS('1-2 人员岗位信息'!O:O,'1-2 人员岗位信息'!$C:$C,"专业外包",'1-2 人员岗位信息'!$B:$B,$D158)</f>
        <v>0</v>
      </c>
      <c r="BF158" s="302"/>
      <c r="BG158" s="178">
        <f t="shared" si="293"/>
        <v>0</v>
      </c>
      <c r="BH158" s="178">
        <f>SUMIFS('1-2 人员岗位信息'!P:P,'1-2 人员岗位信息'!$C:$C,"专业外包",'1-2 人员岗位信息'!$B:$B,$D158)</f>
        <v>0</v>
      </c>
      <c r="BI158" s="302"/>
      <c r="BJ158" s="178">
        <f t="shared" si="294"/>
        <v>0</v>
      </c>
      <c r="BK158" s="178">
        <f>SUMIFS('1-2 人员岗位信息'!Q:Q,'1-2 人员岗位信息'!$C:$C,"专业外包",'1-2 人员岗位信息'!$B:$B,$D158)</f>
        <v>0</v>
      </c>
      <c r="BL158" s="311"/>
      <c r="BM158" s="315"/>
      <c r="BN158" s="319"/>
    </row>
    <row r="159" s="48" customFormat="1" ht="33.95" hidden="1" customHeight="1" outlineLevel="3" collapsed="1" spans="2:66">
      <c r="B159" s="118" t="s">
        <v>779</v>
      </c>
      <c r="C159" s="119" t="s">
        <v>1051</v>
      </c>
      <c r="D159" s="48" t="s">
        <v>1052</v>
      </c>
      <c r="E159" s="118"/>
      <c r="F159" s="118"/>
      <c r="G159" s="118"/>
      <c r="H159" s="118">
        <f>H160+H165+H170+H175</f>
        <v>0</v>
      </c>
      <c r="I159" s="118"/>
      <c r="J159" s="118"/>
      <c r="K159" s="118"/>
      <c r="L159" s="118"/>
      <c r="M159" s="118"/>
      <c r="N159" s="118"/>
      <c r="O159" s="118"/>
      <c r="P159" s="292"/>
      <c r="Q159" s="292"/>
      <c r="R159" s="292"/>
      <c r="S159" s="292"/>
      <c r="T159" s="292"/>
      <c r="U159" s="292"/>
      <c r="V159" s="292"/>
      <c r="W159" s="292"/>
      <c r="X159" s="292"/>
      <c r="Y159" s="292"/>
      <c r="Z159" s="292"/>
      <c r="AA159" s="292"/>
      <c r="AB159" s="118">
        <f t="shared" ref="AB159:AF159" si="295">AB160+AB165+AB170+AB175</f>
        <v>0</v>
      </c>
      <c r="AC159" s="118">
        <f t="shared" si="295"/>
        <v>0</v>
      </c>
      <c r="AD159" s="118"/>
      <c r="AE159" s="118"/>
      <c r="AF159" s="118">
        <f t="shared" si="295"/>
        <v>0</v>
      </c>
      <c r="AG159" s="118"/>
      <c r="AH159" s="118"/>
      <c r="AI159" s="118">
        <f>AI160+AI165+AI170+AI175</f>
        <v>0</v>
      </c>
      <c r="AJ159" s="118"/>
      <c r="AK159" s="118"/>
      <c r="AL159" s="118">
        <f>AL160+AL165+AL170+AL175</f>
        <v>0</v>
      </c>
      <c r="AM159" s="118"/>
      <c r="AN159" s="118"/>
      <c r="AO159" s="118">
        <f>AO160+AO165+AO170+AO175</f>
        <v>0</v>
      </c>
      <c r="AP159" s="118"/>
      <c r="AQ159" s="118"/>
      <c r="AR159" s="118">
        <f>AR160+AR165+AR170+AR175</f>
        <v>0</v>
      </c>
      <c r="AS159" s="118"/>
      <c r="AT159" s="118"/>
      <c r="AU159" s="118">
        <f>AU160+AU165+AU170+AU175</f>
        <v>0</v>
      </c>
      <c r="AV159" s="118"/>
      <c r="AW159" s="118"/>
      <c r="AX159" s="118">
        <f>AX160+AX165+AX170+AX175</f>
        <v>0</v>
      </c>
      <c r="AY159" s="118"/>
      <c r="AZ159" s="118"/>
      <c r="BA159" s="118">
        <f>BA160+BA165+BA170+BA175</f>
        <v>0</v>
      </c>
      <c r="BB159" s="118"/>
      <c r="BC159" s="118"/>
      <c r="BD159" s="118">
        <f>BD160+BD165+BD170+BD175</f>
        <v>0</v>
      </c>
      <c r="BE159" s="118"/>
      <c r="BF159" s="118"/>
      <c r="BG159" s="118">
        <f>BG160+BG165+BG170+BG175</f>
        <v>0</v>
      </c>
      <c r="BH159" s="118"/>
      <c r="BI159" s="118"/>
      <c r="BJ159" s="118">
        <f>BJ160+BJ165+BJ170+BJ175</f>
        <v>0</v>
      </c>
      <c r="BK159" s="118"/>
      <c r="BL159" s="309"/>
      <c r="BM159" s="315"/>
      <c r="BN159" s="317"/>
    </row>
    <row r="160" s="121" customFormat="1" ht="33.95" hidden="1" customHeight="1" outlineLevel="4" collapsed="1" spans="2:66">
      <c r="B160" s="122" t="s">
        <v>779</v>
      </c>
      <c r="C160" s="123" t="s">
        <v>124</v>
      </c>
      <c r="D160" s="121" t="s">
        <v>109</v>
      </c>
      <c r="E160" s="122"/>
      <c r="F160" s="122"/>
      <c r="G160" s="122"/>
      <c r="H160" s="122">
        <f>SUM(H161:H164)</f>
        <v>0</v>
      </c>
      <c r="I160" s="122"/>
      <c r="J160" s="122"/>
      <c r="K160" s="122"/>
      <c r="L160" s="122"/>
      <c r="M160" s="122"/>
      <c r="N160" s="122"/>
      <c r="O160" s="122"/>
      <c r="P160" s="293"/>
      <c r="Q160" s="293"/>
      <c r="R160" s="293"/>
      <c r="S160" s="293"/>
      <c r="T160" s="293"/>
      <c r="U160" s="293"/>
      <c r="V160" s="293"/>
      <c r="W160" s="293"/>
      <c r="X160" s="293"/>
      <c r="Y160" s="293"/>
      <c r="Z160" s="293"/>
      <c r="AA160" s="293"/>
      <c r="AB160" s="122">
        <f t="shared" ref="AB160:AF160" si="296">SUM(AB161:AB164)</f>
        <v>0</v>
      </c>
      <c r="AC160" s="122">
        <f t="shared" si="296"/>
        <v>0</v>
      </c>
      <c r="AD160" s="122"/>
      <c r="AE160" s="122"/>
      <c r="AF160" s="122">
        <f t="shared" si="296"/>
        <v>0</v>
      </c>
      <c r="AG160" s="122"/>
      <c r="AH160" s="122"/>
      <c r="AI160" s="122">
        <f>SUM(AI161:AI164)</f>
        <v>0</v>
      </c>
      <c r="AJ160" s="122"/>
      <c r="AK160" s="122"/>
      <c r="AL160" s="122">
        <f>SUM(AL161:AL164)</f>
        <v>0</v>
      </c>
      <c r="AM160" s="122"/>
      <c r="AN160" s="122"/>
      <c r="AO160" s="122">
        <f>SUM(AO161:AO164)</f>
        <v>0</v>
      </c>
      <c r="AP160" s="122"/>
      <c r="AQ160" s="122"/>
      <c r="AR160" s="122">
        <f>SUM(AR161:AR164)</f>
        <v>0</v>
      </c>
      <c r="AS160" s="122"/>
      <c r="AT160" s="122"/>
      <c r="AU160" s="122">
        <f>SUM(AU161:AU164)</f>
        <v>0</v>
      </c>
      <c r="AV160" s="122"/>
      <c r="AW160" s="122"/>
      <c r="AX160" s="122">
        <f>SUM(AX161:AX164)</f>
        <v>0</v>
      </c>
      <c r="AY160" s="122"/>
      <c r="AZ160" s="122"/>
      <c r="BA160" s="122">
        <f>SUM(BA161:BA164)</f>
        <v>0</v>
      </c>
      <c r="BB160" s="122"/>
      <c r="BC160" s="122"/>
      <c r="BD160" s="122">
        <f>SUM(BD161:BD164)</f>
        <v>0</v>
      </c>
      <c r="BE160" s="122"/>
      <c r="BF160" s="122"/>
      <c r="BG160" s="122">
        <f>SUM(BG161:BG164)</f>
        <v>0</v>
      </c>
      <c r="BH160" s="122"/>
      <c r="BI160" s="122"/>
      <c r="BJ160" s="122">
        <f>SUM(BJ161:BJ164)</f>
        <v>0</v>
      </c>
      <c r="BK160" s="122"/>
      <c r="BL160" s="310"/>
      <c r="BM160" s="315"/>
      <c r="BN160" s="318"/>
    </row>
    <row r="161" s="267" customFormat="1" ht="33.95" hidden="1" customHeight="1" outlineLevel="5" spans="2:66">
      <c r="B161" s="178" t="s">
        <v>784</v>
      </c>
      <c r="C161" s="287" t="s">
        <v>1053</v>
      </c>
      <c r="D161" s="267" t="s">
        <v>1054</v>
      </c>
      <c r="E161" s="178" t="s">
        <v>1055</v>
      </c>
      <c r="F161" s="178"/>
      <c r="G161" s="178" t="s">
        <v>788</v>
      </c>
      <c r="H161" s="178">
        <f t="shared" ref="H161:H164" si="297">AB161</f>
        <v>0</v>
      </c>
      <c r="I161" s="178" t="s">
        <v>789</v>
      </c>
      <c r="J161" s="178" t="e">
        <f t="shared" ref="J161:J164" si="298">SUM(AD161,AG161,AJ161,AM161,AP161,AS161,AV161,AY161,BB161,BE161,BH161,BK161)/N161</f>
        <v>#DIV/0!</v>
      </c>
      <c r="K161" s="178" t="s">
        <v>790</v>
      </c>
      <c r="L161" s="178" t="e">
        <f t="shared" ref="L161:L164" si="299">H161/N161/J161</f>
        <v>#DIV/0!</v>
      </c>
      <c r="M161" s="178" t="s">
        <v>791</v>
      </c>
      <c r="N161" s="178">
        <f t="shared" ref="N161:N164" si="300">COUNTIF(AD161,"&gt;0")+COUNTIF(AG161,"&gt;0")+COUNTIF(AJ161,"&gt;0")+COUNTIF(AM161,"&gt;0")+COUNTIF(AP161,"&gt;0")+COUNTIF(AS161,"&gt;0")+COUNTIF(AV161,"&gt;0")+COUNTIF(AY161,"&gt;0")+COUNTIF(BB161,"&gt;0")+COUNTIF(BE161,"&gt;0")+COUNTIF(BH161,"&gt;0")+COUNTIF(BK161,"&gt;0")</f>
        <v>0</v>
      </c>
      <c r="O161" s="178"/>
      <c r="P161" s="294"/>
      <c r="Q161" s="294"/>
      <c r="R161" s="294"/>
      <c r="S161" s="294"/>
      <c r="T161" s="294"/>
      <c r="U161" s="294"/>
      <c r="V161" s="294"/>
      <c r="W161" s="294"/>
      <c r="X161" s="294"/>
      <c r="Y161" s="294"/>
      <c r="Z161" s="294"/>
      <c r="AA161" s="294"/>
      <c r="AB161" s="178">
        <f t="shared" ref="AB161:AB164" si="301">SUM(AC161,AF161,AI161,AL161,AO161,AR161,AU161,AX161,BA161,BD161,BG161,BJ161)</f>
        <v>0</v>
      </c>
      <c r="AC161" s="178">
        <f t="shared" ref="AC161:AC164" si="302">AD161*AE161</f>
        <v>0</v>
      </c>
      <c r="AD161" s="178">
        <f>SUMIFS('1-2 人员岗位信息'!F:F,'1-2 人员岗位信息'!$C:$C,"自有人员",'1-2 人员岗位信息'!$B:$B,$D161)</f>
        <v>0</v>
      </c>
      <c r="AE161" s="302"/>
      <c r="AF161" s="178">
        <f t="shared" ref="AF161:AF164" si="303">AG161*AH161</f>
        <v>0</v>
      </c>
      <c r="AG161" s="178">
        <f>SUMIFS('1-2 人员岗位信息'!G:G,'1-2 人员岗位信息'!$C:$C,"自有人员",'1-2 人员岗位信息'!$B:$B,$D161)</f>
        <v>0</v>
      </c>
      <c r="AH161" s="302"/>
      <c r="AI161" s="178">
        <f t="shared" ref="AI161:AI164" si="304">AJ161*AK161</f>
        <v>0</v>
      </c>
      <c r="AJ161" s="178">
        <f>SUMIFS('1-2 人员岗位信息'!H:H,'1-2 人员岗位信息'!$C:$C,"自有人员",'1-2 人员岗位信息'!$B:$B,$D161)</f>
        <v>0</v>
      </c>
      <c r="AK161" s="302"/>
      <c r="AL161" s="178">
        <f t="shared" ref="AL161:AL164" si="305">AM161*AN161</f>
        <v>0</v>
      </c>
      <c r="AM161" s="178">
        <f>SUMIFS('1-2 人员岗位信息'!I:I,'1-2 人员岗位信息'!$C:$C,"自有人员",'1-2 人员岗位信息'!$B:$B,$D161)</f>
        <v>0</v>
      </c>
      <c r="AN161" s="302"/>
      <c r="AO161" s="178">
        <f t="shared" ref="AO161:AO164" si="306">AP161*AQ161</f>
        <v>0</v>
      </c>
      <c r="AP161" s="178">
        <f>SUMIFS('1-2 人员岗位信息'!J:J,'1-2 人员岗位信息'!$C:$C,"自有人员",'1-2 人员岗位信息'!$B:$B,$D161)</f>
        <v>0</v>
      </c>
      <c r="AQ161" s="302"/>
      <c r="AR161" s="178">
        <f t="shared" ref="AR161:AR164" si="307">AS161*AT161</f>
        <v>0</v>
      </c>
      <c r="AS161" s="178">
        <f>SUMIFS('1-2 人员岗位信息'!K:K,'1-2 人员岗位信息'!$C:$C,"自有人员",'1-2 人员岗位信息'!$B:$B,$D161)</f>
        <v>0</v>
      </c>
      <c r="AT161" s="302"/>
      <c r="AU161" s="178">
        <f t="shared" ref="AU161:AU164" si="308">AV161*AW161</f>
        <v>0</v>
      </c>
      <c r="AV161" s="178">
        <f>SUMIFS('1-2 人员岗位信息'!L:L,'1-2 人员岗位信息'!$C:$C,"自有人员",'1-2 人员岗位信息'!$B:$B,$D161)</f>
        <v>0</v>
      </c>
      <c r="AW161" s="302"/>
      <c r="AX161" s="178">
        <f t="shared" ref="AX161:AX164" si="309">AY161*AZ161</f>
        <v>0</v>
      </c>
      <c r="AY161" s="178">
        <f>SUMIFS('1-2 人员岗位信息'!M:M,'1-2 人员岗位信息'!$C:$C,"自有人员",'1-2 人员岗位信息'!$B:$B,$D161)</f>
        <v>0</v>
      </c>
      <c r="AZ161" s="302"/>
      <c r="BA161" s="178">
        <f t="shared" ref="BA161:BA164" si="310">BB161*BC161</f>
        <v>0</v>
      </c>
      <c r="BB161" s="178">
        <f>SUMIFS('1-2 人员岗位信息'!N:N,'1-2 人员岗位信息'!$C:$C,"自有人员",'1-2 人员岗位信息'!$B:$B,$D161)</f>
        <v>0</v>
      </c>
      <c r="BC161" s="302"/>
      <c r="BD161" s="178">
        <f t="shared" ref="BD161:BD164" si="311">BE161*BF161</f>
        <v>0</v>
      </c>
      <c r="BE161" s="178">
        <f>SUMIFS('1-2 人员岗位信息'!O:O,'1-2 人员岗位信息'!$C:$C,"自有人员",'1-2 人员岗位信息'!$B:$B,$D161)</f>
        <v>0</v>
      </c>
      <c r="BF161" s="302"/>
      <c r="BG161" s="178">
        <f t="shared" ref="BG161:BG164" si="312">BH161*BI161</f>
        <v>0</v>
      </c>
      <c r="BH161" s="178">
        <f>SUMIFS('1-2 人员岗位信息'!P:P,'1-2 人员岗位信息'!$C:$C,"自有人员",'1-2 人员岗位信息'!$B:$B,$D161)</f>
        <v>0</v>
      </c>
      <c r="BI161" s="302"/>
      <c r="BJ161" s="178">
        <f t="shared" ref="BJ161:BJ164" si="313">BK161*BL161</f>
        <v>0</v>
      </c>
      <c r="BK161" s="178">
        <f>SUMIFS('1-2 人员岗位信息'!Q:Q,'1-2 人员岗位信息'!$C:$C,"自有人员",'1-2 人员岗位信息'!$B:$B,$D161)</f>
        <v>0</v>
      </c>
      <c r="BL161" s="302"/>
      <c r="BM161" s="315"/>
      <c r="BN161" s="319"/>
    </row>
    <row r="162" s="267" customFormat="1" ht="33.95" hidden="1" customHeight="1" outlineLevel="5" spans="2:66">
      <c r="B162" s="178" t="s">
        <v>784</v>
      </c>
      <c r="C162" s="287" t="s">
        <v>1056</v>
      </c>
      <c r="D162" s="267" t="s">
        <v>1057</v>
      </c>
      <c r="E162" s="178" t="s">
        <v>1058</v>
      </c>
      <c r="F162" s="178"/>
      <c r="G162" s="178" t="s">
        <v>788</v>
      </c>
      <c r="H162" s="178">
        <f t="shared" si="297"/>
        <v>0</v>
      </c>
      <c r="I162" s="178" t="s">
        <v>789</v>
      </c>
      <c r="J162" s="178" t="e">
        <f t="shared" si="298"/>
        <v>#DIV/0!</v>
      </c>
      <c r="K162" s="178" t="s">
        <v>790</v>
      </c>
      <c r="L162" s="178" t="e">
        <f t="shared" si="299"/>
        <v>#DIV/0!</v>
      </c>
      <c r="M162" s="178" t="s">
        <v>791</v>
      </c>
      <c r="N162" s="178">
        <f t="shared" si="300"/>
        <v>0</v>
      </c>
      <c r="O162" s="178"/>
      <c r="P162" s="294"/>
      <c r="Q162" s="294"/>
      <c r="R162" s="294"/>
      <c r="S162" s="294"/>
      <c r="T162" s="294"/>
      <c r="U162" s="294"/>
      <c r="V162" s="294"/>
      <c r="W162" s="294"/>
      <c r="X162" s="294"/>
      <c r="Y162" s="294"/>
      <c r="Z162" s="294"/>
      <c r="AA162" s="294"/>
      <c r="AB162" s="178">
        <f t="shared" si="301"/>
        <v>0</v>
      </c>
      <c r="AC162" s="178">
        <f t="shared" si="302"/>
        <v>0</v>
      </c>
      <c r="AD162" s="178">
        <f>SUMIFS('1-2 人员岗位信息'!F:F,'1-2 人员岗位信息'!$C:$C,"自有人员",'1-2 人员岗位信息'!$B:$B,$D162)</f>
        <v>0</v>
      </c>
      <c r="AE162" s="302"/>
      <c r="AF162" s="178">
        <f t="shared" si="303"/>
        <v>0</v>
      </c>
      <c r="AG162" s="178">
        <f>SUMIFS('1-2 人员岗位信息'!G:G,'1-2 人员岗位信息'!$C:$C,"自有人员",'1-2 人员岗位信息'!$B:$B,$D162)</f>
        <v>0</v>
      </c>
      <c r="AH162" s="302"/>
      <c r="AI162" s="178">
        <f t="shared" si="304"/>
        <v>0</v>
      </c>
      <c r="AJ162" s="178">
        <f>SUMIFS('1-2 人员岗位信息'!H:H,'1-2 人员岗位信息'!$C:$C,"自有人员",'1-2 人员岗位信息'!$B:$B,$D162)</f>
        <v>0</v>
      </c>
      <c r="AK162" s="302"/>
      <c r="AL162" s="178">
        <f t="shared" si="305"/>
        <v>0</v>
      </c>
      <c r="AM162" s="178">
        <f>SUMIFS('1-2 人员岗位信息'!I:I,'1-2 人员岗位信息'!$C:$C,"自有人员",'1-2 人员岗位信息'!$B:$B,$D162)</f>
        <v>0</v>
      </c>
      <c r="AN162" s="302"/>
      <c r="AO162" s="178">
        <f t="shared" si="306"/>
        <v>0</v>
      </c>
      <c r="AP162" s="178">
        <f>SUMIFS('1-2 人员岗位信息'!J:J,'1-2 人员岗位信息'!$C:$C,"自有人员",'1-2 人员岗位信息'!$B:$B,$D162)</f>
        <v>0</v>
      </c>
      <c r="AQ162" s="302"/>
      <c r="AR162" s="178">
        <f t="shared" si="307"/>
        <v>0</v>
      </c>
      <c r="AS162" s="178">
        <f>SUMIFS('1-2 人员岗位信息'!K:K,'1-2 人员岗位信息'!$C:$C,"自有人员",'1-2 人员岗位信息'!$B:$B,$D162)</f>
        <v>0</v>
      </c>
      <c r="AT162" s="302"/>
      <c r="AU162" s="178">
        <f t="shared" si="308"/>
        <v>0</v>
      </c>
      <c r="AV162" s="178">
        <f>SUMIFS('1-2 人员岗位信息'!L:L,'1-2 人员岗位信息'!$C:$C,"自有人员",'1-2 人员岗位信息'!$B:$B,$D162)</f>
        <v>0</v>
      </c>
      <c r="AW162" s="302"/>
      <c r="AX162" s="178">
        <f t="shared" si="309"/>
        <v>0</v>
      </c>
      <c r="AY162" s="178">
        <f>SUMIFS('1-2 人员岗位信息'!M:M,'1-2 人员岗位信息'!$C:$C,"自有人员",'1-2 人员岗位信息'!$B:$B,$D162)</f>
        <v>0</v>
      </c>
      <c r="AZ162" s="302"/>
      <c r="BA162" s="178">
        <f t="shared" si="310"/>
        <v>0</v>
      </c>
      <c r="BB162" s="178">
        <f>SUMIFS('1-2 人员岗位信息'!N:N,'1-2 人员岗位信息'!$C:$C,"自有人员",'1-2 人员岗位信息'!$B:$B,$D162)</f>
        <v>0</v>
      </c>
      <c r="BC162" s="302"/>
      <c r="BD162" s="178">
        <f t="shared" si="311"/>
        <v>0</v>
      </c>
      <c r="BE162" s="178">
        <f>SUMIFS('1-2 人员岗位信息'!O:O,'1-2 人员岗位信息'!$C:$C,"自有人员",'1-2 人员岗位信息'!$B:$B,$D162)</f>
        <v>0</v>
      </c>
      <c r="BF162" s="302"/>
      <c r="BG162" s="178">
        <f t="shared" si="312"/>
        <v>0</v>
      </c>
      <c r="BH162" s="178">
        <f>SUMIFS('1-2 人员岗位信息'!P:P,'1-2 人员岗位信息'!$C:$C,"自有人员",'1-2 人员岗位信息'!$B:$B,$D162)</f>
        <v>0</v>
      </c>
      <c r="BI162" s="302"/>
      <c r="BJ162" s="178">
        <f t="shared" si="313"/>
        <v>0</v>
      </c>
      <c r="BK162" s="178">
        <f>SUMIFS('1-2 人员岗位信息'!Q:Q,'1-2 人员岗位信息'!$C:$C,"自有人员",'1-2 人员岗位信息'!$B:$B,$D162)</f>
        <v>0</v>
      </c>
      <c r="BL162" s="311"/>
      <c r="BM162" s="315"/>
      <c r="BN162" s="319"/>
    </row>
    <row r="163" s="267" customFormat="1" ht="33.95" hidden="1" customHeight="1" outlineLevel="5" spans="2:66">
      <c r="B163" s="178" t="s">
        <v>784</v>
      </c>
      <c r="C163" s="287" t="s">
        <v>1059</v>
      </c>
      <c r="D163" s="267" t="s">
        <v>1060</v>
      </c>
      <c r="E163" s="178" t="s">
        <v>1061</v>
      </c>
      <c r="F163" s="178"/>
      <c r="G163" s="178" t="s">
        <v>788</v>
      </c>
      <c r="H163" s="178">
        <f t="shared" si="297"/>
        <v>0</v>
      </c>
      <c r="I163" s="178" t="s">
        <v>789</v>
      </c>
      <c r="J163" s="178" t="e">
        <f t="shared" si="298"/>
        <v>#DIV/0!</v>
      </c>
      <c r="K163" s="178" t="s">
        <v>790</v>
      </c>
      <c r="L163" s="178" t="e">
        <f t="shared" si="299"/>
        <v>#DIV/0!</v>
      </c>
      <c r="M163" s="178" t="s">
        <v>791</v>
      </c>
      <c r="N163" s="178">
        <f t="shared" si="300"/>
        <v>0</v>
      </c>
      <c r="O163" s="178"/>
      <c r="P163" s="294"/>
      <c r="Q163" s="294"/>
      <c r="R163" s="294"/>
      <c r="S163" s="294"/>
      <c r="T163" s="294"/>
      <c r="U163" s="294"/>
      <c r="V163" s="294"/>
      <c r="W163" s="294"/>
      <c r="X163" s="294"/>
      <c r="Y163" s="294"/>
      <c r="Z163" s="294"/>
      <c r="AA163" s="294"/>
      <c r="AB163" s="178">
        <f t="shared" si="301"/>
        <v>0</v>
      </c>
      <c r="AC163" s="178">
        <f t="shared" si="302"/>
        <v>0</v>
      </c>
      <c r="AD163" s="178">
        <f>SUMIFS('1-2 人员岗位信息'!F:F,'1-2 人员岗位信息'!$C:$C,"自有人员",'1-2 人员岗位信息'!$B:$B,$D163)</f>
        <v>0</v>
      </c>
      <c r="AE163" s="302"/>
      <c r="AF163" s="178">
        <f t="shared" si="303"/>
        <v>0</v>
      </c>
      <c r="AG163" s="178">
        <f>SUMIFS('1-2 人员岗位信息'!G:G,'1-2 人员岗位信息'!$C:$C,"自有人员",'1-2 人员岗位信息'!$B:$B,$D163)</f>
        <v>0</v>
      </c>
      <c r="AH163" s="302"/>
      <c r="AI163" s="178">
        <f t="shared" si="304"/>
        <v>0</v>
      </c>
      <c r="AJ163" s="178">
        <f>SUMIFS('1-2 人员岗位信息'!H:H,'1-2 人员岗位信息'!$C:$C,"自有人员",'1-2 人员岗位信息'!$B:$B,$D163)</f>
        <v>0</v>
      </c>
      <c r="AK163" s="302"/>
      <c r="AL163" s="178">
        <f t="shared" si="305"/>
        <v>0</v>
      </c>
      <c r="AM163" s="178">
        <f>SUMIFS('1-2 人员岗位信息'!I:I,'1-2 人员岗位信息'!$C:$C,"自有人员",'1-2 人员岗位信息'!$B:$B,$D163)</f>
        <v>0</v>
      </c>
      <c r="AN163" s="302"/>
      <c r="AO163" s="178">
        <f t="shared" si="306"/>
        <v>0</v>
      </c>
      <c r="AP163" s="178">
        <f>SUMIFS('1-2 人员岗位信息'!J:J,'1-2 人员岗位信息'!$C:$C,"自有人员",'1-2 人员岗位信息'!$B:$B,$D163)</f>
        <v>0</v>
      </c>
      <c r="AQ163" s="302"/>
      <c r="AR163" s="178">
        <f t="shared" si="307"/>
        <v>0</v>
      </c>
      <c r="AS163" s="178">
        <f>SUMIFS('1-2 人员岗位信息'!K:K,'1-2 人员岗位信息'!$C:$C,"自有人员",'1-2 人员岗位信息'!$B:$B,$D163)</f>
        <v>0</v>
      </c>
      <c r="AT163" s="302"/>
      <c r="AU163" s="178">
        <f t="shared" si="308"/>
        <v>0</v>
      </c>
      <c r="AV163" s="178">
        <f>SUMIFS('1-2 人员岗位信息'!L:L,'1-2 人员岗位信息'!$C:$C,"自有人员",'1-2 人员岗位信息'!$B:$B,$D163)</f>
        <v>0</v>
      </c>
      <c r="AW163" s="302"/>
      <c r="AX163" s="178">
        <f t="shared" si="309"/>
        <v>0</v>
      </c>
      <c r="AY163" s="178">
        <f>SUMIFS('1-2 人员岗位信息'!M:M,'1-2 人员岗位信息'!$C:$C,"自有人员",'1-2 人员岗位信息'!$B:$B,$D163)</f>
        <v>0</v>
      </c>
      <c r="AZ163" s="302"/>
      <c r="BA163" s="178">
        <f t="shared" si="310"/>
        <v>0</v>
      </c>
      <c r="BB163" s="178">
        <f>SUMIFS('1-2 人员岗位信息'!N:N,'1-2 人员岗位信息'!$C:$C,"自有人员",'1-2 人员岗位信息'!$B:$B,$D163)</f>
        <v>0</v>
      </c>
      <c r="BC163" s="302"/>
      <c r="BD163" s="178">
        <f t="shared" si="311"/>
        <v>0</v>
      </c>
      <c r="BE163" s="178">
        <f>SUMIFS('1-2 人员岗位信息'!O:O,'1-2 人员岗位信息'!$C:$C,"自有人员",'1-2 人员岗位信息'!$B:$B,$D163)</f>
        <v>0</v>
      </c>
      <c r="BF163" s="302"/>
      <c r="BG163" s="178">
        <f t="shared" si="312"/>
        <v>0</v>
      </c>
      <c r="BH163" s="178">
        <f>SUMIFS('1-2 人员岗位信息'!P:P,'1-2 人员岗位信息'!$C:$C,"自有人员",'1-2 人员岗位信息'!$B:$B,$D163)</f>
        <v>0</v>
      </c>
      <c r="BI163" s="302"/>
      <c r="BJ163" s="178">
        <f t="shared" si="313"/>
        <v>0</v>
      </c>
      <c r="BK163" s="178">
        <f>SUMIFS('1-2 人员岗位信息'!Q:Q,'1-2 人员岗位信息'!$C:$C,"自有人员",'1-2 人员岗位信息'!$B:$B,$D163)</f>
        <v>0</v>
      </c>
      <c r="BL163" s="311"/>
      <c r="BM163" s="315"/>
      <c r="BN163" s="319"/>
    </row>
    <row r="164" s="267" customFormat="1" ht="33.95" hidden="1" customHeight="1" outlineLevel="5" spans="2:66">
      <c r="B164" s="178" t="s">
        <v>784</v>
      </c>
      <c r="C164" s="287" t="s">
        <v>1062</v>
      </c>
      <c r="D164" s="267" t="s">
        <v>1063</v>
      </c>
      <c r="E164" s="178" t="s">
        <v>1064</v>
      </c>
      <c r="F164" s="178"/>
      <c r="G164" s="178" t="s">
        <v>788</v>
      </c>
      <c r="H164" s="178">
        <f t="shared" si="297"/>
        <v>0</v>
      </c>
      <c r="I164" s="178" t="s">
        <v>789</v>
      </c>
      <c r="J164" s="178" t="e">
        <f t="shared" si="298"/>
        <v>#DIV/0!</v>
      </c>
      <c r="K164" s="178" t="s">
        <v>790</v>
      </c>
      <c r="L164" s="178" t="e">
        <f t="shared" si="299"/>
        <v>#DIV/0!</v>
      </c>
      <c r="M164" s="178" t="s">
        <v>791</v>
      </c>
      <c r="N164" s="178">
        <f t="shared" si="300"/>
        <v>0</v>
      </c>
      <c r="O164" s="178"/>
      <c r="P164" s="294"/>
      <c r="Q164" s="294"/>
      <c r="R164" s="294"/>
      <c r="S164" s="294"/>
      <c r="T164" s="294"/>
      <c r="U164" s="294"/>
      <c r="V164" s="294"/>
      <c r="W164" s="294"/>
      <c r="X164" s="294"/>
      <c r="Y164" s="294"/>
      <c r="Z164" s="294"/>
      <c r="AA164" s="294"/>
      <c r="AB164" s="178">
        <f t="shared" si="301"/>
        <v>0</v>
      </c>
      <c r="AC164" s="178">
        <f t="shared" si="302"/>
        <v>0</v>
      </c>
      <c r="AD164" s="178">
        <f>SUMIFS('1-2 人员岗位信息'!F:F,'1-2 人员岗位信息'!$C:$C,"自有人员",'1-2 人员岗位信息'!$B:$B,$D164)</f>
        <v>0</v>
      </c>
      <c r="AE164" s="302"/>
      <c r="AF164" s="178">
        <f t="shared" si="303"/>
        <v>0</v>
      </c>
      <c r="AG164" s="178">
        <f>SUMIFS('1-2 人员岗位信息'!G:G,'1-2 人员岗位信息'!$C:$C,"自有人员",'1-2 人员岗位信息'!$B:$B,$D164)</f>
        <v>0</v>
      </c>
      <c r="AH164" s="302"/>
      <c r="AI164" s="178">
        <f t="shared" si="304"/>
        <v>0</v>
      </c>
      <c r="AJ164" s="178">
        <f>SUMIFS('1-2 人员岗位信息'!H:H,'1-2 人员岗位信息'!$C:$C,"自有人员",'1-2 人员岗位信息'!$B:$B,$D164)</f>
        <v>0</v>
      </c>
      <c r="AK164" s="302"/>
      <c r="AL164" s="178">
        <f t="shared" si="305"/>
        <v>0</v>
      </c>
      <c r="AM164" s="178">
        <f>SUMIFS('1-2 人员岗位信息'!I:I,'1-2 人员岗位信息'!$C:$C,"自有人员",'1-2 人员岗位信息'!$B:$B,$D164)</f>
        <v>0</v>
      </c>
      <c r="AN164" s="302"/>
      <c r="AO164" s="178">
        <f t="shared" si="306"/>
        <v>0</v>
      </c>
      <c r="AP164" s="178">
        <f>SUMIFS('1-2 人员岗位信息'!J:J,'1-2 人员岗位信息'!$C:$C,"自有人员",'1-2 人员岗位信息'!$B:$B,$D164)</f>
        <v>0</v>
      </c>
      <c r="AQ164" s="302"/>
      <c r="AR164" s="178">
        <f t="shared" si="307"/>
        <v>0</v>
      </c>
      <c r="AS164" s="178">
        <f>SUMIFS('1-2 人员岗位信息'!K:K,'1-2 人员岗位信息'!$C:$C,"自有人员",'1-2 人员岗位信息'!$B:$B,$D164)</f>
        <v>0</v>
      </c>
      <c r="AT164" s="302"/>
      <c r="AU164" s="178">
        <f t="shared" si="308"/>
        <v>0</v>
      </c>
      <c r="AV164" s="178">
        <f>SUMIFS('1-2 人员岗位信息'!L:L,'1-2 人员岗位信息'!$C:$C,"自有人员",'1-2 人员岗位信息'!$B:$B,$D164)</f>
        <v>0</v>
      </c>
      <c r="AW164" s="302"/>
      <c r="AX164" s="178">
        <f t="shared" si="309"/>
        <v>0</v>
      </c>
      <c r="AY164" s="178">
        <f>SUMIFS('1-2 人员岗位信息'!M:M,'1-2 人员岗位信息'!$C:$C,"自有人员",'1-2 人员岗位信息'!$B:$B,$D164)</f>
        <v>0</v>
      </c>
      <c r="AZ164" s="302"/>
      <c r="BA164" s="178">
        <f t="shared" si="310"/>
        <v>0</v>
      </c>
      <c r="BB164" s="178">
        <f>SUMIFS('1-2 人员岗位信息'!N:N,'1-2 人员岗位信息'!$C:$C,"自有人员",'1-2 人员岗位信息'!$B:$B,$D164)</f>
        <v>0</v>
      </c>
      <c r="BC164" s="302"/>
      <c r="BD164" s="178">
        <f t="shared" si="311"/>
        <v>0</v>
      </c>
      <c r="BE164" s="178">
        <f>SUMIFS('1-2 人员岗位信息'!O:O,'1-2 人员岗位信息'!$C:$C,"自有人员",'1-2 人员岗位信息'!$B:$B,$D164)</f>
        <v>0</v>
      </c>
      <c r="BF164" s="302"/>
      <c r="BG164" s="178">
        <f t="shared" si="312"/>
        <v>0</v>
      </c>
      <c r="BH164" s="178">
        <f>SUMIFS('1-2 人员岗位信息'!P:P,'1-2 人员岗位信息'!$C:$C,"自有人员",'1-2 人员岗位信息'!$B:$B,$D164)</f>
        <v>0</v>
      </c>
      <c r="BI164" s="302"/>
      <c r="BJ164" s="178">
        <f t="shared" si="313"/>
        <v>0</v>
      </c>
      <c r="BK164" s="178">
        <f>SUMIFS('1-2 人员岗位信息'!Q:Q,'1-2 人员岗位信息'!$C:$C,"自有人员",'1-2 人员岗位信息'!$B:$B,$D164)</f>
        <v>0</v>
      </c>
      <c r="BL164" s="311"/>
      <c r="BM164" s="315"/>
      <c r="BN164" s="319"/>
    </row>
    <row r="165" s="121" customFormat="1" ht="33.95" hidden="1" customHeight="1" outlineLevel="4" collapsed="1" spans="2:66">
      <c r="B165" s="122" t="s">
        <v>779</v>
      </c>
      <c r="C165" s="123" t="s">
        <v>73</v>
      </c>
      <c r="D165" s="121" t="s">
        <v>68</v>
      </c>
      <c r="E165" s="122"/>
      <c r="F165" s="122"/>
      <c r="G165" s="122"/>
      <c r="H165" s="122">
        <f>SUM(H166:H169)</f>
        <v>0</v>
      </c>
      <c r="I165" s="122"/>
      <c r="J165" s="122"/>
      <c r="K165" s="122"/>
      <c r="L165" s="122"/>
      <c r="M165" s="122"/>
      <c r="N165" s="122"/>
      <c r="O165" s="122"/>
      <c r="P165" s="293"/>
      <c r="Q165" s="293"/>
      <c r="R165" s="293"/>
      <c r="S165" s="293"/>
      <c r="T165" s="293"/>
      <c r="U165" s="293"/>
      <c r="V165" s="293"/>
      <c r="W165" s="293"/>
      <c r="X165" s="293"/>
      <c r="Y165" s="293"/>
      <c r="Z165" s="293"/>
      <c r="AA165" s="293"/>
      <c r="AB165" s="122">
        <f t="shared" ref="AB165:AF165" si="314">SUM(AB166:AB169)</f>
        <v>0</v>
      </c>
      <c r="AC165" s="122">
        <f t="shared" si="314"/>
        <v>0</v>
      </c>
      <c r="AD165" s="122"/>
      <c r="AE165" s="122"/>
      <c r="AF165" s="122">
        <f t="shared" si="314"/>
        <v>0</v>
      </c>
      <c r="AG165" s="122"/>
      <c r="AH165" s="122"/>
      <c r="AI165" s="122">
        <f>SUM(AI166:AI169)</f>
        <v>0</v>
      </c>
      <c r="AJ165" s="122"/>
      <c r="AK165" s="122"/>
      <c r="AL165" s="122">
        <f>SUM(AL166:AL169)</f>
        <v>0</v>
      </c>
      <c r="AM165" s="122"/>
      <c r="AN165" s="122"/>
      <c r="AO165" s="122">
        <f>SUM(AO166:AO169)</f>
        <v>0</v>
      </c>
      <c r="AP165" s="122"/>
      <c r="AQ165" s="122"/>
      <c r="AR165" s="122">
        <f>SUM(AR166:AR169)</f>
        <v>0</v>
      </c>
      <c r="AS165" s="122"/>
      <c r="AT165" s="122"/>
      <c r="AU165" s="122">
        <f>SUM(AU166:AU169)</f>
        <v>0</v>
      </c>
      <c r="AV165" s="122"/>
      <c r="AW165" s="122"/>
      <c r="AX165" s="122">
        <f>SUM(AX166:AX169)</f>
        <v>0</v>
      </c>
      <c r="AY165" s="122"/>
      <c r="AZ165" s="122"/>
      <c r="BA165" s="122">
        <f>SUM(BA166:BA169)</f>
        <v>0</v>
      </c>
      <c r="BB165" s="122"/>
      <c r="BC165" s="122"/>
      <c r="BD165" s="122">
        <f>SUM(BD166:BD169)</f>
        <v>0</v>
      </c>
      <c r="BE165" s="122"/>
      <c r="BF165" s="122"/>
      <c r="BG165" s="122">
        <f>SUM(BG166:BG169)</f>
        <v>0</v>
      </c>
      <c r="BH165" s="122"/>
      <c r="BI165" s="122"/>
      <c r="BJ165" s="122">
        <f>SUM(BJ166:BJ169)</f>
        <v>0</v>
      </c>
      <c r="BK165" s="122"/>
      <c r="BL165" s="310"/>
      <c r="BM165" s="315"/>
      <c r="BN165" s="318"/>
    </row>
    <row r="166" s="267" customFormat="1" ht="33.95" hidden="1" customHeight="1" outlineLevel="5" spans="2:66">
      <c r="B166" s="178" t="s">
        <v>784</v>
      </c>
      <c r="C166" s="287" t="s">
        <v>1065</v>
      </c>
      <c r="D166" s="267" t="s">
        <v>1054</v>
      </c>
      <c r="E166" s="178" t="s">
        <v>1066</v>
      </c>
      <c r="F166" s="178"/>
      <c r="G166" s="178" t="s">
        <v>788</v>
      </c>
      <c r="H166" s="178">
        <f t="shared" ref="H166:H169" si="315">AB166</f>
        <v>0</v>
      </c>
      <c r="I166" s="178" t="s">
        <v>789</v>
      </c>
      <c r="J166" s="178" t="e">
        <f t="shared" ref="J166:J169" si="316">SUM(AD166,AG166,AJ166,AM166,AP166,AS166,AV166,AY166,BB166,BE166,BH166,BK166)/N166</f>
        <v>#DIV/0!</v>
      </c>
      <c r="K166" s="178" t="s">
        <v>790</v>
      </c>
      <c r="L166" s="178" t="e">
        <f t="shared" ref="L166:L169" si="317">H166/N166/J166</f>
        <v>#DIV/0!</v>
      </c>
      <c r="M166" s="178" t="s">
        <v>791</v>
      </c>
      <c r="N166" s="178">
        <f t="shared" ref="N166:N169" si="318">COUNTIF(AD166,"&gt;0")+COUNTIF(AG166,"&gt;0")+COUNTIF(AJ166,"&gt;0")+COUNTIF(AM166,"&gt;0")+COUNTIF(AP166,"&gt;0")+COUNTIF(AS166,"&gt;0")+COUNTIF(AV166,"&gt;0")+COUNTIF(AY166,"&gt;0")+COUNTIF(BB166,"&gt;0")+COUNTIF(BE166,"&gt;0")+COUNTIF(BH166,"&gt;0")+COUNTIF(BK166,"&gt;0")</f>
        <v>0</v>
      </c>
      <c r="O166" s="178"/>
      <c r="P166" s="294"/>
      <c r="Q166" s="294"/>
      <c r="R166" s="294"/>
      <c r="S166" s="294"/>
      <c r="T166" s="294"/>
      <c r="U166" s="294"/>
      <c r="V166" s="294"/>
      <c r="W166" s="294"/>
      <c r="X166" s="294"/>
      <c r="Y166" s="294"/>
      <c r="Z166" s="294"/>
      <c r="AA166" s="294"/>
      <c r="AB166" s="178">
        <f t="shared" ref="AB166:AB169" si="319">SUM(AC166,AF166,AI166,AL166,AO166,AR166,AU166,AX166,BA166,BD166,BG166,BJ166)</f>
        <v>0</v>
      </c>
      <c r="AC166" s="178">
        <f t="shared" ref="AC166:AC169" si="320">AD166*AE166</f>
        <v>0</v>
      </c>
      <c r="AD166" s="178">
        <f>SUMIFS('1-2 人员岗位信息'!F:F,'1-2 人员岗位信息'!$C:$C,"劳务派遣",'1-2 人员岗位信息'!$B:$B,$D166)</f>
        <v>0</v>
      </c>
      <c r="AE166" s="302"/>
      <c r="AF166" s="178">
        <f t="shared" ref="AF166:AF169" si="321">AG166*AH166</f>
        <v>0</v>
      </c>
      <c r="AG166" s="178">
        <f>SUMIFS('1-2 人员岗位信息'!G:G,'1-2 人员岗位信息'!$C:$C,"劳务派遣",'1-2 人员岗位信息'!$B:$B,$D166)</f>
        <v>0</v>
      </c>
      <c r="AH166" s="302"/>
      <c r="AI166" s="178">
        <f t="shared" ref="AI166:AI169" si="322">AJ166*AK166</f>
        <v>0</v>
      </c>
      <c r="AJ166" s="178">
        <f>SUMIFS('1-2 人员岗位信息'!H:H,'1-2 人员岗位信息'!$C:$C,"劳务派遣",'1-2 人员岗位信息'!$B:$B,$D166)</f>
        <v>0</v>
      </c>
      <c r="AK166" s="302"/>
      <c r="AL166" s="178">
        <f t="shared" ref="AL166:AL169" si="323">AM166*AN166</f>
        <v>0</v>
      </c>
      <c r="AM166" s="178">
        <f>SUMIFS('1-2 人员岗位信息'!I:I,'1-2 人员岗位信息'!$C:$C,"劳务派遣",'1-2 人员岗位信息'!$B:$B,$D166)</f>
        <v>0</v>
      </c>
      <c r="AN166" s="302"/>
      <c r="AO166" s="178">
        <f t="shared" ref="AO166:AO169" si="324">AP166*AQ166</f>
        <v>0</v>
      </c>
      <c r="AP166" s="178">
        <f>SUMIFS('1-2 人员岗位信息'!J:J,'1-2 人员岗位信息'!$C:$C,"劳务派遣",'1-2 人员岗位信息'!$B:$B,$D166)</f>
        <v>0</v>
      </c>
      <c r="AQ166" s="302"/>
      <c r="AR166" s="178">
        <f t="shared" ref="AR166:AR169" si="325">AS166*AT166</f>
        <v>0</v>
      </c>
      <c r="AS166" s="178">
        <f>SUMIFS('1-2 人员岗位信息'!K:K,'1-2 人员岗位信息'!$C:$C,"劳务派遣",'1-2 人员岗位信息'!$B:$B,$D166)</f>
        <v>0</v>
      </c>
      <c r="AT166" s="302"/>
      <c r="AU166" s="178">
        <f t="shared" ref="AU166:AU169" si="326">AV166*AW166</f>
        <v>0</v>
      </c>
      <c r="AV166" s="178">
        <f>SUMIFS('1-2 人员岗位信息'!L:L,'1-2 人员岗位信息'!$C:$C,"劳务派遣",'1-2 人员岗位信息'!$B:$B,$D166)</f>
        <v>0</v>
      </c>
      <c r="AW166" s="302"/>
      <c r="AX166" s="178">
        <f t="shared" ref="AX166:AX169" si="327">AY166*AZ166</f>
        <v>0</v>
      </c>
      <c r="AY166" s="178">
        <f>SUMIFS('1-2 人员岗位信息'!M:M,'1-2 人员岗位信息'!$C:$C,"劳务派遣",'1-2 人员岗位信息'!$B:$B,$D166)</f>
        <v>0</v>
      </c>
      <c r="AZ166" s="302"/>
      <c r="BA166" s="178">
        <f t="shared" ref="BA166:BA169" si="328">BB166*BC166</f>
        <v>0</v>
      </c>
      <c r="BB166" s="178">
        <f>SUMIFS('1-2 人员岗位信息'!N:N,'1-2 人员岗位信息'!$C:$C,"劳务派遣",'1-2 人员岗位信息'!$B:$B,$D166)</f>
        <v>0</v>
      </c>
      <c r="BC166" s="302"/>
      <c r="BD166" s="178">
        <f t="shared" ref="BD166:BD169" si="329">BE166*BF166</f>
        <v>0</v>
      </c>
      <c r="BE166" s="178">
        <f>SUMIFS('1-2 人员岗位信息'!O:O,'1-2 人员岗位信息'!$C:$C,"劳务派遣",'1-2 人员岗位信息'!$B:$B,$D166)</f>
        <v>0</v>
      </c>
      <c r="BF166" s="302"/>
      <c r="BG166" s="178">
        <f t="shared" ref="BG166:BG169" si="330">BH166*BI166</f>
        <v>0</v>
      </c>
      <c r="BH166" s="178">
        <f>SUMIFS('1-2 人员岗位信息'!P:P,'1-2 人员岗位信息'!$C:$C,"劳务派遣",'1-2 人员岗位信息'!$B:$B,$D166)</f>
        <v>0</v>
      </c>
      <c r="BI166" s="302"/>
      <c r="BJ166" s="178">
        <f t="shared" ref="BJ166:BJ169" si="331">BK166*BL166</f>
        <v>0</v>
      </c>
      <c r="BK166" s="178">
        <f>SUMIFS('1-2 人员岗位信息'!Q:Q,'1-2 人员岗位信息'!$C:$C,"劳务派遣",'1-2 人员岗位信息'!$B:$B,$D166)</f>
        <v>0</v>
      </c>
      <c r="BL166" s="311"/>
      <c r="BM166" s="315"/>
      <c r="BN166" s="319"/>
    </row>
    <row r="167" s="267" customFormat="1" ht="33.95" hidden="1" customHeight="1" outlineLevel="5" spans="2:66">
      <c r="B167" s="178" t="s">
        <v>784</v>
      </c>
      <c r="C167" s="287" t="s">
        <v>1067</v>
      </c>
      <c r="D167" s="267" t="s">
        <v>1057</v>
      </c>
      <c r="E167" s="178" t="s">
        <v>1068</v>
      </c>
      <c r="F167" s="178"/>
      <c r="G167" s="178" t="s">
        <v>788</v>
      </c>
      <c r="H167" s="178">
        <f t="shared" si="315"/>
        <v>0</v>
      </c>
      <c r="I167" s="178" t="s">
        <v>789</v>
      </c>
      <c r="J167" s="178" t="e">
        <f t="shared" si="316"/>
        <v>#DIV/0!</v>
      </c>
      <c r="K167" s="178" t="s">
        <v>790</v>
      </c>
      <c r="L167" s="178" t="e">
        <f t="shared" si="317"/>
        <v>#DIV/0!</v>
      </c>
      <c r="M167" s="178" t="s">
        <v>791</v>
      </c>
      <c r="N167" s="178">
        <f t="shared" si="318"/>
        <v>0</v>
      </c>
      <c r="O167" s="178"/>
      <c r="P167" s="294"/>
      <c r="Q167" s="294"/>
      <c r="R167" s="294"/>
      <c r="S167" s="294"/>
      <c r="T167" s="294"/>
      <c r="U167" s="294"/>
      <c r="V167" s="294"/>
      <c r="W167" s="294"/>
      <c r="X167" s="294"/>
      <c r="Y167" s="294"/>
      <c r="Z167" s="294"/>
      <c r="AA167" s="294"/>
      <c r="AB167" s="178">
        <f t="shared" si="319"/>
        <v>0</v>
      </c>
      <c r="AC167" s="178">
        <f t="shared" si="320"/>
        <v>0</v>
      </c>
      <c r="AD167" s="178">
        <f>SUMIFS('1-2 人员岗位信息'!F:F,'1-2 人员岗位信息'!$C:$C,"劳务派遣",'1-2 人员岗位信息'!$B:$B,$D167)</f>
        <v>0</v>
      </c>
      <c r="AE167" s="302"/>
      <c r="AF167" s="178">
        <f t="shared" si="321"/>
        <v>0</v>
      </c>
      <c r="AG167" s="178">
        <f>SUMIFS('1-2 人员岗位信息'!G:G,'1-2 人员岗位信息'!$C:$C,"劳务派遣",'1-2 人员岗位信息'!$B:$B,$D167)</f>
        <v>0</v>
      </c>
      <c r="AH167" s="302"/>
      <c r="AI167" s="178">
        <f t="shared" si="322"/>
        <v>0</v>
      </c>
      <c r="AJ167" s="178">
        <f>SUMIFS('1-2 人员岗位信息'!H:H,'1-2 人员岗位信息'!$C:$C,"劳务派遣",'1-2 人员岗位信息'!$B:$B,$D167)</f>
        <v>0</v>
      </c>
      <c r="AK167" s="302"/>
      <c r="AL167" s="178">
        <f t="shared" si="323"/>
        <v>0</v>
      </c>
      <c r="AM167" s="178">
        <f>SUMIFS('1-2 人员岗位信息'!I:I,'1-2 人员岗位信息'!$C:$C,"劳务派遣",'1-2 人员岗位信息'!$B:$B,$D167)</f>
        <v>0</v>
      </c>
      <c r="AN167" s="302"/>
      <c r="AO167" s="178">
        <f t="shared" si="324"/>
        <v>0</v>
      </c>
      <c r="AP167" s="178">
        <f>SUMIFS('1-2 人员岗位信息'!J:J,'1-2 人员岗位信息'!$C:$C,"劳务派遣",'1-2 人员岗位信息'!$B:$B,$D167)</f>
        <v>0</v>
      </c>
      <c r="AQ167" s="302"/>
      <c r="AR167" s="178">
        <f t="shared" si="325"/>
        <v>0</v>
      </c>
      <c r="AS167" s="178">
        <f>SUMIFS('1-2 人员岗位信息'!K:K,'1-2 人员岗位信息'!$C:$C,"劳务派遣",'1-2 人员岗位信息'!$B:$B,$D167)</f>
        <v>0</v>
      </c>
      <c r="AT167" s="302"/>
      <c r="AU167" s="178">
        <f t="shared" si="326"/>
        <v>0</v>
      </c>
      <c r="AV167" s="178">
        <f>SUMIFS('1-2 人员岗位信息'!L:L,'1-2 人员岗位信息'!$C:$C,"劳务派遣",'1-2 人员岗位信息'!$B:$B,$D167)</f>
        <v>0</v>
      </c>
      <c r="AW167" s="302"/>
      <c r="AX167" s="178">
        <f t="shared" si="327"/>
        <v>0</v>
      </c>
      <c r="AY167" s="178">
        <f>SUMIFS('1-2 人员岗位信息'!M:M,'1-2 人员岗位信息'!$C:$C,"劳务派遣",'1-2 人员岗位信息'!$B:$B,$D167)</f>
        <v>0</v>
      </c>
      <c r="AZ167" s="302"/>
      <c r="BA167" s="178">
        <f t="shared" si="328"/>
        <v>0</v>
      </c>
      <c r="BB167" s="178">
        <f>SUMIFS('1-2 人员岗位信息'!N:N,'1-2 人员岗位信息'!$C:$C,"劳务派遣",'1-2 人员岗位信息'!$B:$B,$D167)</f>
        <v>0</v>
      </c>
      <c r="BC167" s="302"/>
      <c r="BD167" s="178">
        <f t="shared" si="329"/>
        <v>0</v>
      </c>
      <c r="BE167" s="178">
        <f>SUMIFS('1-2 人员岗位信息'!O:O,'1-2 人员岗位信息'!$C:$C,"劳务派遣",'1-2 人员岗位信息'!$B:$B,$D167)</f>
        <v>0</v>
      </c>
      <c r="BF167" s="302"/>
      <c r="BG167" s="178">
        <f t="shared" si="330"/>
        <v>0</v>
      </c>
      <c r="BH167" s="178">
        <f>SUMIFS('1-2 人员岗位信息'!P:P,'1-2 人员岗位信息'!$C:$C,"劳务派遣",'1-2 人员岗位信息'!$B:$B,$D167)</f>
        <v>0</v>
      </c>
      <c r="BI167" s="302"/>
      <c r="BJ167" s="178">
        <f t="shared" si="331"/>
        <v>0</v>
      </c>
      <c r="BK167" s="178">
        <f>SUMIFS('1-2 人员岗位信息'!Q:Q,'1-2 人员岗位信息'!$C:$C,"劳务派遣",'1-2 人员岗位信息'!$B:$B,$D167)</f>
        <v>0</v>
      </c>
      <c r="BL167" s="311"/>
      <c r="BM167" s="315"/>
      <c r="BN167" s="319"/>
    </row>
    <row r="168" s="267" customFormat="1" ht="33.95" hidden="1" customHeight="1" outlineLevel="5" spans="2:66">
      <c r="B168" s="178" t="s">
        <v>784</v>
      </c>
      <c r="C168" s="287" t="s">
        <v>1069</v>
      </c>
      <c r="D168" s="267" t="s">
        <v>1060</v>
      </c>
      <c r="E168" s="178" t="s">
        <v>1070</v>
      </c>
      <c r="F168" s="178"/>
      <c r="G168" s="178" t="s">
        <v>788</v>
      </c>
      <c r="H168" s="178">
        <f t="shared" si="315"/>
        <v>0</v>
      </c>
      <c r="I168" s="178" t="s">
        <v>789</v>
      </c>
      <c r="J168" s="178" t="e">
        <f t="shared" si="316"/>
        <v>#DIV/0!</v>
      </c>
      <c r="K168" s="178" t="s">
        <v>790</v>
      </c>
      <c r="L168" s="178" t="e">
        <f t="shared" si="317"/>
        <v>#DIV/0!</v>
      </c>
      <c r="M168" s="178" t="s">
        <v>791</v>
      </c>
      <c r="N168" s="178">
        <f t="shared" si="318"/>
        <v>0</v>
      </c>
      <c r="O168" s="178"/>
      <c r="P168" s="294"/>
      <c r="Q168" s="294"/>
      <c r="R168" s="294"/>
      <c r="S168" s="294"/>
      <c r="T168" s="294"/>
      <c r="U168" s="294"/>
      <c r="V168" s="294"/>
      <c r="W168" s="294"/>
      <c r="X168" s="294"/>
      <c r="Y168" s="294"/>
      <c r="Z168" s="294"/>
      <c r="AA168" s="294"/>
      <c r="AB168" s="178">
        <f t="shared" si="319"/>
        <v>0</v>
      </c>
      <c r="AC168" s="178">
        <f t="shared" si="320"/>
        <v>0</v>
      </c>
      <c r="AD168" s="178">
        <f>SUMIFS('1-2 人员岗位信息'!F:F,'1-2 人员岗位信息'!$C:$C,"劳务派遣",'1-2 人员岗位信息'!$B:$B,$D168)</f>
        <v>0</v>
      </c>
      <c r="AE168" s="302"/>
      <c r="AF168" s="178">
        <f t="shared" si="321"/>
        <v>0</v>
      </c>
      <c r="AG168" s="178">
        <f>SUMIFS('1-2 人员岗位信息'!G:G,'1-2 人员岗位信息'!$C:$C,"劳务派遣",'1-2 人员岗位信息'!$B:$B,$D168)</f>
        <v>0</v>
      </c>
      <c r="AH168" s="302"/>
      <c r="AI168" s="178">
        <f t="shared" si="322"/>
        <v>0</v>
      </c>
      <c r="AJ168" s="178">
        <f>SUMIFS('1-2 人员岗位信息'!H:H,'1-2 人员岗位信息'!$C:$C,"劳务派遣",'1-2 人员岗位信息'!$B:$B,$D168)</f>
        <v>0</v>
      </c>
      <c r="AK168" s="302"/>
      <c r="AL168" s="178">
        <f t="shared" si="323"/>
        <v>0</v>
      </c>
      <c r="AM168" s="178">
        <f>SUMIFS('1-2 人员岗位信息'!I:I,'1-2 人员岗位信息'!$C:$C,"劳务派遣",'1-2 人员岗位信息'!$B:$B,$D168)</f>
        <v>0</v>
      </c>
      <c r="AN168" s="302"/>
      <c r="AO168" s="178">
        <f t="shared" si="324"/>
        <v>0</v>
      </c>
      <c r="AP168" s="178">
        <f>SUMIFS('1-2 人员岗位信息'!J:J,'1-2 人员岗位信息'!$C:$C,"劳务派遣",'1-2 人员岗位信息'!$B:$B,$D168)</f>
        <v>0</v>
      </c>
      <c r="AQ168" s="302"/>
      <c r="AR168" s="178">
        <f t="shared" si="325"/>
        <v>0</v>
      </c>
      <c r="AS168" s="178">
        <f>SUMIFS('1-2 人员岗位信息'!K:K,'1-2 人员岗位信息'!$C:$C,"劳务派遣",'1-2 人员岗位信息'!$B:$B,$D168)</f>
        <v>0</v>
      </c>
      <c r="AT168" s="302"/>
      <c r="AU168" s="178">
        <f t="shared" si="326"/>
        <v>0</v>
      </c>
      <c r="AV168" s="178">
        <f>SUMIFS('1-2 人员岗位信息'!L:L,'1-2 人员岗位信息'!$C:$C,"劳务派遣",'1-2 人员岗位信息'!$B:$B,$D168)</f>
        <v>0</v>
      </c>
      <c r="AW168" s="302"/>
      <c r="AX168" s="178">
        <f t="shared" si="327"/>
        <v>0</v>
      </c>
      <c r="AY168" s="178">
        <f>SUMIFS('1-2 人员岗位信息'!M:M,'1-2 人员岗位信息'!$C:$C,"劳务派遣",'1-2 人员岗位信息'!$B:$B,$D168)</f>
        <v>0</v>
      </c>
      <c r="AZ168" s="302"/>
      <c r="BA168" s="178">
        <f t="shared" si="328"/>
        <v>0</v>
      </c>
      <c r="BB168" s="178">
        <f>SUMIFS('1-2 人员岗位信息'!N:N,'1-2 人员岗位信息'!$C:$C,"劳务派遣",'1-2 人员岗位信息'!$B:$B,$D168)</f>
        <v>0</v>
      </c>
      <c r="BC168" s="302"/>
      <c r="BD168" s="178">
        <f t="shared" si="329"/>
        <v>0</v>
      </c>
      <c r="BE168" s="178">
        <f>SUMIFS('1-2 人员岗位信息'!O:O,'1-2 人员岗位信息'!$C:$C,"劳务派遣",'1-2 人员岗位信息'!$B:$B,$D168)</f>
        <v>0</v>
      </c>
      <c r="BF168" s="302"/>
      <c r="BG168" s="178">
        <f t="shared" si="330"/>
        <v>0</v>
      </c>
      <c r="BH168" s="178">
        <f>SUMIFS('1-2 人员岗位信息'!P:P,'1-2 人员岗位信息'!$C:$C,"劳务派遣",'1-2 人员岗位信息'!$B:$B,$D168)</f>
        <v>0</v>
      </c>
      <c r="BI168" s="302"/>
      <c r="BJ168" s="178">
        <f t="shared" si="331"/>
        <v>0</v>
      </c>
      <c r="BK168" s="178">
        <f>SUMIFS('1-2 人员岗位信息'!Q:Q,'1-2 人员岗位信息'!$C:$C,"劳务派遣",'1-2 人员岗位信息'!$B:$B,$D168)</f>
        <v>0</v>
      </c>
      <c r="BL168" s="311"/>
      <c r="BM168" s="315"/>
      <c r="BN168" s="319"/>
    </row>
    <row r="169" s="267" customFormat="1" ht="33.95" hidden="1" customHeight="1" outlineLevel="5" spans="2:66">
      <c r="B169" s="178" t="s">
        <v>784</v>
      </c>
      <c r="C169" s="287" t="s">
        <v>1071</v>
      </c>
      <c r="D169" s="267" t="s">
        <v>1063</v>
      </c>
      <c r="E169" s="178" t="s">
        <v>1072</v>
      </c>
      <c r="F169" s="178"/>
      <c r="G169" s="178" t="s">
        <v>788</v>
      </c>
      <c r="H169" s="178">
        <f t="shared" si="315"/>
        <v>0</v>
      </c>
      <c r="I169" s="178" t="s">
        <v>789</v>
      </c>
      <c r="J169" s="178" t="e">
        <f t="shared" si="316"/>
        <v>#DIV/0!</v>
      </c>
      <c r="K169" s="178" t="s">
        <v>790</v>
      </c>
      <c r="L169" s="178" t="e">
        <f t="shared" si="317"/>
        <v>#DIV/0!</v>
      </c>
      <c r="M169" s="178" t="s">
        <v>791</v>
      </c>
      <c r="N169" s="178">
        <f t="shared" si="318"/>
        <v>0</v>
      </c>
      <c r="O169" s="178"/>
      <c r="P169" s="294"/>
      <c r="Q169" s="294"/>
      <c r="R169" s="294"/>
      <c r="S169" s="294"/>
      <c r="T169" s="294"/>
      <c r="U169" s="294"/>
      <c r="V169" s="294"/>
      <c r="W169" s="294"/>
      <c r="X169" s="294"/>
      <c r="Y169" s="294"/>
      <c r="Z169" s="294"/>
      <c r="AA169" s="294"/>
      <c r="AB169" s="178">
        <f t="shared" si="319"/>
        <v>0</v>
      </c>
      <c r="AC169" s="178">
        <f t="shared" si="320"/>
        <v>0</v>
      </c>
      <c r="AD169" s="178">
        <f>SUMIFS('1-2 人员岗位信息'!F:F,'1-2 人员岗位信息'!$C:$C,"劳务派遣",'1-2 人员岗位信息'!$B:$B,$D169)</f>
        <v>0</v>
      </c>
      <c r="AE169" s="302"/>
      <c r="AF169" s="178">
        <f t="shared" si="321"/>
        <v>0</v>
      </c>
      <c r="AG169" s="178">
        <f>SUMIFS('1-2 人员岗位信息'!G:G,'1-2 人员岗位信息'!$C:$C,"劳务派遣",'1-2 人员岗位信息'!$B:$B,$D169)</f>
        <v>0</v>
      </c>
      <c r="AH169" s="302"/>
      <c r="AI169" s="178">
        <f t="shared" si="322"/>
        <v>0</v>
      </c>
      <c r="AJ169" s="178">
        <f>SUMIFS('1-2 人员岗位信息'!H:H,'1-2 人员岗位信息'!$C:$C,"劳务派遣",'1-2 人员岗位信息'!$B:$B,$D169)</f>
        <v>0</v>
      </c>
      <c r="AK169" s="302"/>
      <c r="AL169" s="178">
        <f t="shared" si="323"/>
        <v>0</v>
      </c>
      <c r="AM169" s="178">
        <f>SUMIFS('1-2 人员岗位信息'!I:I,'1-2 人员岗位信息'!$C:$C,"劳务派遣",'1-2 人员岗位信息'!$B:$B,$D169)</f>
        <v>0</v>
      </c>
      <c r="AN169" s="302"/>
      <c r="AO169" s="178">
        <f t="shared" si="324"/>
        <v>0</v>
      </c>
      <c r="AP169" s="178">
        <f>SUMIFS('1-2 人员岗位信息'!J:J,'1-2 人员岗位信息'!$C:$C,"劳务派遣",'1-2 人员岗位信息'!$B:$B,$D169)</f>
        <v>0</v>
      </c>
      <c r="AQ169" s="302"/>
      <c r="AR169" s="178">
        <f t="shared" si="325"/>
        <v>0</v>
      </c>
      <c r="AS169" s="178">
        <f>SUMIFS('1-2 人员岗位信息'!K:K,'1-2 人员岗位信息'!$C:$C,"劳务派遣",'1-2 人员岗位信息'!$B:$B,$D169)</f>
        <v>0</v>
      </c>
      <c r="AT169" s="302"/>
      <c r="AU169" s="178">
        <f t="shared" si="326"/>
        <v>0</v>
      </c>
      <c r="AV169" s="178">
        <f>SUMIFS('1-2 人员岗位信息'!L:L,'1-2 人员岗位信息'!$C:$C,"劳务派遣",'1-2 人员岗位信息'!$B:$B,$D169)</f>
        <v>0</v>
      </c>
      <c r="AW169" s="302"/>
      <c r="AX169" s="178">
        <f t="shared" si="327"/>
        <v>0</v>
      </c>
      <c r="AY169" s="178">
        <f>SUMIFS('1-2 人员岗位信息'!M:M,'1-2 人员岗位信息'!$C:$C,"劳务派遣",'1-2 人员岗位信息'!$B:$B,$D169)</f>
        <v>0</v>
      </c>
      <c r="AZ169" s="302"/>
      <c r="BA169" s="178">
        <f t="shared" si="328"/>
        <v>0</v>
      </c>
      <c r="BB169" s="178">
        <f>SUMIFS('1-2 人员岗位信息'!N:N,'1-2 人员岗位信息'!$C:$C,"劳务派遣",'1-2 人员岗位信息'!$B:$B,$D169)</f>
        <v>0</v>
      </c>
      <c r="BC169" s="302"/>
      <c r="BD169" s="178">
        <f t="shared" si="329"/>
        <v>0</v>
      </c>
      <c r="BE169" s="178">
        <f>SUMIFS('1-2 人员岗位信息'!O:O,'1-2 人员岗位信息'!$C:$C,"劳务派遣",'1-2 人员岗位信息'!$B:$B,$D169)</f>
        <v>0</v>
      </c>
      <c r="BF169" s="302"/>
      <c r="BG169" s="178">
        <f t="shared" si="330"/>
        <v>0</v>
      </c>
      <c r="BH169" s="178">
        <f>SUMIFS('1-2 人员岗位信息'!P:P,'1-2 人员岗位信息'!$C:$C,"劳务派遣",'1-2 人员岗位信息'!$B:$B,$D169)</f>
        <v>0</v>
      </c>
      <c r="BI169" s="302"/>
      <c r="BJ169" s="178">
        <f t="shared" si="331"/>
        <v>0</v>
      </c>
      <c r="BK169" s="178">
        <f>SUMIFS('1-2 人员岗位信息'!Q:Q,'1-2 人员岗位信息'!$C:$C,"劳务派遣",'1-2 人员岗位信息'!$B:$B,$D169)</f>
        <v>0</v>
      </c>
      <c r="BL169" s="311"/>
      <c r="BM169" s="315"/>
      <c r="BN169" s="319"/>
    </row>
    <row r="170" s="121" customFormat="1" ht="33.95" hidden="1" customHeight="1" outlineLevel="4" collapsed="1" spans="2:66">
      <c r="B170" s="122" t="s">
        <v>779</v>
      </c>
      <c r="C170" s="123" t="s">
        <v>22</v>
      </c>
      <c r="D170" s="121" t="s">
        <v>23</v>
      </c>
      <c r="E170" s="122"/>
      <c r="F170" s="122"/>
      <c r="G170" s="122"/>
      <c r="H170" s="122">
        <f>SUM(H171:H174)</f>
        <v>0</v>
      </c>
      <c r="I170" s="122"/>
      <c r="J170" s="122"/>
      <c r="K170" s="122"/>
      <c r="L170" s="122"/>
      <c r="M170" s="122"/>
      <c r="N170" s="122"/>
      <c r="O170" s="122"/>
      <c r="P170" s="293"/>
      <c r="Q170" s="293"/>
      <c r="R170" s="293"/>
      <c r="S170" s="293"/>
      <c r="T170" s="293"/>
      <c r="U170" s="293"/>
      <c r="V170" s="293"/>
      <c r="W170" s="293"/>
      <c r="X170" s="293"/>
      <c r="Y170" s="293"/>
      <c r="Z170" s="293"/>
      <c r="AA170" s="293"/>
      <c r="AB170" s="122">
        <f t="shared" ref="AB170:AF170" si="332">SUM(AB171:AB174)</f>
        <v>0</v>
      </c>
      <c r="AC170" s="122">
        <f t="shared" si="332"/>
        <v>0</v>
      </c>
      <c r="AD170" s="122"/>
      <c r="AE170" s="122"/>
      <c r="AF170" s="122">
        <f t="shared" si="332"/>
        <v>0</v>
      </c>
      <c r="AG170" s="122"/>
      <c r="AH170" s="122"/>
      <c r="AI170" s="122">
        <f>SUM(AI171:AI174)</f>
        <v>0</v>
      </c>
      <c r="AJ170" s="122"/>
      <c r="AK170" s="122"/>
      <c r="AL170" s="122">
        <f>SUM(AL171:AL174)</f>
        <v>0</v>
      </c>
      <c r="AM170" s="122"/>
      <c r="AN170" s="122"/>
      <c r="AO170" s="122">
        <f>SUM(AO171:AO174)</f>
        <v>0</v>
      </c>
      <c r="AP170" s="122"/>
      <c r="AQ170" s="122"/>
      <c r="AR170" s="122">
        <f>SUM(AR171:AR174)</f>
        <v>0</v>
      </c>
      <c r="AS170" s="122"/>
      <c r="AT170" s="122"/>
      <c r="AU170" s="122">
        <f>SUM(AU171:AU174)</f>
        <v>0</v>
      </c>
      <c r="AV170" s="122"/>
      <c r="AW170" s="122"/>
      <c r="AX170" s="122">
        <f>SUM(AX171:AX174)</f>
        <v>0</v>
      </c>
      <c r="AY170" s="122"/>
      <c r="AZ170" s="122"/>
      <c r="BA170" s="122">
        <f>SUM(BA171:BA174)</f>
        <v>0</v>
      </c>
      <c r="BB170" s="122"/>
      <c r="BC170" s="122"/>
      <c r="BD170" s="122">
        <f>SUM(BD171:BD174)</f>
        <v>0</v>
      </c>
      <c r="BE170" s="122"/>
      <c r="BF170" s="122"/>
      <c r="BG170" s="122">
        <f>SUM(BG171:BG174)</f>
        <v>0</v>
      </c>
      <c r="BH170" s="122"/>
      <c r="BI170" s="122"/>
      <c r="BJ170" s="122">
        <f>SUM(BJ171:BJ174)</f>
        <v>0</v>
      </c>
      <c r="BK170" s="122"/>
      <c r="BL170" s="310"/>
      <c r="BM170" s="315"/>
      <c r="BN170" s="318"/>
    </row>
    <row r="171" s="267" customFormat="1" ht="33.95" hidden="1" customHeight="1" outlineLevel="5" spans="2:66">
      <c r="B171" s="178" t="s">
        <v>784</v>
      </c>
      <c r="C171" s="287" t="s">
        <v>1073</v>
      </c>
      <c r="D171" s="267" t="s">
        <v>1054</v>
      </c>
      <c r="E171" s="178" t="s">
        <v>1074</v>
      </c>
      <c r="F171" s="178"/>
      <c r="G171" s="178" t="s">
        <v>788</v>
      </c>
      <c r="H171" s="178">
        <f t="shared" ref="H171:H175" si="333">AB171</f>
        <v>0</v>
      </c>
      <c r="I171" s="178" t="s">
        <v>789</v>
      </c>
      <c r="J171" s="178" t="e">
        <f t="shared" ref="J171:J175" si="334">SUM(AD171,AG171,AJ171,AM171,AP171,AS171,AV171,AY171,BB171,BE171,BH171,BK171)/N171</f>
        <v>#DIV/0!</v>
      </c>
      <c r="K171" s="178" t="s">
        <v>790</v>
      </c>
      <c r="L171" s="178" t="e">
        <f t="shared" ref="L171:L175" si="335">H171/N171/J171</f>
        <v>#DIV/0!</v>
      </c>
      <c r="M171" s="178" t="s">
        <v>791</v>
      </c>
      <c r="N171" s="178">
        <f t="shared" ref="N171:N175" si="336">COUNTIF(AD171,"&gt;0")+COUNTIF(AG171,"&gt;0")+COUNTIF(AJ171,"&gt;0")+COUNTIF(AM171,"&gt;0")+COUNTIF(AP171,"&gt;0")+COUNTIF(AS171,"&gt;0")+COUNTIF(AV171,"&gt;0")+COUNTIF(AY171,"&gt;0")+COUNTIF(BB171,"&gt;0")+COUNTIF(BE171,"&gt;0")+COUNTIF(BH171,"&gt;0")+COUNTIF(BK171,"&gt;0")</f>
        <v>0</v>
      </c>
      <c r="O171" s="178"/>
      <c r="P171" s="294"/>
      <c r="Q171" s="294"/>
      <c r="R171" s="294"/>
      <c r="S171" s="294"/>
      <c r="T171" s="294"/>
      <c r="U171" s="294"/>
      <c r="V171" s="294"/>
      <c r="W171" s="294"/>
      <c r="X171" s="294"/>
      <c r="Y171" s="294"/>
      <c r="Z171" s="294"/>
      <c r="AA171" s="294"/>
      <c r="AB171" s="178">
        <f t="shared" ref="AB171:AB175" si="337">SUM(AC171,AF171,AI171,AL171,AO171,AR171,AU171,AX171,BA171,BD171,BG171,BJ171)</f>
        <v>0</v>
      </c>
      <c r="AC171" s="178">
        <f t="shared" ref="AC171:AC175" si="338">AD171*AE171</f>
        <v>0</v>
      </c>
      <c r="AD171" s="178">
        <f>SUMIFS('1-2 人员岗位信息'!F:F,'1-2 人员岗位信息'!$C:$C,"专业外包",'1-2 人员岗位信息'!$B:$B,$D171)</f>
        <v>0</v>
      </c>
      <c r="AE171" s="302">
        <v>0</v>
      </c>
      <c r="AF171" s="178">
        <f t="shared" ref="AF171:AF175" si="339">AG171*AH171</f>
        <v>0</v>
      </c>
      <c r="AG171" s="178">
        <f>SUMIFS('1-2 人员岗位信息'!G:G,'1-2 人员岗位信息'!$C:$C,"专业外包",'1-2 人员岗位信息'!$B:$B,$D171)</f>
        <v>0</v>
      </c>
      <c r="AH171" s="302">
        <v>0</v>
      </c>
      <c r="AI171" s="178">
        <f t="shared" ref="AI171:AI175" si="340">AJ171*AK171</f>
        <v>0</v>
      </c>
      <c r="AJ171" s="178">
        <f>SUMIFS('1-2 人员岗位信息'!H:H,'1-2 人员岗位信息'!$C:$C,"专业外包",'1-2 人员岗位信息'!$B:$B,$D171)</f>
        <v>0</v>
      </c>
      <c r="AK171" s="302">
        <v>0</v>
      </c>
      <c r="AL171" s="178">
        <f t="shared" ref="AL171:AL175" si="341">AM171*AN171</f>
        <v>0</v>
      </c>
      <c r="AM171" s="178">
        <f>SUMIFS('1-2 人员岗位信息'!I:I,'1-2 人员岗位信息'!$C:$C,"专业外包",'1-2 人员岗位信息'!$B:$B,$D171)</f>
        <v>0</v>
      </c>
      <c r="AN171" s="302">
        <v>0</v>
      </c>
      <c r="AO171" s="178">
        <f t="shared" ref="AO171:AO175" si="342">AP171*AQ171</f>
        <v>0</v>
      </c>
      <c r="AP171" s="178">
        <f>SUMIFS('1-2 人员岗位信息'!J:J,'1-2 人员岗位信息'!$C:$C,"专业外包",'1-2 人员岗位信息'!$B:$B,$D171)</f>
        <v>0</v>
      </c>
      <c r="AQ171" s="302">
        <v>0</v>
      </c>
      <c r="AR171" s="178">
        <f t="shared" ref="AR171:AR175" si="343">AS171*AT171</f>
        <v>0</v>
      </c>
      <c r="AS171" s="178">
        <f>SUMIFS('1-2 人员岗位信息'!K:K,'1-2 人员岗位信息'!$C:$C,"专业外包",'1-2 人员岗位信息'!$B:$B,$D171)</f>
        <v>0</v>
      </c>
      <c r="AT171" s="302">
        <v>0</v>
      </c>
      <c r="AU171" s="178">
        <f t="shared" ref="AU171:AU175" si="344">AV171*AW171</f>
        <v>0</v>
      </c>
      <c r="AV171" s="178">
        <f>SUMIFS('1-2 人员岗位信息'!L:L,'1-2 人员岗位信息'!$C:$C,"专业外包",'1-2 人员岗位信息'!$B:$B,$D171)</f>
        <v>0</v>
      </c>
      <c r="AW171" s="302">
        <v>0</v>
      </c>
      <c r="AX171" s="178">
        <f t="shared" ref="AX171:AX175" si="345">AY171*AZ171</f>
        <v>0</v>
      </c>
      <c r="AY171" s="178">
        <f>SUMIFS('1-2 人员岗位信息'!M:M,'1-2 人员岗位信息'!$C:$C,"专业外包",'1-2 人员岗位信息'!$B:$B,$D171)</f>
        <v>0</v>
      </c>
      <c r="AZ171" s="302">
        <v>0</v>
      </c>
      <c r="BA171" s="178">
        <f t="shared" ref="BA171:BA175" si="346">BB171*BC171</f>
        <v>0</v>
      </c>
      <c r="BB171" s="178">
        <f>SUMIFS('1-2 人员岗位信息'!N:N,'1-2 人员岗位信息'!$C:$C,"专业外包",'1-2 人员岗位信息'!$B:$B,$D171)</f>
        <v>0</v>
      </c>
      <c r="BC171" s="302">
        <v>0</v>
      </c>
      <c r="BD171" s="178">
        <f t="shared" ref="BD171:BD175" si="347">BE171*BF171</f>
        <v>0</v>
      </c>
      <c r="BE171" s="178">
        <f>SUMIFS('1-2 人员岗位信息'!O:O,'1-2 人员岗位信息'!$C:$C,"专业外包",'1-2 人员岗位信息'!$B:$B,$D171)</f>
        <v>0</v>
      </c>
      <c r="BF171" s="302">
        <v>0</v>
      </c>
      <c r="BG171" s="178">
        <f t="shared" ref="BG171:BG175" si="348">BH171*BI171</f>
        <v>0</v>
      </c>
      <c r="BH171" s="178">
        <f>SUMIFS('1-2 人员岗位信息'!P:P,'1-2 人员岗位信息'!$C:$C,"专业外包",'1-2 人员岗位信息'!$B:$B,$D171)</f>
        <v>0</v>
      </c>
      <c r="BI171" s="302">
        <v>0</v>
      </c>
      <c r="BJ171" s="178">
        <f t="shared" ref="BJ171:BJ175" si="349">BK171*BL171</f>
        <v>0</v>
      </c>
      <c r="BK171" s="178">
        <f>SUMIFS('1-2 人员岗位信息'!Q:Q,'1-2 人员岗位信息'!$C:$C,"专业外包",'1-2 人员岗位信息'!$B:$B,$D171)</f>
        <v>0</v>
      </c>
      <c r="BL171" s="302">
        <v>0</v>
      </c>
      <c r="BM171" s="315"/>
      <c r="BN171" s="319"/>
    </row>
    <row r="172" s="267" customFormat="1" ht="33.95" hidden="1" customHeight="1" outlineLevel="5" spans="2:66">
      <c r="B172" s="178" t="s">
        <v>784</v>
      </c>
      <c r="C172" s="287" t="s">
        <v>1075</v>
      </c>
      <c r="D172" s="267" t="s">
        <v>1057</v>
      </c>
      <c r="E172" s="178" t="s">
        <v>1076</v>
      </c>
      <c r="F172" s="178"/>
      <c r="G172" s="178" t="s">
        <v>788</v>
      </c>
      <c r="H172" s="178">
        <f t="shared" si="333"/>
        <v>0</v>
      </c>
      <c r="I172" s="178" t="s">
        <v>789</v>
      </c>
      <c r="J172" s="178" t="e">
        <f t="shared" si="334"/>
        <v>#DIV/0!</v>
      </c>
      <c r="K172" s="178" t="s">
        <v>790</v>
      </c>
      <c r="L172" s="178" t="e">
        <f t="shared" si="335"/>
        <v>#DIV/0!</v>
      </c>
      <c r="M172" s="178" t="s">
        <v>791</v>
      </c>
      <c r="N172" s="178">
        <f t="shared" si="336"/>
        <v>0</v>
      </c>
      <c r="O172" s="178"/>
      <c r="P172" s="294"/>
      <c r="Q172" s="294"/>
      <c r="R172" s="294"/>
      <c r="S172" s="294"/>
      <c r="T172" s="294"/>
      <c r="U172" s="294"/>
      <c r="V172" s="294"/>
      <c r="W172" s="294"/>
      <c r="X172" s="294"/>
      <c r="Y172" s="294"/>
      <c r="Z172" s="294"/>
      <c r="AA172" s="294"/>
      <c r="AB172" s="178">
        <f t="shared" si="337"/>
        <v>0</v>
      </c>
      <c r="AC172" s="178">
        <f t="shared" si="338"/>
        <v>0</v>
      </c>
      <c r="AD172" s="178">
        <f>SUMIFS('1-2 人员岗位信息'!F:F,'1-2 人员岗位信息'!$C:$C,"专业外包",'1-2 人员岗位信息'!$B:$B,$D172)</f>
        <v>0</v>
      </c>
      <c r="AE172" s="302">
        <v>0</v>
      </c>
      <c r="AF172" s="178">
        <f t="shared" si="339"/>
        <v>0</v>
      </c>
      <c r="AG172" s="178">
        <f>SUMIFS('1-2 人员岗位信息'!G:G,'1-2 人员岗位信息'!$C:$C,"专业外包",'1-2 人员岗位信息'!$B:$B,$D172)</f>
        <v>0</v>
      </c>
      <c r="AH172" s="302">
        <v>0</v>
      </c>
      <c r="AI172" s="178">
        <f t="shared" si="340"/>
        <v>0</v>
      </c>
      <c r="AJ172" s="178">
        <f>SUMIFS('1-2 人员岗位信息'!H:H,'1-2 人员岗位信息'!$C:$C,"专业外包",'1-2 人员岗位信息'!$B:$B,$D172)</f>
        <v>0</v>
      </c>
      <c r="AK172" s="302">
        <v>0</v>
      </c>
      <c r="AL172" s="178">
        <f t="shared" si="341"/>
        <v>0</v>
      </c>
      <c r="AM172" s="178">
        <f>SUMIFS('1-2 人员岗位信息'!I:I,'1-2 人员岗位信息'!$C:$C,"专业外包",'1-2 人员岗位信息'!$B:$B,$D172)</f>
        <v>0</v>
      </c>
      <c r="AN172" s="302">
        <v>0</v>
      </c>
      <c r="AO172" s="178">
        <f t="shared" si="342"/>
        <v>0</v>
      </c>
      <c r="AP172" s="178">
        <f>SUMIFS('1-2 人员岗位信息'!J:J,'1-2 人员岗位信息'!$C:$C,"专业外包",'1-2 人员岗位信息'!$B:$B,$D172)</f>
        <v>0</v>
      </c>
      <c r="AQ172" s="302">
        <v>0</v>
      </c>
      <c r="AR172" s="178">
        <f t="shared" si="343"/>
        <v>0</v>
      </c>
      <c r="AS172" s="178">
        <f>SUMIFS('1-2 人员岗位信息'!K:K,'1-2 人员岗位信息'!$C:$C,"专业外包",'1-2 人员岗位信息'!$B:$B,$D172)</f>
        <v>0</v>
      </c>
      <c r="AT172" s="302">
        <v>0</v>
      </c>
      <c r="AU172" s="178">
        <f t="shared" si="344"/>
        <v>0</v>
      </c>
      <c r="AV172" s="178">
        <f>SUMIFS('1-2 人员岗位信息'!L:L,'1-2 人员岗位信息'!$C:$C,"专业外包",'1-2 人员岗位信息'!$B:$B,$D172)</f>
        <v>0</v>
      </c>
      <c r="AW172" s="302">
        <v>0</v>
      </c>
      <c r="AX172" s="178">
        <f t="shared" si="345"/>
        <v>0</v>
      </c>
      <c r="AY172" s="178">
        <f>SUMIFS('1-2 人员岗位信息'!M:M,'1-2 人员岗位信息'!$C:$C,"专业外包",'1-2 人员岗位信息'!$B:$B,$D172)</f>
        <v>0</v>
      </c>
      <c r="AZ172" s="302">
        <v>0</v>
      </c>
      <c r="BA172" s="178">
        <f t="shared" si="346"/>
        <v>0</v>
      </c>
      <c r="BB172" s="178">
        <f>SUMIFS('1-2 人员岗位信息'!N:N,'1-2 人员岗位信息'!$C:$C,"专业外包",'1-2 人员岗位信息'!$B:$B,$D172)</f>
        <v>0</v>
      </c>
      <c r="BC172" s="302">
        <v>0</v>
      </c>
      <c r="BD172" s="178">
        <f t="shared" si="347"/>
        <v>0</v>
      </c>
      <c r="BE172" s="178">
        <f>SUMIFS('1-2 人员岗位信息'!O:O,'1-2 人员岗位信息'!$C:$C,"专业外包",'1-2 人员岗位信息'!$B:$B,$D172)</f>
        <v>0</v>
      </c>
      <c r="BF172" s="302">
        <v>0</v>
      </c>
      <c r="BG172" s="178">
        <f t="shared" si="348"/>
        <v>0</v>
      </c>
      <c r="BH172" s="178">
        <f>SUMIFS('1-2 人员岗位信息'!P:P,'1-2 人员岗位信息'!$C:$C,"专业外包",'1-2 人员岗位信息'!$B:$B,$D172)</f>
        <v>0</v>
      </c>
      <c r="BI172" s="302">
        <v>0</v>
      </c>
      <c r="BJ172" s="178">
        <f t="shared" si="349"/>
        <v>0</v>
      </c>
      <c r="BK172" s="178">
        <f>SUMIFS('1-2 人员岗位信息'!Q:Q,'1-2 人员岗位信息'!$C:$C,"专业外包",'1-2 人员岗位信息'!$B:$B,$D172)</f>
        <v>0</v>
      </c>
      <c r="BL172" s="302">
        <v>0</v>
      </c>
      <c r="BM172" s="315"/>
      <c r="BN172" s="319"/>
    </row>
    <row r="173" s="267" customFormat="1" ht="33.95" hidden="1" customHeight="1" outlineLevel="5" spans="2:66">
      <c r="B173" s="178" t="s">
        <v>784</v>
      </c>
      <c r="C173" s="287" t="s">
        <v>1077</v>
      </c>
      <c r="D173" s="267" t="s">
        <v>1060</v>
      </c>
      <c r="E173" s="178" t="s">
        <v>1078</v>
      </c>
      <c r="F173" s="178"/>
      <c r="G173" s="178" t="s">
        <v>788</v>
      </c>
      <c r="H173" s="178">
        <f t="shared" si="333"/>
        <v>0</v>
      </c>
      <c r="I173" s="178" t="s">
        <v>789</v>
      </c>
      <c r="J173" s="178" t="e">
        <f t="shared" si="334"/>
        <v>#DIV/0!</v>
      </c>
      <c r="K173" s="178" t="s">
        <v>790</v>
      </c>
      <c r="L173" s="178" t="e">
        <f t="shared" si="335"/>
        <v>#DIV/0!</v>
      </c>
      <c r="M173" s="178" t="s">
        <v>791</v>
      </c>
      <c r="N173" s="178">
        <f t="shared" si="336"/>
        <v>0</v>
      </c>
      <c r="O173" s="178"/>
      <c r="P173" s="294"/>
      <c r="Q173" s="294"/>
      <c r="R173" s="294"/>
      <c r="S173" s="294"/>
      <c r="T173" s="294"/>
      <c r="U173" s="294"/>
      <c r="V173" s="294"/>
      <c r="W173" s="294"/>
      <c r="X173" s="294"/>
      <c r="Y173" s="294"/>
      <c r="Z173" s="294"/>
      <c r="AA173" s="294"/>
      <c r="AB173" s="178">
        <f t="shared" si="337"/>
        <v>0</v>
      </c>
      <c r="AC173" s="178">
        <f t="shared" si="338"/>
        <v>0</v>
      </c>
      <c r="AD173" s="178">
        <f>SUMIFS('1-2 人员岗位信息'!F:F,'1-2 人员岗位信息'!$C:$C,"专业外包",'1-2 人员岗位信息'!$B:$B,$D173)</f>
        <v>0</v>
      </c>
      <c r="AE173" s="302"/>
      <c r="AF173" s="178">
        <f t="shared" si="339"/>
        <v>0</v>
      </c>
      <c r="AG173" s="178">
        <f>SUMIFS('1-2 人员岗位信息'!G:G,'1-2 人员岗位信息'!$C:$C,"专业外包",'1-2 人员岗位信息'!$B:$B,$D173)</f>
        <v>0</v>
      </c>
      <c r="AH173" s="302"/>
      <c r="AI173" s="178">
        <f t="shared" si="340"/>
        <v>0</v>
      </c>
      <c r="AJ173" s="178">
        <f>SUMIFS('1-2 人员岗位信息'!H:H,'1-2 人员岗位信息'!$C:$C,"专业外包",'1-2 人员岗位信息'!$B:$B,$D173)</f>
        <v>0</v>
      </c>
      <c r="AK173" s="302"/>
      <c r="AL173" s="178">
        <f t="shared" si="341"/>
        <v>0</v>
      </c>
      <c r="AM173" s="178">
        <f>SUMIFS('1-2 人员岗位信息'!I:I,'1-2 人员岗位信息'!$C:$C,"专业外包",'1-2 人员岗位信息'!$B:$B,$D173)</f>
        <v>0</v>
      </c>
      <c r="AN173" s="302"/>
      <c r="AO173" s="178">
        <f t="shared" si="342"/>
        <v>0</v>
      </c>
      <c r="AP173" s="178">
        <f>SUMIFS('1-2 人员岗位信息'!J:J,'1-2 人员岗位信息'!$C:$C,"专业外包",'1-2 人员岗位信息'!$B:$B,$D173)</f>
        <v>0</v>
      </c>
      <c r="AQ173" s="302"/>
      <c r="AR173" s="178">
        <f t="shared" si="343"/>
        <v>0</v>
      </c>
      <c r="AS173" s="178">
        <f>SUMIFS('1-2 人员岗位信息'!K:K,'1-2 人员岗位信息'!$C:$C,"专业外包",'1-2 人员岗位信息'!$B:$B,$D173)</f>
        <v>0</v>
      </c>
      <c r="AT173" s="302"/>
      <c r="AU173" s="178">
        <f t="shared" si="344"/>
        <v>0</v>
      </c>
      <c r="AV173" s="178">
        <f>SUMIFS('1-2 人员岗位信息'!L:L,'1-2 人员岗位信息'!$C:$C,"专业外包",'1-2 人员岗位信息'!$B:$B,$D173)</f>
        <v>0</v>
      </c>
      <c r="AW173" s="302"/>
      <c r="AX173" s="178">
        <f t="shared" si="345"/>
        <v>0</v>
      </c>
      <c r="AY173" s="178">
        <f>SUMIFS('1-2 人员岗位信息'!M:M,'1-2 人员岗位信息'!$C:$C,"专业外包",'1-2 人员岗位信息'!$B:$B,$D173)</f>
        <v>0</v>
      </c>
      <c r="AZ173" s="302"/>
      <c r="BA173" s="178">
        <f t="shared" si="346"/>
        <v>0</v>
      </c>
      <c r="BB173" s="178">
        <f>SUMIFS('1-2 人员岗位信息'!N:N,'1-2 人员岗位信息'!$C:$C,"专业外包",'1-2 人员岗位信息'!$B:$B,$D173)</f>
        <v>0</v>
      </c>
      <c r="BC173" s="302"/>
      <c r="BD173" s="178">
        <f t="shared" si="347"/>
        <v>0</v>
      </c>
      <c r="BE173" s="178">
        <f>SUMIFS('1-2 人员岗位信息'!O:O,'1-2 人员岗位信息'!$C:$C,"专业外包",'1-2 人员岗位信息'!$B:$B,$D173)</f>
        <v>0</v>
      </c>
      <c r="BF173" s="302"/>
      <c r="BG173" s="178">
        <f t="shared" si="348"/>
        <v>0</v>
      </c>
      <c r="BH173" s="178">
        <f>SUMIFS('1-2 人员岗位信息'!P:P,'1-2 人员岗位信息'!$C:$C,"专业外包",'1-2 人员岗位信息'!$B:$B,$D173)</f>
        <v>0</v>
      </c>
      <c r="BI173" s="302"/>
      <c r="BJ173" s="178">
        <f t="shared" si="349"/>
        <v>0</v>
      </c>
      <c r="BK173" s="178">
        <f>SUMIFS('1-2 人员岗位信息'!Q:Q,'1-2 人员岗位信息'!$C:$C,"专业外包",'1-2 人员岗位信息'!$B:$B,$D173)</f>
        <v>0</v>
      </c>
      <c r="BL173" s="311"/>
      <c r="BM173" s="315"/>
      <c r="BN173" s="319"/>
    </row>
    <row r="174" s="267" customFormat="1" ht="33.95" hidden="1" customHeight="1" outlineLevel="5" spans="2:66">
      <c r="B174" s="178" t="s">
        <v>784</v>
      </c>
      <c r="C174" s="287" t="s">
        <v>1079</v>
      </c>
      <c r="D174" s="267" t="s">
        <v>1063</v>
      </c>
      <c r="E174" s="178" t="s">
        <v>1080</v>
      </c>
      <c r="F174" s="178"/>
      <c r="G174" s="178" t="s">
        <v>788</v>
      </c>
      <c r="H174" s="178">
        <f t="shared" si="333"/>
        <v>0</v>
      </c>
      <c r="I174" s="178" t="s">
        <v>789</v>
      </c>
      <c r="J174" s="178" t="e">
        <f t="shared" si="334"/>
        <v>#DIV/0!</v>
      </c>
      <c r="K174" s="178" t="s">
        <v>790</v>
      </c>
      <c r="L174" s="178" t="e">
        <f t="shared" si="335"/>
        <v>#DIV/0!</v>
      </c>
      <c r="M174" s="178" t="s">
        <v>791</v>
      </c>
      <c r="N174" s="178">
        <f t="shared" si="336"/>
        <v>0</v>
      </c>
      <c r="O174" s="178"/>
      <c r="P174" s="294"/>
      <c r="Q174" s="294"/>
      <c r="R174" s="294"/>
      <c r="S174" s="294"/>
      <c r="T174" s="294"/>
      <c r="U174" s="294"/>
      <c r="V174" s="294"/>
      <c r="W174" s="294"/>
      <c r="X174" s="294"/>
      <c r="Y174" s="294"/>
      <c r="Z174" s="294"/>
      <c r="AA174" s="294"/>
      <c r="AB174" s="178">
        <f t="shared" si="337"/>
        <v>0</v>
      </c>
      <c r="AC174" s="178">
        <f t="shared" si="338"/>
        <v>0</v>
      </c>
      <c r="AD174" s="178">
        <f>SUMIFS('1-2 人员岗位信息'!F:F,'1-2 人员岗位信息'!$C:$C,"专业外包",'1-2 人员岗位信息'!$B:$B,$D174)</f>
        <v>0</v>
      </c>
      <c r="AE174" s="302"/>
      <c r="AF174" s="178">
        <f t="shared" si="339"/>
        <v>0</v>
      </c>
      <c r="AG174" s="178">
        <f>SUMIFS('1-2 人员岗位信息'!G:G,'1-2 人员岗位信息'!$C:$C,"专业外包",'1-2 人员岗位信息'!$B:$B,$D174)</f>
        <v>0</v>
      </c>
      <c r="AH174" s="302"/>
      <c r="AI174" s="178">
        <f t="shared" si="340"/>
        <v>0</v>
      </c>
      <c r="AJ174" s="178">
        <f>SUMIFS('1-2 人员岗位信息'!H:H,'1-2 人员岗位信息'!$C:$C,"专业外包",'1-2 人员岗位信息'!$B:$B,$D174)</f>
        <v>0</v>
      </c>
      <c r="AK174" s="302"/>
      <c r="AL174" s="178">
        <f t="shared" si="341"/>
        <v>0</v>
      </c>
      <c r="AM174" s="178">
        <f>SUMIFS('1-2 人员岗位信息'!I:I,'1-2 人员岗位信息'!$C:$C,"专业外包",'1-2 人员岗位信息'!$B:$B,$D174)</f>
        <v>0</v>
      </c>
      <c r="AN174" s="302"/>
      <c r="AO174" s="178">
        <f t="shared" si="342"/>
        <v>0</v>
      </c>
      <c r="AP174" s="178">
        <f>SUMIFS('1-2 人员岗位信息'!J:J,'1-2 人员岗位信息'!$C:$C,"专业外包",'1-2 人员岗位信息'!$B:$B,$D174)</f>
        <v>0</v>
      </c>
      <c r="AQ174" s="302"/>
      <c r="AR174" s="178">
        <f t="shared" si="343"/>
        <v>0</v>
      </c>
      <c r="AS174" s="178">
        <f>SUMIFS('1-2 人员岗位信息'!K:K,'1-2 人员岗位信息'!$C:$C,"专业外包",'1-2 人员岗位信息'!$B:$B,$D174)</f>
        <v>0</v>
      </c>
      <c r="AT174" s="302"/>
      <c r="AU174" s="178">
        <f t="shared" si="344"/>
        <v>0</v>
      </c>
      <c r="AV174" s="178">
        <f>SUMIFS('1-2 人员岗位信息'!L:L,'1-2 人员岗位信息'!$C:$C,"专业外包",'1-2 人员岗位信息'!$B:$B,$D174)</f>
        <v>0</v>
      </c>
      <c r="AW174" s="302"/>
      <c r="AX174" s="178">
        <f t="shared" si="345"/>
        <v>0</v>
      </c>
      <c r="AY174" s="178">
        <f>SUMIFS('1-2 人员岗位信息'!M:M,'1-2 人员岗位信息'!$C:$C,"专业外包",'1-2 人员岗位信息'!$B:$B,$D174)</f>
        <v>0</v>
      </c>
      <c r="AZ174" s="302"/>
      <c r="BA174" s="178">
        <f t="shared" si="346"/>
        <v>0</v>
      </c>
      <c r="BB174" s="178">
        <f>SUMIFS('1-2 人员岗位信息'!N:N,'1-2 人员岗位信息'!$C:$C,"专业外包",'1-2 人员岗位信息'!$B:$B,$D174)</f>
        <v>0</v>
      </c>
      <c r="BC174" s="302"/>
      <c r="BD174" s="178">
        <f t="shared" si="347"/>
        <v>0</v>
      </c>
      <c r="BE174" s="178">
        <f>SUMIFS('1-2 人员岗位信息'!O:O,'1-2 人员岗位信息'!$C:$C,"专业外包",'1-2 人员岗位信息'!$B:$B,$D174)</f>
        <v>0</v>
      </c>
      <c r="BF174" s="302"/>
      <c r="BG174" s="178">
        <f t="shared" si="348"/>
        <v>0</v>
      </c>
      <c r="BH174" s="178">
        <f>SUMIFS('1-2 人员岗位信息'!P:P,'1-2 人员岗位信息'!$C:$C,"专业外包",'1-2 人员岗位信息'!$B:$B,$D174)</f>
        <v>0</v>
      </c>
      <c r="BI174" s="302"/>
      <c r="BJ174" s="178">
        <f t="shared" si="349"/>
        <v>0</v>
      </c>
      <c r="BK174" s="178">
        <f>SUMIFS('1-2 人员岗位信息'!Q:Q,'1-2 人员岗位信息'!$C:$C,"专业外包",'1-2 人员岗位信息'!$B:$B,$D174)</f>
        <v>0</v>
      </c>
      <c r="BL174" s="311"/>
      <c r="BM174" s="315"/>
      <c r="BN174" s="319"/>
    </row>
    <row r="175" s="121" customFormat="1" ht="33.95" hidden="1" customHeight="1" outlineLevel="4" spans="2:66">
      <c r="B175" s="122" t="s">
        <v>784</v>
      </c>
      <c r="C175" s="123" t="s">
        <v>24</v>
      </c>
      <c r="D175" s="121" t="s">
        <v>25</v>
      </c>
      <c r="E175" s="122"/>
      <c r="F175" s="122"/>
      <c r="G175" s="122"/>
      <c r="H175" s="122">
        <f t="shared" si="333"/>
        <v>0</v>
      </c>
      <c r="I175" s="122" t="s">
        <v>1081</v>
      </c>
      <c r="J175" s="122" t="e">
        <f t="shared" si="334"/>
        <v>#DIV/0!</v>
      </c>
      <c r="K175" s="122" t="s">
        <v>1018</v>
      </c>
      <c r="L175" s="122" t="e">
        <f t="shared" si="335"/>
        <v>#DIV/0!</v>
      </c>
      <c r="M175" s="122" t="s">
        <v>791</v>
      </c>
      <c r="N175" s="122">
        <f t="shared" si="336"/>
        <v>0</v>
      </c>
      <c r="O175" s="122"/>
      <c r="P175" s="293"/>
      <c r="Q175" s="293"/>
      <c r="R175" s="293"/>
      <c r="S175" s="293"/>
      <c r="T175" s="293"/>
      <c r="U175" s="293"/>
      <c r="V175" s="293"/>
      <c r="W175" s="293"/>
      <c r="X175" s="293"/>
      <c r="Y175" s="293"/>
      <c r="Z175" s="293"/>
      <c r="AA175" s="293"/>
      <c r="AB175" s="122">
        <f t="shared" si="337"/>
        <v>0</v>
      </c>
      <c r="AC175" s="122">
        <f t="shared" si="338"/>
        <v>0</v>
      </c>
      <c r="AD175" s="122">
        <f>VLOOKUP($I175,'1-1 项目基础信息'!$F:$S,3,FALSE)</f>
        <v>0</v>
      </c>
      <c r="AE175" s="302"/>
      <c r="AF175" s="122">
        <f t="shared" si="339"/>
        <v>0</v>
      </c>
      <c r="AG175" s="122">
        <f>VLOOKUP($I175,'1-1 项目基础信息'!$F:$S,4,FALSE)</f>
        <v>0</v>
      </c>
      <c r="AH175" s="302"/>
      <c r="AI175" s="122">
        <f t="shared" si="340"/>
        <v>0</v>
      </c>
      <c r="AJ175" s="122">
        <f>VLOOKUP($I175,'1-1 项目基础信息'!$F:$S,5,FALSE)</f>
        <v>0</v>
      </c>
      <c r="AK175" s="302"/>
      <c r="AL175" s="122">
        <f t="shared" si="341"/>
        <v>0</v>
      </c>
      <c r="AM175" s="122">
        <f>VLOOKUP($I175,'1-1 项目基础信息'!$F:$S,6,FALSE)</f>
        <v>0</v>
      </c>
      <c r="AN175" s="302"/>
      <c r="AO175" s="122">
        <f t="shared" si="342"/>
        <v>0</v>
      </c>
      <c r="AP175" s="122">
        <f>VLOOKUP($I175,'1-1 项目基础信息'!$F:$S,7,FALSE)</f>
        <v>0</v>
      </c>
      <c r="AQ175" s="302"/>
      <c r="AR175" s="122">
        <f t="shared" si="343"/>
        <v>0</v>
      </c>
      <c r="AS175" s="122">
        <f>VLOOKUP($I175,'1-1 项目基础信息'!$F:$S,8,FALSE)</f>
        <v>0</v>
      </c>
      <c r="AT175" s="302"/>
      <c r="AU175" s="122">
        <f t="shared" si="344"/>
        <v>0</v>
      </c>
      <c r="AV175" s="122">
        <f>VLOOKUP($I175,'1-1 项目基础信息'!$F:$S,9,FALSE)</f>
        <v>0</v>
      </c>
      <c r="AW175" s="302"/>
      <c r="AX175" s="122">
        <f t="shared" si="345"/>
        <v>0</v>
      </c>
      <c r="AY175" s="122">
        <f>VLOOKUP($I175,'1-1 项目基础信息'!$F:$S,10,FALSE)</f>
        <v>0</v>
      </c>
      <c r="AZ175" s="302"/>
      <c r="BA175" s="122">
        <f t="shared" si="346"/>
        <v>0</v>
      </c>
      <c r="BB175" s="122">
        <f>VLOOKUP($I175,'1-1 项目基础信息'!$F:$S,11,FALSE)</f>
        <v>0</v>
      </c>
      <c r="BC175" s="302"/>
      <c r="BD175" s="122">
        <f t="shared" si="347"/>
        <v>0</v>
      </c>
      <c r="BE175" s="122">
        <f>VLOOKUP($I175,'1-1 项目基础信息'!$F:$S,12,FALSE)</f>
        <v>0</v>
      </c>
      <c r="BF175" s="302"/>
      <c r="BG175" s="122">
        <f t="shared" si="348"/>
        <v>0</v>
      </c>
      <c r="BH175" s="122">
        <f>VLOOKUP($I175,'1-1 项目基础信息'!$F:$S,13,FALSE)</f>
        <v>0</v>
      </c>
      <c r="BI175" s="302"/>
      <c r="BJ175" s="122">
        <f t="shared" si="349"/>
        <v>0</v>
      </c>
      <c r="BK175" s="122">
        <f>VLOOKUP($I175,'1-1 项目基础信息'!$F:$S,14,FALSE)</f>
        <v>0</v>
      </c>
      <c r="BL175" s="311"/>
      <c r="BM175" s="315"/>
      <c r="BN175" s="318"/>
    </row>
    <row r="176" s="48" customFormat="1" ht="33.95" hidden="1" customHeight="1" outlineLevel="3" collapsed="1" spans="2:66">
      <c r="B176" s="118" t="s">
        <v>779</v>
      </c>
      <c r="C176" s="119" t="s">
        <v>1082</v>
      </c>
      <c r="D176" s="48" t="s">
        <v>1083</v>
      </c>
      <c r="E176" s="118"/>
      <c r="F176" s="118"/>
      <c r="G176" s="118"/>
      <c r="H176" s="118">
        <f>H177+H181+H185</f>
        <v>0</v>
      </c>
      <c r="I176" s="118"/>
      <c r="J176" s="118"/>
      <c r="K176" s="118"/>
      <c r="L176" s="118"/>
      <c r="M176" s="118"/>
      <c r="N176" s="118"/>
      <c r="O176" s="118"/>
      <c r="P176" s="292"/>
      <c r="Q176" s="292"/>
      <c r="R176" s="292"/>
      <c r="S176" s="292"/>
      <c r="T176" s="292"/>
      <c r="U176" s="292"/>
      <c r="V176" s="292"/>
      <c r="W176" s="292"/>
      <c r="X176" s="292"/>
      <c r="Y176" s="292"/>
      <c r="Z176" s="292"/>
      <c r="AA176" s="292"/>
      <c r="AB176" s="118">
        <f t="shared" ref="AB176:AF176" si="350">AB177+AB181+AB185</f>
        <v>0</v>
      </c>
      <c r="AC176" s="118">
        <f t="shared" si="350"/>
        <v>0</v>
      </c>
      <c r="AD176" s="118"/>
      <c r="AE176" s="118"/>
      <c r="AF176" s="118">
        <f t="shared" si="350"/>
        <v>0</v>
      </c>
      <c r="AG176" s="118"/>
      <c r="AH176" s="118"/>
      <c r="AI176" s="118">
        <f>AI177+AI181+AI185</f>
        <v>0</v>
      </c>
      <c r="AJ176" s="118"/>
      <c r="AK176" s="118"/>
      <c r="AL176" s="118">
        <f>AL177+AL181+AL185</f>
        <v>0</v>
      </c>
      <c r="AM176" s="118"/>
      <c r="AN176" s="118"/>
      <c r="AO176" s="118">
        <f>AO177+AO181+AO185</f>
        <v>0</v>
      </c>
      <c r="AP176" s="118"/>
      <c r="AQ176" s="118"/>
      <c r="AR176" s="118">
        <f>AR177+AR181+AR185</f>
        <v>0</v>
      </c>
      <c r="AS176" s="118"/>
      <c r="AT176" s="118"/>
      <c r="AU176" s="118">
        <f>AU177+AU181+AU185</f>
        <v>0</v>
      </c>
      <c r="AV176" s="118"/>
      <c r="AW176" s="118"/>
      <c r="AX176" s="118">
        <f>AX177+AX181+AX185</f>
        <v>0</v>
      </c>
      <c r="AY176" s="118"/>
      <c r="AZ176" s="118"/>
      <c r="BA176" s="118">
        <f>BA177+BA181+BA185</f>
        <v>0</v>
      </c>
      <c r="BB176" s="118"/>
      <c r="BC176" s="118"/>
      <c r="BD176" s="118">
        <f>BD177+BD181+BD185</f>
        <v>0</v>
      </c>
      <c r="BE176" s="118"/>
      <c r="BF176" s="118"/>
      <c r="BG176" s="118">
        <f>BG177+BG181+BG185</f>
        <v>0</v>
      </c>
      <c r="BH176" s="118"/>
      <c r="BI176" s="118"/>
      <c r="BJ176" s="118">
        <f>BJ177+BJ181+BJ185</f>
        <v>0</v>
      </c>
      <c r="BK176" s="118"/>
      <c r="BL176" s="309"/>
      <c r="BM176" s="315"/>
      <c r="BN176" s="317"/>
    </row>
    <row r="177" s="121" customFormat="1" ht="33.95" hidden="1" customHeight="1" outlineLevel="4" collapsed="1" spans="2:66">
      <c r="B177" s="122" t="s">
        <v>779</v>
      </c>
      <c r="C177" s="123" t="s">
        <v>127</v>
      </c>
      <c r="D177" s="121" t="s">
        <v>109</v>
      </c>
      <c r="E177" s="122"/>
      <c r="F177" s="122"/>
      <c r="G177" s="122"/>
      <c r="H177" s="122">
        <f>SUM(H178:H180)</f>
        <v>0</v>
      </c>
      <c r="I177" s="122"/>
      <c r="J177" s="122"/>
      <c r="K177" s="122"/>
      <c r="L177" s="122"/>
      <c r="M177" s="122"/>
      <c r="N177" s="122"/>
      <c r="O177" s="122"/>
      <c r="P177" s="293"/>
      <c r="Q177" s="293"/>
      <c r="R177" s="293"/>
      <c r="S177" s="293"/>
      <c r="T177" s="293"/>
      <c r="U177" s="293"/>
      <c r="V177" s="293"/>
      <c r="W177" s="293"/>
      <c r="X177" s="293"/>
      <c r="Y177" s="293"/>
      <c r="Z177" s="293"/>
      <c r="AA177" s="293"/>
      <c r="AB177" s="122">
        <f t="shared" ref="AB177:AF177" si="351">SUM(AB178:AB180)</f>
        <v>0</v>
      </c>
      <c r="AC177" s="122">
        <f t="shared" si="351"/>
        <v>0</v>
      </c>
      <c r="AD177" s="122"/>
      <c r="AE177" s="122"/>
      <c r="AF177" s="122">
        <f t="shared" si="351"/>
        <v>0</v>
      </c>
      <c r="AG177" s="122"/>
      <c r="AH177" s="122"/>
      <c r="AI177" s="122">
        <f>SUM(AI178:AI180)</f>
        <v>0</v>
      </c>
      <c r="AJ177" s="122"/>
      <c r="AK177" s="122"/>
      <c r="AL177" s="122">
        <f>SUM(AL178:AL180)</f>
        <v>0</v>
      </c>
      <c r="AM177" s="122"/>
      <c r="AN177" s="122"/>
      <c r="AO177" s="122">
        <f>SUM(AO178:AO180)</f>
        <v>0</v>
      </c>
      <c r="AP177" s="122"/>
      <c r="AQ177" s="122"/>
      <c r="AR177" s="122">
        <f>SUM(AR178:AR180)</f>
        <v>0</v>
      </c>
      <c r="AS177" s="122"/>
      <c r="AT177" s="122"/>
      <c r="AU177" s="122">
        <f>SUM(AU178:AU180)</f>
        <v>0</v>
      </c>
      <c r="AV177" s="122"/>
      <c r="AW177" s="122"/>
      <c r="AX177" s="122">
        <f>SUM(AX178:AX180)</f>
        <v>0</v>
      </c>
      <c r="AY177" s="122"/>
      <c r="AZ177" s="122"/>
      <c r="BA177" s="122">
        <f>SUM(BA178:BA180)</f>
        <v>0</v>
      </c>
      <c r="BB177" s="122"/>
      <c r="BC177" s="122"/>
      <c r="BD177" s="122">
        <f>SUM(BD178:BD180)</f>
        <v>0</v>
      </c>
      <c r="BE177" s="122"/>
      <c r="BF177" s="122"/>
      <c r="BG177" s="122">
        <f>SUM(BG178:BG180)</f>
        <v>0</v>
      </c>
      <c r="BH177" s="122"/>
      <c r="BI177" s="122"/>
      <c r="BJ177" s="122">
        <f>SUM(BJ178:BJ180)</f>
        <v>0</v>
      </c>
      <c r="BK177" s="122"/>
      <c r="BL177" s="310"/>
      <c r="BM177" s="315"/>
      <c r="BN177" s="318"/>
    </row>
    <row r="178" s="267" customFormat="1" ht="33.95" hidden="1" customHeight="1" outlineLevel="5" spans="2:66">
      <c r="B178" s="178" t="s">
        <v>784</v>
      </c>
      <c r="C178" s="287" t="s">
        <v>1084</v>
      </c>
      <c r="D178" s="267" t="s">
        <v>1085</v>
      </c>
      <c r="E178" s="178" t="s">
        <v>1086</v>
      </c>
      <c r="F178" s="178"/>
      <c r="G178" s="178" t="s">
        <v>788</v>
      </c>
      <c r="H178" s="178">
        <f t="shared" ref="H178:H180" si="352">AB178</f>
        <v>0</v>
      </c>
      <c r="I178" s="178" t="s">
        <v>789</v>
      </c>
      <c r="J178" s="178" t="e">
        <f t="shared" ref="J178:J180" si="353">SUM(AD178,AG178,AJ178,AM178,AP178,AS178,AV178,AY178,BB178,BE178,BH178,BK178)/N178</f>
        <v>#DIV/0!</v>
      </c>
      <c r="K178" s="178" t="s">
        <v>790</v>
      </c>
      <c r="L178" s="178" t="e">
        <f t="shared" ref="L178:L180" si="354">H178/N178/J178</f>
        <v>#DIV/0!</v>
      </c>
      <c r="M178" s="178" t="s">
        <v>791</v>
      </c>
      <c r="N178" s="178">
        <f t="shared" ref="N178:N180" si="355">COUNTIF(AD178,"&gt;0")+COUNTIF(AG178,"&gt;0")+COUNTIF(AJ178,"&gt;0")+COUNTIF(AM178,"&gt;0")+COUNTIF(AP178,"&gt;0")+COUNTIF(AS178,"&gt;0")+COUNTIF(AV178,"&gt;0")+COUNTIF(AY178,"&gt;0")+COUNTIF(BB178,"&gt;0")+COUNTIF(BE178,"&gt;0")+COUNTIF(BH178,"&gt;0")+COUNTIF(BK178,"&gt;0")</f>
        <v>0</v>
      </c>
      <c r="O178" s="178"/>
      <c r="P178" s="294"/>
      <c r="Q178" s="294"/>
      <c r="R178" s="294"/>
      <c r="S178" s="294"/>
      <c r="T178" s="294"/>
      <c r="U178" s="294"/>
      <c r="V178" s="294"/>
      <c r="W178" s="294"/>
      <c r="X178" s="294"/>
      <c r="Y178" s="294"/>
      <c r="Z178" s="294"/>
      <c r="AA178" s="294"/>
      <c r="AB178" s="178">
        <f t="shared" ref="AB178:AB180" si="356">SUM(AC178,AF178,AI178,AL178,AO178,AR178,AU178,AX178,BA178,BD178,BG178,BJ178)</f>
        <v>0</v>
      </c>
      <c r="AC178" s="178">
        <f t="shared" ref="AC178:AC180" si="357">AD178*AE178</f>
        <v>0</v>
      </c>
      <c r="AD178" s="178">
        <f>SUMIFS('1-2 人员岗位信息'!F:F,'1-2 人员岗位信息'!$C:$C,"自有人员",'1-2 人员岗位信息'!$B:$B,$D178)</f>
        <v>0</v>
      </c>
      <c r="AE178" s="302"/>
      <c r="AF178" s="178">
        <f t="shared" ref="AF178:AF180" si="358">AG178*AH178</f>
        <v>0</v>
      </c>
      <c r="AG178" s="178">
        <f>SUMIFS('1-2 人员岗位信息'!G:G,'1-2 人员岗位信息'!$C:$C,"自有人员",'1-2 人员岗位信息'!$B:$B,$D178)</f>
        <v>0</v>
      </c>
      <c r="AH178" s="302"/>
      <c r="AI178" s="178">
        <f t="shared" ref="AI178:AI180" si="359">AJ178*AK178</f>
        <v>0</v>
      </c>
      <c r="AJ178" s="178">
        <f>SUMIFS('1-2 人员岗位信息'!H:H,'1-2 人员岗位信息'!$C:$C,"自有人员",'1-2 人员岗位信息'!$B:$B,$D178)</f>
        <v>0</v>
      </c>
      <c r="AK178" s="302"/>
      <c r="AL178" s="178">
        <f t="shared" ref="AL178:AL180" si="360">AM178*AN178</f>
        <v>0</v>
      </c>
      <c r="AM178" s="178">
        <f>SUMIFS('1-2 人员岗位信息'!I:I,'1-2 人员岗位信息'!$C:$C,"自有人员",'1-2 人员岗位信息'!$B:$B,$D178)</f>
        <v>0</v>
      </c>
      <c r="AN178" s="302"/>
      <c r="AO178" s="178">
        <f t="shared" ref="AO178:AO180" si="361">AP178*AQ178</f>
        <v>0</v>
      </c>
      <c r="AP178" s="178">
        <f>SUMIFS('1-2 人员岗位信息'!J:J,'1-2 人员岗位信息'!$C:$C,"自有人员",'1-2 人员岗位信息'!$B:$B,$D178)</f>
        <v>0</v>
      </c>
      <c r="AQ178" s="302"/>
      <c r="AR178" s="178">
        <f t="shared" ref="AR178:AR180" si="362">AS178*AT178</f>
        <v>0</v>
      </c>
      <c r="AS178" s="178">
        <f>SUMIFS('1-2 人员岗位信息'!K:K,'1-2 人员岗位信息'!$C:$C,"自有人员",'1-2 人员岗位信息'!$B:$B,$D178)</f>
        <v>0</v>
      </c>
      <c r="AT178" s="302"/>
      <c r="AU178" s="178">
        <f t="shared" ref="AU178:AU180" si="363">AV178*AW178</f>
        <v>0</v>
      </c>
      <c r="AV178" s="178">
        <f>SUMIFS('1-2 人员岗位信息'!L:L,'1-2 人员岗位信息'!$C:$C,"自有人员",'1-2 人员岗位信息'!$B:$B,$D178)</f>
        <v>0</v>
      </c>
      <c r="AW178" s="302"/>
      <c r="AX178" s="178">
        <f t="shared" ref="AX178:AX180" si="364">AY178*AZ178</f>
        <v>0</v>
      </c>
      <c r="AY178" s="178">
        <f>SUMIFS('1-2 人员岗位信息'!M:M,'1-2 人员岗位信息'!$C:$C,"自有人员",'1-2 人员岗位信息'!$B:$B,$D178)</f>
        <v>0</v>
      </c>
      <c r="AZ178" s="302"/>
      <c r="BA178" s="178">
        <f t="shared" ref="BA178:BA180" si="365">BB178*BC178</f>
        <v>0</v>
      </c>
      <c r="BB178" s="178">
        <f>SUMIFS('1-2 人员岗位信息'!N:N,'1-2 人员岗位信息'!$C:$C,"自有人员",'1-2 人员岗位信息'!$B:$B,$D178)</f>
        <v>0</v>
      </c>
      <c r="BC178" s="302"/>
      <c r="BD178" s="178">
        <f t="shared" ref="BD178:BD180" si="366">BE178*BF178</f>
        <v>0</v>
      </c>
      <c r="BE178" s="178">
        <f>SUMIFS('1-2 人员岗位信息'!O:O,'1-2 人员岗位信息'!$C:$C,"自有人员",'1-2 人员岗位信息'!$B:$B,$D178)</f>
        <v>0</v>
      </c>
      <c r="BF178" s="302"/>
      <c r="BG178" s="178">
        <f t="shared" ref="BG178:BG180" si="367">BH178*BI178</f>
        <v>0</v>
      </c>
      <c r="BH178" s="178">
        <f>SUMIFS('1-2 人员岗位信息'!P:P,'1-2 人员岗位信息'!$C:$C,"自有人员",'1-2 人员岗位信息'!$B:$B,$D178)</f>
        <v>0</v>
      </c>
      <c r="BI178" s="302"/>
      <c r="BJ178" s="178">
        <f t="shared" ref="BJ178:BJ180" si="368">BK178*BL178</f>
        <v>0</v>
      </c>
      <c r="BK178" s="178">
        <f>SUMIFS('1-2 人员岗位信息'!Q:Q,'1-2 人员岗位信息'!$C:$C,"自有人员",'1-2 人员岗位信息'!$B:$B,$D178)</f>
        <v>0</v>
      </c>
      <c r="BL178" s="311"/>
      <c r="BM178" s="315"/>
      <c r="BN178" s="319"/>
    </row>
    <row r="179" s="267" customFormat="1" ht="33.95" hidden="1" customHeight="1" outlineLevel="5" spans="2:66">
      <c r="B179" s="178" t="s">
        <v>784</v>
      </c>
      <c r="C179" s="287" t="s">
        <v>1087</v>
      </c>
      <c r="D179" s="267" t="s">
        <v>1083</v>
      </c>
      <c r="E179" s="178" t="s">
        <v>1088</v>
      </c>
      <c r="F179" s="178"/>
      <c r="G179" s="178" t="s">
        <v>788</v>
      </c>
      <c r="H179" s="178">
        <f t="shared" si="352"/>
        <v>0</v>
      </c>
      <c r="I179" s="178" t="s">
        <v>789</v>
      </c>
      <c r="J179" s="178" t="e">
        <f t="shared" si="353"/>
        <v>#DIV/0!</v>
      </c>
      <c r="K179" s="178" t="s">
        <v>790</v>
      </c>
      <c r="L179" s="178" t="e">
        <f t="shared" si="354"/>
        <v>#DIV/0!</v>
      </c>
      <c r="M179" s="178" t="s">
        <v>791</v>
      </c>
      <c r="N179" s="178">
        <f t="shared" si="355"/>
        <v>0</v>
      </c>
      <c r="O179" s="178"/>
      <c r="P179" s="294"/>
      <c r="Q179" s="294"/>
      <c r="R179" s="294"/>
      <c r="S179" s="294"/>
      <c r="T179" s="294"/>
      <c r="U179" s="294"/>
      <c r="V179" s="294"/>
      <c r="W179" s="294"/>
      <c r="X179" s="294"/>
      <c r="Y179" s="294"/>
      <c r="Z179" s="294"/>
      <c r="AA179" s="294"/>
      <c r="AB179" s="178">
        <f t="shared" si="356"/>
        <v>0</v>
      </c>
      <c r="AC179" s="178">
        <f t="shared" si="357"/>
        <v>0</v>
      </c>
      <c r="AD179" s="178">
        <f>SUMIFS('1-2 人员岗位信息'!F:F,'1-2 人员岗位信息'!$C:$C,"自有人员",'1-2 人员岗位信息'!$B:$B,$D179)</f>
        <v>0</v>
      </c>
      <c r="AE179" s="302"/>
      <c r="AF179" s="178">
        <f t="shared" si="358"/>
        <v>0</v>
      </c>
      <c r="AG179" s="178">
        <f>SUMIFS('1-2 人员岗位信息'!G:G,'1-2 人员岗位信息'!$C:$C,"自有人员",'1-2 人员岗位信息'!$B:$B,$D179)</f>
        <v>0</v>
      </c>
      <c r="AH179" s="302"/>
      <c r="AI179" s="178">
        <f t="shared" si="359"/>
        <v>0</v>
      </c>
      <c r="AJ179" s="178">
        <f>SUMIFS('1-2 人员岗位信息'!H:H,'1-2 人员岗位信息'!$C:$C,"自有人员",'1-2 人员岗位信息'!$B:$B,$D179)</f>
        <v>0</v>
      </c>
      <c r="AK179" s="302"/>
      <c r="AL179" s="178">
        <f t="shared" si="360"/>
        <v>0</v>
      </c>
      <c r="AM179" s="178">
        <f>SUMIFS('1-2 人员岗位信息'!I:I,'1-2 人员岗位信息'!$C:$C,"自有人员",'1-2 人员岗位信息'!$B:$B,$D179)</f>
        <v>0</v>
      </c>
      <c r="AN179" s="302"/>
      <c r="AO179" s="178">
        <f t="shared" si="361"/>
        <v>0</v>
      </c>
      <c r="AP179" s="178">
        <f>SUMIFS('1-2 人员岗位信息'!J:J,'1-2 人员岗位信息'!$C:$C,"自有人员",'1-2 人员岗位信息'!$B:$B,$D179)</f>
        <v>0</v>
      </c>
      <c r="AQ179" s="302"/>
      <c r="AR179" s="178">
        <f t="shared" si="362"/>
        <v>0</v>
      </c>
      <c r="AS179" s="178">
        <f>SUMIFS('1-2 人员岗位信息'!K:K,'1-2 人员岗位信息'!$C:$C,"自有人员",'1-2 人员岗位信息'!$B:$B,$D179)</f>
        <v>0</v>
      </c>
      <c r="AT179" s="302"/>
      <c r="AU179" s="178">
        <f t="shared" si="363"/>
        <v>0</v>
      </c>
      <c r="AV179" s="178">
        <f>SUMIFS('1-2 人员岗位信息'!L:L,'1-2 人员岗位信息'!$C:$C,"自有人员",'1-2 人员岗位信息'!$B:$B,$D179)</f>
        <v>0</v>
      </c>
      <c r="AW179" s="302"/>
      <c r="AX179" s="178">
        <f t="shared" si="364"/>
        <v>0</v>
      </c>
      <c r="AY179" s="178">
        <f>SUMIFS('1-2 人员岗位信息'!M:M,'1-2 人员岗位信息'!$C:$C,"自有人员",'1-2 人员岗位信息'!$B:$B,$D179)</f>
        <v>0</v>
      </c>
      <c r="AZ179" s="302"/>
      <c r="BA179" s="178">
        <f t="shared" si="365"/>
        <v>0</v>
      </c>
      <c r="BB179" s="178">
        <f>SUMIFS('1-2 人员岗位信息'!N:N,'1-2 人员岗位信息'!$C:$C,"自有人员",'1-2 人员岗位信息'!$B:$B,$D179)</f>
        <v>0</v>
      </c>
      <c r="BC179" s="302"/>
      <c r="BD179" s="178">
        <f t="shared" si="366"/>
        <v>0</v>
      </c>
      <c r="BE179" s="178">
        <f>SUMIFS('1-2 人员岗位信息'!O:O,'1-2 人员岗位信息'!$C:$C,"自有人员",'1-2 人员岗位信息'!$B:$B,$D179)</f>
        <v>0</v>
      </c>
      <c r="BF179" s="302"/>
      <c r="BG179" s="178">
        <f t="shared" si="367"/>
        <v>0</v>
      </c>
      <c r="BH179" s="178">
        <f>SUMIFS('1-2 人员岗位信息'!P:P,'1-2 人员岗位信息'!$C:$C,"自有人员",'1-2 人员岗位信息'!$B:$B,$D179)</f>
        <v>0</v>
      </c>
      <c r="BI179" s="302"/>
      <c r="BJ179" s="178">
        <f t="shared" si="368"/>
        <v>0</v>
      </c>
      <c r="BK179" s="178">
        <f>SUMIFS('1-2 人员岗位信息'!Q:Q,'1-2 人员岗位信息'!$C:$C,"自有人员",'1-2 人员岗位信息'!$B:$B,$D179)</f>
        <v>0</v>
      </c>
      <c r="BL179" s="311"/>
      <c r="BM179" s="315"/>
      <c r="BN179" s="319"/>
    </row>
    <row r="180" s="267" customFormat="1" ht="33.95" hidden="1" customHeight="1" outlineLevel="5" spans="2:66">
      <c r="B180" s="178" t="s">
        <v>784</v>
      </c>
      <c r="C180" s="287" t="s">
        <v>1089</v>
      </c>
      <c r="D180" s="267" t="s">
        <v>1090</v>
      </c>
      <c r="E180" s="178" t="s">
        <v>1091</v>
      </c>
      <c r="F180" s="178"/>
      <c r="G180" s="178" t="s">
        <v>788</v>
      </c>
      <c r="H180" s="178">
        <f t="shared" si="352"/>
        <v>0</v>
      </c>
      <c r="I180" s="178" t="s">
        <v>789</v>
      </c>
      <c r="J180" s="178" t="e">
        <f t="shared" si="353"/>
        <v>#DIV/0!</v>
      </c>
      <c r="K180" s="178" t="s">
        <v>790</v>
      </c>
      <c r="L180" s="178" t="e">
        <f t="shared" si="354"/>
        <v>#DIV/0!</v>
      </c>
      <c r="M180" s="178" t="s">
        <v>791</v>
      </c>
      <c r="N180" s="178">
        <f t="shared" si="355"/>
        <v>0</v>
      </c>
      <c r="O180" s="178"/>
      <c r="P180" s="294"/>
      <c r="Q180" s="294"/>
      <c r="R180" s="294"/>
      <c r="S180" s="294"/>
      <c r="T180" s="294"/>
      <c r="U180" s="294"/>
      <c r="V180" s="294"/>
      <c r="W180" s="294"/>
      <c r="X180" s="294"/>
      <c r="Y180" s="294"/>
      <c r="Z180" s="294"/>
      <c r="AA180" s="294"/>
      <c r="AB180" s="178">
        <f t="shared" si="356"/>
        <v>0</v>
      </c>
      <c r="AC180" s="178">
        <f t="shared" si="357"/>
        <v>0</v>
      </c>
      <c r="AD180" s="178">
        <f>SUMIFS('1-2 人员岗位信息'!F:F,'1-2 人员岗位信息'!$C:$C,"自有人员",'1-2 人员岗位信息'!$B:$B,$D180)</f>
        <v>0</v>
      </c>
      <c r="AE180" s="302"/>
      <c r="AF180" s="178">
        <f t="shared" si="358"/>
        <v>0</v>
      </c>
      <c r="AG180" s="178">
        <f>SUMIFS('1-2 人员岗位信息'!G:G,'1-2 人员岗位信息'!$C:$C,"自有人员",'1-2 人员岗位信息'!$B:$B,$D180)</f>
        <v>0</v>
      </c>
      <c r="AH180" s="302"/>
      <c r="AI180" s="178">
        <f t="shared" si="359"/>
        <v>0</v>
      </c>
      <c r="AJ180" s="178">
        <f>SUMIFS('1-2 人员岗位信息'!H:H,'1-2 人员岗位信息'!$C:$C,"自有人员",'1-2 人员岗位信息'!$B:$B,$D180)</f>
        <v>0</v>
      </c>
      <c r="AK180" s="302"/>
      <c r="AL180" s="178">
        <f t="shared" si="360"/>
        <v>0</v>
      </c>
      <c r="AM180" s="178">
        <f>SUMIFS('1-2 人员岗位信息'!I:I,'1-2 人员岗位信息'!$C:$C,"自有人员",'1-2 人员岗位信息'!$B:$B,$D180)</f>
        <v>0</v>
      </c>
      <c r="AN180" s="302"/>
      <c r="AO180" s="178">
        <f t="shared" si="361"/>
        <v>0</v>
      </c>
      <c r="AP180" s="178">
        <f>SUMIFS('1-2 人员岗位信息'!J:J,'1-2 人员岗位信息'!$C:$C,"自有人员",'1-2 人员岗位信息'!$B:$B,$D180)</f>
        <v>0</v>
      </c>
      <c r="AQ180" s="302"/>
      <c r="AR180" s="178">
        <f t="shared" si="362"/>
        <v>0</v>
      </c>
      <c r="AS180" s="178">
        <f>SUMIFS('1-2 人员岗位信息'!K:K,'1-2 人员岗位信息'!$C:$C,"自有人员",'1-2 人员岗位信息'!$B:$B,$D180)</f>
        <v>0</v>
      </c>
      <c r="AT180" s="302"/>
      <c r="AU180" s="178">
        <f t="shared" si="363"/>
        <v>0</v>
      </c>
      <c r="AV180" s="178">
        <f>SUMIFS('1-2 人员岗位信息'!L:L,'1-2 人员岗位信息'!$C:$C,"自有人员",'1-2 人员岗位信息'!$B:$B,$D180)</f>
        <v>0</v>
      </c>
      <c r="AW180" s="302"/>
      <c r="AX180" s="178">
        <f t="shared" si="364"/>
        <v>0</v>
      </c>
      <c r="AY180" s="178">
        <f>SUMIFS('1-2 人员岗位信息'!M:M,'1-2 人员岗位信息'!$C:$C,"自有人员",'1-2 人员岗位信息'!$B:$B,$D180)</f>
        <v>0</v>
      </c>
      <c r="AZ180" s="302"/>
      <c r="BA180" s="178">
        <f t="shared" si="365"/>
        <v>0</v>
      </c>
      <c r="BB180" s="178">
        <f>SUMIFS('1-2 人员岗位信息'!N:N,'1-2 人员岗位信息'!$C:$C,"自有人员",'1-2 人员岗位信息'!$B:$B,$D180)</f>
        <v>0</v>
      </c>
      <c r="BC180" s="302"/>
      <c r="BD180" s="178">
        <f t="shared" si="366"/>
        <v>0</v>
      </c>
      <c r="BE180" s="178">
        <f>SUMIFS('1-2 人员岗位信息'!O:O,'1-2 人员岗位信息'!$C:$C,"自有人员",'1-2 人员岗位信息'!$B:$B,$D180)</f>
        <v>0</v>
      </c>
      <c r="BF180" s="302"/>
      <c r="BG180" s="178">
        <f t="shared" si="367"/>
        <v>0</v>
      </c>
      <c r="BH180" s="178">
        <f>SUMIFS('1-2 人员岗位信息'!P:P,'1-2 人员岗位信息'!$C:$C,"自有人员",'1-2 人员岗位信息'!$B:$B,$D180)</f>
        <v>0</v>
      </c>
      <c r="BI180" s="302"/>
      <c r="BJ180" s="178">
        <f t="shared" si="368"/>
        <v>0</v>
      </c>
      <c r="BK180" s="178">
        <f>SUMIFS('1-2 人员岗位信息'!Q:Q,'1-2 人员岗位信息'!$C:$C,"自有人员",'1-2 人员岗位信息'!$B:$B,$D180)</f>
        <v>0</v>
      </c>
      <c r="BL180" s="311"/>
      <c r="BM180" s="315"/>
      <c r="BN180" s="319"/>
    </row>
    <row r="181" s="121" customFormat="1" ht="33.95" hidden="1" customHeight="1" outlineLevel="4" collapsed="1" spans="2:66">
      <c r="B181" s="122" t="s">
        <v>779</v>
      </c>
      <c r="C181" s="123" t="s">
        <v>74</v>
      </c>
      <c r="D181" s="121" t="s">
        <v>68</v>
      </c>
      <c r="E181" s="122"/>
      <c r="F181" s="122"/>
      <c r="G181" s="122"/>
      <c r="H181" s="122">
        <f>SUM(H182:H184)</f>
        <v>0</v>
      </c>
      <c r="I181" s="122"/>
      <c r="J181" s="122"/>
      <c r="K181" s="122"/>
      <c r="L181" s="122"/>
      <c r="M181" s="122"/>
      <c r="N181" s="122"/>
      <c r="O181" s="122"/>
      <c r="P181" s="293"/>
      <c r="Q181" s="293"/>
      <c r="R181" s="293"/>
      <c r="S181" s="293"/>
      <c r="T181" s="293"/>
      <c r="U181" s="293"/>
      <c r="V181" s="293"/>
      <c r="W181" s="293"/>
      <c r="X181" s="293"/>
      <c r="Y181" s="293"/>
      <c r="Z181" s="293"/>
      <c r="AA181" s="293"/>
      <c r="AB181" s="122">
        <f t="shared" ref="AB181:AF181" si="369">SUM(AB182:AB184)</f>
        <v>0</v>
      </c>
      <c r="AC181" s="122">
        <f t="shared" si="369"/>
        <v>0</v>
      </c>
      <c r="AD181" s="122"/>
      <c r="AE181" s="122"/>
      <c r="AF181" s="122">
        <f t="shared" si="369"/>
        <v>0</v>
      </c>
      <c r="AG181" s="122"/>
      <c r="AH181" s="122"/>
      <c r="AI181" s="122">
        <f>SUM(AI182:AI184)</f>
        <v>0</v>
      </c>
      <c r="AJ181" s="122"/>
      <c r="AK181" s="122"/>
      <c r="AL181" s="122">
        <f>SUM(AL182:AL184)</f>
        <v>0</v>
      </c>
      <c r="AM181" s="122"/>
      <c r="AN181" s="122"/>
      <c r="AO181" s="122">
        <f>SUM(AO182:AO184)</f>
        <v>0</v>
      </c>
      <c r="AP181" s="122"/>
      <c r="AQ181" s="122"/>
      <c r="AR181" s="122">
        <f>SUM(AR182:AR184)</f>
        <v>0</v>
      </c>
      <c r="AS181" s="122"/>
      <c r="AT181" s="122"/>
      <c r="AU181" s="122">
        <f>SUM(AU182:AU184)</f>
        <v>0</v>
      </c>
      <c r="AV181" s="122"/>
      <c r="AW181" s="122"/>
      <c r="AX181" s="122">
        <f>SUM(AX182:AX184)</f>
        <v>0</v>
      </c>
      <c r="AY181" s="122"/>
      <c r="AZ181" s="122"/>
      <c r="BA181" s="122">
        <f>SUM(BA182:BA184)</f>
        <v>0</v>
      </c>
      <c r="BB181" s="122"/>
      <c r="BC181" s="122"/>
      <c r="BD181" s="122">
        <f>SUM(BD182:BD184)</f>
        <v>0</v>
      </c>
      <c r="BE181" s="122"/>
      <c r="BF181" s="122"/>
      <c r="BG181" s="122">
        <f>SUM(BG182:BG184)</f>
        <v>0</v>
      </c>
      <c r="BH181" s="122"/>
      <c r="BI181" s="122"/>
      <c r="BJ181" s="122">
        <f>SUM(BJ182:BJ184)</f>
        <v>0</v>
      </c>
      <c r="BK181" s="122"/>
      <c r="BL181" s="310"/>
      <c r="BM181" s="315"/>
      <c r="BN181" s="318"/>
    </row>
    <row r="182" s="267" customFormat="1" ht="33.95" hidden="1" customHeight="1" outlineLevel="5" spans="2:66">
      <c r="B182" s="178" t="s">
        <v>784</v>
      </c>
      <c r="C182" s="287" t="s">
        <v>1092</v>
      </c>
      <c r="D182" s="267" t="s">
        <v>1085</v>
      </c>
      <c r="E182" s="178" t="s">
        <v>1093</v>
      </c>
      <c r="F182" s="178"/>
      <c r="G182" s="178" t="s">
        <v>788</v>
      </c>
      <c r="H182" s="178">
        <f t="shared" ref="H182:H184" si="370">AB182</f>
        <v>0</v>
      </c>
      <c r="I182" s="178" t="s">
        <v>789</v>
      </c>
      <c r="J182" s="178" t="e">
        <f t="shared" ref="J182:J184" si="371">SUM(AD182,AG182,AJ182,AM182,AP182,AS182,AV182,AY182,BB182,BE182,BH182,BK182)/N182</f>
        <v>#DIV/0!</v>
      </c>
      <c r="K182" s="178" t="s">
        <v>790</v>
      </c>
      <c r="L182" s="178" t="e">
        <f t="shared" ref="L182:L184" si="372">H182/N182/J182</f>
        <v>#DIV/0!</v>
      </c>
      <c r="M182" s="178" t="s">
        <v>791</v>
      </c>
      <c r="N182" s="178">
        <f t="shared" ref="N182:N184" si="373">COUNTIF(AD182,"&gt;0")+COUNTIF(AG182,"&gt;0")+COUNTIF(AJ182,"&gt;0")+COUNTIF(AM182,"&gt;0")+COUNTIF(AP182,"&gt;0")+COUNTIF(AS182,"&gt;0")+COUNTIF(AV182,"&gt;0")+COUNTIF(AY182,"&gt;0")+COUNTIF(BB182,"&gt;0")+COUNTIF(BE182,"&gt;0")+COUNTIF(BH182,"&gt;0")+COUNTIF(BK182,"&gt;0")</f>
        <v>0</v>
      </c>
      <c r="O182" s="178"/>
      <c r="P182" s="294"/>
      <c r="Q182" s="294"/>
      <c r="R182" s="294"/>
      <c r="S182" s="294"/>
      <c r="T182" s="294"/>
      <c r="U182" s="294"/>
      <c r="V182" s="294"/>
      <c r="W182" s="294"/>
      <c r="X182" s="294"/>
      <c r="Y182" s="294"/>
      <c r="Z182" s="294"/>
      <c r="AA182" s="294"/>
      <c r="AB182" s="178">
        <f t="shared" ref="AB182:AB184" si="374">SUM(AC182,AF182,AI182,AL182,AO182,AR182,AU182,AX182,BA182,BD182,BG182,BJ182)</f>
        <v>0</v>
      </c>
      <c r="AC182" s="178">
        <f t="shared" ref="AC182:AC184" si="375">AD182*AE182</f>
        <v>0</v>
      </c>
      <c r="AD182" s="178">
        <f>SUMIFS('1-2 人员岗位信息'!F:F,'1-2 人员岗位信息'!$C:$C,"劳务派遣",'1-2 人员岗位信息'!$B:$B,$D182)</f>
        <v>0</v>
      </c>
      <c r="AE182" s="302"/>
      <c r="AF182" s="178">
        <f t="shared" ref="AF182:AF184" si="376">AG182*AH182</f>
        <v>0</v>
      </c>
      <c r="AG182" s="178">
        <f>SUMIFS('1-2 人员岗位信息'!G:G,'1-2 人员岗位信息'!$C:$C,"劳务派遣",'1-2 人员岗位信息'!$B:$B,$D182)</f>
        <v>0</v>
      </c>
      <c r="AH182" s="302"/>
      <c r="AI182" s="178">
        <f t="shared" ref="AI182:AI184" si="377">AJ182*AK182</f>
        <v>0</v>
      </c>
      <c r="AJ182" s="178">
        <f>SUMIFS('1-2 人员岗位信息'!H:H,'1-2 人员岗位信息'!$C:$C,"劳务派遣",'1-2 人员岗位信息'!$B:$B,$D182)</f>
        <v>0</v>
      </c>
      <c r="AK182" s="302"/>
      <c r="AL182" s="178">
        <f t="shared" ref="AL182:AL184" si="378">AM182*AN182</f>
        <v>0</v>
      </c>
      <c r="AM182" s="178">
        <f>SUMIFS('1-2 人员岗位信息'!I:I,'1-2 人员岗位信息'!$C:$C,"劳务派遣",'1-2 人员岗位信息'!$B:$B,$D182)</f>
        <v>0</v>
      </c>
      <c r="AN182" s="302"/>
      <c r="AO182" s="178">
        <f t="shared" ref="AO182:AO184" si="379">AP182*AQ182</f>
        <v>0</v>
      </c>
      <c r="AP182" s="178">
        <f>SUMIFS('1-2 人员岗位信息'!J:J,'1-2 人员岗位信息'!$C:$C,"劳务派遣",'1-2 人员岗位信息'!$B:$B,$D182)</f>
        <v>0</v>
      </c>
      <c r="AQ182" s="302"/>
      <c r="AR182" s="178">
        <f t="shared" ref="AR182:AR184" si="380">AS182*AT182</f>
        <v>0</v>
      </c>
      <c r="AS182" s="178">
        <f>SUMIFS('1-2 人员岗位信息'!K:K,'1-2 人员岗位信息'!$C:$C,"劳务派遣",'1-2 人员岗位信息'!$B:$B,$D182)</f>
        <v>0</v>
      </c>
      <c r="AT182" s="302"/>
      <c r="AU182" s="178">
        <f t="shared" ref="AU182:AU184" si="381">AV182*AW182</f>
        <v>0</v>
      </c>
      <c r="AV182" s="178">
        <f>SUMIFS('1-2 人员岗位信息'!L:L,'1-2 人员岗位信息'!$C:$C,"劳务派遣",'1-2 人员岗位信息'!$B:$B,$D182)</f>
        <v>0</v>
      </c>
      <c r="AW182" s="302"/>
      <c r="AX182" s="178">
        <f t="shared" ref="AX182:AX184" si="382">AY182*AZ182</f>
        <v>0</v>
      </c>
      <c r="AY182" s="178">
        <f>SUMIFS('1-2 人员岗位信息'!M:M,'1-2 人员岗位信息'!$C:$C,"劳务派遣",'1-2 人员岗位信息'!$B:$B,$D182)</f>
        <v>0</v>
      </c>
      <c r="AZ182" s="302"/>
      <c r="BA182" s="178">
        <f t="shared" ref="BA182:BA184" si="383">BB182*BC182</f>
        <v>0</v>
      </c>
      <c r="BB182" s="178">
        <f>SUMIFS('1-2 人员岗位信息'!N:N,'1-2 人员岗位信息'!$C:$C,"劳务派遣",'1-2 人员岗位信息'!$B:$B,$D182)</f>
        <v>0</v>
      </c>
      <c r="BC182" s="302"/>
      <c r="BD182" s="178">
        <f t="shared" ref="BD182:BD184" si="384">BE182*BF182</f>
        <v>0</v>
      </c>
      <c r="BE182" s="178">
        <f>SUMIFS('1-2 人员岗位信息'!O:O,'1-2 人员岗位信息'!$C:$C,"劳务派遣",'1-2 人员岗位信息'!$B:$B,$D182)</f>
        <v>0</v>
      </c>
      <c r="BF182" s="302"/>
      <c r="BG182" s="178">
        <f t="shared" ref="BG182:BG184" si="385">BH182*BI182</f>
        <v>0</v>
      </c>
      <c r="BH182" s="178">
        <f>SUMIFS('1-2 人员岗位信息'!P:P,'1-2 人员岗位信息'!$C:$C,"劳务派遣",'1-2 人员岗位信息'!$B:$B,$D182)</f>
        <v>0</v>
      </c>
      <c r="BI182" s="302"/>
      <c r="BJ182" s="178">
        <f t="shared" ref="BJ182:BJ184" si="386">BK182*BL182</f>
        <v>0</v>
      </c>
      <c r="BK182" s="178">
        <f>SUMIFS('1-2 人员岗位信息'!Q:Q,'1-2 人员岗位信息'!$C:$C,"劳务派遣",'1-2 人员岗位信息'!$B:$B,$D182)</f>
        <v>0</v>
      </c>
      <c r="BL182" s="311"/>
      <c r="BM182" s="315"/>
      <c r="BN182" s="319"/>
    </row>
    <row r="183" s="267" customFormat="1" ht="33.95" hidden="1" customHeight="1" outlineLevel="5" spans="2:66">
      <c r="B183" s="178" t="s">
        <v>784</v>
      </c>
      <c r="C183" s="287" t="s">
        <v>1094</v>
      </c>
      <c r="D183" s="267" t="s">
        <v>1083</v>
      </c>
      <c r="E183" s="178" t="s">
        <v>1095</v>
      </c>
      <c r="F183" s="178"/>
      <c r="G183" s="178" t="s">
        <v>788</v>
      </c>
      <c r="H183" s="178">
        <f t="shared" si="370"/>
        <v>0</v>
      </c>
      <c r="I183" s="178" t="s">
        <v>789</v>
      </c>
      <c r="J183" s="178" t="e">
        <f t="shared" si="371"/>
        <v>#DIV/0!</v>
      </c>
      <c r="K183" s="178" t="s">
        <v>790</v>
      </c>
      <c r="L183" s="178" t="e">
        <f t="shared" si="372"/>
        <v>#DIV/0!</v>
      </c>
      <c r="M183" s="178" t="s">
        <v>791</v>
      </c>
      <c r="N183" s="178">
        <f t="shared" si="373"/>
        <v>0</v>
      </c>
      <c r="O183" s="178"/>
      <c r="P183" s="294"/>
      <c r="Q183" s="294"/>
      <c r="R183" s="294"/>
      <c r="S183" s="294"/>
      <c r="T183" s="294"/>
      <c r="U183" s="294"/>
      <c r="V183" s="294"/>
      <c r="W183" s="294"/>
      <c r="X183" s="294"/>
      <c r="Y183" s="294"/>
      <c r="Z183" s="294"/>
      <c r="AA183" s="294"/>
      <c r="AB183" s="178">
        <f t="shared" si="374"/>
        <v>0</v>
      </c>
      <c r="AC183" s="178">
        <f t="shared" si="375"/>
        <v>0</v>
      </c>
      <c r="AD183" s="178">
        <f>SUMIFS('1-2 人员岗位信息'!F:F,'1-2 人员岗位信息'!$C:$C,"劳务派遣",'1-2 人员岗位信息'!$B:$B,$D183)</f>
        <v>0</v>
      </c>
      <c r="AE183" s="302"/>
      <c r="AF183" s="178">
        <f t="shared" si="376"/>
        <v>0</v>
      </c>
      <c r="AG183" s="178">
        <f>SUMIFS('1-2 人员岗位信息'!G:G,'1-2 人员岗位信息'!$C:$C,"劳务派遣",'1-2 人员岗位信息'!$B:$B,$D183)</f>
        <v>0</v>
      </c>
      <c r="AH183" s="302"/>
      <c r="AI183" s="178">
        <f t="shared" si="377"/>
        <v>0</v>
      </c>
      <c r="AJ183" s="178">
        <f>SUMIFS('1-2 人员岗位信息'!H:H,'1-2 人员岗位信息'!$C:$C,"劳务派遣",'1-2 人员岗位信息'!$B:$B,$D183)</f>
        <v>0</v>
      </c>
      <c r="AK183" s="302"/>
      <c r="AL183" s="178">
        <f t="shared" si="378"/>
        <v>0</v>
      </c>
      <c r="AM183" s="178">
        <f>SUMIFS('1-2 人员岗位信息'!I:I,'1-2 人员岗位信息'!$C:$C,"劳务派遣",'1-2 人员岗位信息'!$B:$B,$D183)</f>
        <v>0</v>
      </c>
      <c r="AN183" s="302"/>
      <c r="AO183" s="178">
        <f t="shared" si="379"/>
        <v>0</v>
      </c>
      <c r="AP183" s="178">
        <f>SUMIFS('1-2 人员岗位信息'!J:J,'1-2 人员岗位信息'!$C:$C,"劳务派遣",'1-2 人员岗位信息'!$B:$B,$D183)</f>
        <v>0</v>
      </c>
      <c r="AQ183" s="302"/>
      <c r="AR183" s="178">
        <f t="shared" si="380"/>
        <v>0</v>
      </c>
      <c r="AS183" s="178">
        <f>SUMIFS('1-2 人员岗位信息'!K:K,'1-2 人员岗位信息'!$C:$C,"劳务派遣",'1-2 人员岗位信息'!$B:$B,$D183)</f>
        <v>0</v>
      </c>
      <c r="AT183" s="302"/>
      <c r="AU183" s="178">
        <f t="shared" si="381"/>
        <v>0</v>
      </c>
      <c r="AV183" s="178">
        <f>SUMIFS('1-2 人员岗位信息'!L:L,'1-2 人员岗位信息'!$C:$C,"劳务派遣",'1-2 人员岗位信息'!$B:$B,$D183)</f>
        <v>0</v>
      </c>
      <c r="AW183" s="302"/>
      <c r="AX183" s="178">
        <f t="shared" si="382"/>
        <v>0</v>
      </c>
      <c r="AY183" s="178">
        <f>SUMIFS('1-2 人员岗位信息'!M:M,'1-2 人员岗位信息'!$C:$C,"劳务派遣",'1-2 人员岗位信息'!$B:$B,$D183)</f>
        <v>0</v>
      </c>
      <c r="AZ183" s="302"/>
      <c r="BA183" s="178">
        <f t="shared" si="383"/>
        <v>0</v>
      </c>
      <c r="BB183" s="178">
        <f>SUMIFS('1-2 人员岗位信息'!N:N,'1-2 人员岗位信息'!$C:$C,"劳务派遣",'1-2 人员岗位信息'!$B:$B,$D183)</f>
        <v>0</v>
      </c>
      <c r="BC183" s="302"/>
      <c r="BD183" s="178">
        <f t="shared" si="384"/>
        <v>0</v>
      </c>
      <c r="BE183" s="178">
        <f>SUMIFS('1-2 人员岗位信息'!O:O,'1-2 人员岗位信息'!$C:$C,"劳务派遣",'1-2 人员岗位信息'!$B:$B,$D183)</f>
        <v>0</v>
      </c>
      <c r="BF183" s="302"/>
      <c r="BG183" s="178">
        <f t="shared" si="385"/>
        <v>0</v>
      </c>
      <c r="BH183" s="178">
        <f>SUMIFS('1-2 人员岗位信息'!P:P,'1-2 人员岗位信息'!$C:$C,"劳务派遣",'1-2 人员岗位信息'!$B:$B,$D183)</f>
        <v>0</v>
      </c>
      <c r="BI183" s="302"/>
      <c r="BJ183" s="178">
        <f t="shared" si="386"/>
        <v>0</v>
      </c>
      <c r="BK183" s="178">
        <f>SUMIFS('1-2 人员岗位信息'!Q:Q,'1-2 人员岗位信息'!$C:$C,"劳务派遣",'1-2 人员岗位信息'!$B:$B,$D183)</f>
        <v>0</v>
      </c>
      <c r="BL183" s="311"/>
      <c r="BM183" s="315"/>
      <c r="BN183" s="319"/>
    </row>
    <row r="184" s="267" customFormat="1" ht="33.95" hidden="1" customHeight="1" outlineLevel="5" spans="2:66">
      <c r="B184" s="178" t="s">
        <v>784</v>
      </c>
      <c r="C184" s="287" t="s">
        <v>1096</v>
      </c>
      <c r="D184" s="267" t="s">
        <v>1090</v>
      </c>
      <c r="E184" s="178" t="s">
        <v>1097</v>
      </c>
      <c r="F184" s="178"/>
      <c r="G184" s="178" t="s">
        <v>788</v>
      </c>
      <c r="H184" s="178">
        <f t="shared" si="370"/>
        <v>0</v>
      </c>
      <c r="I184" s="178" t="s">
        <v>789</v>
      </c>
      <c r="J184" s="178" t="e">
        <f t="shared" si="371"/>
        <v>#DIV/0!</v>
      </c>
      <c r="K184" s="178" t="s">
        <v>790</v>
      </c>
      <c r="L184" s="178" t="e">
        <f t="shared" si="372"/>
        <v>#DIV/0!</v>
      </c>
      <c r="M184" s="178" t="s">
        <v>791</v>
      </c>
      <c r="N184" s="178">
        <f t="shared" si="373"/>
        <v>0</v>
      </c>
      <c r="O184" s="178"/>
      <c r="P184" s="294"/>
      <c r="Q184" s="294"/>
      <c r="R184" s="294"/>
      <c r="S184" s="294"/>
      <c r="T184" s="294"/>
      <c r="U184" s="294"/>
      <c r="V184" s="294"/>
      <c r="W184" s="294"/>
      <c r="X184" s="294"/>
      <c r="Y184" s="294"/>
      <c r="Z184" s="294"/>
      <c r="AA184" s="294"/>
      <c r="AB184" s="178">
        <f t="shared" si="374"/>
        <v>0</v>
      </c>
      <c r="AC184" s="178">
        <f t="shared" si="375"/>
        <v>0</v>
      </c>
      <c r="AD184" s="178">
        <f>SUMIFS('1-2 人员岗位信息'!F:F,'1-2 人员岗位信息'!$C:$C,"劳务派遣",'1-2 人员岗位信息'!$B:$B,$D184)</f>
        <v>0</v>
      </c>
      <c r="AE184" s="302"/>
      <c r="AF184" s="178">
        <f t="shared" si="376"/>
        <v>0</v>
      </c>
      <c r="AG184" s="178">
        <f>SUMIFS('1-2 人员岗位信息'!G:G,'1-2 人员岗位信息'!$C:$C,"劳务派遣",'1-2 人员岗位信息'!$B:$B,$D184)</f>
        <v>0</v>
      </c>
      <c r="AH184" s="302"/>
      <c r="AI184" s="178">
        <f t="shared" si="377"/>
        <v>0</v>
      </c>
      <c r="AJ184" s="178">
        <f>SUMIFS('1-2 人员岗位信息'!H:H,'1-2 人员岗位信息'!$C:$C,"劳务派遣",'1-2 人员岗位信息'!$B:$B,$D184)</f>
        <v>0</v>
      </c>
      <c r="AK184" s="302"/>
      <c r="AL184" s="178">
        <f t="shared" si="378"/>
        <v>0</v>
      </c>
      <c r="AM184" s="178">
        <f>SUMIFS('1-2 人员岗位信息'!I:I,'1-2 人员岗位信息'!$C:$C,"劳务派遣",'1-2 人员岗位信息'!$B:$B,$D184)</f>
        <v>0</v>
      </c>
      <c r="AN184" s="302"/>
      <c r="AO184" s="178">
        <f t="shared" si="379"/>
        <v>0</v>
      </c>
      <c r="AP184" s="178">
        <f>SUMIFS('1-2 人员岗位信息'!J:J,'1-2 人员岗位信息'!$C:$C,"劳务派遣",'1-2 人员岗位信息'!$B:$B,$D184)</f>
        <v>0</v>
      </c>
      <c r="AQ184" s="302"/>
      <c r="AR184" s="178">
        <f t="shared" si="380"/>
        <v>0</v>
      </c>
      <c r="AS184" s="178">
        <f>SUMIFS('1-2 人员岗位信息'!K:K,'1-2 人员岗位信息'!$C:$C,"劳务派遣",'1-2 人员岗位信息'!$B:$B,$D184)</f>
        <v>0</v>
      </c>
      <c r="AT184" s="302"/>
      <c r="AU184" s="178">
        <f t="shared" si="381"/>
        <v>0</v>
      </c>
      <c r="AV184" s="178">
        <f>SUMIFS('1-2 人员岗位信息'!L:L,'1-2 人员岗位信息'!$C:$C,"劳务派遣",'1-2 人员岗位信息'!$B:$B,$D184)</f>
        <v>0</v>
      </c>
      <c r="AW184" s="302"/>
      <c r="AX184" s="178">
        <f t="shared" si="382"/>
        <v>0</v>
      </c>
      <c r="AY184" s="178">
        <f>SUMIFS('1-2 人员岗位信息'!M:M,'1-2 人员岗位信息'!$C:$C,"劳务派遣",'1-2 人员岗位信息'!$B:$B,$D184)</f>
        <v>0</v>
      </c>
      <c r="AZ184" s="302"/>
      <c r="BA184" s="178">
        <f t="shared" si="383"/>
        <v>0</v>
      </c>
      <c r="BB184" s="178">
        <f>SUMIFS('1-2 人员岗位信息'!N:N,'1-2 人员岗位信息'!$C:$C,"劳务派遣",'1-2 人员岗位信息'!$B:$B,$D184)</f>
        <v>0</v>
      </c>
      <c r="BC184" s="302"/>
      <c r="BD184" s="178">
        <f t="shared" si="384"/>
        <v>0</v>
      </c>
      <c r="BE184" s="178">
        <f>SUMIFS('1-2 人员岗位信息'!O:O,'1-2 人员岗位信息'!$C:$C,"劳务派遣",'1-2 人员岗位信息'!$B:$B,$D184)</f>
        <v>0</v>
      </c>
      <c r="BF184" s="302"/>
      <c r="BG184" s="178">
        <f t="shared" si="385"/>
        <v>0</v>
      </c>
      <c r="BH184" s="178">
        <f>SUMIFS('1-2 人员岗位信息'!P:P,'1-2 人员岗位信息'!$C:$C,"劳务派遣",'1-2 人员岗位信息'!$B:$B,$D184)</f>
        <v>0</v>
      </c>
      <c r="BI184" s="302"/>
      <c r="BJ184" s="178">
        <f t="shared" si="386"/>
        <v>0</v>
      </c>
      <c r="BK184" s="178">
        <f>SUMIFS('1-2 人员岗位信息'!Q:Q,'1-2 人员岗位信息'!$C:$C,"劳务派遣",'1-2 人员岗位信息'!$B:$B,$D184)</f>
        <v>0</v>
      </c>
      <c r="BL184" s="311"/>
      <c r="BM184" s="315"/>
      <c r="BN184" s="319"/>
    </row>
    <row r="185" s="121" customFormat="1" ht="33.95" hidden="1" customHeight="1" outlineLevel="4" collapsed="1" spans="2:66">
      <c r="B185" s="122" t="s">
        <v>779</v>
      </c>
      <c r="C185" s="123" t="s">
        <v>1098</v>
      </c>
      <c r="D185" s="121" t="s">
        <v>19</v>
      </c>
      <c r="E185" s="122"/>
      <c r="F185" s="122"/>
      <c r="G185" s="122"/>
      <c r="H185" s="122">
        <f>SUM(H186:H188)</f>
        <v>0</v>
      </c>
      <c r="I185" s="122"/>
      <c r="J185" s="122"/>
      <c r="K185" s="122"/>
      <c r="L185" s="122"/>
      <c r="M185" s="122"/>
      <c r="N185" s="122"/>
      <c r="O185" s="122"/>
      <c r="P185" s="293"/>
      <c r="Q185" s="293"/>
      <c r="R185" s="293"/>
      <c r="S185" s="293"/>
      <c r="T185" s="293"/>
      <c r="U185" s="293"/>
      <c r="V185" s="293"/>
      <c r="W185" s="293"/>
      <c r="X185" s="293"/>
      <c r="Y185" s="293"/>
      <c r="Z185" s="293"/>
      <c r="AA185" s="293"/>
      <c r="AB185" s="122">
        <f t="shared" ref="AB185:AF185" si="387">SUM(AB186:AB188)</f>
        <v>0</v>
      </c>
      <c r="AC185" s="122">
        <f t="shared" si="387"/>
        <v>0</v>
      </c>
      <c r="AD185" s="122"/>
      <c r="AE185" s="122"/>
      <c r="AF185" s="122">
        <f t="shared" si="387"/>
        <v>0</v>
      </c>
      <c r="AG185" s="122"/>
      <c r="AH185" s="122"/>
      <c r="AI185" s="122">
        <f>SUM(AI186:AI188)</f>
        <v>0</v>
      </c>
      <c r="AJ185" s="122"/>
      <c r="AK185" s="122"/>
      <c r="AL185" s="122">
        <f>SUM(AL186:AL188)</f>
        <v>0</v>
      </c>
      <c r="AM185" s="122"/>
      <c r="AN185" s="122"/>
      <c r="AO185" s="122">
        <f>SUM(AO186:AO188)</f>
        <v>0</v>
      </c>
      <c r="AP185" s="122"/>
      <c r="AQ185" s="122"/>
      <c r="AR185" s="122">
        <f>SUM(AR186:AR188)</f>
        <v>0</v>
      </c>
      <c r="AS185" s="122"/>
      <c r="AT185" s="122"/>
      <c r="AU185" s="122">
        <f>SUM(AU186:AU188)</f>
        <v>0</v>
      </c>
      <c r="AV185" s="122"/>
      <c r="AW185" s="122"/>
      <c r="AX185" s="122">
        <f>SUM(AX186:AX188)</f>
        <v>0</v>
      </c>
      <c r="AY185" s="122"/>
      <c r="AZ185" s="122"/>
      <c r="BA185" s="122">
        <f>SUM(BA186:BA188)</f>
        <v>0</v>
      </c>
      <c r="BB185" s="122"/>
      <c r="BC185" s="122"/>
      <c r="BD185" s="122">
        <f>SUM(BD186:BD188)</f>
        <v>0</v>
      </c>
      <c r="BE185" s="122"/>
      <c r="BF185" s="122"/>
      <c r="BG185" s="122">
        <f>SUM(BG186:BG188)</f>
        <v>0</v>
      </c>
      <c r="BH185" s="122"/>
      <c r="BI185" s="122"/>
      <c r="BJ185" s="122">
        <f>SUM(BJ186:BJ188)</f>
        <v>0</v>
      </c>
      <c r="BK185" s="122"/>
      <c r="BL185" s="310"/>
      <c r="BM185" s="315"/>
      <c r="BN185" s="318"/>
    </row>
    <row r="186" s="267" customFormat="1" ht="33.95" hidden="1" customHeight="1" outlineLevel="5" spans="2:66">
      <c r="B186" s="178" t="s">
        <v>784</v>
      </c>
      <c r="C186" s="287" t="s">
        <v>1099</v>
      </c>
      <c r="D186" s="267" t="s">
        <v>1085</v>
      </c>
      <c r="E186" s="178" t="s">
        <v>1100</v>
      </c>
      <c r="F186" s="178"/>
      <c r="G186" s="178" t="s">
        <v>788</v>
      </c>
      <c r="H186" s="178">
        <f t="shared" ref="H186:H188" si="388">AB186</f>
        <v>0</v>
      </c>
      <c r="I186" s="178" t="s">
        <v>789</v>
      </c>
      <c r="J186" s="178" t="e">
        <f t="shared" ref="J186:J188" si="389">SUM(AD186,AG186,AJ186,AM186,AP186,AS186,AV186,AY186,BB186,BE186,BH186,BK186)/N186</f>
        <v>#DIV/0!</v>
      </c>
      <c r="K186" s="178" t="s">
        <v>790</v>
      </c>
      <c r="L186" s="178" t="e">
        <f t="shared" ref="L186:L188" si="390">H186/N186/J186</f>
        <v>#DIV/0!</v>
      </c>
      <c r="M186" s="178" t="s">
        <v>791</v>
      </c>
      <c r="N186" s="178">
        <f t="shared" ref="N186:N188" si="391">COUNTIF(AD186,"&gt;0")+COUNTIF(AG186,"&gt;0")+COUNTIF(AJ186,"&gt;0")+COUNTIF(AM186,"&gt;0")+COUNTIF(AP186,"&gt;0")+COUNTIF(AS186,"&gt;0")+COUNTIF(AV186,"&gt;0")+COUNTIF(AY186,"&gt;0")+COUNTIF(BB186,"&gt;0")+COUNTIF(BE186,"&gt;0")+COUNTIF(BH186,"&gt;0")+COUNTIF(BK186,"&gt;0")</f>
        <v>0</v>
      </c>
      <c r="O186" s="178"/>
      <c r="P186" s="294"/>
      <c r="Q186" s="294"/>
      <c r="R186" s="294"/>
      <c r="S186" s="294"/>
      <c r="T186" s="294"/>
      <c r="U186" s="294"/>
      <c r="V186" s="294"/>
      <c r="W186" s="294"/>
      <c r="X186" s="294"/>
      <c r="Y186" s="294"/>
      <c r="Z186" s="294"/>
      <c r="AA186" s="294"/>
      <c r="AB186" s="178">
        <f t="shared" ref="AB186:AB188" si="392">SUM(AC186,AF186,AI186,AL186,AO186,AR186,AU186,AX186,BA186,BD186,BG186,BJ186)</f>
        <v>0</v>
      </c>
      <c r="AC186" s="178">
        <f t="shared" ref="AC186:AC188" si="393">AD186*AE186</f>
        <v>0</v>
      </c>
      <c r="AD186" s="178">
        <f>SUMIFS('1-2 人员岗位信息'!F:F,'1-2 人员岗位信息'!$C:$C,"专业外包",'1-2 人员岗位信息'!$B:$B,$D186)</f>
        <v>0</v>
      </c>
      <c r="AE186" s="302"/>
      <c r="AF186" s="178">
        <f t="shared" ref="AF186:AF188" si="394">AG186*AH186</f>
        <v>0</v>
      </c>
      <c r="AG186" s="178">
        <f>SUMIFS('1-2 人员岗位信息'!G:G,'1-2 人员岗位信息'!$C:$C,"专业外包",'1-2 人员岗位信息'!$B:$B,$D186)</f>
        <v>0</v>
      </c>
      <c r="AH186" s="302"/>
      <c r="AI186" s="178">
        <f t="shared" ref="AI186:AI188" si="395">AJ186*AK186</f>
        <v>0</v>
      </c>
      <c r="AJ186" s="178">
        <f>SUMIFS('1-2 人员岗位信息'!H:H,'1-2 人员岗位信息'!$C:$C,"专业外包",'1-2 人员岗位信息'!$B:$B,$D186)</f>
        <v>0</v>
      </c>
      <c r="AK186" s="302"/>
      <c r="AL186" s="178">
        <f t="shared" ref="AL186:AL188" si="396">AM186*AN186</f>
        <v>0</v>
      </c>
      <c r="AM186" s="178">
        <f>SUMIFS('1-2 人员岗位信息'!I:I,'1-2 人员岗位信息'!$C:$C,"专业外包",'1-2 人员岗位信息'!$B:$B,$D186)</f>
        <v>0</v>
      </c>
      <c r="AN186" s="302"/>
      <c r="AO186" s="178">
        <f t="shared" ref="AO186:AO188" si="397">AP186*AQ186</f>
        <v>0</v>
      </c>
      <c r="AP186" s="178">
        <f>SUMIFS('1-2 人员岗位信息'!J:J,'1-2 人员岗位信息'!$C:$C,"专业外包",'1-2 人员岗位信息'!$B:$B,$D186)</f>
        <v>0</v>
      </c>
      <c r="AQ186" s="302"/>
      <c r="AR186" s="178">
        <f t="shared" ref="AR186:AR188" si="398">AS186*AT186</f>
        <v>0</v>
      </c>
      <c r="AS186" s="178">
        <f>SUMIFS('1-2 人员岗位信息'!K:K,'1-2 人员岗位信息'!$C:$C,"专业外包",'1-2 人员岗位信息'!$B:$B,$D186)</f>
        <v>0</v>
      </c>
      <c r="AT186" s="302"/>
      <c r="AU186" s="178">
        <f t="shared" ref="AU186:AU188" si="399">AV186*AW186</f>
        <v>0</v>
      </c>
      <c r="AV186" s="178">
        <f>SUMIFS('1-2 人员岗位信息'!L:L,'1-2 人员岗位信息'!$C:$C,"专业外包",'1-2 人员岗位信息'!$B:$B,$D186)</f>
        <v>0</v>
      </c>
      <c r="AW186" s="302"/>
      <c r="AX186" s="178">
        <f t="shared" ref="AX186:AX188" si="400">AY186*AZ186</f>
        <v>0</v>
      </c>
      <c r="AY186" s="178">
        <f>SUMIFS('1-2 人员岗位信息'!M:M,'1-2 人员岗位信息'!$C:$C,"专业外包",'1-2 人员岗位信息'!$B:$B,$D186)</f>
        <v>0</v>
      </c>
      <c r="AZ186" s="302"/>
      <c r="BA186" s="178">
        <f t="shared" ref="BA186:BA188" si="401">BB186*BC186</f>
        <v>0</v>
      </c>
      <c r="BB186" s="178">
        <f>SUMIFS('1-2 人员岗位信息'!N:N,'1-2 人员岗位信息'!$C:$C,"专业外包",'1-2 人员岗位信息'!$B:$B,$D186)</f>
        <v>0</v>
      </c>
      <c r="BC186" s="302"/>
      <c r="BD186" s="178">
        <f t="shared" ref="BD186:BD188" si="402">BE186*BF186</f>
        <v>0</v>
      </c>
      <c r="BE186" s="178">
        <f>SUMIFS('1-2 人员岗位信息'!O:O,'1-2 人员岗位信息'!$C:$C,"专业外包",'1-2 人员岗位信息'!$B:$B,$D186)</f>
        <v>0</v>
      </c>
      <c r="BF186" s="302"/>
      <c r="BG186" s="178">
        <f t="shared" ref="BG186:BG188" si="403">BH186*BI186</f>
        <v>0</v>
      </c>
      <c r="BH186" s="178">
        <f>SUMIFS('1-2 人员岗位信息'!P:P,'1-2 人员岗位信息'!$C:$C,"专业外包",'1-2 人员岗位信息'!$B:$B,$D186)</f>
        <v>0</v>
      </c>
      <c r="BI186" s="302"/>
      <c r="BJ186" s="178">
        <f t="shared" ref="BJ186:BJ188" si="404">BK186*BL186</f>
        <v>0</v>
      </c>
      <c r="BK186" s="178">
        <f>SUMIFS('1-2 人员岗位信息'!Q:Q,'1-2 人员岗位信息'!$C:$C,"专业外包",'1-2 人员岗位信息'!$B:$B,$D186)</f>
        <v>0</v>
      </c>
      <c r="BL186" s="311"/>
      <c r="BM186" s="315"/>
      <c r="BN186" s="319"/>
    </row>
    <row r="187" s="267" customFormat="1" ht="33.95" hidden="1" customHeight="1" outlineLevel="5" spans="2:66">
      <c r="B187" s="178" t="s">
        <v>784</v>
      </c>
      <c r="C187" s="287" t="s">
        <v>1101</v>
      </c>
      <c r="D187" s="267" t="s">
        <v>1083</v>
      </c>
      <c r="E187" s="178" t="s">
        <v>1102</v>
      </c>
      <c r="F187" s="178"/>
      <c r="G187" s="178" t="s">
        <v>788</v>
      </c>
      <c r="H187" s="178">
        <f t="shared" si="388"/>
        <v>0</v>
      </c>
      <c r="I187" s="178" t="s">
        <v>789</v>
      </c>
      <c r="J187" s="178" t="e">
        <f t="shared" si="389"/>
        <v>#DIV/0!</v>
      </c>
      <c r="K187" s="178" t="s">
        <v>790</v>
      </c>
      <c r="L187" s="178" t="e">
        <f t="shared" si="390"/>
        <v>#DIV/0!</v>
      </c>
      <c r="M187" s="178" t="s">
        <v>791</v>
      </c>
      <c r="N187" s="178">
        <f t="shared" si="391"/>
        <v>0</v>
      </c>
      <c r="O187" s="178"/>
      <c r="P187" s="294"/>
      <c r="Q187" s="294"/>
      <c r="R187" s="294"/>
      <c r="S187" s="294"/>
      <c r="T187" s="294"/>
      <c r="U187" s="294"/>
      <c r="V187" s="294"/>
      <c r="W187" s="294"/>
      <c r="X187" s="294"/>
      <c r="Y187" s="294"/>
      <c r="Z187" s="294"/>
      <c r="AA187" s="294"/>
      <c r="AB187" s="178">
        <f t="shared" si="392"/>
        <v>0</v>
      </c>
      <c r="AC187" s="178">
        <f t="shared" si="393"/>
        <v>0</v>
      </c>
      <c r="AD187" s="178">
        <f>SUMIFS('1-2 人员岗位信息'!F:F,'1-2 人员岗位信息'!$C:$C,"专业外包",'1-2 人员岗位信息'!$B:$B,$D187)</f>
        <v>0</v>
      </c>
      <c r="AE187" s="302"/>
      <c r="AF187" s="178">
        <f t="shared" si="394"/>
        <v>0</v>
      </c>
      <c r="AG187" s="178">
        <f>SUMIFS('1-2 人员岗位信息'!G:G,'1-2 人员岗位信息'!$C:$C,"专业外包",'1-2 人员岗位信息'!$B:$B,$D187)</f>
        <v>0</v>
      </c>
      <c r="AH187" s="302"/>
      <c r="AI187" s="178">
        <f t="shared" si="395"/>
        <v>0</v>
      </c>
      <c r="AJ187" s="178">
        <f>SUMIFS('1-2 人员岗位信息'!H:H,'1-2 人员岗位信息'!$C:$C,"专业外包",'1-2 人员岗位信息'!$B:$B,$D187)</f>
        <v>0</v>
      </c>
      <c r="AK187" s="302"/>
      <c r="AL187" s="178">
        <f t="shared" si="396"/>
        <v>0</v>
      </c>
      <c r="AM187" s="178">
        <f>SUMIFS('1-2 人员岗位信息'!I:I,'1-2 人员岗位信息'!$C:$C,"专业外包",'1-2 人员岗位信息'!$B:$B,$D187)</f>
        <v>0</v>
      </c>
      <c r="AN187" s="302"/>
      <c r="AO187" s="178">
        <f t="shared" si="397"/>
        <v>0</v>
      </c>
      <c r="AP187" s="178">
        <f>SUMIFS('1-2 人员岗位信息'!J:J,'1-2 人员岗位信息'!$C:$C,"专业外包",'1-2 人员岗位信息'!$B:$B,$D187)</f>
        <v>0</v>
      </c>
      <c r="AQ187" s="302"/>
      <c r="AR187" s="178">
        <f t="shared" si="398"/>
        <v>0</v>
      </c>
      <c r="AS187" s="178">
        <f>SUMIFS('1-2 人员岗位信息'!K:K,'1-2 人员岗位信息'!$C:$C,"专业外包",'1-2 人员岗位信息'!$B:$B,$D187)</f>
        <v>0</v>
      </c>
      <c r="AT187" s="302"/>
      <c r="AU187" s="178">
        <f t="shared" si="399"/>
        <v>0</v>
      </c>
      <c r="AV187" s="178">
        <f>SUMIFS('1-2 人员岗位信息'!L:L,'1-2 人员岗位信息'!$C:$C,"专业外包",'1-2 人员岗位信息'!$B:$B,$D187)</f>
        <v>0</v>
      </c>
      <c r="AW187" s="302"/>
      <c r="AX187" s="178">
        <f t="shared" si="400"/>
        <v>0</v>
      </c>
      <c r="AY187" s="178">
        <f>SUMIFS('1-2 人员岗位信息'!M:M,'1-2 人员岗位信息'!$C:$C,"专业外包",'1-2 人员岗位信息'!$B:$B,$D187)</f>
        <v>0</v>
      </c>
      <c r="AZ187" s="302"/>
      <c r="BA187" s="178">
        <f t="shared" si="401"/>
        <v>0</v>
      </c>
      <c r="BB187" s="178">
        <f>SUMIFS('1-2 人员岗位信息'!N:N,'1-2 人员岗位信息'!$C:$C,"专业外包",'1-2 人员岗位信息'!$B:$B,$D187)</f>
        <v>0</v>
      </c>
      <c r="BC187" s="302"/>
      <c r="BD187" s="178">
        <f t="shared" si="402"/>
        <v>0</v>
      </c>
      <c r="BE187" s="178">
        <f>SUMIFS('1-2 人员岗位信息'!O:O,'1-2 人员岗位信息'!$C:$C,"专业外包",'1-2 人员岗位信息'!$B:$B,$D187)</f>
        <v>0</v>
      </c>
      <c r="BF187" s="302"/>
      <c r="BG187" s="178">
        <f t="shared" si="403"/>
        <v>0</v>
      </c>
      <c r="BH187" s="178">
        <f>SUMIFS('1-2 人员岗位信息'!P:P,'1-2 人员岗位信息'!$C:$C,"专业外包",'1-2 人员岗位信息'!$B:$B,$D187)</f>
        <v>0</v>
      </c>
      <c r="BI187" s="302"/>
      <c r="BJ187" s="178">
        <f t="shared" si="404"/>
        <v>0</v>
      </c>
      <c r="BK187" s="178">
        <f>SUMIFS('1-2 人员岗位信息'!Q:Q,'1-2 人员岗位信息'!$C:$C,"专业外包",'1-2 人员岗位信息'!$B:$B,$D187)</f>
        <v>0</v>
      </c>
      <c r="BL187" s="311"/>
      <c r="BM187" s="315"/>
      <c r="BN187" s="319"/>
    </row>
    <row r="188" s="267" customFormat="1" ht="33.95" hidden="1" customHeight="1" outlineLevel="5" spans="2:66">
      <c r="B188" s="178" t="s">
        <v>784</v>
      </c>
      <c r="C188" s="287" t="s">
        <v>1103</v>
      </c>
      <c r="D188" s="267" t="s">
        <v>1090</v>
      </c>
      <c r="E188" s="178" t="s">
        <v>1104</v>
      </c>
      <c r="F188" s="178"/>
      <c r="G188" s="178" t="s">
        <v>788</v>
      </c>
      <c r="H188" s="178">
        <f t="shared" si="388"/>
        <v>0</v>
      </c>
      <c r="I188" s="178" t="s">
        <v>789</v>
      </c>
      <c r="J188" s="178" t="e">
        <f t="shared" si="389"/>
        <v>#DIV/0!</v>
      </c>
      <c r="K188" s="178" t="s">
        <v>790</v>
      </c>
      <c r="L188" s="178" t="e">
        <f t="shared" si="390"/>
        <v>#DIV/0!</v>
      </c>
      <c r="M188" s="178" t="s">
        <v>791</v>
      </c>
      <c r="N188" s="178">
        <f t="shared" si="391"/>
        <v>0</v>
      </c>
      <c r="O188" s="178"/>
      <c r="P188" s="294"/>
      <c r="Q188" s="294"/>
      <c r="R188" s="294"/>
      <c r="S188" s="294"/>
      <c r="T188" s="294"/>
      <c r="U188" s="294"/>
      <c r="V188" s="294"/>
      <c r="W188" s="294"/>
      <c r="X188" s="294"/>
      <c r="Y188" s="294"/>
      <c r="Z188" s="294"/>
      <c r="AA188" s="294"/>
      <c r="AB188" s="178">
        <f t="shared" si="392"/>
        <v>0</v>
      </c>
      <c r="AC188" s="178">
        <f t="shared" si="393"/>
        <v>0</v>
      </c>
      <c r="AD188" s="178">
        <f>SUMIFS('1-2 人员岗位信息'!F:F,'1-2 人员岗位信息'!$C:$C,"专业外包",'1-2 人员岗位信息'!$B:$B,$D188)</f>
        <v>0</v>
      </c>
      <c r="AE188" s="302"/>
      <c r="AF188" s="178">
        <f t="shared" si="394"/>
        <v>0</v>
      </c>
      <c r="AG188" s="178">
        <f>SUMIFS('1-2 人员岗位信息'!G:G,'1-2 人员岗位信息'!$C:$C,"专业外包",'1-2 人员岗位信息'!$B:$B,$D188)</f>
        <v>0</v>
      </c>
      <c r="AH188" s="302"/>
      <c r="AI188" s="178">
        <f t="shared" si="395"/>
        <v>0</v>
      </c>
      <c r="AJ188" s="178">
        <f>SUMIFS('1-2 人员岗位信息'!H:H,'1-2 人员岗位信息'!$C:$C,"专业外包",'1-2 人员岗位信息'!$B:$B,$D188)</f>
        <v>0</v>
      </c>
      <c r="AK188" s="302"/>
      <c r="AL188" s="178">
        <f t="shared" si="396"/>
        <v>0</v>
      </c>
      <c r="AM188" s="178">
        <f>SUMIFS('1-2 人员岗位信息'!I:I,'1-2 人员岗位信息'!$C:$C,"专业外包",'1-2 人员岗位信息'!$B:$B,$D188)</f>
        <v>0</v>
      </c>
      <c r="AN188" s="302"/>
      <c r="AO188" s="178">
        <f t="shared" si="397"/>
        <v>0</v>
      </c>
      <c r="AP188" s="178">
        <f>SUMIFS('1-2 人员岗位信息'!J:J,'1-2 人员岗位信息'!$C:$C,"专业外包",'1-2 人员岗位信息'!$B:$B,$D188)</f>
        <v>0</v>
      </c>
      <c r="AQ188" s="302"/>
      <c r="AR188" s="178">
        <f t="shared" si="398"/>
        <v>0</v>
      </c>
      <c r="AS188" s="178">
        <f>SUMIFS('1-2 人员岗位信息'!K:K,'1-2 人员岗位信息'!$C:$C,"专业外包",'1-2 人员岗位信息'!$B:$B,$D188)</f>
        <v>0</v>
      </c>
      <c r="AT188" s="302"/>
      <c r="AU188" s="178">
        <f t="shared" si="399"/>
        <v>0</v>
      </c>
      <c r="AV188" s="178">
        <f>SUMIFS('1-2 人员岗位信息'!L:L,'1-2 人员岗位信息'!$C:$C,"专业外包",'1-2 人员岗位信息'!$B:$B,$D188)</f>
        <v>0</v>
      </c>
      <c r="AW188" s="302"/>
      <c r="AX188" s="178">
        <f t="shared" si="400"/>
        <v>0</v>
      </c>
      <c r="AY188" s="178">
        <f>SUMIFS('1-2 人员岗位信息'!M:M,'1-2 人员岗位信息'!$C:$C,"专业外包",'1-2 人员岗位信息'!$B:$B,$D188)</f>
        <v>0</v>
      </c>
      <c r="AZ188" s="302"/>
      <c r="BA188" s="178">
        <f t="shared" si="401"/>
        <v>0</v>
      </c>
      <c r="BB188" s="178">
        <f>SUMIFS('1-2 人员岗位信息'!N:N,'1-2 人员岗位信息'!$C:$C,"专业外包",'1-2 人员岗位信息'!$B:$B,$D188)</f>
        <v>0</v>
      </c>
      <c r="BC188" s="302"/>
      <c r="BD188" s="178">
        <f t="shared" si="402"/>
        <v>0</v>
      </c>
      <c r="BE188" s="178">
        <f>SUMIFS('1-2 人员岗位信息'!O:O,'1-2 人员岗位信息'!$C:$C,"专业外包",'1-2 人员岗位信息'!$B:$B,$D188)</f>
        <v>0</v>
      </c>
      <c r="BF188" s="302"/>
      <c r="BG188" s="178">
        <f t="shared" si="403"/>
        <v>0</v>
      </c>
      <c r="BH188" s="178">
        <f>SUMIFS('1-2 人员岗位信息'!P:P,'1-2 人员岗位信息'!$C:$C,"专业外包",'1-2 人员岗位信息'!$B:$B,$D188)</f>
        <v>0</v>
      </c>
      <c r="BI188" s="302"/>
      <c r="BJ188" s="178">
        <f t="shared" si="404"/>
        <v>0</v>
      </c>
      <c r="BK188" s="178">
        <f>SUMIFS('1-2 人员岗位信息'!Q:Q,'1-2 人员岗位信息'!$C:$C,"专业外包",'1-2 人员岗位信息'!$B:$B,$D188)</f>
        <v>0</v>
      </c>
      <c r="BL188" s="311"/>
      <c r="BM188" s="315"/>
      <c r="BN188" s="319"/>
    </row>
    <row r="189" s="48" customFormat="1" ht="33.95" hidden="1" customHeight="1" outlineLevel="3" collapsed="1" spans="2:66">
      <c r="B189" s="118" t="s">
        <v>779</v>
      </c>
      <c r="C189" s="119" t="s">
        <v>1105</v>
      </c>
      <c r="D189" s="48" t="s">
        <v>1106</v>
      </c>
      <c r="E189" s="118"/>
      <c r="F189" s="118"/>
      <c r="G189" s="118"/>
      <c r="H189" s="118">
        <f>H190+H196+H202</f>
        <v>0</v>
      </c>
      <c r="I189" s="118"/>
      <c r="J189" s="118"/>
      <c r="K189" s="118"/>
      <c r="L189" s="118"/>
      <c r="M189" s="118"/>
      <c r="N189" s="118"/>
      <c r="O189" s="118"/>
      <c r="P189" s="292"/>
      <c r="Q189" s="292"/>
      <c r="R189" s="292"/>
      <c r="S189" s="292"/>
      <c r="T189" s="292"/>
      <c r="U189" s="292"/>
      <c r="V189" s="292"/>
      <c r="W189" s="292"/>
      <c r="X189" s="292"/>
      <c r="Y189" s="292"/>
      <c r="Z189" s="292"/>
      <c r="AA189" s="292"/>
      <c r="AB189" s="118">
        <f t="shared" ref="AB189:AF189" si="405">AB190+AB196+AB202</f>
        <v>0</v>
      </c>
      <c r="AC189" s="118">
        <f t="shared" si="405"/>
        <v>0</v>
      </c>
      <c r="AD189" s="118"/>
      <c r="AE189" s="118"/>
      <c r="AF189" s="118">
        <f t="shared" si="405"/>
        <v>0</v>
      </c>
      <c r="AG189" s="118"/>
      <c r="AH189" s="118"/>
      <c r="AI189" s="118">
        <f>AI190+AI196+AI202</f>
        <v>0</v>
      </c>
      <c r="AJ189" s="118"/>
      <c r="AK189" s="118"/>
      <c r="AL189" s="118">
        <f>AL190+AL196+AL202</f>
        <v>0</v>
      </c>
      <c r="AM189" s="118"/>
      <c r="AN189" s="118"/>
      <c r="AO189" s="118">
        <f>AO190+AO196+AO202</f>
        <v>0</v>
      </c>
      <c r="AP189" s="118"/>
      <c r="AQ189" s="118"/>
      <c r="AR189" s="118">
        <f>AR190+AR196+AR202</f>
        <v>0</v>
      </c>
      <c r="AS189" s="118"/>
      <c r="AT189" s="118"/>
      <c r="AU189" s="118">
        <f>AU190+AU196+AU202</f>
        <v>0</v>
      </c>
      <c r="AV189" s="118"/>
      <c r="AW189" s="118"/>
      <c r="AX189" s="118">
        <f>AX190+AX196+AX202</f>
        <v>0</v>
      </c>
      <c r="AY189" s="118"/>
      <c r="AZ189" s="118"/>
      <c r="BA189" s="118">
        <f>BA190+BA196+BA202</f>
        <v>0</v>
      </c>
      <c r="BB189" s="118"/>
      <c r="BC189" s="118"/>
      <c r="BD189" s="118">
        <f>BD190+BD196+BD202</f>
        <v>0</v>
      </c>
      <c r="BE189" s="118"/>
      <c r="BF189" s="118"/>
      <c r="BG189" s="118">
        <f>BG190+BG196+BG202</f>
        <v>0</v>
      </c>
      <c r="BH189" s="118"/>
      <c r="BI189" s="118"/>
      <c r="BJ189" s="118">
        <f>BJ190+BJ196+BJ202</f>
        <v>0</v>
      </c>
      <c r="BK189" s="118"/>
      <c r="BL189" s="309"/>
      <c r="BM189" s="315"/>
      <c r="BN189" s="317"/>
    </row>
    <row r="190" s="121" customFormat="1" ht="33.95" hidden="1" customHeight="1" outlineLevel="4" collapsed="1" spans="2:66">
      <c r="B190" s="122" t="s">
        <v>779</v>
      </c>
      <c r="C190" s="123" t="s">
        <v>130</v>
      </c>
      <c r="D190" s="121" t="s">
        <v>109</v>
      </c>
      <c r="E190" s="122"/>
      <c r="F190" s="122"/>
      <c r="G190" s="122"/>
      <c r="H190" s="122">
        <f>SUM(H191:H195)</f>
        <v>0</v>
      </c>
      <c r="I190" s="122"/>
      <c r="J190" s="122"/>
      <c r="K190" s="122"/>
      <c r="L190" s="122"/>
      <c r="M190" s="122"/>
      <c r="N190" s="122"/>
      <c r="O190" s="122"/>
      <c r="P190" s="293"/>
      <c r="Q190" s="293"/>
      <c r="R190" s="293"/>
      <c r="S190" s="293"/>
      <c r="T190" s="293"/>
      <c r="U190" s="293"/>
      <c r="V190" s="293"/>
      <c r="W190" s="293"/>
      <c r="X190" s="293"/>
      <c r="Y190" s="293"/>
      <c r="Z190" s="293"/>
      <c r="AA190" s="293"/>
      <c r="AB190" s="122">
        <f t="shared" ref="AB190:AF190" si="406">SUM(AB191:AB195)</f>
        <v>0</v>
      </c>
      <c r="AC190" s="122">
        <f t="shared" si="406"/>
        <v>0</v>
      </c>
      <c r="AD190" s="122"/>
      <c r="AE190" s="122"/>
      <c r="AF190" s="122">
        <f t="shared" si="406"/>
        <v>0</v>
      </c>
      <c r="AG190" s="122"/>
      <c r="AH190" s="122"/>
      <c r="AI190" s="122">
        <f>SUM(AI191:AI195)</f>
        <v>0</v>
      </c>
      <c r="AJ190" s="122"/>
      <c r="AK190" s="122"/>
      <c r="AL190" s="122">
        <f>SUM(AL191:AL195)</f>
        <v>0</v>
      </c>
      <c r="AM190" s="122"/>
      <c r="AN190" s="122"/>
      <c r="AO190" s="122">
        <f>SUM(AO191:AO195)</f>
        <v>0</v>
      </c>
      <c r="AP190" s="122"/>
      <c r="AQ190" s="122"/>
      <c r="AR190" s="122">
        <f>SUM(AR191:AR195)</f>
        <v>0</v>
      </c>
      <c r="AS190" s="122"/>
      <c r="AT190" s="122"/>
      <c r="AU190" s="122">
        <f>SUM(AU191:AU195)</f>
        <v>0</v>
      </c>
      <c r="AV190" s="122"/>
      <c r="AW190" s="122"/>
      <c r="AX190" s="122">
        <f>SUM(AX191:AX195)</f>
        <v>0</v>
      </c>
      <c r="AY190" s="122"/>
      <c r="AZ190" s="122"/>
      <c r="BA190" s="122">
        <f>SUM(BA191:BA195)</f>
        <v>0</v>
      </c>
      <c r="BB190" s="122"/>
      <c r="BC190" s="122"/>
      <c r="BD190" s="122">
        <f>SUM(BD191:BD195)</f>
        <v>0</v>
      </c>
      <c r="BE190" s="122"/>
      <c r="BF190" s="122"/>
      <c r="BG190" s="122">
        <f>SUM(BG191:BG195)</f>
        <v>0</v>
      </c>
      <c r="BH190" s="122"/>
      <c r="BI190" s="122"/>
      <c r="BJ190" s="122">
        <f>SUM(BJ191:BJ195)</f>
        <v>0</v>
      </c>
      <c r="BK190" s="122"/>
      <c r="BL190" s="310"/>
      <c r="BM190" s="315"/>
      <c r="BN190" s="318"/>
    </row>
    <row r="191" s="267" customFormat="1" ht="33.95" hidden="1" customHeight="1" outlineLevel="5" spans="2:66">
      <c r="B191" s="178" t="s">
        <v>784</v>
      </c>
      <c r="C191" s="287" t="s">
        <v>1107</v>
      </c>
      <c r="D191" s="267" t="s">
        <v>1108</v>
      </c>
      <c r="E191" s="178" t="s">
        <v>1109</v>
      </c>
      <c r="F191" s="178"/>
      <c r="G191" s="178" t="s">
        <v>788</v>
      </c>
      <c r="H191" s="178">
        <f t="shared" ref="H191:H195" si="407">AB191</f>
        <v>0</v>
      </c>
      <c r="I191" s="178" t="s">
        <v>789</v>
      </c>
      <c r="J191" s="178">
        <f t="shared" ref="J191:J195" si="408">SUM(AD191,AG191,AJ191,AM191,AP191,AS191,AV191,AY191,BB191,BE191,BH191,BK191)/N191</f>
        <v>2</v>
      </c>
      <c r="K191" s="178" t="s">
        <v>790</v>
      </c>
      <c r="L191" s="178">
        <f t="shared" ref="L191:L195" si="409">H191/N191/J191</f>
        <v>0</v>
      </c>
      <c r="M191" s="178" t="s">
        <v>791</v>
      </c>
      <c r="N191" s="178">
        <f t="shared" ref="N191:N195" si="410">COUNTIF(AD191,"&gt;0")+COUNTIF(AG191,"&gt;0")+COUNTIF(AJ191,"&gt;0")+COUNTIF(AM191,"&gt;0")+COUNTIF(AP191,"&gt;0")+COUNTIF(AS191,"&gt;0")+COUNTIF(AV191,"&gt;0")+COUNTIF(AY191,"&gt;0")+COUNTIF(BB191,"&gt;0")+COUNTIF(BE191,"&gt;0")+COUNTIF(BH191,"&gt;0")+COUNTIF(BK191,"&gt;0")</f>
        <v>12</v>
      </c>
      <c r="O191" s="178"/>
      <c r="P191" s="294"/>
      <c r="Q191" s="294"/>
      <c r="R191" s="294"/>
      <c r="S191" s="294"/>
      <c r="T191" s="294"/>
      <c r="U191" s="294"/>
      <c r="V191" s="294"/>
      <c r="W191" s="294"/>
      <c r="X191" s="294"/>
      <c r="Y191" s="294"/>
      <c r="Z191" s="294"/>
      <c r="AA191" s="294"/>
      <c r="AB191" s="178">
        <f t="shared" ref="AB191:AB195" si="411">SUM(AC191,AF191,AI191,AL191,AO191,AR191,AU191,AX191,BA191,BD191,BG191,BJ191)</f>
        <v>0</v>
      </c>
      <c r="AC191" s="178">
        <f t="shared" ref="AC191:AC195" si="412">AD191*AE191</f>
        <v>0</v>
      </c>
      <c r="AD191" s="178">
        <f>SUMIFS('1-2 人员岗位信息'!F:F,'1-2 人员岗位信息'!$C:$C,"自有人员",'1-2 人员岗位信息'!$B:$B,$D191)</f>
        <v>2</v>
      </c>
      <c r="AE191" s="302"/>
      <c r="AF191" s="178">
        <f t="shared" ref="AF191:AF195" si="413">AG191*AH191</f>
        <v>0</v>
      </c>
      <c r="AG191" s="178">
        <f>SUMIFS('1-2 人员岗位信息'!G:G,'1-2 人员岗位信息'!$C:$C,"自有人员",'1-2 人员岗位信息'!$B:$B,$D191)</f>
        <v>2</v>
      </c>
      <c r="AH191" s="302"/>
      <c r="AI191" s="178">
        <f t="shared" ref="AI191:AI195" si="414">AJ191*AK191</f>
        <v>0</v>
      </c>
      <c r="AJ191" s="178">
        <f>SUMIFS('1-2 人员岗位信息'!H:H,'1-2 人员岗位信息'!$C:$C,"自有人员",'1-2 人员岗位信息'!$B:$B,$D191)</f>
        <v>2</v>
      </c>
      <c r="AK191" s="302"/>
      <c r="AL191" s="178">
        <f t="shared" ref="AL191:AL195" si="415">AM191*AN191</f>
        <v>0</v>
      </c>
      <c r="AM191" s="178">
        <f>SUMIFS('1-2 人员岗位信息'!I:I,'1-2 人员岗位信息'!$C:$C,"自有人员",'1-2 人员岗位信息'!$B:$B,$D191)</f>
        <v>2</v>
      </c>
      <c r="AN191" s="302"/>
      <c r="AO191" s="178">
        <f t="shared" ref="AO191:AO195" si="416">AP191*AQ191</f>
        <v>0</v>
      </c>
      <c r="AP191" s="178">
        <f>SUMIFS('1-2 人员岗位信息'!J:J,'1-2 人员岗位信息'!$C:$C,"自有人员",'1-2 人员岗位信息'!$B:$B,$D191)</f>
        <v>2</v>
      </c>
      <c r="AQ191" s="302"/>
      <c r="AR191" s="178">
        <f t="shared" ref="AR191:AR195" si="417">AS191*AT191</f>
        <v>0</v>
      </c>
      <c r="AS191" s="178">
        <f>SUMIFS('1-2 人员岗位信息'!K:K,'1-2 人员岗位信息'!$C:$C,"自有人员",'1-2 人员岗位信息'!$B:$B,$D191)</f>
        <v>2</v>
      </c>
      <c r="AT191" s="302"/>
      <c r="AU191" s="178">
        <f t="shared" ref="AU191:AU195" si="418">AV191*AW191</f>
        <v>0</v>
      </c>
      <c r="AV191" s="178">
        <f>SUMIFS('1-2 人员岗位信息'!L:L,'1-2 人员岗位信息'!$C:$C,"自有人员",'1-2 人员岗位信息'!$B:$B,$D191)</f>
        <v>2</v>
      </c>
      <c r="AW191" s="302"/>
      <c r="AX191" s="178">
        <f t="shared" ref="AX191:AX195" si="419">AY191*AZ191</f>
        <v>0</v>
      </c>
      <c r="AY191" s="178">
        <f>SUMIFS('1-2 人员岗位信息'!M:M,'1-2 人员岗位信息'!$C:$C,"自有人员",'1-2 人员岗位信息'!$B:$B,$D191)</f>
        <v>2</v>
      </c>
      <c r="AZ191" s="302"/>
      <c r="BA191" s="178">
        <f t="shared" ref="BA191:BA195" si="420">BB191*BC191</f>
        <v>0</v>
      </c>
      <c r="BB191" s="178">
        <f>SUMIFS('1-2 人员岗位信息'!N:N,'1-2 人员岗位信息'!$C:$C,"自有人员",'1-2 人员岗位信息'!$B:$B,$D191)</f>
        <v>2</v>
      </c>
      <c r="BC191" s="302"/>
      <c r="BD191" s="178">
        <f t="shared" ref="BD191:BD195" si="421">BE191*BF191</f>
        <v>0</v>
      </c>
      <c r="BE191" s="178">
        <f>SUMIFS('1-2 人员岗位信息'!O:O,'1-2 人员岗位信息'!$C:$C,"自有人员",'1-2 人员岗位信息'!$B:$B,$D191)</f>
        <v>2</v>
      </c>
      <c r="BF191" s="302"/>
      <c r="BG191" s="178">
        <f t="shared" ref="BG191:BG195" si="422">BH191*BI191</f>
        <v>0</v>
      </c>
      <c r="BH191" s="178">
        <f>SUMIFS('1-2 人员岗位信息'!P:P,'1-2 人员岗位信息'!$C:$C,"自有人员",'1-2 人员岗位信息'!$B:$B,$D191)</f>
        <v>2</v>
      </c>
      <c r="BI191" s="302"/>
      <c r="BJ191" s="178">
        <f t="shared" ref="BJ191:BJ195" si="423">BK191*BL191</f>
        <v>0</v>
      </c>
      <c r="BK191" s="178">
        <f>SUMIFS('1-2 人员岗位信息'!Q:Q,'1-2 人员岗位信息'!$C:$C,"自有人员",'1-2 人员岗位信息'!$B:$B,$D191)</f>
        <v>2</v>
      </c>
      <c r="BL191" s="302"/>
      <c r="BM191" s="315"/>
      <c r="BN191" s="319"/>
    </row>
    <row r="192" s="267" customFormat="1" ht="33.95" hidden="1" customHeight="1" outlineLevel="5" spans="2:66">
      <c r="B192" s="178" t="s">
        <v>784</v>
      </c>
      <c r="C192" s="287" t="s">
        <v>1110</v>
      </c>
      <c r="D192" s="267" t="s">
        <v>1111</v>
      </c>
      <c r="E192" s="178" t="s">
        <v>1109</v>
      </c>
      <c r="F192" s="178"/>
      <c r="G192" s="178" t="s">
        <v>788</v>
      </c>
      <c r="H192" s="178">
        <f t="shared" si="407"/>
        <v>0</v>
      </c>
      <c r="I192" s="178" t="s">
        <v>789</v>
      </c>
      <c r="J192" s="178" t="e">
        <f t="shared" si="408"/>
        <v>#DIV/0!</v>
      </c>
      <c r="K192" s="178" t="s">
        <v>790</v>
      </c>
      <c r="L192" s="178" t="e">
        <f t="shared" si="409"/>
        <v>#DIV/0!</v>
      </c>
      <c r="M192" s="178" t="s">
        <v>791</v>
      </c>
      <c r="N192" s="178">
        <f t="shared" si="410"/>
        <v>0</v>
      </c>
      <c r="O192" s="178"/>
      <c r="P192" s="294"/>
      <c r="Q192" s="294"/>
      <c r="R192" s="294"/>
      <c r="S192" s="294"/>
      <c r="T192" s="294"/>
      <c r="U192" s="294"/>
      <c r="V192" s="294"/>
      <c r="W192" s="294"/>
      <c r="X192" s="294"/>
      <c r="Y192" s="294"/>
      <c r="Z192" s="294"/>
      <c r="AA192" s="294"/>
      <c r="AB192" s="178">
        <f t="shared" si="411"/>
        <v>0</v>
      </c>
      <c r="AC192" s="178">
        <f t="shared" si="412"/>
        <v>0</v>
      </c>
      <c r="AD192" s="178">
        <f>SUMIFS('1-2 人员岗位信息'!F:F,'1-2 人员岗位信息'!$C:$C,"自有人员",'1-2 人员岗位信息'!$B:$B,$D192)</f>
        <v>0</v>
      </c>
      <c r="AE192" s="302"/>
      <c r="AF192" s="178">
        <f t="shared" si="413"/>
        <v>0</v>
      </c>
      <c r="AG192" s="178">
        <f>SUMIFS('1-2 人员岗位信息'!G:G,'1-2 人员岗位信息'!$C:$C,"自有人员",'1-2 人员岗位信息'!$B:$B,$D192)</f>
        <v>0</v>
      </c>
      <c r="AH192" s="302"/>
      <c r="AI192" s="178">
        <f t="shared" si="414"/>
        <v>0</v>
      </c>
      <c r="AJ192" s="178">
        <f>SUMIFS('1-2 人员岗位信息'!H:H,'1-2 人员岗位信息'!$C:$C,"自有人员",'1-2 人员岗位信息'!$B:$B,$D192)</f>
        <v>0</v>
      </c>
      <c r="AK192" s="302"/>
      <c r="AL192" s="178">
        <f t="shared" si="415"/>
        <v>0</v>
      </c>
      <c r="AM192" s="178">
        <f>SUMIFS('1-2 人员岗位信息'!I:I,'1-2 人员岗位信息'!$C:$C,"自有人员",'1-2 人员岗位信息'!$B:$B,$D192)</f>
        <v>0</v>
      </c>
      <c r="AN192" s="302"/>
      <c r="AO192" s="178">
        <f t="shared" si="416"/>
        <v>0</v>
      </c>
      <c r="AP192" s="178">
        <f>SUMIFS('1-2 人员岗位信息'!J:J,'1-2 人员岗位信息'!$C:$C,"自有人员",'1-2 人员岗位信息'!$B:$B,$D192)</f>
        <v>0</v>
      </c>
      <c r="AQ192" s="302"/>
      <c r="AR192" s="178">
        <f t="shared" si="417"/>
        <v>0</v>
      </c>
      <c r="AS192" s="178">
        <f>SUMIFS('1-2 人员岗位信息'!K:K,'1-2 人员岗位信息'!$C:$C,"自有人员",'1-2 人员岗位信息'!$B:$B,$D192)</f>
        <v>0</v>
      </c>
      <c r="AT192" s="302"/>
      <c r="AU192" s="178">
        <f t="shared" si="418"/>
        <v>0</v>
      </c>
      <c r="AV192" s="178">
        <f>SUMIFS('1-2 人员岗位信息'!L:L,'1-2 人员岗位信息'!$C:$C,"自有人员",'1-2 人员岗位信息'!$B:$B,$D192)</f>
        <v>0</v>
      </c>
      <c r="AW192" s="302"/>
      <c r="AX192" s="178">
        <f t="shared" si="419"/>
        <v>0</v>
      </c>
      <c r="AY192" s="178">
        <f>SUMIFS('1-2 人员岗位信息'!M:M,'1-2 人员岗位信息'!$C:$C,"自有人员",'1-2 人员岗位信息'!$B:$B,$D192)</f>
        <v>0</v>
      </c>
      <c r="AZ192" s="302"/>
      <c r="BA192" s="178">
        <f t="shared" si="420"/>
        <v>0</v>
      </c>
      <c r="BB192" s="178">
        <f>SUMIFS('1-2 人员岗位信息'!N:N,'1-2 人员岗位信息'!$C:$C,"自有人员",'1-2 人员岗位信息'!$B:$B,$D192)</f>
        <v>0</v>
      </c>
      <c r="BC192" s="302"/>
      <c r="BD192" s="178">
        <f t="shared" si="421"/>
        <v>0</v>
      </c>
      <c r="BE192" s="178">
        <f>SUMIFS('1-2 人员岗位信息'!O:O,'1-2 人员岗位信息'!$C:$C,"自有人员",'1-2 人员岗位信息'!$B:$B,$D192)</f>
        <v>0</v>
      </c>
      <c r="BF192" s="302"/>
      <c r="BG192" s="178">
        <f t="shared" si="422"/>
        <v>0</v>
      </c>
      <c r="BH192" s="178">
        <f>SUMIFS('1-2 人员岗位信息'!P:P,'1-2 人员岗位信息'!$C:$C,"自有人员",'1-2 人员岗位信息'!$B:$B,$D192)</f>
        <v>0</v>
      </c>
      <c r="BI192" s="302"/>
      <c r="BJ192" s="178">
        <f t="shared" si="423"/>
        <v>0</v>
      </c>
      <c r="BK192" s="178">
        <f>SUMIFS('1-2 人员岗位信息'!Q:Q,'1-2 人员岗位信息'!$C:$C,"自有人员",'1-2 人员岗位信息'!$B:$B,$D192)</f>
        <v>0</v>
      </c>
      <c r="BL192" s="311"/>
      <c r="BM192" s="315"/>
      <c r="BN192" s="319"/>
    </row>
    <row r="193" s="267" customFormat="1" ht="33.95" hidden="1" customHeight="1" outlineLevel="5" spans="2:66">
      <c r="B193" s="178" t="s">
        <v>784</v>
      </c>
      <c r="C193" s="287" t="s">
        <v>1112</v>
      </c>
      <c r="D193" s="267" t="s">
        <v>1113</v>
      </c>
      <c r="E193" s="178" t="s">
        <v>1109</v>
      </c>
      <c r="F193" s="178"/>
      <c r="G193" s="178" t="s">
        <v>788</v>
      </c>
      <c r="H193" s="178">
        <f t="shared" si="407"/>
        <v>0</v>
      </c>
      <c r="I193" s="178" t="s">
        <v>789</v>
      </c>
      <c r="J193" s="178" t="e">
        <f t="shared" si="408"/>
        <v>#DIV/0!</v>
      </c>
      <c r="K193" s="178" t="s">
        <v>790</v>
      </c>
      <c r="L193" s="178" t="e">
        <f t="shared" si="409"/>
        <v>#DIV/0!</v>
      </c>
      <c r="M193" s="178" t="s">
        <v>791</v>
      </c>
      <c r="N193" s="178">
        <f t="shared" si="410"/>
        <v>0</v>
      </c>
      <c r="O193" s="178"/>
      <c r="P193" s="294"/>
      <c r="Q193" s="294"/>
      <c r="R193" s="294"/>
      <c r="S193" s="294"/>
      <c r="T193" s="294"/>
      <c r="U193" s="294"/>
      <c r="V193" s="294"/>
      <c r="W193" s="294"/>
      <c r="X193" s="294"/>
      <c r="Y193" s="294"/>
      <c r="Z193" s="294"/>
      <c r="AA193" s="294"/>
      <c r="AB193" s="178">
        <f t="shared" si="411"/>
        <v>0</v>
      </c>
      <c r="AC193" s="178">
        <f t="shared" si="412"/>
        <v>0</v>
      </c>
      <c r="AD193" s="178">
        <f>SUMIFS('1-2 人员岗位信息'!F:F,'1-2 人员岗位信息'!$C:$C,"自有人员",'1-2 人员岗位信息'!$B:$B,$D193)</f>
        <v>0</v>
      </c>
      <c r="AE193" s="302"/>
      <c r="AF193" s="178">
        <f t="shared" si="413"/>
        <v>0</v>
      </c>
      <c r="AG193" s="178">
        <f>SUMIFS('1-2 人员岗位信息'!G:G,'1-2 人员岗位信息'!$C:$C,"自有人员",'1-2 人员岗位信息'!$B:$B,$D193)</f>
        <v>0</v>
      </c>
      <c r="AH193" s="302"/>
      <c r="AI193" s="178">
        <f t="shared" si="414"/>
        <v>0</v>
      </c>
      <c r="AJ193" s="178">
        <f>SUMIFS('1-2 人员岗位信息'!H:H,'1-2 人员岗位信息'!$C:$C,"自有人员",'1-2 人员岗位信息'!$B:$B,$D193)</f>
        <v>0</v>
      </c>
      <c r="AK193" s="302"/>
      <c r="AL193" s="178">
        <f t="shared" si="415"/>
        <v>0</v>
      </c>
      <c r="AM193" s="178">
        <f>SUMIFS('1-2 人员岗位信息'!I:I,'1-2 人员岗位信息'!$C:$C,"自有人员",'1-2 人员岗位信息'!$B:$B,$D193)</f>
        <v>0</v>
      </c>
      <c r="AN193" s="302"/>
      <c r="AO193" s="178">
        <f t="shared" si="416"/>
        <v>0</v>
      </c>
      <c r="AP193" s="178">
        <f>SUMIFS('1-2 人员岗位信息'!J:J,'1-2 人员岗位信息'!$C:$C,"自有人员",'1-2 人员岗位信息'!$B:$B,$D193)</f>
        <v>0</v>
      </c>
      <c r="AQ193" s="302"/>
      <c r="AR193" s="178">
        <f t="shared" si="417"/>
        <v>0</v>
      </c>
      <c r="AS193" s="178">
        <f>SUMIFS('1-2 人员岗位信息'!K:K,'1-2 人员岗位信息'!$C:$C,"自有人员",'1-2 人员岗位信息'!$B:$B,$D193)</f>
        <v>0</v>
      </c>
      <c r="AT193" s="302"/>
      <c r="AU193" s="178">
        <f t="shared" si="418"/>
        <v>0</v>
      </c>
      <c r="AV193" s="178">
        <f>SUMIFS('1-2 人员岗位信息'!L:L,'1-2 人员岗位信息'!$C:$C,"自有人员",'1-2 人员岗位信息'!$B:$B,$D193)</f>
        <v>0</v>
      </c>
      <c r="AW193" s="302"/>
      <c r="AX193" s="178">
        <f t="shared" si="419"/>
        <v>0</v>
      </c>
      <c r="AY193" s="178">
        <f>SUMIFS('1-2 人员岗位信息'!M:M,'1-2 人员岗位信息'!$C:$C,"自有人员",'1-2 人员岗位信息'!$B:$B,$D193)</f>
        <v>0</v>
      </c>
      <c r="AZ193" s="302"/>
      <c r="BA193" s="178">
        <f t="shared" si="420"/>
        <v>0</v>
      </c>
      <c r="BB193" s="178">
        <f>SUMIFS('1-2 人员岗位信息'!N:N,'1-2 人员岗位信息'!$C:$C,"自有人员",'1-2 人员岗位信息'!$B:$B,$D193)</f>
        <v>0</v>
      </c>
      <c r="BC193" s="302"/>
      <c r="BD193" s="178">
        <f t="shared" si="421"/>
        <v>0</v>
      </c>
      <c r="BE193" s="178">
        <f>SUMIFS('1-2 人员岗位信息'!O:O,'1-2 人员岗位信息'!$C:$C,"自有人员",'1-2 人员岗位信息'!$B:$B,$D193)</f>
        <v>0</v>
      </c>
      <c r="BF193" s="302"/>
      <c r="BG193" s="178">
        <f t="shared" si="422"/>
        <v>0</v>
      </c>
      <c r="BH193" s="178">
        <f>SUMIFS('1-2 人员岗位信息'!P:P,'1-2 人员岗位信息'!$C:$C,"自有人员",'1-2 人员岗位信息'!$B:$B,$D193)</f>
        <v>0</v>
      </c>
      <c r="BI193" s="302"/>
      <c r="BJ193" s="178">
        <f t="shared" si="423"/>
        <v>0</v>
      </c>
      <c r="BK193" s="178">
        <f>SUMIFS('1-2 人员岗位信息'!Q:Q,'1-2 人员岗位信息'!$C:$C,"自有人员",'1-2 人员岗位信息'!$B:$B,$D193)</f>
        <v>0</v>
      </c>
      <c r="BL193" s="311"/>
      <c r="BM193" s="315"/>
      <c r="BN193" s="319"/>
    </row>
    <row r="194" s="267" customFormat="1" ht="33.95" hidden="1" customHeight="1" outlineLevel="5" spans="2:66">
      <c r="B194" s="178" t="s">
        <v>784</v>
      </c>
      <c r="C194" s="287" t="s">
        <v>1114</v>
      </c>
      <c r="D194" s="267" t="s">
        <v>1115</v>
      </c>
      <c r="E194" s="178" t="s">
        <v>1109</v>
      </c>
      <c r="F194" s="178"/>
      <c r="G194" s="178" t="s">
        <v>788</v>
      </c>
      <c r="H194" s="178">
        <f t="shared" si="407"/>
        <v>0</v>
      </c>
      <c r="I194" s="178" t="s">
        <v>789</v>
      </c>
      <c r="J194" s="178" t="e">
        <f t="shared" si="408"/>
        <v>#DIV/0!</v>
      </c>
      <c r="K194" s="178" t="s">
        <v>790</v>
      </c>
      <c r="L194" s="178" t="e">
        <f t="shared" si="409"/>
        <v>#DIV/0!</v>
      </c>
      <c r="M194" s="178" t="s">
        <v>791</v>
      </c>
      <c r="N194" s="178">
        <f t="shared" si="410"/>
        <v>0</v>
      </c>
      <c r="O194" s="178"/>
      <c r="P194" s="294"/>
      <c r="Q194" s="294"/>
      <c r="R194" s="294"/>
      <c r="S194" s="294"/>
      <c r="T194" s="294"/>
      <c r="U194" s="294"/>
      <c r="V194" s="294"/>
      <c r="W194" s="294"/>
      <c r="X194" s="294"/>
      <c r="Y194" s="294"/>
      <c r="Z194" s="294"/>
      <c r="AA194" s="294"/>
      <c r="AB194" s="178">
        <f t="shared" si="411"/>
        <v>0</v>
      </c>
      <c r="AC194" s="178">
        <f t="shared" si="412"/>
        <v>0</v>
      </c>
      <c r="AD194" s="178">
        <f>SUMIFS('1-2 人员岗位信息'!F:F,'1-2 人员岗位信息'!$C:$C,"自有人员",'1-2 人员岗位信息'!$B:$B,$D194)</f>
        <v>0</v>
      </c>
      <c r="AE194" s="302"/>
      <c r="AF194" s="178">
        <f t="shared" si="413"/>
        <v>0</v>
      </c>
      <c r="AG194" s="178">
        <f>SUMIFS('1-2 人员岗位信息'!G:G,'1-2 人员岗位信息'!$C:$C,"自有人员",'1-2 人员岗位信息'!$B:$B,$D194)</f>
        <v>0</v>
      </c>
      <c r="AH194" s="302"/>
      <c r="AI194" s="178">
        <f t="shared" si="414"/>
        <v>0</v>
      </c>
      <c r="AJ194" s="178">
        <f>SUMIFS('1-2 人员岗位信息'!H:H,'1-2 人员岗位信息'!$C:$C,"自有人员",'1-2 人员岗位信息'!$B:$B,$D194)</f>
        <v>0</v>
      </c>
      <c r="AK194" s="302"/>
      <c r="AL194" s="178">
        <f t="shared" si="415"/>
        <v>0</v>
      </c>
      <c r="AM194" s="178">
        <f>SUMIFS('1-2 人员岗位信息'!I:I,'1-2 人员岗位信息'!$C:$C,"自有人员",'1-2 人员岗位信息'!$B:$B,$D194)</f>
        <v>0</v>
      </c>
      <c r="AN194" s="302"/>
      <c r="AO194" s="178">
        <f t="shared" si="416"/>
        <v>0</v>
      </c>
      <c r="AP194" s="178">
        <f>SUMIFS('1-2 人员岗位信息'!J:J,'1-2 人员岗位信息'!$C:$C,"自有人员",'1-2 人员岗位信息'!$B:$B,$D194)</f>
        <v>0</v>
      </c>
      <c r="AQ194" s="302"/>
      <c r="AR194" s="178">
        <f t="shared" si="417"/>
        <v>0</v>
      </c>
      <c r="AS194" s="178">
        <f>SUMIFS('1-2 人员岗位信息'!K:K,'1-2 人员岗位信息'!$C:$C,"自有人员",'1-2 人员岗位信息'!$B:$B,$D194)</f>
        <v>0</v>
      </c>
      <c r="AT194" s="302"/>
      <c r="AU194" s="178">
        <f t="shared" si="418"/>
        <v>0</v>
      </c>
      <c r="AV194" s="178">
        <f>SUMIFS('1-2 人员岗位信息'!L:L,'1-2 人员岗位信息'!$C:$C,"自有人员",'1-2 人员岗位信息'!$B:$B,$D194)</f>
        <v>0</v>
      </c>
      <c r="AW194" s="302"/>
      <c r="AX194" s="178">
        <f t="shared" si="419"/>
        <v>0</v>
      </c>
      <c r="AY194" s="178">
        <f>SUMIFS('1-2 人员岗位信息'!M:M,'1-2 人员岗位信息'!$C:$C,"自有人员",'1-2 人员岗位信息'!$B:$B,$D194)</f>
        <v>0</v>
      </c>
      <c r="AZ194" s="302"/>
      <c r="BA194" s="178">
        <f t="shared" si="420"/>
        <v>0</v>
      </c>
      <c r="BB194" s="178">
        <f>SUMIFS('1-2 人员岗位信息'!N:N,'1-2 人员岗位信息'!$C:$C,"自有人员",'1-2 人员岗位信息'!$B:$B,$D194)</f>
        <v>0</v>
      </c>
      <c r="BC194" s="302"/>
      <c r="BD194" s="178">
        <f t="shared" si="421"/>
        <v>0</v>
      </c>
      <c r="BE194" s="178">
        <f>SUMIFS('1-2 人员岗位信息'!O:O,'1-2 人员岗位信息'!$C:$C,"自有人员",'1-2 人员岗位信息'!$B:$B,$D194)</f>
        <v>0</v>
      </c>
      <c r="BF194" s="302"/>
      <c r="BG194" s="178">
        <f t="shared" si="422"/>
        <v>0</v>
      </c>
      <c r="BH194" s="178">
        <f>SUMIFS('1-2 人员岗位信息'!P:P,'1-2 人员岗位信息'!$C:$C,"自有人员",'1-2 人员岗位信息'!$B:$B,$D194)</f>
        <v>0</v>
      </c>
      <c r="BI194" s="302"/>
      <c r="BJ194" s="178">
        <f t="shared" si="423"/>
        <v>0</v>
      </c>
      <c r="BK194" s="178">
        <f>SUMIFS('1-2 人员岗位信息'!Q:Q,'1-2 人员岗位信息'!$C:$C,"自有人员",'1-2 人员岗位信息'!$B:$B,$D194)</f>
        <v>0</v>
      </c>
      <c r="BL194" s="311"/>
      <c r="BM194" s="315"/>
      <c r="BN194" s="319"/>
    </row>
    <row r="195" s="267" customFormat="1" ht="33.95" hidden="1" customHeight="1" outlineLevel="5" spans="2:66">
      <c r="B195" s="178" t="s">
        <v>784</v>
      </c>
      <c r="C195" s="287" t="s">
        <v>1116</v>
      </c>
      <c r="D195" s="267" t="s">
        <v>1117</v>
      </c>
      <c r="E195" s="178" t="s">
        <v>1109</v>
      </c>
      <c r="F195" s="178"/>
      <c r="G195" s="178" t="s">
        <v>788</v>
      </c>
      <c r="H195" s="178">
        <f t="shared" si="407"/>
        <v>0</v>
      </c>
      <c r="I195" s="178" t="s">
        <v>789</v>
      </c>
      <c r="J195" s="178" t="e">
        <f t="shared" si="408"/>
        <v>#DIV/0!</v>
      </c>
      <c r="K195" s="178" t="s">
        <v>790</v>
      </c>
      <c r="L195" s="178" t="e">
        <f t="shared" si="409"/>
        <v>#DIV/0!</v>
      </c>
      <c r="M195" s="178" t="s">
        <v>791</v>
      </c>
      <c r="N195" s="178">
        <f t="shared" si="410"/>
        <v>0</v>
      </c>
      <c r="O195" s="178"/>
      <c r="P195" s="294"/>
      <c r="Q195" s="294"/>
      <c r="R195" s="294"/>
      <c r="S195" s="294"/>
      <c r="T195" s="294"/>
      <c r="U195" s="294"/>
      <c r="V195" s="294"/>
      <c r="W195" s="294"/>
      <c r="X195" s="294"/>
      <c r="Y195" s="294"/>
      <c r="Z195" s="294"/>
      <c r="AA195" s="294"/>
      <c r="AB195" s="178">
        <f t="shared" si="411"/>
        <v>0</v>
      </c>
      <c r="AC195" s="178">
        <f t="shared" si="412"/>
        <v>0</v>
      </c>
      <c r="AD195" s="178">
        <f>SUMIFS('1-2 人员岗位信息'!F:F,'1-2 人员岗位信息'!$C:$C,"自有人员",'1-2 人员岗位信息'!$B:$B,$D195)</f>
        <v>0</v>
      </c>
      <c r="AE195" s="302"/>
      <c r="AF195" s="178">
        <f t="shared" si="413"/>
        <v>0</v>
      </c>
      <c r="AG195" s="178">
        <f>SUMIFS('1-2 人员岗位信息'!G:G,'1-2 人员岗位信息'!$C:$C,"自有人员",'1-2 人员岗位信息'!$B:$B,$D195)</f>
        <v>0</v>
      </c>
      <c r="AH195" s="302"/>
      <c r="AI195" s="178">
        <f t="shared" si="414"/>
        <v>0</v>
      </c>
      <c r="AJ195" s="178">
        <f>SUMIFS('1-2 人员岗位信息'!H:H,'1-2 人员岗位信息'!$C:$C,"自有人员",'1-2 人员岗位信息'!$B:$B,$D195)</f>
        <v>0</v>
      </c>
      <c r="AK195" s="302"/>
      <c r="AL195" s="178">
        <f t="shared" si="415"/>
        <v>0</v>
      </c>
      <c r="AM195" s="178">
        <f>SUMIFS('1-2 人员岗位信息'!I:I,'1-2 人员岗位信息'!$C:$C,"自有人员",'1-2 人员岗位信息'!$B:$B,$D195)</f>
        <v>0</v>
      </c>
      <c r="AN195" s="302"/>
      <c r="AO195" s="178">
        <f t="shared" si="416"/>
        <v>0</v>
      </c>
      <c r="AP195" s="178">
        <f>SUMIFS('1-2 人员岗位信息'!J:J,'1-2 人员岗位信息'!$C:$C,"自有人员",'1-2 人员岗位信息'!$B:$B,$D195)</f>
        <v>0</v>
      </c>
      <c r="AQ195" s="302"/>
      <c r="AR195" s="178">
        <f t="shared" si="417"/>
        <v>0</v>
      </c>
      <c r="AS195" s="178">
        <f>SUMIFS('1-2 人员岗位信息'!K:K,'1-2 人员岗位信息'!$C:$C,"自有人员",'1-2 人员岗位信息'!$B:$B,$D195)</f>
        <v>0</v>
      </c>
      <c r="AT195" s="302"/>
      <c r="AU195" s="178">
        <f t="shared" si="418"/>
        <v>0</v>
      </c>
      <c r="AV195" s="178">
        <f>SUMIFS('1-2 人员岗位信息'!L:L,'1-2 人员岗位信息'!$C:$C,"自有人员",'1-2 人员岗位信息'!$B:$B,$D195)</f>
        <v>0</v>
      </c>
      <c r="AW195" s="302"/>
      <c r="AX195" s="178">
        <f t="shared" si="419"/>
        <v>0</v>
      </c>
      <c r="AY195" s="178">
        <f>SUMIFS('1-2 人员岗位信息'!M:M,'1-2 人员岗位信息'!$C:$C,"自有人员",'1-2 人员岗位信息'!$B:$B,$D195)</f>
        <v>0</v>
      </c>
      <c r="AZ195" s="302"/>
      <c r="BA195" s="178">
        <f t="shared" si="420"/>
        <v>0</v>
      </c>
      <c r="BB195" s="178">
        <f>SUMIFS('1-2 人员岗位信息'!N:N,'1-2 人员岗位信息'!$C:$C,"自有人员",'1-2 人员岗位信息'!$B:$B,$D195)</f>
        <v>0</v>
      </c>
      <c r="BC195" s="302"/>
      <c r="BD195" s="178">
        <f t="shared" si="421"/>
        <v>0</v>
      </c>
      <c r="BE195" s="178">
        <f>SUMIFS('1-2 人员岗位信息'!O:O,'1-2 人员岗位信息'!$C:$C,"自有人员",'1-2 人员岗位信息'!$B:$B,$D195)</f>
        <v>0</v>
      </c>
      <c r="BF195" s="302"/>
      <c r="BG195" s="178">
        <f t="shared" si="422"/>
        <v>0</v>
      </c>
      <c r="BH195" s="178">
        <f>SUMIFS('1-2 人员岗位信息'!P:P,'1-2 人员岗位信息'!$C:$C,"自有人员",'1-2 人员岗位信息'!$B:$B,$D195)</f>
        <v>0</v>
      </c>
      <c r="BI195" s="302"/>
      <c r="BJ195" s="178">
        <f t="shared" si="423"/>
        <v>0</v>
      </c>
      <c r="BK195" s="178">
        <f>SUMIFS('1-2 人员岗位信息'!Q:Q,'1-2 人员岗位信息'!$C:$C,"自有人员",'1-2 人员岗位信息'!$B:$B,$D195)</f>
        <v>0</v>
      </c>
      <c r="BL195" s="311"/>
      <c r="BM195" s="315"/>
      <c r="BN195" s="319"/>
    </row>
    <row r="196" s="121" customFormat="1" ht="33.95" hidden="1" customHeight="1" outlineLevel="4" collapsed="1" spans="2:66">
      <c r="B196" s="122" t="s">
        <v>779</v>
      </c>
      <c r="C196" s="123" t="s">
        <v>75</v>
      </c>
      <c r="D196" s="121" t="s">
        <v>68</v>
      </c>
      <c r="E196" s="122"/>
      <c r="F196" s="122"/>
      <c r="G196" s="122"/>
      <c r="H196" s="122">
        <f>SUM(H197:H201)</f>
        <v>0</v>
      </c>
      <c r="I196" s="122"/>
      <c r="J196" s="122"/>
      <c r="K196" s="122"/>
      <c r="L196" s="122"/>
      <c r="M196" s="122"/>
      <c r="N196" s="122"/>
      <c r="O196" s="122"/>
      <c r="P196" s="293"/>
      <c r="Q196" s="293"/>
      <c r="R196" s="293"/>
      <c r="S196" s="293"/>
      <c r="T196" s="293"/>
      <c r="U196" s="293"/>
      <c r="V196" s="293"/>
      <c r="W196" s="293"/>
      <c r="X196" s="293"/>
      <c r="Y196" s="293"/>
      <c r="Z196" s="293"/>
      <c r="AA196" s="293"/>
      <c r="AB196" s="122">
        <f t="shared" ref="AB196:AF196" si="424">SUM(AB197:AB201)</f>
        <v>0</v>
      </c>
      <c r="AC196" s="122">
        <f t="shared" si="424"/>
        <v>0</v>
      </c>
      <c r="AD196" s="122"/>
      <c r="AE196" s="122"/>
      <c r="AF196" s="122">
        <f t="shared" si="424"/>
        <v>0</v>
      </c>
      <c r="AG196" s="122"/>
      <c r="AH196" s="122"/>
      <c r="AI196" s="122">
        <f>SUM(AI197:AI201)</f>
        <v>0</v>
      </c>
      <c r="AJ196" s="122"/>
      <c r="AK196" s="122"/>
      <c r="AL196" s="122">
        <f>SUM(AL197:AL201)</f>
        <v>0</v>
      </c>
      <c r="AM196" s="122"/>
      <c r="AN196" s="122"/>
      <c r="AO196" s="122">
        <f>SUM(AO197:AO201)</f>
        <v>0</v>
      </c>
      <c r="AP196" s="122"/>
      <c r="AQ196" s="122"/>
      <c r="AR196" s="122">
        <f>SUM(AR197:AR201)</f>
        <v>0</v>
      </c>
      <c r="AS196" s="122"/>
      <c r="AT196" s="122"/>
      <c r="AU196" s="122">
        <f>SUM(AU197:AU201)</f>
        <v>0</v>
      </c>
      <c r="AV196" s="122"/>
      <c r="AW196" s="122"/>
      <c r="AX196" s="122">
        <f>SUM(AX197:AX201)</f>
        <v>0</v>
      </c>
      <c r="AY196" s="122"/>
      <c r="AZ196" s="122"/>
      <c r="BA196" s="122">
        <f>SUM(BA197:BA201)</f>
        <v>0</v>
      </c>
      <c r="BB196" s="122"/>
      <c r="BC196" s="122"/>
      <c r="BD196" s="122">
        <f>SUM(BD197:BD201)</f>
        <v>0</v>
      </c>
      <c r="BE196" s="122"/>
      <c r="BF196" s="122"/>
      <c r="BG196" s="122">
        <f>SUM(BG197:BG201)</f>
        <v>0</v>
      </c>
      <c r="BH196" s="122"/>
      <c r="BI196" s="122"/>
      <c r="BJ196" s="122">
        <f>SUM(BJ197:BJ201)</f>
        <v>0</v>
      </c>
      <c r="BK196" s="122"/>
      <c r="BL196" s="310"/>
      <c r="BM196" s="315"/>
      <c r="BN196" s="318"/>
    </row>
    <row r="197" s="267" customFormat="1" ht="33.95" hidden="1" customHeight="1" outlineLevel="5" spans="2:66">
      <c r="B197" s="178" t="s">
        <v>784</v>
      </c>
      <c r="C197" s="287" t="s">
        <v>1118</v>
      </c>
      <c r="D197" s="267" t="s">
        <v>1108</v>
      </c>
      <c r="E197" s="178" t="s">
        <v>1119</v>
      </c>
      <c r="F197" s="178"/>
      <c r="G197" s="178" t="s">
        <v>788</v>
      </c>
      <c r="H197" s="178">
        <f t="shared" ref="H197:H201" si="425">AB197</f>
        <v>0</v>
      </c>
      <c r="I197" s="178" t="s">
        <v>789</v>
      </c>
      <c r="J197" s="178" t="e">
        <f t="shared" ref="J197:J201" si="426">SUM(AD197,AG197,AJ197,AM197,AP197,AS197,AV197,AY197,BB197,BE197,BH197,BK197)/N197</f>
        <v>#DIV/0!</v>
      </c>
      <c r="K197" s="178" t="s">
        <v>790</v>
      </c>
      <c r="L197" s="178" t="e">
        <f t="shared" ref="L197:L201" si="427">H197/N197/J197</f>
        <v>#DIV/0!</v>
      </c>
      <c r="M197" s="178" t="s">
        <v>791</v>
      </c>
      <c r="N197" s="178">
        <f t="shared" ref="N197:N201" si="428">COUNTIF(AD197,"&gt;0")+COUNTIF(AG197,"&gt;0")+COUNTIF(AJ197,"&gt;0")+COUNTIF(AM197,"&gt;0")+COUNTIF(AP197,"&gt;0")+COUNTIF(AS197,"&gt;0")+COUNTIF(AV197,"&gt;0")+COUNTIF(AY197,"&gt;0")+COUNTIF(BB197,"&gt;0")+COUNTIF(BE197,"&gt;0")+COUNTIF(BH197,"&gt;0")+COUNTIF(BK197,"&gt;0")</f>
        <v>0</v>
      </c>
      <c r="O197" s="178"/>
      <c r="P197" s="294"/>
      <c r="Q197" s="294"/>
      <c r="R197" s="294"/>
      <c r="S197" s="294"/>
      <c r="T197" s="294"/>
      <c r="U197" s="294"/>
      <c r="V197" s="294"/>
      <c r="W197" s="294"/>
      <c r="X197" s="294"/>
      <c r="Y197" s="294"/>
      <c r="Z197" s="294"/>
      <c r="AA197" s="294"/>
      <c r="AB197" s="178">
        <f t="shared" ref="AB197:AB201" si="429">SUM(AC197,AF197,AI197,AL197,AO197,AR197,AU197,AX197,BA197,BD197,BG197,BJ197)</f>
        <v>0</v>
      </c>
      <c r="AC197" s="178">
        <f t="shared" ref="AC197:AC201" si="430">AD197*AE197</f>
        <v>0</v>
      </c>
      <c r="AD197" s="178">
        <f>SUMIFS('1-2 人员岗位信息'!F:F,'1-2 人员岗位信息'!$C:$C,"劳务派遣",'1-2 人员岗位信息'!$B:$B,$D197)</f>
        <v>0</v>
      </c>
      <c r="AE197" s="302"/>
      <c r="AF197" s="178">
        <f t="shared" ref="AF197:AF201" si="431">AG197*AH197</f>
        <v>0</v>
      </c>
      <c r="AG197" s="178">
        <f>SUMIFS('1-2 人员岗位信息'!G:G,'1-2 人员岗位信息'!$C:$C,"劳务派遣",'1-2 人员岗位信息'!$B:$B,$D197)</f>
        <v>0</v>
      </c>
      <c r="AH197" s="302"/>
      <c r="AI197" s="178">
        <f t="shared" ref="AI197:AI201" si="432">AJ197*AK197</f>
        <v>0</v>
      </c>
      <c r="AJ197" s="178">
        <f>SUMIFS('1-2 人员岗位信息'!H:H,'1-2 人员岗位信息'!$C:$C,"劳务派遣",'1-2 人员岗位信息'!$B:$B,$D197)</f>
        <v>0</v>
      </c>
      <c r="AK197" s="302"/>
      <c r="AL197" s="178">
        <f t="shared" ref="AL197:AL201" si="433">AM197*AN197</f>
        <v>0</v>
      </c>
      <c r="AM197" s="178">
        <f>SUMIFS('1-2 人员岗位信息'!I:I,'1-2 人员岗位信息'!$C:$C,"劳务派遣",'1-2 人员岗位信息'!$B:$B,$D197)</f>
        <v>0</v>
      </c>
      <c r="AN197" s="302"/>
      <c r="AO197" s="178">
        <f t="shared" ref="AO197:AO201" si="434">AP197*AQ197</f>
        <v>0</v>
      </c>
      <c r="AP197" s="178">
        <f>SUMIFS('1-2 人员岗位信息'!J:J,'1-2 人员岗位信息'!$C:$C,"劳务派遣",'1-2 人员岗位信息'!$B:$B,$D197)</f>
        <v>0</v>
      </c>
      <c r="AQ197" s="302"/>
      <c r="AR197" s="178">
        <f t="shared" ref="AR197:AR201" si="435">AS197*AT197</f>
        <v>0</v>
      </c>
      <c r="AS197" s="178">
        <f>SUMIFS('1-2 人员岗位信息'!K:K,'1-2 人员岗位信息'!$C:$C,"劳务派遣",'1-2 人员岗位信息'!$B:$B,$D197)</f>
        <v>0</v>
      </c>
      <c r="AT197" s="302"/>
      <c r="AU197" s="178">
        <f t="shared" ref="AU197:AU201" si="436">AV197*AW197</f>
        <v>0</v>
      </c>
      <c r="AV197" s="178">
        <f>SUMIFS('1-2 人员岗位信息'!L:L,'1-2 人员岗位信息'!$C:$C,"劳务派遣",'1-2 人员岗位信息'!$B:$B,$D197)</f>
        <v>0</v>
      </c>
      <c r="AW197" s="302"/>
      <c r="AX197" s="178">
        <f t="shared" ref="AX197:AX201" si="437">AY197*AZ197</f>
        <v>0</v>
      </c>
      <c r="AY197" s="178">
        <f>SUMIFS('1-2 人员岗位信息'!M:M,'1-2 人员岗位信息'!$C:$C,"劳务派遣",'1-2 人员岗位信息'!$B:$B,$D197)</f>
        <v>0</v>
      </c>
      <c r="AZ197" s="302"/>
      <c r="BA197" s="178">
        <f t="shared" ref="BA197:BA201" si="438">BB197*BC197</f>
        <v>0</v>
      </c>
      <c r="BB197" s="178">
        <f>SUMIFS('1-2 人员岗位信息'!N:N,'1-2 人员岗位信息'!$C:$C,"劳务派遣",'1-2 人员岗位信息'!$B:$B,$D197)</f>
        <v>0</v>
      </c>
      <c r="BC197" s="302"/>
      <c r="BD197" s="178">
        <f t="shared" ref="BD197:BD201" si="439">BE197*BF197</f>
        <v>0</v>
      </c>
      <c r="BE197" s="178">
        <f>SUMIFS('1-2 人员岗位信息'!O:O,'1-2 人员岗位信息'!$C:$C,"劳务派遣",'1-2 人员岗位信息'!$B:$B,$D197)</f>
        <v>0</v>
      </c>
      <c r="BF197" s="302"/>
      <c r="BG197" s="178">
        <f t="shared" ref="BG197:BG201" si="440">BH197*BI197</f>
        <v>0</v>
      </c>
      <c r="BH197" s="178">
        <f>SUMIFS('1-2 人员岗位信息'!P:P,'1-2 人员岗位信息'!$C:$C,"劳务派遣",'1-2 人员岗位信息'!$B:$B,$D197)</f>
        <v>0</v>
      </c>
      <c r="BI197" s="302"/>
      <c r="BJ197" s="178">
        <f t="shared" ref="BJ197:BJ201" si="441">BK197*BL197</f>
        <v>0</v>
      </c>
      <c r="BK197" s="178">
        <f>SUMIFS('1-2 人员岗位信息'!Q:Q,'1-2 人员岗位信息'!$C:$C,"劳务派遣",'1-2 人员岗位信息'!$B:$B,$D197)</f>
        <v>0</v>
      </c>
      <c r="BL197" s="311"/>
      <c r="BM197" s="315"/>
      <c r="BN197" s="319"/>
    </row>
    <row r="198" s="267" customFormat="1" ht="33.95" hidden="1" customHeight="1" outlineLevel="5" spans="2:66">
      <c r="B198" s="178" t="s">
        <v>784</v>
      </c>
      <c r="C198" s="287" t="s">
        <v>1120</v>
      </c>
      <c r="D198" s="267" t="s">
        <v>1111</v>
      </c>
      <c r="E198" s="178" t="s">
        <v>1119</v>
      </c>
      <c r="F198" s="178"/>
      <c r="G198" s="178" t="s">
        <v>788</v>
      </c>
      <c r="H198" s="178">
        <f t="shared" si="425"/>
        <v>0</v>
      </c>
      <c r="I198" s="178" t="s">
        <v>789</v>
      </c>
      <c r="J198" s="178" t="e">
        <f t="shared" si="426"/>
        <v>#DIV/0!</v>
      </c>
      <c r="K198" s="178" t="s">
        <v>790</v>
      </c>
      <c r="L198" s="178" t="e">
        <f t="shared" si="427"/>
        <v>#DIV/0!</v>
      </c>
      <c r="M198" s="178" t="s">
        <v>791</v>
      </c>
      <c r="N198" s="178">
        <f t="shared" si="428"/>
        <v>0</v>
      </c>
      <c r="O198" s="178"/>
      <c r="P198" s="294"/>
      <c r="Q198" s="294"/>
      <c r="R198" s="294"/>
      <c r="S198" s="294"/>
      <c r="T198" s="294"/>
      <c r="U198" s="294"/>
      <c r="V198" s="294"/>
      <c r="W198" s="294"/>
      <c r="X198" s="294"/>
      <c r="Y198" s="294"/>
      <c r="Z198" s="294"/>
      <c r="AA198" s="294"/>
      <c r="AB198" s="178">
        <f t="shared" si="429"/>
        <v>0</v>
      </c>
      <c r="AC198" s="178">
        <f t="shared" si="430"/>
        <v>0</v>
      </c>
      <c r="AD198" s="178">
        <f>SUMIFS('1-2 人员岗位信息'!F:F,'1-2 人员岗位信息'!$C:$C,"劳务派遣",'1-2 人员岗位信息'!$B:$B,$D198)</f>
        <v>0</v>
      </c>
      <c r="AE198" s="302"/>
      <c r="AF198" s="178">
        <f t="shared" si="431"/>
        <v>0</v>
      </c>
      <c r="AG198" s="178">
        <f>SUMIFS('1-2 人员岗位信息'!G:G,'1-2 人员岗位信息'!$C:$C,"劳务派遣",'1-2 人员岗位信息'!$B:$B,$D198)</f>
        <v>0</v>
      </c>
      <c r="AH198" s="302"/>
      <c r="AI198" s="178">
        <f t="shared" si="432"/>
        <v>0</v>
      </c>
      <c r="AJ198" s="178">
        <f>SUMIFS('1-2 人员岗位信息'!H:H,'1-2 人员岗位信息'!$C:$C,"劳务派遣",'1-2 人员岗位信息'!$B:$B,$D198)</f>
        <v>0</v>
      </c>
      <c r="AK198" s="302"/>
      <c r="AL198" s="178">
        <f t="shared" si="433"/>
        <v>0</v>
      </c>
      <c r="AM198" s="178">
        <f>SUMIFS('1-2 人员岗位信息'!I:I,'1-2 人员岗位信息'!$C:$C,"劳务派遣",'1-2 人员岗位信息'!$B:$B,$D198)</f>
        <v>0</v>
      </c>
      <c r="AN198" s="302"/>
      <c r="AO198" s="178">
        <f t="shared" si="434"/>
        <v>0</v>
      </c>
      <c r="AP198" s="178">
        <f>SUMIFS('1-2 人员岗位信息'!J:J,'1-2 人员岗位信息'!$C:$C,"劳务派遣",'1-2 人员岗位信息'!$B:$B,$D198)</f>
        <v>0</v>
      </c>
      <c r="AQ198" s="302"/>
      <c r="AR198" s="178">
        <f t="shared" si="435"/>
        <v>0</v>
      </c>
      <c r="AS198" s="178">
        <f>SUMIFS('1-2 人员岗位信息'!K:K,'1-2 人员岗位信息'!$C:$C,"劳务派遣",'1-2 人员岗位信息'!$B:$B,$D198)</f>
        <v>0</v>
      </c>
      <c r="AT198" s="302"/>
      <c r="AU198" s="178">
        <f t="shared" si="436"/>
        <v>0</v>
      </c>
      <c r="AV198" s="178">
        <f>SUMIFS('1-2 人员岗位信息'!L:L,'1-2 人员岗位信息'!$C:$C,"劳务派遣",'1-2 人员岗位信息'!$B:$B,$D198)</f>
        <v>0</v>
      </c>
      <c r="AW198" s="302"/>
      <c r="AX198" s="178">
        <f t="shared" si="437"/>
        <v>0</v>
      </c>
      <c r="AY198" s="178">
        <f>SUMIFS('1-2 人员岗位信息'!M:M,'1-2 人员岗位信息'!$C:$C,"劳务派遣",'1-2 人员岗位信息'!$B:$B,$D198)</f>
        <v>0</v>
      </c>
      <c r="AZ198" s="302"/>
      <c r="BA198" s="178">
        <f t="shared" si="438"/>
        <v>0</v>
      </c>
      <c r="BB198" s="178">
        <f>SUMIFS('1-2 人员岗位信息'!N:N,'1-2 人员岗位信息'!$C:$C,"劳务派遣",'1-2 人员岗位信息'!$B:$B,$D198)</f>
        <v>0</v>
      </c>
      <c r="BC198" s="302"/>
      <c r="BD198" s="178">
        <f t="shared" si="439"/>
        <v>0</v>
      </c>
      <c r="BE198" s="178">
        <f>SUMIFS('1-2 人员岗位信息'!O:O,'1-2 人员岗位信息'!$C:$C,"劳务派遣",'1-2 人员岗位信息'!$B:$B,$D198)</f>
        <v>0</v>
      </c>
      <c r="BF198" s="302"/>
      <c r="BG198" s="178">
        <f t="shared" si="440"/>
        <v>0</v>
      </c>
      <c r="BH198" s="178">
        <f>SUMIFS('1-2 人员岗位信息'!P:P,'1-2 人员岗位信息'!$C:$C,"劳务派遣",'1-2 人员岗位信息'!$B:$B,$D198)</f>
        <v>0</v>
      </c>
      <c r="BI198" s="302"/>
      <c r="BJ198" s="178">
        <f t="shared" si="441"/>
        <v>0</v>
      </c>
      <c r="BK198" s="178">
        <f>SUMIFS('1-2 人员岗位信息'!Q:Q,'1-2 人员岗位信息'!$C:$C,"劳务派遣",'1-2 人员岗位信息'!$B:$B,$D198)</f>
        <v>0</v>
      </c>
      <c r="BL198" s="311"/>
      <c r="BM198" s="315"/>
      <c r="BN198" s="319"/>
    </row>
    <row r="199" s="267" customFormat="1" ht="33.95" hidden="1" customHeight="1" outlineLevel="5" spans="2:66">
      <c r="B199" s="178" t="s">
        <v>784</v>
      </c>
      <c r="C199" s="287" t="s">
        <v>1121</v>
      </c>
      <c r="D199" s="267" t="s">
        <v>1113</v>
      </c>
      <c r="E199" s="178" t="s">
        <v>1119</v>
      </c>
      <c r="F199" s="178"/>
      <c r="G199" s="178" t="s">
        <v>788</v>
      </c>
      <c r="H199" s="178">
        <f t="shared" si="425"/>
        <v>0</v>
      </c>
      <c r="I199" s="178" t="s">
        <v>789</v>
      </c>
      <c r="J199" s="178" t="e">
        <f t="shared" si="426"/>
        <v>#DIV/0!</v>
      </c>
      <c r="K199" s="178" t="s">
        <v>790</v>
      </c>
      <c r="L199" s="178" t="e">
        <f t="shared" si="427"/>
        <v>#DIV/0!</v>
      </c>
      <c r="M199" s="178" t="s">
        <v>791</v>
      </c>
      <c r="N199" s="178">
        <f t="shared" si="428"/>
        <v>0</v>
      </c>
      <c r="O199" s="178"/>
      <c r="P199" s="294"/>
      <c r="Q199" s="294"/>
      <c r="R199" s="294"/>
      <c r="S199" s="294"/>
      <c r="T199" s="294"/>
      <c r="U199" s="294"/>
      <c r="V199" s="294"/>
      <c r="W199" s="294"/>
      <c r="X199" s="294"/>
      <c r="Y199" s="294"/>
      <c r="Z199" s="294"/>
      <c r="AA199" s="294"/>
      <c r="AB199" s="178">
        <f t="shared" si="429"/>
        <v>0</v>
      </c>
      <c r="AC199" s="178">
        <f t="shared" si="430"/>
        <v>0</v>
      </c>
      <c r="AD199" s="178">
        <f>SUMIFS('1-2 人员岗位信息'!F:F,'1-2 人员岗位信息'!$C:$C,"劳务派遣",'1-2 人员岗位信息'!$B:$B,$D199)</f>
        <v>0</v>
      </c>
      <c r="AE199" s="302"/>
      <c r="AF199" s="178">
        <f t="shared" si="431"/>
        <v>0</v>
      </c>
      <c r="AG199" s="178">
        <f>SUMIFS('1-2 人员岗位信息'!G:G,'1-2 人员岗位信息'!$C:$C,"劳务派遣",'1-2 人员岗位信息'!$B:$B,$D199)</f>
        <v>0</v>
      </c>
      <c r="AH199" s="302"/>
      <c r="AI199" s="178">
        <f t="shared" si="432"/>
        <v>0</v>
      </c>
      <c r="AJ199" s="178">
        <f>SUMIFS('1-2 人员岗位信息'!H:H,'1-2 人员岗位信息'!$C:$C,"劳务派遣",'1-2 人员岗位信息'!$B:$B,$D199)</f>
        <v>0</v>
      </c>
      <c r="AK199" s="302"/>
      <c r="AL199" s="178">
        <f t="shared" si="433"/>
        <v>0</v>
      </c>
      <c r="AM199" s="178">
        <f>SUMIFS('1-2 人员岗位信息'!I:I,'1-2 人员岗位信息'!$C:$C,"劳务派遣",'1-2 人员岗位信息'!$B:$B,$D199)</f>
        <v>0</v>
      </c>
      <c r="AN199" s="302"/>
      <c r="AO199" s="178">
        <f t="shared" si="434"/>
        <v>0</v>
      </c>
      <c r="AP199" s="178">
        <f>SUMIFS('1-2 人员岗位信息'!J:J,'1-2 人员岗位信息'!$C:$C,"劳务派遣",'1-2 人员岗位信息'!$B:$B,$D199)</f>
        <v>0</v>
      </c>
      <c r="AQ199" s="302"/>
      <c r="AR199" s="178">
        <f t="shared" si="435"/>
        <v>0</v>
      </c>
      <c r="AS199" s="178">
        <f>SUMIFS('1-2 人员岗位信息'!K:K,'1-2 人员岗位信息'!$C:$C,"劳务派遣",'1-2 人员岗位信息'!$B:$B,$D199)</f>
        <v>0</v>
      </c>
      <c r="AT199" s="302"/>
      <c r="AU199" s="178">
        <f t="shared" si="436"/>
        <v>0</v>
      </c>
      <c r="AV199" s="178">
        <f>SUMIFS('1-2 人员岗位信息'!L:L,'1-2 人员岗位信息'!$C:$C,"劳务派遣",'1-2 人员岗位信息'!$B:$B,$D199)</f>
        <v>0</v>
      </c>
      <c r="AW199" s="302"/>
      <c r="AX199" s="178">
        <f t="shared" si="437"/>
        <v>0</v>
      </c>
      <c r="AY199" s="178">
        <f>SUMIFS('1-2 人员岗位信息'!M:M,'1-2 人员岗位信息'!$C:$C,"劳务派遣",'1-2 人员岗位信息'!$B:$B,$D199)</f>
        <v>0</v>
      </c>
      <c r="AZ199" s="302"/>
      <c r="BA199" s="178">
        <f t="shared" si="438"/>
        <v>0</v>
      </c>
      <c r="BB199" s="178">
        <f>SUMIFS('1-2 人员岗位信息'!N:N,'1-2 人员岗位信息'!$C:$C,"劳务派遣",'1-2 人员岗位信息'!$B:$B,$D199)</f>
        <v>0</v>
      </c>
      <c r="BC199" s="302"/>
      <c r="BD199" s="178">
        <f t="shared" si="439"/>
        <v>0</v>
      </c>
      <c r="BE199" s="178">
        <f>SUMIFS('1-2 人员岗位信息'!O:O,'1-2 人员岗位信息'!$C:$C,"劳务派遣",'1-2 人员岗位信息'!$B:$B,$D199)</f>
        <v>0</v>
      </c>
      <c r="BF199" s="302"/>
      <c r="BG199" s="178">
        <f t="shared" si="440"/>
        <v>0</v>
      </c>
      <c r="BH199" s="178">
        <f>SUMIFS('1-2 人员岗位信息'!P:P,'1-2 人员岗位信息'!$C:$C,"劳务派遣",'1-2 人员岗位信息'!$B:$B,$D199)</f>
        <v>0</v>
      </c>
      <c r="BI199" s="302"/>
      <c r="BJ199" s="178">
        <f t="shared" si="441"/>
        <v>0</v>
      </c>
      <c r="BK199" s="178">
        <f>SUMIFS('1-2 人员岗位信息'!Q:Q,'1-2 人员岗位信息'!$C:$C,"劳务派遣",'1-2 人员岗位信息'!$B:$B,$D199)</f>
        <v>0</v>
      </c>
      <c r="BL199" s="311"/>
      <c r="BM199" s="315"/>
      <c r="BN199" s="319"/>
    </row>
    <row r="200" s="267" customFormat="1" ht="33.95" hidden="1" customHeight="1" outlineLevel="5" spans="2:66">
      <c r="B200" s="178" t="s">
        <v>784</v>
      </c>
      <c r="C200" s="287" t="s">
        <v>1122</v>
      </c>
      <c r="D200" s="267" t="s">
        <v>1115</v>
      </c>
      <c r="E200" s="178" t="s">
        <v>1119</v>
      </c>
      <c r="F200" s="178"/>
      <c r="G200" s="178" t="s">
        <v>788</v>
      </c>
      <c r="H200" s="178">
        <f t="shared" si="425"/>
        <v>0</v>
      </c>
      <c r="I200" s="178" t="s">
        <v>789</v>
      </c>
      <c r="J200" s="178" t="e">
        <f t="shared" si="426"/>
        <v>#DIV/0!</v>
      </c>
      <c r="K200" s="178" t="s">
        <v>790</v>
      </c>
      <c r="L200" s="178" t="e">
        <f t="shared" si="427"/>
        <v>#DIV/0!</v>
      </c>
      <c r="M200" s="178" t="s">
        <v>791</v>
      </c>
      <c r="N200" s="178">
        <f t="shared" si="428"/>
        <v>0</v>
      </c>
      <c r="O200" s="178"/>
      <c r="P200" s="294"/>
      <c r="Q200" s="294"/>
      <c r="R200" s="294"/>
      <c r="S200" s="294"/>
      <c r="T200" s="294"/>
      <c r="U200" s="294"/>
      <c r="V200" s="294"/>
      <c r="W200" s="294"/>
      <c r="X200" s="294"/>
      <c r="Y200" s="294"/>
      <c r="Z200" s="294"/>
      <c r="AA200" s="294"/>
      <c r="AB200" s="178">
        <f t="shared" si="429"/>
        <v>0</v>
      </c>
      <c r="AC200" s="178">
        <f t="shared" si="430"/>
        <v>0</v>
      </c>
      <c r="AD200" s="178">
        <f>SUMIFS('1-2 人员岗位信息'!F:F,'1-2 人员岗位信息'!$C:$C,"劳务派遣",'1-2 人员岗位信息'!$B:$B,$D200)</f>
        <v>0</v>
      </c>
      <c r="AE200" s="302"/>
      <c r="AF200" s="178">
        <f t="shared" si="431"/>
        <v>0</v>
      </c>
      <c r="AG200" s="178">
        <f>SUMIFS('1-2 人员岗位信息'!G:G,'1-2 人员岗位信息'!$C:$C,"劳务派遣",'1-2 人员岗位信息'!$B:$B,$D200)</f>
        <v>0</v>
      </c>
      <c r="AH200" s="302"/>
      <c r="AI200" s="178">
        <f t="shared" si="432"/>
        <v>0</v>
      </c>
      <c r="AJ200" s="178">
        <f>SUMIFS('1-2 人员岗位信息'!H:H,'1-2 人员岗位信息'!$C:$C,"劳务派遣",'1-2 人员岗位信息'!$B:$B,$D200)</f>
        <v>0</v>
      </c>
      <c r="AK200" s="302"/>
      <c r="AL200" s="178">
        <f t="shared" si="433"/>
        <v>0</v>
      </c>
      <c r="AM200" s="178">
        <f>SUMIFS('1-2 人员岗位信息'!I:I,'1-2 人员岗位信息'!$C:$C,"劳务派遣",'1-2 人员岗位信息'!$B:$B,$D200)</f>
        <v>0</v>
      </c>
      <c r="AN200" s="302"/>
      <c r="AO200" s="178">
        <f t="shared" si="434"/>
        <v>0</v>
      </c>
      <c r="AP200" s="178">
        <f>SUMIFS('1-2 人员岗位信息'!J:J,'1-2 人员岗位信息'!$C:$C,"劳务派遣",'1-2 人员岗位信息'!$B:$B,$D200)</f>
        <v>0</v>
      </c>
      <c r="AQ200" s="302"/>
      <c r="AR200" s="178">
        <f t="shared" si="435"/>
        <v>0</v>
      </c>
      <c r="AS200" s="178">
        <f>SUMIFS('1-2 人员岗位信息'!K:K,'1-2 人员岗位信息'!$C:$C,"劳务派遣",'1-2 人员岗位信息'!$B:$B,$D200)</f>
        <v>0</v>
      </c>
      <c r="AT200" s="302"/>
      <c r="AU200" s="178">
        <f t="shared" si="436"/>
        <v>0</v>
      </c>
      <c r="AV200" s="178">
        <f>SUMIFS('1-2 人员岗位信息'!L:L,'1-2 人员岗位信息'!$C:$C,"劳务派遣",'1-2 人员岗位信息'!$B:$B,$D200)</f>
        <v>0</v>
      </c>
      <c r="AW200" s="302"/>
      <c r="AX200" s="178">
        <f t="shared" si="437"/>
        <v>0</v>
      </c>
      <c r="AY200" s="178">
        <f>SUMIFS('1-2 人员岗位信息'!M:M,'1-2 人员岗位信息'!$C:$C,"劳务派遣",'1-2 人员岗位信息'!$B:$B,$D200)</f>
        <v>0</v>
      </c>
      <c r="AZ200" s="302"/>
      <c r="BA200" s="178">
        <f t="shared" si="438"/>
        <v>0</v>
      </c>
      <c r="BB200" s="178">
        <f>SUMIFS('1-2 人员岗位信息'!N:N,'1-2 人员岗位信息'!$C:$C,"劳务派遣",'1-2 人员岗位信息'!$B:$B,$D200)</f>
        <v>0</v>
      </c>
      <c r="BC200" s="302"/>
      <c r="BD200" s="178">
        <f t="shared" si="439"/>
        <v>0</v>
      </c>
      <c r="BE200" s="178">
        <f>SUMIFS('1-2 人员岗位信息'!O:O,'1-2 人员岗位信息'!$C:$C,"劳务派遣",'1-2 人员岗位信息'!$B:$B,$D200)</f>
        <v>0</v>
      </c>
      <c r="BF200" s="302"/>
      <c r="BG200" s="178">
        <f t="shared" si="440"/>
        <v>0</v>
      </c>
      <c r="BH200" s="178">
        <f>SUMIFS('1-2 人员岗位信息'!P:P,'1-2 人员岗位信息'!$C:$C,"劳务派遣",'1-2 人员岗位信息'!$B:$B,$D200)</f>
        <v>0</v>
      </c>
      <c r="BI200" s="302"/>
      <c r="BJ200" s="178">
        <f t="shared" si="441"/>
        <v>0</v>
      </c>
      <c r="BK200" s="178">
        <f>SUMIFS('1-2 人员岗位信息'!Q:Q,'1-2 人员岗位信息'!$C:$C,"劳务派遣",'1-2 人员岗位信息'!$B:$B,$D200)</f>
        <v>0</v>
      </c>
      <c r="BL200" s="311"/>
      <c r="BM200" s="315"/>
      <c r="BN200" s="319"/>
    </row>
    <row r="201" s="267" customFormat="1" ht="33.95" hidden="1" customHeight="1" outlineLevel="5" spans="2:66">
      <c r="B201" s="178" t="s">
        <v>784</v>
      </c>
      <c r="C201" s="287" t="s">
        <v>1123</v>
      </c>
      <c r="D201" s="267" t="s">
        <v>1117</v>
      </c>
      <c r="E201" s="178" t="s">
        <v>1119</v>
      </c>
      <c r="F201" s="178"/>
      <c r="G201" s="178" t="s">
        <v>788</v>
      </c>
      <c r="H201" s="178">
        <f t="shared" si="425"/>
        <v>0</v>
      </c>
      <c r="I201" s="178" t="s">
        <v>789</v>
      </c>
      <c r="J201" s="178" t="e">
        <f t="shared" si="426"/>
        <v>#DIV/0!</v>
      </c>
      <c r="K201" s="178" t="s">
        <v>790</v>
      </c>
      <c r="L201" s="178" t="e">
        <f t="shared" si="427"/>
        <v>#DIV/0!</v>
      </c>
      <c r="M201" s="178" t="s">
        <v>791</v>
      </c>
      <c r="N201" s="178">
        <f t="shared" si="428"/>
        <v>0</v>
      </c>
      <c r="O201" s="178"/>
      <c r="P201" s="294"/>
      <c r="Q201" s="294"/>
      <c r="R201" s="294"/>
      <c r="S201" s="294"/>
      <c r="T201" s="294"/>
      <c r="U201" s="294"/>
      <c r="V201" s="294"/>
      <c r="W201" s="294"/>
      <c r="X201" s="294"/>
      <c r="Y201" s="294"/>
      <c r="Z201" s="294"/>
      <c r="AA201" s="294"/>
      <c r="AB201" s="178">
        <f t="shared" si="429"/>
        <v>0</v>
      </c>
      <c r="AC201" s="178">
        <f t="shared" si="430"/>
        <v>0</v>
      </c>
      <c r="AD201" s="178">
        <f>SUMIFS('1-2 人员岗位信息'!F:F,'1-2 人员岗位信息'!$C:$C,"劳务派遣",'1-2 人员岗位信息'!$B:$B,$D201)</f>
        <v>0</v>
      </c>
      <c r="AE201" s="302"/>
      <c r="AF201" s="178">
        <f t="shared" si="431"/>
        <v>0</v>
      </c>
      <c r="AG201" s="178">
        <f>SUMIFS('1-2 人员岗位信息'!G:G,'1-2 人员岗位信息'!$C:$C,"劳务派遣",'1-2 人员岗位信息'!$B:$B,$D201)</f>
        <v>0</v>
      </c>
      <c r="AH201" s="302"/>
      <c r="AI201" s="178">
        <f t="shared" si="432"/>
        <v>0</v>
      </c>
      <c r="AJ201" s="178">
        <f>SUMIFS('1-2 人员岗位信息'!H:H,'1-2 人员岗位信息'!$C:$C,"劳务派遣",'1-2 人员岗位信息'!$B:$B,$D201)</f>
        <v>0</v>
      </c>
      <c r="AK201" s="302"/>
      <c r="AL201" s="178">
        <f t="shared" si="433"/>
        <v>0</v>
      </c>
      <c r="AM201" s="178">
        <f>SUMIFS('1-2 人员岗位信息'!I:I,'1-2 人员岗位信息'!$C:$C,"劳务派遣",'1-2 人员岗位信息'!$B:$B,$D201)</f>
        <v>0</v>
      </c>
      <c r="AN201" s="302"/>
      <c r="AO201" s="178">
        <f t="shared" si="434"/>
        <v>0</v>
      </c>
      <c r="AP201" s="178">
        <f>SUMIFS('1-2 人员岗位信息'!J:J,'1-2 人员岗位信息'!$C:$C,"劳务派遣",'1-2 人员岗位信息'!$B:$B,$D201)</f>
        <v>0</v>
      </c>
      <c r="AQ201" s="302"/>
      <c r="AR201" s="178">
        <f t="shared" si="435"/>
        <v>0</v>
      </c>
      <c r="AS201" s="178">
        <f>SUMIFS('1-2 人员岗位信息'!K:K,'1-2 人员岗位信息'!$C:$C,"劳务派遣",'1-2 人员岗位信息'!$B:$B,$D201)</f>
        <v>0</v>
      </c>
      <c r="AT201" s="302"/>
      <c r="AU201" s="178">
        <f t="shared" si="436"/>
        <v>0</v>
      </c>
      <c r="AV201" s="178">
        <f>SUMIFS('1-2 人员岗位信息'!L:L,'1-2 人员岗位信息'!$C:$C,"劳务派遣",'1-2 人员岗位信息'!$B:$B,$D201)</f>
        <v>0</v>
      </c>
      <c r="AW201" s="302"/>
      <c r="AX201" s="178">
        <f t="shared" si="437"/>
        <v>0</v>
      </c>
      <c r="AY201" s="178">
        <f>SUMIFS('1-2 人员岗位信息'!M:M,'1-2 人员岗位信息'!$C:$C,"劳务派遣",'1-2 人员岗位信息'!$B:$B,$D201)</f>
        <v>0</v>
      </c>
      <c r="AZ201" s="302"/>
      <c r="BA201" s="178">
        <f t="shared" si="438"/>
        <v>0</v>
      </c>
      <c r="BB201" s="178">
        <f>SUMIFS('1-2 人员岗位信息'!N:N,'1-2 人员岗位信息'!$C:$C,"劳务派遣",'1-2 人员岗位信息'!$B:$B,$D201)</f>
        <v>0</v>
      </c>
      <c r="BC201" s="302"/>
      <c r="BD201" s="178">
        <f t="shared" si="439"/>
        <v>0</v>
      </c>
      <c r="BE201" s="178">
        <f>SUMIFS('1-2 人员岗位信息'!O:O,'1-2 人员岗位信息'!$C:$C,"劳务派遣",'1-2 人员岗位信息'!$B:$B,$D201)</f>
        <v>0</v>
      </c>
      <c r="BF201" s="302"/>
      <c r="BG201" s="178">
        <f t="shared" si="440"/>
        <v>0</v>
      </c>
      <c r="BH201" s="178">
        <f>SUMIFS('1-2 人员岗位信息'!P:P,'1-2 人员岗位信息'!$C:$C,"劳务派遣",'1-2 人员岗位信息'!$B:$B,$D201)</f>
        <v>0</v>
      </c>
      <c r="BI201" s="302"/>
      <c r="BJ201" s="178">
        <f t="shared" si="441"/>
        <v>0</v>
      </c>
      <c r="BK201" s="178">
        <f>SUMIFS('1-2 人员岗位信息'!Q:Q,'1-2 人员岗位信息'!$C:$C,"劳务派遣",'1-2 人员岗位信息'!$B:$B,$D201)</f>
        <v>0</v>
      </c>
      <c r="BL201" s="311"/>
      <c r="BM201" s="315"/>
      <c r="BN201" s="319"/>
    </row>
    <row r="202" s="121" customFormat="1" ht="33.95" hidden="1" customHeight="1" outlineLevel="4" collapsed="1" spans="2:66">
      <c r="B202" s="122" t="s">
        <v>779</v>
      </c>
      <c r="C202" s="123" t="s">
        <v>1124</v>
      </c>
      <c r="D202" s="121" t="s">
        <v>19</v>
      </c>
      <c r="E202" s="122"/>
      <c r="F202" s="122"/>
      <c r="G202" s="122"/>
      <c r="H202" s="122">
        <f>SUM(H203:H207)</f>
        <v>0</v>
      </c>
      <c r="I202" s="122"/>
      <c r="J202" s="122"/>
      <c r="K202" s="122"/>
      <c r="L202" s="122"/>
      <c r="M202" s="122"/>
      <c r="N202" s="122"/>
      <c r="O202" s="122"/>
      <c r="P202" s="293"/>
      <c r="Q202" s="293"/>
      <c r="R202" s="293"/>
      <c r="S202" s="293"/>
      <c r="T202" s="293"/>
      <c r="U202" s="293"/>
      <c r="V202" s="293"/>
      <c r="W202" s="293"/>
      <c r="X202" s="293"/>
      <c r="Y202" s="293"/>
      <c r="Z202" s="293"/>
      <c r="AA202" s="293"/>
      <c r="AB202" s="122">
        <f t="shared" ref="AB202:AF202" si="442">SUM(AB203:AB207)</f>
        <v>0</v>
      </c>
      <c r="AC202" s="122">
        <f t="shared" si="442"/>
        <v>0</v>
      </c>
      <c r="AD202" s="122"/>
      <c r="AE202" s="122"/>
      <c r="AF202" s="122">
        <f t="shared" si="442"/>
        <v>0</v>
      </c>
      <c r="AG202" s="122"/>
      <c r="AH202" s="122"/>
      <c r="AI202" s="122">
        <f>SUM(AI203:AI207)</f>
        <v>0</v>
      </c>
      <c r="AJ202" s="122"/>
      <c r="AK202" s="122"/>
      <c r="AL202" s="122">
        <f>SUM(AL203:AL207)</f>
        <v>0</v>
      </c>
      <c r="AM202" s="122"/>
      <c r="AN202" s="122"/>
      <c r="AO202" s="122">
        <f>SUM(AO203:AO207)</f>
        <v>0</v>
      </c>
      <c r="AP202" s="122"/>
      <c r="AQ202" s="122"/>
      <c r="AR202" s="122">
        <f>SUM(AR203:AR207)</f>
        <v>0</v>
      </c>
      <c r="AS202" s="122"/>
      <c r="AT202" s="122"/>
      <c r="AU202" s="122">
        <f>SUM(AU203:AU207)</f>
        <v>0</v>
      </c>
      <c r="AV202" s="122"/>
      <c r="AW202" s="122"/>
      <c r="AX202" s="122">
        <f>SUM(AX203:AX207)</f>
        <v>0</v>
      </c>
      <c r="AY202" s="122"/>
      <c r="AZ202" s="122"/>
      <c r="BA202" s="122">
        <f>SUM(BA203:BA207)</f>
        <v>0</v>
      </c>
      <c r="BB202" s="122"/>
      <c r="BC202" s="122"/>
      <c r="BD202" s="122">
        <f>SUM(BD203:BD207)</f>
        <v>0</v>
      </c>
      <c r="BE202" s="122"/>
      <c r="BF202" s="122"/>
      <c r="BG202" s="122">
        <f>SUM(BG203:BG207)</f>
        <v>0</v>
      </c>
      <c r="BH202" s="122"/>
      <c r="BI202" s="122"/>
      <c r="BJ202" s="122">
        <f>SUM(BJ203:BJ207)</f>
        <v>0</v>
      </c>
      <c r="BK202" s="122"/>
      <c r="BL202" s="310"/>
      <c r="BM202" s="315"/>
      <c r="BN202" s="318"/>
    </row>
    <row r="203" s="267" customFormat="1" ht="33.95" hidden="1" customHeight="1" outlineLevel="5" spans="2:66">
      <c r="B203" s="178" t="s">
        <v>784</v>
      </c>
      <c r="C203" s="287" t="s">
        <v>1125</v>
      </c>
      <c r="D203" s="267" t="s">
        <v>1108</v>
      </c>
      <c r="E203" s="178" t="s">
        <v>1126</v>
      </c>
      <c r="F203" s="178"/>
      <c r="G203" s="178" t="s">
        <v>788</v>
      </c>
      <c r="H203" s="178">
        <f t="shared" ref="H203:H207" si="443">AB203</f>
        <v>0</v>
      </c>
      <c r="I203" s="178" t="s">
        <v>789</v>
      </c>
      <c r="J203" s="178" t="e">
        <f t="shared" ref="J203:J207" si="444">SUM(AD203,AG203,AJ203,AM203,AP203,AS203,AV203,AY203,BB203,BE203,BH203,BK203)/N203</f>
        <v>#DIV/0!</v>
      </c>
      <c r="K203" s="178" t="s">
        <v>790</v>
      </c>
      <c r="L203" s="178" t="e">
        <f t="shared" ref="L203:L207" si="445">H203/N203/J203</f>
        <v>#DIV/0!</v>
      </c>
      <c r="M203" s="178" t="s">
        <v>791</v>
      </c>
      <c r="N203" s="178">
        <f t="shared" ref="N203:N207" si="446">COUNTIF(AD203,"&gt;0")+COUNTIF(AG203,"&gt;0")+COUNTIF(AJ203,"&gt;0")+COUNTIF(AM203,"&gt;0")+COUNTIF(AP203,"&gt;0")+COUNTIF(AS203,"&gt;0")+COUNTIF(AV203,"&gt;0")+COUNTIF(AY203,"&gt;0")+COUNTIF(BB203,"&gt;0")+COUNTIF(BE203,"&gt;0")+COUNTIF(BH203,"&gt;0")+COUNTIF(BK203,"&gt;0")</f>
        <v>0</v>
      </c>
      <c r="O203" s="178"/>
      <c r="P203" s="294"/>
      <c r="Q203" s="294"/>
      <c r="R203" s="294"/>
      <c r="S203" s="294"/>
      <c r="T203" s="294"/>
      <c r="U203" s="294"/>
      <c r="V203" s="294"/>
      <c r="W203" s="294"/>
      <c r="X203" s="294"/>
      <c r="Y203" s="294"/>
      <c r="Z203" s="294"/>
      <c r="AA203" s="294"/>
      <c r="AB203" s="178">
        <f t="shared" ref="AB203:AB207" si="447">SUM(AC203,AF203,AI203,AL203,AO203,AR203,AU203,AX203,BA203,BD203,BG203,BJ203)</f>
        <v>0</v>
      </c>
      <c r="AC203" s="178">
        <f t="shared" ref="AC203:AC207" si="448">AD203*AE203</f>
        <v>0</v>
      </c>
      <c r="AD203" s="178">
        <f>SUMIFS('1-2 人员岗位信息'!F:F,'1-2 人员岗位信息'!$C:$C,"专业外包",'1-2 人员岗位信息'!$B:$B,$D203)</f>
        <v>0</v>
      </c>
      <c r="AE203" s="302"/>
      <c r="AF203" s="178">
        <f t="shared" ref="AF203:AF207" si="449">AG203*AH203</f>
        <v>0</v>
      </c>
      <c r="AG203" s="178">
        <f>SUMIFS('1-2 人员岗位信息'!G:G,'1-2 人员岗位信息'!$C:$C,"专业外包",'1-2 人员岗位信息'!$B:$B,$D203)</f>
        <v>0</v>
      </c>
      <c r="AH203" s="302"/>
      <c r="AI203" s="178">
        <f t="shared" ref="AI203:AI207" si="450">AJ203*AK203</f>
        <v>0</v>
      </c>
      <c r="AJ203" s="178">
        <f>SUMIFS('1-2 人员岗位信息'!H:H,'1-2 人员岗位信息'!$C:$C,"专业外包",'1-2 人员岗位信息'!$B:$B,$D203)</f>
        <v>0</v>
      </c>
      <c r="AK203" s="302"/>
      <c r="AL203" s="178">
        <f t="shared" ref="AL203:AL207" si="451">AM203*AN203</f>
        <v>0</v>
      </c>
      <c r="AM203" s="178">
        <f>SUMIFS('1-2 人员岗位信息'!I:I,'1-2 人员岗位信息'!$C:$C,"专业外包",'1-2 人员岗位信息'!$B:$B,$D203)</f>
        <v>0</v>
      </c>
      <c r="AN203" s="302"/>
      <c r="AO203" s="178">
        <f t="shared" ref="AO203:AO207" si="452">AP203*AQ203</f>
        <v>0</v>
      </c>
      <c r="AP203" s="178">
        <f>SUMIFS('1-2 人员岗位信息'!J:J,'1-2 人员岗位信息'!$C:$C,"专业外包",'1-2 人员岗位信息'!$B:$B,$D203)</f>
        <v>0</v>
      </c>
      <c r="AQ203" s="302"/>
      <c r="AR203" s="178">
        <f t="shared" ref="AR203:AR207" si="453">AS203*AT203</f>
        <v>0</v>
      </c>
      <c r="AS203" s="178">
        <f>SUMIFS('1-2 人员岗位信息'!K:K,'1-2 人员岗位信息'!$C:$C,"专业外包",'1-2 人员岗位信息'!$B:$B,$D203)</f>
        <v>0</v>
      </c>
      <c r="AT203" s="302"/>
      <c r="AU203" s="178">
        <f t="shared" ref="AU203:AU207" si="454">AV203*AW203</f>
        <v>0</v>
      </c>
      <c r="AV203" s="178">
        <f>SUMIFS('1-2 人员岗位信息'!L:L,'1-2 人员岗位信息'!$C:$C,"专业外包",'1-2 人员岗位信息'!$B:$B,$D203)</f>
        <v>0</v>
      </c>
      <c r="AW203" s="302"/>
      <c r="AX203" s="178">
        <f t="shared" ref="AX203:AX207" si="455">AY203*AZ203</f>
        <v>0</v>
      </c>
      <c r="AY203" s="178">
        <f>SUMIFS('1-2 人员岗位信息'!M:M,'1-2 人员岗位信息'!$C:$C,"专业外包",'1-2 人员岗位信息'!$B:$B,$D203)</f>
        <v>0</v>
      </c>
      <c r="AZ203" s="302"/>
      <c r="BA203" s="178">
        <f t="shared" ref="BA203:BA207" si="456">BB203*BC203</f>
        <v>0</v>
      </c>
      <c r="BB203" s="178">
        <f>SUMIFS('1-2 人员岗位信息'!N:N,'1-2 人员岗位信息'!$C:$C,"专业外包",'1-2 人员岗位信息'!$B:$B,$D203)</f>
        <v>0</v>
      </c>
      <c r="BC203" s="302"/>
      <c r="BD203" s="178">
        <f t="shared" ref="BD203:BD207" si="457">BE203*BF203</f>
        <v>0</v>
      </c>
      <c r="BE203" s="178">
        <f>SUMIFS('1-2 人员岗位信息'!O:O,'1-2 人员岗位信息'!$C:$C,"专业外包",'1-2 人员岗位信息'!$B:$B,$D203)</f>
        <v>0</v>
      </c>
      <c r="BF203" s="302"/>
      <c r="BG203" s="178">
        <f t="shared" ref="BG203:BG207" si="458">BH203*BI203</f>
        <v>0</v>
      </c>
      <c r="BH203" s="178">
        <f>SUMIFS('1-2 人员岗位信息'!P:P,'1-2 人员岗位信息'!$C:$C,"专业外包",'1-2 人员岗位信息'!$B:$B,$D203)</f>
        <v>0</v>
      </c>
      <c r="BI203" s="302"/>
      <c r="BJ203" s="178">
        <f t="shared" ref="BJ203:BJ207" si="459">BK203*BL203</f>
        <v>0</v>
      </c>
      <c r="BK203" s="178">
        <f>SUMIFS('1-2 人员岗位信息'!Q:Q,'1-2 人员岗位信息'!$C:$C,"专业外包",'1-2 人员岗位信息'!$B:$B,$D203)</f>
        <v>0</v>
      </c>
      <c r="BL203" s="302"/>
      <c r="BM203" s="315"/>
      <c r="BN203" s="319"/>
    </row>
    <row r="204" s="267" customFormat="1" ht="33.95" hidden="1" customHeight="1" outlineLevel="5" spans="2:66">
      <c r="B204" s="178" t="s">
        <v>784</v>
      </c>
      <c r="C204" s="287" t="s">
        <v>1127</v>
      </c>
      <c r="D204" s="267" t="s">
        <v>1111</v>
      </c>
      <c r="E204" s="178" t="s">
        <v>1126</v>
      </c>
      <c r="F204" s="178"/>
      <c r="G204" s="178" t="s">
        <v>788</v>
      </c>
      <c r="H204" s="178">
        <f t="shared" si="443"/>
        <v>0</v>
      </c>
      <c r="I204" s="178" t="s">
        <v>789</v>
      </c>
      <c r="J204" s="178" t="e">
        <f t="shared" si="444"/>
        <v>#DIV/0!</v>
      </c>
      <c r="K204" s="178" t="s">
        <v>790</v>
      </c>
      <c r="L204" s="178" t="e">
        <f t="shared" si="445"/>
        <v>#DIV/0!</v>
      </c>
      <c r="M204" s="178" t="s">
        <v>791</v>
      </c>
      <c r="N204" s="178">
        <f t="shared" si="446"/>
        <v>0</v>
      </c>
      <c r="O204" s="178"/>
      <c r="P204" s="294"/>
      <c r="Q204" s="294"/>
      <c r="R204" s="294"/>
      <c r="S204" s="294"/>
      <c r="T204" s="294"/>
      <c r="U204" s="294"/>
      <c r="V204" s="294"/>
      <c r="W204" s="294"/>
      <c r="X204" s="294"/>
      <c r="Y204" s="294"/>
      <c r="Z204" s="294"/>
      <c r="AA204" s="294"/>
      <c r="AB204" s="178">
        <f t="shared" si="447"/>
        <v>0</v>
      </c>
      <c r="AC204" s="178">
        <f t="shared" si="448"/>
        <v>0</v>
      </c>
      <c r="AD204" s="178">
        <f>SUMIFS('1-2 人员岗位信息'!F:F,'1-2 人员岗位信息'!$C:$C,"专业外包",'1-2 人员岗位信息'!$B:$B,$D204)</f>
        <v>0</v>
      </c>
      <c r="AE204" s="302"/>
      <c r="AF204" s="178">
        <f t="shared" si="449"/>
        <v>0</v>
      </c>
      <c r="AG204" s="178">
        <f>SUMIFS('1-2 人员岗位信息'!G:G,'1-2 人员岗位信息'!$C:$C,"专业外包",'1-2 人员岗位信息'!$B:$B,$D204)</f>
        <v>0</v>
      </c>
      <c r="AH204" s="302"/>
      <c r="AI204" s="178">
        <f t="shared" si="450"/>
        <v>0</v>
      </c>
      <c r="AJ204" s="178">
        <f>SUMIFS('1-2 人员岗位信息'!H:H,'1-2 人员岗位信息'!$C:$C,"专业外包",'1-2 人员岗位信息'!$B:$B,$D204)</f>
        <v>0</v>
      </c>
      <c r="AK204" s="302"/>
      <c r="AL204" s="178">
        <f t="shared" si="451"/>
        <v>0</v>
      </c>
      <c r="AM204" s="178">
        <f>SUMIFS('1-2 人员岗位信息'!I:I,'1-2 人员岗位信息'!$C:$C,"专业外包",'1-2 人员岗位信息'!$B:$B,$D204)</f>
        <v>0</v>
      </c>
      <c r="AN204" s="302"/>
      <c r="AO204" s="178">
        <f t="shared" si="452"/>
        <v>0</v>
      </c>
      <c r="AP204" s="178">
        <f>SUMIFS('1-2 人员岗位信息'!J:J,'1-2 人员岗位信息'!$C:$C,"专业外包",'1-2 人员岗位信息'!$B:$B,$D204)</f>
        <v>0</v>
      </c>
      <c r="AQ204" s="302"/>
      <c r="AR204" s="178">
        <f t="shared" si="453"/>
        <v>0</v>
      </c>
      <c r="AS204" s="178">
        <f>SUMIFS('1-2 人员岗位信息'!K:K,'1-2 人员岗位信息'!$C:$C,"专业外包",'1-2 人员岗位信息'!$B:$B,$D204)</f>
        <v>0</v>
      </c>
      <c r="AT204" s="302"/>
      <c r="AU204" s="178">
        <f t="shared" si="454"/>
        <v>0</v>
      </c>
      <c r="AV204" s="178">
        <f>SUMIFS('1-2 人员岗位信息'!L:L,'1-2 人员岗位信息'!$C:$C,"专业外包",'1-2 人员岗位信息'!$B:$B,$D204)</f>
        <v>0</v>
      </c>
      <c r="AW204" s="302"/>
      <c r="AX204" s="178">
        <f t="shared" si="455"/>
        <v>0</v>
      </c>
      <c r="AY204" s="178">
        <f>SUMIFS('1-2 人员岗位信息'!M:M,'1-2 人员岗位信息'!$C:$C,"专业外包",'1-2 人员岗位信息'!$B:$B,$D204)</f>
        <v>0</v>
      </c>
      <c r="AZ204" s="302"/>
      <c r="BA204" s="178">
        <f t="shared" si="456"/>
        <v>0</v>
      </c>
      <c r="BB204" s="178">
        <f>SUMIFS('1-2 人员岗位信息'!N:N,'1-2 人员岗位信息'!$C:$C,"专业外包",'1-2 人员岗位信息'!$B:$B,$D204)</f>
        <v>0</v>
      </c>
      <c r="BC204" s="302"/>
      <c r="BD204" s="178">
        <f t="shared" si="457"/>
        <v>0</v>
      </c>
      <c r="BE204" s="178">
        <f>SUMIFS('1-2 人员岗位信息'!O:O,'1-2 人员岗位信息'!$C:$C,"专业外包",'1-2 人员岗位信息'!$B:$B,$D204)</f>
        <v>0</v>
      </c>
      <c r="BF204" s="302"/>
      <c r="BG204" s="178">
        <f t="shared" si="458"/>
        <v>0</v>
      </c>
      <c r="BH204" s="178">
        <f>SUMIFS('1-2 人员岗位信息'!P:P,'1-2 人员岗位信息'!$C:$C,"专业外包",'1-2 人员岗位信息'!$B:$B,$D204)</f>
        <v>0</v>
      </c>
      <c r="BI204" s="302"/>
      <c r="BJ204" s="178">
        <f t="shared" si="459"/>
        <v>0</v>
      </c>
      <c r="BK204" s="178">
        <f>SUMIFS('1-2 人员岗位信息'!Q:Q,'1-2 人员岗位信息'!$C:$C,"专业外包",'1-2 人员岗位信息'!$B:$B,$D204)</f>
        <v>0</v>
      </c>
      <c r="BL204" s="311"/>
      <c r="BM204" s="315"/>
      <c r="BN204" s="319"/>
    </row>
    <row r="205" s="267" customFormat="1" ht="33.95" hidden="1" customHeight="1" outlineLevel="5" spans="2:66">
      <c r="B205" s="178" t="s">
        <v>784</v>
      </c>
      <c r="C205" s="287" t="s">
        <v>1128</v>
      </c>
      <c r="D205" s="267" t="s">
        <v>1113</v>
      </c>
      <c r="E205" s="178" t="s">
        <v>1126</v>
      </c>
      <c r="F205" s="178"/>
      <c r="G205" s="178" t="s">
        <v>788</v>
      </c>
      <c r="H205" s="178">
        <f t="shared" si="443"/>
        <v>0</v>
      </c>
      <c r="I205" s="178" t="s">
        <v>789</v>
      </c>
      <c r="J205" s="178" t="e">
        <f t="shared" si="444"/>
        <v>#DIV/0!</v>
      </c>
      <c r="K205" s="178" t="s">
        <v>790</v>
      </c>
      <c r="L205" s="178" t="e">
        <f t="shared" si="445"/>
        <v>#DIV/0!</v>
      </c>
      <c r="M205" s="178" t="s">
        <v>791</v>
      </c>
      <c r="N205" s="178">
        <f t="shared" si="446"/>
        <v>0</v>
      </c>
      <c r="O205" s="178"/>
      <c r="P205" s="294"/>
      <c r="Q205" s="294"/>
      <c r="R205" s="294"/>
      <c r="S205" s="294"/>
      <c r="T205" s="294"/>
      <c r="U205" s="294"/>
      <c r="V205" s="294"/>
      <c r="W205" s="294"/>
      <c r="X205" s="294"/>
      <c r="Y205" s="294"/>
      <c r="Z205" s="294"/>
      <c r="AA205" s="294"/>
      <c r="AB205" s="178">
        <f t="shared" si="447"/>
        <v>0</v>
      </c>
      <c r="AC205" s="178">
        <f t="shared" si="448"/>
        <v>0</v>
      </c>
      <c r="AD205" s="178">
        <f>SUMIFS('1-2 人员岗位信息'!F:F,'1-2 人员岗位信息'!$C:$C,"专业外包",'1-2 人员岗位信息'!$B:$B,$D205)</f>
        <v>0</v>
      </c>
      <c r="AE205" s="302"/>
      <c r="AF205" s="178">
        <f t="shared" si="449"/>
        <v>0</v>
      </c>
      <c r="AG205" s="178">
        <f>SUMIFS('1-2 人员岗位信息'!G:G,'1-2 人员岗位信息'!$C:$C,"专业外包",'1-2 人员岗位信息'!$B:$B,$D205)</f>
        <v>0</v>
      </c>
      <c r="AH205" s="302"/>
      <c r="AI205" s="178">
        <f t="shared" si="450"/>
        <v>0</v>
      </c>
      <c r="AJ205" s="178">
        <f>SUMIFS('1-2 人员岗位信息'!H:H,'1-2 人员岗位信息'!$C:$C,"专业外包",'1-2 人员岗位信息'!$B:$B,$D205)</f>
        <v>0</v>
      </c>
      <c r="AK205" s="302"/>
      <c r="AL205" s="178">
        <f t="shared" si="451"/>
        <v>0</v>
      </c>
      <c r="AM205" s="178">
        <f>SUMIFS('1-2 人员岗位信息'!I:I,'1-2 人员岗位信息'!$C:$C,"专业外包",'1-2 人员岗位信息'!$B:$B,$D205)</f>
        <v>0</v>
      </c>
      <c r="AN205" s="302"/>
      <c r="AO205" s="178">
        <f t="shared" si="452"/>
        <v>0</v>
      </c>
      <c r="AP205" s="178">
        <f>SUMIFS('1-2 人员岗位信息'!J:J,'1-2 人员岗位信息'!$C:$C,"专业外包",'1-2 人员岗位信息'!$B:$B,$D205)</f>
        <v>0</v>
      </c>
      <c r="AQ205" s="302"/>
      <c r="AR205" s="178">
        <f t="shared" si="453"/>
        <v>0</v>
      </c>
      <c r="AS205" s="178">
        <f>SUMIFS('1-2 人员岗位信息'!K:K,'1-2 人员岗位信息'!$C:$C,"专业外包",'1-2 人员岗位信息'!$B:$B,$D205)</f>
        <v>0</v>
      </c>
      <c r="AT205" s="302"/>
      <c r="AU205" s="178">
        <f t="shared" si="454"/>
        <v>0</v>
      </c>
      <c r="AV205" s="178">
        <f>SUMIFS('1-2 人员岗位信息'!L:L,'1-2 人员岗位信息'!$C:$C,"专业外包",'1-2 人员岗位信息'!$B:$B,$D205)</f>
        <v>0</v>
      </c>
      <c r="AW205" s="302"/>
      <c r="AX205" s="178">
        <f t="shared" si="455"/>
        <v>0</v>
      </c>
      <c r="AY205" s="178">
        <f>SUMIFS('1-2 人员岗位信息'!M:M,'1-2 人员岗位信息'!$C:$C,"专业外包",'1-2 人员岗位信息'!$B:$B,$D205)</f>
        <v>0</v>
      </c>
      <c r="AZ205" s="302"/>
      <c r="BA205" s="178">
        <f t="shared" si="456"/>
        <v>0</v>
      </c>
      <c r="BB205" s="178">
        <f>SUMIFS('1-2 人员岗位信息'!N:N,'1-2 人员岗位信息'!$C:$C,"专业外包",'1-2 人员岗位信息'!$B:$B,$D205)</f>
        <v>0</v>
      </c>
      <c r="BC205" s="302"/>
      <c r="BD205" s="178">
        <f t="shared" si="457"/>
        <v>0</v>
      </c>
      <c r="BE205" s="178">
        <f>SUMIFS('1-2 人员岗位信息'!O:O,'1-2 人员岗位信息'!$C:$C,"专业外包",'1-2 人员岗位信息'!$B:$B,$D205)</f>
        <v>0</v>
      </c>
      <c r="BF205" s="302"/>
      <c r="BG205" s="178">
        <f t="shared" si="458"/>
        <v>0</v>
      </c>
      <c r="BH205" s="178">
        <f>SUMIFS('1-2 人员岗位信息'!P:P,'1-2 人员岗位信息'!$C:$C,"专业外包",'1-2 人员岗位信息'!$B:$B,$D205)</f>
        <v>0</v>
      </c>
      <c r="BI205" s="302"/>
      <c r="BJ205" s="178">
        <f t="shared" si="459"/>
        <v>0</v>
      </c>
      <c r="BK205" s="178">
        <f>SUMIFS('1-2 人员岗位信息'!Q:Q,'1-2 人员岗位信息'!$C:$C,"专业外包",'1-2 人员岗位信息'!$B:$B,$D205)</f>
        <v>0</v>
      </c>
      <c r="BL205" s="311"/>
      <c r="BM205" s="315"/>
      <c r="BN205" s="319"/>
    </row>
    <row r="206" s="267" customFormat="1" ht="33.95" hidden="1" customHeight="1" outlineLevel="5" spans="2:66">
      <c r="B206" s="178" t="s">
        <v>784</v>
      </c>
      <c r="C206" s="287" t="s">
        <v>1129</v>
      </c>
      <c r="D206" s="267" t="s">
        <v>1115</v>
      </c>
      <c r="E206" s="178" t="s">
        <v>1126</v>
      </c>
      <c r="F206" s="178"/>
      <c r="G206" s="178" t="s">
        <v>788</v>
      </c>
      <c r="H206" s="178">
        <f t="shared" si="443"/>
        <v>0</v>
      </c>
      <c r="I206" s="178" t="s">
        <v>789</v>
      </c>
      <c r="J206" s="178" t="e">
        <f t="shared" si="444"/>
        <v>#DIV/0!</v>
      </c>
      <c r="K206" s="178" t="s">
        <v>790</v>
      </c>
      <c r="L206" s="178" t="e">
        <f t="shared" si="445"/>
        <v>#DIV/0!</v>
      </c>
      <c r="M206" s="178" t="s">
        <v>791</v>
      </c>
      <c r="N206" s="178">
        <f t="shared" si="446"/>
        <v>0</v>
      </c>
      <c r="O206" s="178"/>
      <c r="P206" s="294"/>
      <c r="Q206" s="294"/>
      <c r="R206" s="294"/>
      <c r="S206" s="294"/>
      <c r="T206" s="294"/>
      <c r="U206" s="294"/>
      <c r="V206" s="294"/>
      <c r="W206" s="294"/>
      <c r="X206" s="294"/>
      <c r="Y206" s="294"/>
      <c r="Z206" s="294"/>
      <c r="AA206" s="294"/>
      <c r="AB206" s="178">
        <f t="shared" si="447"/>
        <v>0</v>
      </c>
      <c r="AC206" s="178">
        <f t="shared" si="448"/>
        <v>0</v>
      </c>
      <c r="AD206" s="178">
        <f>SUMIFS('1-2 人员岗位信息'!F:F,'1-2 人员岗位信息'!$C:$C,"专业外包",'1-2 人员岗位信息'!$B:$B,$D206)</f>
        <v>0</v>
      </c>
      <c r="AE206" s="302"/>
      <c r="AF206" s="178">
        <f t="shared" si="449"/>
        <v>0</v>
      </c>
      <c r="AG206" s="178">
        <f>SUMIFS('1-2 人员岗位信息'!G:G,'1-2 人员岗位信息'!$C:$C,"专业外包",'1-2 人员岗位信息'!$B:$B,$D206)</f>
        <v>0</v>
      </c>
      <c r="AH206" s="302"/>
      <c r="AI206" s="178">
        <f t="shared" si="450"/>
        <v>0</v>
      </c>
      <c r="AJ206" s="178">
        <f>SUMIFS('1-2 人员岗位信息'!H:H,'1-2 人员岗位信息'!$C:$C,"专业外包",'1-2 人员岗位信息'!$B:$B,$D206)</f>
        <v>0</v>
      </c>
      <c r="AK206" s="302"/>
      <c r="AL206" s="178">
        <f t="shared" si="451"/>
        <v>0</v>
      </c>
      <c r="AM206" s="178">
        <f>SUMIFS('1-2 人员岗位信息'!I:I,'1-2 人员岗位信息'!$C:$C,"专业外包",'1-2 人员岗位信息'!$B:$B,$D206)</f>
        <v>0</v>
      </c>
      <c r="AN206" s="302"/>
      <c r="AO206" s="178">
        <f t="shared" si="452"/>
        <v>0</v>
      </c>
      <c r="AP206" s="178">
        <f>SUMIFS('1-2 人员岗位信息'!J:J,'1-2 人员岗位信息'!$C:$C,"专业外包",'1-2 人员岗位信息'!$B:$B,$D206)</f>
        <v>0</v>
      </c>
      <c r="AQ206" s="302"/>
      <c r="AR206" s="178">
        <f t="shared" si="453"/>
        <v>0</v>
      </c>
      <c r="AS206" s="178">
        <f>SUMIFS('1-2 人员岗位信息'!K:K,'1-2 人员岗位信息'!$C:$C,"专业外包",'1-2 人员岗位信息'!$B:$B,$D206)</f>
        <v>0</v>
      </c>
      <c r="AT206" s="302"/>
      <c r="AU206" s="178">
        <f t="shared" si="454"/>
        <v>0</v>
      </c>
      <c r="AV206" s="178">
        <f>SUMIFS('1-2 人员岗位信息'!L:L,'1-2 人员岗位信息'!$C:$C,"专业外包",'1-2 人员岗位信息'!$B:$B,$D206)</f>
        <v>0</v>
      </c>
      <c r="AW206" s="302"/>
      <c r="AX206" s="178">
        <f t="shared" si="455"/>
        <v>0</v>
      </c>
      <c r="AY206" s="178">
        <f>SUMIFS('1-2 人员岗位信息'!M:M,'1-2 人员岗位信息'!$C:$C,"专业外包",'1-2 人员岗位信息'!$B:$B,$D206)</f>
        <v>0</v>
      </c>
      <c r="AZ206" s="302"/>
      <c r="BA206" s="178">
        <f t="shared" si="456"/>
        <v>0</v>
      </c>
      <c r="BB206" s="178">
        <f>SUMIFS('1-2 人员岗位信息'!N:N,'1-2 人员岗位信息'!$C:$C,"专业外包",'1-2 人员岗位信息'!$B:$B,$D206)</f>
        <v>0</v>
      </c>
      <c r="BC206" s="302"/>
      <c r="BD206" s="178">
        <f t="shared" si="457"/>
        <v>0</v>
      </c>
      <c r="BE206" s="178">
        <f>SUMIFS('1-2 人员岗位信息'!O:O,'1-2 人员岗位信息'!$C:$C,"专业外包",'1-2 人员岗位信息'!$B:$B,$D206)</f>
        <v>0</v>
      </c>
      <c r="BF206" s="302"/>
      <c r="BG206" s="178">
        <f t="shared" si="458"/>
        <v>0</v>
      </c>
      <c r="BH206" s="178">
        <f>SUMIFS('1-2 人员岗位信息'!P:P,'1-2 人员岗位信息'!$C:$C,"专业外包",'1-2 人员岗位信息'!$B:$B,$D206)</f>
        <v>0</v>
      </c>
      <c r="BI206" s="302"/>
      <c r="BJ206" s="178">
        <f t="shared" si="459"/>
        <v>0</v>
      </c>
      <c r="BK206" s="178">
        <f>SUMIFS('1-2 人员岗位信息'!Q:Q,'1-2 人员岗位信息'!$C:$C,"专业外包",'1-2 人员岗位信息'!$B:$B,$D206)</f>
        <v>0</v>
      </c>
      <c r="BL206" s="311"/>
      <c r="BM206" s="315"/>
      <c r="BN206" s="319"/>
    </row>
    <row r="207" s="267" customFormat="1" ht="33.95" hidden="1" customHeight="1" outlineLevel="5" spans="2:66">
      <c r="B207" s="178" t="s">
        <v>784</v>
      </c>
      <c r="C207" s="287" t="s">
        <v>1130</v>
      </c>
      <c r="D207" s="267" t="s">
        <v>1117</v>
      </c>
      <c r="E207" s="178" t="s">
        <v>1126</v>
      </c>
      <c r="F207" s="178"/>
      <c r="G207" s="178" t="s">
        <v>788</v>
      </c>
      <c r="H207" s="178">
        <f t="shared" si="443"/>
        <v>0</v>
      </c>
      <c r="I207" s="178" t="s">
        <v>789</v>
      </c>
      <c r="J207" s="178" t="e">
        <f t="shared" si="444"/>
        <v>#DIV/0!</v>
      </c>
      <c r="K207" s="178" t="s">
        <v>790</v>
      </c>
      <c r="L207" s="178" t="e">
        <f t="shared" si="445"/>
        <v>#DIV/0!</v>
      </c>
      <c r="M207" s="178" t="s">
        <v>791</v>
      </c>
      <c r="N207" s="178">
        <f t="shared" si="446"/>
        <v>0</v>
      </c>
      <c r="O207" s="178"/>
      <c r="P207" s="294"/>
      <c r="Q207" s="294"/>
      <c r="R207" s="294"/>
      <c r="S207" s="294"/>
      <c r="T207" s="294"/>
      <c r="U207" s="294"/>
      <c r="V207" s="294"/>
      <c r="W207" s="294"/>
      <c r="X207" s="294"/>
      <c r="Y207" s="294"/>
      <c r="Z207" s="294"/>
      <c r="AA207" s="294"/>
      <c r="AB207" s="178">
        <f t="shared" si="447"/>
        <v>0</v>
      </c>
      <c r="AC207" s="178">
        <f t="shared" si="448"/>
        <v>0</v>
      </c>
      <c r="AD207" s="178">
        <f>SUMIFS('1-2 人员岗位信息'!F:F,'1-2 人员岗位信息'!$C:$C,"专业外包",'1-2 人员岗位信息'!$B:$B,$D207)</f>
        <v>0</v>
      </c>
      <c r="AE207" s="302"/>
      <c r="AF207" s="178">
        <f t="shared" si="449"/>
        <v>0</v>
      </c>
      <c r="AG207" s="178">
        <f>SUMIFS('1-2 人员岗位信息'!G:G,'1-2 人员岗位信息'!$C:$C,"专业外包",'1-2 人员岗位信息'!$B:$B,$D207)</f>
        <v>0</v>
      </c>
      <c r="AH207" s="302"/>
      <c r="AI207" s="178">
        <f t="shared" si="450"/>
        <v>0</v>
      </c>
      <c r="AJ207" s="178">
        <f>SUMIFS('1-2 人员岗位信息'!H:H,'1-2 人员岗位信息'!$C:$C,"专业外包",'1-2 人员岗位信息'!$B:$B,$D207)</f>
        <v>0</v>
      </c>
      <c r="AK207" s="302"/>
      <c r="AL207" s="178">
        <f t="shared" si="451"/>
        <v>0</v>
      </c>
      <c r="AM207" s="178">
        <f>SUMIFS('1-2 人员岗位信息'!I:I,'1-2 人员岗位信息'!$C:$C,"专业外包",'1-2 人员岗位信息'!$B:$B,$D207)</f>
        <v>0</v>
      </c>
      <c r="AN207" s="302"/>
      <c r="AO207" s="178">
        <f t="shared" si="452"/>
        <v>0</v>
      </c>
      <c r="AP207" s="178">
        <f>SUMIFS('1-2 人员岗位信息'!J:J,'1-2 人员岗位信息'!$C:$C,"专业外包",'1-2 人员岗位信息'!$B:$B,$D207)</f>
        <v>0</v>
      </c>
      <c r="AQ207" s="302"/>
      <c r="AR207" s="178">
        <f t="shared" si="453"/>
        <v>0</v>
      </c>
      <c r="AS207" s="178">
        <f>SUMIFS('1-2 人员岗位信息'!K:K,'1-2 人员岗位信息'!$C:$C,"专业外包",'1-2 人员岗位信息'!$B:$B,$D207)</f>
        <v>0</v>
      </c>
      <c r="AT207" s="302"/>
      <c r="AU207" s="178">
        <f t="shared" si="454"/>
        <v>0</v>
      </c>
      <c r="AV207" s="178">
        <f>SUMIFS('1-2 人员岗位信息'!L:L,'1-2 人员岗位信息'!$C:$C,"专业外包",'1-2 人员岗位信息'!$B:$B,$D207)</f>
        <v>0</v>
      </c>
      <c r="AW207" s="302"/>
      <c r="AX207" s="178">
        <f t="shared" si="455"/>
        <v>0</v>
      </c>
      <c r="AY207" s="178">
        <f>SUMIFS('1-2 人员岗位信息'!M:M,'1-2 人员岗位信息'!$C:$C,"专业外包",'1-2 人员岗位信息'!$B:$B,$D207)</f>
        <v>0</v>
      </c>
      <c r="AZ207" s="302"/>
      <c r="BA207" s="178">
        <f t="shared" si="456"/>
        <v>0</v>
      </c>
      <c r="BB207" s="178">
        <f>SUMIFS('1-2 人员岗位信息'!N:N,'1-2 人员岗位信息'!$C:$C,"专业外包",'1-2 人员岗位信息'!$B:$B,$D207)</f>
        <v>0</v>
      </c>
      <c r="BC207" s="302"/>
      <c r="BD207" s="178">
        <f t="shared" si="457"/>
        <v>0</v>
      </c>
      <c r="BE207" s="178">
        <f>SUMIFS('1-2 人员岗位信息'!O:O,'1-2 人员岗位信息'!$C:$C,"专业外包",'1-2 人员岗位信息'!$B:$B,$D207)</f>
        <v>0</v>
      </c>
      <c r="BF207" s="302"/>
      <c r="BG207" s="178">
        <f t="shared" si="458"/>
        <v>0</v>
      </c>
      <c r="BH207" s="178">
        <f>SUMIFS('1-2 人员岗位信息'!P:P,'1-2 人员岗位信息'!$C:$C,"专业外包",'1-2 人员岗位信息'!$B:$B,$D207)</f>
        <v>0</v>
      </c>
      <c r="BI207" s="302"/>
      <c r="BJ207" s="178">
        <f t="shared" si="459"/>
        <v>0</v>
      </c>
      <c r="BK207" s="178">
        <f>SUMIFS('1-2 人员岗位信息'!Q:Q,'1-2 人员岗位信息'!$C:$C,"专业外包",'1-2 人员岗位信息'!$B:$B,$D207)</f>
        <v>0</v>
      </c>
      <c r="BL207" s="311"/>
      <c r="BM207" s="315"/>
      <c r="BN207" s="319"/>
    </row>
    <row r="208" s="29" customFormat="1" ht="33.95" hidden="1" customHeight="1" outlineLevel="2" collapsed="1" spans="2:66">
      <c r="B208" s="115" t="s">
        <v>779</v>
      </c>
      <c r="C208" s="116" t="s">
        <v>220</v>
      </c>
      <c r="D208" s="29" t="s">
        <v>221</v>
      </c>
      <c r="E208" s="115"/>
      <c r="F208" s="115"/>
      <c r="G208" s="115"/>
      <c r="H208" s="115">
        <f>H209+H223+H224+H236+H239+H247+H262+H291+H303+H307</f>
        <v>129286.018343816</v>
      </c>
      <c r="I208" s="115"/>
      <c r="J208" s="115"/>
      <c r="K208" s="115"/>
      <c r="L208" s="115"/>
      <c r="M208" s="115"/>
      <c r="N208" s="115"/>
      <c r="O208" s="115"/>
      <c r="P208" s="291"/>
      <c r="Q208" s="291"/>
      <c r="R208" s="291"/>
      <c r="S208" s="291"/>
      <c r="T208" s="291"/>
      <c r="U208" s="291"/>
      <c r="V208" s="291"/>
      <c r="W208" s="291"/>
      <c r="X208" s="291"/>
      <c r="Y208" s="291"/>
      <c r="Z208" s="291"/>
      <c r="AA208" s="291"/>
      <c r="AB208" s="115">
        <f t="shared" ref="AB208:AF208" si="460">AB209+AB223+AB224+AB236+AB239+AB247+AB262+AB291+AB303+AB307</f>
        <v>129286.018343816</v>
      </c>
      <c r="AC208" s="115">
        <f t="shared" si="460"/>
        <v>18453.0801450035</v>
      </c>
      <c r="AD208" s="115"/>
      <c r="AE208" s="115"/>
      <c r="AF208" s="115">
        <f t="shared" si="460"/>
        <v>10075.7216544375</v>
      </c>
      <c r="AG208" s="115"/>
      <c r="AH208" s="115"/>
      <c r="AI208" s="115">
        <f>AI209+AI223+AI224+AI236+AI239+AI247+AI262+AI291+AI303+AI307</f>
        <v>10075.7216544375</v>
      </c>
      <c r="AJ208" s="115"/>
      <c r="AK208" s="115"/>
      <c r="AL208" s="115">
        <f>AL209+AL223+AL224+AL236+AL239+AL247+AL262+AL291+AL303+AL307</f>
        <v>10075.7216544375</v>
      </c>
      <c r="AM208" s="115"/>
      <c r="AN208" s="115"/>
      <c r="AO208" s="115">
        <f>AO209+AO223+AO224+AO236+AO239+AO247+AO262+AO291+AO303+AO307</f>
        <v>10075.7216544375</v>
      </c>
      <c r="AP208" s="115"/>
      <c r="AQ208" s="115"/>
      <c r="AR208" s="115">
        <f>AR209+AR223+AR224+AR236+AR239+AR247+AR262+AR291+AR303+AR307</f>
        <v>10075.7216544375</v>
      </c>
      <c r="AS208" s="115"/>
      <c r="AT208" s="115"/>
      <c r="AU208" s="115">
        <f>AU209+AU223+AU224+AU236+AU239+AU247+AU262+AU291+AU303+AU307</f>
        <v>10075.7216544375</v>
      </c>
      <c r="AV208" s="115"/>
      <c r="AW208" s="115"/>
      <c r="AX208" s="115">
        <f>AX209+AX223+AX224+AX236+AX239+AX247+AX262+AX291+AX303+AX307</f>
        <v>10075.7216544375</v>
      </c>
      <c r="AY208" s="115"/>
      <c r="AZ208" s="115"/>
      <c r="BA208" s="115">
        <f>BA209+BA223+BA224+BA236+BA239+BA247+BA262+BA291+BA303+BA307</f>
        <v>10075.7216544375</v>
      </c>
      <c r="BB208" s="115"/>
      <c r="BC208" s="115"/>
      <c r="BD208" s="115">
        <f>BD209+BD223+BD224+BD236+BD239+BD247+BD262+BD291+BD303+BD307</f>
        <v>10075.7216544375</v>
      </c>
      <c r="BE208" s="115"/>
      <c r="BF208" s="115"/>
      <c r="BG208" s="115">
        <f>BG209+BG223+BG224+BG236+BG239+BG247+BG262+BG291+BG303+BG307</f>
        <v>10075.7216544375</v>
      </c>
      <c r="BH208" s="115"/>
      <c r="BI208" s="115"/>
      <c r="BJ208" s="115">
        <f>BJ209+BJ223+BJ224+BJ236+BJ239+BJ247+BJ262+BJ291+BJ303+BJ307</f>
        <v>10075.7216544375</v>
      </c>
      <c r="BK208" s="115"/>
      <c r="BL208" s="308"/>
      <c r="BM208" s="315"/>
      <c r="BN208" s="316"/>
    </row>
    <row r="209" s="48" customFormat="1" ht="33.95" hidden="1" customHeight="1" outlineLevel="3" collapsed="1" spans="2:66">
      <c r="B209" s="118" t="s">
        <v>779</v>
      </c>
      <c r="C209" s="119" t="s">
        <v>32</v>
      </c>
      <c r="D209" s="48" t="s">
        <v>33</v>
      </c>
      <c r="E209" s="118" t="s">
        <v>1131</v>
      </c>
      <c r="F209" s="118"/>
      <c r="G209" s="118"/>
      <c r="H209" s="118">
        <f>SUM(H210:H222)</f>
        <v>0</v>
      </c>
      <c r="I209" s="118"/>
      <c r="J209" s="118"/>
      <c r="K209" s="118"/>
      <c r="L209" s="118"/>
      <c r="M209" s="118"/>
      <c r="N209" s="118"/>
      <c r="O209" s="118"/>
      <c r="P209" s="292"/>
      <c r="Q209" s="292"/>
      <c r="R209" s="292"/>
      <c r="S209" s="292"/>
      <c r="T209" s="292"/>
      <c r="U209" s="292"/>
      <c r="V209" s="292"/>
      <c r="W209" s="292"/>
      <c r="X209" s="292"/>
      <c r="Y209" s="292"/>
      <c r="Z209" s="292"/>
      <c r="AA209" s="292"/>
      <c r="AB209" s="118">
        <f t="shared" ref="AB209:AF209" si="461">SUM(AB210:AB222)</f>
        <v>0</v>
      </c>
      <c r="AC209" s="118">
        <f t="shared" si="461"/>
        <v>0</v>
      </c>
      <c r="AD209" s="118"/>
      <c r="AE209" s="118"/>
      <c r="AF209" s="118">
        <f t="shared" si="461"/>
        <v>0</v>
      </c>
      <c r="AG209" s="118"/>
      <c r="AH209" s="118"/>
      <c r="AI209" s="118">
        <f>SUM(AI210:AI222)</f>
        <v>0</v>
      </c>
      <c r="AJ209" s="118"/>
      <c r="AK209" s="118"/>
      <c r="AL209" s="118">
        <f>SUM(AL210:AL222)</f>
        <v>0</v>
      </c>
      <c r="AM209" s="118"/>
      <c r="AN209" s="118"/>
      <c r="AO209" s="118">
        <f>SUM(AO210:AO222)</f>
        <v>0</v>
      </c>
      <c r="AP209" s="118"/>
      <c r="AQ209" s="118"/>
      <c r="AR209" s="118">
        <f>SUM(AR210:AR222)</f>
        <v>0</v>
      </c>
      <c r="AS209" s="118"/>
      <c r="AT209" s="118"/>
      <c r="AU209" s="118">
        <f>SUM(AU210:AU222)</f>
        <v>0</v>
      </c>
      <c r="AV209" s="118"/>
      <c r="AW209" s="118"/>
      <c r="AX209" s="118">
        <f>SUM(AX210:AX222)</f>
        <v>0</v>
      </c>
      <c r="AY209" s="118"/>
      <c r="AZ209" s="118"/>
      <c r="BA209" s="118">
        <f>SUM(BA210:BA222)</f>
        <v>0</v>
      </c>
      <c r="BB209" s="118"/>
      <c r="BC209" s="118"/>
      <c r="BD209" s="118">
        <f>SUM(BD210:BD222)</f>
        <v>0</v>
      </c>
      <c r="BE209" s="118"/>
      <c r="BF209" s="118"/>
      <c r="BG209" s="118">
        <f>SUM(BG210:BG222)</f>
        <v>0</v>
      </c>
      <c r="BH209" s="118"/>
      <c r="BI209" s="118"/>
      <c r="BJ209" s="118">
        <f>SUM(BJ210:BJ222)</f>
        <v>0</v>
      </c>
      <c r="BK209" s="118"/>
      <c r="BL209" s="309"/>
      <c r="BM209" s="315"/>
      <c r="BN209" s="317"/>
    </row>
    <row r="210" s="121" customFormat="1" ht="33.95" hidden="1" customHeight="1" outlineLevel="5" spans="2:66">
      <c r="B210" s="122" t="s">
        <v>784</v>
      </c>
      <c r="C210" s="123" t="s">
        <v>1132</v>
      </c>
      <c r="D210" s="121" t="s">
        <v>1133</v>
      </c>
      <c r="E210" s="122"/>
      <c r="F210" s="122"/>
      <c r="G210" s="122" t="s">
        <v>788</v>
      </c>
      <c r="H210" s="122">
        <f t="shared" ref="H210:H222" si="462">AB210</f>
        <v>0</v>
      </c>
      <c r="I210" s="122" t="s">
        <v>1134</v>
      </c>
      <c r="J210" s="122" t="e">
        <f t="shared" ref="J210:J222" si="463">SUM(AD210,AG210,AJ210,AM210,AP210,AS210,AV210,AY210,BB210,BE210,BH210,BK210)/N210</f>
        <v>#DIV/0!</v>
      </c>
      <c r="K210" s="122" t="s">
        <v>1135</v>
      </c>
      <c r="L210" s="122" t="e">
        <f t="shared" ref="L210:L222" si="464">H210/N210/J210</f>
        <v>#DIV/0!</v>
      </c>
      <c r="M210" s="122" t="s">
        <v>1136</v>
      </c>
      <c r="N210" s="122">
        <f t="shared" ref="N210:N222" si="465">COUNTIF(AD210,"&gt;0")+COUNTIF(AG210,"&gt;0")+COUNTIF(AJ210,"&gt;0")+COUNTIF(AM210,"&gt;0")+COUNTIF(AP210,"&gt;0")+COUNTIF(AS210,"&gt;0")+COUNTIF(AV210,"&gt;0")+COUNTIF(AY210,"&gt;0")+COUNTIF(BB210,"&gt;0")+COUNTIF(BE210,"&gt;0")+COUNTIF(BH210,"&gt;0")+COUNTIF(BK210,"&gt;0")</f>
        <v>0</v>
      </c>
      <c r="O210" s="122"/>
      <c r="P210" s="293"/>
      <c r="Q210" s="293"/>
      <c r="R210" s="293"/>
      <c r="S210" s="293"/>
      <c r="T210" s="293"/>
      <c r="U210" s="293"/>
      <c r="V210" s="293"/>
      <c r="W210" s="293"/>
      <c r="X210" s="293"/>
      <c r="Y210" s="293"/>
      <c r="Z210" s="293"/>
      <c r="AA210" s="293"/>
      <c r="AB210" s="122">
        <f t="shared" ref="AB210:AB223" si="466">SUM(AC210,AF210,AI210,AL210,AO210,AR210,AU210,AX210,BA210,BD210,BG210,BJ210)</f>
        <v>0</v>
      </c>
      <c r="AC210" s="122">
        <f t="shared" ref="AC210:AC223" si="467">AD210*AE210</f>
        <v>0</v>
      </c>
      <c r="AD210" s="122">
        <f>'1-1 项目基础信息'!H21</f>
        <v>0</v>
      </c>
      <c r="AE210" s="293">
        <f>SUMIFS('附表1-数据库'!$F30:$EA30,'附表1-数据库'!$F$26:$EA$26,'1-1 项目基础信息'!$D$19,'附表1-数据库'!$F$28:$EA$28,'1-1 项目基础信息'!$D$20,'附表1-数据库'!$F$27:$EA$27,'1-1 项目基础信息'!$D$21,'附表1-数据库'!$F$29:$EA$29,'1-1 项目基础信息'!$D$18)</f>
        <v>330</v>
      </c>
      <c r="AF210" s="122">
        <f t="shared" ref="AF210:AF223" si="468">AG210*AH210</f>
        <v>0</v>
      </c>
      <c r="AG210" s="122">
        <f>'1-1 项目基础信息'!I21</f>
        <v>0</v>
      </c>
      <c r="AH210" s="322">
        <f t="shared" ref="AH210:AH222" si="469">AE210</f>
        <v>330</v>
      </c>
      <c r="AI210" s="122">
        <f t="shared" ref="AI210:AI223" si="470">AJ210*AK210</f>
        <v>0</v>
      </c>
      <c r="AJ210" s="122">
        <f>'1-1 项目基础信息'!J21</f>
        <v>0</v>
      </c>
      <c r="AK210" s="322">
        <f t="shared" ref="AK210:AK222" si="471">AH210</f>
        <v>330</v>
      </c>
      <c r="AL210" s="122">
        <f t="shared" ref="AL210:AL223" si="472">AM210*AN210</f>
        <v>0</v>
      </c>
      <c r="AM210" s="122">
        <f>'1-1 项目基础信息'!K21</f>
        <v>0</v>
      </c>
      <c r="AN210" s="322">
        <f t="shared" ref="AN210:AN222" si="473">AK210</f>
        <v>330</v>
      </c>
      <c r="AO210" s="122">
        <f t="shared" ref="AO210:AO223" si="474">AP210*AQ210</f>
        <v>0</v>
      </c>
      <c r="AP210" s="122">
        <f>'1-1 项目基础信息'!L21</f>
        <v>0</v>
      </c>
      <c r="AQ210" s="322">
        <f t="shared" ref="AQ210:AQ222" si="475">AN210</f>
        <v>330</v>
      </c>
      <c r="AR210" s="122">
        <f t="shared" ref="AR210:AR223" si="476">AS210*AT210</f>
        <v>0</v>
      </c>
      <c r="AS210" s="122">
        <f>'1-1 项目基础信息'!M21</f>
        <v>0</v>
      </c>
      <c r="AT210" s="322">
        <f t="shared" ref="AT210:AT222" si="477">AQ210</f>
        <v>330</v>
      </c>
      <c r="AU210" s="122">
        <f t="shared" ref="AU210:AU223" si="478">AV210*AW210</f>
        <v>0</v>
      </c>
      <c r="AV210" s="122">
        <f>'1-1 项目基础信息'!N21</f>
        <v>0</v>
      </c>
      <c r="AW210" s="322">
        <f t="shared" ref="AW210:AW222" si="479">AT210</f>
        <v>330</v>
      </c>
      <c r="AX210" s="122">
        <f t="shared" ref="AX210:AX223" si="480">AY210*AZ210</f>
        <v>0</v>
      </c>
      <c r="AY210" s="122">
        <f>'1-1 项目基础信息'!O21</f>
        <v>0</v>
      </c>
      <c r="AZ210" s="322">
        <f t="shared" ref="AZ210:AZ222" si="481">AW210</f>
        <v>330</v>
      </c>
      <c r="BA210" s="122">
        <f t="shared" ref="BA210:BA223" si="482">BB210*BC210</f>
        <v>0</v>
      </c>
      <c r="BB210" s="122">
        <f>'1-1 项目基础信息'!P21</f>
        <v>0</v>
      </c>
      <c r="BC210" s="322">
        <f t="shared" ref="BC210:BC222" si="483">AZ210</f>
        <v>330</v>
      </c>
      <c r="BD210" s="122">
        <f t="shared" ref="BD210:BD223" si="484">BE210*BF210</f>
        <v>0</v>
      </c>
      <c r="BE210" s="122">
        <f>'1-1 项目基础信息'!Q21</f>
        <v>0</v>
      </c>
      <c r="BF210" s="322">
        <f t="shared" ref="BF210:BF222" si="485">BC210</f>
        <v>330</v>
      </c>
      <c r="BG210" s="122">
        <f t="shared" ref="BG210:BG223" si="486">BH210*BI210</f>
        <v>0</v>
      </c>
      <c r="BH210" s="122">
        <f>'1-1 项目基础信息'!R21</f>
        <v>0</v>
      </c>
      <c r="BI210" s="322">
        <f t="shared" ref="BI210:BI222" si="487">BF210</f>
        <v>330</v>
      </c>
      <c r="BJ210" s="122">
        <f t="shared" ref="BJ210:BJ223" si="488">BK210*BL210</f>
        <v>0</v>
      </c>
      <c r="BK210" s="122">
        <f>'1-1 项目基础信息'!S21</f>
        <v>0</v>
      </c>
      <c r="BL210" s="323">
        <f t="shared" ref="BL210:BL222" si="489">BI210</f>
        <v>330</v>
      </c>
      <c r="BM210" s="315"/>
      <c r="BN210" s="318"/>
    </row>
    <row r="211" s="121" customFormat="1" ht="33.95" hidden="1" customHeight="1" outlineLevel="5" spans="2:66">
      <c r="B211" s="122" t="s">
        <v>784</v>
      </c>
      <c r="C211" s="123" t="s">
        <v>1137</v>
      </c>
      <c r="D211" s="121" t="s">
        <v>1138</v>
      </c>
      <c r="E211" s="122"/>
      <c r="F211" s="122"/>
      <c r="G211" s="122" t="s">
        <v>788</v>
      </c>
      <c r="H211" s="122">
        <f t="shared" si="462"/>
        <v>0</v>
      </c>
      <c r="I211" s="122" t="s">
        <v>1134</v>
      </c>
      <c r="J211" s="122" t="e">
        <f t="shared" si="463"/>
        <v>#DIV/0!</v>
      </c>
      <c r="K211" s="122" t="s">
        <v>1135</v>
      </c>
      <c r="L211" s="122" t="e">
        <f t="shared" si="464"/>
        <v>#DIV/0!</v>
      </c>
      <c r="M211" s="122" t="s">
        <v>1136</v>
      </c>
      <c r="N211" s="122">
        <f t="shared" si="465"/>
        <v>0</v>
      </c>
      <c r="O211" s="122"/>
      <c r="P211" s="293"/>
      <c r="Q211" s="293"/>
      <c r="R211" s="293"/>
      <c r="S211" s="293"/>
      <c r="T211" s="293"/>
      <c r="U211" s="293"/>
      <c r="V211" s="293"/>
      <c r="W211" s="293"/>
      <c r="X211" s="293"/>
      <c r="Y211" s="293"/>
      <c r="Z211" s="293"/>
      <c r="AA211" s="293"/>
      <c r="AB211" s="122">
        <f t="shared" si="466"/>
        <v>0</v>
      </c>
      <c r="AC211" s="122">
        <f t="shared" si="467"/>
        <v>0</v>
      </c>
      <c r="AD211" s="122">
        <f>'1-1 项目基础信息'!H22</f>
        <v>0</v>
      </c>
      <c r="AE211" s="293">
        <f>SUMIFS('附表1-数据库'!$F31:$EA31,'附表1-数据库'!$F$26:$EA$26,'1-1 项目基础信息'!$D$19,'附表1-数据库'!$F$28:$EA$28,'1-1 项目基础信息'!$D$20,'附表1-数据库'!$F$27:$EA$27,'1-1 项目基础信息'!$D$21,'附表1-数据库'!$F$29:$EA$29,'1-1 项目基础信息'!$D$18)</f>
        <v>330</v>
      </c>
      <c r="AF211" s="122">
        <f t="shared" si="468"/>
        <v>0</v>
      </c>
      <c r="AG211" s="122">
        <f>'1-1 项目基础信息'!I22</f>
        <v>0</v>
      </c>
      <c r="AH211" s="322">
        <f t="shared" si="469"/>
        <v>330</v>
      </c>
      <c r="AI211" s="122">
        <f t="shared" si="470"/>
        <v>0</v>
      </c>
      <c r="AJ211" s="122">
        <f>'1-1 项目基础信息'!J22</f>
        <v>0</v>
      </c>
      <c r="AK211" s="322">
        <f t="shared" si="471"/>
        <v>330</v>
      </c>
      <c r="AL211" s="122">
        <f t="shared" si="472"/>
        <v>0</v>
      </c>
      <c r="AM211" s="122">
        <f>'1-1 项目基础信息'!K22</f>
        <v>0</v>
      </c>
      <c r="AN211" s="322">
        <f t="shared" si="473"/>
        <v>330</v>
      </c>
      <c r="AO211" s="122">
        <f t="shared" si="474"/>
        <v>0</v>
      </c>
      <c r="AP211" s="122">
        <f>'1-1 项目基础信息'!L22</f>
        <v>0</v>
      </c>
      <c r="AQ211" s="322">
        <f t="shared" si="475"/>
        <v>330</v>
      </c>
      <c r="AR211" s="122">
        <f t="shared" si="476"/>
        <v>0</v>
      </c>
      <c r="AS211" s="122">
        <f>'1-1 项目基础信息'!M22</f>
        <v>0</v>
      </c>
      <c r="AT211" s="322">
        <f t="shared" si="477"/>
        <v>330</v>
      </c>
      <c r="AU211" s="122">
        <f t="shared" si="478"/>
        <v>0</v>
      </c>
      <c r="AV211" s="122">
        <f>'1-1 项目基础信息'!N22</f>
        <v>0</v>
      </c>
      <c r="AW211" s="322">
        <f t="shared" si="479"/>
        <v>330</v>
      </c>
      <c r="AX211" s="122">
        <f t="shared" si="480"/>
        <v>0</v>
      </c>
      <c r="AY211" s="122">
        <f>'1-1 项目基础信息'!O22</f>
        <v>0</v>
      </c>
      <c r="AZ211" s="322">
        <f t="shared" si="481"/>
        <v>330</v>
      </c>
      <c r="BA211" s="122">
        <f t="shared" si="482"/>
        <v>0</v>
      </c>
      <c r="BB211" s="122">
        <f>'1-1 项目基础信息'!P22</f>
        <v>0</v>
      </c>
      <c r="BC211" s="322">
        <f t="shared" si="483"/>
        <v>330</v>
      </c>
      <c r="BD211" s="122">
        <f t="shared" si="484"/>
        <v>0</v>
      </c>
      <c r="BE211" s="122">
        <f>'1-1 项目基础信息'!Q22</f>
        <v>0</v>
      </c>
      <c r="BF211" s="322">
        <f t="shared" si="485"/>
        <v>330</v>
      </c>
      <c r="BG211" s="122">
        <f t="shared" si="486"/>
        <v>0</v>
      </c>
      <c r="BH211" s="122">
        <f>'1-1 项目基础信息'!R22</f>
        <v>0</v>
      </c>
      <c r="BI211" s="322">
        <f t="shared" si="487"/>
        <v>330</v>
      </c>
      <c r="BJ211" s="122">
        <f t="shared" si="488"/>
        <v>0</v>
      </c>
      <c r="BK211" s="122">
        <f>'1-1 项目基础信息'!S22</f>
        <v>0</v>
      </c>
      <c r="BL211" s="323">
        <f t="shared" si="489"/>
        <v>330</v>
      </c>
      <c r="BM211" s="315"/>
      <c r="BN211" s="318"/>
    </row>
    <row r="212" s="121" customFormat="1" ht="33.95" hidden="1" customHeight="1" outlineLevel="5" spans="2:66">
      <c r="B212" s="122" t="s">
        <v>784</v>
      </c>
      <c r="C212" s="123" t="s">
        <v>1139</v>
      </c>
      <c r="D212" s="121" t="s">
        <v>1140</v>
      </c>
      <c r="E212" s="122"/>
      <c r="F212" s="122"/>
      <c r="G212" s="122" t="s">
        <v>788</v>
      </c>
      <c r="H212" s="122">
        <f t="shared" si="462"/>
        <v>0</v>
      </c>
      <c r="I212" s="122" t="s">
        <v>1134</v>
      </c>
      <c r="J212" s="122" t="e">
        <f t="shared" si="463"/>
        <v>#DIV/0!</v>
      </c>
      <c r="K212" s="122" t="s">
        <v>1135</v>
      </c>
      <c r="L212" s="122" t="e">
        <f t="shared" si="464"/>
        <v>#DIV/0!</v>
      </c>
      <c r="M212" s="122" t="s">
        <v>1136</v>
      </c>
      <c r="N212" s="122">
        <f t="shared" si="465"/>
        <v>0</v>
      </c>
      <c r="O212" s="122"/>
      <c r="P212" s="293"/>
      <c r="Q212" s="293"/>
      <c r="R212" s="293"/>
      <c r="S212" s="293"/>
      <c r="T212" s="293"/>
      <c r="U212" s="293"/>
      <c r="V212" s="293"/>
      <c r="W212" s="293"/>
      <c r="X212" s="293"/>
      <c r="Y212" s="293"/>
      <c r="Z212" s="293"/>
      <c r="AA212" s="293"/>
      <c r="AB212" s="122">
        <f t="shared" si="466"/>
        <v>0</v>
      </c>
      <c r="AC212" s="122">
        <f t="shared" si="467"/>
        <v>0</v>
      </c>
      <c r="AD212" s="122">
        <f>'1-1 项目基础信息'!H23</f>
        <v>0</v>
      </c>
      <c r="AE212" s="293">
        <f>SUMIFS('附表1-数据库'!$F32:$EA32,'附表1-数据库'!$F$26:$EA$26,'1-1 项目基础信息'!$D$19,'附表1-数据库'!$F$28:$EA$28,'1-1 项目基础信息'!$D$20,'附表1-数据库'!$F$27:$EA$27,'1-1 项目基础信息'!$D$21,'附表1-数据库'!$F$29:$EA$29,'1-1 项目基础信息'!$D$18)</f>
        <v>380</v>
      </c>
      <c r="AF212" s="122">
        <f t="shared" si="468"/>
        <v>0</v>
      </c>
      <c r="AG212" s="122">
        <f>'1-1 项目基础信息'!I23</f>
        <v>0</v>
      </c>
      <c r="AH212" s="322">
        <f t="shared" si="469"/>
        <v>380</v>
      </c>
      <c r="AI212" s="122">
        <f t="shared" si="470"/>
        <v>0</v>
      </c>
      <c r="AJ212" s="122">
        <f>'1-1 项目基础信息'!J23</f>
        <v>0</v>
      </c>
      <c r="AK212" s="322">
        <f t="shared" si="471"/>
        <v>380</v>
      </c>
      <c r="AL212" s="122">
        <f t="shared" si="472"/>
        <v>0</v>
      </c>
      <c r="AM212" s="122">
        <f>'1-1 项目基础信息'!K23</f>
        <v>0</v>
      </c>
      <c r="AN212" s="322">
        <f t="shared" si="473"/>
        <v>380</v>
      </c>
      <c r="AO212" s="122">
        <f t="shared" si="474"/>
        <v>0</v>
      </c>
      <c r="AP212" s="122">
        <f>'1-1 项目基础信息'!L23</f>
        <v>0</v>
      </c>
      <c r="AQ212" s="322">
        <f t="shared" si="475"/>
        <v>380</v>
      </c>
      <c r="AR212" s="122">
        <f t="shared" si="476"/>
        <v>0</v>
      </c>
      <c r="AS212" s="122">
        <f>'1-1 项目基础信息'!M23</f>
        <v>0</v>
      </c>
      <c r="AT212" s="322">
        <f t="shared" si="477"/>
        <v>380</v>
      </c>
      <c r="AU212" s="122">
        <f t="shared" si="478"/>
        <v>0</v>
      </c>
      <c r="AV212" s="122">
        <f>'1-1 项目基础信息'!N23</f>
        <v>0</v>
      </c>
      <c r="AW212" s="322">
        <f t="shared" si="479"/>
        <v>380</v>
      </c>
      <c r="AX212" s="122">
        <f t="shared" si="480"/>
        <v>0</v>
      </c>
      <c r="AY212" s="122">
        <f>'1-1 项目基础信息'!O23</f>
        <v>0</v>
      </c>
      <c r="AZ212" s="322">
        <f t="shared" si="481"/>
        <v>380</v>
      </c>
      <c r="BA212" s="122">
        <f t="shared" si="482"/>
        <v>0</v>
      </c>
      <c r="BB212" s="122">
        <f>'1-1 项目基础信息'!P23</f>
        <v>0</v>
      </c>
      <c r="BC212" s="322">
        <f t="shared" si="483"/>
        <v>380</v>
      </c>
      <c r="BD212" s="122">
        <f t="shared" si="484"/>
        <v>0</v>
      </c>
      <c r="BE212" s="122">
        <f>'1-1 项目基础信息'!Q23</f>
        <v>0</v>
      </c>
      <c r="BF212" s="322">
        <f t="shared" si="485"/>
        <v>380</v>
      </c>
      <c r="BG212" s="122">
        <f t="shared" si="486"/>
        <v>0</v>
      </c>
      <c r="BH212" s="122">
        <f>'1-1 项目基础信息'!R23</f>
        <v>0</v>
      </c>
      <c r="BI212" s="322">
        <f t="shared" si="487"/>
        <v>380</v>
      </c>
      <c r="BJ212" s="122">
        <f t="shared" si="488"/>
        <v>0</v>
      </c>
      <c r="BK212" s="122">
        <f>'1-1 项目基础信息'!S23</f>
        <v>0</v>
      </c>
      <c r="BL212" s="323">
        <f t="shared" si="489"/>
        <v>380</v>
      </c>
      <c r="BM212" s="315"/>
      <c r="BN212" s="318"/>
    </row>
    <row r="213" s="121" customFormat="1" ht="33.95" hidden="1" customHeight="1" outlineLevel="5" spans="2:66">
      <c r="B213" s="122" t="s">
        <v>784</v>
      </c>
      <c r="C213" s="123" t="s">
        <v>1141</v>
      </c>
      <c r="D213" s="121" t="s">
        <v>1142</v>
      </c>
      <c r="E213" s="122"/>
      <c r="F213" s="122"/>
      <c r="G213" s="122" t="s">
        <v>788</v>
      </c>
      <c r="H213" s="122">
        <f t="shared" si="462"/>
        <v>0</v>
      </c>
      <c r="I213" s="122" t="s">
        <v>1134</v>
      </c>
      <c r="J213" s="122" t="e">
        <f t="shared" si="463"/>
        <v>#DIV/0!</v>
      </c>
      <c r="K213" s="122" t="s">
        <v>1135</v>
      </c>
      <c r="L213" s="122" t="e">
        <f t="shared" si="464"/>
        <v>#DIV/0!</v>
      </c>
      <c r="M213" s="122" t="s">
        <v>1136</v>
      </c>
      <c r="N213" s="122">
        <f t="shared" si="465"/>
        <v>0</v>
      </c>
      <c r="O213" s="122"/>
      <c r="P213" s="293"/>
      <c r="Q213" s="293"/>
      <c r="R213" s="293"/>
      <c r="S213" s="293"/>
      <c r="T213" s="293"/>
      <c r="U213" s="293"/>
      <c r="V213" s="293"/>
      <c r="W213" s="293"/>
      <c r="X213" s="293"/>
      <c r="Y213" s="293"/>
      <c r="Z213" s="293"/>
      <c r="AA213" s="293"/>
      <c r="AB213" s="122">
        <f t="shared" si="466"/>
        <v>0</v>
      </c>
      <c r="AC213" s="122">
        <f t="shared" si="467"/>
        <v>0</v>
      </c>
      <c r="AD213" s="122">
        <f>'1-1 项目基础信息'!H24</f>
        <v>0</v>
      </c>
      <c r="AE213" s="293">
        <f>SUMIFS('附表1-数据库'!$F33:$EA33,'附表1-数据库'!$F$26:$EA$26,'1-1 项目基础信息'!$D$19,'附表1-数据库'!$F$28:$EA$28,'1-1 项目基础信息'!$D$20,'附表1-数据库'!$F$27:$EA$27,'1-1 项目基础信息'!$D$21,'附表1-数据库'!$F$29:$EA$29,'1-1 项目基础信息'!$D$18)</f>
        <v>440</v>
      </c>
      <c r="AF213" s="122">
        <f t="shared" si="468"/>
        <v>0</v>
      </c>
      <c r="AG213" s="122">
        <f>'1-1 项目基础信息'!I24</f>
        <v>0</v>
      </c>
      <c r="AH213" s="322">
        <f t="shared" si="469"/>
        <v>440</v>
      </c>
      <c r="AI213" s="122">
        <f t="shared" si="470"/>
        <v>0</v>
      </c>
      <c r="AJ213" s="122">
        <f>'1-1 项目基础信息'!J24</f>
        <v>0</v>
      </c>
      <c r="AK213" s="322">
        <f t="shared" si="471"/>
        <v>440</v>
      </c>
      <c r="AL213" s="122">
        <f t="shared" si="472"/>
        <v>0</v>
      </c>
      <c r="AM213" s="122">
        <f>'1-1 项目基础信息'!K24</f>
        <v>0</v>
      </c>
      <c r="AN213" s="322">
        <f t="shared" si="473"/>
        <v>440</v>
      </c>
      <c r="AO213" s="122">
        <f t="shared" si="474"/>
        <v>0</v>
      </c>
      <c r="AP213" s="122">
        <f>'1-1 项目基础信息'!L24</f>
        <v>0</v>
      </c>
      <c r="AQ213" s="322">
        <f t="shared" si="475"/>
        <v>440</v>
      </c>
      <c r="AR213" s="122">
        <f t="shared" si="476"/>
        <v>0</v>
      </c>
      <c r="AS213" s="122">
        <f>'1-1 项目基础信息'!M24</f>
        <v>0</v>
      </c>
      <c r="AT213" s="322">
        <f t="shared" si="477"/>
        <v>440</v>
      </c>
      <c r="AU213" s="122">
        <f t="shared" si="478"/>
        <v>0</v>
      </c>
      <c r="AV213" s="122">
        <f>'1-1 项目基础信息'!N24</f>
        <v>0</v>
      </c>
      <c r="AW213" s="322">
        <f t="shared" si="479"/>
        <v>440</v>
      </c>
      <c r="AX213" s="122">
        <f t="shared" si="480"/>
        <v>0</v>
      </c>
      <c r="AY213" s="122">
        <f>'1-1 项目基础信息'!O24</f>
        <v>0</v>
      </c>
      <c r="AZ213" s="322">
        <f t="shared" si="481"/>
        <v>440</v>
      </c>
      <c r="BA213" s="122">
        <f t="shared" si="482"/>
        <v>0</v>
      </c>
      <c r="BB213" s="122">
        <f>'1-1 项目基础信息'!P24</f>
        <v>0</v>
      </c>
      <c r="BC213" s="322">
        <f t="shared" si="483"/>
        <v>440</v>
      </c>
      <c r="BD213" s="122">
        <f t="shared" si="484"/>
        <v>0</v>
      </c>
      <c r="BE213" s="122">
        <f>'1-1 项目基础信息'!Q24</f>
        <v>0</v>
      </c>
      <c r="BF213" s="322">
        <f t="shared" si="485"/>
        <v>440</v>
      </c>
      <c r="BG213" s="122">
        <f t="shared" si="486"/>
        <v>0</v>
      </c>
      <c r="BH213" s="122">
        <f>'1-1 项目基础信息'!R24</f>
        <v>0</v>
      </c>
      <c r="BI213" s="322">
        <f t="shared" si="487"/>
        <v>440</v>
      </c>
      <c r="BJ213" s="122">
        <f t="shared" si="488"/>
        <v>0</v>
      </c>
      <c r="BK213" s="122">
        <f>'1-1 项目基础信息'!S24</f>
        <v>0</v>
      </c>
      <c r="BL213" s="323">
        <f t="shared" si="489"/>
        <v>440</v>
      </c>
      <c r="BM213" s="315"/>
      <c r="BN213" s="318"/>
    </row>
    <row r="214" s="121" customFormat="1" ht="33.95" hidden="1" customHeight="1" outlineLevel="5" spans="2:66">
      <c r="B214" s="122" t="s">
        <v>784</v>
      </c>
      <c r="C214" s="123" t="s">
        <v>1143</v>
      </c>
      <c r="D214" s="121" t="s">
        <v>1144</v>
      </c>
      <c r="E214" s="122"/>
      <c r="F214" s="122"/>
      <c r="G214" s="122" t="s">
        <v>788</v>
      </c>
      <c r="H214" s="122">
        <f t="shared" si="462"/>
        <v>0</v>
      </c>
      <c r="I214" s="122" t="s">
        <v>1134</v>
      </c>
      <c r="J214" s="122" t="e">
        <f t="shared" si="463"/>
        <v>#DIV/0!</v>
      </c>
      <c r="K214" s="122" t="s">
        <v>1135</v>
      </c>
      <c r="L214" s="122" t="e">
        <f t="shared" si="464"/>
        <v>#DIV/0!</v>
      </c>
      <c r="M214" s="122" t="s">
        <v>1136</v>
      </c>
      <c r="N214" s="122">
        <f t="shared" si="465"/>
        <v>0</v>
      </c>
      <c r="O214" s="122"/>
      <c r="P214" s="293"/>
      <c r="Q214" s="293"/>
      <c r="R214" s="293"/>
      <c r="S214" s="293"/>
      <c r="T214" s="293"/>
      <c r="U214" s="293"/>
      <c r="V214" s="293"/>
      <c r="W214" s="293"/>
      <c r="X214" s="293"/>
      <c r="Y214" s="293"/>
      <c r="Z214" s="293"/>
      <c r="AA214" s="293"/>
      <c r="AB214" s="122">
        <f t="shared" si="466"/>
        <v>0</v>
      </c>
      <c r="AC214" s="122">
        <f t="shared" si="467"/>
        <v>0</v>
      </c>
      <c r="AD214" s="122">
        <f>'1-1 项目基础信息'!H25</f>
        <v>0</v>
      </c>
      <c r="AE214" s="293">
        <f>SUMIFS('附表1-数据库'!$F34:$EA34,'附表1-数据库'!$F$26:$EA$26,'1-1 项目基础信息'!$D$19,'附表1-数据库'!$F$28:$EA$28,'1-1 项目基础信息'!$D$20,'附表1-数据库'!$F$27:$EA$27,'1-1 项目基础信息'!$D$21,'附表1-数据库'!$F$29:$EA$29,'1-1 项目基础信息'!$D$18)</f>
        <v>624</v>
      </c>
      <c r="AF214" s="122">
        <f t="shared" si="468"/>
        <v>0</v>
      </c>
      <c r="AG214" s="122">
        <f>'1-1 项目基础信息'!I25</f>
        <v>0</v>
      </c>
      <c r="AH214" s="322">
        <f t="shared" si="469"/>
        <v>624</v>
      </c>
      <c r="AI214" s="122">
        <f t="shared" si="470"/>
        <v>0</v>
      </c>
      <c r="AJ214" s="122">
        <f>'1-1 项目基础信息'!J25</f>
        <v>0</v>
      </c>
      <c r="AK214" s="322">
        <f t="shared" si="471"/>
        <v>624</v>
      </c>
      <c r="AL214" s="122">
        <f t="shared" si="472"/>
        <v>0</v>
      </c>
      <c r="AM214" s="122">
        <f>'1-1 项目基础信息'!K25</f>
        <v>0</v>
      </c>
      <c r="AN214" s="322">
        <f t="shared" si="473"/>
        <v>624</v>
      </c>
      <c r="AO214" s="122">
        <f t="shared" si="474"/>
        <v>0</v>
      </c>
      <c r="AP214" s="122">
        <f>'1-1 项目基础信息'!L25</f>
        <v>0</v>
      </c>
      <c r="AQ214" s="322">
        <f t="shared" si="475"/>
        <v>624</v>
      </c>
      <c r="AR214" s="122">
        <f t="shared" si="476"/>
        <v>0</v>
      </c>
      <c r="AS214" s="122">
        <f>'1-1 项目基础信息'!M25</f>
        <v>0</v>
      </c>
      <c r="AT214" s="322">
        <f t="shared" si="477"/>
        <v>624</v>
      </c>
      <c r="AU214" s="122">
        <f t="shared" si="478"/>
        <v>0</v>
      </c>
      <c r="AV214" s="122">
        <f>'1-1 项目基础信息'!N25</f>
        <v>0</v>
      </c>
      <c r="AW214" s="322">
        <f t="shared" si="479"/>
        <v>624</v>
      </c>
      <c r="AX214" s="122">
        <f t="shared" si="480"/>
        <v>0</v>
      </c>
      <c r="AY214" s="122">
        <f>'1-1 项目基础信息'!O25</f>
        <v>0</v>
      </c>
      <c r="AZ214" s="322">
        <f t="shared" si="481"/>
        <v>624</v>
      </c>
      <c r="BA214" s="122">
        <f t="shared" si="482"/>
        <v>0</v>
      </c>
      <c r="BB214" s="122">
        <f>'1-1 项目基础信息'!P25</f>
        <v>0</v>
      </c>
      <c r="BC214" s="322">
        <f t="shared" si="483"/>
        <v>624</v>
      </c>
      <c r="BD214" s="122">
        <f t="shared" si="484"/>
        <v>0</v>
      </c>
      <c r="BE214" s="122">
        <f>'1-1 项目基础信息'!Q25</f>
        <v>0</v>
      </c>
      <c r="BF214" s="322">
        <f t="shared" si="485"/>
        <v>624</v>
      </c>
      <c r="BG214" s="122">
        <f t="shared" si="486"/>
        <v>0</v>
      </c>
      <c r="BH214" s="122">
        <f>'1-1 项目基础信息'!R25</f>
        <v>0</v>
      </c>
      <c r="BI214" s="322">
        <f t="shared" si="487"/>
        <v>624</v>
      </c>
      <c r="BJ214" s="122">
        <f t="shared" si="488"/>
        <v>0</v>
      </c>
      <c r="BK214" s="122">
        <f>'1-1 项目基础信息'!S25</f>
        <v>0</v>
      </c>
      <c r="BL214" s="323">
        <f t="shared" si="489"/>
        <v>624</v>
      </c>
      <c r="BM214" s="315"/>
      <c r="BN214" s="318"/>
    </row>
    <row r="215" s="121" customFormat="1" ht="33.95" hidden="1" customHeight="1" outlineLevel="5" spans="2:66">
      <c r="B215" s="122" t="s">
        <v>784</v>
      </c>
      <c r="C215" s="123" t="s">
        <v>1145</v>
      </c>
      <c r="D215" s="121" t="s">
        <v>1146</v>
      </c>
      <c r="E215" s="122"/>
      <c r="F215" s="122"/>
      <c r="G215" s="122" t="s">
        <v>788</v>
      </c>
      <c r="H215" s="122">
        <f t="shared" si="462"/>
        <v>0</v>
      </c>
      <c r="I215" s="122" t="s">
        <v>1134</v>
      </c>
      <c r="J215" s="122" t="e">
        <f t="shared" si="463"/>
        <v>#DIV/0!</v>
      </c>
      <c r="K215" s="122" t="s">
        <v>1135</v>
      </c>
      <c r="L215" s="122" t="e">
        <f t="shared" si="464"/>
        <v>#DIV/0!</v>
      </c>
      <c r="M215" s="122" t="s">
        <v>1136</v>
      </c>
      <c r="N215" s="122">
        <f t="shared" si="465"/>
        <v>0</v>
      </c>
      <c r="O215" s="122"/>
      <c r="P215" s="293"/>
      <c r="Q215" s="293"/>
      <c r="R215" s="293"/>
      <c r="S215" s="293"/>
      <c r="T215" s="293"/>
      <c r="U215" s="293"/>
      <c r="V215" s="293"/>
      <c r="W215" s="293"/>
      <c r="X215" s="293"/>
      <c r="Y215" s="293"/>
      <c r="Z215" s="293"/>
      <c r="AA215" s="293"/>
      <c r="AB215" s="122">
        <f t="shared" si="466"/>
        <v>0</v>
      </c>
      <c r="AC215" s="122">
        <f t="shared" si="467"/>
        <v>0</v>
      </c>
      <c r="AD215" s="122">
        <f>'1-1 项目基础信息'!H26</f>
        <v>0</v>
      </c>
      <c r="AE215" s="293">
        <f>SUMIFS('附表1-数据库'!$F35:$EA35,'附表1-数据库'!$F$26:$EA$26,'1-1 项目基础信息'!$D$19,'附表1-数据库'!$F$28:$EA$28,'1-1 项目基础信息'!$D$20,'附表1-数据库'!$F$27:$EA$27,'1-1 项目基础信息'!$D$21,'附表1-数据库'!$F$29:$EA$29,'1-1 项目基础信息'!$D$18)</f>
        <v>780</v>
      </c>
      <c r="AF215" s="122">
        <f t="shared" si="468"/>
        <v>0</v>
      </c>
      <c r="AG215" s="122">
        <f>'1-1 项目基础信息'!I26</f>
        <v>0</v>
      </c>
      <c r="AH215" s="322">
        <f t="shared" si="469"/>
        <v>780</v>
      </c>
      <c r="AI215" s="122">
        <f t="shared" si="470"/>
        <v>0</v>
      </c>
      <c r="AJ215" s="122">
        <f>'1-1 项目基础信息'!J26</f>
        <v>0</v>
      </c>
      <c r="AK215" s="322">
        <f t="shared" si="471"/>
        <v>780</v>
      </c>
      <c r="AL215" s="122">
        <f t="shared" si="472"/>
        <v>0</v>
      </c>
      <c r="AM215" s="122">
        <f>'1-1 项目基础信息'!K26</f>
        <v>0</v>
      </c>
      <c r="AN215" s="322">
        <f t="shared" si="473"/>
        <v>780</v>
      </c>
      <c r="AO215" s="122">
        <f t="shared" si="474"/>
        <v>0</v>
      </c>
      <c r="AP215" s="122">
        <f>'1-1 项目基础信息'!L26</f>
        <v>0</v>
      </c>
      <c r="AQ215" s="322">
        <f t="shared" si="475"/>
        <v>780</v>
      </c>
      <c r="AR215" s="122">
        <f t="shared" si="476"/>
        <v>0</v>
      </c>
      <c r="AS215" s="122">
        <f>'1-1 项目基础信息'!M26</f>
        <v>0</v>
      </c>
      <c r="AT215" s="322">
        <f t="shared" si="477"/>
        <v>780</v>
      </c>
      <c r="AU215" s="122">
        <f t="shared" si="478"/>
        <v>0</v>
      </c>
      <c r="AV215" s="122">
        <f>'1-1 项目基础信息'!N26</f>
        <v>0</v>
      </c>
      <c r="AW215" s="322">
        <f t="shared" si="479"/>
        <v>780</v>
      </c>
      <c r="AX215" s="122">
        <f t="shared" si="480"/>
        <v>0</v>
      </c>
      <c r="AY215" s="122">
        <f>'1-1 项目基础信息'!O26</f>
        <v>0</v>
      </c>
      <c r="AZ215" s="322">
        <f t="shared" si="481"/>
        <v>780</v>
      </c>
      <c r="BA215" s="122">
        <f t="shared" si="482"/>
        <v>0</v>
      </c>
      <c r="BB215" s="122">
        <f>'1-1 项目基础信息'!P26</f>
        <v>0</v>
      </c>
      <c r="BC215" s="322">
        <f t="shared" si="483"/>
        <v>780</v>
      </c>
      <c r="BD215" s="122">
        <f t="shared" si="484"/>
        <v>0</v>
      </c>
      <c r="BE215" s="122">
        <f>'1-1 项目基础信息'!Q26</f>
        <v>0</v>
      </c>
      <c r="BF215" s="322">
        <f t="shared" si="485"/>
        <v>780</v>
      </c>
      <c r="BG215" s="122">
        <f t="shared" si="486"/>
        <v>0</v>
      </c>
      <c r="BH215" s="122">
        <f>'1-1 项目基础信息'!R26</f>
        <v>0</v>
      </c>
      <c r="BI215" s="322">
        <f t="shared" si="487"/>
        <v>780</v>
      </c>
      <c r="BJ215" s="122">
        <f t="shared" si="488"/>
        <v>0</v>
      </c>
      <c r="BK215" s="122">
        <f>'1-1 项目基础信息'!S26</f>
        <v>0</v>
      </c>
      <c r="BL215" s="323">
        <f t="shared" si="489"/>
        <v>780</v>
      </c>
      <c r="BM215" s="315"/>
      <c r="BN215" s="318"/>
    </row>
    <row r="216" s="121" customFormat="1" ht="33.95" hidden="1" customHeight="1" outlineLevel="5" spans="2:66">
      <c r="B216" s="122" t="s">
        <v>784</v>
      </c>
      <c r="C216" s="123" t="s">
        <v>1147</v>
      </c>
      <c r="D216" s="121" t="s">
        <v>1148</v>
      </c>
      <c r="E216" s="122"/>
      <c r="F216" s="122"/>
      <c r="G216" s="122" t="s">
        <v>788</v>
      </c>
      <c r="H216" s="122">
        <f t="shared" si="462"/>
        <v>0</v>
      </c>
      <c r="I216" s="122" t="s">
        <v>1134</v>
      </c>
      <c r="J216" s="122" t="e">
        <f t="shared" si="463"/>
        <v>#DIV/0!</v>
      </c>
      <c r="K216" s="122" t="s">
        <v>1135</v>
      </c>
      <c r="L216" s="122" t="e">
        <f t="shared" si="464"/>
        <v>#DIV/0!</v>
      </c>
      <c r="M216" s="122" t="s">
        <v>1136</v>
      </c>
      <c r="N216" s="122">
        <f t="shared" si="465"/>
        <v>0</v>
      </c>
      <c r="O216" s="122"/>
      <c r="P216" s="293"/>
      <c r="Q216" s="293"/>
      <c r="R216" s="293"/>
      <c r="S216" s="293"/>
      <c r="T216" s="293"/>
      <c r="U216" s="293"/>
      <c r="V216" s="293"/>
      <c r="W216" s="293"/>
      <c r="X216" s="293"/>
      <c r="Y216" s="293"/>
      <c r="Z216" s="293"/>
      <c r="AA216" s="293"/>
      <c r="AB216" s="122">
        <f t="shared" si="466"/>
        <v>0</v>
      </c>
      <c r="AC216" s="122">
        <f t="shared" si="467"/>
        <v>0</v>
      </c>
      <c r="AD216" s="122">
        <f>'1-1 项目基础信息'!H27</f>
        <v>0</v>
      </c>
      <c r="AE216" s="293">
        <f>SUMIFS('附表1-数据库'!$F36:$EA36,'附表1-数据库'!$F$26:$EA$26,'1-1 项目基础信息'!$D$19,'附表1-数据库'!$F$28:$EA$28,'1-1 项目基础信息'!$D$20,'附表1-数据库'!$F$27:$EA$27,'1-1 项目基础信息'!$D$21,'附表1-数据库'!$F$29:$EA$29,'1-1 项目基础信息'!$D$18)</f>
        <v>912</v>
      </c>
      <c r="AF216" s="122">
        <f t="shared" si="468"/>
        <v>0</v>
      </c>
      <c r="AG216" s="122">
        <f>'1-1 项目基础信息'!I27</f>
        <v>0</v>
      </c>
      <c r="AH216" s="322">
        <f t="shared" si="469"/>
        <v>912</v>
      </c>
      <c r="AI216" s="122">
        <f t="shared" si="470"/>
        <v>0</v>
      </c>
      <c r="AJ216" s="122">
        <f>'1-1 项目基础信息'!J27</f>
        <v>0</v>
      </c>
      <c r="AK216" s="322">
        <f t="shared" si="471"/>
        <v>912</v>
      </c>
      <c r="AL216" s="122">
        <f t="shared" si="472"/>
        <v>0</v>
      </c>
      <c r="AM216" s="122">
        <f>'1-1 项目基础信息'!K27</f>
        <v>0</v>
      </c>
      <c r="AN216" s="322">
        <f t="shared" si="473"/>
        <v>912</v>
      </c>
      <c r="AO216" s="122">
        <f t="shared" si="474"/>
        <v>0</v>
      </c>
      <c r="AP216" s="122">
        <f>'1-1 项目基础信息'!L27</f>
        <v>0</v>
      </c>
      <c r="AQ216" s="322">
        <f t="shared" si="475"/>
        <v>912</v>
      </c>
      <c r="AR216" s="122">
        <f t="shared" si="476"/>
        <v>0</v>
      </c>
      <c r="AS216" s="122">
        <f>'1-1 项目基础信息'!M27</f>
        <v>0</v>
      </c>
      <c r="AT216" s="322">
        <f t="shared" si="477"/>
        <v>912</v>
      </c>
      <c r="AU216" s="122">
        <f t="shared" si="478"/>
        <v>0</v>
      </c>
      <c r="AV216" s="122">
        <f>'1-1 项目基础信息'!N27</f>
        <v>0</v>
      </c>
      <c r="AW216" s="322">
        <f t="shared" si="479"/>
        <v>912</v>
      </c>
      <c r="AX216" s="122">
        <f t="shared" si="480"/>
        <v>0</v>
      </c>
      <c r="AY216" s="122">
        <f>'1-1 项目基础信息'!O27</f>
        <v>0</v>
      </c>
      <c r="AZ216" s="322">
        <f t="shared" si="481"/>
        <v>912</v>
      </c>
      <c r="BA216" s="122">
        <f t="shared" si="482"/>
        <v>0</v>
      </c>
      <c r="BB216" s="122">
        <f>'1-1 项目基础信息'!P27</f>
        <v>0</v>
      </c>
      <c r="BC216" s="322">
        <f t="shared" si="483"/>
        <v>912</v>
      </c>
      <c r="BD216" s="122">
        <f t="shared" si="484"/>
        <v>0</v>
      </c>
      <c r="BE216" s="122">
        <f>'1-1 项目基础信息'!Q27</f>
        <v>0</v>
      </c>
      <c r="BF216" s="322">
        <f t="shared" si="485"/>
        <v>912</v>
      </c>
      <c r="BG216" s="122">
        <f t="shared" si="486"/>
        <v>0</v>
      </c>
      <c r="BH216" s="122">
        <f>'1-1 项目基础信息'!R27</f>
        <v>0</v>
      </c>
      <c r="BI216" s="322">
        <f t="shared" si="487"/>
        <v>912</v>
      </c>
      <c r="BJ216" s="122">
        <f t="shared" si="488"/>
        <v>0</v>
      </c>
      <c r="BK216" s="122">
        <f>'1-1 项目基础信息'!S27</f>
        <v>0</v>
      </c>
      <c r="BL216" s="323">
        <f t="shared" si="489"/>
        <v>912</v>
      </c>
      <c r="BM216" s="315"/>
      <c r="BN216" s="318"/>
    </row>
    <row r="217" s="121" customFormat="1" ht="33.95" hidden="1" customHeight="1" outlineLevel="5" spans="2:66">
      <c r="B217" s="122" t="s">
        <v>784</v>
      </c>
      <c r="C217" s="123" t="s">
        <v>1149</v>
      </c>
      <c r="D217" s="121" t="s">
        <v>1150</v>
      </c>
      <c r="E217" s="122"/>
      <c r="F217" s="122"/>
      <c r="G217" s="122" t="s">
        <v>788</v>
      </c>
      <c r="H217" s="122">
        <f t="shared" si="462"/>
        <v>0</v>
      </c>
      <c r="I217" s="122" t="s">
        <v>1134</v>
      </c>
      <c r="J217" s="122" t="e">
        <f t="shared" si="463"/>
        <v>#DIV/0!</v>
      </c>
      <c r="K217" s="122" t="s">
        <v>1135</v>
      </c>
      <c r="L217" s="122" t="e">
        <f t="shared" si="464"/>
        <v>#DIV/0!</v>
      </c>
      <c r="M217" s="122" t="s">
        <v>1136</v>
      </c>
      <c r="N217" s="122">
        <f t="shared" si="465"/>
        <v>0</v>
      </c>
      <c r="O217" s="122"/>
      <c r="P217" s="293"/>
      <c r="Q217" s="293"/>
      <c r="R217" s="293"/>
      <c r="S217" s="293"/>
      <c r="T217" s="293"/>
      <c r="U217" s="293"/>
      <c r="V217" s="293"/>
      <c r="W217" s="293"/>
      <c r="X217" s="293"/>
      <c r="Y217" s="293"/>
      <c r="Z217" s="293"/>
      <c r="AA217" s="293"/>
      <c r="AB217" s="122">
        <f t="shared" si="466"/>
        <v>0</v>
      </c>
      <c r="AC217" s="122">
        <f t="shared" si="467"/>
        <v>0</v>
      </c>
      <c r="AD217" s="122">
        <f>'1-1 项目基础信息'!H28</f>
        <v>0</v>
      </c>
      <c r="AE217" s="293">
        <f>SUMIFS('附表1-数据库'!$F37:$EA37,'附表1-数据库'!$F$26:$EA$26,'1-1 项目基础信息'!$D$19,'附表1-数据库'!$F$28:$EA$28,'1-1 项目基础信息'!$D$20,'附表1-数据库'!$F$27:$EA$27,'1-1 项目基础信息'!$D$21,'附表1-数据库'!$F$29:$EA$29,'1-1 项目基础信息'!$D$18)</f>
        <v>1030</v>
      </c>
      <c r="AF217" s="122">
        <f t="shared" si="468"/>
        <v>0</v>
      </c>
      <c r="AG217" s="122">
        <f>'1-1 项目基础信息'!I28</f>
        <v>0</v>
      </c>
      <c r="AH217" s="322">
        <f t="shared" si="469"/>
        <v>1030</v>
      </c>
      <c r="AI217" s="122">
        <f t="shared" si="470"/>
        <v>0</v>
      </c>
      <c r="AJ217" s="122">
        <f>'1-1 项目基础信息'!J28</f>
        <v>0</v>
      </c>
      <c r="AK217" s="322">
        <f t="shared" si="471"/>
        <v>1030</v>
      </c>
      <c r="AL217" s="122">
        <f t="shared" si="472"/>
        <v>0</v>
      </c>
      <c r="AM217" s="122">
        <f>'1-1 项目基础信息'!K28</f>
        <v>0</v>
      </c>
      <c r="AN217" s="322">
        <f t="shared" si="473"/>
        <v>1030</v>
      </c>
      <c r="AO217" s="122">
        <f t="shared" si="474"/>
        <v>0</v>
      </c>
      <c r="AP217" s="122">
        <f>'1-1 项目基础信息'!L28</f>
        <v>0</v>
      </c>
      <c r="AQ217" s="322">
        <f t="shared" si="475"/>
        <v>1030</v>
      </c>
      <c r="AR217" s="122">
        <f t="shared" si="476"/>
        <v>0</v>
      </c>
      <c r="AS217" s="122">
        <f>'1-1 项目基础信息'!M28</f>
        <v>0</v>
      </c>
      <c r="AT217" s="322">
        <f t="shared" si="477"/>
        <v>1030</v>
      </c>
      <c r="AU217" s="122">
        <f t="shared" si="478"/>
        <v>0</v>
      </c>
      <c r="AV217" s="122">
        <f>'1-1 项目基础信息'!N28</f>
        <v>0</v>
      </c>
      <c r="AW217" s="322">
        <f t="shared" si="479"/>
        <v>1030</v>
      </c>
      <c r="AX217" s="122">
        <f t="shared" si="480"/>
        <v>0</v>
      </c>
      <c r="AY217" s="122">
        <f>'1-1 项目基础信息'!O28</f>
        <v>0</v>
      </c>
      <c r="AZ217" s="322">
        <f t="shared" si="481"/>
        <v>1030</v>
      </c>
      <c r="BA217" s="122">
        <f t="shared" si="482"/>
        <v>0</v>
      </c>
      <c r="BB217" s="122">
        <f>'1-1 项目基础信息'!P28</f>
        <v>0</v>
      </c>
      <c r="BC217" s="322">
        <f t="shared" si="483"/>
        <v>1030</v>
      </c>
      <c r="BD217" s="122">
        <f t="shared" si="484"/>
        <v>0</v>
      </c>
      <c r="BE217" s="122">
        <f>'1-1 项目基础信息'!Q28</f>
        <v>0</v>
      </c>
      <c r="BF217" s="322">
        <f t="shared" si="485"/>
        <v>1030</v>
      </c>
      <c r="BG217" s="122">
        <f t="shared" si="486"/>
        <v>0</v>
      </c>
      <c r="BH217" s="122">
        <f>'1-1 项目基础信息'!R28</f>
        <v>0</v>
      </c>
      <c r="BI217" s="322">
        <f t="shared" si="487"/>
        <v>1030</v>
      </c>
      <c r="BJ217" s="122">
        <f t="shared" si="488"/>
        <v>0</v>
      </c>
      <c r="BK217" s="122">
        <f>'1-1 项目基础信息'!S28</f>
        <v>0</v>
      </c>
      <c r="BL217" s="323">
        <f t="shared" si="489"/>
        <v>1030</v>
      </c>
      <c r="BM217" s="315"/>
      <c r="BN217" s="318"/>
    </row>
    <row r="218" s="121" customFormat="1" ht="33.95" hidden="1" customHeight="1" outlineLevel="5" spans="2:66">
      <c r="B218" s="122" t="s">
        <v>784</v>
      </c>
      <c r="C218" s="123" t="s">
        <v>1151</v>
      </c>
      <c r="D218" s="121" t="s">
        <v>1152</v>
      </c>
      <c r="E218" s="122"/>
      <c r="F218" s="122"/>
      <c r="G218" s="122" t="s">
        <v>788</v>
      </c>
      <c r="H218" s="122">
        <f t="shared" si="462"/>
        <v>0</v>
      </c>
      <c r="I218" s="122" t="s">
        <v>1134</v>
      </c>
      <c r="J218" s="122" t="e">
        <f t="shared" si="463"/>
        <v>#DIV/0!</v>
      </c>
      <c r="K218" s="122" t="s">
        <v>1135</v>
      </c>
      <c r="L218" s="122" t="e">
        <f t="shared" si="464"/>
        <v>#DIV/0!</v>
      </c>
      <c r="M218" s="122" t="s">
        <v>1136</v>
      </c>
      <c r="N218" s="122">
        <f t="shared" si="465"/>
        <v>0</v>
      </c>
      <c r="O218" s="122"/>
      <c r="P218" s="293"/>
      <c r="Q218" s="293"/>
      <c r="R218" s="293"/>
      <c r="S218" s="293"/>
      <c r="T218" s="293"/>
      <c r="U218" s="293"/>
      <c r="V218" s="293"/>
      <c r="W218" s="293"/>
      <c r="X218" s="293"/>
      <c r="Y218" s="293"/>
      <c r="Z218" s="293"/>
      <c r="AA218" s="293"/>
      <c r="AB218" s="122">
        <f t="shared" si="466"/>
        <v>0</v>
      </c>
      <c r="AC218" s="122">
        <f t="shared" si="467"/>
        <v>0</v>
      </c>
      <c r="AD218" s="122">
        <f>'1-1 项目基础信息'!H29</f>
        <v>0</v>
      </c>
      <c r="AE218" s="293">
        <f>SUMIFS('附表1-数据库'!$F38:$EA38,'附表1-数据库'!$F$26:$EA$26,'1-1 项目基础信息'!$D$19,'附表1-数据库'!$F$28:$EA$28,'1-1 项目基础信息'!$D$20,'附表1-数据库'!$F$27:$EA$27,'1-1 项目基础信息'!$D$21,'附表1-数据库'!$F$29:$EA$29,'1-1 项目基础信息'!$D$18)</f>
        <v>828</v>
      </c>
      <c r="AF218" s="122">
        <f t="shared" si="468"/>
        <v>0</v>
      </c>
      <c r="AG218" s="122">
        <f>'1-1 项目基础信息'!I29</f>
        <v>0</v>
      </c>
      <c r="AH218" s="322">
        <f t="shared" si="469"/>
        <v>828</v>
      </c>
      <c r="AI218" s="122">
        <f t="shared" si="470"/>
        <v>0</v>
      </c>
      <c r="AJ218" s="122">
        <f>'1-1 项目基础信息'!J29</f>
        <v>0</v>
      </c>
      <c r="AK218" s="322">
        <f t="shared" si="471"/>
        <v>828</v>
      </c>
      <c r="AL218" s="122">
        <f t="shared" si="472"/>
        <v>0</v>
      </c>
      <c r="AM218" s="122">
        <f>'1-1 项目基础信息'!K29</f>
        <v>0</v>
      </c>
      <c r="AN218" s="322">
        <f t="shared" si="473"/>
        <v>828</v>
      </c>
      <c r="AO218" s="122">
        <f t="shared" si="474"/>
        <v>0</v>
      </c>
      <c r="AP218" s="122">
        <f>'1-1 项目基础信息'!L29</f>
        <v>0</v>
      </c>
      <c r="AQ218" s="322">
        <f t="shared" si="475"/>
        <v>828</v>
      </c>
      <c r="AR218" s="122">
        <f t="shared" si="476"/>
        <v>0</v>
      </c>
      <c r="AS218" s="122">
        <f>'1-1 项目基础信息'!M29</f>
        <v>0</v>
      </c>
      <c r="AT218" s="322">
        <f t="shared" si="477"/>
        <v>828</v>
      </c>
      <c r="AU218" s="122">
        <f t="shared" si="478"/>
        <v>0</v>
      </c>
      <c r="AV218" s="122">
        <f>'1-1 项目基础信息'!N29</f>
        <v>0</v>
      </c>
      <c r="AW218" s="322">
        <f t="shared" si="479"/>
        <v>828</v>
      </c>
      <c r="AX218" s="122">
        <f t="shared" si="480"/>
        <v>0</v>
      </c>
      <c r="AY218" s="122">
        <f>'1-1 项目基础信息'!O29</f>
        <v>0</v>
      </c>
      <c r="AZ218" s="322">
        <f t="shared" si="481"/>
        <v>828</v>
      </c>
      <c r="BA218" s="122">
        <f t="shared" si="482"/>
        <v>0</v>
      </c>
      <c r="BB218" s="122">
        <f>'1-1 项目基础信息'!P29</f>
        <v>0</v>
      </c>
      <c r="BC218" s="322">
        <f t="shared" si="483"/>
        <v>828</v>
      </c>
      <c r="BD218" s="122">
        <f t="shared" si="484"/>
        <v>0</v>
      </c>
      <c r="BE218" s="122">
        <f>'1-1 项目基础信息'!Q29</f>
        <v>0</v>
      </c>
      <c r="BF218" s="322">
        <f t="shared" si="485"/>
        <v>828</v>
      </c>
      <c r="BG218" s="122">
        <f t="shared" si="486"/>
        <v>0</v>
      </c>
      <c r="BH218" s="122">
        <f>'1-1 项目基础信息'!R29</f>
        <v>0</v>
      </c>
      <c r="BI218" s="322">
        <f t="shared" si="487"/>
        <v>828</v>
      </c>
      <c r="BJ218" s="122">
        <f t="shared" si="488"/>
        <v>0</v>
      </c>
      <c r="BK218" s="122">
        <f>'1-1 项目基础信息'!S29</f>
        <v>0</v>
      </c>
      <c r="BL218" s="323">
        <f t="shared" si="489"/>
        <v>828</v>
      </c>
      <c r="BM218" s="315"/>
      <c r="BN218" s="318"/>
    </row>
    <row r="219" s="121" customFormat="1" ht="33.95" hidden="1" customHeight="1" outlineLevel="5" spans="2:66">
      <c r="B219" s="122" t="s">
        <v>784</v>
      </c>
      <c r="C219" s="123" t="s">
        <v>1153</v>
      </c>
      <c r="D219" s="121" t="s">
        <v>1154</v>
      </c>
      <c r="E219" s="122"/>
      <c r="F219" s="122"/>
      <c r="G219" s="122" t="s">
        <v>788</v>
      </c>
      <c r="H219" s="122">
        <f t="shared" si="462"/>
        <v>0</v>
      </c>
      <c r="I219" s="122" t="s">
        <v>1134</v>
      </c>
      <c r="J219" s="122" t="e">
        <f t="shared" si="463"/>
        <v>#DIV/0!</v>
      </c>
      <c r="K219" s="122" t="s">
        <v>1135</v>
      </c>
      <c r="L219" s="122" t="e">
        <f t="shared" si="464"/>
        <v>#DIV/0!</v>
      </c>
      <c r="M219" s="122" t="s">
        <v>1136</v>
      </c>
      <c r="N219" s="122">
        <f t="shared" si="465"/>
        <v>0</v>
      </c>
      <c r="O219" s="122"/>
      <c r="P219" s="293"/>
      <c r="Q219" s="293"/>
      <c r="R219" s="293"/>
      <c r="S219" s="293"/>
      <c r="T219" s="293"/>
      <c r="U219" s="293"/>
      <c r="V219" s="293"/>
      <c r="W219" s="293"/>
      <c r="X219" s="293"/>
      <c r="Y219" s="293"/>
      <c r="Z219" s="293"/>
      <c r="AA219" s="293"/>
      <c r="AB219" s="122">
        <f t="shared" si="466"/>
        <v>0</v>
      </c>
      <c r="AC219" s="122">
        <f t="shared" si="467"/>
        <v>0</v>
      </c>
      <c r="AD219" s="122">
        <f>'1-1 项目基础信息'!H30</f>
        <v>0</v>
      </c>
      <c r="AE219" s="293">
        <f>SUMIFS('附表1-数据库'!$F39:$EA39,'附表1-数据库'!$F$26:$EA$26,'1-1 项目基础信息'!$D$19,'附表1-数据库'!$F$28:$EA$28,'1-1 项目基础信息'!$D$20,'附表1-数据库'!$F$27:$EA$27,'1-1 项目基础信息'!$D$21,'附表1-数据库'!$F$29:$EA$29,'1-1 项目基础信息'!$D$18)</f>
        <v>972</v>
      </c>
      <c r="AF219" s="122">
        <f t="shared" si="468"/>
        <v>0</v>
      </c>
      <c r="AG219" s="122">
        <f>'1-1 项目基础信息'!I30</f>
        <v>0</v>
      </c>
      <c r="AH219" s="322">
        <f t="shared" si="469"/>
        <v>972</v>
      </c>
      <c r="AI219" s="122">
        <f t="shared" si="470"/>
        <v>0</v>
      </c>
      <c r="AJ219" s="122">
        <f>'1-1 项目基础信息'!J30</f>
        <v>0</v>
      </c>
      <c r="AK219" s="322">
        <f t="shared" si="471"/>
        <v>972</v>
      </c>
      <c r="AL219" s="122">
        <f t="shared" si="472"/>
        <v>0</v>
      </c>
      <c r="AM219" s="122">
        <f>'1-1 项目基础信息'!K30</f>
        <v>0</v>
      </c>
      <c r="AN219" s="322">
        <f t="shared" si="473"/>
        <v>972</v>
      </c>
      <c r="AO219" s="122">
        <f t="shared" si="474"/>
        <v>0</v>
      </c>
      <c r="AP219" s="122">
        <f>'1-1 项目基础信息'!L30</f>
        <v>0</v>
      </c>
      <c r="AQ219" s="322">
        <f t="shared" si="475"/>
        <v>972</v>
      </c>
      <c r="AR219" s="122">
        <f t="shared" si="476"/>
        <v>0</v>
      </c>
      <c r="AS219" s="122">
        <f>'1-1 项目基础信息'!M30</f>
        <v>0</v>
      </c>
      <c r="AT219" s="322">
        <f t="shared" si="477"/>
        <v>972</v>
      </c>
      <c r="AU219" s="122">
        <f t="shared" si="478"/>
        <v>0</v>
      </c>
      <c r="AV219" s="122">
        <f>'1-1 项目基础信息'!N30</f>
        <v>0</v>
      </c>
      <c r="AW219" s="322">
        <f t="shared" si="479"/>
        <v>972</v>
      </c>
      <c r="AX219" s="122">
        <f t="shared" si="480"/>
        <v>0</v>
      </c>
      <c r="AY219" s="122">
        <f>'1-1 项目基础信息'!O30</f>
        <v>0</v>
      </c>
      <c r="AZ219" s="322">
        <f t="shared" si="481"/>
        <v>972</v>
      </c>
      <c r="BA219" s="122">
        <f t="shared" si="482"/>
        <v>0</v>
      </c>
      <c r="BB219" s="122">
        <f>'1-1 项目基础信息'!P30</f>
        <v>0</v>
      </c>
      <c r="BC219" s="322">
        <f t="shared" si="483"/>
        <v>972</v>
      </c>
      <c r="BD219" s="122">
        <f t="shared" si="484"/>
        <v>0</v>
      </c>
      <c r="BE219" s="122">
        <f>'1-1 项目基础信息'!Q30</f>
        <v>0</v>
      </c>
      <c r="BF219" s="322">
        <f t="shared" si="485"/>
        <v>972</v>
      </c>
      <c r="BG219" s="122">
        <f t="shared" si="486"/>
        <v>0</v>
      </c>
      <c r="BH219" s="122">
        <f>'1-1 项目基础信息'!R30</f>
        <v>0</v>
      </c>
      <c r="BI219" s="322">
        <f t="shared" si="487"/>
        <v>972</v>
      </c>
      <c r="BJ219" s="122">
        <f t="shared" si="488"/>
        <v>0</v>
      </c>
      <c r="BK219" s="122">
        <f>'1-1 项目基础信息'!S30</f>
        <v>0</v>
      </c>
      <c r="BL219" s="323">
        <f t="shared" si="489"/>
        <v>972</v>
      </c>
      <c r="BM219" s="315"/>
      <c r="BN219" s="318"/>
    </row>
    <row r="220" s="121" customFormat="1" ht="33.95" hidden="1" customHeight="1" outlineLevel="5" spans="2:66">
      <c r="B220" s="122" t="s">
        <v>784</v>
      </c>
      <c r="C220" s="123" t="s">
        <v>1155</v>
      </c>
      <c r="D220" s="121" t="s">
        <v>1156</v>
      </c>
      <c r="E220" s="122"/>
      <c r="F220" s="122"/>
      <c r="G220" s="122" t="s">
        <v>788</v>
      </c>
      <c r="H220" s="122">
        <f t="shared" si="462"/>
        <v>0</v>
      </c>
      <c r="I220" s="122" t="s">
        <v>1134</v>
      </c>
      <c r="J220" s="122" t="e">
        <f t="shared" si="463"/>
        <v>#DIV/0!</v>
      </c>
      <c r="K220" s="122" t="s">
        <v>1135</v>
      </c>
      <c r="L220" s="122" t="e">
        <f t="shared" si="464"/>
        <v>#DIV/0!</v>
      </c>
      <c r="M220" s="122" t="s">
        <v>1136</v>
      </c>
      <c r="N220" s="122">
        <f t="shared" si="465"/>
        <v>0</v>
      </c>
      <c r="O220" s="122"/>
      <c r="P220" s="293"/>
      <c r="Q220" s="293"/>
      <c r="R220" s="293"/>
      <c r="S220" s="293"/>
      <c r="T220" s="293"/>
      <c r="U220" s="293"/>
      <c r="V220" s="293"/>
      <c r="W220" s="293"/>
      <c r="X220" s="293"/>
      <c r="Y220" s="293"/>
      <c r="Z220" s="293"/>
      <c r="AA220" s="293"/>
      <c r="AB220" s="122">
        <f t="shared" si="466"/>
        <v>0</v>
      </c>
      <c r="AC220" s="122">
        <f t="shared" si="467"/>
        <v>0</v>
      </c>
      <c r="AD220" s="122">
        <f>'1-1 项目基础信息'!H31</f>
        <v>0</v>
      </c>
      <c r="AE220" s="293">
        <f>SUMIFS('附表1-数据库'!$F40:$EA40,'附表1-数据库'!$F$26:$EA$26,'1-1 项目基础信息'!$D$19,'附表1-数据库'!$F$28:$EA$28,'1-1 项目基础信息'!$D$20,'附表1-数据库'!$F$27:$EA$27,'1-1 项目基础信息'!$D$21,'附表1-数据库'!$F$29:$EA$29,'1-1 项目基础信息'!$D$18)</f>
        <v>1152</v>
      </c>
      <c r="AF220" s="122">
        <f t="shared" si="468"/>
        <v>0</v>
      </c>
      <c r="AG220" s="122">
        <f>'1-1 项目基础信息'!I31</f>
        <v>0</v>
      </c>
      <c r="AH220" s="322">
        <f t="shared" si="469"/>
        <v>1152</v>
      </c>
      <c r="AI220" s="122">
        <f t="shared" si="470"/>
        <v>0</v>
      </c>
      <c r="AJ220" s="122">
        <f>'1-1 项目基础信息'!J31</f>
        <v>0</v>
      </c>
      <c r="AK220" s="322">
        <f t="shared" si="471"/>
        <v>1152</v>
      </c>
      <c r="AL220" s="122">
        <f t="shared" si="472"/>
        <v>0</v>
      </c>
      <c r="AM220" s="122">
        <f>'1-1 项目基础信息'!K31</f>
        <v>0</v>
      </c>
      <c r="AN220" s="322">
        <f t="shared" si="473"/>
        <v>1152</v>
      </c>
      <c r="AO220" s="122">
        <f t="shared" si="474"/>
        <v>0</v>
      </c>
      <c r="AP220" s="122">
        <f>'1-1 项目基础信息'!L31</f>
        <v>0</v>
      </c>
      <c r="AQ220" s="322">
        <f t="shared" si="475"/>
        <v>1152</v>
      </c>
      <c r="AR220" s="122">
        <f t="shared" si="476"/>
        <v>0</v>
      </c>
      <c r="AS220" s="122">
        <f>'1-1 项目基础信息'!M31</f>
        <v>0</v>
      </c>
      <c r="AT220" s="322">
        <f t="shared" si="477"/>
        <v>1152</v>
      </c>
      <c r="AU220" s="122">
        <f t="shared" si="478"/>
        <v>0</v>
      </c>
      <c r="AV220" s="122">
        <f>'1-1 项目基础信息'!N31</f>
        <v>0</v>
      </c>
      <c r="AW220" s="322">
        <f t="shared" si="479"/>
        <v>1152</v>
      </c>
      <c r="AX220" s="122">
        <f t="shared" si="480"/>
        <v>0</v>
      </c>
      <c r="AY220" s="122">
        <f>'1-1 项目基础信息'!O31</f>
        <v>0</v>
      </c>
      <c r="AZ220" s="322">
        <f t="shared" si="481"/>
        <v>1152</v>
      </c>
      <c r="BA220" s="122">
        <f t="shared" si="482"/>
        <v>0</v>
      </c>
      <c r="BB220" s="122">
        <f>'1-1 项目基础信息'!P31</f>
        <v>0</v>
      </c>
      <c r="BC220" s="322">
        <f t="shared" si="483"/>
        <v>1152</v>
      </c>
      <c r="BD220" s="122">
        <f t="shared" si="484"/>
        <v>0</v>
      </c>
      <c r="BE220" s="122">
        <f>'1-1 项目基础信息'!Q31</f>
        <v>0</v>
      </c>
      <c r="BF220" s="322">
        <f t="shared" si="485"/>
        <v>1152</v>
      </c>
      <c r="BG220" s="122">
        <f t="shared" si="486"/>
        <v>0</v>
      </c>
      <c r="BH220" s="122">
        <f>'1-1 项目基础信息'!R31</f>
        <v>0</v>
      </c>
      <c r="BI220" s="322">
        <f t="shared" si="487"/>
        <v>1152</v>
      </c>
      <c r="BJ220" s="122">
        <f t="shared" si="488"/>
        <v>0</v>
      </c>
      <c r="BK220" s="122">
        <f>'1-1 项目基础信息'!S31</f>
        <v>0</v>
      </c>
      <c r="BL220" s="323">
        <f t="shared" si="489"/>
        <v>1152</v>
      </c>
      <c r="BM220" s="315"/>
      <c r="BN220" s="318"/>
    </row>
    <row r="221" s="121" customFormat="1" ht="33.95" hidden="1" customHeight="1" outlineLevel="5" spans="2:66">
      <c r="B221" s="122" t="s">
        <v>784</v>
      </c>
      <c r="C221" s="123" t="s">
        <v>1157</v>
      </c>
      <c r="D221" s="121" t="s">
        <v>1158</v>
      </c>
      <c r="E221" s="122"/>
      <c r="F221" s="122"/>
      <c r="G221" s="122" t="s">
        <v>788</v>
      </c>
      <c r="H221" s="122">
        <f t="shared" si="462"/>
        <v>0</v>
      </c>
      <c r="I221" s="122" t="s">
        <v>1134</v>
      </c>
      <c r="J221" s="122" t="e">
        <f t="shared" si="463"/>
        <v>#DIV/0!</v>
      </c>
      <c r="K221" s="122" t="s">
        <v>1135</v>
      </c>
      <c r="L221" s="122" t="e">
        <f t="shared" si="464"/>
        <v>#DIV/0!</v>
      </c>
      <c r="M221" s="122" t="s">
        <v>1136</v>
      </c>
      <c r="N221" s="122">
        <f t="shared" si="465"/>
        <v>0</v>
      </c>
      <c r="O221" s="122"/>
      <c r="P221" s="293"/>
      <c r="Q221" s="293"/>
      <c r="R221" s="293"/>
      <c r="S221" s="293"/>
      <c r="T221" s="293"/>
      <c r="U221" s="293"/>
      <c r="V221" s="293"/>
      <c r="W221" s="293"/>
      <c r="X221" s="293"/>
      <c r="Y221" s="293"/>
      <c r="Z221" s="293"/>
      <c r="AA221" s="293"/>
      <c r="AB221" s="122">
        <f t="shared" si="466"/>
        <v>0</v>
      </c>
      <c r="AC221" s="122">
        <f t="shared" si="467"/>
        <v>0</v>
      </c>
      <c r="AD221" s="122">
        <f>'1-1 项目基础信息'!H32</f>
        <v>0</v>
      </c>
      <c r="AE221" s="293">
        <f>SUMIFS('附表1-数据库'!$F41:$EA41,'附表1-数据库'!$F$26:$EA$26,'1-1 项目基础信息'!$D$19,'附表1-数据库'!$F$28:$EA$28,'1-1 项目基础信息'!$D$20,'附表1-数据库'!$F$27:$EA$27,'1-1 项目基础信息'!$D$21,'附表1-数据库'!$F$29:$EA$29,'1-1 项目基础信息'!$D$18)</f>
        <v>0</v>
      </c>
      <c r="AF221" s="122">
        <f t="shared" si="468"/>
        <v>0</v>
      </c>
      <c r="AG221" s="122">
        <f>'1-1 项目基础信息'!I32</f>
        <v>0</v>
      </c>
      <c r="AH221" s="322">
        <f t="shared" si="469"/>
        <v>0</v>
      </c>
      <c r="AI221" s="122">
        <f t="shared" si="470"/>
        <v>0</v>
      </c>
      <c r="AJ221" s="122">
        <f>'1-1 项目基础信息'!J32</f>
        <v>0</v>
      </c>
      <c r="AK221" s="322">
        <f t="shared" si="471"/>
        <v>0</v>
      </c>
      <c r="AL221" s="122">
        <f t="shared" si="472"/>
        <v>0</v>
      </c>
      <c r="AM221" s="122">
        <f>'1-1 项目基础信息'!K32</f>
        <v>0</v>
      </c>
      <c r="AN221" s="322">
        <f t="shared" si="473"/>
        <v>0</v>
      </c>
      <c r="AO221" s="122">
        <f t="shared" si="474"/>
        <v>0</v>
      </c>
      <c r="AP221" s="122">
        <f>'1-1 项目基础信息'!L32</f>
        <v>0</v>
      </c>
      <c r="AQ221" s="322">
        <f t="shared" si="475"/>
        <v>0</v>
      </c>
      <c r="AR221" s="122">
        <f t="shared" si="476"/>
        <v>0</v>
      </c>
      <c r="AS221" s="122">
        <f>'1-1 项目基础信息'!M32</f>
        <v>0</v>
      </c>
      <c r="AT221" s="322">
        <f t="shared" si="477"/>
        <v>0</v>
      </c>
      <c r="AU221" s="122">
        <f t="shared" si="478"/>
        <v>0</v>
      </c>
      <c r="AV221" s="122">
        <f>'1-1 项目基础信息'!N32</f>
        <v>0</v>
      </c>
      <c r="AW221" s="322">
        <f t="shared" si="479"/>
        <v>0</v>
      </c>
      <c r="AX221" s="122">
        <f t="shared" si="480"/>
        <v>0</v>
      </c>
      <c r="AY221" s="122">
        <f>'1-1 项目基础信息'!O32</f>
        <v>0</v>
      </c>
      <c r="AZ221" s="322">
        <f t="shared" si="481"/>
        <v>0</v>
      </c>
      <c r="BA221" s="122">
        <f t="shared" si="482"/>
        <v>0</v>
      </c>
      <c r="BB221" s="122">
        <f>'1-1 项目基础信息'!P32</f>
        <v>0</v>
      </c>
      <c r="BC221" s="322">
        <f t="shared" si="483"/>
        <v>0</v>
      </c>
      <c r="BD221" s="122">
        <f t="shared" si="484"/>
        <v>0</v>
      </c>
      <c r="BE221" s="122">
        <f>'1-1 项目基础信息'!Q32</f>
        <v>0</v>
      </c>
      <c r="BF221" s="322">
        <f t="shared" si="485"/>
        <v>0</v>
      </c>
      <c r="BG221" s="122">
        <f t="shared" si="486"/>
        <v>0</v>
      </c>
      <c r="BH221" s="122">
        <f>'1-1 项目基础信息'!R32</f>
        <v>0</v>
      </c>
      <c r="BI221" s="322">
        <f t="shared" si="487"/>
        <v>0</v>
      </c>
      <c r="BJ221" s="122">
        <f t="shared" si="488"/>
        <v>0</v>
      </c>
      <c r="BK221" s="122">
        <f>'1-1 项目基础信息'!S32</f>
        <v>0</v>
      </c>
      <c r="BL221" s="323">
        <f t="shared" si="489"/>
        <v>0</v>
      </c>
      <c r="BM221" s="315"/>
      <c r="BN221" s="318"/>
    </row>
    <row r="222" s="121" customFormat="1" ht="33.95" hidden="1" customHeight="1" outlineLevel="5" spans="2:66">
      <c r="B222" s="122" t="s">
        <v>784</v>
      </c>
      <c r="C222" s="123" t="s">
        <v>1159</v>
      </c>
      <c r="D222" s="121" t="s">
        <v>1160</v>
      </c>
      <c r="E222" s="122"/>
      <c r="F222" s="122"/>
      <c r="G222" s="122" t="s">
        <v>788</v>
      </c>
      <c r="H222" s="122">
        <f t="shared" si="462"/>
        <v>0</v>
      </c>
      <c r="I222" s="122" t="s">
        <v>1134</v>
      </c>
      <c r="J222" s="122" t="e">
        <f t="shared" si="463"/>
        <v>#DIV/0!</v>
      </c>
      <c r="K222" s="122" t="s">
        <v>1135</v>
      </c>
      <c r="L222" s="122" t="e">
        <f t="shared" si="464"/>
        <v>#DIV/0!</v>
      </c>
      <c r="M222" s="122" t="s">
        <v>1136</v>
      </c>
      <c r="N222" s="122">
        <f t="shared" si="465"/>
        <v>0</v>
      </c>
      <c r="O222" s="122"/>
      <c r="P222" s="293"/>
      <c r="Q222" s="293"/>
      <c r="R222" s="293"/>
      <c r="S222" s="293"/>
      <c r="T222" s="293"/>
      <c r="U222" s="293"/>
      <c r="V222" s="293"/>
      <c r="W222" s="293"/>
      <c r="X222" s="293"/>
      <c r="Y222" s="293"/>
      <c r="Z222" s="293"/>
      <c r="AA222" s="293"/>
      <c r="AB222" s="122">
        <f t="shared" si="466"/>
        <v>0</v>
      </c>
      <c r="AC222" s="122">
        <f t="shared" si="467"/>
        <v>0</v>
      </c>
      <c r="AD222" s="122">
        <f>'1-1 项目基础信息'!H33</f>
        <v>0</v>
      </c>
      <c r="AE222" s="293">
        <f>SUMIFS('附表1-数据库'!$F42:$EA42,'附表1-数据库'!$F$26:$EA$26,'1-1 项目基础信息'!$D$19,'附表1-数据库'!$F$28:$EA$28,'1-1 项目基础信息'!$D$20,'附表1-数据库'!$F$27:$EA$27,'1-1 项目基础信息'!$D$21,'附表1-数据库'!$F$29:$EA$29,'1-1 项目基础信息'!$D$18)</f>
        <v>0</v>
      </c>
      <c r="AF222" s="122">
        <f t="shared" si="468"/>
        <v>0</v>
      </c>
      <c r="AG222" s="122">
        <f>'1-1 项目基础信息'!I33</f>
        <v>0</v>
      </c>
      <c r="AH222" s="322">
        <f t="shared" si="469"/>
        <v>0</v>
      </c>
      <c r="AI222" s="122">
        <f t="shared" si="470"/>
        <v>0</v>
      </c>
      <c r="AJ222" s="122">
        <f>'1-1 项目基础信息'!J33</f>
        <v>0</v>
      </c>
      <c r="AK222" s="322">
        <f t="shared" si="471"/>
        <v>0</v>
      </c>
      <c r="AL222" s="122">
        <f t="shared" si="472"/>
        <v>0</v>
      </c>
      <c r="AM222" s="122">
        <f>'1-1 项目基础信息'!K33</f>
        <v>0</v>
      </c>
      <c r="AN222" s="322">
        <f t="shared" si="473"/>
        <v>0</v>
      </c>
      <c r="AO222" s="122">
        <f t="shared" si="474"/>
        <v>0</v>
      </c>
      <c r="AP222" s="122">
        <f>'1-1 项目基础信息'!L33</f>
        <v>0</v>
      </c>
      <c r="AQ222" s="322">
        <f t="shared" si="475"/>
        <v>0</v>
      </c>
      <c r="AR222" s="122">
        <f t="shared" si="476"/>
        <v>0</v>
      </c>
      <c r="AS222" s="122">
        <f>'1-1 项目基础信息'!M33</f>
        <v>0</v>
      </c>
      <c r="AT222" s="322">
        <f t="shared" si="477"/>
        <v>0</v>
      </c>
      <c r="AU222" s="122">
        <f t="shared" si="478"/>
        <v>0</v>
      </c>
      <c r="AV222" s="122">
        <f>'1-1 项目基础信息'!N33</f>
        <v>0</v>
      </c>
      <c r="AW222" s="322">
        <f t="shared" si="479"/>
        <v>0</v>
      </c>
      <c r="AX222" s="122">
        <f t="shared" si="480"/>
        <v>0</v>
      </c>
      <c r="AY222" s="122">
        <f>'1-1 项目基础信息'!O33</f>
        <v>0</v>
      </c>
      <c r="AZ222" s="322">
        <f t="shared" si="481"/>
        <v>0</v>
      </c>
      <c r="BA222" s="122">
        <f t="shared" si="482"/>
        <v>0</v>
      </c>
      <c r="BB222" s="122">
        <f>'1-1 项目基础信息'!P33</f>
        <v>0</v>
      </c>
      <c r="BC222" s="322">
        <f t="shared" si="483"/>
        <v>0</v>
      </c>
      <c r="BD222" s="122">
        <f t="shared" si="484"/>
        <v>0</v>
      </c>
      <c r="BE222" s="122">
        <f>'1-1 项目基础信息'!Q33</f>
        <v>0</v>
      </c>
      <c r="BF222" s="322">
        <f t="shared" si="485"/>
        <v>0</v>
      </c>
      <c r="BG222" s="122">
        <f t="shared" si="486"/>
        <v>0</v>
      </c>
      <c r="BH222" s="122">
        <f>'1-1 项目基础信息'!R33</f>
        <v>0</v>
      </c>
      <c r="BI222" s="322">
        <f t="shared" si="487"/>
        <v>0</v>
      </c>
      <c r="BJ222" s="122">
        <f t="shared" si="488"/>
        <v>0</v>
      </c>
      <c r="BK222" s="122">
        <f>'1-1 项目基础信息'!S33</f>
        <v>0</v>
      </c>
      <c r="BL222" s="323">
        <f t="shared" si="489"/>
        <v>0</v>
      </c>
      <c r="BM222" s="315"/>
      <c r="BN222" s="318"/>
    </row>
    <row r="223" s="48" customFormat="1" ht="33.95" hidden="1" customHeight="1" outlineLevel="3" spans="2:66">
      <c r="B223" s="118" t="s">
        <v>784</v>
      </c>
      <c r="C223" s="119" t="s">
        <v>46</v>
      </c>
      <c r="D223" s="48" t="s">
        <v>47</v>
      </c>
      <c r="E223" s="118" t="s">
        <v>1161</v>
      </c>
      <c r="F223" s="118"/>
      <c r="G223" s="118" t="s">
        <v>788</v>
      </c>
      <c r="H223" s="309">
        <f>IFERROR(J223*L223*N223,0)</f>
        <v>0</v>
      </c>
      <c r="I223" s="309" t="s">
        <v>1162</v>
      </c>
      <c r="J223" s="309">
        <f>AVERAGE(AD223,AG223,AJ223,AM223,AP223,AS223,AV223,AY223,BB223,BE223,BH223,BK223)</f>
        <v>0</v>
      </c>
      <c r="K223" s="309" t="s">
        <v>1018</v>
      </c>
      <c r="L223" s="309">
        <f>AVERAGE(AE223,AH223,AK223,AN223,AQ223,AT223,AW223,AZ223,BC223,BF223,BI223,BL223)</f>
        <v>0</v>
      </c>
      <c r="M223" s="118" t="s">
        <v>791</v>
      </c>
      <c r="N223" s="118">
        <v>12</v>
      </c>
      <c r="O223" s="118"/>
      <c r="P223" s="292"/>
      <c r="Q223" s="292"/>
      <c r="R223" s="292"/>
      <c r="S223" s="292"/>
      <c r="T223" s="292"/>
      <c r="U223" s="292"/>
      <c r="V223" s="292"/>
      <c r="W223" s="292"/>
      <c r="X223" s="292"/>
      <c r="Y223" s="292"/>
      <c r="Z223" s="292"/>
      <c r="AA223" s="292"/>
      <c r="AB223" s="118">
        <f t="shared" si="466"/>
        <v>0</v>
      </c>
      <c r="AC223" s="118">
        <f t="shared" si="467"/>
        <v>0</v>
      </c>
      <c r="AD223" s="118">
        <f>VLOOKUP($I223,'1-1 项目基础信息'!$F:$S,3,FALSE)</f>
        <v>0</v>
      </c>
      <c r="AE223" s="302">
        <f>IFERROR(预算主表!$P$85/(12*'1-1 项目基础信息'!$H$12),0)</f>
        <v>0</v>
      </c>
      <c r="AF223" s="118">
        <f t="shared" si="468"/>
        <v>0</v>
      </c>
      <c r="AG223" s="118">
        <f>VLOOKUP($I223,'1-1 项目基础信息'!$F:$S,4,FALSE)</f>
        <v>0</v>
      </c>
      <c r="AH223" s="302">
        <f>IFERROR(预算主表!$P$85/(12*'1-1 项目基础信息'!$H$12),0)</f>
        <v>0</v>
      </c>
      <c r="AI223" s="118">
        <f t="shared" si="470"/>
        <v>0</v>
      </c>
      <c r="AJ223" s="118">
        <f>VLOOKUP($I223,'1-1 项目基础信息'!$F:$S,5,FALSE)</f>
        <v>0</v>
      </c>
      <c r="AK223" s="302">
        <f>IFERROR(预算主表!$P$85/(12*'1-1 项目基础信息'!$H$12),0)</f>
        <v>0</v>
      </c>
      <c r="AL223" s="118">
        <f t="shared" si="472"/>
        <v>0</v>
      </c>
      <c r="AM223" s="118">
        <f>VLOOKUP($I223,'1-1 项目基础信息'!$F:$S,6,FALSE)</f>
        <v>0</v>
      </c>
      <c r="AN223" s="302">
        <f>IFERROR(预算主表!$P$85/(12*'1-1 项目基础信息'!$H$12),0)</f>
        <v>0</v>
      </c>
      <c r="AO223" s="118">
        <f t="shared" si="474"/>
        <v>0</v>
      </c>
      <c r="AP223" s="118">
        <f>VLOOKUP($I223,'1-1 项目基础信息'!$F:$S,7,FALSE)</f>
        <v>0</v>
      </c>
      <c r="AQ223" s="302">
        <f>IFERROR(预算主表!$P$85/(12*'1-1 项目基础信息'!$H$12),0)</f>
        <v>0</v>
      </c>
      <c r="AR223" s="118">
        <f t="shared" si="476"/>
        <v>0</v>
      </c>
      <c r="AS223" s="118">
        <f>VLOOKUP($I223,'1-1 项目基础信息'!$F:$S,8,FALSE)</f>
        <v>0</v>
      </c>
      <c r="AT223" s="302">
        <f>IFERROR(预算主表!$P$85/(12*'1-1 项目基础信息'!$H$12),0)</f>
        <v>0</v>
      </c>
      <c r="AU223" s="118">
        <f t="shared" si="478"/>
        <v>0</v>
      </c>
      <c r="AV223" s="118">
        <f>VLOOKUP($I223,'1-1 项目基础信息'!$F:$S,9,FALSE)</f>
        <v>0</v>
      </c>
      <c r="AW223" s="302">
        <f>IFERROR(预算主表!$P$85/(12*'1-1 项目基础信息'!$H$12),0)</f>
        <v>0</v>
      </c>
      <c r="AX223" s="118">
        <f t="shared" si="480"/>
        <v>0</v>
      </c>
      <c r="AY223" s="118">
        <f>VLOOKUP($I223,'1-1 项目基础信息'!$F:$S,10,FALSE)</f>
        <v>0</v>
      </c>
      <c r="AZ223" s="302">
        <f>IFERROR(预算主表!$P$85/(12*'1-1 项目基础信息'!$H$12),0)</f>
        <v>0</v>
      </c>
      <c r="BA223" s="118">
        <f t="shared" si="482"/>
        <v>0</v>
      </c>
      <c r="BB223" s="118">
        <f>VLOOKUP($I223,'1-1 项目基础信息'!$F:$S,11,FALSE)</f>
        <v>0</v>
      </c>
      <c r="BC223" s="302">
        <f>IFERROR(预算主表!$P$85/(12*'1-1 项目基础信息'!$H$12),0)</f>
        <v>0</v>
      </c>
      <c r="BD223" s="118">
        <f t="shared" si="484"/>
        <v>0</v>
      </c>
      <c r="BE223" s="118">
        <f>VLOOKUP($I223,'1-1 项目基础信息'!$F:$S,12,FALSE)</f>
        <v>0</v>
      </c>
      <c r="BF223" s="302">
        <f>IFERROR(预算主表!$P$85/(12*'1-1 项目基础信息'!$H$12),0)</f>
        <v>0</v>
      </c>
      <c r="BG223" s="118">
        <f t="shared" si="486"/>
        <v>0</v>
      </c>
      <c r="BH223" s="118">
        <f>VLOOKUP($I223,'1-1 项目基础信息'!$F:$S,13,FALSE)</f>
        <v>0</v>
      </c>
      <c r="BI223" s="302">
        <f>IFERROR(预算主表!$P$85/(12*'1-1 项目基础信息'!$H$12),0)</f>
        <v>0</v>
      </c>
      <c r="BJ223" s="118">
        <f t="shared" si="488"/>
        <v>0</v>
      </c>
      <c r="BK223" s="118">
        <f>VLOOKUP($I223,'1-1 项目基础信息'!$F:$S,14,FALSE)</f>
        <v>0</v>
      </c>
      <c r="BL223" s="302">
        <f>IFERROR(预算主表!$P$85/(12*'1-1 项目基础信息'!$H$12),0)</f>
        <v>0</v>
      </c>
      <c r="BM223" s="315"/>
      <c r="BN223" s="317"/>
    </row>
    <row r="224" s="48" customFormat="1" ht="33.95" hidden="1" customHeight="1" outlineLevel="3" collapsed="1" spans="2:66">
      <c r="B224" s="118" t="s">
        <v>779</v>
      </c>
      <c r="C224" s="119" t="s">
        <v>36</v>
      </c>
      <c r="D224" s="48" t="s">
        <v>37</v>
      </c>
      <c r="E224" s="118"/>
      <c r="F224" s="118"/>
      <c r="G224" s="118"/>
      <c r="H224" s="118">
        <f>H225+H230+H231+H232+H233+H234+H235</f>
        <v>0</v>
      </c>
      <c r="I224" s="118"/>
      <c r="J224" s="118"/>
      <c r="K224" s="118"/>
      <c r="L224" s="118"/>
      <c r="M224" s="118"/>
      <c r="N224" s="118"/>
      <c r="O224" s="118"/>
      <c r="P224" s="292"/>
      <c r="Q224" s="292"/>
      <c r="R224" s="292"/>
      <c r="S224" s="292"/>
      <c r="T224" s="292"/>
      <c r="U224" s="292"/>
      <c r="V224" s="292"/>
      <c r="W224" s="292"/>
      <c r="X224" s="292"/>
      <c r="Y224" s="292"/>
      <c r="Z224" s="292"/>
      <c r="AA224" s="292"/>
      <c r="AB224" s="118">
        <f t="shared" ref="AB224:AF224" si="490">AB225+AB230+AB231+AB232+AB233+AB234+AB235</f>
        <v>0</v>
      </c>
      <c r="AC224" s="118">
        <f t="shared" si="490"/>
        <v>0</v>
      </c>
      <c r="AD224" s="118"/>
      <c r="AE224" s="118"/>
      <c r="AF224" s="118">
        <f t="shared" si="490"/>
        <v>0</v>
      </c>
      <c r="AG224" s="118"/>
      <c r="AH224" s="118"/>
      <c r="AI224" s="118">
        <f>AI225+AI230+AI231+AI232+AI233+AI234+AI235</f>
        <v>0</v>
      </c>
      <c r="AJ224" s="118"/>
      <c r="AK224" s="118"/>
      <c r="AL224" s="118">
        <f>AL225+AL230+AL231+AL232+AL233+AL234+AL235</f>
        <v>0</v>
      </c>
      <c r="AM224" s="118"/>
      <c r="AN224" s="118"/>
      <c r="AO224" s="118">
        <f>AO225+AO230+AO231+AO232+AO233+AO234+AO235</f>
        <v>0</v>
      </c>
      <c r="AP224" s="118"/>
      <c r="AQ224" s="118"/>
      <c r="AR224" s="118">
        <f>AR225+AR230+AR231+AR232+AR233+AR234+AR235</f>
        <v>0</v>
      </c>
      <c r="AS224" s="118"/>
      <c r="AT224" s="118"/>
      <c r="AU224" s="118">
        <f>AU225+AU230+AU231+AU232+AU233+AU234+AU235</f>
        <v>0</v>
      </c>
      <c r="AV224" s="118"/>
      <c r="AW224" s="118"/>
      <c r="AX224" s="118">
        <f>AX225+AX230+AX231+AX232+AX233+AX234+AX235</f>
        <v>0</v>
      </c>
      <c r="AY224" s="118"/>
      <c r="AZ224" s="118"/>
      <c r="BA224" s="118">
        <f>BA225+BA230+BA231+BA232+BA233+BA234+BA235</f>
        <v>0</v>
      </c>
      <c r="BB224" s="118"/>
      <c r="BC224" s="118"/>
      <c r="BD224" s="118">
        <f>BD225+BD230+BD231+BD232+BD233+BD234+BD235</f>
        <v>0</v>
      </c>
      <c r="BE224" s="118"/>
      <c r="BF224" s="118"/>
      <c r="BG224" s="118">
        <f>BG225+BG230+BG231+BG232+BG233+BG234+BG235</f>
        <v>0</v>
      </c>
      <c r="BH224" s="118"/>
      <c r="BI224" s="118"/>
      <c r="BJ224" s="118">
        <f>BJ225+BJ230+BJ231+BJ232+BJ233+BJ234+BJ235</f>
        <v>0</v>
      </c>
      <c r="BK224" s="118"/>
      <c r="BL224" s="309"/>
      <c r="BM224" s="315"/>
      <c r="BN224" s="317"/>
    </row>
    <row r="225" s="121" customFormat="1" ht="33.95" hidden="1" customHeight="1" outlineLevel="4" collapsed="1" spans="2:66">
      <c r="B225" s="122" t="s">
        <v>779</v>
      </c>
      <c r="C225" s="123" t="s">
        <v>1163</v>
      </c>
      <c r="D225" s="121" t="s">
        <v>1164</v>
      </c>
      <c r="E225" s="122" t="s">
        <v>1165</v>
      </c>
      <c r="F225" s="122"/>
      <c r="G225" s="122"/>
      <c r="H225" s="122">
        <f>SUM(H226:H229)</f>
        <v>0</v>
      </c>
      <c r="I225" s="122"/>
      <c r="J225" s="122"/>
      <c r="K225" s="122"/>
      <c r="L225" s="122"/>
      <c r="M225" s="122"/>
      <c r="N225" s="122"/>
      <c r="O225" s="122"/>
      <c r="P225" s="293"/>
      <c r="Q225" s="293"/>
      <c r="R225" s="293"/>
      <c r="S225" s="293"/>
      <c r="T225" s="293"/>
      <c r="U225" s="293"/>
      <c r="V225" s="293"/>
      <c r="W225" s="293"/>
      <c r="X225" s="293"/>
      <c r="Y225" s="293"/>
      <c r="Z225" s="293"/>
      <c r="AA225" s="293"/>
      <c r="AB225" s="122">
        <f t="shared" ref="AB225:AF225" si="491">SUM(AB226:AB229)</f>
        <v>0</v>
      </c>
      <c r="AC225" s="122">
        <f t="shared" si="491"/>
        <v>0</v>
      </c>
      <c r="AD225" s="122"/>
      <c r="AE225" s="122"/>
      <c r="AF225" s="122">
        <f t="shared" si="491"/>
        <v>0</v>
      </c>
      <c r="AG225" s="122"/>
      <c r="AH225" s="122"/>
      <c r="AI225" s="122">
        <f>SUM(AI226:AI229)</f>
        <v>0</v>
      </c>
      <c r="AJ225" s="122"/>
      <c r="AK225" s="122"/>
      <c r="AL225" s="122">
        <f>SUM(AL226:AL229)</f>
        <v>0</v>
      </c>
      <c r="AM225" s="122"/>
      <c r="AN225" s="122"/>
      <c r="AO225" s="122">
        <f>SUM(AO226:AO229)</f>
        <v>0</v>
      </c>
      <c r="AP225" s="122"/>
      <c r="AQ225" s="122"/>
      <c r="AR225" s="122">
        <f>SUM(AR226:AR229)</f>
        <v>0</v>
      </c>
      <c r="AS225" s="122"/>
      <c r="AT225" s="122"/>
      <c r="AU225" s="122">
        <f>SUM(AU226:AU229)</f>
        <v>0</v>
      </c>
      <c r="AV225" s="122"/>
      <c r="AW225" s="122"/>
      <c r="AX225" s="122">
        <f>SUM(AX226:AX229)</f>
        <v>0</v>
      </c>
      <c r="AY225" s="122"/>
      <c r="AZ225" s="122"/>
      <c r="BA225" s="122">
        <f>SUM(BA226:BA229)</f>
        <v>0</v>
      </c>
      <c r="BB225" s="122"/>
      <c r="BC225" s="122"/>
      <c r="BD225" s="122">
        <f>SUM(BD226:BD229)</f>
        <v>0</v>
      </c>
      <c r="BE225" s="122"/>
      <c r="BF225" s="122"/>
      <c r="BG225" s="122">
        <f>SUM(BG226:BG229)</f>
        <v>0</v>
      </c>
      <c r="BH225" s="122"/>
      <c r="BI225" s="122"/>
      <c r="BJ225" s="122">
        <f>SUM(BJ226:BJ229)</f>
        <v>0</v>
      </c>
      <c r="BK225" s="122"/>
      <c r="BL225" s="310"/>
      <c r="BM225" s="315"/>
      <c r="BN225" s="318"/>
    </row>
    <row r="226" s="267" customFormat="1" ht="33.95" hidden="1" customHeight="1" outlineLevel="5" spans="2:66">
      <c r="B226" s="178" t="s">
        <v>784</v>
      </c>
      <c r="C226" s="287" t="s">
        <v>1163</v>
      </c>
      <c r="D226" s="267" t="s">
        <v>1166</v>
      </c>
      <c r="E226" s="178"/>
      <c r="F226" s="178"/>
      <c r="G226" s="178" t="s">
        <v>788</v>
      </c>
      <c r="H226" s="178">
        <f t="shared" ref="H226:H235" si="492">IFERROR(J226*L226*N226,0)</f>
        <v>0</v>
      </c>
      <c r="I226" s="178" t="s">
        <v>1167</v>
      </c>
      <c r="J226" s="178" t="e">
        <f t="shared" ref="J226:J229" si="493">AVERAGE(AD226,AG226,AJ226,AM226,AP226,AS226,AV226,AY226,BB226,BE226,BH226,BK226)</f>
        <v>#DIV/0!</v>
      </c>
      <c r="K226" s="178" t="s">
        <v>1135</v>
      </c>
      <c r="L226" s="178" t="e">
        <f t="shared" ref="L226:L229" si="494">AVERAGE(AE226,AH226,AK226,AN226,AQ226,AT226,AW226,AZ226,BC226,BF226,BI226,BL226)</f>
        <v>#DIV/0!</v>
      </c>
      <c r="M226" s="178" t="s">
        <v>1168</v>
      </c>
      <c r="N226" s="178">
        <v>1</v>
      </c>
      <c r="O226" s="178"/>
      <c r="P226" s="294"/>
      <c r="Q226" s="294"/>
      <c r="R226" s="294"/>
      <c r="S226" s="294"/>
      <c r="T226" s="294"/>
      <c r="U226" s="294"/>
      <c r="V226" s="294"/>
      <c r="W226" s="294"/>
      <c r="X226" s="294"/>
      <c r="Y226" s="294"/>
      <c r="Z226" s="294"/>
      <c r="AA226" s="294"/>
      <c r="AB226" s="178">
        <f t="shared" ref="AB226:AB235" si="495">SUM(AC226,AF226,AI226,AL226,AO226,AR226,AU226,AX226,BA226,BD226,BG226,BJ226)</f>
        <v>0</v>
      </c>
      <c r="AC226" s="178">
        <f>AD226*AE226</f>
        <v>0</v>
      </c>
      <c r="AD226" s="302"/>
      <c r="AE226" s="302"/>
      <c r="AF226" s="178">
        <f>AG226*AH226</f>
        <v>0</v>
      </c>
      <c r="AG226" s="302"/>
      <c r="AH226" s="302"/>
      <c r="AI226" s="178">
        <f>AJ226*AK226</f>
        <v>0</v>
      </c>
      <c r="AJ226" s="302"/>
      <c r="AK226" s="302"/>
      <c r="AL226" s="178">
        <f>AM226*AN226</f>
        <v>0</v>
      </c>
      <c r="AM226" s="302"/>
      <c r="AN226" s="302"/>
      <c r="AO226" s="178">
        <f>AP226*AQ226</f>
        <v>0</v>
      </c>
      <c r="AP226" s="302"/>
      <c r="AQ226" s="302"/>
      <c r="AR226" s="178">
        <f>AS226*AT226</f>
        <v>0</v>
      </c>
      <c r="AS226" s="302"/>
      <c r="AT226" s="302"/>
      <c r="AU226" s="178">
        <f>AV226*AW226</f>
        <v>0</v>
      </c>
      <c r="AV226" s="302"/>
      <c r="AW226" s="302"/>
      <c r="AX226" s="178">
        <f>AY226*AZ226</f>
        <v>0</v>
      </c>
      <c r="AY226" s="302"/>
      <c r="AZ226" s="302"/>
      <c r="BA226" s="178">
        <f>BB226*BC226</f>
        <v>0</v>
      </c>
      <c r="BB226" s="302"/>
      <c r="BC226" s="302"/>
      <c r="BD226" s="178">
        <f>BE226*BF226</f>
        <v>0</v>
      </c>
      <c r="BE226" s="302"/>
      <c r="BF226" s="302"/>
      <c r="BG226" s="178">
        <f>BH226*BI226</f>
        <v>0</v>
      </c>
      <c r="BH226" s="302"/>
      <c r="BI226" s="302"/>
      <c r="BJ226" s="178">
        <f>BK226*BL226</f>
        <v>0</v>
      </c>
      <c r="BK226" s="302"/>
      <c r="BL226" s="311"/>
      <c r="BM226" s="315"/>
      <c r="BN226" s="319"/>
    </row>
    <row r="227" s="267" customFormat="1" ht="33.95" hidden="1" customHeight="1" outlineLevel="5" spans="2:66">
      <c r="B227" s="178" t="s">
        <v>784</v>
      </c>
      <c r="C227" s="287" t="s">
        <v>1169</v>
      </c>
      <c r="D227" s="267" t="s">
        <v>1170</v>
      </c>
      <c r="E227" s="178"/>
      <c r="F227" s="178"/>
      <c r="G227" s="178" t="s">
        <v>788</v>
      </c>
      <c r="H227" s="178">
        <f t="shared" si="492"/>
        <v>0</v>
      </c>
      <c r="I227" s="178" t="s">
        <v>1167</v>
      </c>
      <c r="J227" s="178" t="e">
        <f t="shared" si="493"/>
        <v>#DIV/0!</v>
      </c>
      <c r="K227" s="178" t="s">
        <v>1135</v>
      </c>
      <c r="L227" s="178" t="e">
        <f t="shared" si="494"/>
        <v>#DIV/0!</v>
      </c>
      <c r="M227" s="178" t="s">
        <v>1168</v>
      </c>
      <c r="N227" s="178">
        <v>1</v>
      </c>
      <c r="O227" s="178"/>
      <c r="P227" s="294"/>
      <c r="Q227" s="294"/>
      <c r="R227" s="294"/>
      <c r="S227" s="294"/>
      <c r="T227" s="294"/>
      <c r="U227" s="294"/>
      <c r="V227" s="294"/>
      <c r="W227" s="294"/>
      <c r="X227" s="294"/>
      <c r="Y227" s="294"/>
      <c r="Z227" s="294"/>
      <c r="AA227" s="294"/>
      <c r="AB227" s="178">
        <f t="shared" si="495"/>
        <v>0</v>
      </c>
      <c r="AC227" s="178">
        <f>AD227*AE227</f>
        <v>0</v>
      </c>
      <c r="AD227" s="302"/>
      <c r="AE227" s="302"/>
      <c r="AF227" s="178">
        <f>AG227*AH227</f>
        <v>0</v>
      </c>
      <c r="AG227" s="302"/>
      <c r="AH227" s="302"/>
      <c r="AI227" s="178">
        <f>AJ227*AK227</f>
        <v>0</v>
      </c>
      <c r="AJ227" s="302"/>
      <c r="AK227" s="302"/>
      <c r="AL227" s="178">
        <f>AM227*AN227</f>
        <v>0</v>
      </c>
      <c r="AM227" s="302"/>
      <c r="AN227" s="302"/>
      <c r="AO227" s="178">
        <f>AP227*AQ227</f>
        <v>0</v>
      </c>
      <c r="AP227" s="302"/>
      <c r="AQ227" s="302"/>
      <c r="AR227" s="178">
        <f>AS227*AT227</f>
        <v>0</v>
      </c>
      <c r="AS227" s="302"/>
      <c r="AT227" s="302"/>
      <c r="AU227" s="178">
        <f>AV227*AW227</f>
        <v>0</v>
      </c>
      <c r="AV227" s="302"/>
      <c r="AW227" s="302"/>
      <c r="AX227" s="178">
        <f>AY227*AZ227</f>
        <v>0</v>
      </c>
      <c r="AY227" s="302"/>
      <c r="AZ227" s="302"/>
      <c r="BA227" s="178">
        <f>BB227*BC227</f>
        <v>0</v>
      </c>
      <c r="BB227" s="302"/>
      <c r="BC227" s="302"/>
      <c r="BD227" s="178">
        <f>BE227*BF227</f>
        <v>0</v>
      </c>
      <c r="BE227" s="302"/>
      <c r="BF227" s="302"/>
      <c r="BG227" s="178">
        <f>BH227*BI227</f>
        <v>0</v>
      </c>
      <c r="BH227" s="302"/>
      <c r="BI227" s="302"/>
      <c r="BJ227" s="178">
        <f>BK227*BL227</f>
        <v>0</v>
      </c>
      <c r="BK227" s="302"/>
      <c r="BL227" s="311"/>
      <c r="BM227" s="315"/>
      <c r="BN227" s="319"/>
    </row>
    <row r="228" s="267" customFormat="1" ht="33.95" hidden="1" customHeight="1" outlineLevel="5" spans="2:66">
      <c r="B228" s="178" t="s">
        <v>784</v>
      </c>
      <c r="C228" s="287" t="s">
        <v>1171</v>
      </c>
      <c r="D228" s="267" t="s">
        <v>1172</v>
      </c>
      <c r="E228" s="178"/>
      <c r="F228" s="178"/>
      <c r="G228" s="178" t="s">
        <v>788</v>
      </c>
      <c r="H228" s="178">
        <f t="shared" si="492"/>
        <v>0</v>
      </c>
      <c r="I228" s="178" t="s">
        <v>1167</v>
      </c>
      <c r="J228" s="178" t="e">
        <f t="shared" si="493"/>
        <v>#DIV/0!</v>
      </c>
      <c r="K228" s="178" t="s">
        <v>1135</v>
      </c>
      <c r="L228" s="178" t="e">
        <f t="shared" si="494"/>
        <v>#DIV/0!</v>
      </c>
      <c r="M228" s="178" t="s">
        <v>1168</v>
      </c>
      <c r="N228" s="178">
        <v>1</v>
      </c>
      <c r="O228" s="178"/>
      <c r="P228" s="294"/>
      <c r="Q228" s="294"/>
      <c r="R228" s="294"/>
      <c r="S228" s="294"/>
      <c r="T228" s="294"/>
      <c r="U228" s="294"/>
      <c r="V228" s="294"/>
      <c r="W228" s="294"/>
      <c r="X228" s="294"/>
      <c r="Y228" s="294"/>
      <c r="Z228" s="294"/>
      <c r="AA228" s="294"/>
      <c r="AB228" s="178">
        <f t="shared" si="495"/>
        <v>0</v>
      </c>
      <c r="AC228" s="178">
        <f>AD228*AE228</f>
        <v>0</v>
      </c>
      <c r="AD228" s="302"/>
      <c r="AE228" s="302"/>
      <c r="AF228" s="178">
        <f>AG228*AH228</f>
        <v>0</v>
      </c>
      <c r="AG228" s="302"/>
      <c r="AH228" s="302"/>
      <c r="AI228" s="178">
        <f>AJ228*AK228</f>
        <v>0</v>
      </c>
      <c r="AJ228" s="302"/>
      <c r="AK228" s="302"/>
      <c r="AL228" s="178">
        <f>AM228*AN228</f>
        <v>0</v>
      </c>
      <c r="AM228" s="302"/>
      <c r="AN228" s="302"/>
      <c r="AO228" s="178">
        <f>AP228*AQ228</f>
        <v>0</v>
      </c>
      <c r="AP228" s="302"/>
      <c r="AQ228" s="302"/>
      <c r="AR228" s="178">
        <f>AS228*AT228</f>
        <v>0</v>
      </c>
      <c r="AS228" s="302"/>
      <c r="AT228" s="302"/>
      <c r="AU228" s="178">
        <f>AV228*AW228</f>
        <v>0</v>
      </c>
      <c r="AV228" s="302"/>
      <c r="AW228" s="302"/>
      <c r="AX228" s="178">
        <f>AY228*AZ228</f>
        <v>0</v>
      </c>
      <c r="AY228" s="302"/>
      <c r="AZ228" s="302"/>
      <c r="BA228" s="178">
        <f>BB228*BC228</f>
        <v>0</v>
      </c>
      <c r="BB228" s="302"/>
      <c r="BC228" s="302"/>
      <c r="BD228" s="178">
        <f>BE228*BF228</f>
        <v>0</v>
      </c>
      <c r="BE228" s="302"/>
      <c r="BF228" s="302"/>
      <c r="BG228" s="178">
        <f>BH228*BI228</f>
        <v>0</v>
      </c>
      <c r="BH228" s="302"/>
      <c r="BI228" s="302"/>
      <c r="BJ228" s="178">
        <f>BK228*BL228</f>
        <v>0</v>
      </c>
      <c r="BK228" s="302"/>
      <c r="BL228" s="311"/>
      <c r="BM228" s="315"/>
      <c r="BN228" s="319"/>
    </row>
    <row r="229" s="267" customFormat="1" ht="33.95" hidden="1" customHeight="1" outlineLevel="5" spans="2:66">
      <c r="B229" s="178" t="s">
        <v>784</v>
      </c>
      <c r="C229" s="287" t="s">
        <v>1173</v>
      </c>
      <c r="D229" s="267" t="s">
        <v>1174</v>
      </c>
      <c r="E229" s="178"/>
      <c r="F229" s="178"/>
      <c r="G229" s="178" t="s">
        <v>788</v>
      </c>
      <c r="H229" s="178">
        <f t="shared" si="492"/>
        <v>0</v>
      </c>
      <c r="I229" s="178" t="s">
        <v>1167</v>
      </c>
      <c r="J229" s="178" t="e">
        <f t="shared" si="493"/>
        <v>#DIV/0!</v>
      </c>
      <c r="K229" s="178" t="s">
        <v>1135</v>
      </c>
      <c r="L229" s="178" t="e">
        <f t="shared" si="494"/>
        <v>#DIV/0!</v>
      </c>
      <c r="M229" s="178" t="s">
        <v>1168</v>
      </c>
      <c r="N229" s="178">
        <v>1</v>
      </c>
      <c r="O229" s="178"/>
      <c r="P229" s="294"/>
      <c r="Q229" s="294"/>
      <c r="R229" s="294"/>
      <c r="S229" s="294"/>
      <c r="T229" s="294"/>
      <c r="U229" s="294"/>
      <c r="V229" s="294"/>
      <c r="W229" s="294"/>
      <c r="X229" s="294"/>
      <c r="Y229" s="294"/>
      <c r="Z229" s="294"/>
      <c r="AA229" s="294"/>
      <c r="AB229" s="178">
        <f t="shared" si="495"/>
        <v>0</v>
      </c>
      <c r="AC229" s="178">
        <f>AD229*AE229</f>
        <v>0</v>
      </c>
      <c r="AD229" s="302"/>
      <c r="AE229" s="302"/>
      <c r="AF229" s="178">
        <f>AG229*AH229</f>
        <v>0</v>
      </c>
      <c r="AG229" s="302"/>
      <c r="AH229" s="302"/>
      <c r="AI229" s="178">
        <f>AJ229*AK229</f>
        <v>0</v>
      </c>
      <c r="AJ229" s="302"/>
      <c r="AK229" s="302"/>
      <c r="AL229" s="178">
        <f>AM229*AN229</f>
        <v>0</v>
      </c>
      <c r="AM229" s="302"/>
      <c r="AN229" s="302"/>
      <c r="AO229" s="178">
        <f>AP229*AQ229</f>
        <v>0</v>
      </c>
      <c r="AP229" s="302"/>
      <c r="AQ229" s="302"/>
      <c r="AR229" s="178">
        <f>AS229*AT229</f>
        <v>0</v>
      </c>
      <c r="AS229" s="302"/>
      <c r="AT229" s="302"/>
      <c r="AU229" s="178">
        <f>AV229*AW229</f>
        <v>0</v>
      </c>
      <c r="AV229" s="302"/>
      <c r="AW229" s="302"/>
      <c r="AX229" s="178">
        <f>AY229*AZ229</f>
        <v>0</v>
      </c>
      <c r="AY229" s="302"/>
      <c r="AZ229" s="302"/>
      <c r="BA229" s="178">
        <f>BB229*BC229</f>
        <v>0</v>
      </c>
      <c r="BB229" s="302"/>
      <c r="BC229" s="302"/>
      <c r="BD229" s="178">
        <f>BE229*BF229</f>
        <v>0</v>
      </c>
      <c r="BE229" s="302"/>
      <c r="BF229" s="302"/>
      <c r="BG229" s="178">
        <f>BH229*BI229</f>
        <v>0</v>
      </c>
      <c r="BH229" s="302"/>
      <c r="BI229" s="302"/>
      <c r="BJ229" s="178">
        <f>BK229*BL229</f>
        <v>0</v>
      </c>
      <c r="BK229" s="302"/>
      <c r="BL229" s="311"/>
      <c r="BM229" s="315"/>
      <c r="BN229" s="319"/>
    </row>
    <row r="230" s="121" customFormat="1" ht="33.95" hidden="1" customHeight="1" outlineLevel="4" spans="2:66">
      <c r="B230" s="122" t="s">
        <v>784</v>
      </c>
      <c r="C230" s="123" t="s">
        <v>1169</v>
      </c>
      <c r="D230" s="121" t="s">
        <v>1175</v>
      </c>
      <c r="E230" s="122" t="s">
        <v>1176</v>
      </c>
      <c r="F230" s="122"/>
      <c r="G230" s="122" t="s">
        <v>928</v>
      </c>
      <c r="H230" s="122">
        <f t="shared" si="492"/>
        <v>0</v>
      </c>
      <c r="I230" s="122" t="s">
        <v>1017</v>
      </c>
      <c r="J230" s="122">
        <f>AVERAGE('1-1 项目基础信息'!$H$9:$S$9)</f>
        <v>0</v>
      </c>
      <c r="K230" s="122" t="s">
        <v>1018</v>
      </c>
      <c r="L230" s="302"/>
      <c r="M230" s="122" t="s">
        <v>791</v>
      </c>
      <c r="N230" s="122">
        <f>COUNTA(O230:Z230)</f>
        <v>0</v>
      </c>
      <c r="O230" s="302"/>
      <c r="P230" s="302"/>
      <c r="Q230" s="302"/>
      <c r="R230" s="302"/>
      <c r="S230" s="302"/>
      <c r="T230" s="302"/>
      <c r="U230" s="302"/>
      <c r="V230" s="302"/>
      <c r="W230" s="302"/>
      <c r="X230" s="302"/>
      <c r="Y230" s="302"/>
      <c r="Z230" s="302"/>
      <c r="AA230" s="122"/>
      <c r="AB230" s="122">
        <f t="shared" si="495"/>
        <v>0</v>
      </c>
      <c r="AC230" s="122">
        <f t="shared" ref="AC230:AC235" si="496">IF(O230="",0,$J230*$L230)</f>
        <v>0</v>
      </c>
      <c r="AD230" s="122"/>
      <c r="AE230" s="122"/>
      <c r="AF230" s="122">
        <f t="shared" ref="AF230:AF235" si="497">IF(P230="",0,$J230*$L230)</f>
        <v>0</v>
      </c>
      <c r="AG230" s="122"/>
      <c r="AH230" s="122"/>
      <c r="AI230" s="122">
        <f t="shared" ref="AI230:AI235" si="498">IF(Q230="",0,$J230*$L230)</f>
        <v>0</v>
      </c>
      <c r="AJ230" s="122"/>
      <c r="AK230" s="122"/>
      <c r="AL230" s="122">
        <f t="shared" ref="AL230:AL235" si="499">IF(R230="",0,$J230*$L230)</f>
        <v>0</v>
      </c>
      <c r="AM230" s="122"/>
      <c r="AN230" s="122"/>
      <c r="AO230" s="122">
        <f t="shared" ref="AO230:AO235" si="500">IF(S230="",0,$J230*$L230)</f>
        <v>0</v>
      </c>
      <c r="AP230" s="122"/>
      <c r="AQ230" s="122"/>
      <c r="AR230" s="122">
        <f t="shared" ref="AR230:AR235" si="501">IF(T230="",0,$J230*$L230)</f>
        <v>0</v>
      </c>
      <c r="AS230" s="122"/>
      <c r="AT230" s="122"/>
      <c r="AU230" s="122">
        <f t="shared" ref="AU230:AU235" si="502">IF(U230="",0,$J230*$L230)</f>
        <v>0</v>
      </c>
      <c r="AV230" s="122"/>
      <c r="AW230" s="122"/>
      <c r="AX230" s="122">
        <f t="shared" ref="AX230:AX235" si="503">IF(V230="",0,$J230*$L230)</f>
        <v>0</v>
      </c>
      <c r="AY230" s="122"/>
      <c r="AZ230" s="122"/>
      <c r="BA230" s="122">
        <f t="shared" ref="BA230:BA235" si="504">IF(W230="",0,$J230*$L230)</f>
        <v>0</v>
      </c>
      <c r="BB230" s="122"/>
      <c r="BC230" s="122"/>
      <c r="BD230" s="122">
        <f t="shared" ref="BD230:BD235" si="505">IF(X230="",0,$J230*$L230)</f>
        <v>0</v>
      </c>
      <c r="BE230" s="122"/>
      <c r="BF230" s="122"/>
      <c r="BG230" s="122">
        <f t="shared" ref="BG230:BG235" si="506">IF(Y230="",0,$J230*$L230)</f>
        <v>0</v>
      </c>
      <c r="BH230" s="122"/>
      <c r="BI230" s="122"/>
      <c r="BJ230" s="122">
        <f t="shared" ref="BJ230:BJ235" si="507">IF(Z230="",0,$J230*$L230)</f>
        <v>0</v>
      </c>
      <c r="BK230" s="122"/>
      <c r="BL230" s="310"/>
      <c r="BM230" s="315"/>
      <c r="BN230" s="318"/>
    </row>
    <row r="231" s="121" customFormat="1" ht="33.95" hidden="1" customHeight="1" outlineLevel="4" spans="2:66">
      <c r="B231" s="122" t="s">
        <v>784</v>
      </c>
      <c r="C231" s="123" t="s">
        <v>1171</v>
      </c>
      <c r="D231" s="121" t="s">
        <v>1177</v>
      </c>
      <c r="E231" s="122" t="s">
        <v>1178</v>
      </c>
      <c r="F231" s="122"/>
      <c r="G231" s="122" t="s">
        <v>928</v>
      </c>
      <c r="H231" s="122">
        <f t="shared" si="492"/>
        <v>0</v>
      </c>
      <c r="I231" s="122" t="s">
        <v>1017</v>
      </c>
      <c r="J231" s="122">
        <f>AVERAGE('1-1 项目基础信息'!$H$9:$S$9)</f>
        <v>0</v>
      </c>
      <c r="K231" s="122" t="s">
        <v>1018</v>
      </c>
      <c r="L231" s="302"/>
      <c r="M231" s="122" t="s">
        <v>791</v>
      </c>
      <c r="N231" s="122">
        <f>COUNTA(O231:Z231)</f>
        <v>0</v>
      </c>
      <c r="O231" s="302"/>
      <c r="P231" s="302"/>
      <c r="Q231" s="302"/>
      <c r="R231" s="302"/>
      <c r="S231" s="302"/>
      <c r="T231" s="302"/>
      <c r="U231" s="302"/>
      <c r="V231" s="302"/>
      <c r="W231" s="302"/>
      <c r="X231" s="302"/>
      <c r="Y231" s="302"/>
      <c r="Z231" s="302"/>
      <c r="AA231" s="122"/>
      <c r="AB231" s="122">
        <f t="shared" si="495"/>
        <v>0</v>
      </c>
      <c r="AC231" s="122">
        <f t="shared" si="496"/>
        <v>0</v>
      </c>
      <c r="AD231" s="122"/>
      <c r="AE231" s="122"/>
      <c r="AF231" s="122">
        <f t="shared" si="497"/>
        <v>0</v>
      </c>
      <c r="AG231" s="122"/>
      <c r="AH231" s="122"/>
      <c r="AI231" s="122">
        <f t="shared" si="498"/>
        <v>0</v>
      </c>
      <c r="AJ231" s="122"/>
      <c r="AK231" s="122"/>
      <c r="AL231" s="122">
        <f t="shared" si="499"/>
        <v>0</v>
      </c>
      <c r="AM231" s="122"/>
      <c r="AN231" s="122"/>
      <c r="AO231" s="122">
        <f t="shared" si="500"/>
        <v>0</v>
      </c>
      <c r="AP231" s="122"/>
      <c r="AQ231" s="122"/>
      <c r="AR231" s="122">
        <f t="shared" si="501"/>
        <v>0</v>
      </c>
      <c r="AS231" s="122"/>
      <c r="AT231" s="122"/>
      <c r="AU231" s="122">
        <f t="shared" si="502"/>
        <v>0</v>
      </c>
      <c r="AV231" s="122"/>
      <c r="AW231" s="122"/>
      <c r="AX231" s="122">
        <f t="shared" si="503"/>
        <v>0</v>
      </c>
      <c r="AY231" s="122"/>
      <c r="AZ231" s="122"/>
      <c r="BA231" s="122">
        <f t="shared" si="504"/>
        <v>0</v>
      </c>
      <c r="BB231" s="122"/>
      <c r="BC231" s="122"/>
      <c r="BD231" s="122">
        <f t="shared" si="505"/>
        <v>0</v>
      </c>
      <c r="BE231" s="122"/>
      <c r="BF231" s="122"/>
      <c r="BG231" s="122">
        <f t="shared" si="506"/>
        <v>0</v>
      </c>
      <c r="BH231" s="122"/>
      <c r="BI231" s="122"/>
      <c r="BJ231" s="122">
        <f t="shared" si="507"/>
        <v>0</v>
      </c>
      <c r="BK231" s="122"/>
      <c r="BL231" s="310"/>
      <c r="BM231" s="315"/>
      <c r="BN231" s="318"/>
    </row>
    <row r="232" s="121" customFormat="1" ht="33.95" hidden="1" customHeight="1" outlineLevel="4" spans="2:66">
      <c r="B232" s="122" t="s">
        <v>784</v>
      </c>
      <c r="C232" s="123" t="s">
        <v>1173</v>
      </c>
      <c r="D232" s="121" t="s">
        <v>1179</v>
      </c>
      <c r="E232" s="122" t="s">
        <v>1180</v>
      </c>
      <c r="F232" s="122"/>
      <c r="G232" s="122" t="s">
        <v>928</v>
      </c>
      <c r="H232" s="122">
        <f t="shared" si="492"/>
        <v>0</v>
      </c>
      <c r="I232" s="122" t="s">
        <v>1017</v>
      </c>
      <c r="J232" s="122">
        <f>AVERAGE('1-1 项目基础信息'!$H$9:$S$9)</f>
        <v>0</v>
      </c>
      <c r="K232" s="122" t="s">
        <v>1018</v>
      </c>
      <c r="L232" s="302"/>
      <c r="M232" s="122" t="s">
        <v>1181</v>
      </c>
      <c r="N232" s="122">
        <f t="shared" ref="N232:N235" si="508">COUNTA(O232:Z232)</f>
        <v>0</v>
      </c>
      <c r="O232" s="302"/>
      <c r="P232" s="302"/>
      <c r="Q232" s="302"/>
      <c r="R232" s="302"/>
      <c r="S232" s="302"/>
      <c r="T232" s="302"/>
      <c r="U232" s="302"/>
      <c r="V232" s="302"/>
      <c r="W232" s="302"/>
      <c r="X232" s="302"/>
      <c r="Y232" s="302"/>
      <c r="Z232" s="302"/>
      <c r="AA232" s="122"/>
      <c r="AB232" s="122">
        <f t="shared" si="495"/>
        <v>0</v>
      </c>
      <c r="AC232" s="122">
        <f t="shared" si="496"/>
        <v>0</v>
      </c>
      <c r="AD232" s="122"/>
      <c r="AE232" s="122"/>
      <c r="AF232" s="122">
        <f t="shared" si="497"/>
        <v>0</v>
      </c>
      <c r="AG232" s="122"/>
      <c r="AH232" s="122"/>
      <c r="AI232" s="122">
        <f t="shared" si="498"/>
        <v>0</v>
      </c>
      <c r="AJ232" s="122"/>
      <c r="AK232" s="122"/>
      <c r="AL232" s="122">
        <f t="shared" si="499"/>
        <v>0</v>
      </c>
      <c r="AM232" s="122"/>
      <c r="AN232" s="122"/>
      <c r="AO232" s="122">
        <f t="shared" si="500"/>
        <v>0</v>
      </c>
      <c r="AP232" s="122"/>
      <c r="AQ232" s="122"/>
      <c r="AR232" s="122">
        <f t="shared" si="501"/>
        <v>0</v>
      </c>
      <c r="AS232" s="122"/>
      <c r="AT232" s="122"/>
      <c r="AU232" s="122">
        <f t="shared" si="502"/>
        <v>0</v>
      </c>
      <c r="AV232" s="122"/>
      <c r="AW232" s="122"/>
      <c r="AX232" s="122">
        <f t="shared" si="503"/>
        <v>0</v>
      </c>
      <c r="AY232" s="122"/>
      <c r="AZ232" s="122"/>
      <c r="BA232" s="122">
        <f t="shared" si="504"/>
        <v>0</v>
      </c>
      <c r="BB232" s="122"/>
      <c r="BC232" s="122"/>
      <c r="BD232" s="122">
        <f t="shared" si="505"/>
        <v>0</v>
      </c>
      <c r="BE232" s="122"/>
      <c r="BF232" s="122"/>
      <c r="BG232" s="122">
        <f t="shared" si="506"/>
        <v>0</v>
      </c>
      <c r="BH232" s="122"/>
      <c r="BI232" s="122"/>
      <c r="BJ232" s="122">
        <f t="shared" si="507"/>
        <v>0</v>
      </c>
      <c r="BK232" s="122"/>
      <c r="BL232" s="310"/>
      <c r="BM232" s="315"/>
      <c r="BN232" s="318"/>
    </row>
    <row r="233" s="121" customFormat="1" ht="33.95" hidden="1" customHeight="1" outlineLevel="4" spans="2:66">
      <c r="B233" s="122" t="s">
        <v>784</v>
      </c>
      <c r="C233" s="123" t="s">
        <v>1182</v>
      </c>
      <c r="D233" s="121" t="s">
        <v>1183</v>
      </c>
      <c r="E233" s="122" t="s">
        <v>1184</v>
      </c>
      <c r="F233" s="122"/>
      <c r="G233" s="122" t="s">
        <v>928</v>
      </c>
      <c r="H233" s="122">
        <f t="shared" si="492"/>
        <v>0</v>
      </c>
      <c r="I233" s="122" t="s">
        <v>1185</v>
      </c>
      <c r="J233" s="302"/>
      <c r="K233" s="122" t="s">
        <v>1186</v>
      </c>
      <c r="L233" s="302"/>
      <c r="M233" s="122" t="s">
        <v>1187</v>
      </c>
      <c r="N233" s="122">
        <f t="shared" si="508"/>
        <v>0</v>
      </c>
      <c r="O233" s="302"/>
      <c r="P233" s="302"/>
      <c r="Q233" s="302"/>
      <c r="R233" s="302"/>
      <c r="S233" s="302"/>
      <c r="T233" s="302"/>
      <c r="U233" s="302"/>
      <c r="V233" s="302"/>
      <c r="W233" s="302"/>
      <c r="X233" s="302"/>
      <c r="Y233" s="302"/>
      <c r="Z233" s="302"/>
      <c r="AA233" s="122"/>
      <c r="AB233" s="122">
        <f t="shared" si="495"/>
        <v>0</v>
      </c>
      <c r="AC233" s="122">
        <f t="shared" si="496"/>
        <v>0</v>
      </c>
      <c r="AD233" s="122"/>
      <c r="AE233" s="122"/>
      <c r="AF233" s="122">
        <f t="shared" si="497"/>
        <v>0</v>
      </c>
      <c r="AG233" s="122"/>
      <c r="AH233" s="122"/>
      <c r="AI233" s="122">
        <f t="shared" si="498"/>
        <v>0</v>
      </c>
      <c r="AJ233" s="122"/>
      <c r="AK233" s="122"/>
      <c r="AL233" s="122">
        <f t="shared" si="499"/>
        <v>0</v>
      </c>
      <c r="AM233" s="122"/>
      <c r="AN233" s="122"/>
      <c r="AO233" s="122">
        <f t="shared" si="500"/>
        <v>0</v>
      </c>
      <c r="AP233" s="122"/>
      <c r="AQ233" s="122"/>
      <c r="AR233" s="122">
        <f t="shared" si="501"/>
        <v>0</v>
      </c>
      <c r="AS233" s="122"/>
      <c r="AT233" s="122"/>
      <c r="AU233" s="122">
        <f t="shared" si="502"/>
        <v>0</v>
      </c>
      <c r="AV233" s="122"/>
      <c r="AW233" s="122"/>
      <c r="AX233" s="122">
        <f t="shared" si="503"/>
        <v>0</v>
      </c>
      <c r="AY233" s="122"/>
      <c r="AZ233" s="122"/>
      <c r="BA233" s="122">
        <f t="shared" si="504"/>
        <v>0</v>
      </c>
      <c r="BB233" s="122"/>
      <c r="BC233" s="122"/>
      <c r="BD233" s="122">
        <f t="shared" si="505"/>
        <v>0</v>
      </c>
      <c r="BE233" s="122"/>
      <c r="BF233" s="122"/>
      <c r="BG233" s="122">
        <f t="shared" si="506"/>
        <v>0</v>
      </c>
      <c r="BH233" s="122"/>
      <c r="BI233" s="122"/>
      <c r="BJ233" s="122">
        <f t="shared" si="507"/>
        <v>0</v>
      </c>
      <c r="BK233" s="122"/>
      <c r="BL233" s="310"/>
      <c r="BM233" s="315"/>
      <c r="BN233" s="318"/>
    </row>
    <row r="234" s="121" customFormat="1" ht="33.95" hidden="1" customHeight="1" outlineLevel="4" spans="2:66">
      <c r="B234" s="122" t="s">
        <v>784</v>
      </c>
      <c r="C234" s="123" t="s">
        <v>1188</v>
      </c>
      <c r="D234" s="121" t="s">
        <v>1189</v>
      </c>
      <c r="E234" s="122" t="s">
        <v>1190</v>
      </c>
      <c r="F234" s="122"/>
      <c r="G234" s="122" t="s">
        <v>928</v>
      </c>
      <c r="H234" s="122">
        <f t="shared" si="492"/>
        <v>0</v>
      </c>
      <c r="I234" s="122" t="s">
        <v>1185</v>
      </c>
      <c r="J234" s="302"/>
      <c r="K234" s="122" t="s">
        <v>1186</v>
      </c>
      <c r="L234" s="302"/>
      <c r="M234" s="122" t="s">
        <v>1187</v>
      </c>
      <c r="N234" s="122">
        <f t="shared" si="508"/>
        <v>0</v>
      </c>
      <c r="O234" s="302"/>
      <c r="P234" s="302"/>
      <c r="Q234" s="302"/>
      <c r="R234" s="302"/>
      <c r="S234" s="302"/>
      <c r="T234" s="302"/>
      <c r="U234" s="302"/>
      <c r="V234" s="302"/>
      <c r="W234" s="302"/>
      <c r="X234" s="302"/>
      <c r="Y234" s="302"/>
      <c r="Z234" s="302"/>
      <c r="AA234" s="122"/>
      <c r="AB234" s="122">
        <f t="shared" si="495"/>
        <v>0</v>
      </c>
      <c r="AC234" s="122">
        <f t="shared" si="496"/>
        <v>0</v>
      </c>
      <c r="AD234" s="122"/>
      <c r="AE234" s="122"/>
      <c r="AF234" s="122">
        <f t="shared" si="497"/>
        <v>0</v>
      </c>
      <c r="AG234" s="122"/>
      <c r="AH234" s="122"/>
      <c r="AI234" s="122">
        <f t="shared" si="498"/>
        <v>0</v>
      </c>
      <c r="AJ234" s="122"/>
      <c r="AK234" s="122"/>
      <c r="AL234" s="122">
        <f t="shared" si="499"/>
        <v>0</v>
      </c>
      <c r="AM234" s="122"/>
      <c r="AN234" s="122"/>
      <c r="AO234" s="122">
        <f t="shared" si="500"/>
        <v>0</v>
      </c>
      <c r="AP234" s="122"/>
      <c r="AQ234" s="122"/>
      <c r="AR234" s="122">
        <f t="shared" si="501"/>
        <v>0</v>
      </c>
      <c r="AS234" s="122"/>
      <c r="AT234" s="122"/>
      <c r="AU234" s="122">
        <f t="shared" si="502"/>
        <v>0</v>
      </c>
      <c r="AV234" s="122"/>
      <c r="AW234" s="122"/>
      <c r="AX234" s="122">
        <f t="shared" si="503"/>
        <v>0</v>
      </c>
      <c r="AY234" s="122"/>
      <c r="AZ234" s="122"/>
      <c r="BA234" s="122">
        <f t="shared" si="504"/>
        <v>0</v>
      </c>
      <c r="BB234" s="122"/>
      <c r="BC234" s="122"/>
      <c r="BD234" s="122">
        <f t="shared" si="505"/>
        <v>0</v>
      </c>
      <c r="BE234" s="122"/>
      <c r="BF234" s="122"/>
      <c r="BG234" s="122">
        <f t="shared" si="506"/>
        <v>0</v>
      </c>
      <c r="BH234" s="122"/>
      <c r="BI234" s="122"/>
      <c r="BJ234" s="122">
        <f t="shared" si="507"/>
        <v>0</v>
      </c>
      <c r="BK234" s="122"/>
      <c r="BL234" s="310"/>
      <c r="BM234" s="315"/>
      <c r="BN234" s="318"/>
    </row>
    <row r="235" s="121" customFormat="1" ht="33.95" hidden="1" customHeight="1" outlineLevel="4" spans="2:66">
      <c r="B235" s="122" t="s">
        <v>784</v>
      </c>
      <c r="C235" s="123" t="s">
        <v>1191</v>
      </c>
      <c r="D235" s="121" t="s">
        <v>1192</v>
      </c>
      <c r="E235" s="122" t="s">
        <v>1193</v>
      </c>
      <c r="F235" s="122"/>
      <c r="G235" s="122" t="s">
        <v>928</v>
      </c>
      <c r="H235" s="122">
        <f t="shared" si="492"/>
        <v>0</v>
      </c>
      <c r="I235" s="122" t="s">
        <v>1017</v>
      </c>
      <c r="J235" s="122">
        <f>AVERAGE('1-1 项目基础信息'!$H$9:$S$9)</f>
        <v>0</v>
      </c>
      <c r="K235" s="122" t="s">
        <v>1018</v>
      </c>
      <c r="L235" s="302"/>
      <c r="M235" s="122" t="s">
        <v>791</v>
      </c>
      <c r="N235" s="122">
        <f t="shared" si="508"/>
        <v>0</v>
      </c>
      <c r="O235" s="302"/>
      <c r="P235" s="320"/>
      <c r="Q235" s="320"/>
      <c r="R235" s="320"/>
      <c r="S235" s="320"/>
      <c r="T235" s="320"/>
      <c r="U235" s="320"/>
      <c r="V235" s="320"/>
      <c r="W235" s="320"/>
      <c r="X235" s="320"/>
      <c r="Y235" s="320"/>
      <c r="Z235" s="320"/>
      <c r="AA235" s="122"/>
      <c r="AB235" s="122">
        <f t="shared" si="495"/>
        <v>0</v>
      </c>
      <c r="AC235" s="122">
        <f t="shared" si="496"/>
        <v>0</v>
      </c>
      <c r="AD235" s="122"/>
      <c r="AE235" s="122"/>
      <c r="AF235" s="122">
        <f t="shared" si="497"/>
        <v>0</v>
      </c>
      <c r="AG235" s="122"/>
      <c r="AH235" s="122"/>
      <c r="AI235" s="122">
        <f t="shared" si="498"/>
        <v>0</v>
      </c>
      <c r="AJ235" s="122"/>
      <c r="AK235" s="122"/>
      <c r="AL235" s="122">
        <f t="shared" si="499"/>
        <v>0</v>
      </c>
      <c r="AM235" s="122"/>
      <c r="AN235" s="122"/>
      <c r="AO235" s="122">
        <f t="shared" si="500"/>
        <v>0</v>
      </c>
      <c r="AP235" s="122"/>
      <c r="AQ235" s="122"/>
      <c r="AR235" s="122">
        <f t="shared" si="501"/>
        <v>0</v>
      </c>
      <c r="AS235" s="122"/>
      <c r="AT235" s="122"/>
      <c r="AU235" s="122">
        <f t="shared" si="502"/>
        <v>0</v>
      </c>
      <c r="AV235" s="122"/>
      <c r="AW235" s="122"/>
      <c r="AX235" s="122">
        <f t="shared" si="503"/>
        <v>0</v>
      </c>
      <c r="AY235" s="122"/>
      <c r="AZ235" s="122"/>
      <c r="BA235" s="122">
        <f t="shared" si="504"/>
        <v>0</v>
      </c>
      <c r="BB235" s="122"/>
      <c r="BC235" s="122"/>
      <c r="BD235" s="122">
        <f t="shared" si="505"/>
        <v>0</v>
      </c>
      <c r="BE235" s="122"/>
      <c r="BF235" s="122"/>
      <c r="BG235" s="122">
        <f t="shared" si="506"/>
        <v>0</v>
      </c>
      <c r="BH235" s="122"/>
      <c r="BI235" s="122"/>
      <c r="BJ235" s="122">
        <f t="shared" si="507"/>
        <v>0</v>
      </c>
      <c r="BK235" s="122"/>
      <c r="BL235" s="310"/>
      <c r="BM235" s="315"/>
      <c r="BN235" s="318"/>
    </row>
    <row r="236" s="48" customFormat="1" ht="33.95" hidden="1" customHeight="1" outlineLevel="3" collapsed="1" spans="2:66">
      <c r="B236" s="118" t="s">
        <v>779</v>
      </c>
      <c r="C236" s="119" t="s">
        <v>38</v>
      </c>
      <c r="D236" s="48" t="s">
        <v>39</v>
      </c>
      <c r="E236" s="118"/>
      <c r="F236" s="118"/>
      <c r="G236" s="118"/>
      <c r="H236" s="118">
        <f>H237+H238</f>
        <v>0</v>
      </c>
      <c r="I236" s="118"/>
      <c r="J236" s="118"/>
      <c r="K236" s="118"/>
      <c r="L236" s="118"/>
      <c r="M236" s="118"/>
      <c r="N236" s="118"/>
      <c r="O236" s="118"/>
      <c r="P236" s="292"/>
      <c r="Q236" s="292"/>
      <c r="R236" s="292"/>
      <c r="S236" s="292"/>
      <c r="T236" s="292"/>
      <c r="U236" s="292"/>
      <c r="V236" s="292"/>
      <c r="W236" s="292"/>
      <c r="X236" s="292"/>
      <c r="Y236" s="292"/>
      <c r="Z236" s="292"/>
      <c r="AA236" s="292"/>
      <c r="AB236" s="118">
        <f t="shared" ref="AB236:AF236" si="509">AB237+AB238</f>
        <v>0</v>
      </c>
      <c r="AC236" s="118">
        <f t="shared" si="509"/>
        <v>0</v>
      </c>
      <c r="AD236" s="118"/>
      <c r="AE236" s="118"/>
      <c r="AF236" s="118">
        <f t="shared" si="509"/>
        <v>0</v>
      </c>
      <c r="AG236" s="118"/>
      <c r="AH236" s="118"/>
      <c r="AI236" s="118">
        <f>AI237+AI238</f>
        <v>0</v>
      </c>
      <c r="AJ236" s="118"/>
      <c r="AK236" s="118"/>
      <c r="AL236" s="118">
        <f>AL237+AL238</f>
        <v>0</v>
      </c>
      <c r="AM236" s="118"/>
      <c r="AN236" s="118"/>
      <c r="AO236" s="118">
        <f>AO237+AO238</f>
        <v>0</v>
      </c>
      <c r="AP236" s="118"/>
      <c r="AQ236" s="118"/>
      <c r="AR236" s="118">
        <f>AR237+AR238</f>
        <v>0</v>
      </c>
      <c r="AS236" s="118"/>
      <c r="AT236" s="118"/>
      <c r="AU236" s="118">
        <f>AU237+AU238</f>
        <v>0</v>
      </c>
      <c r="AV236" s="118"/>
      <c r="AW236" s="118"/>
      <c r="AX236" s="118">
        <f>AX237+AX238</f>
        <v>0</v>
      </c>
      <c r="AY236" s="118"/>
      <c r="AZ236" s="118"/>
      <c r="BA236" s="118">
        <f>BA237+BA238</f>
        <v>0</v>
      </c>
      <c r="BB236" s="118"/>
      <c r="BC236" s="118"/>
      <c r="BD236" s="118">
        <f>BD237+BD238</f>
        <v>0</v>
      </c>
      <c r="BE236" s="118"/>
      <c r="BF236" s="118"/>
      <c r="BG236" s="118">
        <f>BG237+BG238</f>
        <v>0</v>
      </c>
      <c r="BH236" s="118"/>
      <c r="BI236" s="118"/>
      <c r="BJ236" s="118">
        <f>BJ237+BJ238</f>
        <v>0</v>
      </c>
      <c r="BK236" s="118"/>
      <c r="BL236" s="309"/>
      <c r="BM236" s="315"/>
      <c r="BN236" s="317"/>
    </row>
    <row r="237" s="121" customFormat="1" ht="33.95" hidden="1" customHeight="1" outlineLevel="4" spans="2:66">
      <c r="B237" s="122" t="s">
        <v>784</v>
      </c>
      <c r="C237" s="123" t="s">
        <v>1194</v>
      </c>
      <c r="D237" s="121" t="s">
        <v>1195</v>
      </c>
      <c r="E237" s="122" t="s">
        <v>1196</v>
      </c>
      <c r="F237" s="122"/>
      <c r="G237" s="122" t="s">
        <v>928</v>
      </c>
      <c r="H237" s="122">
        <f t="shared" ref="H237:H240" si="510">IFERROR(J237*L237*N237,0)</f>
        <v>0</v>
      </c>
      <c r="I237" s="122" t="s">
        <v>1017</v>
      </c>
      <c r="J237" s="122">
        <f>AVERAGE('1-1 项目基础信息'!$H$9:$S$9)</f>
        <v>0</v>
      </c>
      <c r="K237" s="122" t="s">
        <v>1018</v>
      </c>
      <c r="L237" s="302"/>
      <c r="M237" s="122" t="s">
        <v>791</v>
      </c>
      <c r="N237" s="122">
        <f t="shared" ref="N237:N240" si="511">COUNTA(O237:Z237)</f>
        <v>0</v>
      </c>
      <c r="O237" s="302"/>
      <c r="P237" s="321"/>
      <c r="Q237" s="321"/>
      <c r="R237" s="321"/>
      <c r="S237" s="321"/>
      <c r="T237" s="321"/>
      <c r="U237" s="321"/>
      <c r="V237" s="321"/>
      <c r="W237" s="321"/>
      <c r="X237" s="321"/>
      <c r="Y237" s="321"/>
      <c r="Z237" s="321"/>
      <c r="AA237" s="122"/>
      <c r="AB237" s="122">
        <f t="shared" ref="AB237:AB240" si="512">SUM(AC237,AF237,AI237,AL237,AO237,AR237,AU237,AX237,BA237,BD237,BG237,BJ237)</f>
        <v>0</v>
      </c>
      <c r="AC237" s="122">
        <f t="shared" ref="AC237:AC240" si="513">IF(O237="",0,$J237*$L237)</f>
        <v>0</v>
      </c>
      <c r="AD237" s="122"/>
      <c r="AE237" s="122"/>
      <c r="AF237" s="122">
        <f t="shared" ref="AF237:AF240" si="514">IF(P237="",0,$J237*$L237)</f>
        <v>0</v>
      </c>
      <c r="AG237" s="122"/>
      <c r="AH237" s="122"/>
      <c r="AI237" s="122">
        <f t="shared" ref="AI237:AI240" si="515">IF(Q237="",0,$J237*$L237)</f>
        <v>0</v>
      </c>
      <c r="AJ237" s="122"/>
      <c r="AK237" s="122"/>
      <c r="AL237" s="122">
        <f t="shared" ref="AL237:AL240" si="516">IF(R237="",0,$J237*$L237)</f>
        <v>0</v>
      </c>
      <c r="AM237" s="122"/>
      <c r="AN237" s="122"/>
      <c r="AO237" s="122">
        <f t="shared" ref="AO237:AO240" si="517">IF(S237="",0,$J237*$L237)</f>
        <v>0</v>
      </c>
      <c r="AP237" s="122"/>
      <c r="AQ237" s="122"/>
      <c r="AR237" s="122">
        <f t="shared" ref="AR237:AR240" si="518">IF(T237="",0,$J237*$L237)</f>
        <v>0</v>
      </c>
      <c r="AS237" s="122"/>
      <c r="AT237" s="122"/>
      <c r="AU237" s="122">
        <f t="shared" ref="AU237:AU240" si="519">IF(U237="",0,$J237*$L237)</f>
        <v>0</v>
      </c>
      <c r="AV237" s="122"/>
      <c r="AW237" s="122"/>
      <c r="AX237" s="122">
        <f t="shared" ref="AX237:AX240" si="520">IF(V237="",0,$J237*$L237)</f>
        <v>0</v>
      </c>
      <c r="AY237" s="122"/>
      <c r="AZ237" s="122"/>
      <c r="BA237" s="122">
        <f t="shared" ref="BA237:BA240" si="521">IF(W237="",0,$J237*$L237)</f>
        <v>0</v>
      </c>
      <c r="BB237" s="122"/>
      <c r="BC237" s="122"/>
      <c r="BD237" s="122">
        <f t="shared" ref="BD237:BD240" si="522">IF(X237="",0,$J237*$L237)</f>
        <v>0</v>
      </c>
      <c r="BE237" s="122"/>
      <c r="BF237" s="122"/>
      <c r="BG237" s="122">
        <f t="shared" ref="BG237:BG240" si="523">IF(Y237="",0,$J237*$L237)</f>
        <v>0</v>
      </c>
      <c r="BH237" s="122"/>
      <c r="BI237" s="122"/>
      <c r="BJ237" s="122">
        <f t="shared" ref="BJ237:BJ240" si="524">IF(Z237="",0,$J237*$L237)</f>
        <v>0</v>
      </c>
      <c r="BK237" s="122"/>
      <c r="BL237" s="310"/>
      <c r="BM237" s="315"/>
      <c r="BN237" s="318"/>
    </row>
    <row r="238" s="121" customFormat="1" ht="33.95" hidden="1" customHeight="1" outlineLevel="4" spans="2:66">
      <c r="B238" s="122" t="s">
        <v>784</v>
      </c>
      <c r="C238" s="123" t="s">
        <v>1197</v>
      </c>
      <c r="D238" s="121" t="s">
        <v>1198</v>
      </c>
      <c r="E238" s="122" t="s">
        <v>1199</v>
      </c>
      <c r="F238" s="122"/>
      <c r="G238" s="122" t="s">
        <v>928</v>
      </c>
      <c r="H238" s="122">
        <f t="shared" si="510"/>
        <v>0</v>
      </c>
      <c r="I238" s="122" t="s">
        <v>1017</v>
      </c>
      <c r="J238" s="122">
        <f>AVERAGE('1-1 项目基础信息'!$H$9:$S$9)</f>
        <v>0</v>
      </c>
      <c r="K238" s="122" t="s">
        <v>1018</v>
      </c>
      <c r="L238" s="302"/>
      <c r="M238" s="122" t="s">
        <v>791</v>
      </c>
      <c r="N238" s="122">
        <f t="shared" si="511"/>
        <v>0</v>
      </c>
      <c r="O238" s="302"/>
      <c r="P238" s="302"/>
      <c r="Q238" s="302"/>
      <c r="R238" s="302"/>
      <c r="S238" s="302"/>
      <c r="T238" s="302"/>
      <c r="U238" s="302"/>
      <c r="V238" s="302"/>
      <c r="W238" s="302"/>
      <c r="X238" s="302"/>
      <c r="Y238" s="302"/>
      <c r="Z238" s="302"/>
      <c r="AA238" s="122"/>
      <c r="AB238" s="122">
        <f t="shared" si="512"/>
        <v>0</v>
      </c>
      <c r="AC238" s="122">
        <f t="shared" si="513"/>
        <v>0</v>
      </c>
      <c r="AD238" s="122"/>
      <c r="AE238" s="122"/>
      <c r="AF238" s="122">
        <f t="shared" si="514"/>
        <v>0</v>
      </c>
      <c r="AG238" s="122"/>
      <c r="AH238" s="122"/>
      <c r="AI238" s="122">
        <f t="shared" si="515"/>
        <v>0</v>
      </c>
      <c r="AJ238" s="122"/>
      <c r="AK238" s="122"/>
      <c r="AL238" s="122">
        <f t="shared" si="516"/>
        <v>0</v>
      </c>
      <c r="AM238" s="122"/>
      <c r="AN238" s="122"/>
      <c r="AO238" s="122">
        <f t="shared" si="517"/>
        <v>0</v>
      </c>
      <c r="AP238" s="122"/>
      <c r="AQ238" s="122"/>
      <c r="AR238" s="122">
        <f t="shared" si="518"/>
        <v>0</v>
      </c>
      <c r="AS238" s="122"/>
      <c r="AT238" s="122"/>
      <c r="AU238" s="122">
        <f t="shared" si="519"/>
        <v>0</v>
      </c>
      <c r="AV238" s="122"/>
      <c r="AW238" s="122"/>
      <c r="AX238" s="122">
        <f t="shared" si="520"/>
        <v>0</v>
      </c>
      <c r="AY238" s="122"/>
      <c r="AZ238" s="122"/>
      <c r="BA238" s="122">
        <f t="shared" si="521"/>
        <v>0</v>
      </c>
      <c r="BB238" s="122"/>
      <c r="BC238" s="122"/>
      <c r="BD238" s="122">
        <f t="shared" si="522"/>
        <v>0</v>
      </c>
      <c r="BE238" s="122"/>
      <c r="BF238" s="122"/>
      <c r="BG238" s="122">
        <f t="shared" si="523"/>
        <v>0</v>
      </c>
      <c r="BH238" s="122"/>
      <c r="BI238" s="122"/>
      <c r="BJ238" s="122">
        <f t="shared" si="524"/>
        <v>0</v>
      </c>
      <c r="BK238" s="122"/>
      <c r="BL238" s="310"/>
      <c r="BM238" s="315"/>
      <c r="BN238" s="318"/>
    </row>
    <row r="239" s="48" customFormat="1" ht="33.95" hidden="1" customHeight="1" outlineLevel="3" collapsed="1" spans="2:66">
      <c r="B239" s="118" t="s">
        <v>779</v>
      </c>
      <c r="C239" s="119" t="s">
        <v>40</v>
      </c>
      <c r="D239" s="48" t="s">
        <v>41</v>
      </c>
      <c r="E239" s="118"/>
      <c r="F239" s="118"/>
      <c r="G239" s="118"/>
      <c r="H239" s="118">
        <f>H240+H241</f>
        <v>0</v>
      </c>
      <c r="I239" s="118"/>
      <c r="J239" s="118"/>
      <c r="K239" s="118"/>
      <c r="L239" s="118"/>
      <c r="M239" s="118"/>
      <c r="N239" s="118"/>
      <c r="O239" s="118"/>
      <c r="P239" s="292"/>
      <c r="Q239" s="292"/>
      <c r="R239" s="292"/>
      <c r="S239" s="292"/>
      <c r="T239" s="292"/>
      <c r="U239" s="292"/>
      <c r="V239" s="292"/>
      <c r="W239" s="292"/>
      <c r="X239" s="292"/>
      <c r="Y239" s="292"/>
      <c r="Z239" s="292"/>
      <c r="AA239" s="292"/>
      <c r="AB239" s="118">
        <f t="shared" ref="AB239:AF239" si="525">AB240+AB241</f>
        <v>0</v>
      </c>
      <c r="AC239" s="118">
        <f t="shared" si="525"/>
        <v>0</v>
      </c>
      <c r="AD239" s="118"/>
      <c r="AE239" s="118"/>
      <c r="AF239" s="118">
        <f t="shared" si="525"/>
        <v>0</v>
      </c>
      <c r="AG239" s="118"/>
      <c r="AH239" s="118"/>
      <c r="AI239" s="118">
        <f>AI240+AI241</f>
        <v>0</v>
      </c>
      <c r="AJ239" s="118"/>
      <c r="AK239" s="118"/>
      <c r="AL239" s="118">
        <f>AL240+AL241</f>
        <v>0</v>
      </c>
      <c r="AM239" s="118"/>
      <c r="AN239" s="118"/>
      <c r="AO239" s="118">
        <f>AO240+AO241</f>
        <v>0</v>
      </c>
      <c r="AP239" s="118"/>
      <c r="AQ239" s="118"/>
      <c r="AR239" s="118">
        <f>AR240+AR241</f>
        <v>0</v>
      </c>
      <c r="AS239" s="118"/>
      <c r="AT239" s="118"/>
      <c r="AU239" s="118">
        <f>AU240+AU241</f>
        <v>0</v>
      </c>
      <c r="AV239" s="118"/>
      <c r="AW239" s="118"/>
      <c r="AX239" s="118">
        <f>AX240+AX241</f>
        <v>0</v>
      </c>
      <c r="AY239" s="118"/>
      <c r="AZ239" s="118"/>
      <c r="BA239" s="118">
        <f>BA240+BA241</f>
        <v>0</v>
      </c>
      <c r="BB239" s="118"/>
      <c r="BC239" s="118"/>
      <c r="BD239" s="118">
        <f>BD240+BD241</f>
        <v>0</v>
      </c>
      <c r="BE239" s="118"/>
      <c r="BF239" s="118"/>
      <c r="BG239" s="118">
        <f>BG240+BG241</f>
        <v>0</v>
      </c>
      <c r="BH239" s="118"/>
      <c r="BI239" s="118"/>
      <c r="BJ239" s="118">
        <f>BJ240+BJ241</f>
        <v>0</v>
      </c>
      <c r="BK239" s="118"/>
      <c r="BL239" s="309"/>
      <c r="BM239" s="315"/>
      <c r="BN239" s="317"/>
    </row>
    <row r="240" s="121" customFormat="1" ht="33.95" hidden="1" customHeight="1" outlineLevel="4" spans="2:66">
      <c r="B240" s="122" t="s">
        <v>784</v>
      </c>
      <c r="C240" s="123" t="s">
        <v>1200</v>
      </c>
      <c r="D240" s="121" t="s">
        <v>1201</v>
      </c>
      <c r="E240" s="122" t="s">
        <v>1202</v>
      </c>
      <c r="F240" s="122"/>
      <c r="G240" s="122" t="s">
        <v>928</v>
      </c>
      <c r="H240" s="122">
        <f t="shared" si="510"/>
        <v>0</v>
      </c>
      <c r="I240" s="122" t="s">
        <v>1017</v>
      </c>
      <c r="J240" s="122">
        <f>AVERAGE('1-1 项目基础信息'!$H$9:$S$9)</f>
        <v>0</v>
      </c>
      <c r="K240" s="122" t="s">
        <v>1018</v>
      </c>
      <c r="L240" s="302"/>
      <c r="M240" s="122" t="s">
        <v>791</v>
      </c>
      <c r="N240" s="122">
        <f t="shared" si="511"/>
        <v>0</v>
      </c>
      <c r="O240" s="302"/>
      <c r="P240" s="302"/>
      <c r="Q240" s="302"/>
      <c r="R240" s="302"/>
      <c r="S240" s="302"/>
      <c r="T240" s="302"/>
      <c r="U240" s="302"/>
      <c r="V240" s="302"/>
      <c r="W240" s="302"/>
      <c r="X240" s="302"/>
      <c r="Y240" s="302"/>
      <c r="Z240" s="302"/>
      <c r="AA240" s="122"/>
      <c r="AB240" s="122">
        <f t="shared" si="512"/>
        <v>0</v>
      </c>
      <c r="AC240" s="122">
        <f t="shared" si="513"/>
        <v>0</v>
      </c>
      <c r="AD240" s="122"/>
      <c r="AE240" s="122"/>
      <c r="AF240" s="122">
        <f t="shared" si="514"/>
        <v>0</v>
      </c>
      <c r="AG240" s="122"/>
      <c r="AH240" s="122"/>
      <c r="AI240" s="122">
        <f t="shared" si="515"/>
        <v>0</v>
      </c>
      <c r="AJ240" s="122"/>
      <c r="AK240" s="122"/>
      <c r="AL240" s="122">
        <f t="shared" si="516"/>
        <v>0</v>
      </c>
      <c r="AM240" s="122"/>
      <c r="AN240" s="122"/>
      <c r="AO240" s="122">
        <f t="shared" si="517"/>
        <v>0</v>
      </c>
      <c r="AP240" s="122"/>
      <c r="AQ240" s="122"/>
      <c r="AR240" s="122">
        <f t="shared" si="518"/>
        <v>0</v>
      </c>
      <c r="AS240" s="122"/>
      <c r="AT240" s="122"/>
      <c r="AU240" s="122">
        <f t="shared" si="519"/>
        <v>0</v>
      </c>
      <c r="AV240" s="122"/>
      <c r="AW240" s="122"/>
      <c r="AX240" s="122">
        <f t="shared" si="520"/>
        <v>0</v>
      </c>
      <c r="AY240" s="122"/>
      <c r="AZ240" s="122"/>
      <c r="BA240" s="122">
        <f t="shared" si="521"/>
        <v>0</v>
      </c>
      <c r="BB240" s="122"/>
      <c r="BC240" s="122"/>
      <c r="BD240" s="122">
        <f t="shared" si="522"/>
        <v>0</v>
      </c>
      <c r="BE240" s="122"/>
      <c r="BF240" s="122"/>
      <c r="BG240" s="122">
        <f t="shared" si="523"/>
        <v>0</v>
      </c>
      <c r="BH240" s="122"/>
      <c r="BI240" s="122"/>
      <c r="BJ240" s="122">
        <f t="shared" si="524"/>
        <v>0</v>
      </c>
      <c r="BK240" s="122"/>
      <c r="BL240" s="310"/>
      <c r="BM240" s="315"/>
      <c r="BN240" s="318"/>
    </row>
    <row r="241" s="121" customFormat="1" ht="33.95" hidden="1" customHeight="1" outlineLevel="4" collapsed="1" spans="2:66">
      <c r="B241" s="122" t="s">
        <v>779</v>
      </c>
      <c r="C241" s="123" t="s">
        <v>1203</v>
      </c>
      <c r="D241" s="121" t="s">
        <v>1204</v>
      </c>
      <c r="E241" s="122"/>
      <c r="F241" s="122"/>
      <c r="G241" s="122"/>
      <c r="H241" s="122">
        <f>SUM(H242:H246)</f>
        <v>0</v>
      </c>
      <c r="I241" s="122"/>
      <c r="J241" s="122"/>
      <c r="K241" s="122"/>
      <c r="L241" s="122"/>
      <c r="M241" s="122"/>
      <c r="N241" s="122"/>
      <c r="O241" s="122"/>
      <c r="P241" s="293"/>
      <c r="Q241" s="293"/>
      <c r="R241" s="293"/>
      <c r="S241" s="293"/>
      <c r="T241" s="293"/>
      <c r="U241" s="293"/>
      <c r="V241" s="293"/>
      <c r="W241" s="293"/>
      <c r="X241" s="293"/>
      <c r="Y241" s="293"/>
      <c r="Z241" s="293"/>
      <c r="AA241" s="293"/>
      <c r="AB241" s="122">
        <f t="shared" ref="AB241:AF241" si="526">SUM(AB242:AB246)</f>
        <v>0</v>
      </c>
      <c r="AC241" s="122">
        <f t="shared" si="526"/>
        <v>0</v>
      </c>
      <c r="AD241" s="122"/>
      <c r="AE241" s="122"/>
      <c r="AF241" s="122">
        <f t="shared" si="526"/>
        <v>0</v>
      </c>
      <c r="AG241" s="122"/>
      <c r="AH241" s="122"/>
      <c r="AI241" s="122">
        <f>SUM(AI242:AI246)</f>
        <v>0</v>
      </c>
      <c r="AJ241" s="122"/>
      <c r="AK241" s="122"/>
      <c r="AL241" s="122">
        <f>SUM(AL242:AL246)</f>
        <v>0</v>
      </c>
      <c r="AM241" s="122"/>
      <c r="AN241" s="122"/>
      <c r="AO241" s="122">
        <f>SUM(AO242:AO246)</f>
        <v>0</v>
      </c>
      <c r="AP241" s="122"/>
      <c r="AQ241" s="122"/>
      <c r="AR241" s="122">
        <f>SUM(AR242:AR246)</f>
        <v>0</v>
      </c>
      <c r="AS241" s="122"/>
      <c r="AT241" s="122"/>
      <c r="AU241" s="122">
        <f>SUM(AU242:AU246)</f>
        <v>0</v>
      </c>
      <c r="AV241" s="122"/>
      <c r="AW241" s="122"/>
      <c r="AX241" s="122">
        <f>SUM(AX242:AX246)</f>
        <v>0</v>
      </c>
      <c r="AY241" s="122"/>
      <c r="AZ241" s="122"/>
      <c r="BA241" s="122">
        <f>SUM(BA242:BA246)</f>
        <v>0</v>
      </c>
      <c r="BB241" s="122"/>
      <c r="BC241" s="122"/>
      <c r="BD241" s="122">
        <f>SUM(BD242:BD246)</f>
        <v>0</v>
      </c>
      <c r="BE241" s="122"/>
      <c r="BF241" s="122"/>
      <c r="BG241" s="122">
        <f>SUM(BG242:BG246)</f>
        <v>0</v>
      </c>
      <c r="BH241" s="122"/>
      <c r="BI241" s="122"/>
      <c r="BJ241" s="122">
        <f>SUM(BJ242:BJ246)</f>
        <v>0</v>
      </c>
      <c r="BK241" s="122"/>
      <c r="BL241" s="310"/>
      <c r="BM241" s="315"/>
      <c r="BN241" s="318"/>
    </row>
    <row r="242" s="267" customFormat="1" ht="33.95" hidden="1" customHeight="1" outlineLevel="5" spans="2:66">
      <c r="B242" s="178" t="s">
        <v>784</v>
      </c>
      <c r="C242" s="287" t="s">
        <v>1205</v>
      </c>
      <c r="D242" s="267" t="s">
        <v>1206</v>
      </c>
      <c r="E242" s="178" t="s">
        <v>1207</v>
      </c>
      <c r="F242" s="178"/>
      <c r="G242" s="178" t="s">
        <v>928</v>
      </c>
      <c r="H242" s="178">
        <f t="shared" ref="H242:H246" si="527">IFERROR(J242*L242*N242,0)</f>
        <v>0</v>
      </c>
      <c r="I242" s="178" t="s">
        <v>1208</v>
      </c>
      <c r="J242" s="302"/>
      <c r="K242" s="178" t="s">
        <v>1209</v>
      </c>
      <c r="L242" s="302"/>
      <c r="M242" s="178" t="s">
        <v>1210</v>
      </c>
      <c r="N242" s="178">
        <f t="shared" ref="N242:N246" si="528">COUNTA(O242:Z242)</f>
        <v>0</v>
      </c>
      <c r="O242" s="302"/>
      <c r="P242" s="321"/>
      <c r="Q242" s="321"/>
      <c r="R242" s="321"/>
      <c r="S242" s="321"/>
      <c r="T242" s="321"/>
      <c r="U242" s="321"/>
      <c r="V242" s="321"/>
      <c r="W242" s="321"/>
      <c r="X242" s="321"/>
      <c r="Y242" s="321"/>
      <c r="Z242" s="321"/>
      <c r="AA242" s="178"/>
      <c r="AB242" s="178">
        <f t="shared" ref="AB242:AB246" si="529">SUM(AC242,AF242,AI242,AL242,AO242,AR242,AU242,AX242,BA242,BD242,BG242,BJ242)</f>
        <v>0</v>
      </c>
      <c r="AC242" s="178">
        <f t="shared" ref="AC242:AC246" si="530">IF(O242="",0,$J242*$L242)</f>
        <v>0</v>
      </c>
      <c r="AD242" s="178"/>
      <c r="AE242" s="178"/>
      <c r="AF242" s="178">
        <f t="shared" ref="AF242:AF246" si="531">IF(P242="",0,$J242*$L242)</f>
        <v>0</v>
      </c>
      <c r="AG242" s="178"/>
      <c r="AH242" s="178"/>
      <c r="AI242" s="178">
        <f t="shared" ref="AI242:AI246" si="532">IF(Q242="",0,$J242*$L242)</f>
        <v>0</v>
      </c>
      <c r="AJ242" s="178"/>
      <c r="AK242" s="178"/>
      <c r="AL242" s="178">
        <f t="shared" ref="AL242:AL246" si="533">IF(R242="",0,$J242*$L242)</f>
        <v>0</v>
      </c>
      <c r="AM242" s="178"/>
      <c r="AN242" s="178"/>
      <c r="AO242" s="178">
        <f t="shared" ref="AO242:AO246" si="534">IF(S242="",0,$J242*$L242)</f>
        <v>0</v>
      </c>
      <c r="AP242" s="178"/>
      <c r="AQ242" s="178"/>
      <c r="AR242" s="178">
        <f t="shared" ref="AR242:AR246" si="535">IF(T242="",0,$J242*$L242)</f>
        <v>0</v>
      </c>
      <c r="AS242" s="178"/>
      <c r="AT242" s="178"/>
      <c r="AU242" s="178">
        <f t="shared" ref="AU242:AU246" si="536">IF(U242="",0,$J242*$L242)</f>
        <v>0</v>
      </c>
      <c r="AV242" s="178"/>
      <c r="AW242" s="178"/>
      <c r="AX242" s="178">
        <f t="shared" ref="AX242:AX246" si="537">IF(V242="",0,$J242*$L242)</f>
        <v>0</v>
      </c>
      <c r="AY242" s="178"/>
      <c r="AZ242" s="178"/>
      <c r="BA242" s="178">
        <f t="shared" ref="BA242:BA246" si="538">IF(W242="",0,$J242*$L242)</f>
        <v>0</v>
      </c>
      <c r="BB242" s="178"/>
      <c r="BC242" s="178"/>
      <c r="BD242" s="178">
        <f t="shared" ref="BD242:BD246" si="539">IF(X242="",0,$J242*$L242)</f>
        <v>0</v>
      </c>
      <c r="BE242" s="178"/>
      <c r="BF242" s="178"/>
      <c r="BG242" s="178">
        <f t="shared" ref="BG242:BG246" si="540">IF(Y242="",0,$J242*$L242)</f>
        <v>0</v>
      </c>
      <c r="BH242" s="178"/>
      <c r="BI242" s="178"/>
      <c r="BJ242" s="178">
        <f t="shared" ref="BJ242:BJ246" si="541">IF(Z242="",0,$J242*$L242)</f>
        <v>0</v>
      </c>
      <c r="BK242" s="178"/>
      <c r="BL242" s="324"/>
      <c r="BM242" s="315"/>
      <c r="BN242" s="319"/>
    </row>
    <row r="243" s="267" customFormat="1" ht="33.95" hidden="1" customHeight="1" outlineLevel="5" spans="2:66">
      <c r="B243" s="178" t="s">
        <v>784</v>
      </c>
      <c r="C243" s="287" t="s">
        <v>1211</v>
      </c>
      <c r="D243" s="267" t="s">
        <v>1212</v>
      </c>
      <c r="E243" s="178" t="s">
        <v>1213</v>
      </c>
      <c r="F243" s="178"/>
      <c r="G243" s="178" t="s">
        <v>928</v>
      </c>
      <c r="H243" s="178">
        <f t="shared" si="527"/>
        <v>0</v>
      </c>
      <c r="I243" s="178" t="s">
        <v>1214</v>
      </c>
      <c r="J243" s="302"/>
      <c r="K243" s="178" t="s">
        <v>1209</v>
      </c>
      <c r="L243" s="302"/>
      <c r="M243" s="178" t="s">
        <v>1210</v>
      </c>
      <c r="N243" s="178">
        <f t="shared" si="528"/>
        <v>0</v>
      </c>
      <c r="O243" s="302"/>
      <c r="P243" s="302"/>
      <c r="Q243" s="302"/>
      <c r="R243" s="302"/>
      <c r="S243" s="302"/>
      <c r="T243" s="302"/>
      <c r="U243" s="302"/>
      <c r="V243" s="302"/>
      <c r="W243" s="302"/>
      <c r="X243" s="302"/>
      <c r="Y243" s="302"/>
      <c r="Z243" s="302"/>
      <c r="AA243" s="178"/>
      <c r="AB243" s="178">
        <f t="shared" si="529"/>
        <v>0</v>
      </c>
      <c r="AC243" s="178">
        <f t="shared" si="530"/>
        <v>0</v>
      </c>
      <c r="AD243" s="178"/>
      <c r="AE243" s="178"/>
      <c r="AF243" s="178">
        <f t="shared" si="531"/>
        <v>0</v>
      </c>
      <c r="AG243" s="178"/>
      <c r="AH243" s="178"/>
      <c r="AI243" s="178">
        <f t="shared" si="532"/>
        <v>0</v>
      </c>
      <c r="AJ243" s="178"/>
      <c r="AK243" s="178"/>
      <c r="AL243" s="178">
        <f t="shared" si="533"/>
        <v>0</v>
      </c>
      <c r="AM243" s="178"/>
      <c r="AN243" s="178"/>
      <c r="AO243" s="178">
        <f t="shared" si="534"/>
        <v>0</v>
      </c>
      <c r="AP243" s="178"/>
      <c r="AQ243" s="178"/>
      <c r="AR243" s="178">
        <f t="shared" si="535"/>
        <v>0</v>
      </c>
      <c r="AS243" s="178"/>
      <c r="AT243" s="178"/>
      <c r="AU243" s="178">
        <f t="shared" si="536"/>
        <v>0</v>
      </c>
      <c r="AV243" s="178"/>
      <c r="AW243" s="178"/>
      <c r="AX243" s="178">
        <f t="shared" si="537"/>
        <v>0</v>
      </c>
      <c r="AY243" s="178"/>
      <c r="AZ243" s="178"/>
      <c r="BA243" s="178">
        <f t="shared" si="538"/>
        <v>0</v>
      </c>
      <c r="BB243" s="178"/>
      <c r="BC243" s="178"/>
      <c r="BD243" s="178">
        <f t="shared" si="539"/>
        <v>0</v>
      </c>
      <c r="BE243" s="178"/>
      <c r="BF243" s="178"/>
      <c r="BG243" s="178">
        <f t="shared" si="540"/>
        <v>0</v>
      </c>
      <c r="BH243" s="178"/>
      <c r="BI243" s="178"/>
      <c r="BJ243" s="178">
        <f t="shared" si="541"/>
        <v>0</v>
      </c>
      <c r="BK243" s="178"/>
      <c r="BL243" s="324"/>
      <c r="BM243" s="315"/>
      <c r="BN243" s="319"/>
    </row>
    <row r="244" s="267" customFormat="1" ht="33.95" hidden="1" customHeight="1" outlineLevel="5" spans="2:66">
      <c r="B244" s="178" t="s">
        <v>784</v>
      </c>
      <c r="C244" s="287" t="s">
        <v>1215</v>
      </c>
      <c r="D244" s="267" t="s">
        <v>1216</v>
      </c>
      <c r="E244" s="178" t="s">
        <v>1217</v>
      </c>
      <c r="F244" s="178"/>
      <c r="G244" s="178" t="s">
        <v>928</v>
      </c>
      <c r="H244" s="178">
        <f t="shared" si="527"/>
        <v>0</v>
      </c>
      <c r="I244" s="178" t="s">
        <v>1218</v>
      </c>
      <c r="J244" s="302"/>
      <c r="K244" s="178" t="s">
        <v>1219</v>
      </c>
      <c r="L244" s="302"/>
      <c r="M244" s="178" t="s">
        <v>1220</v>
      </c>
      <c r="N244" s="178">
        <f t="shared" si="528"/>
        <v>0</v>
      </c>
      <c r="O244" s="302"/>
      <c r="P244" s="302"/>
      <c r="Q244" s="302"/>
      <c r="R244" s="302"/>
      <c r="S244" s="302"/>
      <c r="T244" s="302"/>
      <c r="U244" s="302"/>
      <c r="V244" s="302"/>
      <c r="W244" s="302"/>
      <c r="X244" s="302"/>
      <c r="Y244" s="302"/>
      <c r="Z244" s="302"/>
      <c r="AA244" s="178"/>
      <c r="AB244" s="178">
        <f t="shared" si="529"/>
        <v>0</v>
      </c>
      <c r="AC244" s="178">
        <f t="shared" si="530"/>
        <v>0</v>
      </c>
      <c r="AD244" s="178"/>
      <c r="AE244" s="178"/>
      <c r="AF244" s="178">
        <f t="shared" si="531"/>
        <v>0</v>
      </c>
      <c r="AG244" s="178"/>
      <c r="AH244" s="178"/>
      <c r="AI244" s="178">
        <f t="shared" si="532"/>
        <v>0</v>
      </c>
      <c r="AJ244" s="178"/>
      <c r="AK244" s="178"/>
      <c r="AL244" s="178">
        <f t="shared" si="533"/>
        <v>0</v>
      </c>
      <c r="AM244" s="178"/>
      <c r="AN244" s="178"/>
      <c r="AO244" s="178">
        <f t="shared" si="534"/>
        <v>0</v>
      </c>
      <c r="AP244" s="178"/>
      <c r="AQ244" s="178"/>
      <c r="AR244" s="178">
        <f t="shared" si="535"/>
        <v>0</v>
      </c>
      <c r="AS244" s="178"/>
      <c r="AT244" s="178"/>
      <c r="AU244" s="178">
        <f t="shared" si="536"/>
        <v>0</v>
      </c>
      <c r="AV244" s="178"/>
      <c r="AW244" s="178"/>
      <c r="AX244" s="178">
        <f t="shared" si="537"/>
        <v>0</v>
      </c>
      <c r="AY244" s="178"/>
      <c r="AZ244" s="178"/>
      <c r="BA244" s="178">
        <f t="shared" si="538"/>
        <v>0</v>
      </c>
      <c r="BB244" s="178"/>
      <c r="BC244" s="178"/>
      <c r="BD244" s="178">
        <f t="shared" si="539"/>
        <v>0</v>
      </c>
      <c r="BE244" s="178"/>
      <c r="BF244" s="178"/>
      <c r="BG244" s="178">
        <f t="shared" si="540"/>
        <v>0</v>
      </c>
      <c r="BH244" s="178"/>
      <c r="BI244" s="178"/>
      <c r="BJ244" s="178">
        <f t="shared" si="541"/>
        <v>0</v>
      </c>
      <c r="BK244" s="178"/>
      <c r="BL244" s="324"/>
      <c r="BM244" s="315"/>
      <c r="BN244" s="319"/>
    </row>
    <row r="245" s="267" customFormat="1" ht="33.95" hidden="1" customHeight="1" outlineLevel="5" spans="2:66">
      <c r="B245" s="178" t="s">
        <v>784</v>
      </c>
      <c r="C245" s="287" t="s">
        <v>1221</v>
      </c>
      <c r="D245" s="267" t="s">
        <v>1222</v>
      </c>
      <c r="E245" s="178" t="s">
        <v>1223</v>
      </c>
      <c r="F245" s="178"/>
      <c r="G245" s="178" t="s">
        <v>928</v>
      </c>
      <c r="H245" s="178">
        <f t="shared" si="527"/>
        <v>0</v>
      </c>
      <c r="I245" s="178" t="s">
        <v>1218</v>
      </c>
      <c r="J245" s="302"/>
      <c r="K245" s="178" t="s">
        <v>1219</v>
      </c>
      <c r="L245" s="302"/>
      <c r="M245" s="178" t="s">
        <v>1220</v>
      </c>
      <c r="N245" s="178">
        <f t="shared" si="528"/>
        <v>0</v>
      </c>
      <c r="O245" s="302"/>
      <c r="P245" s="302"/>
      <c r="Q245" s="302"/>
      <c r="R245" s="302"/>
      <c r="S245" s="302"/>
      <c r="T245" s="302"/>
      <c r="U245" s="302"/>
      <c r="V245" s="302"/>
      <c r="W245" s="302"/>
      <c r="X245" s="302"/>
      <c r="Y245" s="302"/>
      <c r="Z245" s="302"/>
      <c r="AA245" s="178"/>
      <c r="AB245" s="178">
        <f t="shared" si="529"/>
        <v>0</v>
      </c>
      <c r="AC245" s="178">
        <f t="shared" si="530"/>
        <v>0</v>
      </c>
      <c r="AD245" s="178"/>
      <c r="AE245" s="178"/>
      <c r="AF245" s="178">
        <f t="shared" si="531"/>
        <v>0</v>
      </c>
      <c r="AG245" s="178"/>
      <c r="AH245" s="178"/>
      <c r="AI245" s="178">
        <f t="shared" si="532"/>
        <v>0</v>
      </c>
      <c r="AJ245" s="178"/>
      <c r="AK245" s="178"/>
      <c r="AL245" s="178">
        <f t="shared" si="533"/>
        <v>0</v>
      </c>
      <c r="AM245" s="178"/>
      <c r="AN245" s="178"/>
      <c r="AO245" s="178">
        <f t="shared" si="534"/>
        <v>0</v>
      </c>
      <c r="AP245" s="178"/>
      <c r="AQ245" s="178"/>
      <c r="AR245" s="178">
        <f t="shared" si="535"/>
        <v>0</v>
      </c>
      <c r="AS245" s="178"/>
      <c r="AT245" s="178"/>
      <c r="AU245" s="178">
        <f t="shared" si="536"/>
        <v>0</v>
      </c>
      <c r="AV245" s="178"/>
      <c r="AW245" s="178"/>
      <c r="AX245" s="178">
        <f t="shared" si="537"/>
        <v>0</v>
      </c>
      <c r="AY245" s="178"/>
      <c r="AZ245" s="178"/>
      <c r="BA245" s="178">
        <f t="shared" si="538"/>
        <v>0</v>
      </c>
      <c r="BB245" s="178"/>
      <c r="BC245" s="178"/>
      <c r="BD245" s="178">
        <f t="shared" si="539"/>
        <v>0</v>
      </c>
      <c r="BE245" s="178"/>
      <c r="BF245" s="178"/>
      <c r="BG245" s="178">
        <f t="shared" si="540"/>
        <v>0</v>
      </c>
      <c r="BH245" s="178"/>
      <c r="BI245" s="178"/>
      <c r="BJ245" s="178">
        <f t="shared" si="541"/>
        <v>0</v>
      </c>
      <c r="BK245" s="178"/>
      <c r="BL245" s="324"/>
      <c r="BM245" s="315"/>
      <c r="BN245" s="319"/>
    </row>
    <row r="246" s="267" customFormat="1" ht="33.95" hidden="1" customHeight="1" outlineLevel="5" spans="2:66">
      <c r="B246" s="178" t="s">
        <v>784</v>
      </c>
      <c r="C246" s="287" t="s">
        <v>1224</v>
      </c>
      <c r="D246" s="267" t="s">
        <v>1225</v>
      </c>
      <c r="E246" s="178" t="s">
        <v>1226</v>
      </c>
      <c r="F246" s="178"/>
      <c r="G246" s="178" t="s">
        <v>928</v>
      </c>
      <c r="H246" s="178">
        <f t="shared" si="527"/>
        <v>0</v>
      </c>
      <c r="I246" s="178" t="s">
        <v>1227</v>
      </c>
      <c r="J246" s="178">
        <v>1</v>
      </c>
      <c r="K246" s="178" t="s">
        <v>1228</v>
      </c>
      <c r="L246" s="302"/>
      <c r="M246" s="178" t="s">
        <v>1229</v>
      </c>
      <c r="N246" s="178">
        <f t="shared" si="528"/>
        <v>0</v>
      </c>
      <c r="O246" s="302"/>
      <c r="P246" s="320"/>
      <c r="Q246" s="320"/>
      <c r="R246" s="320"/>
      <c r="S246" s="320"/>
      <c r="T246" s="320"/>
      <c r="U246" s="320"/>
      <c r="V246" s="320"/>
      <c r="W246" s="320"/>
      <c r="X246" s="320"/>
      <c r="Y246" s="320"/>
      <c r="Z246" s="320"/>
      <c r="AA246" s="178"/>
      <c r="AB246" s="178">
        <f t="shared" si="529"/>
        <v>0</v>
      </c>
      <c r="AC246" s="178">
        <f t="shared" si="530"/>
        <v>0</v>
      </c>
      <c r="AD246" s="178"/>
      <c r="AE246" s="178"/>
      <c r="AF246" s="178">
        <f t="shared" si="531"/>
        <v>0</v>
      </c>
      <c r="AG246" s="178"/>
      <c r="AH246" s="178"/>
      <c r="AI246" s="178">
        <f t="shared" si="532"/>
        <v>0</v>
      </c>
      <c r="AJ246" s="178"/>
      <c r="AK246" s="178"/>
      <c r="AL246" s="178">
        <f t="shared" si="533"/>
        <v>0</v>
      </c>
      <c r="AM246" s="178"/>
      <c r="AN246" s="178"/>
      <c r="AO246" s="178">
        <f t="shared" si="534"/>
        <v>0</v>
      </c>
      <c r="AP246" s="178"/>
      <c r="AQ246" s="178"/>
      <c r="AR246" s="178">
        <f t="shared" si="535"/>
        <v>0</v>
      </c>
      <c r="AS246" s="178"/>
      <c r="AT246" s="178"/>
      <c r="AU246" s="178">
        <f t="shared" si="536"/>
        <v>0</v>
      </c>
      <c r="AV246" s="178"/>
      <c r="AW246" s="178"/>
      <c r="AX246" s="178">
        <f t="shared" si="537"/>
        <v>0</v>
      </c>
      <c r="AY246" s="178"/>
      <c r="AZ246" s="178"/>
      <c r="BA246" s="178">
        <f t="shared" si="538"/>
        <v>0</v>
      </c>
      <c r="BB246" s="178"/>
      <c r="BC246" s="178"/>
      <c r="BD246" s="178">
        <f t="shared" si="539"/>
        <v>0</v>
      </c>
      <c r="BE246" s="178"/>
      <c r="BF246" s="178"/>
      <c r="BG246" s="178">
        <f t="shared" si="540"/>
        <v>0</v>
      </c>
      <c r="BH246" s="178"/>
      <c r="BI246" s="178"/>
      <c r="BJ246" s="178">
        <f t="shared" si="541"/>
        <v>0</v>
      </c>
      <c r="BK246" s="178"/>
      <c r="BL246" s="324"/>
      <c r="BM246" s="315"/>
      <c r="BN246" s="319"/>
    </row>
    <row r="247" s="48" customFormat="1" ht="33.95" hidden="1" customHeight="1" outlineLevel="3" collapsed="1" spans="2:66">
      <c r="B247" s="118" t="s">
        <v>779</v>
      </c>
      <c r="C247" s="119" t="s">
        <v>42</v>
      </c>
      <c r="D247" s="48" t="s">
        <v>43</v>
      </c>
      <c r="E247" s="118"/>
      <c r="F247" s="118"/>
      <c r="G247" s="118"/>
      <c r="H247" s="118">
        <f>H248+H249+H250+H251+H252+H253+H254+H255+H256+H257</f>
        <v>0</v>
      </c>
      <c r="I247" s="118"/>
      <c r="J247" s="118"/>
      <c r="K247" s="118"/>
      <c r="L247" s="118"/>
      <c r="M247" s="118"/>
      <c r="N247" s="118"/>
      <c r="O247" s="118"/>
      <c r="P247" s="292"/>
      <c r="Q247" s="292"/>
      <c r="R247" s="292"/>
      <c r="S247" s="292"/>
      <c r="T247" s="292"/>
      <c r="U247" s="292"/>
      <c r="V247" s="292"/>
      <c r="W247" s="292"/>
      <c r="X247" s="292"/>
      <c r="Y247" s="292"/>
      <c r="Z247" s="292"/>
      <c r="AA247" s="292"/>
      <c r="AB247" s="118">
        <f t="shared" ref="AB247:AF247" si="542">AB248+AB249+AB250+AB251+AB252+AB253+AB254+AB255+AB256+AB257</f>
        <v>0</v>
      </c>
      <c r="AC247" s="118">
        <f t="shared" si="542"/>
        <v>0</v>
      </c>
      <c r="AD247" s="118"/>
      <c r="AE247" s="118"/>
      <c r="AF247" s="118">
        <f t="shared" si="542"/>
        <v>0</v>
      </c>
      <c r="AG247" s="118"/>
      <c r="AH247" s="118"/>
      <c r="AI247" s="118">
        <f>AI248+AI249+AI250+AI251+AI252+AI253+AI254+AI255+AI256+AI257</f>
        <v>0</v>
      </c>
      <c r="AJ247" s="118"/>
      <c r="AK247" s="118"/>
      <c r="AL247" s="118">
        <f>AL248+AL249+AL250+AL251+AL252+AL253+AL254+AL255+AL256+AL257</f>
        <v>0</v>
      </c>
      <c r="AM247" s="118"/>
      <c r="AN247" s="118"/>
      <c r="AO247" s="118">
        <f>AO248+AO249+AO250+AO251+AO252+AO253+AO254+AO255+AO256+AO257</f>
        <v>0</v>
      </c>
      <c r="AP247" s="118"/>
      <c r="AQ247" s="118"/>
      <c r="AR247" s="118">
        <f>AR248+AR249+AR250+AR251+AR252+AR253+AR254+AR255+AR256+AR257</f>
        <v>0</v>
      </c>
      <c r="AS247" s="118"/>
      <c r="AT247" s="118"/>
      <c r="AU247" s="118">
        <f>AU248+AU249+AU250+AU251+AU252+AU253+AU254+AU255+AU256+AU257</f>
        <v>0</v>
      </c>
      <c r="AV247" s="118"/>
      <c r="AW247" s="118"/>
      <c r="AX247" s="118">
        <f>AX248+AX249+AX250+AX251+AX252+AX253+AX254+AX255+AX256+AX257</f>
        <v>0</v>
      </c>
      <c r="AY247" s="118"/>
      <c r="AZ247" s="118"/>
      <c r="BA247" s="118">
        <f>BA248+BA249+BA250+BA251+BA252+BA253+BA254+BA255+BA256+BA257</f>
        <v>0</v>
      </c>
      <c r="BB247" s="118"/>
      <c r="BC247" s="118"/>
      <c r="BD247" s="118">
        <f>BD248+BD249+BD250+BD251+BD252+BD253+BD254+BD255+BD256+BD257</f>
        <v>0</v>
      </c>
      <c r="BE247" s="118"/>
      <c r="BF247" s="118"/>
      <c r="BG247" s="118">
        <f>BG248+BG249+BG250+BG251+BG252+BG253+BG254+BG255+BG256+BG257</f>
        <v>0</v>
      </c>
      <c r="BH247" s="118"/>
      <c r="BI247" s="118"/>
      <c r="BJ247" s="118">
        <f>BJ248+BJ249+BJ250+BJ251+BJ252+BJ253+BJ254+BJ255+BJ256+BJ257</f>
        <v>0</v>
      </c>
      <c r="BK247" s="118"/>
      <c r="BL247" s="309"/>
      <c r="BM247" s="315"/>
      <c r="BN247" s="317"/>
    </row>
    <row r="248" s="121" customFormat="1" ht="33.95" hidden="1" customHeight="1" outlineLevel="4" spans="2:66">
      <c r="B248" s="122" t="s">
        <v>784</v>
      </c>
      <c r="C248" s="123" t="s">
        <v>1230</v>
      </c>
      <c r="D248" s="121" t="s">
        <v>1231</v>
      </c>
      <c r="E248" s="122" t="s">
        <v>1232</v>
      </c>
      <c r="F248" s="122"/>
      <c r="G248" s="122" t="s">
        <v>928</v>
      </c>
      <c r="H248" s="122">
        <f t="shared" ref="H248:H256" si="543">IFERROR(J248*L248*N248,0)</f>
        <v>0</v>
      </c>
      <c r="I248" s="122" t="s">
        <v>1017</v>
      </c>
      <c r="J248" s="122">
        <f>AVERAGE('1-1 项目基础信息'!$H$9:$S$9)</f>
        <v>0</v>
      </c>
      <c r="K248" s="122" t="s">
        <v>1018</v>
      </c>
      <c r="L248" s="302"/>
      <c r="M248" s="122" t="s">
        <v>791</v>
      </c>
      <c r="N248" s="122">
        <f t="shared" ref="N248:N256" si="544">COUNTA(O248:Z248)</f>
        <v>0</v>
      </c>
      <c r="O248" s="302"/>
      <c r="P248" s="302"/>
      <c r="Q248" s="302"/>
      <c r="R248" s="302"/>
      <c r="S248" s="302"/>
      <c r="T248" s="302"/>
      <c r="U248" s="302"/>
      <c r="V248" s="302"/>
      <c r="W248" s="302"/>
      <c r="X248" s="302"/>
      <c r="Y248" s="302"/>
      <c r="Z248" s="302"/>
      <c r="AA248" s="122"/>
      <c r="AB248" s="122">
        <f t="shared" ref="AB248:AB256" si="545">SUM(AC248,AF248,AI248,AL248,AO248,AR248,AU248,AX248,BA248,BD248,BG248,BJ248)</f>
        <v>0</v>
      </c>
      <c r="AC248" s="122">
        <f t="shared" ref="AC248:AC256" si="546">IF(O248="",0,$J248*$L248)</f>
        <v>0</v>
      </c>
      <c r="AD248" s="122"/>
      <c r="AE248" s="122"/>
      <c r="AF248" s="122">
        <f t="shared" ref="AF248:AF256" si="547">IF(P248="",0,$J248*$L248)</f>
        <v>0</v>
      </c>
      <c r="AG248" s="122"/>
      <c r="AH248" s="122"/>
      <c r="AI248" s="122">
        <f t="shared" ref="AI248:AI256" si="548">IF(Q248="",0,$J248*$L248)</f>
        <v>0</v>
      </c>
      <c r="AJ248" s="122"/>
      <c r="AK248" s="122"/>
      <c r="AL248" s="122">
        <f t="shared" ref="AL248:AL256" si="549">IF(R248="",0,$J248*$L248)</f>
        <v>0</v>
      </c>
      <c r="AM248" s="122"/>
      <c r="AN248" s="122"/>
      <c r="AO248" s="122">
        <f t="shared" ref="AO248:AO256" si="550">IF(S248="",0,$J248*$L248)</f>
        <v>0</v>
      </c>
      <c r="AP248" s="122"/>
      <c r="AQ248" s="122"/>
      <c r="AR248" s="122">
        <f t="shared" ref="AR248:AR256" si="551">IF(T248="",0,$J248*$L248)</f>
        <v>0</v>
      </c>
      <c r="AS248" s="122"/>
      <c r="AT248" s="122"/>
      <c r="AU248" s="122">
        <f t="shared" ref="AU248:AU256" si="552">IF(U248="",0,$J248*$L248)</f>
        <v>0</v>
      </c>
      <c r="AV248" s="122"/>
      <c r="AW248" s="122"/>
      <c r="AX248" s="122">
        <f t="shared" ref="AX248:AX256" si="553">IF(V248="",0,$J248*$L248)</f>
        <v>0</v>
      </c>
      <c r="AY248" s="122"/>
      <c r="AZ248" s="122"/>
      <c r="BA248" s="122">
        <f t="shared" ref="BA248:BA256" si="554">IF(W248="",0,$J248*$L248)</f>
        <v>0</v>
      </c>
      <c r="BB248" s="122"/>
      <c r="BC248" s="122"/>
      <c r="BD248" s="122">
        <f t="shared" ref="BD248:BD256" si="555">IF(X248="",0,$J248*$L248)</f>
        <v>0</v>
      </c>
      <c r="BE248" s="122"/>
      <c r="BF248" s="122"/>
      <c r="BG248" s="122">
        <f t="shared" ref="BG248:BG256" si="556">IF(Y248="",0,$J248*$L248)</f>
        <v>0</v>
      </c>
      <c r="BH248" s="122"/>
      <c r="BI248" s="122"/>
      <c r="BJ248" s="122">
        <f t="shared" ref="BJ248:BJ256" si="557">IF(Z248="",0,$J248*$L248)</f>
        <v>0</v>
      </c>
      <c r="BK248" s="122"/>
      <c r="BL248" s="310"/>
      <c r="BM248" s="315"/>
      <c r="BN248" s="318"/>
    </row>
    <row r="249" s="121" customFormat="1" ht="33.95" hidden="1" customHeight="1" outlineLevel="4" spans="2:66">
      <c r="B249" s="122" t="s">
        <v>784</v>
      </c>
      <c r="C249" s="123" t="s">
        <v>1233</v>
      </c>
      <c r="D249" s="121" t="s">
        <v>1234</v>
      </c>
      <c r="E249" s="122" t="s">
        <v>1235</v>
      </c>
      <c r="F249" s="122"/>
      <c r="G249" s="122" t="s">
        <v>928</v>
      </c>
      <c r="H249" s="122">
        <f t="shared" si="543"/>
        <v>0</v>
      </c>
      <c r="I249" s="122" t="s">
        <v>1017</v>
      </c>
      <c r="J249" s="122">
        <f>AVERAGE('1-1 项目基础信息'!$H$9:$S$9)</f>
        <v>0</v>
      </c>
      <c r="K249" s="122" t="s">
        <v>1018</v>
      </c>
      <c r="L249" s="302"/>
      <c r="M249" s="122" t="s">
        <v>791</v>
      </c>
      <c r="N249" s="122">
        <f t="shared" si="544"/>
        <v>0</v>
      </c>
      <c r="O249" s="302"/>
      <c r="P249" s="302"/>
      <c r="Q249" s="302"/>
      <c r="R249" s="302"/>
      <c r="S249" s="302"/>
      <c r="T249" s="302"/>
      <c r="U249" s="302"/>
      <c r="V249" s="302"/>
      <c r="W249" s="302"/>
      <c r="X249" s="302"/>
      <c r="Y249" s="302"/>
      <c r="Z249" s="302"/>
      <c r="AA249" s="122"/>
      <c r="AB249" s="122">
        <f t="shared" si="545"/>
        <v>0</v>
      </c>
      <c r="AC249" s="122">
        <f t="shared" si="546"/>
        <v>0</v>
      </c>
      <c r="AD249" s="122"/>
      <c r="AE249" s="122"/>
      <c r="AF249" s="122">
        <f t="shared" si="547"/>
        <v>0</v>
      </c>
      <c r="AG249" s="122"/>
      <c r="AH249" s="122"/>
      <c r="AI249" s="122">
        <f t="shared" si="548"/>
        <v>0</v>
      </c>
      <c r="AJ249" s="122"/>
      <c r="AK249" s="122"/>
      <c r="AL249" s="122">
        <f t="shared" si="549"/>
        <v>0</v>
      </c>
      <c r="AM249" s="122"/>
      <c r="AN249" s="122"/>
      <c r="AO249" s="122">
        <f t="shared" si="550"/>
        <v>0</v>
      </c>
      <c r="AP249" s="122"/>
      <c r="AQ249" s="122"/>
      <c r="AR249" s="122">
        <f t="shared" si="551"/>
        <v>0</v>
      </c>
      <c r="AS249" s="122"/>
      <c r="AT249" s="122"/>
      <c r="AU249" s="122">
        <f t="shared" si="552"/>
        <v>0</v>
      </c>
      <c r="AV249" s="122"/>
      <c r="AW249" s="122"/>
      <c r="AX249" s="122">
        <f t="shared" si="553"/>
        <v>0</v>
      </c>
      <c r="AY249" s="122"/>
      <c r="AZ249" s="122"/>
      <c r="BA249" s="122">
        <f t="shared" si="554"/>
        <v>0</v>
      </c>
      <c r="BB249" s="122"/>
      <c r="BC249" s="122"/>
      <c r="BD249" s="122">
        <f t="shared" si="555"/>
        <v>0</v>
      </c>
      <c r="BE249" s="122"/>
      <c r="BF249" s="122"/>
      <c r="BG249" s="122">
        <f t="shared" si="556"/>
        <v>0</v>
      </c>
      <c r="BH249" s="122"/>
      <c r="BI249" s="122"/>
      <c r="BJ249" s="122">
        <f t="shared" si="557"/>
        <v>0</v>
      </c>
      <c r="BK249" s="122"/>
      <c r="BL249" s="310"/>
      <c r="BM249" s="315"/>
      <c r="BN249" s="318"/>
    </row>
    <row r="250" s="121" customFormat="1" ht="33.95" hidden="1" customHeight="1" outlineLevel="4" spans="2:66">
      <c r="B250" s="122" t="s">
        <v>784</v>
      </c>
      <c r="C250" s="123" t="s">
        <v>1236</v>
      </c>
      <c r="D250" s="121" t="s">
        <v>1237</v>
      </c>
      <c r="E250" s="122"/>
      <c r="F250" s="122"/>
      <c r="G250" s="122" t="s">
        <v>928</v>
      </c>
      <c r="H250" s="122">
        <f t="shared" si="543"/>
        <v>0</v>
      </c>
      <c r="I250" s="122" t="s">
        <v>1017</v>
      </c>
      <c r="J250" s="122">
        <f>AVERAGE('1-1 项目基础信息'!$H$9:$S$9)</f>
        <v>0</v>
      </c>
      <c r="K250" s="122" t="s">
        <v>1018</v>
      </c>
      <c r="L250" s="302"/>
      <c r="M250" s="122" t="s">
        <v>791</v>
      </c>
      <c r="N250" s="122">
        <f t="shared" si="544"/>
        <v>0</v>
      </c>
      <c r="O250" s="302"/>
      <c r="P250" s="302"/>
      <c r="Q250" s="302"/>
      <c r="R250" s="302"/>
      <c r="S250" s="302"/>
      <c r="T250" s="302"/>
      <c r="U250" s="302"/>
      <c r="V250" s="302"/>
      <c r="W250" s="302"/>
      <c r="X250" s="302"/>
      <c r="Y250" s="302"/>
      <c r="Z250" s="302"/>
      <c r="AA250" s="122"/>
      <c r="AB250" s="122">
        <f t="shared" si="545"/>
        <v>0</v>
      </c>
      <c r="AC250" s="122">
        <f t="shared" si="546"/>
        <v>0</v>
      </c>
      <c r="AD250" s="122"/>
      <c r="AE250" s="122"/>
      <c r="AF250" s="122">
        <f t="shared" si="547"/>
        <v>0</v>
      </c>
      <c r="AG250" s="122"/>
      <c r="AH250" s="122"/>
      <c r="AI250" s="122">
        <f t="shared" si="548"/>
        <v>0</v>
      </c>
      <c r="AJ250" s="122"/>
      <c r="AK250" s="122"/>
      <c r="AL250" s="122">
        <f t="shared" si="549"/>
        <v>0</v>
      </c>
      <c r="AM250" s="122"/>
      <c r="AN250" s="122"/>
      <c r="AO250" s="122">
        <f t="shared" si="550"/>
        <v>0</v>
      </c>
      <c r="AP250" s="122"/>
      <c r="AQ250" s="122"/>
      <c r="AR250" s="122">
        <f t="shared" si="551"/>
        <v>0</v>
      </c>
      <c r="AS250" s="122"/>
      <c r="AT250" s="122"/>
      <c r="AU250" s="122">
        <f t="shared" si="552"/>
        <v>0</v>
      </c>
      <c r="AV250" s="122"/>
      <c r="AW250" s="122"/>
      <c r="AX250" s="122">
        <f t="shared" si="553"/>
        <v>0</v>
      </c>
      <c r="AY250" s="122"/>
      <c r="AZ250" s="122"/>
      <c r="BA250" s="122">
        <f t="shared" si="554"/>
        <v>0</v>
      </c>
      <c r="BB250" s="122"/>
      <c r="BC250" s="122"/>
      <c r="BD250" s="122">
        <f t="shared" si="555"/>
        <v>0</v>
      </c>
      <c r="BE250" s="122"/>
      <c r="BF250" s="122"/>
      <c r="BG250" s="122">
        <f t="shared" si="556"/>
        <v>0</v>
      </c>
      <c r="BH250" s="122"/>
      <c r="BI250" s="122"/>
      <c r="BJ250" s="122">
        <f t="shared" si="557"/>
        <v>0</v>
      </c>
      <c r="BK250" s="122"/>
      <c r="BL250" s="310"/>
      <c r="BM250" s="315"/>
      <c r="BN250" s="318"/>
    </row>
    <row r="251" s="121" customFormat="1" ht="33.95" hidden="1" customHeight="1" outlineLevel="4" spans="2:66">
      <c r="B251" s="122" t="s">
        <v>784</v>
      </c>
      <c r="C251" s="123" t="s">
        <v>1238</v>
      </c>
      <c r="D251" s="121" t="s">
        <v>1239</v>
      </c>
      <c r="E251" s="122" t="s">
        <v>1240</v>
      </c>
      <c r="F251" s="122"/>
      <c r="G251" s="122" t="s">
        <v>928</v>
      </c>
      <c r="H251" s="122">
        <f t="shared" si="543"/>
        <v>0</v>
      </c>
      <c r="I251" s="122" t="s">
        <v>1017</v>
      </c>
      <c r="J251" s="122">
        <f>AVERAGE('1-1 项目基础信息'!$H$9:$S$9)</f>
        <v>0</v>
      </c>
      <c r="K251" s="122" t="s">
        <v>1018</v>
      </c>
      <c r="L251" s="302"/>
      <c r="M251" s="122" t="s">
        <v>791</v>
      </c>
      <c r="N251" s="122">
        <f t="shared" si="544"/>
        <v>0</v>
      </c>
      <c r="O251" s="302"/>
      <c r="P251" s="302"/>
      <c r="Q251" s="302"/>
      <c r="R251" s="302"/>
      <c r="S251" s="302"/>
      <c r="T251" s="302"/>
      <c r="U251" s="302"/>
      <c r="V251" s="302"/>
      <c r="W251" s="302"/>
      <c r="X251" s="302"/>
      <c r="Y251" s="302"/>
      <c r="Z251" s="302"/>
      <c r="AA251" s="122"/>
      <c r="AB251" s="122">
        <f t="shared" si="545"/>
        <v>0</v>
      </c>
      <c r="AC251" s="122">
        <f t="shared" si="546"/>
        <v>0</v>
      </c>
      <c r="AD251" s="122"/>
      <c r="AE251" s="122"/>
      <c r="AF251" s="122">
        <f t="shared" si="547"/>
        <v>0</v>
      </c>
      <c r="AG251" s="122"/>
      <c r="AH251" s="122"/>
      <c r="AI251" s="122">
        <f t="shared" si="548"/>
        <v>0</v>
      </c>
      <c r="AJ251" s="122"/>
      <c r="AK251" s="122"/>
      <c r="AL251" s="122">
        <f t="shared" si="549"/>
        <v>0</v>
      </c>
      <c r="AM251" s="122"/>
      <c r="AN251" s="122"/>
      <c r="AO251" s="122">
        <f t="shared" si="550"/>
        <v>0</v>
      </c>
      <c r="AP251" s="122"/>
      <c r="AQ251" s="122"/>
      <c r="AR251" s="122">
        <f t="shared" si="551"/>
        <v>0</v>
      </c>
      <c r="AS251" s="122"/>
      <c r="AT251" s="122"/>
      <c r="AU251" s="122">
        <f t="shared" si="552"/>
        <v>0</v>
      </c>
      <c r="AV251" s="122"/>
      <c r="AW251" s="122"/>
      <c r="AX251" s="122">
        <f t="shared" si="553"/>
        <v>0</v>
      </c>
      <c r="AY251" s="122"/>
      <c r="AZ251" s="122"/>
      <c r="BA251" s="122">
        <f t="shared" si="554"/>
        <v>0</v>
      </c>
      <c r="BB251" s="122"/>
      <c r="BC251" s="122"/>
      <c r="BD251" s="122">
        <f t="shared" si="555"/>
        <v>0</v>
      </c>
      <c r="BE251" s="122"/>
      <c r="BF251" s="122"/>
      <c r="BG251" s="122">
        <f t="shared" si="556"/>
        <v>0</v>
      </c>
      <c r="BH251" s="122"/>
      <c r="BI251" s="122"/>
      <c r="BJ251" s="122">
        <f t="shared" si="557"/>
        <v>0</v>
      </c>
      <c r="BK251" s="122"/>
      <c r="BL251" s="310"/>
      <c r="BM251" s="315"/>
      <c r="BN251" s="318"/>
    </row>
    <row r="252" s="121" customFormat="1" ht="33.95" hidden="1" customHeight="1" outlineLevel="4" spans="2:66">
      <c r="B252" s="122" t="s">
        <v>784</v>
      </c>
      <c r="C252" s="123" t="s">
        <v>1241</v>
      </c>
      <c r="D252" s="121" t="s">
        <v>1242</v>
      </c>
      <c r="E252" s="122" t="s">
        <v>1243</v>
      </c>
      <c r="F252" s="122"/>
      <c r="G252" s="122" t="s">
        <v>928</v>
      </c>
      <c r="H252" s="122">
        <f t="shared" si="543"/>
        <v>0</v>
      </c>
      <c r="I252" s="122" t="s">
        <v>1017</v>
      </c>
      <c r="J252" s="122">
        <f>AVERAGE('1-1 项目基础信息'!$H$9:$S$9)</f>
        <v>0</v>
      </c>
      <c r="K252" s="122" t="s">
        <v>1018</v>
      </c>
      <c r="L252" s="302"/>
      <c r="M252" s="122" t="s">
        <v>791</v>
      </c>
      <c r="N252" s="122">
        <f t="shared" si="544"/>
        <v>0</v>
      </c>
      <c r="O252" s="302"/>
      <c r="P252" s="302"/>
      <c r="Q252" s="302"/>
      <c r="R252" s="302"/>
      <c r="S252" s="302"/>
      <c r="T252" s="302"/>
      <c r="U252" s="302"/>
      <c r="V252" s="302"/>
      <c r="W252" s="302"/>
      <c r="X252" s="302"/>
      <c r="Y252" s="302"/>
      <c r="Z252" s="302"/>
      <c r="AA252" s="122"/>
      <c r="AB252" s="122">
        <f t="shared" si="545"/>
        <v>0</v>
      </c>
      <c r="AC252" s="122">
        <f t="shared" si="546"/>
        <v>0</v>
      </c>
      <c r="AD252" s="122"/>
      <c r="AE252" s="122"/>
      <c r="AF252" s="122">
        <f t="shared" si="547"/>
        <v>0</v>
      </c>
      <c r="AG252" s="122"/>
      <c r="AH252" s="122"/>
      <c r="AI252" s="122">
        <f t="shared" si="548"/>
        <v>0</v>
      </c>
      <c r="AJ252" s="122"/>
      <c r="AK252" s="122"/>
      <c r="AL252" s="122">
        <f t="shared" si="549"/>
        <v>0</v>
      </c>
      <c r="AM252" s="122"/>
      <c r="AN252" s="122"/>
      <c r="AO252" s="122">
        <f t="shared" si="550"/>
        <v>0</v>
      </c>
      <c r="AP252" s="122"/>
      <c r="AQ252" s="122"/>
      <c r="AR252" s="122">
        <f t="shared" si="551"/>
        <v>0</v>
      </c>
      <c r="AS252" s="122"/>
      <c r="AT252" s="122"/>
      <c r="AU252" s="122">
        <f t="shared" si="552"/>
        <v>0</v>
      </c>
      <c r="AV252" s="122"/>
      <c r="AW252" s="122"/>
      <c r="AX252" s="122">
        <f t="shared" si="553"/>
        <v>0</v>
      </c>
      <c r="AY252" s="122"/>
      <c r="AZ252" s="122"/>
      <c r="BA252" s="122">
        <f t="shared" si="554"/>
        <v>0</v>
      </c>
      <c r="BB252" s="122"/>
      <c r="BC252" s="122"/>
      <c r="BD252" s="122">
        <f t="shared" si="555"/>
        <v>0</v>
      </c>
      <c r="BE252" s="122"/>
      <c r="BF252" s="122"/>
      <c r="BG252" s="122">
        <f t="shared" si="556"/>
        <v>0</v>
      </c>
      <c r="BH252" s="122"/>
      <c r="BI252" s="122"/>
      <c r="BJ252" s="122">
        <f t="shared" si="557"/>
        <v>0</v>
      </c>
      <c r="BK252" s="122"/>
      <c r="BL252" s="310"/>
      <c r="BM252" s="315"/>
      <c r="BN252" s="318"/>
    </row>
    <row r="253" s="121" customFormat="1" ht="33.95" hidden="1" customHeight="1" outlineLevel="4" spans="2:66">
      <c r="B253" s="122" t="s">
        <v>784</v>
      </c>
      <c r="C253" s="123" t="s">
        <v>1244</v>
      </c>
      <c r="D253" s="121" t="s">
        <v>1245</v>
      </c>
      <c r="E253" s="122" t="s">
        <v>1246</v>
      </c>
      <c r="F253" s="122"/>
      <c r="G253" s="122" t="s">
        <v>928</v>
      </c>
      <c r="H253" s="122">
        <f t="shared" si="543"/>
        <v>0</v>
      </c>
      <c r="I253" s="122" t="s">
        <v>1017</v>
      </c>
      <c r="J253" s="122">
        <f>AVERAGE('1-1 项目基础信息'!$H$9:$S$9)</f>
        <v>0</v>
      </c>
      <c r="K253" s="122" t="s">
        <v>1018</v>
      </c>
      <c r="L253" s="302"/>
      <c r="M253" s="122" t="s">
        <v>791</v>
      </c>
      <c r="N253" s="122">
        <f t="shared" si="544"/>
        <v>0</v>
      </c>
      <c r="O253" s="302"/>
      <c r="P253" s="302"/>
      <c r="Q253" s="302"/>
      <c r="R253" s="302"/>
      <c r="S253" s="302"/>
      <c r="T253" s="302"/>
      <c r="U253" s="302"/>
      <c r="V253" s="302"/>
      <c r="W253" s="302"/>
      <c r="X253" s="302"/>
      <c r="Y253" s="302"/>
      <c r="Z253" s="302"/>
      <c r="AA253" s="122"/>
      <c r="AB253" s="122">
        <f t="shared" si="545"/>
        <v>0</v>
      </c>
      <c r="AC253" s="122">
        <f t="shared" si="546"/>
        <v>0</v>
      </c>
      <c r="AD253" s="122"/>
      <c r="AE253" s="122"/>
      <c r="AF253" s="122">
        <f t="shared" si="547"/>
        <v>0</v>
      </c>
      <c r="AG253" s="122"/>
      <c r="AH253" s="122"/>
      <c r="AI253" s="122">
        <f t="shared" si="548"/>
        <v>0</v>
      </c>
      <c r="AJ253" s="122"/>
      <c r="AK253" s="122"/>
      <c r="AL253" s="122">
        <f t="shared" si="549"/>
        <v>0</v>
      </c>
      <c r="AM253" s="122"/>
      <c r="AN253" s="122"/>
      <c r="AO253" s="122">
        <f t="shared" si="550"/>
        <v>0</v>
      </c>
      <c r="AP253" s="122"/>
      <c r="AQ253" s="122"/>
      <c r="AR253" s="122">
        <f t="shared" si="551"/>
        <v>0</v>
      </c>
      <c r="AS253" s="122"/>
      <c r="AT253" s="122"/>
      <c r="AU253" s="122">
        <f t="shared" si="552"/>
        <v>0</v>
      </c>
      <c r="AV253" s="122"/>
      <c r="AW253" s="122"/>
      <c r="AX253" s="122">
        <f t="shared" si="553"/>
        <v>0</v>
      </c>
      <c r="AY253" s="122"/>
      <c r="AZ253" s="122"/>
      <c r="BA253" s="122">
        <f t="shared" si="554"/>
        <v>0</v>
      </c>
      <c r="BB253" s="122"/>
      <c r="BC253" s="122"/>
      <c r="BD253" s="122">
        <f t="shared" si="555"/>
        <v>0</v>
      </c>
      <c r="BE253" s="122"/>
      <c r="BF253" s="122"/>
      <c r="BG253" s="122">
        <f t="shared" si="556"/>
        <v>0</v>
      </c>
      <c r="BH253" s="122"/>
      <c r="BI253" s="122"/>
      <c r="BJ253" s="122">
        <f t="shared" si="557"/>
        <v>0</v>
      </c>
      <c r="BK253" s="122"/>
      <c r="BL253" s="310"/>
      <c r="BM253" s="315"/>
      <c r="BN253" s="318"/>
    </row>
    <row r="254" s="121" customFormat="1" ht="33.95" hidden="1" customHeight="1" outlineLevel="4" spans="2:66">
      <c r="B254" s="122" t="s">
        <v>784</v>
      </c>
      <c r="C254" s="123" t="s">
        <v>1247</v>
      </c>
      <c r="D254" s="121" t="s">
        <v>1248</v>
      </c>
      <c r="E254" s="122" t="s">
        <v>1249</v>
      </c>
      <c r="F254" s="122"/>
      <c r="G254" s="122" t="s">
        <v>928</v>
      </c>
      <c r="H254" s="122">
        <f t="shared" si="543"/>
        <v>0</v>
      </c>
      <c r="I254" s="122" t="s">
        <v>1017</v>
      </c>
      <c r="J254" s="122">
        <f>AVERAGE('1-1 项目基础信息'!$H$9:$S$9)</f>
        <v>0</v>
      </c>
      <c r="K254" s="122" t="s">
        <v>1018</v>
      </c>
      <c r="L254" s="302"/>
      <c r="M254" s="122" t="s">
        <v>791</v>
      </c>
      <c r="N254" s="122">
        <f t="shared" si="544"/>
        <v>0</v>
      </c>
      <c r="O254" s="302"/>
      <c r="P254" s="302"/>
      <c r="Q254" s="302"/>
      <c r="R254" s="302"/>
      <c r="S254" s="302"/>
      <c r="T254" s="302"/>
      <c r="U254" s="302"/>
      <c r="V254" s="302"/>
      <c r="W254" s="302"/>
      <c r="X254" s="302"/>
      <c r="Y254" s="302"/>
      <c r="Z254" s="302"/>
      <c r="AA254" s="122"/>
      <c r="AB254" s="122">
        <f t="shared" si="545"/>
        <v>0</v>
      </c>
      <c r="AC254" s="122">
        <f t="shared" si="546"/>
        <v>0</v>
      </c>
      <c r="AD254" s="122"/>
      <c r="AE254" s="122"/>
      <c r="AF254" s="122">
        <f t="shared" si="547"/>
        <v>0</v>
      </c>
      <c r="AG254" s="122"/>
      <c r="AH254" s="122"/>
      <c r="AI254" s="122">
        <f t="shared" si="548"/>
        <v>0</v>
      </c>
      <c r="AJ254" s="122"/>
      <c r="AK254" s="122"/>
      <c r="AL254" s="122">
        <f t="shared" si="549"/>
        <v>0</v>
      </c>
      <c r="AM254" s="122"/>
      <c r="AN254" s="122"/>
      <c r="AO254" s="122">
        <f t="shared" si="550"/>
        <v>0</v>
      </c>
      <c r="AP254" s="122"/>
      <c r="AQ254" s="122"/>
      <c r="AR254" s="122">
        <f t="shared" si="551"/>
        <v>0</v>
      </c>
      <c r="AS254" s="122"/>
      <c r="AT254" s="122"/>
      <c r="AU254" s="122">
        <f t="shared" si="552"/>
        <v>0</v>
      </c>
      <c r="AV254" s="122"/>
      <c r="AW254" s="122"/>
      <c r="AX254" s="122">
        <f t="shared" si="553"/>
        <v>0</v>
      </c>
      <c r="AY254" s="122"/>
      <c r="AZ254" s="122"/>
      <c r="BA254" s="122">
        <f t="shared" si="554"/>
        <v>0</v>
      </c>
      <c r="BB254" s="122"/>
      <c r="BC254" s="122"/>
      <c r="BD254" s="122">
        <f t="shared" si="555"/>
        <v>0</v>
      </c>
      <c r="BE254" s="122"/>
      <c r="BF254" s="122"/>
      <c r="BG254" s="122">
        <f t="shared" si="556"/>
        <v>0</v>
      </c>
      <c r="BH254" s="122"/>
      <c r="BI254" s="122"/>
      <c r="BJ254" s="122">
        <f t="shared" si="557"/>
        <v>0</v>
      </c>
      <c r="BK254" s="122"/>
      <c r="BL254" s="310"/>
      <c r="BM254" s="315"/>
      <c r="BN254" s="318"/>
    </row>
    <row r="255" s="121" customFormat="1" ht="33.95" hidden="1" customHeight="1" outlineLevel="4" spans="2:66">
      <c r="B255" s="122" t="s">
        <v>784</v>
      </c>
      <c r="C255" s="123" t="s">
        <v>1250</v>
      </c>
      <c r="D255" s="121" t="s">
        <v>1251</v>
      </c>
      <c r="E255" s="122" t="s">
        <v>1249</v>
      </c>
      <c r="F255" s="122"/>
      <c r="G255" s="122" t="s">
        <v>928</v>
      </c>
      <c r="H255" s="122">
        <f t="shared" si="543"/>
        <v>0</v>
      </c>
      <c r="I255" s="122" t="s">
        <v>1017</v>
      </c>
      <c r="J255" s="122">
        <f>AVERAGE('1-1 项目基础信息'!$H$9:$S$9)</f>
        <v>0</v>
      </c>
      <c r="K255" s="122" t="s">
        <v>1018</v>
      </c>
      <c r="L255" s="302"/>
      <c r="M255" s="122" t="s">
        <v>791</v>
      </c>
      <c r="N255" s="122">
        <f t="shared" si="544"/>
        <v>0</v>
      </c>
      <c r="O255" s="302"/>
      <c r="P255" s="302"/>
      <c r="Q255" s="302"/>
      <c r="R255" s="302"/>
      <c r="S255" s="302"/>
      <c r="T255" s="302"/>
      <c r="U255" s="302"/>
      <c r="V255" s="302"/>
      <c r="W255" s="302"/>
      <c r="X255" s="302"/>
      <c r="Y255" s="302"/>
      <c r="Z255" s="302"/>
      <c r="AA255" s="122"/>
      <c r="AB255" s="122">
        <f t="shared" si="545"/>
        <v>0</v>
      </c>
      <c r="AC255" s="122">
        <f t="shared" si="546"/>
        <v>0</v>
      </c>
      <c r="AD255" s="122"/>
      <c r="AE255" s="122"/>
      <c r="AF255" s="122">
        <f t="shared" si="547"/>
        <v>0</v>
      </c>
      <c r="AG255" s="122"/>
      <c r="AH255" s="122"/>
      <c r="AI255" s="122">
        <f t="shared" si="548"/>
        <v>0</v>
      </c>
      <c r="AJ255" s="122"/>
      <c r="AK255" s="122"/>
      <c r="AL255" s="122">
        <f t="shared" si="549"/>
        <v>0</v>
      </c>
      <c r="AM255" s="122"/>
      <c r="AN255" s="122"/>
      <c r="AO255" s="122">
        <f t="shared" si="550"/>
        <v>0</v>
      </c>
      <c r="AP255" s="122"/>
      <c r="AQ255" s="122"/>
      <c r="AR255" s="122">
        <f t="shared" si="551"/>
        <v>0</v>
      </c>
      <c r="AS255" s="122"/>
      <c r="AT255" s="122"/>
      <c r="AU255" s="122">
        <f t="shared" si="552"/>
        <v>0</v>
      </c>
      <c r="AV255" s="122"/>
      <c r="AW255" s="122"/>
      <c r="AX255" s="122">
        <f t="shared" si="553"/>
        <v>0</v>
      </c>
      <c r="AY255" s="122"/>
      <c r="AZ255" s="122"/>
      <c r="BA255" s="122">
        <f t="shared" si="554"/>
        <v>0</v>
      </c>
      <c r="BB255" s="122"/>
      <c r="BC255" s="122"/>
      <c r="BD255" s="122">
        <f t="shared" si="555"/>
        <v>0</v>
      </c>
      <c r="BE255" s="122"/>
      <c r="BF255" s="122"/>
      <c r="BG255" s="122">
        <f t="shared" si="556"/>
        <v>0</v>
      </c>
      <c r="BH255" s="122"/>
      <c r="BI255" s="122"/>
      <c r="BJ255" s="122">
        <f t="shared" si="557"/>
        <v>0</v>
      </c>
      <c r="BK255" s="122"/>
      <c r="BL255" s="310"/>
      <c r="BM255" s="315"/>
      <c r="BN255" s="318"/>
    </row>
    <row r="256" s="121" customFormat="1" ht="33.95" hidden="1" customHeight="1" outlineLevel="4" spans="2:66">
      <c r="B256" s="122" t="s">
        <v>784</v>
      </c>
      <c r="C256" s="123" t="s">
        <v>1252</v>
      </c>
      <c r="D256" s="121" t="s">
        <v>1253</v>
      </c>
      <c r="E256" s="122" t="s">
        <v>1254</v>
      </c>
      <c r="F256" s="122"/>
      <c r="G256" s="122" t="s">
        <v>928</v>
      </c>
      <c r="H256" s="122">
        <f t="shared" si="543"/>
        <v>0</v>
      </c>
      <c r="I256" s="122" t="s">
        <v>1017</v>
      </c>
      <c r="J256" s="122">
        <f>AVERAGE('1-1 项目基础信息'!$H$9:$S$9)</f>
        <v>0</v>
      </c>
      <c r="K256" s="122" t="s">
        <v>1018</v>
      </c>
      <c r="L256" s="302"/>
      <c r="M256" s="122" t="s">
        <v>791</v>
      </c>
      <c r="N256" s="122">
        <f t="shared" si="544"/>
        <v>0</v>
      </c>
      <c r="O256" s="302"/>
      <c r="P256" s="320"/>
      <c r="Q256" s="320"/>
      <c r="R256" s="320"/>
      <c r="S256" s="320"/>
      <c r="T256" s="320"/>
      <c r="U256" s="320"/>
      <c r="V256" s="320"/>
      <c r="W256" s="320"/>
      <c r="X256" s="320"/>
      <c r="Y256" s="320"/>
      <c r="Z256" s="320"/>
      <c r="AA256" s="122"/>
      <c r="AB256" s="122">
        <f t="shared" si="545"/>
        <v>0</v>
      </c>
      <c r="AC256" s="122">
        <f t="shared" si="546"/>
        <v>0</v>
      </c>
      <c r="AD256" s="122"/>
      <c r="AE256" s="122"/>
      <c r="AF256" s="122">
        <f t="shared" si="547"/>
        <v>0</v>
      </c>
      <c r="AG256" s="122"/>
      <c r="AH256" s="122"/>
      <c r="AI256" s="122">
        <f t="shared" si="548"/>
        <v>0</v>
      </c>
      <c r="AJ256" s="122"/>
      <c r="AK256" s="122"/>
      <c r="AL256" s="122">
        <f t="shared" si="549"/>
        <v>0</v>
      </c>
      <c r="AM256" s="122"/>
      <c r="AN256" s="122"/>
      <c r="AO256" s="122">
        <f t="shared" si="550"/>
        <v>0</v>
      </c>
      <c r="AP256" s="122"/>
      <c r="AQ256" s="122"/>
      <c r="AR256" s="122">
        <f t="shared" si="551"/>
        <v>0</v>
      </c>
      <c r="AS256" s="122"/>
      <c r="AT256" s="122"/>
      <c r="AU256" s="122">
        <f t="shared" si="552"/>
        <v>0</v>
      </c>
      <c r="AV256" s="122"/>
      <c r="AW256" s="122"/>
      <c r="AX256" s="122">
        <f t="shared" si="553"/>
        <v>0</v>
      </c>
      <c r="AY256" s="122"/>
      <c r="AZ256" s="122"/>
      <c r="BA256" s="122">
        <f t="shared" si="554"/>
        <v>0</v>
      </c>
      <c r="BB256" s="122"/>
      <c r="BC256" s="122"/>
      <c r="BD256" s="122">
        <f t="shared" si="555"/>
        <v>0</v>
      </c>
      <c r="BE256" s="122"/>
      <c r="BF256" s="122"/>
      <c r="BG256" s="122">
        <f t="shared" si="556"/>
        <v>0</v>
      </c>
      <c r="BH256" s="122"/>
      <c r="BI256" s="122"/>
      <c r="BJ256" s="122">
        <f t="shared" si="557"/>
        <v>0</v>
      </c>
      <c r="BK256" s="122"/>
      <c r="BL256" s="310"/>
      <c r="BM256" s="315"/>
      <c r="BN256" s="318"/>
    </row>
    <row r="257" s="121" customFormat="1" ht="33.95" hidden="1" customHeight="1" outlineLevel="4" collapsed="1" spans="2:66">
      <c r="B257" s="122" t="s">
        <v>779</v>
      </c>
      <c r="C257" s="123" t="s">
        <v>1255</v>
      </c>
      <c r="D257" s="121" t="s">
        <v>1256</v>
      </c>
      <c r="E257" s="122"/>
      <c r="F257" s="122"/>
      <c r="G257" s="122"/>
      <c r="H257" s="122">
        <f>SUM(H258:H261)</f>
        <v>0</v>
      </c>
      <c r="I257" s="122"/>
      <c r="J257" s="122"/>
      <c r="K257" s="122"/>
      <c r="L257" s="122"/>
      <c r="M257" s="122"/>
      <c r="N257" s="122"/>
      <c r="O257" s="122"/>
      <c r="P257" s="293"/>
      <c r="Q257" s="293"/>
      <c r="R257" s="293"/>
      <c r="S257" s="293"/>
      <c r="T257" s="293"/>
      <c r="U257" s="293"/>
      <c r="V257" s="293"/>
      <c r="W257" s="293"/>
      <c r="X257" s="293"/>
      <c r="Y257" s="293"/>
      <c r="Z257" s="293"/>
      <c r="AA257" s="293"/>
      <c r="AB257" s="122">
        <f t="shared" ref="AB257:AF257" si="558">SUM(AB258:AB261)</f>
        <v>0</v>
      </c>
      <c r="AC257" s="122">
        <f t="shared" si="558"/>
        <v>0</v>
      </c>
      <c r="AD257" s="122"/>
      <c r="AE257" s="122"/>
      <c r="AF257" s="122">
        <f t="shared" si="558"/>
        <v>0</v>
      </c>
      <c r="AG257" s="122"/>
      <c r="AH257" s="122"/>
      <c r="AI257" s="122">
        <f>SUM(AI258:AI261)</f>
        <v>0</v>
      </c>
      <c r="AJ257" s="122"/>
      <c r="AK257" s="122"/>
      <c r="AL257" s="122">
        <f>SUM(AL258:AL261)</f>
        <v>0</v>
      </c>
      <c r="AM257" s="122"/>
      <c r="AN257" s="122"/>
      <c r="AO257" s="122">
        <f>SUM(AO258:AO261)</f>
        <v>0</v>
      </c>
      <c r="AP257" s="122"/>
      <c r="AQ257" s="122"/>
      <c r="AR257" s="122">
        <f>SUM(AR258:AR261)</f>
        <v>0</v>
      </c>
      <c r="AS257" s="122"/>
      <c r="AT257" s="122"/>
      <c r="AU257" s="122">
        <f>SUM(AU258:AU261)</f>
        <v>0</v>
      </c>
      <c r="AV257" s="122"/>
      <c r="AW257" s="122"/>
      <c r="AX257" s="122">
        <f>SUM(AX258:AX261)</f>
        <v>0</v>
      </c>
      <c r="AY257" s="122"/>
      <c r="AZ257" s="122"/>
      <c r="BA257" s="122">
        <f>SUM(BA258:BA261)</f>
        <v>0</v>
      </c>
      <c r="BB257" s="122"/>
      <c r="BC257" s="122"/>
      <c r="BD257" s="122">
        <f>SUM(BD258:BD261)</f>
        <v>0</v>
      </c>
      <c r="BE257" s="122"/>
      <c r="BF257" s="122"/>
      <c r="BG257" s="122">
        <f>SUM(BG258:BG261)</f>
        <v>0</v>
      </c>
      <c r="BH257" s="122"/>
      <c r="BI257" s="122"/>
      <c r="BJ257" s="122">
        <f>SUM(BJ258:BJ261)</f>
        <v>0</v>
      </c>
      <c r="BK257" s="122"/>
      <c r="BL257" s="310"/>
      <c r="BM257" s="315"/>
      <c r="BN257" s="318"/>
    </row>
    <row r="258" s="267" customFormat="1" ht="33.95" hidden="1" customHeight="1" outlineLevel="5" collapsed="1" spans="2:66">
      <c r="B258" s="178" t="s">
        <v>784</v>
      </c>
      <c r="C258" s="287" t="s">
        <v>1257</v>
      </c>
      <c r="D258" s="267" t="s">
        <v>1258</v>
      </c>
      <c r="E258" s="178" t="s">
        <v>1259</v>
      </c>
      <c r="F258" s="178"/>
      <c r="G258" s="178" t="s">
        <v>928</v>
      </c>
      <c r="H258" s="178">
        <f t="shared" ref="H258:H261" si="559">IFERROR(J258*L258*N258,0)</f>
        <v>0</v>
      </c>
      <c r="I258" s="178" t="s">
        <v>1260</v>
      </c>
      <c r="J258" s="302"/>
      <c r="K258" s="178" t="s">
        <v>1261</v>
      </c>
      <c r="L258" s="302"/>
      <c r="M258" s="178" t="s">
        <v>1262</v>
      </c>
      <c r="N258" s="178">
        <f t="shared" ref="N258:N261" si="560">COUNTA(O258:Z258)</f>
        <v>0</v>
      </c>
      <c r="O258" s="302"/>
      <c r="P258" s="321"/>
      <c r="Q258" s="321"/>
      <c r="R258" s="321"/>
      <c r="S258" s="321"/>
      <c r="T258" s="321"/>
      <c r="U258" s="321"/>
      <c r="V258" s="321"/>
      <c r="W258" s="321"/>
      <c r="X258" s="321"/>
      <c r="Y258" s="321"/>
      <c r="Z258" s="321"/>
      <c r="AA258" s="178"/>
      <c r="AB258" s="178">
        <f t="shared" ref="AB258:AB261" si="561">SUM(AC258,AF258,AI258,AL258,AO258,AR258,AU258,AX258,BA258,BD258,BG258,BJ258)</f>
        <v>0</v>
      </c>
      <c r="AC258" s="178">
        <f t="shared" ref="AC258:AC261" si="562">IF(O258="",0,$J258*$L258)</f>
        <v>0</v>
      </c>
      <c r="AD258" s="178"/>
      <c r="AE258" s="178"/>
      <c r="AF258" s="178">
        <f t="shared" ref="AF258:AF261" si="563">IF(P258="",0,$J258*$L258)</f>
        <v>0</v>
      </c>
      <c r="AG258" s="178"/>
      <c r="AH258" s="178"/>
      <c r="AI258" s="178">
        <f t="shared" ref="AI258:AI261" si="564">IF(Q258="",0,$J258*$L258)</f>
        <v>0</v>
      </c>
      <c r="AJ258" s="178"/>
      <c r="AK258" s="178"/>
      <c r="AL258" s="178">
        <f t="shared" ref="AL258:AL261" si="565">IF(R258="",0,$J258*$L258)</f>
        <v>0</v>
      </c>
      <c r="AM258" s="178"/>
      <c r="AN258" s="178"/>
      <c r="AO258" s="178">
        <f t="shared" ref="AO258:AO261" si="566">IF(S258="",0,$J258*$L258)</f>
        <v>0</v>
      </c>
      <c r="AP258" s="178"/>
      <c r="AQ258" s="178"/>
      <c r="AR258" s="178">
        <f t="shared" ref="AR258:AR261" si="567">IF(T258="",0,$J258*$L258)</f>
        <v>0</v>
      </c>
      <c r="AS258" s="178"/>
      <c r="AT258" s="178"/>
      <c r="AU258" s="178">
        <f t="shared" ref="AU258:AU261" si="568">IF(U258="",0,$J258*$L258)</f>
        <v>0</v>
      </c>
      <c r="AV258" s="178"/>
      <c r="AW258" s="178"/>
      <c r="AX258" s="178">
        <f t="shared" ref="AX258:AX261" si="569">IF(V258="",0,$J258*$L258)</f>
        <v>0</v>
      </c>
      <c r="AY258" s="178"/>
      <c r="AZ258" s="178"/>
      <c r="BA258" s="178">
        <f t="shared" ref="BA258:BA261" si="570">IF(W258="",0,$J258*$L258)</f>
        <v>0</v>
      </c>
      <c r="BB258" s="178"/>
      <c r="BC258" s="178"/>
      <c r="BD258" s="178">
        <f t="shared" ref="BD258:BD261" si="571">IF(X258="",0,$J258*$L258)</f>
        <v>0</v>
      </c>
      <c r="BE258" s="178"/>
      <c r="BF258" s="178"/>
      <c r="BG258" s="178">
        <f t="shared" ref="BG258:BG261" si="572">IF(Y258="",0,$J258*$L258)</f>
        <v>0</v>
      </c>
      <c r="BH258" s="178"/>
      <c r="BI258" s="178"/>
      <c r="BJ258" s="178">
        <f t="shared" ref="BJ258:BJ261" si="573">IF(Z258="",0,$J258*$L258)</f>
        <v>0</v>
      </c>
      <c r="BK258" s="178"/>
      <c r="BL258" s="324"/>
      <c r="BM258" s="315"/>
      <c r="BN258" s="319"/>
    </row>
    <row r="259" s="267" customFormat="1" ht="33.95" hidden="1" customHeight="1" outlineLevel="5" collapsed="1" spans="2:66">
      <c r="B259" s="178" t="s">
        <v>784</v>
      </c>
      <c r="C259" s="287" t="s">
        <v>1263</v>
      </c>
      <c r="D259" s="267" t="s">
        <v>1264</v>
      </c>
      <c r="E259" s="178" t="s">
        <v>1265</v>
      </c>
      <c r="F259" s="178"/>
      <c r="G259" s="178" t="s">
        <v>928</v>
      </c>
      <c r="H259" s="178">
        <f t="shared" si="559"/>
        <v>0</v>
      </c>
      <c r="I259" s="178" t="s">
        <v>1260</v>
      </c>
      <c r="J259" s="302"/>
      <c r="K259" s="178" t="s">
        <v>1261</v>
      </c>
      <c r="L259" s="302"/>
      <c r="M259" s="178" t="s">
        <v>1262</v>
      </c>
      <c r="N259" s="178">
        <f t="shared" si="560"/>
        <v>0</v>
      </c>
      <c r="O259" s="302"/>
      <c r="P259" s="302"/>
      <c r="Q259" s="302"/>
      <c r="R259" s="302"/>
      <c r="S259" s="302"/>
      <c r="T259" s="302"/>
      <c r="U259" s="302"/>
      <c r="V259" s="302"/>
      <c r="W259" s="302"/>
      <c r="X259" s="302"/>
      <c r="Y259" s="302"/>
      <c r="Z259" s="302"/>
      <c r="AA259" s="178"/>
      <c r="AB259" s="178">
        <f t="shared" si="561"/>
        <v>0</v>
      </c>
      <c r="AC259" s="178">
        <f t="shared" si="562"/>
        <v>0</v>
      </c>
      <c r="AD259" s="178"/>
      <c r="AE259" s="178"/>
      <c r="AF259" s="178">
        <f t="shared" si="563"/>
        <v>0</v>
      </c>
      <c r="AG259" s="178"/>
      <c r="AH259" s="178"/>
      <c r="AI259" s="178">
        <f t="shared" si="564"/>
        <v>0</v>
      </c>
      <c r="AJ259" s="178"/>
      <c r="AK259" s="178"/>
      <c r="AL259" s="178">
        <f t="shared" si="565"/>
        <v>0</v>
      </c>
      <c r="AM259" s="178"/>
      <c r="AN259" s="178"/>
      <c r="AO259" s="178">
        <f t="shared" si="566"/>
        <v>0</v>
      </c>
      <c r="AP259" s="178"/>
      <c r="AQ259" s="178"/>
      <c r="AR259" s="178">
        <f t="shared" si="567"/>
        <v>0</v>
      </c>
      <c r="AS259" s="178"/>
      <c r="AT259" s="178"/>
      <c r="AU259" s="178">
        <f t="shared" si="568"/>
        <v>0</v>
      </c>
      <c r="AV259" s="178"/>
      <c r="AW259" s="178"/>
      <c r="AX259" s="178">
        <f t="shared" si="569"/>
        <v>0</v>
      </c>
      <c r="AY259" s="178"/>
      <c r="AZ259" s="178"/>
      <c r="BA259" s="178">
        <f t="shared" si="570"/>
        <v>0</v>
      </c>
      <c r="BB259" s="178"/>
      <c r="BC259" s="178"/>
      <c r="BD259" s="178">
        <f t="shared" si="571"/>
        <v>0</v>
      </c>
      <c r="BE259" s="178"/>
      <c r="BF259" s="178"/>
      <c r="BG259" s="178">
        <f t="shared" si="572"/>
        <v>0</v>
      </c>
      <c r="BH259" s="178"/>
      <c r="BI259" s="178"/>
      <c r="BJ259" s="178">
        <f t="shared" si="573"/>
        <v>0</v>
      </c>
      <c r="BK259" s="178"/>
      <c r="BL259" s="324"/>
      <c r="BM259" s="315"/>
      <c r="BN259" s="319"/>
    </row>
    <row r="260" s="267" customFormat="1" ht="33.95" hidden="1" customHeight="1" outlineLevel="5" collapsed="1" spans="2:66">
      <c r="B260" s="178" t="s">
        <v>784</v>
      </c>
      <c r="C260" s="287" t="s">
        <v>1266</v>
      </c>
      <c r="D260" s="267" t="s">
        <v>1267</v>
      </c>
      <c r="E260" s="178" t="s">
        <v>1268</v>
      </c>
      <c r="F260" s="178"/>
      <c r="G260" s="178" t="s">
        <v>928</v>
      </c>
      <c r="H260" s="178">
        <f t="shared" si="559"/>
        <v>0</v>
      </c>
      <c r="I260" s="178" t="s">
        <v>1260</v>
      </c>
      <c r="J260" s="302"/>
      <c r="K260" s="178" t="s">
        <v>1261</v>
      </c>
      <c r="L260" s="302"/>
      <c r="M260" s="178" t="s">
        <v>1262</v>
      </c>
      <c r="N260" s="178">
        <f t="shared" si="560"/>
        <v>0</v>
      </c>
      <c r="O260" s="302"/>
      <c r="P260" s="302"/>
      <c r="Q260" s="302"/>
      <c r="R260" s="302"/>
      <c r="S260" s="302"/>
      <c r="T260" s="302"/>
      <c r="U260" s="302"/>
      <c r="V260" s="302"/>
      <c r="W260" s="302"/>
      <c r="X260" s="302"/>
      <c r="Y260" s="302"/>
      <c r="Z260" s="302"/>
      <c r="AA260" s="178"/>
      <c r="AB260" s="178">
        <f t="shared" si="561"/>
        <v>0</v>
      </c>
      <c r="AC260" s="178">
        <f t="shared" si="562"/>
        <v>0</v>
      </c>
      <c r="AD260" s="178"/>
      <c r="AE260" s="178"/>
      <c r="AF260" s="178">
        <f t="shared" si="563"/>
        <v>0</v>
      </c>
      <c r="AG260" s="178"/>
      <c r="AH260" s="178"/>
      <c r="AI260" s="178">
        <f t="shared" si="564"/>
        <v>0</v>
      </c>
      <c r="AJ260" s="178"/>
      <c r="AK260" s="178"/>
      <c r="AL260" s="178">
        <f t="shared" si="565"/>
        <v>0</v>
      </c>
      <c r="AM260" s="178"/>
      <c r="AN260" s="178"/>
      <c r="AO260" s="178">
        <f t="shared" si="566"/>
        <v>0</v>
      </c>
      <c r="AP260" s="178"/>
      <c r="AQ260" s="178"/>
      <c r="AR260" s="178">
        <f t="shared" si="567"/>
        <v>0</v>
      </c>
      <c r="AS260" s="178"/>
      <c r="AT260" s="178"/>
      <c r="AU260" s="178">
        <f t="shared" si="568"/>
        <v>0</v>
      </c>
      <c r="AV260" s="178"/>
      <c r="AW260" s="178"/>
      <c r="AX260" s="178">
        <f t="shared" si="569"/>
        <v>0</v>
      </c>
      <c r="AY260" s="178"/>
      <c r="AZ260" s="178"/>
      <c r="BA260" s="178">
        <f t="shared" si="570"/>
        <v>0</v>
      </c>
      <c r="BB260" s="178"/>
      <c r="BC260" s="178"/>
      <c r="BD260" s="178">
        <f t="shared" si="571"/>
        <v>0</v>
      </c>
      <c r="BE260" s="178"/>
      <c r="BF260" s="178"/>
      <c r="BG260" s="178">
        <f t="shared" si="572"/>
        <v>0</v>
      </c>
      <c r="BH260" s="178"/>
      <c r="BI260" s="178"/>
      <c r="BJ260" s="178">
        <f t="shared" si="573"/>
        <v>0</v>
      </c>
      <c r="BK260" s="178"/>
      <c r="BL260" s="324"/>
      <c r="BM260" s="315"/>
      <c r="BN260" s="319"/>
    </row>
    <row r="261" s="267" customFormat="1" ht="33.95" hidden="1" customHeight="1" outlineLevel="5" collapsed="1" spans="2:66">
      <c r="B261" s="178" t="s">
        <v>784</v>
      </c>
      <c r="C261" s="287" t="s">
        <v>1269</v>
      </c>
      <c r="D261" s="267" t="s">
        <v>1270</v>
      </c>
      <c r="E261" s="178" t="s">
        <v>1271</v>
      </c>
      <c r="F261" s="178"/>
      <c r="G261" s="178" t="s">
        <v>928</v>
      </c>
      <c r="H261" s="178">
        <f t="shared" si="559"/>
        <v>0</v>
      </c>
      <c r="I261" s="178" t="s">
        <v>1260</v>
      </c>
      <c r="J261" s="302"/>
      <c r="K261" s="178" t="s">
        <v>1261</v>
      </c>
      <c r="L261" s="302"/>
      <c r="M261" s="178" t="s">
        <v>1262</v>
      </c>
      <c r="N261" s="178">
        <f t="shared" si="560"/>
        <v>0</v>
      </c>
      <c r="O261" s="302"/>
      <c r="P261" s="320"/>
      <c r="Q261" s="320"/>
      <c r="R261" s="320"/>
      <c r="S261" s="320"/>
      <c r="T261" s="320"/>
      <c r="U261" s="320"/>
      <c r="V261" s="320"/>
      <c r="W261" s="320"/>
      <c r="X261" s="320"/>
      <c r="Y261" s="320"/>
      <c r="Z261" s="320"/>
      <c r="AA261" s="178"/>
      <c r="AB261" s="178">
        <f t="shared" si="561"/>
        <v>0</v>
      </c>
      <c r="AC261" s="178">
        <f t="shared" si="562"/>
        <v>0</v>
      </c>
      <c r="AD261" s="178"/>
      <c r="AE261" s="178"/>
      <c r="AF261" s="178">
        <f t="shared" si="563"/>
        <v>0</v>
      </c>
      <c r="AG261" s="178"/>
      <c r="AH261" s="178"/>
      <c r="AI261" s="178">
        <f t="shared" si="564"/>
        <v>0</v>
      </c>
      <c r="AJ261" s="178"/>
      <c r="AK261" s="178"/>
      <c r="AL261" s="178">
        <f t="shared" si="565"/>
        <v>0</v>
      </c>
      <c r="AM261" s="178"/>
      <c r="AN261" s="178"/>
      <c r="AO261" s="178">
        <f t="shared" si="566"/>
        <v>0</v>
      </c>
      <c r="AP261" s="178"/>
      <c r="AQ261" s="178"/>
      <c r="AR261" s="178">
        <f t="shared" si="567"/>
        <v>0</v>
      </c>
      <c r="AS261" s="178"/>
      <c r="AT261" s="178"/>
      <c r="AU261" s="178">
        <f t="shared" si="568"/>
        <v>0</v>
      </c>
      <c r="AV261" s="178"/>
      <c r="AW261" s="178"/>
      <c r="AX261" s="178">
        <f t="shared" si="569"/>
        <v>0</v>
      </c>
      <c r="AY261" s="178"/>
      <c r="AZ261" s="178"/>
      <c r="BA261" s="178">
        <f t="shared" si="570"/>
        <v>0</v>
      </c>
      <c r="BB261" s="178"/>
      <c r="BC261" s="178"/>
      <c r="BD261" s="178">
        <f t="shared" si="571"/>
        <v>0</v>
      </c>
      <c r="BE261" s="178"/>
      <c r="BF261" s="178"/>
      <c r="BG261" s="178">
        <f t="shared" si="572"/>
        <v>0</v>
      </c>
      <c r="BH261" s="178"/>
      <c r="BI261" s="178"/>
      <c r="BJ261" s="178">
        <f t="shared" si="573"/>
        <v>0</v>
      </c>
      <c r="BK261" s="178"/>
      <c r="BL261" s="324"/>
      <c r="BM261" s="315"/>
      <c r="BN261" s="319"/>
    </row>
    <row r="262" s="48" customFormat="1" ht="33.95" hidden="1" customHeight="1" outlineLevel="3" collapsed="1" spans="2:66">
      <c r="B262" s="118" t="s">
        <v>779</v>
      </c>
      <c r="C262" s="119" t="s">
        <v>1272</v>
      </c>
      <c r="D262" s="48" t="s">
        <v>1273</v>
      </c>
      <c r="E262" s="118" t="s">
        <v>1274</v>
      </c>
      <c r="F262" s="118"/>
      <c r="G262" s="118" t="s">
        <v>928</v>
      </c>
      <c r="H262" s="118">
        <f>H263+H264+H273+H274+H283+H287+H288+H289+H290</f>
        <v>106981.132075472</v>
      </c>
      <c r="I262" s="118"/>
      <c r="J262" s="118"/>
      <c r="K262" s="118"/>
      <c r="L262" s="118"/>
      <c r="M262" s="118"/>
      <c r="N262" s="118"/>
      <c r="O262" s="118"/>
      <c r="P262" s="292"/>
      <c r="Q262" s="292"/>
      <c r="R262" s="292"/>
      <c r="S262" s="292"/>
      <c r="T262" s="292"/>
      <c r="U262" s="292"/>
      <c r="V262" s="292"/>
      <c r="W262" s="292"/>
      <c r="X262" s="292"/>
      <c r="Y262" s="292"/>
      <c r="Z262" s="292"/>
      <c r="AA262" s="292"/>
      <c r="AB262" s="118">
        <f>AB263+AB264+AB273+AB274+AB283+AB287+AB288+AB289+AB290</f>
        <v>106981.132075472</v>
      </c>
      <c r="AC262" s="118">
        <f t="shared" ref="AC262:AF262" si="574">AC263+AC264+AC273+AC274+AC283+AC287+AC288+AC289+AC290</f>
        <v>8915.09433962267</v>
      </c>
      <c r="AD262" s="118"/>
      <c r="AE262" s="118"/>
      <c r="AF262" s="118">
        <f t="shared" si="574"/>
        <v>8915.09433962267</v>
      </c>
      <c r="AG262" s="118"/>
      <c r="AH262" s="118"/>
      <c r="AI262" s="118">
        <f>AI263+AI264+AI273+AI274+AI283+AI287+AI288+AI289+AI290</f>
        <v>8915.09433962267</v>
      </c>
      <c r="AJ262" s="118"/>
      <c r="AK262" s="118"/>
      <c r="AL262" s="118">
        <f>AL263+AL264+AL273+AL274+AL283+AL287+AL288+AL289+AL290</f>
        <v>8915.09433962267</v>
      </c>
      <c r="AM262" s="118"/>
      <c r="AN262" s="118"/>
      <c r="AO262" s="118">
        <f>AO263+AO264+AO273+AO274+AO283+AO287+AO288+AO289+AO290</f>
        <v>8915.09433962267</v>
      </c>
      <c r="AP262" s="118"/>
      <c r="AQ262" s="118"/>
      <c r="AR262" s="118">
        <f>AR263+AR264+AR273+AR274+AR283+AR287+AR288+AR289+AR290</f>
        <v>8915.09433962267</v>
      </c>
      <c r="AS262" s="118"/>
      <c r="AT262" s="118"/>
      <c r="AU262" s="118">
        <f>AU263+AU264+AU273+AU274+AU283+AU287+AU288+AU289+AU290</f>
        <v>8915.09433962267</v>
      </c>
      <c r="AV262" s="118"/>
      <c r="AW262" s="118"/>
      <c r="AX262" s="118">
        <f>AX263+AX264+AX273+AX274+AX283+AX287+AX288+AX289+AX290</f>
        <v>8915.09433962267</v>
      </c>
      <c r="AY262" s="118"/>
      <c r="AZ262" s="118"/>
      <c r="BA262" s="118">
        <f>BA263+BA264+BA273+BA274+BA283+BA287+BA288+BA289+BA290</f>
        <v>8915.09433962267</v>
      </c>
      <c r="BB262" s="118"/>
      <c r="BC262" s="118"/>
      <c r="BD262" s="118">
        <f>BD263+BD264+BD273+BD274+BD283+BD287+BD288+BD289+BD290</f>
        <v>8915.09433962267</v>
      </c>
      <c r="BE262" s="118"/>
      <c r="BF262" s="118"/>
      <c r="BG262" s="118">
        <f>BG263+BG264+BG273+BG274+BG283+BG287+BG288+BG289+BG290</f>
        <v>8915.09433962267</v>
      </c>
      <c r="BH262" s="118"/>
      <c r="BI262" s="118"/>
      <c r="BJ262" s="118">
        <f>BJ263+BJ264+BJ273+BJ274+BJ283+BJ287+BJ288+BJ289+BJ290</f>
        <v>8915.09433962267</v>
      </c>
      <c r="BK262" s="118"/>
      <c r="BL262" s="309"/>
      <c r="BM262" s="315"/>
      <c r="BN262" s="317"/>
    </row>
    <row r="263" s="121" customFormat="1" ht="33.95" hidden="1" customHeight="1" outlineLevel="4" spans="2:66">
      <c r="B263" s="122" t="s">
        <v>784</v>
      </c>
      <c r="C263" s="123" t="s">
        <v>28</v>
      </c>
      <c r="D263" s="121" t="s">
        <v>29</v>
      </c>
      <c r="E263" s="122" t="s">
        <v>1275</v>
      </c>
      <c r="F263" s="122"/>
      <c r="G263" s="122" t="s">
        <v>928</v>
      </c>
      <c r="H263" s="122">
        <f>IFERROR(J263*L263*N263,0)</f>
        <v>106981.132075472</v>
      </c>
      <c r="I263" s="122" t="s">
        <v>1276</v>
      </c>
      <c r="J263" s="302">
        <f>预算主表!P82/12</f>
        <v>8915.09433962267</v>
      </c>
      <c r="K263" s="122" t="s">
        <v>1018</v>
      </c>
      <c r="L263" s="302">
        <v>1</v>
      </c>
      <c r="M263" s="122" t="s">
        <v>1181</v>
      </c>
      <c r="N263" s="122">
        <f t="shared" ref="N263:N273" si="575">COUNTA(O263:Z263)</f>
        <v>12</v>
      </c>
      <c r="O263" s="302" t="s">
        <v>1277</v>
      </c>
      <c r="P263" s="302" t="s">
        <v>1277</v>
      </c>
      <c r="Q263" s="302" t="s">
        <v>1277</v>
      </c>
      <c r="R263" s="302" t="s">
        <v>1277</v>
      </c>
      <c r="S263" s="302" t="s">
        <v>1277</v>
      </c>
      <c r="T263" s="302" t="s">
        <v>1277</v>
      </c>
      <c r="U263" s="302" t="s">
        <v>1277</v>
      </c>
      <c r="V263" s="302" t="s">
        <v>1277</v>
      </c>
      <c r="W263" s="302" t="s">
        <v>1277</v>
      </c>
      <c r="X263" s="302" t="s">
        <v>1277</v>
      </c>
      <c r="Y263" s="302" t="s">
        <v>1277</v>
      </c>
      <c r="Z263" s="302" t="s">
        <v>1277</v>
      </c>
      <c r="AA263" s="122"/>
      <c r="AB263" s="122">
        <f t="shared" ref="AB263:AB273" si="576">SUM(AC263,AF263,AI263,AL263,AO263,AR263,AU263,AX263,BA263,BD263,BG263,BJ263)</f>
        <v>106981.132075472</v>
      </c>
      <c r="AC263" s="122">
        <f t="shared" ref="AC263:AC273" si="577">IF(O263="",0,$J263*$L263)</f>
        <v>8915.09433962267</v>
      </c>
      <c r="AD263" s="122"/>
      <c r="AE263" s="122"/>
      <c r="AF263" s="122">
        <f t="shared" ref="AF263:AF273" si="578">IF(P263="",0,$J263*$L263)</f>
        <v>8915.09433962267</v>
      </c>
      <c r="AG263" s="122"/>
      <c r="AH263" s="122"/>
      <c r="AI263" s="122">
        <f t="shared" ref="AI263:AI273" si="579">IF(Q263="",0,$J263*$L263)</f>
        <v>8915.09433962267</v>
      </c>
      <c r="AJ263" s="122"/>
      <c r="AK263" s="122"/>
      <c r="AL263" s="122">
        <f t="shared" ref="AL263:AL273" si="580">IF(R263="",0,$J263*$L263)</f>
        <v>8915.09433962267</v>
      </c>
      <c r="AM263" s="122"/>
      <c r="AN263" s="122"/>
      <c r="AO263" s="122">
        <f t="shared" ref="AO263:AO273" si="581">IF(S263="",0,$J263*$L263)</f>
        <v>8915.09433962267</v>
      </c>
      <c r="AP263" s="122"/>
      <c r="AQ263" s="122"/>
      <c r="AR263" s="122">
        <f t="shared" ref="AR263:AR273" si="582">IF(T263="",0,$J263*$L263)</f>
        <v>8915.09433962267</v>
      </c>
      <c r="AS263" s="122"/>
      <c r="AT263" s="122"/>
      <c r="AU263" s="122">
        <f t="shared" ref="AU263:AU273" si="583">IF(U263="",0,$J263*$L263)</f>
        <v>8915.09433962267</v>
      </c>
      <c r="AV263" s="122"/>
      <c r="AW263" s="122"/>
      <c r="AX263" s="122">
        <f t="shared" ref="AX263:AX273" si="584">IF(V263="",0,$J263*$L263)</f>
        <v>8915.09433962267</v>
      </c>
      <c r="AY263" s="122"/>
      <c r="AZ263" s="122"/>
      <c r="BA263" s="122">
        <f t="shared" ref="BA263:BA273" si="585">IF(W263="",0,$J263*$L263)</f>
        <v>8915.09433962267</v>
      </c>
      <c r="BB263" s="122"/>
      <c r="BC263" s="122"/>
      <c r="BD263" s="122">
        <f t="shared" ref="BD263:BD273" si="586">IF(X263="",0,$J263*$L263)</f>
        <v>8915.09433962267</v>
      </c>
      <c r="BE263" s="122"/>
      <c r="BF263" s="122"/>
      <c r="BG263" s="122">
        <f t="shared" ref="BG263:BG273" si="587">IF(Y263="",0,$J263*$L263)</f>
        <v>8915.09433962267</v>
      </c>
      <c r="BH263" s="122"/>
      <c r="BI263" s="122"/>
      <c r="BJ263" s="122">
        <f t="shared" ref="BJ263:BJ273" si="588">IF(Z263="",0,$J263*$L263)</f>
        <v>8915.09433962267</v>
      </c>
      <c r="BK263" s="122"/>
      <c r="BL263" s="310"/>
      <c r="BM263" s="315"/>
      <c r="BN263" s="318"/>
    </row>
    <row r="264" s="121" customFormat="1" ht="33.95" hidden="1" customHeight="1" outlineLevel="4" collapsed="1" spans="2:66">
      <c r="B264" s="122" t="s">
        <v>779</v>
      </c>
      <c r="C264" s="123" t="s">
        <v>1278</v>
      </c>
      <c r="D264" s="121" t="s">
        <v>1279</v>
      </c>
      <c r="E264" s="122"/>
      <c r="F264" s="122"/>
      <c r="G264" s="122"/>
      <c r="H264" s="122">
        <f>SUM(H265:H272)</f>
        <v>0</v>
      </c>
      <c r="I264" s="122"/>
      <c r="J264" s="122"/>
      <c r="K264" s="122"/>
      <c r="L264" s="122"/>
      <c r="M264" s="122"/>
      <c r="N264" s="122"/>
      <c r="O264" s="122"/>
      <c r="P264" s="293"/>
      <c r="Q264" s="293"/>
      <c r="R264" s="293"/>
      <c r="S264" s="293"/>
      <c r="T264" s="293"/>
      <c r="U264" s="293"/>
      <c r="V264" s="293"/>
      <c r="W264" s="293"/>
      <c r="X264" s="293"/>
      <c r="Y264" s="293"/>
      <c r="Z264" s="293"/>
      <c r="AA264" s="293"/>
      <c r="AB264" s="122">
        <f t="shared" ref="AB264:AF264" si="589">SUM(AB265:AB272)</f>
        <v>0</v>
      </c>
      <c r="AC264" s="122">
        <f t="shared" si="589"/>
        <v>0</v>
      </c>
      <c r="AD264" s="122"/>
      <c r="AE264" s="122"/>
      <c r="AF264" s="122">
        <f t="shared" si="589"/>
        <v>0</v>
      </c>
      <c r="AG264" s="122"/>
      <c r="AH264" s="122"/>
      <c r="AI264" s="122">
        <f>SUM(AI265:AI272)</f>
        <v>0</v>
      </c>
      <c r="AJ264" s="122"/>
      <c r="AK264" s="122"/>
      <c r="AL264" s="122">
        <f>SUM(AL265:AL272)</f>
        <v>0</v>
      </c>
      <c r="AM264" s="122"/>
      <c r="AN264" s="122"/>
      <c r="AO264" s="122">
        <f>SUM(AO265:AO272)</f>
        <v>0</v>
      </c>
      <c r="AP264" s="122"/>
      <c r="AQ264" s="122"/>
      <c r="AR264" s="122">
        <f>SUM(AR265:AR272)</f>
        <v>0</v>
      </c>
      <c r="AS264" s="122"/>
      <c r="AT264" s="122"/>
      <c r="AU264" s="122">
        <f>SUM(AU265:AU272)</f>
        <v>0</v>
      </c>
      <c r="AV264" s="122"/>
      <c r="AW264" s="122"/>
      <c r="AX264" s="122">
        <f>SUM(AX265:AX272)</f>
        <v>0</v>
      </c>
      <c r="AY264" s="122"/>
      <c r="AZ264" s="122"/>
      <c r="BA264" s="122">
        <f>SUM(BA265:BA272)</f>
        <v>0</v>
      </c>
      <c r="BB264" s="122"/>
      <c r="BC264" s="122"/>
      <c r="BD264" s="122">
        <f>SUM(BD265:BD272)</f>
        <v>0</v>
      </c>
      <c r="BE264" s="122"/>
      <c r="BF264" s="122"/>
      <c r="BG264" s="122">
        <f>SUM(BG265:BG272)</f>
        <v>0</v>
      </c>
      <c r="BH264" s="122"/>
      <c r="BI264" s="122"/>
      <c r="BJ264" s="122">
        <f>SUM(BJ265:BJ272)</f>
        <v>0</v>
      </c>
      <c r="BK264" s="122"/>
      <c r="BL264" s="310"/>
      <c r="BM264" s="315"/>
      <c r="BN264" s="318"/>
    </row>
    <row r="265" s="267" customFormat="1" ht="33.95" hidden="1" customHeight="1" outlineLevel="5" spans="2:66">
      <c r="B265" s="178" t="s">
        <v>784</v>
      </c>
      <c r="C265" s="287" t="s">
        <v>56</v>
      </c>
      <c r="D265" s="267" t="s">
        <v>57</v>
      </c>
      <c r="E265" s="178" t="s">
        <v>1280</v>
      </c>
      <c r="F265" s="178"/>
      <c r="G265" s="178" t="s">
        <v>928</v>
      </c>
      <c r="H265" s="178">
        <f t="shared" ref="H265:H273" si="590">IFERROR(J265*L265*N265,0)</f>
        <v>0</v>
      </c>
      <c r="I265" s="178" t="s">
        <v>1281</v>
      </c>
      <c r="J265" s="302"/>
      <c r="K265" s="178" t="s">
        <v>1282</v>
      </c>
      <c r="L265" s="302"/>
      <c r="M265" s="178" t="s">
        <v>1283</v>
      </c>
      <c r="N265" s="178">
        <f t="shared" si="575"/>
        <v>0</v>
      </c>
      <c r="O265" s="302"/>
      <c r="P265" s="321"/>
      <c r="Q265" s="321"/>
      <c r="R265" s="321"/>
      <c r="S265" s="321"/>
      <c r="T265" s="321"/>
      <c r="U265" s="321"/>
      <c r="V265" s="321"/>
      <c r="W265" s="321"/>
      <c r="X265" s="321"/>
      <c r="Y265" s="321"/>
      <c r="Z265" s="321"/>
      <c r="AA265" s="178"/>
      <c r="AB265" s="178">
        <f t="shared" si="576"/>
        <v>0</v>
      </c>
      <c r="AC265" s="178">
        <f t="shared" si="577"/>
        <v>0</v>
      </c>
      <c r="AD265" s="178"/>
      <c r="AE265" s="178"/>
      <c r="AF265" s="178">
        <f t="shared" si="578"/>
        <v>0</v>
      </c>
      <c r="AG265" s="178"/>
      <c r="AH265" s="178"/>
      <c r="AI265" s="178">
        <f t="shared" si="579"/>
        <v>0</v>
      </c>
      <c r="AJ265" s="178"/>
      <c r="AK265" s="178"/>
      <c r="AL265" s="178">
        <f t="shared" si="580"/>
        <v>0</v>
      </c>
      <c r="AM265" s="178"/>
      <c r="AN265" s="178"/>
      <c r="AO265" s="178">
        <f t="shared" si="581"/>
        <v>0</v>
      </c>
      <c r="AP265" s="178"/>
      <c r="AQ265" s="178"/>
      <c r="AR265" s="178">
        <f t="shared" si="582"/>
        <v>0</v>
      </c>
      <c r="AS265" s="178"/>
      <c r="AT265" s="178"/>
      <c r="AU265" s="178">
        <f t="shared" si="583"/>
        <v>0</v>
      </c>
      <c r="AV265" s="178"/>
      <c r="AW265" s="178"/>
      <c r="AX265" s="178">
        <f t="shared" si="584"/>
        <v>0</v>
      </c>
      <c r="AY265" s="178"/>
      <c r="AZ265" s="178"/>
      <c r="BA265" s="178">
        <f t="shared" si="585"/>
        <v>0</v>
      </c>
      <c r="BB265" s="178"/>
      <c r="BC265" s="178"/>
      <c r="BD265" s="178">
        <f t="shared" si="586"/>
        <v>0</v>
      </c>
      <c r="BE265" s="178"/>
      <c r="BF265" s="178"/>
      <c r="BG265" s="178">
        <f t="shared" si="587"/>
        <v>0</v>
      </c>
      <c r="BH265" s="178"/>
      <c r="BI265" s="178"/>
      <c r="BJ265" s="178">
        <f t="shared" si="588"/>
        <v>0</v>
      </c>
      <c r="BK265" s="178"/>
      <c r="BL265" s="324"/>
      <c r="BM265" s="315"/>
      <c r="BN265" s="319"/>
    </row>
    <row r="266" s="267" customFormat="1" ht="33.95" hidden="1" customHeight="1" outlineLevel="5" spans="2:66">
      <c r="B266" s="178" t="s">
        <v>784</v>
      </c>
      <c r="C266" s="287" t="s">
        <v>58</v>
      </c>
      <c r="D266" s="267" t="s">
        <v>59</v>
      </c>
      <c r="E266" s="178" t="s">
        <v>1284</v>
      </c>
      <c r="F266" s="178"/>
      <c r="G266" s="178" t="s">
        <v>928</v>
      </c>
      <c r="H266" s="178">
        <f t="shared" si="590"/>
        <v>0</v>
      </c>
      <c r="I266" s="178" t="s">
        <v>1285</v>
      </c>
      <c r="J266" s="302">
        <f>预算主表!P87</f>
        <v>0</v>
      </c>
      <c r="K266" s="178" t="s">
        <v>1261</v>
      </c>
      <c r="L266" s="302">
        <v>1</v>
      </c>
      <c r="M266" s="178" t="s">
        <v>1286</v>
      </c>
      <c r="N266" s="178">
        <f t="shared" si="575"/>
        <v>1</v>
      </c>
      <c r="O266" s="302" t="s">
        <v>1277</v>
      </c>
      <c r="P266" s="302"/>
      <c r="Q266" s="302"/>
      <c r="R266" s="302"/>
      <c r="S266" s="302"/>
      <c r="T266" s="302"/>
      <c r="U266" s="302"/>
      <c r="V266" s="302"/>
      <c r="W266" s="302"/>
      <c r="X266" s="302"/>
      <c r="Y266" s="302"/>
      <c r="Z266" s="302"/>
      <c r="AA266" s="178"/>
      <c r="AB266" s="178">
        <f t="shared" si="576"/>
        <v>0</v>
      </c>
      <c r="AC266" s="178">
        <f t="shared" si="577"/>
        <v>0</v>
      </c>
      <c r="AD266" s="178"/>
      <c r="AE266" s="178"/>
      <c r="AF266" s="178">
        <f t="shared" si="578"/>
        <v>0</v>
      </c>
      <c r="AG266" s="178"/>
      <c r="AH266" s="178"/>
      <c r="AI266" s="178">
        <f t="shared" si="579"/>
        <v>0</v>
      </c>
      <c r="AJ266" s="178"/>
      <c r="AK266" s="178"/>
      <c r="AL266" s="178">
        <f t="shared" si="580"/>
        <v>0</v>
      </c>
      <c r="AM266" s="178"/>
      <c r="AN266" s="178"/>
      <c r="AO266" s="178">
        <f t="shared" si="581"/>
        <v>0</v>
      </c>
      <c r="AP266" s="178"/>
      <c r="AQ266" s="178"/>
      <c r="AR266" s="178">
        <f t="shared" si="582"/>
        <v>0</v>
      </c>
      <c r="AS266" s="178"/>
      <c r="AT266" s="178"/>
      <c r="AU266" s="178">
        <f t="shared" si="583"/>
        <v>0</v>
      </c>
      <c r="AV266" s="178"/>
      <c r="AW266" s="178"/>
      <c r="AX266" s="178">
        <f t="shared" si="584"/>
        <v>0</v>
      </c>
      <c r="AY266" s="178"/>
      <c r="AZ266" s="178"/>
      <c r="BA266" s="178">
        <f t="shared" si="585"/>
        <v>0</v>
      </c>
      <c r="BB266" s="178"/>
      <c r="BC266" s="178"/>
      <c r="BD266" s="178">
        <f t="shared" si="586"/>
        <v>0</v>
      </c>
      <c r="BE266" s="178"/>
      <c r="BF266" s="178"/>
      <c r="BG266" s="178">
        <f t="shared" si="587"/>
        <v>0</v>
      </c>
      <c r="BH266" s="178"/>
      <c r="BI266" s="178"/>
      <c r="BJ266" s="178">
        <f t="shared" si="588"/>
        <v>0</v>
      </c>
      <c r="BK266" s="178"/>
      <c r="BL266" s="324"/>
      <c r="BM266" s="315"/>
      <c r="BN266" s="319"/>
    </row>
    <row r="267" s="267" customFormat="1" ht="33.95" hidden="1" customHeight="1" outlineLevel="5" spans="2:66">
      <c r="B267" s="178" t="s">
        <v>784</v>
      </c>
      <c r="C267" s="287" t="s">
        <v>60</v>
      </c>
      <c r="D267" s="267" t="s">
        <v>61</v>
      </c>
      <c r="E267" s="178" t="s">
        <v>1287</v>
      </c>
      <c r="F267" s="178"/>
      <c r="G267" s="178" t="s">
        <v>928</v>
      </c>
      <c r="H267" s="178">
        <f t="shared" si="590"/>
        <v>0</v>
      </c>
      <c r="I267" s="178" t="s">
        <v>1288</v>
      </c>
      <c r="J267" s="302"/>
      <c r="K267" s="178" t="s">
        <v>1289</v>
      </c>
      <c r="L267" s="302"/>
      <c r="M267" s="178" t="s">
        <v>1290</v>
      </c>
      <c r="N267" s="178">
        <f t="shared" si="575"/>
        <v>0</v>
      </c>
      <c r="O267" s="302"/>
      <c r="P267" s="302"/>
      <c r="Q267" s="302"/>
      <c r="R267" s="302"/>
      <c r="S267" s="302"/>
      <c r="T267" s="302"/>
      <c r="U267" s="302"/>
      <c r="V267" s="302"/>
      <c r="W267" s="302"/>
      <c r="X267" s="302"/>
      <c r="Y267" s="302"/>
      <c r="Z267" s="302"/>
      <c r="AA267" s="178"/>
      <c r="AB267" s="178">
        <f t="shared" si="576"/>
        <v>0</v>
      </c>
      <c r="AC267" s="178">
        <f t="shared" si="577"/>
        <v>0</v>
      </c>
      <c r="AD267" s="178"/>
      <c r="AE267" s="178"/>
      <c r="AF267" s="178">
        <f t="shared" si="578"/>
        <v>0</v>
      </c>
      <c r="AG267" s="178"/>
      <c r="AH267" s="178"/>
      <c r="AI267" s="178">
        <f t="shared" si="579"/>
        <v>0</v>
      </c>
      <c r="AJ267" s="178"/>
      <c r="AK267" s="178"/>
      <c r="AL267" s="178">
        <f t="shared" si="580"/>
        <v>0</v>
      </c>
      <c r="AM267" s="178"/>
      <c r="AN267" s="178"/>
      <c r="AO267" s="178">
        <f t="shared" si="581"/>
        <v>0</v>
      </c>
      <c r="AP267" s="178"/>
      <c r="AQ267" s="178"/>
      <c r="AR267" s="178">
        <f t="shared" si="582"/>
        <v>0</v>
      </c>
      <c r="AS267" s="178"/>
      <c r="AT267" s="178"/>
      <c r="AU267" s="178">
        <f t="shared" si="583"/>
        <v>0</v>
      </c>
      <c r="AV267" s="178"/>
      <c r="AW267" s="178"/>
      <c r="AX267" s="178">
        <f t="shared" si="584"/>
        <v>0</v>
      </c>
      <c r="AY267" s="178"/>
      <c r="AZ267" s="178"/>
      <c r="BA267" s="178">
        <f t="shared" si="585"/>
        <v>0</v>
      </c>
      <c r="BB267" s="178"/>
      <c r="BC267" s="178"/>
      <c r="BD267" s="178">
        <f t="shared" si="586"/>
        <v>0</v>
      </c>
      <c r="BE267" s="178"/>
      <c r="BF267" s="178"/>
      <c r="BG267" s="178">
        <f t="shared" si="587"/>
        <v>0</v>
      </c>
      <c r="BH267" s="178"/>
      <c r="BI267" s="178"/>
      <c r="BJ267" s="178">
        <f t="shared" si="588"/>
        <v>0</v>
      </c>
      <c r="BK267" s="178"/>
      <c r="BL267" s="324"/>
      <c r="BM267" s="315"/>
      <c r="BN267" s="319"/>
    </row>
    <row r="268" s="267" customFormat="1" ht="33.95" hidden="1" customHeight="1" outlineLevel="5" spans="2:66">
      <c r="B268" s="178" t="s">
        <v>784</v>
      </c>
      <c r="C268" s="287" t="s">
        <v>50</v>
      </c>
      <c r="D268" s="267" t="s">
        <v>51</v>
      </c>
      <c r="E268" s="178" t="s">
        <v>1284</v>
      </c>
      <c r="F268" s="178"/>
      <c r="G268" s="178" t="s">
        <v>928</v>
      </c>
      <c r="H268" s="178">
        <f t="shared" si="590"/>
        <v>0</v>
      </c>
      <c r="I268" s="178" t="s">
        <v>1227</v>
      </c>
      <c r="J268" s="302">
        <f>预算主表!P86</f>
        <v>0</v>
      </c>
      <c r="K268" s="178" t="s">
        <v>1261</v>
      </c>
      <c r="L268" s="302">
        <v>1</v>
      </c>
      <c r="M268" s="178" t="s">
        <v>1286</v>
      </c>
      <c r="N268" s="178">
        <f t="shared" si="575"/>
        <v>1</v>
      </c>
      <c r="O268" s="302" t="s">
        <v>1277</v>
      </c>
      <c r="P268" s="302"/>
      <c r="Q268" s="302"/>
      <c r="R268" s="302"/>
      <c r="S268" s="302"/>
      <c r="T268" s="302"/>
      <c r="U268" s="302"/>
      <c r="V268" s="302"/>
      <c r="W268" s="302"/>
      <c r="X268" s="302"/>
      <c r="Y268" s="302"/>
      <c r="Z268" s="302"/>
      <c r="AA268" s="178"/>
      <c r="AB268" s="178">
        <f t="shared" si="576"/>
        <v>0</v>
      </c>
      <c r="AC268" s="178">
        <f t="shared" si="577"/>
        <v>0</v>
      </c>
      <c r="AD268" s="178"/>
      <c r="AE268" s="178"/>
      <c r="AF268" s="178">
        <f t="shared" si="578"/>
        <v>0</v>
      </c>
      <c r="AG268" s="178"/>
      <c r="AH268" s="178"/>
      <c r="AI268" s="178">
        <f t="shared" si="579"/>
        <v>0</v>
      </c>
      <c r="AJ268" s="178"/>
      <c r="AK268" s="178"/>
      <c r="AL268" s="178">
        <f t="shared" si="580"/>
        <v>0</v>
      </c>
      <c r="AM268" s="178"/>
      <c r="AN268" s="178"/>
      <c r="AO268" s="178">
        <f t="shared" si="581"/>
        <v>0</v>
      </c>
      <c r="AP268" s="178"/>
      <c r="AQ268" s="178"/>
      <c r="AR268" s="178">
        <f t="shared" si="582"/>
        <v>0</v>
      </c>
      <c r="AS268" s="178"/>
      <c r="AT268" s="178"/>
      <c r="AU268" s="178">
        <f t="shared" si="583"/>
        <v>0</v>
      </c>
      <c r="AV268" s="178"/>
      <c r="AW268" s="178"/>
      <c r="AX268" s="178">
        <f t="shared" si="584"/>
        <v>0</v>
      </c>
      <c r="AY268" s="178"/>
      <c r="AZ268" s="178"/>
      <c r="BA268" s="178">
        <f t="shared" si="585"/>
        <v>0</v>
      </c>
      <c r="BB268" s="178"/>
      <c r="BC268" s="178"/>
      <c r="BD268" s="178">
        <f t="shared" si="586"/>
        <v>0</v>
      </c>
      <c r="BE268" s="178"/>
      <c r="BF268" s="178"/>
      <c r="BG268" s="178">
        <f t="shared" si="587"/>
        <v>0</v>
      </c>
      <c r="BH268" s="178"/>
      <c r="BI268" s="178"/>
      <c r="BJ268" s="178">
        <f t="shared" si="588"/>
        <v>0</v>
      </c>
      <c r="BK268" s="178"/>
      <c r="BL268" s="324"/>
      <c r="BM268" s="315"/>
      <c r="BN268" s="319"/>
    </row>
    <row r="269" s="267" customFormat="1" ht="33.95" hidden="1" customHeight="1" outlineLevel="5" spans="2:66">
      <c r="B269" s="178" t="s">
        <v>784</v>
      </c>
      <c r="C269" s="287" t="s">
        <v>52</v>
      </c>
      <c r="D269" s="267" t="s">
        <v>53</v>
      </c>
      <c r="E269" s="178" t="s">
        <v>1284</v>
      </c>
      <c r="F269" s="178"/>
      <c r="G269" s="178" t="s">
        <v>928</v>
      </c>
      <c r="H269" s="178">
        <f t="shared" si="590"/>
        <v>0</v>
      </c>
      <c r="I269" s="178" t="s">
        <v>1227</v>
      </c>
      <c r="J269" s="302"/>
      <c r="K269" s="178" t="s">
        <v>1261</v>
      </c>
      <c r="L269" s="302"/>
      <c r="M269" s="178" t="s">
        <v>1286</v>
      </c>
      <c r="N269" s="178">
        <f t="shared" si="575"/>
        <v>0</v>
      </c>
      <c r="O269" s="302"/>
      <c r="P269" s="302"/>
      <c r="Q269" s="302"/>
      <c r="R269" s="302"/>
      <c r="S269" s="302"/>
      <c r="T269" s="302"/>
      <c r="U269" s="302"/>
      <c r="V269" s="302"/>
      <c r="W269" s="302"/>
      <c r="X269" s="302"/>
      <c r="Y269" s="302"/>
      <c r="Z269" s="302"/>
      <c r="AA269" s="178"/>
      <c r="AB269" s="178">
        <f t="shared" si="576"/>
        <v>0</v>
      </c>
      <c r="AC269" s="178">
        <f t="shared" si="577"/>
        <v>0</v>
      </c>
      <c r="AD269" s="178"/>
      <c r="AE269" s="178"/>
      <c r="AF269" s="178">
        <f t="shared" si="578"/>
        <v>0</v>
      </c>
      <c r="AG269" s="178"/>
      <c r="AH269" s="178"/>
      <c r="AI269" s="178">
        <f t="shared" si="579"/>
        <v>0</v>
      </c>
      <c r="AJ269" s="178"/>
      <c r="AK269" s="178"/>
      <c r="AL269" s="178">
        <f t="shared" si="580"/>
        <v>0</v>
      </c>
      <c r="AM269" s="178"/>
      <c r="AN269" s="178"/>
      <c r="AO269" s="178">
        <f t="shared" si="581"/>
        <v>0</v>
      </c>
      <c r="AP269" s="178"/>
      <c r="AQ269" s="178"/>
      <c r="AR269" s="178">
        <f t="shared" si="582"/>
        <v>0</v>
      </c>
      <c r="AS269" s="178"/>
      <c r="AT269" s="178"/>
      <c r="AU269" s="178">
        <f t="shared" si="583"/>
        <v>0</v>
      </c>
      <c r="AV269" s="178"/>
      <c r="AW269" s="178"/>
      <c r="AX269" s="178">
        <f t="shared" si="584"/>
        <v>0</v>
      </c>
      <c r="AY269" s="178"/>
      <c r="AZ269" s="178"/>
      <c r="BA269" s="178">
        <f t="shared" si="585"/>
        <v>0</v>
      </c>
      <c r="BB269" s="178"/>
      <c r="BC269" s="178"/>
      <c r="BD269" s="178">
        <f t="shared" si="586"/>
        <v>0</v>
      </c>
      <c r="BE269" s="178"/>
      <c r="BF269" s="178"/>
      <c r="BG269" s="178">
        <f t="shared" si="587"/>
        <v>0</v>
      </c>
      <c r="BH269" s="178"/>
      <c r="BI269" s="178"/>
      <c r="BJ269" s="178">
        <f t="shared" si="588"/>
        <v>0</v>
      </c>
      <c r="BK269" s="178"/>
      <c r="BL269" s="324"/>
      <c r="BM269" s="315"/>
      <c r="BN269" s="319"/>
    </row>
    <row r="270" s="267" customFormat="1" ht="33.95" hidden="1" customHeight="1" outlineLevel="5" spans="2:66">
      <c r="B270" s="178" t="s">
        <v>784</v>
      </c>
      <c r="C270" s="287" t="s">
        <v>1291</v>
      </c>
      <c r="D270" s="267" t="s">
        <v>1292</v>
      </c>
      <c r="E270" s="178" t="s">
        <v>1284</v>
      </c>
      <c r="F270" s="178"/>
      <c r="G270" s="178" t="s">
        <v>928</v>
      </c>
      <c r="H270" s="178">
        <f t="shared" si="590"/>
        <v>0</v>
      </c>
      <c r="I270" s="178" t="s">
        <v>1227</v>
      </c>
      <c r="J270" s="302"/>
      <c r="K270" s="178" t="s">
        <v>1261</v>
      </c>
      <c r="L270" s="302"/>
      <c r="M270" s="178" t="s">
        <v>1286</v>
      </c>
      <c r="N270" s="178">
        <f t="shared" si="575"/>
        <v>0</v>
      </c>
      <c r="O270" s="302"/>
      <c r="P270" s="302"/>
      <c r="Q270" s="302"/>
      <c r="R270" s="302"/>
      <c r="S270" s="302"/>
      <c r="T270" s="302"/>
      <c r="U270" s="302"/>
      <c r="V270" s="302"/>
      <c r="W270" s="302"/>
      <c r="X270" s="302"/>
      <c r="Y270" s="302"/>
      <c r="Z270" s="302"/>
      <c r="AA270" s="178"/>
      <c r="AB270" s="178">
        <f t="shared" si="576"/>
        <v>0</v>
      </c>
      <c r="AC270" s="178">
        <f t="shared" si="577"/>
        <v>0</v>
      </c>
      <c r="AD270" s="178"/>
      <c r="AE270" s="178"/>
      <c r="AF270" s="178">
        <f t="shared" si="578"/>
        <v>0</v>
      </c>
      <c r="AG270" s="178"/>
      <c r="AH270" s="178"/>
      <c r="AI270" s="178">
        <f t="shared" si="579"/>
        <v>0</v>
      </c>
      <c r="AJ270" s="178"/>
      <c r="AK270" s="178"/>
      <c r="AL270" s="178">
        <f t="shared" si="580"/>
        <v>0</v>
      </c>
      <c r="AM270" s="178"/>
      <c r="AN270" s="178"/>
      <c r="AO270" s="178">
        <f t="shared" si="581"/>
        <v>0</v>
      </c>
      <c r="AP270" s="178"/>
      <c r="AQ270" s="178"/>
      <c r="AR270" s="178">
        <f t="shared" si="582"/>
        <v>0</v>
      </c>
      <c r="AS270" s="178"/>
      <c r="AT270" s="178"/>
      <c r="AU270" s="178">
        <f t="shared" si="583"/>
        <v>0</v>
      </c>
      <c r="AV270" s="178"/>
      <c r="AW270" s="178"/>
      <c r="AX270" s="178">
        <f t="shared" si="584"/>
        <v>0</v>
      </c>
      <c r="AY270" s="178"/>
      <c r="AZ270" s="178"/>
      <c r="BA270" s="178">
        <f t="shared" si="585"/>
        <v>0</v>
      </c>
      <c r="BB270" s="178"/>
      <c r="BC270" s="178"/>
      <c r="BD270" s="178">
        <f t="shared" si="586"/>
        <v>0</v>
      </c>
      <c r="BE270" s="178"/>
      <c r="BF270" s="178"/>
      <c r="BG270" s="178">
        <f t="shared" si="587"/>
        <v>0</v>
      </c>
      <c r="BH270" s="178"/>
      <c r="BI270" s="178"/>
      <c r="BJ270" s="178">
        <f t="shared" si="588"/>
        <v>0</v>
      </c>
      <c r="BK270" s="178"/>
      <c r="BL270" s="324"/>
      <c r="BM270" s="315"/>
      <c r="BN270" s="319"/>
    </row>
    <row r="271" s="267" customFormat="1" ht="33.95" hidden="1" customHeight="1" outlineLevel="5" spans="2:66">
      <c r="B271" s="178" t="s">
        <v>784</v>
      </c>
      <c r="C271" s="287" t="s">
        <v>1293</v>
      </c>
      <c r="D271" s="267" t="s">
        <v>1294</v>
      </c>
      <c r="E271" s="178" t="s">
        <v>1284</v>
      </c>
      <c r="F271" s="178"/>
      <c r="G271" s="178" t="s">
        <v>928</v>
      </c>
      <c r="H271" s="178">
        <f t="shared" si="590"/>
        <v>0</v>
      </c>
      <c r="I271" s="178" t="s">
        <v>1227</v>
      </c>
      <c r="J271" s="302"/>
      <c r="K271" s="178" t="s">
        <v>1261</v>
      </c>
      <c r="L271" s="302"/>
      <c r="M271" s="178" t="s">
        <v>1286</v>
      </c>
      <c r="N271" s="178">
        <f t="shared" si="575"/>
        <v>0</v>
      </c>
      <c r="O271" s="302"/>
      <c r="P271" s="302"/>
      <c r="Q271" s="302"/>
      <c r="R271" s="302"/>
      <c r="S271" s="302"/>
      <c r="T271" s="302"/>
      <c r="U271" s="302"/>
      <c r="V271" s="302"/>
      <c r="W271" s="302"/>
      <c r="X271" s="302"/>
      <c r="Y271" s="302"/>
      <c r="Z271" s="302"/>
      <c r="AA271" s="178"/>
      <c r="AB271" s="178">
        <f t="shared" si="576"/>
        <v>0</v>
      </c>
      <c r="AC271" s="178">
        <f t="shared" si="577"/>
        <v>0</v>
      </c>
      <c r="AD271" s="178"/>
      <c r="AE271" s="178"/>
      <c r="AF271" s="178">
        <f t="shared" si="578"/>
        <v>0</v>
      </c>
      <c r="AG271" s="178"/>
      <c r="AH271" s="178"/>
      <c r="AI271" s="178">
        <f t="shared" si="579"/>
        <v>0</v>
      </c>
      <c r="AJ271" s="178"/>
      <c r="AK271" s="178"/>
      <c r="AL271" s="178">
        <f t="shared" si="580"/>
        <v>0</v>
      </c>
      <c r="AM271" s="178"/>
      <c r="AN271" s="178"/>
      <c r="AO271" s="178">
        <f t="shared" si="581"/>
        <v>0</v>
      </c>
      <c r="AP271" s="178"/>
      <c r="AQ271" s="178"/>
      <c r="AR271" s="178">
        <f t="shared" si="582"/>
        <v>0</v>
      </c>
      <c r="AS271" s="178"/>
      <c r="AT271" s="178"/>
      <c r="AU271" s="178">
        <f t="shared" si="583"/>
        <v>0</v>
      </c>
      <c r="AV271" s="178"/>
      <c r="AW271" s="178"/>
      <c r="AX271" s="178">
        <f t="shared" si="584"/>
        <v>0</v>
      </c>
      <c r="AY271" s="178"/>
      <c r="AZ271" s="178"/>
      <c r="BA271" s="178">
        <f t="shared" si="585"/>
        <v>0</v>
      </c>
      <c r="BB271" s="178"/>
      <c r="BC271" s="178"/>
      <c r="BD271" s="178">
        <f t="shared" si="586"/>
        <v>0</v>
      </c>
      <c r="BE271" s="178"/>
      <c r="BF271" s="178"/>
      <c r="BG271" s="178">
        <f t="shared" si="587"/>
        <v>0</v>
      </c>
      <c r="BH271" s="178"/>
      <c r="BI271" s="178"/>
      <c r="BJ271" s="178">
        <f t="shared" si="588"/>
        <v>0</v>
      </c>
      <c r="BK271" s="178"/>
      <c r="BL271" s="324"/>
      <c r="BM271" s="315"/>
      <c r="BN271" s="319"/>
    </row>
    <row r="272" s="267" customFormat="1" ht="33.95" hidden="1" customHeight="1" outlineLevel="5" spans="2:66">
      <c r="B272" s="178" t="s">
        <v>784</v>
      </c>
      <c r="C272" s="287" t="s">
        <v>1295</v>
      </c>
      <c r="D272" s="267" t="s">
        <v>1296</v>
      </c>
      <c r="E272" s="178" t="s">
        <v>1284</v>
      </c>
      <c r="F272" s="178"/>
      <c r="G272" s="178" t="s">
        <v>928</v>
      </c>
      <c r="H272" s="178">
        <f t="shared" si="590"/>
        <v>0</v>
      </c>
      <c r="I272" s="178" t="s">
        <v>1227</v>
      </c>
      <c r="J272" s="302"/>
      <c r="K272" s="178" t="s">
        <v>1261</v>
      </c>
      <c r="L272" s="302"/>
      <c r="M272" s="178" t="s">
        <v>1286</v>
      </c>
      <c r="N272" s="178">
        <f t="shared" si="575"/>
        <v>0</v>
      </c>
      <c r="O272" s="302"/>
      <c r="P272" s="302"/>
      <c r="Q272" s="302"/>
      <c r="R272" s="302"/>
      <c r="S272" s="302"/>
      <c r="T272" s="302"/>
      <c r="U272" s="302"/>
      <c r="V272" s="302"/>
      <c r="W272" s="302"/>
      <c r="X272" s="302"/>
      <c r="Y272" s="302"/>
      <c r="Z272" s="302"/>
      <c r="AA272" s="178"/>
      <c r="AB272" s="178">
        <f t="shared" si="576"/>
        <v>0</v>
      </c>
      <c r="AC272" s="178">
        <f t="shared" si="577"/>
        <v>0</v>
      </c>
      <c r="AD272" s="178"/>
      <c r="AE272" s="178"/>
      <c r="AF272" s="178">
        <f t="shared" si="578"/>
        <v>0</v>
      </c>
      <c r="AG272" s="178"/>
      <c r="AH272" s="178"/>
      <c r="AI272" s="178">
        <f t="shared" si="579"/>
        <v>0</v>
      </c>
      <c r="AJ272" s="178"/>
      <c r="AK272" s="178"/>
      <c r="AL272" s="178">
        <f t="shared" si="580"/>
        <v>0</v>
      </c>
      <c r="AM272" s="178"/>
      <c r="AN272" s="178"/>
      <c r="AO272" s="178">
        <f t="shared" si="581"/>
        <v>0</v>
      </c>
      <c r="AP272" s="178"/>
      <c r="AQ272" s="178"/>
      <c r="AR272" s="178">
        <f t="shared" si="582"/>
        <v>0</v>
      </c>
      <c r="AS272" s="178"/>
      <c r="AT272" s="178"/>
      <c r="AU272" s="178">
        <f t="shared" si="583"/>
        <v>0</v>
      </c>
      <c r="AV272" s="178"/>
      <c r="AW272" s="178"/>
      <c r="AX272" s="178">
        <f t="shared" si="584"/>
        <v>0</v>
      </c>
      <c r="AY272" s="178"/>
      <c r="AZ272" s="178"/>
      <c r="BA272" s="178">
        <f t="shared" si="585"/>
        <v>0</v>
      </c>
      <c r="BB272" s="178"/>
      <c r="BC272" s="178"/>
      <c r="BD272" s="178">
        <f t="shared" si="586"/>
        <v>0</v>
      </c>
      <c r="BE272" s="178"/>
      <c r="BF272" s="178"/>
      <c r="BG272" s="178">
        <f t="shared" si="587"/>
        <v>0</v>
      </c>
      <c r="BH272" s="178"/>
      <c r="BI272" s="178"/>
      <c r="BJ272" s="178">
        <f t="shared" si="588"/>
        <v>0</v>
      </c>
      <c r="BK272" s="178"/>
      <c r="BL272" s="324"/>
      <c r="BM272" s="315"/>
      <c r="BN272" s="319"/>
    </row>
    <row r="273" s="121" customFormat="1" ht="33.95" hidden="1" customHeight="1" outlineLevel="4" spans="2:66">
      <c r="B273" s="122" t="s">
        <v>784</v>
      </c>
      <c r="C273" s="123" t="s">
        <v>1297</v>
      </c>
      <c r="D273" s="121" t="s">
        <v>1298</v>
      </c>
      <c r="E273" s="122"/>
      <c r="F273" s="122"/>
      <c r="G273" s="122" t="s">
        <v>928</v>
      </c>
      <c r="H273" s="122">
        <f t="shared" si="590"/>
        <v>0</v>
      </c>
      <c r="I273" s="122" t="s">
        <v>1228</v>
      </c>
      <c r="J273" s="122">
        <v>1</v>
      </c>
      <c r="K273" s="122" t="s">
        <v>1228</v>
      </c>
      <c r="L273" s="302"/>
      <c r="M273" s="122" t="s">
        <v>1220</v>
      </c>
      <c r="N273" s="122">
        <f t="shared" si="575"/>
        <v>0</v>
      </c>
      <c r="O273" s="302"/>
      <c r="P273" s="320"/>
      <c r="Q273" s="320"/>
      <c r="R273" s="320"/>
      <c r="S273" s="320"/>
      <c r="T273" s="320"/>
      <c r="U273" s="320"/>
      <c r="V273" s="320"/>
      <c r="W273" s="320"/>
      <c r="X273" s="320"/>
      <c r="Y273" s="320"/>
      <c r="Z273" s="320"/>
      <c r="AA273" s="122"/>
      <c r="AB273" s="122">
        <f t="shared" si="576"/>
        <v>0</v>
      </c>
      <c r="AC273" s="122">
        <f t="shared" si="577"/>
        <v>0</v>
      </c>
      <c r="AD273" s="122"/>
      <c r="AE273" s="122"/>
      <c r="AF273" s="122">
        <f t="shared" si="578"/>
        <v>0</v>
      </c>
      <c r="AG273" s="122"/>
      <c r="AH273" s="122"/>
      <c r="AI273" s="122">
        <f t="shared" si="579"/>
        <v>0</v>
      </c>
      <c r="AJ273" s="122"/>
      <c r="AK273" s="122"/>
      <c r="AL273" s="122">
        <f t="shared" si="580"/>
        <v>0</v>
      </c>
      <c r="AM273" s="122"/>
      <c r="AN273" s="122"/>
      <c r="AO273" s="122">
        <f t="shared" si="581"/>
        <v>0</v>
      </c>
      <c r="AP273" s="122"/>
      <c r="AQ273" s="122"/>
      <c r="AR273" s="122">
        <f t="shared" si="582"/>
        <v>0</v>
      </c>
      <c r="AS273" s="122"/>
      <c r="AT273" s="122"/>
      <c r="AU273" s="122">
        <f t="shared" si="583"/>
        <v>0</v>
      </c>
      <c r="AV273" s="122"/>
      <c r="AW273" s="122"/>
      <c r="AX273" s="122">
        <f t="shared" si="584"/>
        <v>0</v>
      </c>
      <c r="AY273" s="122"/>
      <c r="AZ273" s="122"/>
      <c r="BA273" s="122">
        <f t="shared" si="585"/>
        <v>0</v>
      </c>
      <c r="BB273" s="122"/>
      <c r="BC273" s="122"/>
      <c r="BD273" s="122">
        <f t="shared" si="586"/>
        <v>0</v>
      </c>
      <c r="BE273" s="122"/>
      <c r="BF273" s="122"/>
      <c r="BG273" s="122">
        <f t="shared" si="587"/>
        <v>0</v>
      </c>
      <c r="BH273" s="122"/>
      <c r="BI273" s="122"/>
      <c r="BJ273" s="122">
        <f t="shared" si="588"/>
        <v>0</v>
      </c>
      <c r="BK273" s="122"/>
      <c r="BL273" s="310"/>
      <c r="BM273" s="315"/>
      <c r="BN273" s="318"/>
    </row>
    <row r="274" s="121" customFormat="1" ht="33.95" hidden="1" customHeight="1" outlineLevel="4" collapsed="1" spans="2:66">
      <c r="B274" s="122" t="s">
        <v>779</v>
      </c>
      <c r="C274" s="123" t="s">
        <v>1299</v>
      </c>
      <c r="D274" s="121" t="s">
        <v>1300</v>
      </c>
      <c r="E274" s="122"/>
      <c r="F274" s="122"/>
      <c r="G274" s="122"/>
      <c r="H274" s="122">
        <f>SUM(H275:H282)</f>
        <v>0</v>
      </c>
      <c r="I274" s="122"/>
      <c r="J274" s="122"/>
      <c r="K274" s="122"/>
      <c r="L274" s="122"/>
      <c r="M274" s="122"/>
      <c r="N274" s="122"/>
      <c r="O274" s="122"/>
      <c r="P274" s="293"/>
      <c r="Q274" s="293"/>
      <c r="R274" s="293"/>
      <c r="S274" s="293"/>
      <c r="T274" s="293"/>
      <c r="U274" s="293"/>
      <c r="V274" s="293"/>
      <c r="W274" s="293"/>
      <c r="X274" s="293"/>
      <c r="Y274" s="293"/>
      <c r="Z274" s="293"/>
      <c r="AA274" s="293"/>
      <c r="AB274" s="122">
        <f>SUM(AB275:AB282)</f>
        <v>0</v>
      </c>
      <c r="AC274" s="122">
        <f>SUM(AC275:AC282)</f>
        <v>0</v>
      </c>
      <c r="AD274" s="122"/>
      <c r="AE274" s="122"/>
      <c r="AF274" s="122">
        <f>SUM(AF275:AF282)</f>
        <v>0</v>
      </c>
      <c r="AG274" s="122"/>
      <c r="AH274" s="122"/>
      <c r="AI274" s="122">
        <f>SUM(AI275:AI282)</f>
        <v>0</v>
      </c>
      <c r="AJ274" s="122"/>
      <c r="AK274" s="122"/>
      <c r="AL274" s="122">
        <f>SUM(AL275:AL282)</f>
        <v>0</v>
      </c>
      <c r="AM274" s="122"/>
      <c r="AN274" s="122"/>
      <c r="AO274" s="122">
        <f>SUM(AO275:AO282)</f>
        <v>0</v>
      </c>
      <c r="AP274" s="122"/>
      <c r="AQ274" s="122"/>
      <c r="AR274" s="122">
        <f>SUM(AR275:AR282)</f>
        <v>0</v>
      </c>
      <c r="AS274" s="122"/>
      <c r="AT274" s="122"/>
      <c r="AU274" s="122">
        <f>SUM(AU275:AU282)</f>
        <v>0</v>
      </c>
      <c r="AV274" s="122"/>
      <c r="AW274" s="122"/>
      <c r="AX274" s="122">
        <f>SUM(AX275:AX282)</f>
        <v>0</v>
      </c>
      <c r="AY274" s="122"/>
      <c r="AZ274" s="122"/>
      <c r="BA274" s="122">
        <f>SUM(BA275:BA282)</f>
        <v>0</v>
      </c>
      <c r="BB274" s="122"/>
      <c r="BC274" s="122"/>
      <c r="BD274" s="122">
        <f>SUM(BD275:BD282)</f>
        <v>0</v>
      </c>
      <c r="BE274" s="122"/>
      <c r="BF274" s="122"/>
      <c r="BG274" s="122">
        <f>SUM(BG275:BG282)</f>
        <v>0</v>
      </c>
      <c r="BH274" s="122"/>
      <c r="BI274" s="122"/>
      <c r="BJ274" s="122">
        <f>SUM(BJ275:BJ282)</f>
        <v>0</v>
      </c>
      <c r="BK274" s="122"/>
      <c r="BL274" s="310"/>
      <c r="BM274" s="315"/>
      <c r="BN274" s="318"/>
    </row>
    <row r="275" s="267" customFormat="1" ht="33.95" hidden="1" customHeight="1" outlineLevel="5" spans="2:66">
      <c r="B275" s="178" t="s">
        <v>784</v>
      </c>
      <c r="C275" s="287" t="s">
        <v>1301</v>
      </c>
      <c r="D275" s="267" t="s">
        <v>1302</v>
      </c>
      <c r="E275" s="178" t="s">
        <v>1303</v>
      </c>
      <c r="F275" s="178"/>
      <c r="G275" s="178" t="s">
        <v>928</v>
      </c>
      <c r="H275" s="178">
        <f t="shared" ref="H275:H282" si="591">IFERROR(J275*L275*N275,0)</f>
        <v>0</v>
      </c>
      <c r="I275" s="178" t="s">
        <v>1304</v>
      </c>
      <c r="J275" s="302"/>
      <c r="K275" s="178" t="s">
        <v>1018</v>
      </c>
      <c r="L275" s="302"/>
      <c r="M275" s="178" t="s">
        <v>1181</v>
      </c>
      <c r="N275" s="178">
        <f t="shared" ref="N275:N282" si="592">COUNTA(O275:Z275)</f>
        <v>0</v>
      </c>
      <c r="O275" s="302"/>
      <c r="P275" s="321"/>
      <c r="Q275" s="321"/>
      <c r="R275" s="321"/>
      <c r="S275" s="321"/>
      <c r="T275" s="321"/>
      <c r="U275" s="321"/>
      <c r="V275" s="321"/>
      <c r="W275" s="321"/>
      <c r="X275" s="321"/>
      <c r="Y275" s="321"/>
      <c r="Z275" s="321"/>
      <c r="AA275" s="178"/>
      <c r="AB275" s="178">
        <f t="shared" ref="AB275:AB282" si="593">SUM(AC275,AF275,AI275,AL275,AO275,AR275,AU275,AX275,BA275,BD275,BG275,BJ275)</f>
        <v>0</v>
      </c>
      <c r="AC275" s="178">
        <f t="shared" ref="AC275:AC282" si="594">IF(O275="",0,$J275*$L275)</f>
        <v>0</v>
      </c>
      <c r="AD275" s="178"/>
      <c r="AE275" s="178"/>
      <c r="AF275" s="178">
        <f t="shared" ref="AF275:AF282" si="595">IF(P275="",0,$J275*$L275)</f>
        <v>0</v>
      </c>
      <c r="AG275" s="178"/>
      <c r="AH275" s="178"/>
      <c r="AI275" s="178">
        <f t="shared" ref="AI275:AI282" si="596">IF(Q275="",0,$J275*$L275)</f>
        <v>0</v>
      </c>
      <c r="AJ275" s="178"/>
      <c r="AK275" s="178"/>
      <c r="AL275" s="178">
        <f t="shared" ref="AL275:AL282" si="597">IF(R275="",0,$J275*$L275)</f>
        <v>0</v>
      </c>
      <c r="AM275" s="178"/>
      <c r="AN275" s="178"/>
      <c r="AO275" s="178">
        <f t="shared" ref="AO275:AO282" si="598">IF(S275="",0,$J275*$L275)</f>
        <v>0</v>
      </c>
      <c r="AP275" s="178"/>
      <c r="AQ275" s="178"/>
      <c r="AR275" s="178">
        <f t="shared" ref="AR275:AR282" si="599">IF(T275="",0,$J275*$L275)</f>
        <v>0</v>
      </c>
      <c r="AS275" s="178"/>
      <c r="AT275" s="178"/>
      <c r="AU275" s="178">
        <f t="shared" ref="AU275:AU282" si="600">IF(U275="",0,$J275*$L275)</f>
        <v>0</v>
      </c>
      <c r="AV275" s="178"/>
      <c r="AW275" s="178"/>
      <c r="AX275" s="178">
        <f t="shared" ref="AX275:AX282" si="601">IF(V275="",0,$J275*$L275)</f>
        <v>0</v>
      </c>
      <c r="AY275" s="178"/>
      <c r="AZ275" s="178"/>
      <c r="BA275" s="178">
        <f t="shared" ref="BA275:BA282" si="602">IF(W275="",0,$J275*$L275)</f>
        <v>0</v>
      </c>
      <c r="BB275" s="178"/>
      <c r="BC275" s="178"/>
      <c r="BD275" s="178">
        <f t="shared" ref="BD275:BD282" si="603">IF(X275="",0,$J275*$L275)</f>
        <v>0</v>
      </c>
      <c r="BE275" s="178"/>
      <c r="BF275" s="178"/>
      <c r="BG275" s="178">
        <f t="shared" ref="BG275:BG282" si="604">IF(Y275="",0,$J275*$L275)</f>
        <v>0</v>
      </c>
      <c r="BH275" s="178"/>
      <c r="BI275" s="178"/>
      <c r="BJ275" s="178">
        <f t="shared" ref="BJ275:BJ282" si="605">IF(Z275="",0,$J275*$L275)</f>
        <v>0</v>
      </c>
      <c r="BK275" s="178"/>
      <c r="BL275" s="324"/>
      <c r="BM275" s="315"/>
      <c r="BN275" s="319"/>
    </row>
    <row r="276" s="267" customFormat="1" ht="33.95" hidden="1" customHeight="1" outlineLevel="5" spans="2:66">
      <c r="B276" s="178" t="s">
        <v>784</v>
      </c>
      <c r="C276" s="287" t="s">
        <v>1305</v>
      </c>
      <c r="D276" s="267" t="s">
        <v>1306</v>
      </c>
      <c r="E276" s="178" t="s">
        <v>1307</v>
      </c>
      <c r="F276" s="178"/>
      <c r="G276" s="178" t="s">
        <v>928</v>
      </c>
      <c r="H276" s="178">
        <f t="shared" si="591"/>
        <v>0</v>
      </c>
      <c r="I276" s="178" t="s">
        <v>1304</v>
      </c>
      <c r="J276" s="302"/>
      <c r="K276" s="178" t="s">
        <v>1018</v>
      </c>
      <c r="L276" s="302"/>
      <c r="M276" s="178" t="s">
        <v>1181</v>
      </c>
      <c r="N276" s="178">
        <f t="shared" si="592"/>
        <v>0</v>
      </c>
      <c r="O276" s="302"/>
      <c r="P276" s="302"/>
      <c r="Q276" s="302"/>
      <c r="R276" s="302"/>
      <c r="S276" s="302"/>
      <c r="T276" s="302"/>
      <c r="U276" s="302"/>
      <c r="V276" s="302"/>
      <c r="W276" s="302"/>
      <c r="X276" s="302"/>
      <c r="Y276" s="302"/>
      <c r="Z276" s="302"/>
      <c r="AA276" s="178"/>
      <c r="AB276" s="178">
        <f t="shared" si="593"/>
        <v>0</v>
      </c>
      <c r="AC276" s="178">
        <f t="shared" si="594"/>
        <v>0</v>
      </c>
      <c r="AD276" s="178"/>
      <c r="AE276" s="178"/>
      <c r="AF276" s="178">
        <f t="shared" si="595"/>
        <v>0</v>
      </c>
      <c r="AG276" s="178"/>
      <c r="AH276" s="178"/>
      <c r="AI276" s="178">
        <f t="shared" si="596"/>
        <v>0</v>
      </c>
      <c r="AJ276" s="178"/>
      <c r="AK276" s="178"/>
      <c r="AL276" s="178">
        <f t="shared" si="597"/>
        <v>0</v>
      </c>
      <c r="AM276" s="178"/>
      <c r="AN276" s="178"/>
      <c r="AO276" s="178">
        <f t="shared" si="598"/>
        <v>0</v>
      </c>
      <c r="AP276" s="178"/>
      <c r="AQ276" s="178"/>
      <c r="AR276" s="178">
        <f t="shared" si="599"/>
        <v>0</v>
      </c>
      <c r="AS276" s="178"/>
      <c r="AT276" s="178"/>
      <c r="AU276" s="178">
        <f t="shared" si="600"/>
        <v>0</v>
      </c>
      <c r="AV276" s="178"/>
      <c r="AW276" s="178"/>
      <c r="AX276" s="178">
        <f t="shared" si="601"/>
        <v>0</v>
      </c>
      <c r="AY276" s="178"/>
      <c r="AZ276" s="178"/>
      <c r="BA276" s="178">
        <f t="shared" si="602"/>
        <v>0</v>
      </c>
      <c r="BB276" s="178"/>
      <c r="BC276" s="178"/>
      <c r="BD276" s="178">
        <f t="shared" si="603"/>
        <v>0</v>
      </c>
      <c r="BE276" s="178"/>
      <c r="BF276" s="178"/>
      <c r="BG276" s="178">
        <f t="shared" si="604"/>
        <v>0</v>
      </c>
      <c r="BH276" s="178"/>
      <c r="BI276" s="178"/>
      <c r="BJ276" s="178">
        <f t="shared" si="605"/>
        <v>0</v>
      </c>
      <c r="BK276" s="178"/>
      <c r="BL276" s="324"/>
      <c r="BM276" s="315"/>
      <c r="BN276" s="319"/>
    </row>
    <row r="277" s="267" customFormat="1" ht="33.95" hidden="1" customHeight="1" outlineLevel="5" spans="2:66">
      <c r="B277" s="178" t="s">
        <v>784</v>
      </c>
      <c r="C277" s="287" t="s">
        <v>1308</v>
      </c>
      <c r="D277" s="267" t="s">
        <v>1309</v>
      </c>
      <c r="E277" s="178" t="s">
        <v>1310</v>
      </c>
      <c r="F277" s="178"/>
      <c r="G277" s="178" t="s">
        <v>928</v>
      </c>
      <c r="H277" s="178">
        <f t="shared" si="591"/>
        <v>0</v>
      </c>
      <c r="I277" s="178" t="s">
        <v>1304</v>
      </c>
      <c r="J277" s="302"/>
      <c r="K277" s="178" t="s">
        <v>1018</v>
      </c>
      <c r="L277" s="302"/>
      <c r="M277" s="178" t="s">
        <v>1181</v>
      </c>
      <c r="N277" s="178">
        <f t="shared" si="592"/>
        <v>0</v>
      </c>
      <c r="O277" s="302"/>
      <c r="P277" s="302"/>
      <c r="Q277" s="302"/>
      <c r="R277" s="302"/>
      <c r="S277" s="302"/>
      <c r="T277" s="302"/>
      <c r="U277" s="302"/>
      <c r="V277" s="302"/>
      <c r="W277" s="302"/>
      <c r="X277" s="302"/>
      <c r="Y277" s="302"/>
      <c r="Z277" s="302"/>
      <c r="AA277" s="178"/>
      <c r="AB277" s="178">
        <f t="shared" si="593"/>
        <v>0</v>
      </c>
      <c r="AC277" s="178">
        <f t="shared" si="594"/>
        <v>0</v>
      </c>
      <c r="AD277" s="178"/>
      <c r="AE277" s="178"/>
      <c r="AF277" s="178">
        <f t="shared" si="595"/>
        <v>0</v>
      </c>
      <c r="AG277" s="178"/>
      <c r="AH277" s="178"/>
      <c r="AI277" s="178">
        <f t="shared" si="596"/>
        <v>0</v>
      </c>
      <c r="AJ277" s="178"/>
      <c r="AK277" s="178"/>
      <c r="AL277" s="178">
        <f t="shared" si="597"/>
        <v>0</v>
      </c>
      <c r="AM277" s="178"/>
      <c r="AN277" s="178"/>
      <c r="AO277" s="178">
        <f t="shared" si="598"/>
        <v>0</v>
      </c>
      <c r="AP277" s="178"/>
      <c r="AQ277" s="178"/>
      <c r="AR277" s="178">
        <f t="shared" si="599"/>
        <v>0</v>
      </c>
      <c r="AS277" s="178"/>
      <c r="AT277" s="178"/>
      <c r="AU277" s="178">
        <f t="shared" si="600"/>
        <v>0</v>
      </c>
      <c r="AV277" s="178"/>
      <c r="AW277" s="178"/>
      <c r="AX277" s="178">
        <f t="shared" si="601"/>
        <v>0</v>
      </c>
      <c r="AY277" s="178"/>
      <c r="AZ277" s="178"/>
      <c r="BA277" s="178">
        <f t="shared" si="602"/>
        <v>0</v>
      </c>
      <c r="BB277" s="178"/>
      <c r="BC277" s="178"/>
      <c r="BD277" s="178">
        <f t="shared" si="603"/>
        <v>0</v>
      </c>
      <c r="BE277" s="178"/>
      <c r="BF277" s="178"/>
      <c r="BG277" s="178">
        <f t="shared" si="604"/>
        <v>0</v>
      </c>
      <c r="BH277" s="178"/>
      <c r="BI277" s="178"/>
      <c r="BJ277" s="178">
        <f t="shared" si="605"/>
        <v>0</v>
      </c>
      <c r="BK277" s="178"/>
      <c r="BL277" s="324"/>
      <c r="BM277" s="315"/>
      <c r="BN277" s="319"/>
    </row>
    <row r="278" s="267" customFormat="1" ht="33.95" hidden="1" customHeight="1" outlineLevel="5" spans="2:66">
      <c r="B278" s="178" t="s">
        <v>784</v>
      </c>
      <c r="C278" s="287" t="s">
        <v>1311</v>
      </c>
      <c r="D278" s="267" t="s">
        <v>1312</v>
      </c>
      <c r="E278" s="178" t="s">
        <v>1313</v>
      </c>
      <c r="F278" s="178"/>
      <c r="G278" s="178" t="s">
        <v>928</v>
      </c>
      <c r="H278" s="178">
        <f t="shared" si="591"/>
        <v>0</v>
      </c>
      <c r="I278" s="178" t="s">
        <v>1304</v>
      </c>
      <c r="J278" s="302"/>
      <c r="K278" s="178" t="s">
        <v>1018</v>
      </c>
      <c r="L278" s="302"/>
      <c r="M278" s="178" t="s">
        <v>1181</v>
      </c>
      <c r="N278" s="178">
        <f t="shared" si="592"/>
        <v>0</v>
      </c>
      <c r="O278" s="302"/>
      <c r="P278" s="302"/>
      <c r="Q278" s="302"/>
      <c r="R278" s="302"/>
      <c r="S278" s="302"/>
      <c r="T278" s="302"/>
      <c r="U278" s="302"/>
      <c r="V278" s="302"/>
      <c r="W278" s="302"/>
      <c r="X278" s="302"/>
      <c r="Y278" s="302"/>
      <c r="Z278" s="302"/>
      <c r="AA278" s="178"/>
      <c r="AB278" s="178">
        <f t="shared" si="593"/>
        <v>0</v>
      </c>
      <c r="AC278" s="178">
        <f t="shared" si="594"/>
        <v>0</v>
      </c>
      <c r="AD278" s="178"/>
      <c r="AE278" s="178"/>
      <c r="AF278" s="178">
        <f t="shared" si="595"/>
        <v>0</v>
      </c>
      <c r="AG278" s="178"/>
      <c r="AH278" s="178"/>
      <c r="AI278" s="178">
        <f t="shared" si="596"/>
        <v>0</v>
      </c>
      <c r="AJ278" s="178"/>
      <c r="AK278" s="178"/>
      <c r="AL278" s="178">
        <f t="shared" si="597"/>
        <v>0</v>
      </c>
      <c r="AM278" s="178"/>
      <c r="AN278" s="178"/>
      <c r="AO278" s="178">
        <f t="shared" si="598"/>
        <v>0</v>
      </c>
      <c r="AP278" s="178"/>
      <c r="AQ278" s="178"/>
      <c r="AR278" s="178">
        <f t="shared" si="599"/>
        <v>0</v>
      </c>
      <c r="AS278" s="178"/>
      <c r="AT278" s="178"/>
      <c r="AU278" s="178">
        <f t="shared" si="600"/>
        <v>0</v>
      </c>
      <c r="AV278" s="178"/>
      <c r="AW278" s="178"/>
      <c r="AX278" s="178">
        <f t="shared" si="601"/>
        <v>0</v>
      </c>
      <c r="AY278" s="178"/>
      <c r="AZ278" s="178"/>
      <c r="BA278" s="178">
        <f t="shared" si="602"/>
        <v>0</v>
      </c>
      <c r="BB278" s="178"/>
      <c r="BC278" s="178"/>
      <c r="BD278" s="178">
        <f t="shared" si="603"/>
        <v>0</v>
      </c>
      <c r="BE278" s="178"/>
      <c r="BF278" s="178"/>
      <c r="BG278" s="178">
        <f t="shared" si="604"/>
        <v>0</v>
      </c>
      <c r="BH278" s="178"/>
      <c r="BI278" s="178"/>
      <c r="BJ278" s="178">
        <f t="shared" si="605"/>
        <v>0</v>
      </c>
      <c r="BK278" s="178"/>
      <c r="BL278" s="324"/>
      <c r="BM278" s="315"/>
      <c r="BN278" s="319"/>
    </row>
    <row r="279" s="267" customFormat="1" ht="33.95" hidden="1" customHeight="1" outlineLevel="5" spans="2:66">
      <c r="B279" s="178" t="s">
        <v>784</v>
      </c>
      <c r="C279" s="287" t="s">
        <v>1314</v>
      </c>
      <c r="D279" s="267" t="s">
        <v>1315</v>
      </c>
      <c r="E279" s="178" t="s">
        <v>1316</v>
      </c>
      <c r="F279" s="178"/>
      <c r="G279" s="178" t="s">
        <v>928</v>
      </c>
      <c r="H279" s="178">
        <f t="shared" si="591"/>
        <v>0</v>
      </c>
      <c r="I279" s="178" t="s">
        <v>1304</v>
      </c>
      <c r="J279" s="302"/>
      <c r="K279" s="178" t="s">
        <v>1018</v>
      </c>
      <c r="L279" s="302"/>
      <c r="M279" s="178" t="s">
        <v>1181</v>
      </c>
      <c r="N279" s="178">
        <f t="shared" si="592"/>
        <v>0</v>
      </c>
      <c r="O279" s="302"/>
      <c r="P279" s="302"/>
      <c r="Q279" s="302"/>
      <c r="R279" s="302"/>
      <c r="S279" s="302"/>
      <c r="T279" s="302"/>
      <c r="U279" s="302"/>
      <c r="V279" s="302"/>
      <c r="W279" s="302"/>
      <c r="X279" s="302"/>
      <c r="Y279" s="302"/>
      <c r="Z279" s="302"/>
      <c r="AA279" s="178"/>
      <c r="AB279" s="178">
        <f t="shared" si="593"/>
        <v>0</v>
      </c>
      <c r="AC279" s="178">
        <f t="shared" si="594"/>
        <v>0</v>
      </c>
      <c r="AD279" s="178"/>
      <c r="AE279" s="178"/>
      <c r="AF279" s="178">
        <f t="shared" si="595"/>
        <v>0</v>
      </c>
      <c r="AG279" s="178"/>
      <c r="AH279" s="178"/>
      <c r="AI279" s="178">
        <f t="shared" si="596"/>
        <v>0</v>
      </c>
      <c r="AJ279" s="178"/>
      <c r="AK279" s="178"/>
      <c r="AL279" s="178">
        <f t="shared" si="597"/>
        <v>0</v>
      </c>
      <c r="AM279" s="178"/>
      <c r="AN279" s="178"/>
      <c r="AO279" s="178">
        <f t="shared" si="598"/>
        <v>0</v>
      </c>
      <c r="AP279" s="178"/>
      <c r="AQ279" s="178"/>
      <c r="AR279" s="178">
        <f t="shared" si="599"/>
        <v>0</v>
      </c>
      <c r="AS279" s="178"/>
      <c r="AT279" s="178"/>
      <c r="AU279" s="178">
        <f t="shared" si="600"/>
        <v>0</v>
      </c>
      <c r="AV279" s="178"/>
      <c r="AW279" s="178"/>
      <c r="AX279" s="178">
        <f t="shared" si="601"/>
        <v>0</v>
      </c>
      <c r="AY279" s="178"/>
      <c r="AZ279" s="178"/>
      <c r="BA279" s="178">
        <f t="shared" si="602"/>
        <v>0</v>
      </c>
      <c r="BB279" s="178"/>
      <c r="BC279" s="178"/>
      <c r="BD279" s="178">
        <f t="shared" si="603"/>
        <v>0</v>
      </c>
      <c r="BE279" s="178"/>
      <c r="BF279" s="178"/>
      <c r="BG279" s="178">
        <f t="shared" si="604"/>
        <v>0</v>
      </c>
      <c r="BH279" s="178"/>
      <c r="BI279" s="178"/>
      <c r="BJ279" s="178">
        <f t="shared" si="605"/>
        <v>0</v>
      </c>
      <c r="BK279" s="178"/>
      <c r="BL279" s="324"/>
      <c r="BM279" s="315"/>
      <c r="BN279" s="319"/>
    </row>
    <row r="280" s="267" customFormat="1" ht="33.95" hidden="1" customHeight="1" outlineLevel="5" spans="2:66">
      <c r="B280" s="178" t="s">
        <v>784</v>
      </c>
      <c r="C280" s="287" t="s">
        <v>1317</v>
      </c>
      <c r="D280" s="267" t="s">
        <v>1318</v>
      </c>
      <c r="E280" s="178" t="s">
        <v>1319</v>
      </c>
      <c r="F280" s="178"/>
      <c r="G280" s="178" t="s">
        <v>928</v>
      </c>
      <c r="H280" s="178">
        <f t="shared" si="591"/>
        <v>0</v>
      </c>
      <c r="I280" s="178" t="s">
        <v>1304</v>
      </c>
      <c r="J280" s="302"/>
      <c r="K280" s="178" t="s">
        <v>1018</v>
      </c>
      <c r="L280" s="302"/>
      <c r="M280" s="178" t="s">
        <v>1181</v>
      </c>
      <c r="N280" s="178">
        <f t="shared" si="592"/>
        <v>0</v>
      </c>
      <c r="O280" s="302"/>
      <c r="P280" s="302"/>
      <c r="Q280" s="302"/>
      <c r="R280" s="302"/>
      <c r="S280" s="302"/>
      <c r="T280" s="302"/>
      <c r="U280" s="302"/>
      <c r="V280" s="302"/>
      <c r="W280" s="302"/>
      <c r="X280" s="302"/>
      <c r="Y280" s="302"/>
      <c r="Z280" s="302"/>
      <c r="AA280" s="178"/>
      <c r="AB280" s="178">
        <f t="shared" si="593"/>
        <v>0</v>
      </c>
      <c r="AC280" s="178">
        <f t="shared" si="594"/>
        <v>0</v>
      </c>
      <c r="AD280" s="178"/>
      <c r="AE280" s="178"/>
      <c r="AF280" s="178">
        <f t="shared" si="595"/>
        <v>0</v>
      </c>
      <c r="AG280" s="178"/>
      <c r="AH280" s="178"/>
      <c r="AI280" s="178">
        <f t="shared" si="596"/>
        <v>0</v>
      </c>
      <c r="AJ280" s="178"/>
      <c r="AK280" s="178"/>
      <c r="AL280" s="178">
        <f t="shared" si="597"/>
        <v>0</v>
      </c>
      <c r="AM280" s="178"/>
      <c r="AN280" s="178"/>
      <c r="AO280" s="178">
        <f t="shared" si="598"/>
        <v>0</v>
      </c>
      <c r="AP280" s="178"/>
      <c r="AQ280" s="178"/>
      <c r="AR280" s="178">
        <f t="shared" si="599"/>
        <v>0</v>
      </c>
      <c r="AS280" s="178"/>
      <c r="AT280" s="178"/>
      <c r="AU280" s="178">
        <f t="shared" si="600"/>
        <v>0</v>
      </c>
      <c r="AV280" s="178"/>
      <c r="AW280" s="178"/>
      <c r="AX280" s="178">
        <f t="shared" si="601"/>
        <v>0</v>
      </c>
      <c r="AY280" s="178"/>
      <c r="AZ280" s="178"/>
      <c r="BA280" s="178">
        <f t="shared" si="602"/>
        <v>0</v>
      </c>
      <c r="BB280" s="178"/>
      <c r="BC280" s="178"/>
      <c r="BD280" s="178">
        <f t="shared" si="603"/>
        <v>0</v>
      </c>
      <c r="BE280" s="178"/>
      <c r="BF280" s="178"/>
      <c r="BG280" s="178">
        <f t="shared" si="604"/>
        <v>0</v>
      </c>
      <c r="BH280" s="178"/>
      <c r="BI280" s="178"/>
      <c r="BJ280" s="178">
        <f t="shared" si="605"/>
        <v>0</v>
      </c>
      <c r="BK280" s="178"/>
      <c r="BL280" s="324"/>
      <c r="BM280" s="315"/>
      <c r="BN280" s="319"/>
    </row>
    <row r="281" s="267" customFormat="1" ht="33.95" hidden="1" customHeight="1" outlineLevel="5" spans="2:66">
      <c r="B281" s="178" t="s">
        <v>784</v>
      </c>
      <c r="C281" s="287" t="s">
        <v>1320</v>
      </c>
      <c r="D281" s="267" t="s">
        <v>1321</v>
      </c>
      <c r="E281" s="178" t="s">
        <v>1322</v>
      </c>
      <c r="F281" s="178"/>
      <c r="G281" s="178" t="s">
        <v>928</v>
      </c>
      <c r="H281" s="178">
        <f t="shared" si="591"/>
        <v>0</v>
      </c>
      <c r="I281" s="178" t="s">
        <v>1304</v>
      </c>
      <c r="J281" s="302"/>
      <c r="K281" s="178" t="s">
        <v>1018</v>
      </c>
      <c r="L281" s="302"/>
      <c r="M281" s="178" t="s">
        <v>1181</v>
      </c>
      <c r="N281" s="178">
        <f t="shared" si="592"/>
        <v>0</v>
      </c>
      <c r="O281" s="302"/>
      <c r="P281" s="302"/>
      <c r="Q281" s="302"/>
      <c r="R281" s="302"/>
      <c r="S281" s="302"/>
      <c r="T281" s="302"/>
      <c r="U281" s="302"/>
      <c r="V281" s="302"/>
      <c r="W281" s="302"/>
      <c r="X281" s="302"/>
      <c r="Y281" s="302"/>
      <c r="Z281" s="302"/>
      <c r="AA281" s="178"/>
      <c r="AB281" s="178">
        <f t="shared" si="593"/>
        <v>0</v>
      </c>
      <c r="AC281" s="178">
        <f t="shared" si="594"/>
        <v>0</v>
      </c>
      <c r="AD281" s="178"/>
      <c r="AE281" s="178"/>
      <c r="AF281" s="178">
        <f t="shared" si="595"/>
        <v>0</v>
      </c>
      <c r="AG281" s="178"/>
      <c r="AH281" s="178"/>
      <c r="AI281" s="178">
        <f t="shared" si="596"/>
        <v>0</v>
      </c>
      <c r="AJ281" s="178"/>
      <c r="AK281" s="178"/>
      <c r="AL281" s="178">
        <f t="shared" si="597"/>
        <v>0</v>
      </c>
      <c r="AM281" s="178"/>
      <c r="AN281" s="178"/>
      <c r="AO281" s="178">
        <f t="shared" si="598"/>
        <v>0</v>
      </c>
      <c r="AP281" s="178"/>
      <c r="AQ281" s="178"/>
      <c r="AR281" s="178">
        <f t="shared" si="599"/>
        <v>0</v>
      </c>
      <c r="AS281" s="178"/>
      <c r="AT281" s="178"/>
      <c r="AU281" s="178">
        <f t="shared" si="600"/>
        <v>0</v>
      </c>
      <c r="AV281" s="178"/>
      <c r="AW281" s="178"/>
      <c r="AX281" s="178">
        <f t="shared" si="601"/>
        <v>0</v>
      </c>
      <c r="AY281" s="178"/>
      <c r="AZ281" s="178"/>
      <c r="BA281" s="178">
        <f t="shared" si="602"/>
        <v>0</v>
      </c>
      <c r="BB281" s="178"/>
      <c r="BC281" s="178"/>
      <c r="BD281" s="178">
        <f t="shared" si="603"/>
        <v>0</v>
      </c>
      <c r="BE281" s="178"/>
      <c r="BF281" s="178"/>
      <c r="BG281" s="178">
        <f t="shared" si="604"/>
        <v>0</v>
      </c>
      <c r="BH281" s="178"/>
      <c r="BI281" s="178"/>
      <c r="BJ281" s="178">
        <f t="shared" si="605"/>
        <v>0</v>
      </c>
      <c r="BK281" s="178"/>
      <c r="BL281" s="324"/>
      <c r="BM281" s="315"/>
      <c r="BN281" s="319"/>
    </row>
    <row r="282" s="267" customFormat="1" ht="33.95" hidden="1" customHeight="1" outlineLevel="5" spans="2:66">
      <c r="B282" s="178" t="s">
        <v>784</v>
      </c>
      <c r="C282" s="287" t="s">
        <v>1323</v>
      </c>
      <c r="D282" s="267" t="s">
        <v>1324</v>
      </c>
      <c r="E282" s="178" t="s">
        <v>1325</v>
      </c>
      <c r="F282" s="178"/>
      <c r="G282" s="178" t="s">
        <v>928</v>
      </c>
      <c r="H282" s="178">
        <f t="shared" si="591"/>
        <v>0</v>
      </c>
      <c r="I282" s="178" t="s">
        <v>1304</v>
      </c>
      <c r="J282" s="302"/>
      <c r="K282" s="178" t="s">
        <v>1018</v>
      </c>
      <c r="L282" s="302"/>
      <c r="M282" s="178" t="s">
        <v>1181</v>
      </c>
      <c r="N282" s="178">
        <f t="shared" si="592"/>
        <v>0</v>
      </c>
      <c r="O282" s="302"/>
      <c r="P282" s="320"/>
      <c r="Q282" s="320"/>
      <c r="R282" s="320"/>
      <c r="S282" s="320"/>
      <c r="T282" s="320"/>
      <c r="U282" s="320"/>
      <c r="V282" s="320"/>
      <c r="W282" s="320"/>
      <c r="X282" s="320"/>
      <c r="Y282" s="320"/>
      <c r="Z282" s="320"/>
      <c r="AA282" s="178"/>
      <c r="AB282" s="178">
        <f t="shared" si="593"/>
        <v>0</v>
      </c>
      <c r="AC282" s="178">
        <f t="shared" si="594"/>
        <v>0</v>
      </c>
      <c r="AD282" s="178"/>
      <c r="AE282" s="178"/>
      <c r="AF282" s="178">
        <f t="shared" si="595"/>
        <v>0</v>
      </c>
      <c r="AG282" s="178"/>
      <c r="AH282" s="178"/>
      <c r="AI282" s="178">
        <f t="shared" si="596"/>
        <v>0</v>
      </c>
      <c r="AJ282" s="178"/>
      <c r="AK282" s="178"/>
      <c r="AL282" s="178">
        <f t="shared" si="597"/>
        <v>0</v>
      </c>
      <c r="AM282" s="178"/>
      <c r="AN282" s="178"/>
      <c r="AO282" s="178">
        <f t="shared" si="598"/>
        <v>0</v>
      </c>
      <c r="AP282" s="178"/>
      <c r="AQ282" s="178"/>
      <c r="AR282" s="178">
        <f t="shared" si="599"/>
        <v>0</v>
      </c>
      <c r="AS282" s="178"/>
      <c r="AT282" s="178"/>
      <c r="AU282" s="178">
        <f t="shared" si="600"/>
        <v>0</v>
      </c>
      <c r="AV282" s="178"/>
      <c r="AW282" s="178"/>
      <c r="AX282" s="178">
        <f t="shared" si="601"/>
        <v>0</v>
      </c>
      <c r="AY282" s="178"/>
      <c r="AZ282" s="178"/>
      <c r="BA282" s="178">
        <f t="shared" si="602"/>
        <v>0</v>
      </c>
      <c r="BB282" s="178"/>
      <c r="BC282" s="178"/>
      <c r="BD282" s="178">
        <f t="shared" si="603"/>
        <v>0</v>
      </c>
      <c r="BE282" s="178"/>
      <c r="BF282" s="178"/>
      <c r="BG282" s="178">
        <f t="shared" si="604"/>
        <v>0</v>
      </c>
      <c r="BH282" s="178"/>
      <c r="BI282" s="178"/>
      <c r="BJ282" s="178">
        <f t="shared" si="605"/>
        <v>0</v>
      </c>
      <c r="BK282" s="178"/>
      <c r="BL282" s="324"/>
      <c r="BM282" s="315"/>
      <c r="BN282" s="319"/>
    </row>
    <row r="283" s="121" customFormat="1" ht="33.95" hidden="1" customHeight="1" outlineLevel="4" collapsed="1" spans="2:66">
      <c r="B283" s="122" t="s">
        <v>779</v>
      </c>
      <c r="C283" s="123" t="s">
        <v>1326</v>
      </c>
      <c r="D283" s="121" t="s">
        <v>1327</v>
      </c>
      <c r="E283" s="122" t="s">
        <v>1328</v>
      </c>
      <c r="F283" s="122"/>
      <c r="G283" s="122"/>
      <c r="H283" s="122">
        <f>SUM(H284:H286)</f>
        <v>0</v>
      </c>
      <c r="I283" s="122"/>
      <c r="J283" s="122"/>
      <c r="K283" s="122"/>
      <c r="L283" s="122"/>
      <c r="M283" s="122"/>
      <c r="N283" s="122"/>
      <c r="O283" s="122"/>
      <c r="P283" s="293"/>
      <c r="Q283" s="293"/>
      <c r="R283" s="293"/>
      <c r="S283" s="293"/>
      <c r="T283" s="293"/>
      <c r="U283" s="293"/>
      <c r="V283" s="293"/>
      <c r="W283" s="293"/>
      <c r="X283" s="293"/>
      <c r="Y283" s="293"/>
      <c r="Z283" s="293"/>
      <c r="AA283" s="293"/>
      <c r="AB283" s="122">
        <f t="shared" ref="AB283:AF283" si="606">SUM(AB284:AB286)</f>
        <v>0</v>
      </c>
      <c r="AC283" s="122">
        <f t="shared" si="606"/>
        <v>0</v>
      </c>
      <c r="AD283" s="122"/>
      <c r="AE283" s="122"/>
      <c r="AF283" s="122">
        <f t="shared" si="606"/>
        <v>0</v>
      </c>
      <c r="AG283" s="122"/>
      <c r="AH283" s="122"/>
      <c r="AI283" s="122">
        <f>SUM(AI284:AI286)</f>
        <v>0</v>
      </c>
      <c r="AJ283" s="122"/>
      <c r="AK283" s="122"/>
      <c r="AL283" s="122">
        <f>SUM(AL284:AL286)</f>
        <v>0</v>
      </c>
      <c r="AM283" s="122"/>
      <c r="AN283" s="122"/>
      <c r="AO283" s="122">
        <f>SUM(AO284:AO286)</f>
        <v>0</v>
      </c>
      <c r="AP283" s="122"/>
      <c r="AQ283" s="122"/>
      <c r="AR283" s="122">
        <f>SUM(AR284:AR286)</f>
        <v>0</v>
      </c>
      <c r="AS283" s="122"/>
      <c r="AT283" s="122"/>
      <c r="AU283" s="122">
        <f>SUM(AU284:AU286)</f>
        <v>0</v>
      </c>
      <c r="AV283" s="122"/>
      <c r="AW283" s="122"/>
      <c r="AX283" s="122">
        <f>SUM(AX284:AX286)</f>
        <v>0</v>
      </c>
      <c r="AY283" s="122"/>
      <c r="AZ283" s="122"/>
      <c r="BA283" s="122">
        <f>SUM(BA284:BA286)</f>
        <v>0</v>
      </c>
      <c r="BB283" s="122"/>
      <c r="BC283" s="122"/>
      <c r="BD283" s="122">
        <f>SUM(BD284:BD286)</f>
        <v>0</v>
      </c>
      <c r="BE283" s="122"/>
      <c r="BF283" s="122"/>
      <c r="BG283" s="122">
        <f>SUM(BG284:BG286)</f>
        <v>0</v>
      </c>
      <c r="BH283" s="122"/>
      <c r="BI283" s="122"/>
      <c r="BJ283" s="122">
        <f>SUM(BJ284:BJ286)</f>
        <v>0</v>
      </c>
      <c r="BK283" s="122"/>
      <c r="BL283" s="310"/>
      <c r="BM283" s="315"/>
      <c r="BN283" s="318"/>
    </row>
    <row r="284" s="267" customFormat="1" ht="33.95" hidden="1" customHeight="1" outlineLevel="5" spans="2:66">
      <c r="B284" s="178" t="s">
        <v>784</v>
      </c>
      <c r="C284" s="287" t="s">
        <v>1329</v>
      </c>
      <c r="D284" s="267" t="s">
        <v>1330</v>
      </c>
      <c r="E284" s="178" t="s">
        <v>1331</v>
      </c>
      <c r="F284" s="178"/>
      <c r="G284" s="178" t="s">
        <v>928</v>
      </c>
      <c r="H284" s="178">
        <f t="shared" ref="H284:H290" si="607">IFERROR(J284*L284*N284,0)</f>
        <v>0</v>
      </c>
      <c r="I284" s="178" t="s">
        <v>1332</v>
      </c>
      <c r="J284" s="302"/>
      <c r="K284" s="178" t="s">
        <v>1333</v>
      </c>
      <c r="L284" s="302"/>
      <c r="M284" s="178" t="s">
        <v>1334</v>
      </c>
      <c r="N284" s="178">
        <f t="shared" ref="N284:N290" si="608">COUNTA(O284:Z284)</f>
        <v>0</v>
      </c>
      <c r="O284" s="302"/>
      <c r="P284" s="321"/>
      <c r="Q284" s="321"/>
      <c r="R284" s="321"/>
      <c r="S284" s="321"/>
      <c r="T284" s="321"/>
      <c r="U284" s="321"/>
      <c r="V284" s="321"/>
      <c r="W284" s="321"/>
      <c r="X284" s="321"/>
      <c r="Y284" s="321"/>
      <c r="Z284" s="321"/>
      <c r="AA284" s="178"/>
      <c r="AB284" s="178">
        <f t="shared" ref="AB284:AB290" si="609">SUM(AC284,AF284,AI284,AL284,AO284,AR284,AU284,AX284,BA284,BD284,BG284,BJ284)</f>
        <v>0</v>
      </c>
      <c r="AC284" s="178">
        <f t="shared" ref="AC284:AC290" si="610">IF(O284="",0,$J284*$L284)</f>
        <v>0</v>
      </c>
      <c r="AD284" s="178"/>
      <c r="AE284" s="178"/>
      <c r="AF284" s="178">
        <f t="shared" ref="AF284:AF290" si="611">IF(P284="",0,$J284*$L284)</f>
        <v>0</v>
      </c>
      <c r="AG284" s="178"/>
      <c r="AH284" s="178"/>
      <c r="AI284" s="178">
        <f t="shared" ref="AI284:AI290" si="612">IF(Q284="",0,$J284*$L284)</f>
        <v>0</v>
      </c>
      <c r="AJ284" s="178"/>
      <c r="AK284" s="178"/>
      <c r="AL284" s="178">
        <f t="shared" ref="AL284:AL290" si="613">IF(R284="",0,$J284*$L284)</f>
        <v>0</v>
      </c>
      <c r="AM284" s="178"/>
      <c r="AN284" s="178"/>
      <c r="AO284" s="178">
        <f t="shared" ref="AO284:AO290" si="614">IF(S284="",0,$J284*$L284)</f>
        <v>0</v>
      </c>
      <c r="AP284" s="178"/>
      <c r="AQ284" s="178"/>
      <c r="AR284" s="178">
        <f t="shared" ref="AR284:AR290" si="615">IF(T284="",0,$J284*$L284)</f>
        <v>0</v>
      </c>
      <c r="AS284" s="178"/>
      <c r="AT284" s="178"/>
      <c r="AU284" s="178">
        <f t="shared" ref="AU284:AU290" si="616">IF(U284="",0,$J284*$L284)</f>
        <v>0</v>
      </c>
      <c r="AV284" s="178"/>
      <c r="AW284" s="178"/>
      <c r="AX284" s="178">
        <f t="shared" ref="AX284:AX290" si="617">IF(V284="",0,$J284*$L284)</f>
        <v>0</v>
      </c>
      <c r="AY284" s="178"/>
      <c r="AZ284" s="178"/>
      <c r="BA284" s="178">
        <f t="shared" ref="BA284:BA290" si="618">IF(W284="",0,$J284*$L284)</f>
        <v>0</v>
      </c>
      <c r="BB284" s="178"/>
      <c r="BC284" s="178"/>
      <c r="BD284" s="178">
        <f t="shared" ref="BD284:BD290" si="619">IF(X284="",0,$J284*$L284)</f>
        <v>0</v>
      </c>
      <c r="BE284" s="178"/>
      <c r="BF284" s="178"/>
      <c r="BG284" s="178">
        <f t="shared" ref="BG284:BG290" si="620">IF(Y284="",0,$J284*$L284)</f>
        <v>0</v>
      </c>
      <c r="BH284" s="178"/>
      <c r="BI284" s="178"/>
      <c r="BJ284" s="178">
        <f t="shared" ref="BJ284:BJ290" si="621">IF(Z284="",0,$J284*$L284)</f>
        <v>0</v>
      </c>
      <c r="BK284" s="178"/>
      <c r="BL284" s="324"/>
      <c r="BM284" s="315"/>
      <c r="BN284" s="319"/>
    </row>
    <row r="285" s="267" customFormat="1" ht="33.95" hidden="1" customHeight="1" outlineLevel="5" spans="2:66">
      <c r="B285" s="178" t="s">
        <v>784</v>
      </c>
      <c r="C285" s="287" t="s">
        <v>1335</v>
      </c>
      <c r="D285" s="267" t="s">
        <v>1336</v>
      </c>
      <c r="E285" s="178" t="s">
        <v>1337</v>
      </c>
      <c r="F285" s="178"/>
      <c r="G285" s="178" t="s">
        <v>928</v>
      </c>
      <c r="H285" s="178">
        <f t="shared" si="607"/>
        <v>0</v>
      </c>
      <c r="I285" s="178" t="s">
        <v>1332</v>
      </c>
      <c r="J285" s="302"/>
      <c r="K285" s="178" t="s">
        <v>1333</v>
      </c>
      <c r="L285" s="302"/>
      <c r="M285" s="178" t="s">
        <v>1334</v>
      </c>
      <c r="N285" s="178">
        <f t="shared" si="608"/>
        <v>0</v>
      </c>
      <c r="O285" s="302"/>
      <c r="P285" s="302"/>
      <c r="Q285" s="302"/>
      <c r="R285" s="302"/>
      <c r="S285" s="302"/>
      <c r="T285" s="302"/>
      <c r="U285" s="302"/>
      <c r="V285" s="302"/>
      <c r="W285" s="302"/>
      <c r="X285" s="302"/>
      <c r="Y285" s="302"/>
      <c r="Z285" s="302"/>
      <c r="AA285" s="178"/>
      <c r="AB285" s="178">
        <f t="shared" si="609"/>
        <v>0</v>
      </c>
      <c r="AC285" s="178">
        <f t="shared" si="610"/>
        <v>0</v>
      </c>
      <c r="AD285" s="178"/>
      <c r="AE285" s="178"/>
      <c r="AF285" s="178">
        <f t="shared" si="611"/>
        <v>0</v>
      </c>
      <c r="AG285" s="178"/>
      <c r="AH285" s="178"/>
      <c r="AI285" s="178">
        <f t="shared" si="612"/>
        <v>0</v>
      </c>
      <c r="AJ285" s="178"/>
      <c r="AK285" s="178"/>
      <c r="AL285" s="178">
        <f t="shared" si="613"/>
        <v>0</v>
      </c>
      <c r="AM285" s="178"/>
      <c r="AN285" s="178"/>
      <c r="AO285" s="178">
        <f t="shared" si="614"/>
        <v>0</v>
      </c>
      <c r="AP285" s="178"/>
      <c r="AQ285" s="178"/>
      <c r="AR285" s="178">
        <f t="shared" si="615"/>
        <v>0</v>
      </c>
      <c r="AS285" s="178"/>
      <c r="AT285" s="178"/>
      <c r="AU285" s="178">
        <f t="shared" si="616"/>
        <v>0</v>
      </c>
      <c r="AV285" s="178"/>
      <c r="AW285" s="178"/>
      <c r="AX285" s="178">
        <f t="shared" si="617"/>
        <v>0</v>
      </c>
      <c r="AY285" s="178"/>
      <c r="AZ285" s="178"/>
      <c r="BA285" s="178">
        <f t="shared" si="618"/>
        <v>0</v>
      </c>
      <c r="BB285" s="178"/>
      <c r="BC285" s="178"/>
      <c r="BD285" s="178">
        <f t="shared" si="619"/>
        <v>0</v>
      </c>
      <c r="BE285" s="178"/>
      <c r="BF285" s="178"/>
      <c r="BG285" s="178">
        <f t="shared" si="620"/>
        <v>0</v>
      </c>
      <c r="BH285" s="178"/>
      <c r="BI285" s="178"/>
      <c r="BJ285" s="178">
        <f t="shared" si="621"/>
        <v>0</v>
      </c>
      <c r="BK285" s="178"/>
      <c r="BL285" s="324"/>
      <c r="BM285" s="315"/>
      <c r="BN285" s="319"/>
    </row>
    <row r="286" s="267" customFormat="1" ht="33.95" hidden="1" customHeight="1" outlineLevel="5" spans="2:66">
      <c r="B286" s="178" t="s">
        <v>784</v>
      </c>
      <c r="C286" s="287" t="s">
        <v>1338</v>
      </c>
      <c r="D286" s="267" t="s">
        <v>1339</v>
      </c>
      <c r="E286" s="178" t="s">
        <v>1340</v>
      </c>
      <c r="F286" s="178"/>
      <c r="G286" s="178" t="s">
        <v>928</v>
      </c>
      <c r="H286" s="178">
        <f t="shared" si="607"/>
        <v>0</v>
      </c>
      <c r="I286" s="178" t="s">
        <v>1332</v>
      </c>
      <c r="J286" s="302"/>
      <c r="K286" s="178" t="s">
        <v>1333</v>
      </c>
      <c r="L286" s="302"/>
      <c r="M286" s="178" t="s">
        <v>1334</v>
      </c>
      <c r="N286" s="178">
        <f t="shared" si="608"/>
        <v>0</v>
      </c>
      <c r="O286" s="302"/>
      <c r="P286" s="302"/>
      <c r="Q286" s="302"/>
      <c r="R286" s="302"/>
      <c r="S286" s="302"/>
      <c r="T286" s="302"/>
      <c r="U286" s="302"/>
      <c r="V286" s="302"/>
      <c r="W286" s="302"/>
      <c r="X286" s="302"/>
      <c r="Y286" s="302"/>
      <c r="Z286" s="302"/>
      <c r="AA286" s="178"/>
      <c r="AB286" s="178">
        <f t="shared" si="609"/>
        <v>0</v>
      </c>
      <c r="AC286" s="178">
        <f t="shared" si="610"/>
        <v>0</v>
      </c>
      <c r="AD286" s="178"/>
      <c r="AE286" s="178"/>
      <c r="AF286" s="178">
        <f t="shared" si="611"/>
        <v>0</v>
      </c>
      <c r="AG286" s="178"/>
      <c r="AH286" s="178"/>
      <c r="AI286" s="178">
        <f t="shared" si="612"/>
        <v>0</v>
      </c>
      <c r="AJ286" s="178"/>
      <c r="AK286" s="178"/>
      <c r="AL286" s="178">
        <f t="shared" si="613"/>
        <v>0</v>
      </c>
      <c r="AM286" s="178"/>
      <c r="AN286" s="178"/>
      <c r="AO286" s="178">
        <f t="shared" si="614"/>
        <v>0</v>
      </c>
      <c r="AP286" s="178"/>
      <c r="AQ286" s="178"/>
      <c r="AR286" s="178">
        <f t="shared" si="615"/>
        <v>0</v>
      </c>
      <c r="AS286" s="178"/>
      <c r="AT286" s="178"/>
      <c r="AU286" s="178">
        <f t="shared" si="616"/>
        <v>0</v>
      </c>
      <c r="AV286" s="178"/>
      <c r="AW286" s="178"/>
      <c r="AX286" s="178">
        <f t="shared" si="617"/>
        <v>0</v>
      </c>
      <c r="AY286" s="178"/>
      <c r="AZ286" s="178"/>
      <c r="BA286" s="178">
        <f t="shared" si="618"/>
        <v>0</v>
      </c>
      <c r="BB286" s="178"/>
      <c r="BC286" s="178"/>
      <c r="BD286" s="178">
        <f t="shared" si="619"/>
        <v>0</v>
      </c>
      <c r="BE286" s="178"/>
      <c r="BF286" s="178"/>
      <c r="BG286" s="178">
        <f t="shared" si="620"/>
        <v>0</v>
      </c>
      <c r="BH286" s="178"/>
      <c r="BI286" s="178"/>
      <c r="BJ286" s="178">
        <f t="shared" si="621"/>
        <v>0</v>
      </c>
      <c r="BK286" s="178"/>
      <c r="BL286" s="324"/>
      <c r="BM286" s="315"/>
      <c r="BN286" s="319"/>
    </row>
    <row r="287" s="121" customFormat="1" ht="33.95" hidden="1" customHeight="1" outlineLevel="4" spans="2:66">
      <c r="B287" s="122" t="s">
        <v>784</v>
      </c>
      <c r="C287" s="123" t="s">
        <v>1341</v>
      </c>
      <c r="D287" s="121" t="s">
        <v>1342</v>
      </c>
      <c r="E287" s="122" t="s">
        <v>1343</v>
      </c>
      <c r="F287" s="122"/>
      <c r="G287" s="122" t="s">
        <v>928</v>
      </c>
      <c r="H287" s="122">
        <f t="shared" si="607"/>
        <v>0</v>
      </c>
      <c r="I287" s="122" t="s">
        <v>1228</v>
      </c>
      <c r="J287" s="122">
        <v>1</v>
      </c>
      <c r="K287" s="122" t="s">
        <v>1228</v>
      </c>
      <c r="L287" s="302"/>
      <c r="M287" s="122" t="s">
        <v>1229</v>
      </c>
      <c r="N287" s="122">
        <f t="shared" si="608"/>
        <v>0</v>
      </c>
      <c r="O287" s="302"/>
      <c r="P287" s="302"/>
      <c r="Q287" s="302"/>
      <c r="R287" s="302"/>
      <c r="S287" s="302"/>
      <c r="T287" s="302"/>
      <c r="U287" s="302"/>
      <c r="V287" s="302"/>
      <c r="W287" s="302"/>
      <c r="X287" s="302"/>
      <c r="Y287" s="302"/>
      <c r="Z287" s="302"/>
      <c r="AA287" s="122"/>
      <c r="AB287" s="122">
        <f t="shared" si="609"/>
        <v>0</v>
      </c>
      <c r="AC287" s="122">
        <f t="shared" si="610"/>
        <v>0</v>
      </c>
      <c r="AD287" s="122"/>
      <c r="AE287" s="122"/>
      <c r="AF287" s="122">
        <f t="shared" si="611"/>
        <v>0</v>
      </c>
      <c r="AG287" s="122"/>
      <c r="AH287" s="122"/>
      <c r="AI287" s="122">
        <f t="shared" si="612"/>
        <v>0</v>
      </c>
      <c r="AJ287" s="122"/>
      <c r="AK287" s="122"/>
      <c r="AL287" s="122">
        <f t="shared" si="613"/>
        <v>0</v>
      </c>
      <c r="AM287" s="122"/>
      <c r="AN287" s="122"/>
      <c r="AO287" s="122">
        <f t="shared" si="614"/>
        <v>0</v>
      </c>
      <c r="AP287" s="122"/>
      <c r="AQ287" s="122"/>
      <c r="AR287" s="122">
        <f t="shared" si="615"/>
        <v>0</v>
      </c>
      <c r="AS287" s="122"/>
      <c r="AT287" s="122"/>
      <c r="AU287" s="122">
        <f t="shared" si="616"/>
        <v>0</v>
      </c>
      <c r="AV287" s="122"/>
      <c r="AW287" s="122"/>
      <c r="AX287" s="122">
        <f t="shared" si="617"/>
        <v>0</v>
      </c>
      <c r="AY287" s="122"/>
      <c r="AZ287" s="122"/>
      <c r="BA287" s="122">
        <f t="shared" si="618"/>
        <v>0</v>
      </c>
      <c r="BB287" s="122"/>
      <c r="BC287" s="122"/>
      <c r="BD287" s="122">
        <f t="shared" si="619"/>
        <v>0</v>
      </c>
      <c r="BE287" s="122"/>
      <c r="BF287" s="122"/>
      <c r="BG287" s="122">
        <f t="shared" si="620"/>
        <v>0</v>
      </c>
      <c r="BH287" s="122"/>
      <c r="BI287" s="122"/>
      <c r="BJ287" s="122">
        <f t="shared" si="621"/>
        <v>0</v>
      </c>
      <c r="BK287" s="122"/>
      <c r="BL287" s="310"/>
      <c r="BM287" s="315"/>
      <c r="BN287" s="318"/>
    </row>
    <row r="288" s="121" customFormat="1" ht="33.95" hidden="1" customHeight="1" outlineLevel="4" spans="2:66">
      <c r="B288" s="122" t="s">
        <v>784</v>
      </c>
      <c r="C288" s="123" t="s">
        <v>1344</v>
      </c>
      <c r="D288" s="121" t="s">
        <v>1345</v>
      </c>
      <c r="E288" s="122" t="s">
        <v>1346</v>
      </c>
      <c r="F288" s="122"/>
      <c r="G288" s="122" t="s">
        <v>928</v>
      </c>
      <c r="H288" s="122">
        <f t="shared" si="607"/>
        <v>0</v>
      </c>
      <c r="I288" s="122" t="s">
        <v>1347</v>
      </c>
      <c r="J288" s="302"/>
      <c r="K288" s="122" t="s">
        <v>1018</v>
      </c>
      <c r="L288" s="302"/>
      <c r="M288" s="122" t="s">
        <v>1181</v>
      </c>
      <c r="N288" s="122">
        <f t="shared" si="608"/>
        <v>0</v>
      </c>
      <c r="O288" s="302"/>
      <c r="P288" s="302"/>
      <c r="Q288" s="302"/>
      <c r="R288" s="302"/>
      <c r="S288" s="302"/>
      <c r="T288" s="302"/>
      <c r="U288" s="302"/>
      <c r="V288" s="302"/>
      <c r="W288" s="302"/>
      <c r="X288" s="302"/>
      <c r="Y288" s="302"/>
      <c r="Z288" s="302"/>
      <c r="AA288" s="122"/>
      <c r="AB288" s="122">
        <f t="shared" si="609"/>
        <v>0</v>
      </c>
      <c r="AC288" s="122">
        <f t="shared" si="610"/>
        <v>0</v>
      </c>
      <c r="AD288" s="122"/>
      <c r="AE288" s="122"/>
      <c r="AF288" s="122">
        <f t="shared" si="611"/>
        <v>0</v>
      </c>
      <c r="AG288" s="122"/>
      <c r="AH288" s="122"/>
      <c r="AI288" s="122">
        <f t="shared" si="612"/>
        <v>0</v>
      </c>
      <c r="AJ288" s="122"/>
      <c r="AK288" s="122"/>
      <c r="AL288" s="122">
        <f t="shared" si="613"/>
        <v>0</v>
      </c>
      <c r="AM288" s="122"/>
      <c r="AN288" s="122"/>
      <c r="AO288" s="122">
        <f t="shared" si="614"/>
        <v>0</v>
      </c>
      <c r="AP288" s="122"/>
      <c r="AQ288" s="122"/>
      <c r="AR288" s="122">
        <f t="shared" si="615"/>
        <v>0</v>
      </c>
      <c r="AS288" s="122"/>
      <c r="AT288" s="122"/>
      <c r="AU288" s="122">
        <f t="shared" si="616"/>
        <v>0</v>
      </c>
      <c r="AV288" s="122"/>
      <c r="AW288" s="122"/>
      <c r="AX288" s="122">
        <f t="shared" si="617"/>
        <v>0</v>
      </c>
      <c r="AY288" s="122"/>
      <c r="AZ288" s="122"/>
      <c r="BA288" s="122">
        <f t="shared" si="618"/>
        <v>0</v>
      </c>
      <c r="BB288" s="122"/>
      <c r="BC288" s="122"/>
      <c r="BD288" s="122">
        <f t="shared" si="619"/>
        <v>0</v>
      </c>
      <c r="BE288" s="122"/>
      <c r="BF288" s="122"/>
      <c r="BG288" s="122">
        <f t="shared" si="620"/>
        <v>0</v>
      </c>
      <c r="BH288" s="122"/>
      <c r="BI288" s="122"/>
      <c r="BJ288" s="122">
        <f t="shared" si="621"/>
        <v>0</v>
      </c>
      <c r="BK288" s="122"/>
      <c r="BL288" s="310"/>
      <c r="BM288" s="315"/>
      <c r="BN288" s="318"/>
    </row>
    <row r="289" s="121" customFormat="1" ht="33.95" hidden="1" customHeight="1" outlineLevel="4" spans="2:66">
      <c r="B289" s="122" t="s">
        <v>784</v>
      </c>
      <c r="C289" s="123" t="s">
        <v>1348</v>
      </c>
      <c r="D289" s="121" t="s">
        <v>1349</v>
      </c>
      <c r="E289" s="122" t="s">
        <v>1350</v>
      </c>
      <c r="F289" s="122"/>
      <c r="G289" s="122" t="s">
        <v>928</v>
      </c>
      <c r="H289" s="122">
        <f t="shared" si="607"/>
        <v>0</v>
      </c>
      <c r="I289" s="122" t="s">
        <v>1351</v>
      </c>
      <c r="J289" s="302"/>
      <c r="K289" s="122" t="s">
        <v>1018</v>
      </c>
      <c r="L289" s="302"/>
      <c r="M289" s="122" t="s">
        <v>1181</v>
      </c>
      <c r="N289" s="122">
        <f t="shared" si="608"/>
        <v>0</v>
      </c>
      <c r="O289" s="302"/>
      <c r="P289" s="302"/>
      <c r="Q289" s="302"/>
      <c r="R289" s="302"/>
      <c r="S289" s="302"/>
      <c r="T289" s="302"/>
      <c r="U289" s="302"/>
      <c r="V289" s="302"/>
      <c r="W289" s="302"/>
      <c r="X289" s="302"/>
      <c r="Y289" s="302"/>
      <c r="Z289" s="302"/>
      <c r="AA289" s="122"/>
      <c r="AB289" s="122">
        <f t="shared" si="609"/>
        <v>0</v>
      </c>
      <c r="AC289" s="122">
        <f t="shared" si="610"/>
        <v>0</v>
      </c>
      <c r="AD289" s="122"/>
      <c r="AE289" s="122"/>
      <c r="AF289" s="122">
        <f t="shared" si="611"/>
        <v>0</v>
      </c>
      <c r="AG289" s="122"/>
      <c r="AH289" s="122"/>
      <c r="AI289" s="122">
        <f t="shared" si="612"/>
        <v>0</v>
      </c>
      <c r="AJ289" s="122"/>
      <c r="AK289" s="122"/>
      <c r="AL289" s="122">
        <f t="shared" si="613"/>
        <v>0</v>
      </c>
      <c r="AM289" s="122"/>
      <c r="AN289" s="122"/>
      <c r="AO289" s="122">
        <f t="shared" si="614"/>
        <v>0</v>
      </c>
      <c r="AP289" s="122"/>
      <c r="AQ289" s="122"/>
      <c r="AR289" s="122">
        <f t="shared" si="615"/>
        <v>0</v>
      </c>
      <c r="AS289" s="122"/>
      <c r="AT289" s="122"/>
      <c r="AU289" s="122">
        <f t="shared" si="616"/>
        <v>0</v>
      </c>
      <c r="AV289" s="122"/>
      <c r="AW289" s="122"/>
      <c r="AX289" s="122">
        <f t="shared" si="617"/>
        <v>0</v>
      </c>
      <c r="AY289" s="122"/>
      <c r="AZ289" s="122"/>
      <c r="BA289" s="122">
        <f t="shared" si="618"/>
        <v>0</v>
      </c>
      <c r="BB289" s="122"/>
      <c r="BC289" s="122"/>
      <c r="BD289" s="122">
        <f t="shared" si="619"/>
        <v>0</v>
      </c>
      <c r="BE289" s="122"/>
      <c r="BF289" s="122"/>
      <c r="BG289" s="122">
        <f t="shared" si="620"/>
        <v>0</v>
      </c>
      <c r="BH289" s="122"/>
      <c r="BI289" s="122"/>
      <c r="BJ289" s="122">
        <f t="shared" si="621"/>
        <v>0</v>
      </c>
      <c r="BK289" s="122"/>
      <c r="BL289" s="310"/>
      <c r="BM289" s="315"/>
      <c r="BN289" s="318"/>
    </row>
    <row r="290" s="121" customFormat="1" ht="33.95" hidden="1" customHeight="1" outlineLevel="4" spans="2:66">
      <c r="B290" s="122" t="s">
        <v>784</v>
      </c>
      <c r="C290" s="123" t="s">
        <v>1352</v>
      </c>
      <c r="D290" s="121" t="s">
        <v>1353</v>
      </c>
      <c r="E290" s="122" t="s">
        <v>1354</v>
      </c>
      <c r="F290" s="122"/>
      <c r="G290" s="122" t="s">
        <v>928</v>
      </c>
      <c r="H290" s="122">
        <f t="shared" si="607"/>
        <v>0</v>
      </c>
      <c r="I290" s="122" t="s">
        <v>1355</v>
      </c>
      <c r="J290" s="302"/>
      <c r="K290" s="122" t="s">
        <v>1018</v>
      </c>
      <c r="L290" s="302"/>
      <c r="M290" s="122" t="s">
        <v>1181</v>
      </c>
      <c r="N290" s="122">
        <f t="shared" si="608"/>
        <v>0</v>
      </c>
      <c r="O290" s="302"/>
      <c r="P290" s="320"/>
      <c r="Q290" s="320"/>
      <c r="R290" s="320"/>
      <c r="S290" s="320"/>
      <c r="T290" s="320"/>
      <c r="U290" s="320"/>
      <c r="V290" s="320"/>
      <c r="W290" s="320"/>
      <c r="X290" s="320"/>
      <c r="Y290" s="320"/>
      <c r="Z290" s="320"/>
      <c r="AA290" s="122"/>
      <c r="AB290" s="122">
        <f t="shared" si="609"/>
        <v>0</v>
      </c>
      <c r="AC290" s="122">
        <f t="shared" si="610"/>
        <v>0</v>
      </c>
      <c r="AD290" s="122"/>
      <c r="AE290" s="122"/>
      <c r="AF290" s="122">
        <f t="shared" si="611"/>
        <v>0</v>
      </c>
      <c r="AG290" s="122"/>
      <c r="AH290" s="122"/>
      <c r="AI290" s="122">
        <f t="shared" si="612"/>
        <v>0</v>
      </c>
      <c r="AJ290" s="122"/>
      <c r="AK290" s="122"/>
      <c r="AL290" s="122">
        <f t="shared" si="613"/>
        <v>0</v>
      </c>
      <c r="AM290" s="122"/>
      <c r="AN290" s="122"/>
      <c r="AO290" s="122">
        <f t="shared" si="614"/>
        <v>0</v>
      </c>
      <c r="AP290" s="122"/>
      <c r="AQ290" s="122"/>
      <c r="AR290" s="122">
        <f t="shared" si="615"/>
        <v>0</v>
      </c>
      <c r="AS290" s="122"/>
      <c r="AT290" s="122"/>
      <c r="AU290" s="122">
        <f t="shared" si="616"/>
        <v>0</v>
      </c>
      <c r="AV290" s="122"/>
      <c r="AW290" s="122"/>
      <c r="AX290" s="122">
        <f t="shared" si="617"/>
        <v>0</v>
      </c>
      <c r="AY290" s="122"/>
      <c r="AZ290" s="122"/>
      <c r="BA290" s="122">
        <f t="shared" si="618"/>
        <v>0</v>
      </c>
      <c r="BB290" s="122"/>
      <c r="BC290" s="122"/>
      <c r="BD290" s="122">
        <f t="shared" si="619"/>
        <v>0</v>
      </c>
      <c r="BE290" s="122"/>
      <c r="BF290" s="122"/>
      <c r="BG290" s="122">
        <f t="shared" si="620"/>
        <v>0</v>
      </c>
      <c r="BH290" s="122"/>
      <c r="BI290" s="122"/>
      <c r="BJ290" s="122">
        <f t="shared" si="621"/>
        <v>0</v>
      </c>
      <c r="BK290" s="122"/>
      <c r="BL290" s="310"/>
      <c r="BM290" s="315"/>
      <c r="BN290" s="318"/>
    </row>
    <row r="291" s="48" customFormat="1" ht="33.95" hidden="1" customHeight="1" outlineLevel="3" collapsed="1" spans="2:66">
      <c r="B291" s="118" t="s">
        <v>779</v>
      </c>
      <c r="C291" s="119" t="s">
        <v>1356</v>
      </c>
      <c r="D291" s="48" t="s">
        <v>1357</v>
      </c>
      <c r="E291" s="118"/>
      <c r="F291" s="118"/>
      <c r="G291" s="118"/>
      <c r="H291" s="118">
        <f>H292+H293+H294+H299</f>
        <v>22304.8862683438</v>
      </c>
      <c r="I291" s="118"/>
      <c r="J291" s="118"/>
      <c r="K291" s="118"/>
      <c r="L291" s="118"/>
      <c r="M291" s="118"/>
      <c r="N291" s="118"/>
      <c r="O291" s="118"/>
      <c r="P291" s="292"/>
      <c r="Q291" s="292"/>
      <c r="R291" s="292"/>
      <c r="S291" s="292"/>
      <c r="T291" s="292"/>
      <c r="U291" s="292"/>
      <c r="V291" s="292"/>
      <c r="W291" s="292"/>
      <c r="X291" s="292"/>
      <c r="Y291" s="292"/>
      <c r="Z291" s="292"/>
      <c r="AA291" s="292"/>
      <c r="AB291" s="118">
        <f t="shared" ref="AB291:AF291" si="622">AB292+AB293+AB294+AB299</f>
        <v>22304.8862683438</v>
      </c>
      <c r="AC291" s="118">
        <f t="shared" si="622"/>
        <v>9537.98580538086</v>
      </c>
      <c r="AD291" s="118"/>
      <c r="AE291" s="118"/>
      <c r="AF291" s="118">
        <f t="shared" si="622"/>
        <v>1160.62731481482</v>
      </c>
      <c r="AG291" s="118"/>
      <c r="AH291" s="118"/>
      <c r="AI291" s="118">
        <f>AI292+AI293+AI294+AI299</f>
        <v>1160.62731481482</v>
      </c>
      <c r="AJ291" s="118"/>
      <c r="AK291" s="118"/>
      <c r="AL291" s="118">
        <f>AL292+AL293+AL294+AL299</f>
        <v>1160.62731481482</v>
      </c>
      <c r="AM291" s="118"/>
      <c r="AN291" s="118"/>
      <c r="AO291" s="118">
        <f>AO292+AO293+AO294+AO299</f>
        <v>1160.62731481482</v>
      </c>
      <c r="AP291" s="118"/>
      <c r="AQ291" s="118"/>
      <c r="AR291" s="118">
        <f>AR292+AR293+AR294+AR299</f>
        <v>1160.62731481482</v>
      </c>
      <c r="AS291" s="118"/>
      <c r="AT291" s="118"/>
      <c r="AU291" s="118">
        <f>AU292+AU293+AU294+AU299</f>
        <v>1160.62731481482</v>
      </c>
      <c r="AV291" s="118"/>
      <c r="AW291" s="118"/>
      <c r="AX291" s="118">
        <f>AX292+AX293+AX294+AX299</f>
        <v>1160.62731481482</v>
      </c>
      <c r="AY291" s="118"/>
      <c r="AZ291" s="118"/>
      <c r="BA291" s="118">
        <f>BA292+BA293+BA294+BA299</f>
        <v>1160.62731481482</v>
      </c>
      <c r="BB291" s="118"/>
      <c r="BC291" s="118"/>
      <c r="BD291" s="118">
        <f>BD292+BD293+BD294+BD299</f>
        <v>1160.62731481482</v>
      </c>
      <c r="BE291" s="118"/>
      <c r="BF291" s="118"/>
      <c r="BG291" s="118">
        <f>BG292+BG293+BG294+BG299</f>
        <v>1160.62731481482</v>
      </c>
      <c r="BH291" s="118"/>
      <c r="BI291" s="118"/>
      <c r="BJ291" s="118">
        <f>BJ292+BJ293+BJ294+BJ299</f>
        <v>1160.62731481482</v>
      </c>
      <c r="BK291" s="118"/>
      <c r="BL291" s="309"/>
      <c r="BM291" s="315"/>
      <c r="BN291" s="317"/>
    </row>
    <row r="292" s="121" customFormat="1" ht="33.95" hidden="1" customHeight="1" outlineLevel="4" spans="2:66">
      <c r="B292" s="122" t="s">
        <v>784</v>
      </c>
      <c r="C292" s="123" t="s">
        <v>1358</v>
      </c>
      <c r="D292" s="121" t="s">
        <v>1359</v>
      </c>
      <c r="E292" s="122" t="s">
        <v>1360</v>
      </c>
      <c r="F292" s="122"/>
      <c r="G292" s="122" t="s">
        <v>928</v>
      </c>
      <c r="H292" s="122">
        <f t="shared" ref="H292:H298" si="623">IFERROR(J292*L292*N292,0)</f>
        <v>0</v>
      </c>
      <c r="I292" s="122" t="s">
        <v>1361</v>
      </c>
      <c r="J292" s="302"/>
      <c r="K292" s="122" t="s">
        <v>1362</v>
      </c>
      <c r="L292" s="325">
        <f>0.379248/1000</f>
        <v>0.000379248</v>
      </c>
      <c r="M292" s="122" t="s">
        <v>1363</v>
      </c>
      <c r="N292" s="122">
        <f>COUNTA(O292:Z292)</f>
        <v>0</v>
      </c>
      <c r="O292" s="302"/>
      <c r="P292" s="321"/>
      <c r="Q292" s="321"/>
      <c r="R292" s="321"/>
      <c r="S292" s="321"/>
      <c r="T292" s="321"/>
      <c r="U292" s="321"/>
      <c r="V292" s="321"/>
      <c r="W292" s="321"/>
      <c r="X292" s="321"/>
      <c r="Y292" s="321"/>
      <c r="Z292" s="321"/>
      <c r="AA292" s="122"/>
      <c r="AB292" s="122">
        <f>SUM(AC292,AF292,AI292,AL292,AO292,AR292,AU292,AX292,BA292,BD292,BG292,BJ292)</f>
        <v>0</v>
      </c>
      <c r="AC292" s="122">
        <f>IF(O292="",0,$J292*$L292)</f>
        <v>0</v>
      </c>
      <c r="AD292" s="122"/>
      <c r="AE292" s="122"/>
      <c r="AF292" s="122">
        <f>IF(P292="",0,$J292*$L292)</f>
        <v>0</v>
      </c>
      <c r="AG292" s="122"/>
      <c r="AH292" s="122"/>
      <c r="AI292" s="122">
        <f>IF(Q292="",0,$J292*$L292)</f>
        <v>0</v>
      </c>
      <c r="AJ292" s="122"/>
      <c r="AK292" s="122"/>
      <c r="AL292" s="122">
        <f>IF(R292="",0,$J292*$L292)</f>
        <v>0</v>
      </c>
      <c r="AM292" s="122"/>
      <c r="AN292" s="122"/>
      <c r="AO292" s="122">
        <f>IF(S292="",0,$J292*$L292)</f>
        <v>0</v>
      </c>
      <c r="AP292" s="122"/>
      <c r="AQ292" s="122"/>
      <c r="AR292" s="122">
        <f>IF(T292="",0,$J292*$L292)</f>
        <v>0</v>
      </c>
      <c r="AS292" s="122"/>
      <c r="AT292" s="122"/>
      <c r="AU292" s="122">
        <f>IF(U292="",0,$J292*$L292)</f>
        <v>0</v>
      </c>
      <c r="AV292" s="122"/>
      <c r="AW292" s="122"/>
      <c r="AX292" s="122">
        <f>IF(V292="",0,$J292*$L292)</f>
        <v>0</v>
      </c>
      <c r="AY292" s="122"/>
      <c r="AZ292" s="122"/>
      <c r="BA292" s="122">
        <f>IF(W292="",0,$J292*$L292)</f>
        <v>0</v>
      </c>
      <c r="BB292" s="122"/>
      <c r="BC292" s="122"/>
      <c r="BD292" s="122">
        <f>IF(X292="",0,$J292*$L292)</f>
        <v>0</v>
      </c>
      <c r="BE292" s="122"/>
      <c r="BF292" s="122"/>
      <c r="BG292" s="122">
        <f>IF(Y292="",0,$J292*$L292)</f>
        <v>0</v>
      </c>
      <c r="BH292" s="122"/>
      <c r="BI292" s="122"/>
      <c r="BJ292" s="122">
        <f>IF(Z292="",0,$J292*$L292)</f>
        <v>0</v>
      </c>
      <c r="BK292" s="122"/>
      <c r="BL292" s="310"/>
      <c r="BM292" s="315"/>
      <c r="BN292" s="318"/>
    </row>
    <row r="293" s="121" customFormat="1" ht="33.95" hidden="1" customHeight="1" outlineLevel="4" spans="2:66">
      <c r="B293" s="122" t="s">
        <v>784</v>
      </c>
      <c r="C293" s="123" t="s">
        <v>1364</v>
      </c>
      <c r="D293" s="121" t="s">
        <v>1365</v>
      </c>
      <c r="E293" s="122" t="s">
        <v>1360</v>
      </c>
      <c r="F293" s="122"/>
      <c r="G293" s="122" t="s">
        <v>928</v>
      </c>
      <c r="H293" s="122">
        <f t="shared" si="623"/>
        <v>8377.35849056604</v>
      </c>
      <c r="I293" s="122" t="s">
        <v>1366</v>
      </c>
      <c r="J293" s="302">
        <f>预算主表!P140/L293</f>
        <v>8.37735849056604</v>
      </c>
      <c r="K293" s="122" t="s">
        <v>1367</v>
      </c>
      <c r="L293" s="122">
        <v>1000</v>
      </c>
      <c r="M293" s="122" t="s">
        <v>1368</v>
      </c>
      <c r="N293" s="122">
        <f>COUNTA(O293:Z293)</f>
        <v>1</v>
      </c>
      <c r="O293" s="302" t="s">
        <v>1277</v>
      </c>
      <c r="P293" s="320"/>
      <c r="Q293" s="320"/>
      <c r="R293" s="320"/>
      <c r="S293" s="320"/>
      <c r="T293" s="320"/>
      <c r="U293" s="320"/>
      <c r="V293" s="320"/>
      <c r="W293" s="320"/>
      <c r="X293" s="320"/>
      <c r="Y293" s="320"/>
      <c r="Z293" s="320"/>
      <c r="AA293" s="122"/>
      <c r="AB293" s="122">
        <f>SUM(AC293,AF293,AI293,AL293,AO293,AR293,AU293,AX293,BA293,BD293,BG293,BJ293)</f>
        <v>8377.35849056604</v>
      </c>
      <c r="AC293" s="122">
        <f>IF(O293="",0,$J293*$L293)</f>
        <v>8377.35849056604</v>
      </c>
      <c r="AD293" s="122"/>
      <c r="AE293" s="122"/>
      <c r="AF293" s="122">
        <f>IF(P293="",0,$J293*$L293)</f>
        <v>0</v>
      </c>
      <c r="AG293" s="122"/>
      <c r="AH293" s="122"/>
      <c r="AI293" s="122">
        <f>IF(Q293="",0,$J293*$L293)</f>
        <v>0</v>
      </c>
      <c r="AJ293" s="122"/>
      <c r="AK293" s="122"/>
      <c r="AL293" s="122">
        <f>IF(R293="",0,$J293*$L293)</f>
        <v>0</v>
      </c>
      <c r="AM293" s="122"/>
      <c r="AN293" s="122"/>
      <c r="AO293" s="122">
        <f>IF(S293="",0,$J293*$L293)</f>
        <v>0</v>
      </c>
      <c r="AP293" s="122"/>
      <c r="AQ293" s="122"/>
      <c r="AR293" s="122">
        <f>IF(T293="",0,$J293*$L293)</f>
        <v>0</v>
      </c>
      <c r="AS293" s="122"/>
      <c r="AT293" s="122"/>
      <c r="AU293" s="122">
        <f>IF(U293="",0,$J293*$L293)</f>
        <v>0</v>
      </c>
      <c r="AV293" s="122"/>
      <c r="AW293" s="122"/>
      <c r="AX293" s="122">
        <f>IF(V293="",0,$J293*$L293)</f>
        <v>0</v>
      </c>
      <c r="AY293" s="122"/>
      <c r="AZ293" s="122"/>
      <c r="BA293" s="122">
        <f>IF(W293="",0,$J293*$L293)</f>
        <v>0</v>
      </c>
      <c r="BB293" s="122"/>
      <c r="BC293" s="122"/>
      <c r="BD293" s="122">
        <f>IF(X293="",0,$J293*$L293)</f>
        <v>0</v>
      </c>
      <c r="BE293" s="122"/>
      <c r="BF293" s="122"/>
      <c r="BG293" s="122">
        <f>IF(Y293="",0,$J293*$L293)</f>
        <v>0</v>
      </c>
      <c r="BH293" s="122"/>
      <c r="BI293" s="122"/>
      <c r="BJ293" s="122">
        <f>IF(Z293="",0,$J293*$L293)</f>
        <v>0</v>
      </c>
      <c r="BK293" s="122"/>
      <c r="BL293" s="310"/>
      <c r="BM293" s="315"/>
      <c r="BN293" s="318"/>
    </row>
    <row r="294" s="121" customFormat="1" ht="33.95" hidden="1" customHeight="1" outlineLevel="4" collapsed="1" spans="2:66">
      <c r="B294" s="122" t="s">
        <v>779</v>
      </c>
      <c r="C294" s="123" t="s">
        <v>1369</v>
      </c>
      <c r="D294" s="121" t="s">
        <v>1370</v>
      </c>
      <c r="E294" s="122"/>
      <c r="F294" s="122"/>
      <c r="G294" s="122"/>
      <c r="H294" s="122">
        <f>SUM(H295:H298)</f>
        <v>0</v>
      </c>
      <c r="I294" s="122"/>
      <c r="J294" s="122"/>
      <c r="K294" s="122"/>
      <c r="L294" s="122"/>
      <c r="M294" s="122"/>
      <c r="N294" s="122"/>
      <c r="O294" s="122"/>
      <c r="P294" s="293"/>
      <c r="Q294" s="293"/>
      <c r="R294" s="293"/>
      <c r="S294" s="293"/>
      <c r="T294" s="293"/>
      <c r="U294" s="293"/>
      <c r="V294" s="293"/>
      <c r="W294" s="293"/>
      <c r="X294" s="293"/>
      <c r="Y294" s="293"/>
      <c r="Z294" s="293"/>
      <c r="AA294" s="293"/>
      <c r="AB294" s="122">
        <f t="shared" ref="AB294:AF294" si="624">SUM(AB295:AB298)</f>
        <v>0</v>
      </c>
      <c r="AC294" s="122">
        <f t="shared" si="624"/>
        <v>0</v>
      </c>
      <c r="AD294" s="122"/>
      <c r="AE294" s="122"/>
      <c r="AF294" s="122">
        <f t="shared" si="624"/>
        <v>0</v>
      </c>
      <c r="AG294" s="122"/>
      <c r="AH294" s="122"/>
      <c r="AI294" s="122">
        <f>SUM(AI295:AI298)</f>
        <v>0</v>
      </c>
      <c r="AJ294" s="122"/>
      <c r="AK294" s="122"/>
      <c r="AL294" s="122">
        <f>SUM(AL295:AL298)</f>
        <v>0</v>
      </c>
      <c r="AM294" s="122"/>
      <c r="AN294" s="122"/>
      <c r="AO294" s="122">
        <f>SUM(AO295:AO298)</f>
        <v>0</v>
      </c>
      <c r="AP294" s="122"/>
      <c r="AQ294" s="122"/>
      <c r="AR294" s="122">
        <f>SUM(AR295:AR298)</f>
        <v>0</v>
      </c>
      <c r="AS294" s="122"/>
      <c r="AT294" s="122"/>
      <c r="AU294" s="122">
        <f>SUM(AU295:AU298)</f>
        <v>0</v>
      </c>
      <c r="AV294" s="122"/>
      <c r="AW294" s="122"/>
      <c r="AX294" s="122">
        <f>SUM(AX295:AX298)</f>
        <v>0</v>
      </c>
      <c r="AY294" s="122"/>
      <c r="AZ294" s="122"/>
      <c r="BA294" s="122">
        <f>SUM(BA295:BA298)</f>
        <v>0</v>
      </c>
      <c r="BB294" s="122"/>
      <c r="BC294" s="122"/>
      <c r="BD294" s="122">
        <f>SUM(BD295:BD298)</f>
        <v>0</v>
      </c>
      <c r="BE294" s="122"/>
      <c r="BF294" s="122"/>
      <c r="BG294" s="122">
        <f>SUM(BG295:BG298)</f>
        <v>0</v>
      </c>
      <c r="BH294" s="122"/>
      <c r="BI294" s="122"/>
      <c r="BJ294" s="122">
        <f>SUM(BJ295:BJ298)</f>
        <v>0</v>
      </c>
      <c r="BK294" s="122"/>
      <c r="BL294" s="310"/>
      <c r="BM294" s="315"/>
      <c r="BN294" s="318"/>
    </row>
    <row r="295" s="267" customFormat="1" ht="33.95" hidden="1" customHeight="1" outlineLevel="5" spans="2:66">
      <c r="B295" s="178" t="s">
        <v>784</v>
      </c>
      <c r="C295" s="287" t="s">
        <v>1371</v>
      </c>
      <c r="D295" s="267" t="s">
        <v>1372</v>
      </c>
      <c r="E295" s="178"/>
      <c r="F295" s="178"/>
      <c r="G295" s="178" t="s">
        <v>928</v>
      </c>
      <c r="H295" s="178">
        <f t="shared" si="623"/>
        <v>0</v>
      </c>
      <c r="I295" s="178" t="s">
        <v>1227</v>
      </c>
      <c r="J295" s="178">
        <v>1</v>
      </c>
      <c r="K295" s="178" t="s">
        <v>1228</v>
      </c>
      <c r="L295" s="178">
        <f>IF('1-1 项目基础信息'!K9&gt;200000,7500,5000)</f>
        <v>5000</v>
      </c>
      <c r="M295" s="178" t="s">
        <v>1373</v>
      </c>
      <c r="N295" s="178">
        <f>COUNTA(O295:Z295)</f>
        <v>0</v>
      </c>
      <c r="O295" s="302"/>
      <c r="P295" s="321"/>
      <c r="Q295" s="321"/>
      <c r="R295" s="321"/>
      <c r="S295" s="321"/>
      <c r="T295" s="321"/>
      <c r="U295" s="321"/>
      <c r="V295" s="321"/>
      <c r="W295" s="321"/>
      <c r="X295" s="321"/>
      <c r="Y295" s="321"/>
      <c r="Z295" s="321"/>
      <c r="AA295" s="178"/>
      <c r="AB295" s="178">
        <f>SUM(AC295,AF295,AI295,AL295,AO295,AR295,AU295,AX295,BA295,BD295,BG295,BJ295)</f>
        <v>0</v>
      </c>
      <c r="AC295" s="178">
        <f>IF(O295="",0,$J295*$L295)</f>
        <v>0</v>
      </c>
      <c r="AD295" s="178"/>
      <c r="AE295" s="178"/>
      <c r="AF295" s="178">
        <f>IF(P295="",0,$J295*$L295)</f>
        <v>0</v>
      </c>
      <c r="AG295" s="178"/>
      <c r="AH295" s="178"/>
      <c r="AI295" s="178">
        <f>IF(Q295="",0,$J295*$L295)</f>
        <v>0</v>
      </c>
      <c r="AJ295" s="178"/>
      <c r="AK295" s="178"/>
      <c r="AL295" s="178">
        <f>IF(R295="",0,$J295*$L295)</f>
        <v>0</v>
      </c>
      <c r="AM295" s="178"/>
      <c r="AN295" s="178"/>
      <c r="AO295" s="178">
        <f>IF(S295="",0,$J295*$L295)</f>
        <v>0</v>
      </c>
      <c r="AP295" s="178"/>
      <c r="AQ295" s="178"/>
      <c r="AR295" s="178">
        <f>IF(T295="",0,$J295*$L295)</f>
        <v>0</v>
      </c>
      <c r="AS295" s="178"/>
      <c r="AT295" s="178"/>
      <c r="AU295" s="178">
        <f>IF(U295="",0,$J295*$L295)</f>
        <v>0</v>
      </c>
      <c r="AV295" s="178"/>
      <c r="AW295" s="178"/>
      <c r="AX295" s="178">
        <f>IF(V295="",0,$J295*$L295)</f>
        <v>0</v>
      </c>
      <c r="AY295" s="178"/>
      <c r="AZ295" s="178"/>
      <c r="BA295" s="178">
        <f>IF(W295="",0,$J295*$L295)</f>
        <v>0</v>
      </c>
      <c r="BB295" s="178"/>
      <c r="BC295" s="178"/>
      <c r="BD295" s="178">
        <f>IF(X295="",0,$J295*$L295)</f>
        <v>0</v>
      </c>
      <c r="BE295" s="178"/>
      <c r="BF295" s="178"/>
      <c r="BG295" s="178">
        <f>IF(Y295="",0,$J295*$L295)</f>
        <v>0</v>
      </c>
      <c r="BH295" s="178"/>
      <c r="BI295" s="178"/>
      <c r="BJ295" s="178">
        <f>IF(Z295="",0,$J295*$L295)</f>
        <v>0</v>
      </c>
      <c r="BK295" s="178"/>
      <c r="BL295" s="324"/>
      <c r="BM295" s="315"/>
      <c r="BN295" s="319"/>
    </row>
    <row r="296" s="267" customFormat="1" ht="33.95" hidden="1" customHeight="1" outlineLevel="5" spans="2:66">
      <c r="B296" s="178" t="s">
        <v>784</v>
      </c>
      <c r="C296" s="287" t="s">
        <v>1374</v>
      </c>
      <c r="D296" s="267" t="s">
        <v>1375</v>
      </c>
      <c r="E296" s="178"/>
      <c r="F296" s="178"/>
      <c r="G296" s="178" t="s">
        <v>928</v>
      </c>
      <c r="H296" s="178">
        <f t="shared" si="623"/>
        <v>0</v>
      </c>
      <c r="I296" s="178" t="s">
        <v>1227</v>
      </c>
      <c r="J296" s="178">
        <v>1</v>
      </c>
      <c r="K296" s="178" t="s">
        <v>1228</v>
      </c>
      <c r="L296" s="178">
        <v>750</v>
      </c>
      <c r="M296" s="178" t="s">
        <v>1373</v>
      </c>
      <c r="N296" s="178">
        <f>COUNTA(O296:Z296)</f>
        <v>0</v>
      </c>
      <c r="O296" s="302"/>
      <c r="P296" s="302"/>
      <c r="Q296" s="302"/>
      <c r="R296" s="302"/>
      <c r="S296" s="302"/>
      <c r="T296" s="302"/>
      <c r="U296" s="302"/>
      <c r="V296" s="302"/>
      <c r="W296" s="302"/>
      <c r="X296" s="302"/>
      <c r="Y296" s="302"/>
      <c r="Z296" s="302"/>
      <c r="AA296" s="178"/>
      <c r="AB296" s="178">
        <f>SUM(AC296,AF296,AI296,AL296,AO296,AR296,AU296,AX296,BA296,BD296,BG296,BJ296)</f>
        <v>0</v>
      </c>
      <c r="AC296" s="178">
        <f>IF(O296="",0,$J296*$L296)</f>
        <v>0</v>
      </c>
      <c r="AD296" s="178"/>
      <c r="AE296" s="178"/>
      <c r="AF296" s="178">
        <f>IF(P296="",0,$J296*$L296)</f>
        <v>0</v>
      </c>
      <c r="AG296" s="178"/>
      <c r="AH296" s="178"/>
      <c r="AI296" s="178">
        <f>IF(Q296="",0,$J296*$L296)</f>
        <v>0</v>
      </c>
      <c r="AJ296" s="178"/>
      <c r="AK296" s="178"/>
      <c r="AL296" s="178">
        <f>IF(R296="",0,$J296*$L296)</f>
        <v>0</v>
      </c>
      <c r="AM296" s="178"/>
      <c r="AN296" s="178"/>
      <c r="AO296" s="178">
        <f>IF(S296="",0,$J296*$L296)</f>
        <v>0</v>
      </c>
      <c r="AP296" s="178"/>
      <c r="AQ296" s="178"/>
      <c r="AR296" s="178">
        <f>IF(T296="",0,$J296*$L296)</f>
        <v>0</v>
      </c>
      <c r="AS296" s="178"/>
      <c r="AT296" s="178"/>
      <c r="AU296" s="178">
        <f>IF(U296="",0,$J296*$L296)</f>
        <v>0</v>
      </c>
      <c r="AV296" s="178"/>
      <c r="AW296" s="178"/>
      <c r="AX296" s="178">
        <f>IF(V296="",0,$J296*$L296)</f>
        <v>0</v>
      </c>
      <c r="AY296" s="178"/>
      <c r="AZ296" s="178"/>
      <c r="BA296" s="178">
        <f>IF(W296="",0,$J296*$L296)</f>
        <v>0</v>
      </c>
      <c r="BB296" s="178"/>
      <c r="BC296" s="178"/>
      <c r="BD296" s="178">
        <f>IF(X296="",0,$J296*$L296)</f>
        <v>0</v>
      </c>
      <c r="BE296" s="178"/>
      <c r="BF296" s="178"/>
      <c r="BG296" s="178">
        <f>IF(Y296="",0,$J296*$L296)</f>
        <v>0</v>
      </c>
      <c r="BH296" s="178"/>
      <c r="BI296" s="178"/>
      <c r="BJ296" s="178">
        <f>IF(Z296="",0,$J296*$L296)</f>
        <v>0</v>
      </c>
      <c r="BK296" s="178"/>
      <c r="BL296" s="324"/>
      <c r="BM296" s="315"/>
      <c r="BN296" s="319"/>
    </row>
    <row r="297" s="267" customFormat="1" ht="33.95" hidden="1" customHeight="1" outlineLevel="5" spans="2:66">
      <c r="B297" s="178" t="s">
        <v>784</v>
      </c>
      <c r="C297" s="287" t="s">
        <v>1376</v>
      </c>
      <c r="D297" s="267" t="s">
        <v>1377</v>
      </c>
      <c r="E297" s="178"/>
      <c r="F297" s="178"/>
      <c r="G297" s="178" t="s">
        <v>928</v>
      </c>
      <c r="H297" s="178">
        <f t="shared" si="623"/>
        <v>0</v>
      </c>
      <c r="I297" s="178" t="s">
        <v>1227</v>
      </c>
      <c r="J297" s="178">
        <v>1</v>
      </c>
      <c r="K297" s="178" t="s">
        <v>1228</v>
      </c>
      <c r="L297" s="178">
        <v>1780</v>
      </c>
      <c r="M297" s="178" t="s">
        <v>1373</v>
      </c>
      <c r="N297" s="178">
        <f>COUNTA(O297:Z297)</f>
        <v>0</v>
      </c>
      <c r="O297" s="302"/>
      <c r="P297" s="302"/>
      <c r="Q297" s="302"/>
      <c r="R297" s="302"/>
      <c r="S297" s="302"/>
      <c r="T297" s="302"/>
      <c r="U297" s="302"/>
      <c r="V297" s="302"/>
      <c r="W297" s="302"/>
      <c r="X297" s="302"/>
      <c r="Y297" s="302"/>
      <c r="Z297" s="302"/>
      <c r="AA297" s="178"/>
      <c r="AB297" s="178">
        <f>SUM(AC297,AF297,AI297,AL297,AO297,AR297,AU297,AX297,BA297,BD297,BG297,BJ297)</f>
        <v>0</v>
      </c>
      <c r="AC297" s="178">
        <f>IF(O297="",0,$J297*$L297)</f>
        <v>0</v>
      </c>
      <c r="AD297" s="178"/>
      <c r="AE297" s="178"/>
      <c r="AF297" s="178">
        <f>IF(P297="",0,$J297*$L297)</f>
        <v>0</v>
      </c>
      <c r="AG297" s="178"/>
      <c r="AH297" s="178"/>
      <c r="AI297" s="178">
        <f>IF(Q297="",0,$J297*$L297)</f>
        <v>0</v>
      </c>
      <c r="AJ297" s="178"/>
      <c r="AK297" s="178"/>
      <c r="AL297" s="178">
        <f>IF(R297="",0,$J297*$L297)</f>
        <v>0</v>
      </c>
      <c r="AM297" s="178"/>
      <c r="AN297" s="178"/>
      <c r="AO297" s="178">
        <f>IF(S297="",0,$J297*$L297)</f>
        <v>0</v>
      </c>
      <c r="AP297" s="178"/>
      <c r="AQ297" s="178"/>
      <c r="AR297" s="178">
        <f>IF(T297="",0,$J297*$L297)</f>
        <v>0</v>
      </c>
      <c r="AS297" s="178"/>
      <c r="AT297" s="178"/>
      <c r="AU297" s="178">
        <f>IF(U297="",0,$J297*$L297)</f>
        <v>0</v>
      </c>
      <c r="AV297" s="178"/>
      <c r="AW297" s="178"/>
      <c r="AX297" s="178">
        <f>IF(V297="",0,$J297*$L297)</f>
        <v>0</v>
      </c>
      <c r="AY297" s="178"/>
      <c r="AZ297" s="178"/>
      <c r="BA297" s="178">
        <f>IF(W297="",0,$J297*$L297)</f>
        <v>0</v>
      </c>
      <c r="BB297" s="178"/>
      <c r="BC297" s="178"/>
      <c r="BD297" s="178">
        <f>IF(X297="",0,$J297*$L297)</f>
        <v>0</v>
      </c>
      <c r="BE297" s="178"/>
      <c r="BF297" s="178"/>
      <c r="BG297" s="178">
        <f>IF(Y297="",0,$J297*$L297)</f>
        <v>0</v>
      </c>
      <c r="BH297" s="178"/>
      <c r="BI297" s="178"/>
      <c r="BJ297" s="178">
        <f>IF(Z297="",0,$J297*$L297)</f>
        <v>0</v>
      </c>
      <c r="BK297" s="178"/>
      <c r="BL297" s="324"/>
      <c r="BM297" s="315"/>
      <c r="BN297" s="319"/>
    </row>
    <row r="298" s="267" customFormat="1" ht="33.95" hidden="1" customHeight="1" outlineLevel="5" spans="2:66">
      <c r="B298" s="178" t="s">
        <v>784</v>
      </c>
      <c r="C298" s="287" t="s">
        <v>1378</v>
      </c>
      <c r="D298" s="267" t="s">
        <v>1379</v>
      </c>
      <c r="E298" s="178"/>
      <c r="F298" s="178"/>
      <c r="G298" s="178"/>
      <c r="H298" s="178">
        <f t="shared" si="623"/>
        <v>0</v>
      </c>
      <c r="I298" s="178" t="s">
        <v>1380</v>
      </c>
      <c r="J298" s="302"/>
      <c r="K298" s="178" t="s">
        <v>1381</v>
      </c>
      <c r="L298" s="178">
        <v>780</v>
      </c>
      <c r="M298" s="178" t="s">
        <v>1382</v>
      </c>
      <c r="N298" s="178">
        <f>COUNTA(O298:Z298)</f>
        <v>0</v>
      </c>
      <c r="O298" s="302"/>
      <c r="P298" s="320"/>
      <c r="Q298" s="320"/>
      <c r="R298" s="320"/>
      <c r="S298" s="320"/>
      <c r="T298" s="320"/>
      <c r="U298" s="320"/>
      <c r="V298" s="320"/>
      <c r="W298" s="320"/>
      <c r="X298" s="320"/>
      <c r="Y298" s="320"/>
      <c r="Z298" s="320"/>
      <c r="AA298" s="178"/>
      <c r="AB298" s="178">
        <f>SUM(AC298,AF298,AI298,AL298,AO298,AR298,AU298,AX298,BA298,BD298,BG298,BJ298)</f>
        <v>0</v>
      </c>
      <c r="AC298" s="178">
        <f>IF(O298="",0,$J298*$L298)</f>
        <v>0</v>
      </c>
      <c r="AD298" s="178"/>
      <c r="AE298" s="178"/>
      <c r="AF298" s="178">
        <f>IF(P298="",0,$J298*$L298)</f>
        <v>0</v>
      </c>
      <c r="AG298" s="178"/>
      <c r="AH298" s="178"/>
      <c r="AI298" s="178">
        <f>IF(Q298="",0,$J298*$L298)</f>
        <v>0</v>
      </c>
      <c r="AJ298" s="178"/>
      <c r="AK298" s="178"/>
      <c r="AL298" s="178">
        <f>IF(R298="",0,$J298*$L298)</f>
        <v>0</v>
      </c>
      <c r="AM298" s="178"/>
      <c r="AN298" s="178"/>
      <c r="AO298" s="178">
        <f>IF(S298="",0,$J298*$L298)</f>
        <v>0</v>
      </c>
      <c r="AP298" s="178"/>
      <c r="AQ298" s="178"/>
      <c r="AR298" s="178">
        <f>IF(T298="",0,$J298*$L298)</f>
        <v>0</v>
      </c>
      <c r="AS298" s="178"/>
      <c r="AT298" s="178"/>
      <c r="AU298" s="178">
        <f>IF(U298="",0,$J298*$L298)</f>
        <v>0</v>
      </c>
      <c r="AV298" s="178"/>
      <c r="AW298" s="178"/>
      <c r="AX298" s="178">
        <f>IF(V298="",0,$J298*$L298)</f>
        <v>0</v>
      </c>
      <c r="AY298" s="178"/>
      <c r="AZ298" s="178"/>
      <c r="BA298" s="178">
        <f>IF(W298="",0,$J298*$L298)</f>
        <v>0</v>
      </c>
      <c r="BB298" s="178"/>
      <c r="BC298" s="178"/>
      <c r="BD298" s="178">
        <f>IF(X298="",0,$J298*$L298)</f>
        <v>0</v>
      </c>
      <c r="BE298" s="178"/>
      <c r="BF298" s="178"/>
      <c r="BG298" s="178">
        <f>IF(Y298="",0,$J298*$L298)</f>
        <v>0</v>
      </c>
      <c r="BH298" s="178"/>
      <c r="BI298" s="178"/>
      <c r="BJ298" s="178">
        <f>IF(Z298="",0,$J298*$L298)</f>
        <v>0</v>
      </c>
      <c r="BK298" s="178"/>
      <c r="BL298" s="324"/>
      <c r="BM298" s="315"/>
      <c r="BN298" s="319"/>
    </row>
    <row r="299" s="121" customFormat="1" ht="33.95" hidden="1" customHeight="1" outlineLevel="4" collapsed="1" spans="2:66">
      <c r="B299" s="122" t="s">
        <v>779</v>
      </c>
      <c r="C299" s="123" t="s">
        <v>1383</v>
      </c>
      <c r="D299" s="121" t="s">
        <v>1384</v>
      </c>
      <c r="E299" s="122"/>
      <c r="F299" s="122"/>
      <c r="G299" s="122"/>
      <c r="H299" s="122">
        <f>SUM(H300:H302)</f>
        <v>13927.5277777778</v>
      </c>
      <c r="I299" s="122"/>
      <c r="J299" s="122"/>
      <c r="K299" s="122"/>
      <c r="L299" s="122"/>
      <c r="M299" s="122"/>
      <c r="N299" s="122"/>
      <c r="O299" s="122"/>
      <c r="P299" s="293"/>
      <c r="Q299" s="293"/>
      <c r="R299" s="293"/>
      <c r="S299" s="293"/>
      <c r="T299" s="293"/>
      <c r="U299" s="293"/>
      <c r="V299" s="293"/>
      <c r="W299" s="293"/>
      <c r="X299" s="293"/>
      <c r="Y299" s="293"/>
      <c r="Z299" s="293"/>
      <c r="AA299" s="293"/>
      <c r="AB299" s="122">
        <f t="shared" ref="AB299:AF299" si="625">SUM(AB300:AB302)</f>
        <v>13927.5277777778</v>
      </c>
      <c r="AC299" s="122">
        <f t="shared" si="625"/>
        <v>1160.62731481482</v>
      </c>
      <c r="AD299" s="122"/>
      <c r="AE299" s="122"/>
      <c r="AF299" s="122">
        <f t="shared" si="625"/>
        <v>1160.62731481482</v>
      </c>
      <c r="AG299" s="122"/>
      <c r="AH299" s="122"/>
      <c r="AI299" s="122">
        <f>SUM(AI300:AI302)</f>
        <v>1160.62731481482</v>
      </c>
      <c r="AJ299" s="122"/>
      <c r="AK299" s="122"/>
      <c r="AL299" s="122">
        <f>SUM(AL300:AL302)</f>
        <v>1160.62731481482</v>
      </c>
      <c r="AM299" s="122"/>
      <c r="AN299" s="122"/>
      <c r="AO299" s="122">
        <f>SUM(AO300:AO302)</f>
        <v>1160.62731481482</v>
      </c>
      <c r="AP299" s="122"/>
      <c r="AQ299" s="122"/>
      <c r="AR299" s="122">
        <f>SUM(AR300:AR302)</f>
        <v>1160.62731481482</v>
      </c>
      <c r="AS299" s="122"/>
      <c r="AT299" s="122"/>
      <c r="AU299" s="122">
        <f>SUM(AU300:AU302)</f>
        <v>1160.62731481482</v>
      </c>
      <c r="AV299" s="122"/>
      <c r="AW299" s="122"/>
      <c r="AX299" s="122">
        <f>SUM(AX300:AX302)</f>
        <v>1160.62731481482</v>
      </c>
      <c r="AY299" s="122"/>
      <c r="AZ299" s="122"/>
      <c r="BA299" s="122">
        <f>SUM(BA300:BA302)</f>
        <v>1160.62731481482</v>
      </c>
      <c r="BB299" s="122"/>
      <c r="BC299" s="122"/>
      <c r="BD299" s="122">
        <f>SUM(BD300:BD302)</f>
        <v>1160.62731481482</v>
      </c>
      <c r="BE299" s="122"/>
      <c r="BF299" s="122"/>
      <c r="BG299" s="122">
        <f>SUM(BG300:BG302)</f>
        <v>1160.62731481482</v>
      </c>
      <c r="BH299" s="122"/>
      <c r="BI299" s="122"/>
      <c r="BJ299" s="122">
        <f>SUM(BJ300:BJ302)</f>
        <v>1160.62731481482</v>
      </c>
      <c r="BK299" s="122"/>
      <c r="BL299" s="310"/>
      <c r="BM299" s="315"/>
      <c r="BN299" s="318"/>
    </row>
    <row r="300" s="267" customFormat="1" ht="33.95" hidden="1" customHeight="1" outlineLevel="5" spans="2:66">
      <c r="B300" s="178" t="s">
        <v>784</v>
      </c>
      <c r="C300" s="287" t="s">
        <v>1385</v>
      </c>
      <c r="D300" s="267" t="s">
        <v>1386</v>
      </c>
      <c r="E300" s="178"/>
      <c r="F300" s="178"/>
      <c r="G300" s="178" t="s">
        <v>928</v>
      </c>
      <c r="H300" s="178">
        <f t="shared" ref="H300:H302" si="626">IFERROR(J300*L300*N300,0)</f>
        <v>0</v>
      </c>
      <c r="I300" s="178" t="s">
        <v>1366</v>
      </c>
      <c r="J300" s="302"/>
      <c r="K300" s="178" t="s">
        <v>1367</v>
      </c>
      <c r="L300" s="178">
        <v>5000</v>
      </c>
      <c r="M300" s="178" t="s">
        <v>1220</v>
      </c>
      <c r="N300" s="178">
        <f t="shared" ref="N300:N306" si="627">COUNTA(O300:Z300)</f>
        <v>0</v>
      </c>
      <c r="O300" s="302"/>
      <c r="P300" s="321"/>
      <c r="Q300" s="321"/>
      <c r="R300" s="321"/>
      <c r="S300" s="321"/>
      <c r="T300" s="321"/>
      <c r="U300" s="321"/>
      <c r="V300" s="321"/>
      <c r="W300" s="321"/>
      <c r="X300" s="321"/>
      <c r="Y300" s="321"/>
      <c r="Z300" s="321"/>
      <c r="AA300" s="178"/>
      <c r="AB300" s="178">
        <f t="shared" ref="AB300:AB307" si="628">SUM(AC300,AF300,AI300,AL300,AO300,AR300,AU300,AX300,BA300,BD300,BG300,BJ300)</f>
        <v>0</v>
      </c>
      <c r="AC300" s="178">
        <f t="shared" ref="AC300:AC306" si="629">IF(O300="",0,$J300*$L300)</f>
        <v>0</v>
      </c>
      <c r="AD300" s="178"/>
      <c r="AE300" s="178"/>
      <c r="AF300" s="178">
        <f t="shared" ref="AF300:AF306" si="630">IF(P300="",0,$J300*$L300)</f>
        <v>0</v>
      </c>
      <c r="AG300" s="178"/>
      <c r="AH300" s="178"/>
      <c r="AI300" s="178">
        <f t="shared" ref="AI300:AI306" si="631">IF(Q300="",0,$J300*$L300)</f>
        <v>0</v>
      </c>
      <c r="AJ300" s="178"/>
      <c r="AK300" s="178"/>
      <c r="AL300" s="178">
        <f t="shared" ref="AL300:AL306" si="632">IF(R300="",0,$J300*$L300)</f>
        <v>0</v>
      </c>
      <c r="AM300" s="178"/>
      <c r="AN300" s="178"/>
      <c r="AO300" s="178">
        <f t="shared" ref="AO300:AO306" si="633">IF(S300="",0,$J300*$L300)</f>
        <v>0</v>
      </c>
      <c r="AP300" s="178"/>
      <c r="AQ300" s="178"/>
      <c r="AR300" s="178">
        <f t="shared" ref="AR300:AR306" si="634">IF(T300="",0,$J300*$L300)</f>
        <v>0</v>
      </c>
      <c r="AS300" s="178"/>
      <c r="AT300" s="178"/>
      <c r="AU300" s="178">
        <f t="shared" ref="AU300:AU306" si="635">IF(U300="",0,$J300*$L300)</f>
        <v>0</v>
      </c>
      <c r="AV300" s="178"/>
      <c r="AW300" s="178"/>
      <c r="AX300" s="178">
        <f t="shared" ref="AX300:AX306" si="636">IF(V300="",0,$J300*$L300)</f>
        <v>0</v>
      </c>
      <c r="AY300" s="178"/>
      <c r="AZ300" s="178"/>
      <c r="BA300" s="178">
        <f t="shared" ref="BA300:BA306" si="637">IF(W300="",0,$J300*$L300)</f>
        <v>0</v>
      </c>
      <c r="BB300" s="178"/>
      <c r="BC300" s="178"/>
      <c r="BD300" s="178">
        <f t="shared" ref="BD300:BD306" si="638">IF(X300="",0,$J300*$L300)</f>
        <v>0</v>
      </c>
      <c r="BE300" s="178"/>
      <c r="BF300" s="178"/>
      <c r="BG300" s="178">
        <f t="shared" ref="BG300:BG306" si="639">IF(Y300="",0,$J300*$L300)</f>
        <v>0</v>
      </c>
      <c r="BH300" s="178"/>
      <c r="BI300" s="178"/>
      <c r="BJ300" s="178">
        <f t="shared" ref="BJ300:BJ306" si="640">IF(Z300="",0,$J300*$L300)</f>
        <v>0</v>
      </c>
      <c r="BK300" s="178"/>
      <c r="BL300" s="324"/>
      <c r="BM300" s="315"/>
      <c r="BN300" s="319"/>
    </row>
    <row r="301" s="267" customFormat="1" ht="33.95" hidden="1" customHeight="1" outlineLevel="5" spans="2:66">
      <c r="B301" s="178" t="s">
        <v>784</v>
      </c>
      <c r="C301" s="287" t="s">
        <v>1387</v>
      </c>
      <c r="D301" s="267" t="s">
        <v>1388</v>
      </c>
      <c r="E301" s="178"/>
      <c r="F301" s="178"/>
      <c r="G301" s="178" t="s">
        <v>928</v>
      </c>
      <c r="H301" s="178">
        <f t="shared" si="626"/>
        <v>13927.5277777778</v>
      </c>
      <c r="I301" s="178" t="s">
        <v>1366</v>
      </c>
      <c r="J301" s="302">
        <f>预算主表!P134/(12*L301)</f>
        <v>1.16062731481482</v>
      </c>
      <c r="K301" s="178" t="s">
        <v>1367</v>
      </c>
      <c r="L301" s="178">
        <v>1000</v>
      </c>
      <c r="M301" s="178" t="s">
        <v>1220</v>
      </c>
      <c r="N301" s="178">
        <f t="shared" si="627"/>
        <v>12</v>
      </c>
      <c r="O301" s="302" t="s">
        <v>1277</v>
      </c>
      <c r="P301" s="302" t="s">
        <v>1277</v>
      </c>
      <c r="Q301" s="302" t="s">
        <v>1277</v>
      </c>
      <c r="R301" s="302" t="s">
        <v>1277</v>
      </c>
      <c r="S301" s="302" t="s">
        <v>1277</v>
      </c>
      <c r="T301" s="302" t="s">
        <v>1277</v>
      </c>
      <c r="U301" s="302" t="s">
        <v>1277</v>
      </c>
      <c r="V301" s="302" t="s">
        <v>1277</v>
      </c>
      <c r="W301" s="302" t="s">
        <v>1277</v>
      </c>
      <c r="X301" s="302" t="s">
        <v>1277</v>
      </c>
      <c r="Y301" s="302" t="s">
        <v>1277</v>
      </c>
      <c r="Z301" s="302" t="s">
        <v>1277</v>
      </c>
      <c r="AA301" s="178"/>
      <c r="AB301" s="178">
        <f t="shared" si="628"/>
        <v>13927.5277777778</v>
      </c>
      <c r="AC301" s="178">
        <f t="shared" si="629"/>
        <v>1160.62731481482</v>
      </c>
      <c r="AD301" s="178"/>
      <c r="AE301" s="178"/>
      <c r="AF301" s="178">
        <f t="shared" si="630"/>
        <v>1160.62731481482</v>
      </c>
      <c r="AG301" s="178"/>
      <c r="AH301" s="178"/>
      <c r="AI301" s="178">
        <f t="shared" si="631"/>
        <v>1160.62731481482</v>
      </c>
      <c r="AJ301" s="178"/>
      <c r="AK301" s="178"/>
      <c r="AL301" s="178">
        <f t="shared" si="632"/>
        <v>1160.62731481482</v>
      </c>
      <c r="AM301" s="178"/>
      <c r="AN301" s="178"/>
      <c r="AO301" s="178">
        <f t="shared" si="633"/>
        <v>1160.62731481482</v>
      </c>
      <c r="AP301" s="178"/>
      <c r="AQ301" s="178"/>
      <c r="AR301" s="178">
        <f t="shared" si="634"/>
        <v>1160.62731481482</v>
      </c>
      <c r="AS301" s="178"/>
      <c r="AT301" s="178"/>
      <c r="AU301" s="178">
        <f t="shared" si="635"/>
        <v>1160.62731481482</v>
      </c>
      <c r="AV301" s="178"/>
      <c r="AW301" s="178"/>
      <c r="AX301" s="178">
        <f t="shared" si="636"/>
        <v>1160.62731481482</v>
      </c>
      <c r="AY301" s="178"/>
      <c r="AZ301" s="178"/>
      <c r="BA301" s="178">
        <f t="shared" si="637"/>
        <v>1160.62731481482</v>
      </c>
      <c r="BB301" s="178"/>
      <c r="BC301" s="178"/>
      <c r="BD301" s="178">
        <f t="shared" si="638"/>
        <v>1160.62731481482</v>
      </c>
      <c r="BE301" s="178"/>
      <c r="BF301" s="178"/>
      <c r="BG301" s="178">
        <f t="shared" si="639"/>
        <v>1160.62731481482</v>
      </c>
      <c r="BH301" s="178"/>
      <c r="BI301" s="178"/>
      <c r="BJ301" s="178">
        <f t="shared" si="640"/>
        <v>1160.62731481482</v>
      </c>
      <c r="BK301" s="178"/>
      <c r="BL301" s="324"/>
      <c r="BM301" s="315"/>
      <c r="BN301" s="319"/>
    </row>
    <row r="302" s="267" customFormat="1" ht="33.95" hidden="1" customHeight="1" outlineLevel="5" spans="2:66">
      <c r="B302" s="178" t="s">
        <v>784</v>
      </c>
      <c r="C302" s="287" t="s">
        <v>1389</v>
      </c>
      <c r="D302" s="267" t="s">
        <v>1390</v>
      </c>
      <c r="E302" s="178"/>
      <c r="F302" s="178"/>
      <c r="G302" s="178" t="s">
        <v>928</v>
      </c>
      <c r="H302" s="178">
        <f t="shared" si="626"/>
        <v>0</v>
      </c>
      <c r="I302" s="178" t="s">
        <v>1391</v>
      </c>
      <c r="J302" s="302"/>
      <c r="K302" s="178" t="s">
        <v>1362</v>
      </c>
      <c r="L302" s="178">
        <v>0.2</v>
      </c>
      <c r="M302" s="178" t="s">
        <v>1363</v>
      </c>
      <c r="N302" s="178">
        <f t="shared" si="627"/>
        <v>0</v>
      </c>
      <c r="O302" s="302"/>
      <c r="P302" s="320"/>
      <c r="Q302" s="320"/>
      <c r="R302" s="320"/>
      <c r="S302" s="320"/>
      <c r="T302" s="320"/>
      <c r="U302" s="320"/>
      <c r="V302" s="320"/>
      <c r="W302" s="320"/>
      <c r="X302" s="320"/>
      <c r="Y302" s="320"/>
      <c r="Z302" s="320"/>
      <c r="AA302" s="178"/>
      <c r="AB302" s="178">
        <f t="shared" si="628"/>
        <v>0</v>
      </c>
      <c r="AC302" s="178">
        <f t="shared" si="629"/>
        <v>0</v>
      </c>
      <c r="AD302" s="178"/>
      <c r="AE302" s="178"/>
      <c r="AF302" s="178">
        <f t="shared" si="630"/>
        <v>0</v>
      </c>
      <c r="AG302" s="178"/>
      <c r="AH302" s="178"/>
      <c r="AI302" s="178">
        <f t="shared" si="631"/>
        <v>0</v>
      </c>
      <c r="AJ302" s="178"/>
      <c r="AK302" s="178"/>
      <c r="AL302" s="178">
        <f t="shared" si="632"/>
        <v>0</v>
      </c>
      <c r="AM302" s="178"/>
      <c r="AN302" s="178"/>
      <c r="AO302" s="178">
        <f t="shared" si="633"/>
        <v>0</v>
      </c>
      <c r="AP302" s="178"/>
      <c r="AQ302" s="178"/>
      <c r="AR302" s="178">
        <f t="shared" si="634"/>
        <v>0</v>
      </c>
      <c r="AS302" s="178"/>
      <c r="AT302" s="178"/>
      <c r="AU302" s="178">
        <f t="shared" si="635"/>
        <v>0</v>
      </c>
      <c r="AV302" s="178"/>
      <c r="AW302" s="178"/>
      <c r="AX302" s="178">
        <f t="shared" si="636"/>
        <v>0</v>
      </c>
      <c r="AY302" s="178"/>
      <c r="AZ302" s="178"/>
      <c r="BA302" s="178">
        <f t="shared" si="637"/>
        <v>0</v>
      </c>
      <c r="BB302" s="178"/>
      <c r="BC302" s="178"/>
      <c r="BD302" s="178">
        <f t="shared" si="638"/>
        <v>0</v>
      </c>
      <c r="BE302" s="178"/>
      <c r="BF302" s="178"/>
      <c r="BG302" s="178">
        <f t="shared" si="639"/>
        <v>0</v>
      </c>
      <c r="BH302" s="178"/>
      <c r="BI302" s="178"/>
      <c r="BJ302" s="178">
        <f t="shared" si="640"/>
        <v>0</v>
      </c>
      <c r="BK302" s="178"/>
      <c r="BL302" s="324"/>
      <c r="BM302" s="315"/>
      <c r="BN302" s="319"/>
    </row>
    <row r="303" s="48" customFormat="1" ht="33.95" hidden="1" customHeight="1" outlineLevel="3" collapsed="1" spans="2:66">
      <c r="B303" s="118" t="s">
        <v>779</v>
      </c>
      <c r="C303" s="119" t="s">
        <v>1392</v>
      </c>
      <c r="D303" s="48" t="s">
        <v>1393</v>
      </c>
      <c r="E303" s="118"/>
      <c r="F303" s="118"/>
      <c r="G303" s="118"/>
      <c r="H303" s="118">
        <f>SUM(H304:H306)</f>
        <v>0</v>
      </c>
      <c r="I303" s="118"/>
      <c r="J303" s="118"/>
      <c r="K303" s="118"/>
      <c r="L303" s="118"/>
      <c r="M303" s="118"/>
      <c r="N303" s="118"/>
      <c r="O303" s="118"/>
      <c r="P303" s="292"/>
      <c r="Q303" s="292"/>
      <c r="R303" s="292"/>
      <c r="S303" s="292"/>
      <c r="T303" s="292"/>
      <c r="U303" s="292"/>
      <c r="V303" s="292"/>
      <c r="W303" s="292"/>
      <c r="X303" s="292"/>
      <c r="Y303" s="292"/>
      <c r="Z303" s="292"/>
      <c r="AA303" s="292"/>
      <c r="AB303" s="118">
        <f t="shared" ref="AB303:AF303" si="641">SUM(AB304:AB306)</f>
        <v>0</v>
      </c>
      <c r="AC303" s="118">
        <f t="shared" si="641"/>
        <v>0</v>
      </c>
      <c r="AD303" s="118"/>
      <c r="AE303" s="118"/>
      <c r="AF303" s="118">
        <f t="shared" si="641"/>
        <v>0</v>
      </c>
      <c r="AG303" s="118"/>
      <c r="AH303" s="118"/>
      <c r="AI303" s="118">
        <f>SUM(AI304:AI306)</f>
        <v>0</v>
      </c>
      <c r="AJ303" s="118"/>
      <c r="AK303" s="118"/>
      <c r="AL303" s="118">
        <f>SUM(AL304:AL306)</f>
        <v>0</v>
      </c>
      <c r="AM303" s="118"/>
      <c r="AN303" s="118"/>
      <c r="AO303" s="118">
        <f>SUM(AO304:AO306)</f>
        <v>0</v>
      </c>
      <c r="AP303" s="118"/>
      <c r="AQ303" s="118"/>
      <c r="AR303" s="118">
        <f>SUM(AR304:AR306)</f>
        <v>0</v>
      </c>
      <c r="AS303" s="118"/>
      <c r="AT303" s="118"/>
      <c r="AU303" s="118">
        <f>SUM(AU304:AU306)</f>
        <v>0</v>
      </c>
      <c r="AV303" s="118"/>
      <c r="AW303" s="118"/>
      <c r="AX303" s="118">
        <f>SUM(AX304:AX306)</f>
        <v>0</v>
      </c>
      <c r="AY303" s="118"/>
      <c r="AZ303" s="118"/>
      <c r="BA303" s="118">
        <f>SUM(BA304:BA306)</f>
        <v>0</v>
      </c>
      <c r="BB303" s="118"/>
      <c r="BC303" s="118"/>
      <c r="BD303" s="118">
        <f>SUM(BD304:BD306)</f>
        <v>0</v>
      </c>
      <c r="BE303" s="118"/>
      <c r="BF303" s="118"/>
      <c r="BG303" s="118">
        <f>SUM(BG304:BG306)</f>
        <v>0</v>
      </c>
      <c r="BH303" s="118"/>
      <c r="BI303" s="118"/>
      <c r="BJ303" s="118">
        <f>SUM(BJ304:BJ306)</f>
        <v>0</v>
      </c>
      <c r="BK303" s="118"/>
      <c r="BL303" s="309"/>
      <c r="BM303" s="315"/>
      <c r="BN303" s="317"/>
    </row>
    <row r="304" s="121" customFormat="1" ht="33.95" hidden="1" customHeight="1" outlineLevel="4" spans="2:66">
      <c r="B304" s="122" t="s">
        <v>784</v>
      </c>
      <c r="C304" s="123" t="s">
        <v>1394</v>
      </c>
      <c r="D304" s="121" t="s">
        <v>1395</v>
      </c>
      <c r="E304" s="122" t="s">
        <v>1396</v>
      </c>
      <c r="F304" s="122"/>
      <c r="G304" s="122" t="s">
        <v>928</v>
      </c>
      <c r="H304" s="122">
        <f t="shared" ref="H304:H306" si="642">IFERROR(J304*L304*N304,0)</f>
        <v>0</v>
      </c>
      <c r="I304" s="122" t="s">
        <v>1397</v>
      </c>
      <c r="J304" s="302"/>
      <c r="K304" s="122" t="s">
        <v>1362</v>
      </c>
      <c r="L304" s="302"/>
      <c r="M304" s="122" t="s">
        <v>1363</v>
      </c>
      <c r="N304" s="122">
        <f t="shared" si="627"/>
        <v>0</v>
      </c>
      <c r="O304" s="302"/>
      <c r="P304" s="321"/>
      <c r="Q304" s="321"/>
      <c r="R304" s="321"/>
      <c r="S304" s="321"/>
      <c r="T304" s="321"/>
      <c r="U304" s="321"/>
      <c r="V304" s="321"/>
      <c r="W304" s="321"/>
      <c r="X304" s="321"/>
      <c r="Y304" s="321"/>
      <c r="Z304" s="321"/>
      <c r="AA304" s="122"/>
      <c r="AB304" s="122">
        <f t="shared" si="628"/>
        <v>0</v>
      </c>
      <c r="AC304" s="122">
        <f t="shared" si="629"/>
        <v>0</v>
      </c>
      <c r="AD304" s="122"/>
      <c r="AE304" s="122"/>
      <c r="AF304" s="122">
        <f t="shared" si="630"/>
        <v>0</v>
      </c>
      <c r="AG304" s="122"/>
      <c r="AH304" s="122"/>
      <c r="AI304" s="122">
        <f t="shared" si="631"/>
        <v>0</v>
      </c>
      <c r="AJ304" s="122"/>
      <c r="AK304" s="122"/>
      <c r="AL304" s="122">
        <f t="shared" si="632"/>
        <v>0</v>
      </c>
      <c r="AM304" s="122"/>
      <c r="AN304" s="122"/>
      <c r="AO304" s="122">
        <f t="shared" si="633"/>
        <v>0</v>
      </c>
      <c r="AP304" s="122"/>
      <c r="AQ304" s="122"/>
      <c r="AR304" s="122">
        <f t="shared" si="634"/>
        <v>0</v>
      </c>
      <c r="AS304" s="122"/>
      <c r="AT304" s="122"/>
      <c r="AU304" s="122">
        <f t="shared" si="635"/>
        <v>0</v>
      </c>
      <c r="AV304" s="122"/>
      <c r="AW304" s="122"/>
      <c r="AX304" s="122">
        <f t="shared" si="636"/>
        <v>0</v>
      </c>
      <c r="AY304" s="122"/>
      <c r="AZ304" s="122"/>
      <c r="BA304" s="122">
        <f t="shared" si="637"/>
        <v>0</v>
      </c>
      <c r="BB304" s="122"/>
      <c r="BC304" s="122"/>
      <c r="BD304" s="122">
        <f t="shared" si="638"/>
        <v>0</v>
      </c>
      <c r="BE304" s="122"/>
      <c r="BF304" s="122"/>
      <c r="BG304" s="122">
        <f t="shared" si="639"/>
        <v>0</v>
      </c>
      <c r="BH304" s="122"/>
      <c r="BI304" s="122"/>
      <c r="BJ304" s="122">
        <f t="shared" si="640"/>
        <v>0</v>
      </c>
      <c r="BK304" s="122"/>
      <c r="BL304" s="310"/>
      <c r="BM304" s="315"/>
      <c r="BN304" s="318"/>
    </row>
    <row r="305" s="121" customFormat="1" ht="33.95" hidden="1" customHeight="1" outlineLevel="4" spans="2:66">
      <c r="B305" s="122" t="s">
        <v>784</v>
      </c>
      <c r="C305" s="123" t="s">
        <v>1398</v>
      </c>
      <c r="D305" s="121" t="s">
        <v>1399</v>
      </c>
      <c r="E305" s="122" t="s">
        <v>1400</v>
      </c>
      <c r="F305" s="122"/>
      <c r="G305" s="122" t="s">
        <v>928</v>
      </c>
      <c r="H305" s="122">
        <f t="shared" si="642"/>
        <v>0</v>
      </c>
      <c r="I305" s="122" t="s">
        <v>1401</v>
      </c>
      <c r="J305" s="302"/>
      <c r="K305" s="122" t="s">
        <v>1381</v>
      </c>
      <c r="L305" s="302"/>
      <c r="M305" s="122" t="s">
        <v>1402</v>
      </c>
      <c r="N305" s="122">
        <f t="shared" si="627"/>
        <v>0</v>
      </c>
      <c r="O305" s="302"/>
      <c r="P305" s="302"/>
      <c r="Q305" s="302"/>
      <c r="R305" s="302"/>
      <c r="S305" s="302"/>
      <c r="T305" s="302"/>
      <c r="U305" s="302"/>
      <c r="V305" s="302"/>
      <c r="W305" s="302"/>
      <c r="X305" s="302"/>
      <c r="Y305" s="302"/>
      <c r="Z305" s="302"/>
      <c r="AA305" s="122"/>
      <c r="AB305" s="122">
        <f t="shared" si="628"/>
        <v>0</v>
      </c>
      <c r="AC305" s="122">
        <f t="shared" si="629"/>
        <v>0</v>
      </c>
      <c r="AD305" s="122"/>
      <c r="AE305" s="122"/>
      <c r="AF305" s="122">
        <f t="shared" si="630"/>
        <v>0</v>
      </c>
      <c r="AG305" s="122"/>
      <c r="AH305" s="122"/>
      <c r="AI305" s="122">
        <f t="shared" si="631"/>
        <v>0</v>
      </c>
      <c r="AJ305" s="122"/>
      <c r="AK305" s="122"/>
      <c r="AL305" s="122">
        <f t="shared" si="632"/>
        <v>0</v>
      </c>
      <c r="AM305" s="122"/>
      <c r="AN305" s="122"/>
      <c r="AO305" s="122">
        <f t="shared" si="633"/>
        <v>0</v>
      </c>
      <c r="AP305" s="122"/>
      <c r="AQ305" s="122"/>
      <c r="AR305" s="122">
        <f t="shared" si="634"/>
        <v>0</v>
      </c>
      <c r="AS305" s="122"/>
      <c r="AT305" s="122"/>
      <c r="AU305" s="122">
        <f t="shared" si="635"/>
        <v>0</v>
      </c>
      <c r="AV305" s="122"/>
      <c r="AW305" s="122"/>
      <c r="AX305" s="122">
        <f t="shared" si="636"/>
        <v>0</v>
      </c>
      <c r="AY305" s="122"/>
      <c r="AZ305" s="122"/>
      <c r="BA305" s="122">
        <f t="shared" si="637"/>
        <v>0</v>
      </c>
      <c r="BB305" s="122"/>
      <c r="BC305" s="122"/>
      <c r="BD305" s="122">
        <f t="shared" si="638"/>
        <v>0</v>
      </c>
      <c r="BE305" s="122"/>
      <c r="BF305" s="122"/>
      <c r="BG305" s="122">
        <f t="shared" si="639"/>
        <v>0</v>
      </c>
      <c r="BH305" s="122"/>
      <c r="BI305" s="122"/>
      <c r="BJ305" s="122">
        <f t="shared" si="640"/>
        <v>0</v>
      </c>
      <c r="BK305" s="122"/>
      <c r="BL305" s="310"/>
      <c r="BM305" s="315"/>
      <c r="BN305" s="318"/>
    </row>
    <row r="306" s="121" customFormat="1" ht="33.95" hidden="1" customHeight="1" outlineLevel="4" spans="2:66">
      <c r="B306" s="122" t="s">
        <v>784</v>
      </c>
      <c r="C306" s="123" t="s">
        <v>1403</v>
      </c>
      <c r="D306" s="121" t="s">
        <v>1404</v>
      </c>
      <c r="E306" s="122" t="s">
        <v>1405</v>
      </c>
      <c r="F306" s="122"/>
      <c r="G306" s="122" t="s">
        <v>928</v>
      </c>
      <c r="H306" s="122">
        <f t="shared" si="642"/>
        <v>0</v>
      </c>
      <c r="I306" s="122" t="s">
        <v>1406</v>
      </c>
      <c r="J306" s="122">
        <v>1</v>
      </c>
      <c r="K306" s="122" t="s">
        <v>1228</v>
      </c>
      <c r="L306" s="302"/>
      <c r="M306" s="122" t="s">
        <v>1220</v>
      </c>
      <c r="N306" s="122">
        <f t="shared" si="627"/>
        <v>0</v>
      </c>
      <c r="O306" s="302"/>
      <c r="P306" s="320"/>
      <c r="Q306" s="320"/>
      <c r="R306" s="320"/>
      <c r="S306" s="320"/>
      <c r="T306" s="320"/>
      <c r="U306" s="320"/>
      <c r="V306" s="320"/>
      <c r="W306" s="320"/>
      <c r="X306" s="320"/>
      <c r="Y306" s="320"/>
      <c r="Z306" s="320"/>
      <c r="AA306" s="122"/>
      <c r="AB306" s="122">
        <f t="shared" si="628"/>
        <v>0</v>
      </c>
      <c r="AC306" s="122">
        <f t="shared" si="629"/>
        <v>0</v>
      </c>
      <c r="AD306" s="122"/>
      <c r="AE306" s="122"/>
      <c r="AF306" s="122">
        <f t="shared" si="630"/>
        <v>0</v>
      </c>
      <c r="AG306" s="122"/>
      <c r="AH306" s="122"/>
      <c r="AI306" s="122">
        <f t="shared" si="631"/>
        <v>0</v>
      </c>
      <c r="AJ306" s="122"/>
      <c r="AK306" s="122"/>
      <c r="AL306" s="122">
        <f t="shared" si="632"/>
        <v>0</v>
      </c>
      <c r="AM306" s="122"/>
      <c r="AN306" s="122"/>
      <c r="AO306" s="122">
        <f t="shared" si="633"/>
        <v>0</v>
      </c>
      <c r="AP306" s="122"/>
      <c r="AQ306" s="122"/>
      <c r="AR306" s="122">
        <f t="shared" si="634"/>
        <v>0</v>
      </c>
      <c r="AS306" s="122"/>
      <c r="AT306" s="122"/>
      <c r="AU306" s="122">
        <f t="shared" si="635"/>
        <v>0</v>
      </c>
      <c r="AV306" s="122"/>
      <c r="AW306" s="122"/>
      <c r="AX306" s="122">
        <f t="shared" si="636"/>
        <v>0</v>
      </c>
      <c r="AY306" s="122"/>
      <c r="AZ306" s="122"/>
      <c r="BA306" s="122">
        <f t="shared" si="637"/>
        <v>0</v>
      </c>
      <c r="BB306" s="122"/>
      <c r="BC306" s="122"/>
      <c r="BD306" s="122">
        <f t="shared" si="638"/>
        <v>0</v>
      </c>
      <c r="BE306" s="122"/>
      <c r="BF306" s="122"/>
      <c r="BG306" s="122">
        <f t="shared" si="639"/>
        <v>0</v>
      </c>
      <c r="BH306" s="122"/>
      <c r="BI306" s="122"/>
      <c r="BJ306" s="122">
        <f t="shared" si="640"/>
        <v>0</v>
      </c>
      <c r="BK306" s="122"/>
      <c r="BL306" s="310"/>
      <c r="BM306" s="315"/>
      <c r="BN306" s="318"/>
    </row>
    <row r="307" s="48" customFormat="1" ht="33.95" hidden="1" customHeight="1" outlineLevel="3" spans="2:66">
      <c r="B307" s="118" t="s">
        <v>784</v>
      </c>
      <c r="C307" s="119" t="s">
        <v>1407</v>
      </c>
      <c r="D307" s="48" t="s">
        <v>1408</v>
      </c>
      <c r="E307" s="118" t="s">
        <v>1274</v>
      </c>
      <c r="F307" s="118"/>
      <c r="G307" s="118" t="s">
        <v>1409</v>
      </c>
      <c r="H307" s="118">
        <f>AB307</f>
        <v>0</v>
      </c>
      <c r="I307" s="118" t="s">
        <v>1017</v>
      </c>
      <c r="J307" s="118">
        <f>AVERAGE('1-1 项目基础信息'!$H$9:$S$9)</f>
        <v>0</v>
      </c>
      <c r="K307" s="118" t="s">
        <v>1228</v>
      </c>
      <c r="L307" s="118" t="e">
        <f>H307/J307/N307</f>
        <v>#DIV/0!</v>
      </c>
      <c r="M307" s="118" t="s">
        <v>791</v>
      </c>
      <c r="N307" s="118">
        <v>12</v>
      </c>
      <c r="O307" s="118"/>
      <c r="P307" s="292"/>
      <c r="Q307" s="292"/>
      <c r="R307" s="292"/>
      <c r="S307" s="292"/>
      <c r="T307" s="292"/>
      <c r="U307" s="292"/>
      <c r="V307" s="292"/>
      <c r="W307" s="292"/>
      <c r="X307" s="292"/>
      <c r="Y307" s="292"/>
      <c r="Z307" s="292"/>
      <c r="AA307" s="292"/>
      <c r="AB307" s="118">
        <f t="shared" si="628"/>
        <v>0</v>
      </c>
      <c r="AC307" s="302"/>
      <c r="AD307" s="118"/>
      <c r="AE307" s="118"/>
      <c r="AF307" s="302"/>
      <c r="AG307" s="118"/>
      <c r="AH307" s="118"/>
      <c r="AI307" s="302"/>
      <c r="AJ307" s="118"/>
      <c r="AK307" s="118"/>
      <c r="AL307" s="302"/>
      <c r="AM307" s="118"/>
      <c r="AN307" s="118"/>
      <c r="AO307" s="302"/>
      <c r="AP307" s="118"/>
      <c r="AQ307" s="118"/>
      <c r="AR307" s="302"/>
      <c r="AS307" s="118"/>
      <c r="AT307" s="118"/>
      <c r="AU307" s="302"/>
      <c r="AV307" s="118"/>
      <c r="AW307" s="118"/>
      <c r="AX307" s="302"/>
      <c r="AY307" s="118"/>
      <c r="AZ307" s="118"/>
      <c r="BA307" s="302"/>
      <c r="BB307" s="118"/>
      <c r="BC307" s="118"/>
      <c r="BD307" s="302"/>
      <c r="BE307" s="118"/>
      <c r="BF307" s="118"/>
      <c r="BG307" s="302"/>
      <c r="BH307" s="118"/>
      <c r="BI307" s="118"/>
      <c r="BJ307" s="302"/>
      <c r="BK307" s="118"/>
      <c r="BL307" s="309"/>
      <c r="BM307" s="315"/>
      <c r="BN307" s="317"/>
    </row>
    <row r="308" s="29" customFormat="1" ht="33.95" hidden="1" customHeight="1" outlineLevel="2" collapsed="1" spans="2:66">
      <c r="B308" s="115" t="s">
        <v>779</v>
      </c>
      <c r="C308" s="116" t="s">
        <v>222</v>
      </c>
      <c r="D308" s="29" t="s">
        <v>223</v>
      </c>
      <c r="E308" s="115"/>
      <c r="F308" s="115"/>
      <c r="G308" s="115"/>
      <c r="H308" s="115">
        <f>H309+H314+H315+H335+H356+H362+H363+H364+H365+H371+H372+H373+H380</f>
        <v>0</v>
      </c>
      <c r="I308" s="115"/>
      <c r="J308" s="115"/>
      <c r="K308" s="115"/>
      <c r="L308" s="115"/>
      <c r="M308" s="115"/>
      <c r="N308" s="115"/>
      <c r="O308" s="115"/>
      <c r="P308" s="291"/>
      <c r="Q308" s="291"/>
      <c r="R308" s="291"/>
      <c r="S308" s="291"/>
      <c r="T308" s="291"/>
      <c r="U308" s="291"/>
      <c r="V308" s="291"/>
      <c r="W308" s="291"/>
      <c r="X308" s="291"/>
      <c r="Y308" s="291"/>
      <c r="Z308" s="291"/>
      <c r="AA308" s="291"/>
      <c r="AB308" s="115">
        <f t="shared" ref="AB308:AF308" si="643">AB309+AB314+AB315+AB335+AB356+AB362+AB363+AB364+AB365+AB371+AB372+AB373+AB380</f>
        <v>0</v>
      </c>
      <c r="AC308" s="115">
        <f t="shared" si="643"/>
        <v>0</v>
      </c>
      <c r="AD308" s="115"/>
      <c r="AE308" s="115"/>
      <c r="AF308" s="115">
        <f t="shared" si="643"/>
        <v>0</v>
      </c>
      <c r="AG308" s="115"/>
      <c r="AH308" s="115"/>
      <c r="AI308" s="115">
        <f>AI309+AI314+AI315+AI335+AI356+AI362+AI363+AI364+AI365+AI371+AI372+AI373+AI380</f>
        <v>0</v>
      </c>
      <c r="AJ308" s="115"/>
      <c r="AK308" s="115"/>
      <c r="AL308" s="115">
        <f>AL309+AL314+AL315+AL335+AL356+AL362+AL363+AL364+AL365+AL371+AL372+AL373+AL380</f>
        <v>0</v>
      </c>
      <c r="AM308" s="115"/>
      <c r="AN308" s="115"/>
      <c r="AO308" s="115">
        <f>AO309+AO314+AO315+AO335+AO356+AO362+AO363+AO364+AO365+AO371+AO372+AO373+AO380</f>
        <v>0</v>
      </c>
      <c r="AP308" s="115"/>
      <c r="AQ308" s="115"/>
      <c r="AR308" s="115">
        <f>AR309+AR314+AR315+AR335+AR356+AR362+AR363+AR364+AR365+AR371+AR372+AR373+AR380</f>
        <v>0</v>
      </c>
      <c r="AS308" s="115"/>
      <c r="AT308" s="115"/>
      <c r="AU308" s="115">
        <f>AU309+AU314+AU315+AU335+AU356+AU362+AU363+AU364+AU365+AU371+AU372+AU373+AU380</f>
        <v>0</v>
      </c>
      <c r="AV308" s="115"/>
      <c r="AW308" s="115"/>
      <c r="AX308" s="115">
        <f>AX309+AX314+AX315+AX335+AX356+AX362+AX363+AX364+AX365+AX371+AX372+AX373+AX380</f>
        <v>0</v>
      </c>
      <c r="AY308" s="115"/>
      <c r="AZ308" s="115"/>
      <c r="BA308" s="115">
        <f>BA309+BA314+BA315+BA335+BA356+BA362+BA363+BA364+BA365+BA371+BA372+BA373+BA380</f>
        <v>0</v>
      </c>
      <c r="BB308" s="115"/>
      <c r="BC308" s="115"/>
      <c r="BD308" s="115">
        <f>BD309+BD314+BD315+BD335+BD356+BD362+BD363+BD364+BD365+BD371+BD372+BD373+BD380</f>
        <v>0</v>
      </c>
      <c r="BE308" s="115"/>
      <c r="BF308" s="115"/>
      <c r="BG308" s="115">
        <f>BG309+BG314+BG315+BG335+BG356+BG362+BG363+BG364+BG365+BG371+BG372+BG373+BG380</f>
        <v>0</v>
      </c>
      <c r="BH308" s="115"/>
      <c r="BI308" s="115"/>
      <c r="BJ308" s="115">
        <f>BJ309+BJ314+BJ315+BJ335+BJ356+BJ362+BJ363+BJ364+BJ365+BJ371+BJ372+BJ373+BJ380</f>
        <v>0</v>
      </c>
      <c r="BK308" s="115"/>
      <c r="BL308" s="308"/>
      <c r="BM308" s="315"/>
      <c r="BN308" s="316"/>
    </row>
    <row r="309" s="48" customFormat="1" ht="33.95" hidden="1" customHeight="1" outlineLevel="3" collapsed="1" spans="2:66">
      <c r="B309" s="118" t="s">
        <v>779</v>
      </c>
      <c r="C309" s="119" t="s">
        <v>1410</v>
      </c>
      <c r="D309" s="48" t="s">
        <v>1411</v>
      </c>
      <c r="E309" s="118"/>
      <c r="F309" s="118"/>
      <c r="G309" s="118"/>
      <c r="H309" s="118">
        <f>SUM(H310:H313)</f>
        <v>0</v>
      </c>
      <c r="I309" s="118"/>
      <c r="J309" s="118"/>
      <c r="K309" s="118"/>
      <c r="L309" s="118"/>
      <c r="M309" s="118"/>
      <c r="N309" s="118"/>
      <c r="O309" s="118"/>
      <c r="P309" s="292"/>
      <c r="Q309" s="292"/>
      <c r="R309" s="292"/>
      <c r="S309" s="292"/>
      <c r="T309" s="292"/>
      <c r="U309" s="292"/>
      <c r="V309" s="292"/>
      <c r="W309" s="292"/>
      <c r="X309" s="292"/>
      <c r="Y309" s="292"/>
      <c r="Z309" s="292"/>
      <c r="AA309" s="292"/>
      <c r="AB309" s="118">
        <f t="shared" ref="AB309:AF309" si="644">SUM(AB310:AB313)</f>
        <v>0</v>
      </c>
      <c r="AC309" s="118">
        <f t="shared" si="644"/>
        <v>0</v>
      </c>
      <c r="AD309" s="118"/>
      <c r="AE309" s="118"/>
      <c r="AF309" s="118">
        <f t="shared" si="644"/>
        <v>0</v>
      </c>
      <c r="AG309" s="118"/>
      <c r="AH309" s="118"/>
      <c r="AI309" s="118">
        <f>SUM(AI310:AI313)</f>
        <v>0</v>
      </c>
      <c r="AJ309" s="118"/>
      <c r="AK309" s="118"/>
      <c r="AL309" s="118">
        <f>SUM(AL310:AL313)</f>
        <v>0</v>
      </c>
      <c r="AM309" s="118"/>
      <c r="AN309" s="118"/>
      <c r="AO309" s="118">
        <f>SUM(AO310:AO313)</f>
        <v>0</v>
      </c>
      <c r="AP309" s="118"/>
      <c r="AQ309" s="118"/>
      <c r="AR309" s="118">
        <f>SUM(AR310:AR313)</f>
        <v>0</v>
      </c>
      <c r="AS309" s="118"/>
      <c r="AT309" s="118"/>
      <c r="AU309" s="118">
        <f>SUM(AU310:AU313)</f>
        <v>0</v>
      </c>
      <c r="AV309" s="118"/>
      <c r="AW309" s="118"/>
      <c r="AX309" s="118">
        <f>SUM(AX310:AX313)</f>
        <v>0</v>
      </c>
      <c r="AY309" s="118"/>
      <c r="AZ309" s="118"/>
      <c r="BA309" s="118">
        <f>SUM(BA310:BA313)</f>
        <v>0</v>
      </c>
      <c r="BB309" s="118"/>
      <c r="BC309" s="118"/>
      <c r="BD309" s="118">
        <f>SUM(BD310:BD313)</f>
        <v>0</v>
      </c>
      <c r="BE309" s="118"/>
      <c r="BF309" s="118"/>
      <c r="BG309" s="118">
        <f>SUM(BG310:BG313)</f>
        <v>0</v>
      </c>
      <c r="BH309" s="118"/>
      <c r="BI309" s="118"/>
      <c r="BJ309" s="118">
        <f>SUM(BJ310:BJ313)</f>
        <v>0</v>
      </c>
      <c r="BK309" s="118"/>
      <c r="BL309" s="309"/>
      <c r="BM309" s="315"/>
      <c r="BN309" s="317"/>
    </row>
    <row r="310" s="121" customFormat="1" ht="33.95" hidden="1" customHeight="1" outlineLevel="4" spans="2:66">
      <c r="B310" s="122" t="s">
        <v>784</v>
      </c>
      <c r="C310" s="123" t="s">
        <v>1412</v>
      </c>
      <c r="D310" s="121" t="s">
        <v>1413</v>
      </c>
      <c r="E310" s="122" t="s">
        <v>1414</v>
      </c>
      <c r="F310" s="122"/>
      <c r="G310" s="122" t="s">
        <v>928</v>
      </c>
      <c r="H310" s="122">
        <f t="shared" ref="H310:H314" si="645">IFERROR(J310*L310*N310,0)</f>
        <v>0</v>
      </c>
      <c r="I310" s="122" t="s">
        <v>1415</v>
      </c>
      <c r="J310" s="302"/>
      <c r="K310" s="122" t="s">
        <v>1135</v>
      </c>
      <c r="L310" s="302"/>
      <c r="M310" s="122" t="s">
        <v>1168</v>
      </c>
      <c r="N310" s="122">
        <f t="shared" ref="N310:N313" si="646">COUNTA(O310:Z310)</f>
        <v>0</v>
      </c>
      <c r="O310" s="302"/>
      <c r="P310" s="321"/>
      <c r="Q310" s="321"/>
      <c r="R310" s="321"/>
      <c r="S310" s="321"/>
      <c r="T310" s="321"/>
      <c r="U310" s="321"/>
      <c r="V310" s="321"/>
      <c r="W310" s="321"/>
      <c r="X310" s="321"/>
      <c r="Y310" s="321"/>
      <c r="Z310" s="321"/>
      <c r="AA310" s="122"/>
      <c r="AB310" s="122">
        <f t="shared" ref="AB310:AB314" si="647">SUM(AC310,AF310,AI310,AL310,AO310,AR310,AU310,AX310,BA310,BD310,BG310,BJ310)</f>
        <v>0</v>
      </c>
      <c r="AC310" s="122">
        <f t="shared" ref="AC310:AC313" si="648">IF(O310="",0,$J310*$L310)</f>
        <v>0</v>
      </c>
      <c r="AD310" s="122"/>
      <c r="AE310" s="122"/>
      <c r="AF310" s="122">
        <f t="shared" ref="AF310:AF313" si="649">IF(P310="",0,$J310*$L310)</f>
        <v>0</v>
      </c>
      <c r="AG310" s="122"/>
      <c r="AH310" s="122"/>
      <c r="AI310" s="122">
        <f t="shared" ref="AI310:AI313" si="650">IF(Q310="",0,$J310*$L310)</f>
        <v>0</v>
      </c>
      <c r="AJ310" s="122"/>
      <c r="AK310" s="122"/>
      <c r="AL310" s="122">
        <f t="shared" ref="AL310:AL313" si="651">IF(R310="",0,$J310*$L310)</f>
        <v>0</v>
      </c>
      <c r="AM310" s="122"/>
      <c r="AN310" s="122"/>
      <c r="AO310" s="122">
        <f t="shared" ref="AO310:AO313" si="652">IF(S310="",0,$J310*$L310)</f>
        <v>0</v>
      </c>
      <c r="AP310" s="122"/>
      <c r="AQ310" s="122"/>
      <c r="AR310" s="122">
        <f t="shared" ref="AR310:AR313" si="653">IF(T310="",0,$J310*$L310)</f>
        <v>0</v>
      </c>
      <c r="AS310" s="122"/>
      <c r="AT310" s="122"/>
      <c r="AU310" s="122">
        <f t="shared" ref="AU310:AU313" si="654">IF(U310="",0,$J310*$L310)</f>
        <v>0</v>
      </c>
      <c r="AV310" s="122"/>
      <c r="AW310" s="122"/>
      <c r="AX310" s="122">
        <f t="shared" ref="AX310:AX313" si="655">IF(V310="",0,$J310*$L310)</f>
        <v>0</v>
      </c>
      <c r="AY310" s="122"/>
      <c r="AZ310" s="122"/>
      <c r="BA310" s="122">
        <f t="shared" ref="BA310:BA313" si="656">IF(W310="",0,$J310*$L310)</f>
        <v>0</v>
      </c>
      <c r="BB310" s="122"/>
      <c r="BC310" s="122"/>
      <c r="BD310" s="122">
        <f t="shared" ref="BD310:BD313" si="657">IF(X310="",0,$J310*$L310)</f>
        <v>0</v>
      </c>
      <c r="BE310" s="122"/>
      <c r="BF310" s="122"/>
      <c r="BG310" s="122">
        <f t="shared" ref="BG310:BG313" si="658">IF(Y310="",0,$J310*$L310)</f>
        <v>0</v>
      </c>
      <c r="BH310" s="122"/>
      <c r="BI310" s="122"/>
      <c r="BJ310" s="122">
        <f t="shared" ref="BJ310:BJ313" si="659">IF(Z310="",0,$J310*$L310)</f>
        <v>0</v>
      </c>
      <c r="BK310" s="122"/>
      <c r="BL310" s="310"/>
      <c r="BM310" s="315"/>
      <c r="BN310" s="318"/>
    </row>
    <row r="311" s="121" customFormat="1" ht="33.95" hidden="1" customHeight="1" outlineLevel="4" spans="2:66">
      <c r="B311" s="122" t="s">
        <v>784</v>
      </c>
      <c r="C311" s="123" t="s">
        <v>1416</v>
      </c>
      <c r="D311" s="121" t="s">
        <v>1417</v>
      </c>
      <c r="E311" s="122" t="s">
        <v>1418</v>
      </c>
      <c r="F311" s="122"/>
      <c r="G311" s="122" t="s">
        <v>928</v>
      </c>
      <c r="H311" s="122">
        <f t="shared" si="645"/>
        <v>0</v>
      </c>
      <c r="I311" s="122" t="s">
        <v>1415</v>
      </c>
      <c r="J311" s="302"/>
      <c r="K311" s="122" t="s">
        <v>1135</v>
      </c>
      <c r="L311" s="302"/>
      <c r="M311" s="122" t="s">
        <v>1168</v>
      </c>
      <c r="N311" s="122">
        <f t="shared" si="646"/>
        <v>0</v>
      </c>
      <c r="O311" s="302"/>
      <c r="P311" s="302"/>
      <c r="Q311" s="302"/>
      <c r="R311" s="302"/>
      <c r="S311" s="302"/>
      <c r="T311" s="302"/>
      <c r="U311" s="302"/>
      <c r="V311" s="302"/>
      <c r="W311" s="302"/>
      <c r="X311" s="302"/>
      <c r="Y311" s="302"/>
      <c r="Z311" s="302"/>
      <c r="AA311" s="122"/>
      <c r="AB311" s="122">
        <f t="shared" si="647"/>
        <v>0</v>
      </c>
      <c r="AC311" s="122">
        <f t="shared" si="648"/>
        <v>0</v>
      </c>
      <c r="AD311" s="122"/>
      <c r="AE311" s="122"/>
      <c r="AF311" s="122">
        <f t="shared" si="649"/>
        <v>0</v>
      </c>
      <c r="AG311" s="122"/>
      <c r="AH311" s="122"/>
      <c r="AI311" s="122">
        <f t="shared" si="650"/>
        <v>0</v>
      </c>
      <c r="AJ311" s="122"/>
      <c r="AK311" s="122"/>
      <c r="AL311" s="122">
        <f t="shared" si="651"/>
        <v>0</v>
      </c>
      <c r="AM311" s="122"/>
      <c r="AN311" s="122"/>
      <c r="AO311" s="122">
        <f t="shared" si="652"/>
        <v>0</v>
      </c>
      <c r="AP311" s="122"/>
      <c r="AQ311" s="122"/>
      <c r="AR311" s="122">
        <f t="shared" si="653"/>
        <v>0</v>
      </c>
      <c r="AS311" s="122"/>
      <c r="AT311" s="122"/>
      <c r="AU311" s="122">
        <f t="shared" si="654"/>
        <v>0</v>
      </c>
      <c r="AV311" s="122"/>
      <c r="AW311" s="122"/>
      <c r="AX311" s="122">
        <f t="shared" si="655"/>
        <v>0</v>
      </c>
      <c r="AY311" s="122"/>
      <c r="AZ311" s="122"/>
      <c r="BA311" s="122">
        <f t="shared" si="656"/>
        <v>0</v>
      </c>
      <c r="BB311" s="122"/>
      <c r="BC311" s="122"/>
      <c r="BD311" s="122">
        <f t="shared" si="657"/>
        <v>0</v>
      </c>
      <c r="BE311" s="122"/>
      <c r="BF311" s="122"/>
      <c r="BG311" s="122">
        <f t="shared" si="658"/>
        <v>0</v>
      </c>
      <c r="BH311" s="122"/>
      <c r="BI311" s="122"/>
      <c r="BJ311" s="122">
        <f t="shared" si="659"/>
        <v>0</v>
      </c>
      <c r="BK311" s="122"/>
      <c r="BL311" s="310"/>
      <c r="BM311" s="315"/>
      <c r="BN311" s="318"/>
    </row>
    <row r="312" s="121" customFormat="1" ht="33.95" hidden="1" customHeight="1" outlineLevel="4" spans="2:66">
      <c r="B312" s="122" t="s">
        <v>784</v>
      </c>
      <c r="C312" s="123" t="s">
        <v>1419</v>
      </c>
      <c r="D312" s="121" t="s">
        <v>1420</v>
      </c>
      <c r="E312" s="122" t="s">
        <v>1421</v>
      </c>
      <c r="F312" s="122"/>
      <c r="G312" s="122" t="s">
        <v>928</v>
      </c>
      <c r="H312" s="122">
        <f t="shared" si="645"/>
        <v>0</v>
      </c>
      <c r="I312" s="122" t="s">
        <v>1415</v>
      </c>
      <c r="J312" s="302"/>
      <c r="K312" s="122" t="s">
        <v>1135</v>
      </c>
      <c r="L312" s="302"/>
      <c r="M312" s="122" t="s">
        <v>1168</v>
      </c>
      <c r="N312" s="122">
        <f t="shared" si="646"/>
        <v>0</v>
      </c>
      <c r="O312" s="302"/>
      <c r="P312" s="302"/>
      <c r="Q312" s="302"/>
      <c r="R312" s="302"/>
      <c r="S312" s="302"/>
      <c r="T312" s="302"/>
      <c r="U312" s="302"/>
      <c r="V312" s="302"/>
      <c r="W312" s="302"/>
      <c r="X312" s="302"/>
      <c r="Y312" s="302"/>
      <c r="Z312" s="302"/>
      <c r="AA312" s="122"/>
      <c r="AB312" s="122">
        <f t="shared" si="647"/>
        <v>0</v>
      </c>
      <c r="AC312" s="122">
        <f t="shared" si="648"/>
        <v>0</v>
      </c>
      <c r="AD312" s="122"/>
      <c r="AE312" s="122"/>
      <c r="AF312" s="122">
        <f t="shared" si="649"/>
        <v>0</v>
      </c>
      <c r="AG312" s="122"/>
      <c r="AH312" s="122"/>
      <c r="AI312" s="122">
        <f t="shared" si="650"/>
        <v>0</v>
      </c>
      <c r="AJ312" s="122"/>
      <c r="AK312" s="122"/>
      <c r="AL312" s="122">
        <f t="shared" si="651"/>
        <v>0</v>
      </c>
      <c r="AM312" s="122"/>
      <c r="AN312" s="122"/>
      <c r="AO312" s="122">
        <f t="shared" si="652"/>
        <v>0</v>
      </c>
      <c r="AP312" s="122"/>
      <c r="AQ312" s="122"/>
      <c r="AR312" s="122">
        <f t="shared" si="653"/>
        <v>0</v>
      </c>
      <c r="AS312" s="122"/>
      <c r="AT312" s="122"/>
      <c r="AU312" s="122">
        <f t="shared" si="654"/>
        <v>0</v>
      </c>
      <c r="AV312" s="122"/>
      <c r="AW312" s="122"/>
      <c r="AX312" s="122">
        <f t="shared" si="655"/>
        <v>0</v>
      </c>
      <c r="AY312" s="122"/>
      <c r="AZ312" s="122"/>
      <c r="BA312" s="122">
        <f t="shared" si="656"/>
        <v>0</v>
      </c>
      <c r="BB312" s="122"/>
      <c r="BC312" s="122"/>
      <c r="BD312" s="122">
        <f t="shared" si="657"/>
        <v>0</v>
      </c>
      <c r="BE312" s="122"/>
      <c r="BF312" s="122"/>
      <c r="BG312" s="122">
        <f t="shared" si="658"/>
        <v>0</v>
      </c>
      <c r="BH312" s="122"/>
      <c r="BI312" s="122"/>
      <c r="BJ312" s="122">
        <f t="shared" si="659"/>
        <v>0</v>
      </c>
      <c r="BK312" s="122"/>
      <c r="BL312" s="310"/>
      <c r="BM312" s="315"/>
      <c r="BN312" s="318"/>
    </row>
    <row r="313" s="121" customFormat="1" ht="33.95" hidden="1" customHeight="1" outlineLevel="4" spans="2:66">
      <c r="B313" s="122" t="s">
        <v>784</v>
      </c>
      <c r="C313" s="123" t="s">
        <v>1422</v>
      </c>
      <c r="D313" s="121" t="s">
        <v>1423</v>
      </c>
      <c r="E313" s="122" t="s">
        <v>1424</v>
      </c>
      <c r="F313" s="122"/>
      <c r="G313" s="122" t="s">
        <v>928</v>
      </c>
      <c r="H313" s="122">
        <f t="shared" si="645"/>
        <v>0</v>
      </c>
      <c r="I313" s="122" t="s">
        <v>1415</v>
      </c>
      <c r="J313" s="302"/>
      <c r="K313" s="122" t="s">
        <v>1135</v>
      </c>
      <c r="L313" s="302"/>
      <c r="M313" s="122" t="s">
        <v>1168</v>
      </c>
      <c r="N313" s="122">
        <f t="shared" si="646"/>
        <v>0</v>
      </c>
      <c r="O313" s="302"/>
      <c r="P313" s="320"/>
      <c r="Q313" s="320"/>
      <c r="R313" s="320"/>
      <c r="S313" s="320"/>
      <c r="T313" s="320"/>
      <c r="U313" s="320"/>
      <c r="V313" s="320"/>
      <c r="W313" s="320"/>
      <c r="X313" s="320"/>
      <c r="Y313" s="320"/>
      <c r="Z313" s="320"/>
      <c r="AA313" s="122"/>
      <c r="AB313" s="122">
        <f t="shared" si="647"/>
        <v>0</v>
      </c>
      <c r="AC313" s="122">
        <f t="shared" si="648"/>
        <v>0</v>
      </c>
      <c r="AD313" s="122"/>
      <c r="AE313" s="122"/>
      <c r="AF313" s="122">
        <f t="shared" si="649"/>
        <v>0</v>
      </c>
      <c r="AG313" s="122"/>
      <c r="AH313" s="122"/>
      <c r="AI313" s="122">
        <f t="shared" si="650"/>
        <v>0</v>
      </c>
      <c r="AJ313" s="122"/>
      <c r="AK313" s="122"/>
      <c r="AL313" s="122">
        <f t="shared" si="651"/>
        <v>0</v>
      </c>
      <c r="AM313" s="122"/>
      <c r="AN313" s="122"/>
      <c r="AO313" s="122">
        <f t="shared" si="652"/>
        <v>0</v>
      </c>
      <c r="AP313" s="122"/>
      <c r="AQ313" s="122"/>
      <c r="AR313" s="122">
        <f t="shared" si="653"/>
        <v>0</v>
      </c>
      <c r="AS313" s="122"/>
      <c r="AT313" s="122"/>
      <c r="AU313" s="122">
        <f t="shared" si="654"/>
        <v>0</v>
      </c>
      <c r="AV313" s="122"/>
      <c r="AW313" s="122"/>
      <c r="AX313" s="122">
        <f t="shared" si="655"/>
        <v>0</v>
      </c>
      <c r="AY313" s="122"/>
      <c r="AZ313" s="122"/>
      <c r="BA313" s="122">
        <f t="shared" si="656"/>
        <v>0</v>
      </c>
      <c r="BB313" s="122"/>
      <c r="BC313" s="122"/>
      <c r="BD313" s="122">
        <f t="shared" si="657"/>
        <v>0</v>
      </c>
      <c r="BE313" s="122"/>
      <c r="BF313" s="122"/>
      <c r="BG313" s="122">
        <f t="shared" si="658"/>
        <v>0</v>
      </c>
      <c r="BH313" s="122"/>
      <c r="BI313" s="122"/>
      <c r="BJ313" s="122">
        <f t="shared" si="659"/>
        <v>0</v>
      </c>
      <c r="BK313" s="122"/>
      <c r="BL313" s="310"/>
      <c r="BM313" s="315"/>
      <c r="BN313" s="318"/>
    </row>
    <row r="314" s="48" customFormat="1" ht="33.95" hidden="1" customHeight="1" outlineLevel="3" spans="2:66">
      <c r="B314" s="118" t="s">
        <v>784</v>
      </c>
      <c r="C314" s="119" t="s">
        <v>1425</v>
      </c>
      <c r="D314" s="48" t="s">
        <v>1426</v>
      </c>
      <c r="E314" s="118"/>
      <c r="F314" s="118"/>
      <c r="G314" s="118" t="s">
        <v>928</v>
      </c>
      <c r="H314" s="309">
        <f t="shared" si="645"/>
        <v>0</v>
      </c>
      <c r="I314" s="309" t="s">
        <v>1162</v>
      </c>
      <c r="J314" s="309">
        <f>AVERAGE(AD314,AG314,AJ314,AM314,AP314,AS314,AV314,AY314,BB314,BE314,BH314,BK314)</f>
        <v>0</v>
      </c>
      <c r="K314" s="309" t="s">
        <v>1018</v>
      </c>
      <c r="L314" s="309" t="e">
        <f>AVERAGE(AE314,AH314,AK314,AN314,AQ314,AT314,AW314,AZ314,BC314,BF314,BI314,BL314)</f>
        <v>#DIV/0!</v>
      </c>
      <c r="M314" s="118" t="s">
        <v>791</v>
      </c>
      <c r="N314" s="118">
        <v>12</v>
      </c>
      <c r="O314" s="118"/>
      <c r="P314" s="292"/>
      <c r="Q314" s="292"/>
      <c r="R314" s="292"/>
      <c r="S314" s="292"/>
      <c r="T314" s="292"/>
      <c r="U314" s="292"/>
      <c r="V314" s="292"/>
      <c r="W314" s="292"/>
      <c r="X314" s="292"/>
      <c r="Y314" s="292"/>
      <c r="Z314" s="292"/>
      <c r="AA314" s="292"/>
      <c r="AB314" s="118">
        <f t="shared" si="647"/>
        <v>0</v>
      </c>
      <c r="AC314" s="118">
        <f>AD314*AE314</f>
        <v>0</v>
      </c>
      <c r="AD314" s="118">
        <f>VLOOKUP($I314,'1-1 项目基础信息'!$F:$S,3,FALSE)</f>
        <v>0</v>
      </c>
      <c r="AE314" s="302"/>
      <c r="AF314" s="118">
        <f>AG314*AH314</f>
        <v>0</v>
      </c>
      <c r="AG314" s="118">
        <f>VLOOKUP($I314,'1-1 项目基础信息'!$F:$S,4,FALSE)</f>
        <v>0</v>
      </c>
      <c r="AH314" s="302"/>
      <c r="AI314" s="118">
        <f>AJ314*AK314</f>
        <v>0</v>
      </c>
      <c r="AJ314" s="118">
        <f>VLOOKUP($I314,'1-1 项目基础信息'!$F:$S,5,FALSE)</f>
        <v>0</v>
      </c>
      <c r="AK314" s="302"/>
      <c r="AL314" s="118">
        <f>AM314*AN314</f>
        <v>0</v>
      </c>
      <c r="AM314" s="118">
        <f>VLOOKUP($I314,'1-1 项目基础信息'!$F:$S,6,FALSE)</f>
        <v>0</v>
      </c>
      <c r="AN314" s="302"/>
      <c r="AO314" s="118">
        <f>AP314*AQ314</f>
        <v>0</v>
      </c>
      <c r="AP314" s="118">
        <f>VLOOKUP($I314,'1-1 项目基础信息'!$F:$S,7,FALSE)</f>
        <v>0</v>
      </c>
      <c r="AQ314" s="302"/>
      <c r="AR314" s="118">
        <f>AS314*AT314</f>
        <v>0</v>
      </c>
      <c r="AS314" s="118">
        <f>VLOOKUP($I314,'1-1 项目基础信息'!$F:$S,8,FALSE)</f>
        <v>0</v>
      </c>
      <c r="AT314" s="302"/>
      <c r="AU314" s="118">
        <f>AV314*AW314</f>
        <v>0</v>
      </c>
      <c r="AV314" s="118">
        <f>VLOOKUP($I314,'1-1 项目基础信息'!$F:$S,9,FALSE)</f>
        <v>0</v>
      </c>
      <c r="AW314" s="302"/>
      <c r="AX314" s="118">
        <f>AY314*AZ314</f>
        <v>0</v>
      </c>
      <c r="AY314" s="118">
        <f>VLOOKUP($I314,'1-1 项目基础信息'!$F:$S,10,FALSE)</f>
        <v>0</v>
      </c>
      <c r="AZ314" s="302"/>
      <c r="BA314" s="118">
        <f>BB314*BC314</f>
        <v>0</v>
      </c>
      <c r="BB314" s="118">
        <f>VLOOKUP($I314,'1-1 项目基础信息'!$F:$S,11,FALSE)</f>
        <v>0</v>
      </c>
      <c r="BC314" s="302"/>
      <c r="BD314" s="118">
        <f>BE314*BF314</f>
        <v>0</v>
      </c>
      <c r="BE314" s="118">
        <f>VLOOKUP($I314,'1-1 项目基础信息'!$F:$S,12,FALSE)</f>
        <v>0</v>
      </c>
      <c r="BF314" s="302"/>
      <c r="BG314" s="118">
        <f>BH314*BI314</f>
        <v>0</v>
      </c>
      <c r="BH314" s="118">
        <f>VLOOKUP($I314,'1-1 项目基础信息'!$F:$S,13,FALSE)</f>
        <v>0</v>
      </c>
      <c r="BI314" s="302"/>
      <c r="BJ314" s="118">
        <f>BK314*BL314</f>
        <v>0</v>
      </c>
      <c r="BK314" s="118">
        <f>VLOOKUP($I314,'1-1 项目基础信息'!$F:$S,14,FALSE)</f>
        <v>0</v>
      </c>
      <c r="BL314" s="311"/>
      <c r="BM314" s="315"/>
      <c r="BN314" s="317"/>
    </row>
    <row r="315" s="48" customFormat="1" ht="33.95" hidden="1" customHeight="1" outlineLevel="3" collapsed="1" spans="2:66">
      <c r="B315" s="118" t="s">
        <v>779</v>
      </c>
      <c r="C315" s="119" t="s">
        <v>1427</v>
      </c>
      <c r="D315" s="48" t="s">
        <v>1428</v>
      </c>
      <c r="E315" s="118"/>
      <c r="F315" s="118"/>
      <c r="G315" s="118"/>
      <c r="H315" s="118">
        <f>SUM(H316:H334)</f>
        <v>0</v>
      </c>
      <c r="I315" s="118"/>
      <c r="J315" s="118"/>
      <c r="K315" s="118"/>
      <c r="L315" s="118"/>
      <c r="M315" s="118"/>
      <c r="N315" s="118"/>
      <c r="O315" s="118"/>
      <c r="P315" s="292"/>
      <c r="Q315" s="292"/>
      <c r="R315" s="292"/>
      <c r="S315" s="292"/>
      <c r="T315" s="292"/>
      <c r="U315" s="292"/>
      <c r="V315" s="292"/>
      <c r="W315" s="292"/>
      <c r="X315" s="292"/>
      <c r="Y315" s="292"/>
      <c r="Z315" s="292"/>
      <c r="AA315" s="292"/>
      <c r="AB315" s="118">
        <f t="shared" ref="AB315:AF315" si="660">SUM(AB316:AB334)</f>
        <v>0</v>
      </c>
      <c r="AC315" s="118">
        <f t="shared" si="660"/>
        <v>0</v>
      </c>
      <c r="AD315" s="118"/>
      <c r="AE315" s="118"/>
      <c r="AF315" s="118">
        <f t="shared" si="660"/>
        <v>0</v>
      </c>
      <c r="AG315" s="118"/>
      <c r="AH315" s="118"/>
      <c r="AI315" s="118">
        <f>SUM(AI316:AI334)</f>
        <v>0</v>
      </c>
      <c r="AJ315" s="118"/>
      <c r="AK315" s="118"/>
      <c r="AL315" s="118">
        <f>SUM(AL316:AL334)</f>
        <v>0</v>
      </c>
      <c r="AM315" s="118"/>
      <c r="AN315" s="118"/>
      <c r="AO315" s="118">
        <f>SUM(AO316:AO334)</f>
        <v>0</v>
      </c>
      <c r="AP315" s="118"/>
      <c r="AQ315" s="118"/>
      <c r="AR315" s="118">
        <f>SUM(AR316:AR334)</f>
        <v>0</v>
      </c>
      <c r="AS315" s="118"/>
      <c r="AT315" s="118"/>
      <c r="AU315" s="118">
        <f>SUM(AU316:AU334)</f>
        <v>0</v>
      </c>
      <c r="AV315" s="118"/>
      <c r="AW315" s="118"/>
      <c r="AX315" s="118">
        <f>SUM(AX316:AX334)</f>
        <v>0</v>
      </c>
      <c r="AY315" s="118"/>
      <c r="AZ315" s="118"/>
      <c r="BA315" s="118">
        <f>SUM(BA316:BA334)</f>
        <v>0</v>
      </c>
      <c r="BB315" s="118"/>
      <c r="BC315" s="118"/>
      <c r="BD315" s="118">
        <f>SUM(BD316:BD334)</f>
        <v>0</v>
      </c>
      <c r="BE315" s="118"/>
      <c r="BF315" s="118"/>
      <c r="BG315" s="118">
        <f>SUM(BG316:BG334)</f>
        <v>0</v>
      </c>
      <c r="BH315" s="118"/>
      <c r="BI315" s="118"/>
      <c r="BJ315" s="118">
        <f>SUM(BJ316:BJ334)</f>
        <v>0</v>
      </c>
      <c r="BK315" s="118"/>
      <c r="BL315" s="309"/>
      <c r="BM315" s="315"/>
      <c r="BN315" s="317"/>
    </row>
    <row r="316" s="121" customFormat="1" ht="33.95" hidden="1" customHeight="1" outlineLevel="4" spans="2:66">
      <c r="B316" s="122" t="s">
        <v>784</v>
      </c>
      <c r="C316" s="123" t="s">
        <v>1429</v>
      </c>
      <c r="D316" s="121" t="s">
        <v>1430</v>
      </c>
      <c r="E316" s="122" t="s">
        <v>1431</v>
      </c>
      <c r="F316" s="122"/>
      <c r="G316" s="122" t="s">
        <v>928</v>
      </c>
      <c r="H316" s="122">
        <f t="shared" ref="H316:H334" si="661">IFERROR(J316*L316*N316,0)</f>
        <v>0</v>
      </c>
      <c r="I316" s="122" t="s">
        <v>1432</v>
      </c>
      <c r="J316" s="302"/>
      <c r="K316" s="122" t="s">
        <v>1381</v>
      </c>
      <c r="L316" s="302"/>
      <c r="M316" s="122" t="s">
        <v>1433</v>
      </c>
      <c r="N316" s="122">
        <f t="shared" ref="N316:N334" si="662">COUNTA(O316:Z316)</f>
        <v>0</v>
      </c>
      <c r="O316" s="302"/>
      <c r="P316" s="321"/>
      <c r="Q316" s="321"/>
      <c r="R316" s="321"/>
      <c r="S316" s="321"/>
      <c r="T316" s="321"/>
      <c r="U316" s="321"/>
      <c r="V316" s="321"/>
      <c r="W316" s="321"/>
      <c r="X316" s="321"/>
      <c r="Y316" s="321"/>
      <c r="Z316" s="321"/>
      <c r="AA316" s="122"/>
      <c r="AB316" s="122">
        <f t="shared" ref="AB316:AB334" si="663">SUM(AC316,AF316,AI316,AL316,AO316,AR316,AU316,AX316,BA316,BD316,BG316,BJ316)</f>
        <v>0</v>
      </c>
      <c r="AC316" s="122">
        <f t="shared" ref="AC316:AC334" si="664">IF(O316="",0,$J316*$L316)</f>
        <v>0</v>
      </c>
      <c r="AD316" s="122"/>
      <c r="AE316" s="122"/>
      <c r="AF316" s="122">
        <f t="shared" ref="AF316:AF334" si="665">IF(P316="",0,$J316*$L316)</f>
        <v>0</v>
      </c>
      <c r="AG316" s="122"/>
      <c r="AH316" s="122"/>
      <c r="AI316" s="122">
        <f t="shared" ref="AI316:AI334" si="666">IF(Q316="",0,$J316*$L316)</f>
        <v>0</v>
      </c>
      <c r="AJ316" s="122"/>
      <c r="AK316" s="122"/>
      <c r="AL316" s="122">
        <f t="shared" ref="AL316:AL334" si="667">IF(R316="",0,$J316*$L316)</f>
        <v>0</v>
      </c>
      <c r="AM316" s="122"/>
      <c r="AN316" s="122"/>
      <c r="AO316" s="122">
        <f t="shared" ref="AO316:AO334" si="668">IF(S316="",0,$J316*$L316)</f>
        <v>0</v>
      </c>
      <c r="AP316" s="122"/>
      <c r="AQ316" s="122"/>
      <c r="AR316" s="122">
        <f t="shared" ref="AR316:AR334" si="669">IF(T316="",0,$J316*$L316)</f>
        <v>0</v>
      </c>
      <c r="AS316" s="122"/>
      <c r="AT316" s="122"/>
      <c r="AU316" s="122">
        <f t="shared" ref="AU316:AU334" si="670">IF(U316="",0,$J316*$L316)</f>
        <v>0</v>
      </c>
      <c r="AV316" s="122"/>
      <c r="AW316" s="122"/>
      <c r="AX316" s="122">
        <f t="shared" ref="AX316:AX334" si="671">IF(V316="",0,$J316*$L316)</f>
        <v>0</v>
      </c>
      <c r="AY316" s="122"/>
      <c r="AZ316" s="122"/>
      <c r="BA316" s="122">
        <f t="shared" ref="BA316:BA334" si="672">IF(W316="",0,$J316*$L316)</f>
        <v>0</v>
      </c>
      <c r="BB316" s="122"/>
      <c r="BC316" s="122"/>
      <c r="BD316" s="122">
        <f t="shared" ref="BD316:BD334" si="673">IF(X316="",0,$J316*$L316)</f>
        <v>0</v>
      </c>
      <c r="BE316" s="122"/>
      <c r="BF316" s="122"/>
      <c r="BG316" s="122">
        <f t="shared" ref="BG316:BG334" si="674">IF(Y316="",0,$J316*$L316)</f>
        <v>0</v>
      </c>
      <c r="BH316" s="122"/>
      <c r="BI316" s="122"/>
      <c r="BJ316" s="122">
        <f t="shared" ref="BJ316:BJ334" si="675">IF(Z316="",0,$J316*$L316)</f>
        <v>0</v>
      </c>
      <c r="BK316" s="122"/>
      <c r="BL316" s="310"/>
      <c r="BM316" s="315"/>
      <c r="BN316" s="318"/>
    </row>
    <row r="317" s="121" customFormat="1" ht="33.95" hidden="1" customHeight="1" outlineLevel="4" spans="2:66">
      <c r="B317" s="122" t="s">
        <v>784</v>
      </c>
      <c r="C317" s="123" t="s">
        <v>1434</v>
      </c>
      <c r="D317" s="121" t="s">
        <v>1435</v>
      </c>
      <c r="E317" s="122" t="s">
        <v>1436</v>
      </c>
      <c r="F317" s="122"/>
      <c r="G317" s="122" t="s">
        <v>928</v>
      </c>
      <c r="H317" s="122">
        <f t="shared" si="661"/>
        <v>0</v>
      </c>
      <c r="I317" s="122" t="s">
        <v>1432</v>
      </c>
      <c r="J317" s="302"/>
      <c r="K317" s="122" t="s">
        <v>1381</v>
      </c>
      <c r="L317" s="302"/>
      <c r="M317" s="122" t="s">
        <v>1433</v>
      </c>
      <c r="N317" s="122">
        <f t="shared" si="662"/>
        <v>0</v>
      </c>
      <c r="O317" s="302"/>
      <c r="P317" s="302"/>
      <c r="Q317" s="302"/>
      <c r="R317" s="302"/>
      <c r="S317" s="302"/>
      <c r="T317" s="302"/>
      <c r="U317" s="302"/>
      <c r="V317" s="302"/>
      <c r="W317" s="302"/>
      <c r="X317" s="302"/>
      <c r="Y317" s="302"/>
      <c r="Z317" s="302"/>
      <c r="AA317" s="122"/>
      <c r="AB317" s="122">
        <f t="shared" si="663"/>
        <v>0</v>
      </c>
      <c r="AC317" s="122">
        <f t="shared" si="664"/>
        <v>0</v>
      </c>
      <c r="AD317" s="122"/>
      <c r="AE317" s="122"/>
      <c r="AF317" s="122">
        <f t="shared" si="665"/>
        <v>0</v>
      </c>
      <c r="AG317" s="122"/>
      <c r="AH317" s="122"/>
      <c r="AI317" s="122">
        <f t="shared" si="666"/>
        <v>0</v>
      </c>
      <c r="AJ317" s="122"/>
      <c r="AK317" s="122"/>
      <c r="AL317" s="122">
        <f t="shared" si="667"/>
        <v>0</v>
      </c>
      <c r="AM317" s="122"/>
      <c r="AN317" s="122"/>
      <c r="AO317" s="122">
        <f t="shared" si="668"/>
        <v>0</v>
      </c>
      <c r="AP317" s="122"/>
      <c r="AQ317" s="122"/>
      <c r="AR317" s="122">
        <f t="shared" si="669"/>
        <v>0</v>
      </c>
      <c r="AS317" s="122"/>
      <c r="AT317" s="122"/>
      <c r="AU317" s="122">
        <f t="shared" si="670"/>
        <v>0</v>
      </c>
      <c r="AV317" s="122"/>
      <c r="AW317" s="122"/>
      <c r="AX317" s="122">
        <f t="shared" si="671"/>
        <v>0</v>
      </c>
      <c r="AY317" s="122"/>
      <c r="AZ317" s="122"/>
      <c r="BA317" s="122">
        <f t="shared" si="672"/>
        <v>0</v>
      </c>
      <c r="BB317" s="122"/>
      <c r="BC317" s="122"/>
      <c r="BD317" s="122">
        <f t="shared" si="673"/>
        <v>0</v>
      </c>
      <c r="BE317" s="122"/>
      <c r="BF317" s="122"/>
      <c r="BG317" s="122">
        <f t="shared" si="674"/>
        <v>0</v>
      </c>
      <c r="BH317" s="122"/>
      <c r="BI317" s="122"/>
      <c r="BJ317" s="122">
        <f t="shared" si="675"/>
        <v>0</v>
      </c>
      <c r="BK317" s="122"/>
      <c r="BL317" s="310"/>
      <c r="BM317" s="315"/>
      <c r="BN317" s="318"/>
    </row>
    <row r="318" s="121" customFormat="1" ht="33.95" hidden="1" customHeight="1" outlineLevel="4" spans="2:66">
      <c r="B318" s="122" t="s">
        <v>784</v>
      </c>
      <c r="C318" s="123" t="s">
        <v>1437</v>
      </c>
      <c r="D318" s="121" t="s">
        <v>1438</v>
      </c>
      <c r="E318" s="122" t="s">
        <v>1439</v>
      </c>
      <c r="F318" s="122"/>
      <c r="G318" s="122" t="s">
        <v>928</v>
      </c>
      <c r="H318" s="122">
        <f t="shared" si="661"/>
        <v>0</v>
      </c>
      <c r="I318" s="122" t="s">
        <v>1432</v>
      </c>
      <c r="J318" s="302"/>
      <c r="K318" s="122" t="s">
        <v>1381</v>
      </c>
      <c r="L318" s="302"/>
      <c r="M318" s="122" t="s">
        <v>1433</v>
      </c>
      <c r="N318" s="122">
        <f t="shared" si="662"/>
        <v>0</v>
      </c>
      <c r="O318" s="302"/>
      <c r="P318" s="302"/>
      <c r="Q318" s="302"/>
      <c r="R318" s="302"/>
      <c r="S318" s="302"/>
      <c r="T318" s="302"/>
      <c r="U318" s="302"/>
      <c r="V318" s="302"/>
      <c r="W318" s="302"/>
      <c r="X318" s="302"/>
      <c r="Y318" s="302"/>
      <c r="Z318" s="302"/>
      <c r="AA318" s="122"/>
      <c r="AB318" s="122">
        <f t="shared" si="663"/>
        <v>0</v>
      </c>
      <c r="AC318" s="122">
        <f t="shared" si="664"/>
        <v>0</v>
      </c>
      <c r="AD318" s="122"/>
      <c r="AE318" s="122"/>
      <c r="AF318" s="122">
        <f t="shared" si="665"/>
        <v>0</v>
      </c>
      <c r="AG318" s="122"/>
      <c r="AH318" s="122"/>
      <c r="AI318" s="122">
        <f t="shared" si="666"/>
        <v>0</v>
      </c>
      <c r="AJ318" s="122"/>
      <c r="AK318" s="122"/>
      <c r="AL318" s="122">
        <f t="shared" si="667"/>
        <v>0</v>
      </c>
      <c r="AM318" s="122"/>
      <c r="AN318" s="122"/>
      <c r="AO318" s="122">
        <f t="shared" si="668"/>
        <v>0</v>
      </c>
      <c r="AP318" s="122"/>
      <c r="AQ318" s="122"/>
      <c r="AR318" s="122">
        <f t="shared" si="669"/>
        <v>0</v>
      </c>
      <c r="AS318" s="122"/>
      <c r="AT318" s="122"/>
      <c r="AU318" s="122">
        <f t="shared" si="670"/>
        <v>0</v>
      </c>
      <c r="AV318" s="122"/>
      <c r="AW318" s="122"/>
      <c r="AX318" s="122">
        <f t="shared" si="671"/>
        <v>0</v>
      </c>
      <c r="AY318" s="122"/>
      <c r="AZ318" s="122"/>
      <c r="BA318" s="122">
        <f t="shared" si="672"/>
        <v>0</v>
      </c>
      <c r="BB318" s="122"/>
      <c r="BC318" s="122"/>
      <c r="BD318" s="122">
        <f t="shared" si="673"/>
        <v>0</v>
      </c>
      <c r="BE318" s="122"/>
      <c r="BF318" s="122"/>
      <c r="BG318" s="122">
        <f t="shared" si="674"/>
        <v>0</v>
      </c>
      <c r="BH318" s="122"/>
      <c r="BI318" s="122"/>
      <c r="BJ318" s="122">
        <f t="shared" si="675"/>
        <v>0</v>
      </c>
      <c r="BK318" s="122"/>
      <c r="BL318" s="310"/>
      <c r="BM318" s="315"/>
      <c r="BN318" s="318"/>
    </row>
    <row r="319" s="121" customFormat="1" ht="33.95" hidden="1" customHeight="1" outlineLevel="4" spans="2:66">
      <c r="B319" s="122" t="s">
        <v>784</v>
      </c>
      <c r="C319" s="123" t="s">
        <v>1440</v>
      </c>
      <c r="D319" s="121" t="s">
        <v>1441</v>
      </c>
      <c r="E319" s="122" t="s">
        <v>1442</v>
      </c>
      <c r="F319" s="122"/>
      <c r="G319" s="122" t="s">
        <v>928</v>
      </c>
      <c r="H319" s="122">
        <f t="shared" si="661"/>
        <v>0</v>
      </c>
      <c r="I319" s="122" t="s">
        <v>1432</v>
      </c>
      <c r="J319" s="302"/>
      <c r="K319" s="122" t="s">
        <v>1381</v>
      </c>
      <c r="L319" s="302"/>
      <c r="M319" s="122" t="s">
        <v>1433</v>
      </c>
      <c r="N319" s="122">
        <f t="shared" si="662"/>
        <v>0</v>
      </c>
      <c r="O319" s="302"/>
      <c r="P319" s="302"/>
      <c r="Q319" s="302"/>
      <c r="R319" s="302"/>
      <c r="S319" s="302"/>
      <c r="T319" s="302"/>
      <c r="U319" s="302"/>
      <c r="V319" s="302"/>
      <c r="W319" s="302"/>
      <c r="X319" s="302"/>
      <c r="Y319" s="302"/>
      <c r="Z319" s="302"/>
      <c r="AA319" s="122"/>
      <c r="AB319" s="122">
        <f t="shared" si="663"/>
        <v>0</v>
      </c>
      <c r="AC319" s="122">
        <f t="shared" si="664"/>
        <v>0</v>
      </c>
      <c r="AD319" s="122"/>
      <c r="AE319" s="122"/>
      <c r="AF319" s="122">
        <f t="shared" si="665"/>
        <v>0</v>
      </c>
      <c r="AG319" s="122"/>
      <c r="AH319" s="122"/>
      <c r="AI319" s="122">
        <f t="shared" si="666"/>
        <v>0</v>
      </c>
      <c r="AJ319" s="122"/>
      <c r="AK319" s="122"/>
      <c r="AL319" s="122">
        <f t="shared" si="667"/>
        <v>0</v>
      </c>
      <c r="AM319" s="122"/>
      <c r="AN319" s="122"/>
      <c r="AO319" s="122">
        <f t="shared" si="668"/>
        <v>0</v>
      </c>
      <c r="AP319" s="122"/>
      <c r="AQ319" s="122"/>
      <c r="AR319" s="122">
        <f t="shared" si="669"/>
        <v>0</v>
      </c>
      <c r="AS319" s="122"/>
      <c r="AT319" s="122"/>
      <c r="AU319" s="122">
        <f t="shared" si="670"/>
        <v>0</v>
      </c>
      <c r="AV319" s="122"/>
      <c r="AW319" s="122"/>
      <c r="AX319" s="122">
        <f t="shared" si="671"/>
        <v>0</v>
      </c>
      <c r="AY319" s="122"/>
      <c r="AZ319" s="122"/>
      <c r="BA319" s="122">
        <f t="shared" si="672"/>
        <v>0</v>
      </c>
      <c r="BB319" s="122"/>
      <c r="BC319" s="122"/>
      <c r="BD319" s="122">
        <f t="shared" si="673"/>
        <v>0</v>
      </c>
      <c r="BE319" s="122"/>
      <c r="BF319" s="122"/>
      <c r="BG319" s="122">
        <f t="shared" si="674"/>
        <v>0</v>
      </c>
      <c r="BH319" s="122"/>
      <c r="BI319" s="122"/>
      <c r="BJ319" s="122">
        <f t="shared" si="675"/>
        <v>0</v>
      </c>
      <c r="BK319" s="122"/>
      <c r="BL319" s="310"/>
      <c r="BM319" s="315"/>
      <c r="BN319" s="318"/>
    </row>
    <row r="320" s="121" customFormat="1" ht="33.95" hidden="1" customHeight="1" outlineLevel="4" spans="2:66">
      <c r="B320" s="122" t="s">
        <v>784</v>
      </c>
      <c r="C320" s="123" t="s">
        <v>1443</v>
      </c>
      <c r="D320" s="121" t="s">
        <v>1444</v>
      </c>
      <c r="E320" s="122" t="s">
        <v>1445</v>
      </c>
      <c r="F320" s="122"/>
      <c r="G320" s="122" t="s">
        <v>928</v>
      </c>
      <c r="H320" s="122">
        <f t="shared" si="661"/>
        <v>0</v>
      </c>
      <c r="I320" s="122" t="s">
        <v>1432</v>
      </c>
      <c r="J320" s="302"/>
      <c r="K320" s="122" t="s">
        <v>1381</v>
      </c>
      <c r="L320" s="302"/>
      <c r="M320" s="122" t="s">
        <v>1433</v>
      </c>
      <c r="N320" s="122">
        <f t="shared" si="662"/>
        <v>0</v>
      </c>
      <c r="O320" s="302"/>
      <c r="P320" s="302"/>
      <c r="Q320" s="302"/>
      <c r="R320" s="302"/>
      <c r="S320" s="302"/>
      <c r="T320" s="302"/>
      <c r="U320" s="302"/>
      <c r="V320" s="302"/>
      <c r="W320" s="302"/>
      <c r="X320" s="302"/>
      <c r="Y320" s="302"/>
      <c r="Z320" s="302"/>
      <c r="AA320" s="122"/>
      <c r="AB320" s="122">
        <f t="shared" si="663"/>
        <v>0</v>
      </c>
      <c r="AC320" s="122">
        <f t="shared" si="664"/>
        <v>0</v>
      </c>
      <c r="AD320" s="122"/>
      <c r="AE320" s="122"/>
      <c r="AF320" s="122">
        <f t="shared" si="665"/>
        <v>0</v>
      </c>
      <c r="AG320" s="122"/>
      <c r="AH320" s="122"/>
      <c r="AI320" s="122">
        <f t="shared" si="666"/>
        <v>0</v>
      </c>
      <c r="AJ320" s="122"/>
      <c r="AK320" s="122"/>
      <c r="AL320" s="122">
        <f t="shared" si="667"/>
        <v>0</v>
      </c>
      <c r="AM320" s="122"/>
      <c r="AN320" s="122"/>
      <c r="AO320" s="122">
        <f t="shared" si="668"/>
        <v>0</v>
      </c>
      <c r="AP320" s="122"/>
      <c r="AQ320" s="122"/>
      <c r="AR320" s="122">
        <f t="shared" si="669"/>
        <v>0</v>
      </c>
      <c r="AS320" s="122"/>
      <c r="AT320" s="122"/>
      <c r="AU320" s="122">
        <f t="shared" si="670"/>
        <v>0</v>
      </c>
      <c r="AV320" s="122"/>
      <c r="AW320" s="122"/>
      <c r="AX320" s="122">
        <f t="shared" si="671"/>
        <v>0</v>
      </c>
      <c r="AY320" s="122"/>
      <c r="AZ320" s="122"/>
      <c r="BA320" s="122">
        <f t="shared" si="672"/>
        <v>0</v>
      </c>
      <c r="BB320" s="122"/>
      <c r="BC320" s="122"/>
      <c r="BD320" s="122">
        <f t="shared" si="673"/>
        <v>0</v>
      </c>
      <c r="BE320" s="122"/>
      <c r="BF320" s="122"/>
      <c r="BG320" s="122">
        <f t="shared" si="674"/>
        <v>0</v>
      </c>
      <c r="BH320" s="122"/>
      <c r="BI320" s="122"/>
      <c r="BJ320" s="122">
        <f t="shared" si="675"/>
        <v>0</v>
      </c>
      <c r="BK320" s="122"/>
      <c r="BL320" s="310"/>
      <c r="BM320" s="315"/>
      <c r="BN320" s="318"/>
    </row>
    <row r="321" s="121" customFormat="1" ht="33.95" hidden="1" customHeight="1" outlineLevel="4" spans="2:66">
      <c r="B321" s="122" t="s">
        <v>784</v>
      </c>
      <c r="C321" s="123" t="s">
        <v>1446</v>
      </c>
      <c r="D321" s="121" t="s">
        <v>1447</v>
      </c>
      <c r="E321" s="122" t="s">
        <v>1448</v>
      </c>
      <c r="F321" s="122"/>
      <c r="G321" s="122" t="s">
        <v>928</v>
      </c>
      <c r="H321" s="122">
        <f t="shared" si="661"/>
        <v>0</v>
      </c>
      <c r="I321" s="122" t="s">
        <v>1432</v>
      </c>
      <c r="J321" s="302"/>
      <c r="K321" s="122" t="s">
        <v>1381</v>
      </c>
      <c r="L321" s="302"/>
      <c r="M321" s="122" t="s">
        <v>1433</v>
      </c>
      <c r="N321" s="122">
        <f t="shared" si="662"/>
        <v>0</v>
      </c>
      <c r="O321" s="302"/>
      <c r="P321" s="302"/>
      <c r="Q321" s="302"/>
      <c r="R321" s="302"/>
      <c r="S321" s="302"/>
      <c r="T321" s="302"/>
      <c r="U321" s="302"/>
      <c r="V321" s="302"/>
      <c r="W321" s="302"/>
      <c r="X321" s="302"/>
      <c r="Y321" s="302"/>
      <c r="Z321" s="302"/>
      <c r="AA321" s="122"/>
      <c r="AB321" s="122">
        <f t="shared" si="663"/>
        <v>0</v>
      </c>
      <c r="AC321" s="122">
        <f t="shared" si="664"/>
        <v>0</v>
      </c>
      <c r="AD321" s="122"/>
      <c r="AE321" s="122"/>
      <c r="AF321" s="122">
        <f t="shared" si="665"/>
        <v>0</v>
      </c>
      <c r="AG321" s="122"/>
      <c r="AH321" s="122"/>
      <c r="AI321" s="122">
        <f t="shared" si="666"/>
        <v>0</v>
      </c>
      <c r="AJ321" s="122"/>
      <c r="AK321" s="122"/>
      <c r="AL321" s="122">
        <f t="shared" si="667"/>
        <v>0</v>
      </c>
      <c r="AM321" s="122"/>
      <c r="AN321" s="122"/>
      <c r="AO321" s="122">
        <f t="shared" si="668"/>
        <v>0</v>
      </c>
      <c r="AP321" s="122"/>
      <c r="AQ321" s="122"/>
      <c r="AR321" s="122">
        <f t="shared" si="669"/>
        <v>0</v>
      </c>
      <c r="AS321" s="122"/>
      <c r="AT321" s="122"/>
      <c r="AU321" s="122">
        <f t="shared" si="670"/>
        <v>0</v>
      </c>
      <c r="AV321" s="122"/>
      <c r="AW321" s="122"/>
      <c r="AX321" s="122">
        <f t="shared" si="671"/>
        <v>0</v>
      </c>
      <c r="AY321" s="122"/>
      <c r="AZ321" s="122"/>
      <c r="BA321" s="122">
        <f t="shared" si="672"/>
        <v>0</v>
      </c>
      <c r="BB321" s="122"/>
      <c r="BC321" s="122"/>
      <c r="BD321" s="122">
        <f t="shared" si="673"/>
        <v>0</v>
      </c>
      <c r="BE321" s="122"/>
      <c r="BF321" s="122"/>
      <c r="BG321" s="122">
        <f t="shared" si="674"/>
        <v>0</v>
      </c>
      <c r="BH321" s="122"/>
      <c r="BI321" s="122"/>
      <c r="BJ321" s="122">
        <f t="shared" si="675"/>
        <v>0</v>
      </c>
      <c r="BK321" s="122"/>
      <c r="BL321" s="310"/>
      <c r="BM321" s="315"/>
      <c r="BN321" s="318"/>
    </row>
    <row r="322" s="121" customFormat="1" ht="33.95" hidden="1" customHeight="1" outlineLevel="4" spans="2:66">
      <c r="B322" s="122" t="s">
        <v>784</v>
      </c>
      <c r="C322" s="123" t="s">
        <v>1449</v>
      </c>
      <c r="D322" s="121" t="s">
        <v>1450</v>
      </c>
      <c r="E322" s="122" t="s">
        <v>1451</v>
      </c>
      <c r="F322" s="122"/>
      <c r="G322" s="122" t="s">
        <v>928</v>
      </c>
      <c r="H322" s="122">
        <f t="shared" si="661"/>
        <v>0</v>
      </c>
      <c r="I322" s="122" t="s">
        <v>1432</v>
      </c>
      <c r="J322" s="302"/>
      <c r="K322" s="122" t="s">
        <v>1381</v>
      </c>
      <c r="L322" s="302"/>
      <c r="M322" s="122" t="s">
        <v>1433</v>
      </c>
      <c r="N322" s="122">
        <f t="shared" si="662"/>
        <v>0</v>
      </c>
      <c r="O322" s="302"/>
      <c r="P322" s="302"/>
      <c r="Q322" s="302"/>
      <c r="R322" s="302"/>
      <c r="S322" s="302"/>
      <c r="T322" s="302"/>
      <c r="U322" s="302"/>
      <c r="V322" s="302"/>
      <c r="W322" s="302"/>
      <c r="X322" s="302"/>
      <c r="Y322" s="302"/>
      <c r="Z322" s="302"/>
      <c r="AA322" s="122"/>
      <c r="AB322" s="122">
        <f t="shared" si="663"/>
        <v>0</v>
      </c>
      <c r="AC322" s="122">
        <f t="shared" si="664"/>
        <v>0</v>
      </c>
      <c r="AD322" s="122"/>
      <c r="AE322" s="122"/>
      <c r="AF322" s="122">
        <f t="shared" si="665"/>
        <v>0</v>
      </c>
      <c r="AG322" s="122"/>
      <c r="AH322" s="122"/>
      <c r="AI322" s="122">
        <f t="shared" si="666"/>
        <v>0</v>
      </c>
      <c r="AJ322" s="122"/>
      <c r="AK322" s="122"/>
      <c r="AL322" s="122">
        <f t="shared" si="667"/>
        <v>0</v>
      </c>
      <c r="AM322" s="122"/>
      <c r="AN322" s="122"/>
      <c r="AO322" s="122">
        <f t="shared" si="668"/>
        <v>0</v>
      </c>
      <c r="AP322" s="122"/>
      <c r="AQ322" s="122"/>
      <c r="AR322" s="122">
        <f t="shared" si="669"/>
        <v>0</v>
      </c>
      <c r="AS322" s="122"/>
      <c r="AT322" s="122"/>
      <c r="AU322" s="122">
        <f t="shared" si="670"/>
        <v>0</v>
      </c>
      <c r="AV322" s="122"/>
      <c r="AW322" s="122"/>
      <c r="AX322" s="122">
        <f t="shared" si="671"/>
        <v>0</v>
      </c>
      <c r="AY322" s="122"/>
      <c r="AZ322" s="122"/>
      <c r="BA322" s="122">
        <f t="shared" si="672"/>
        <v>0</v>
      </c>
      <c r="BB322" s="122"/>
      <c r="BC322" s="122"/>
      <c r="BD322" s="122">
        <f t="shared" si="673"/>
        <v>0</v>
      </c>
      <c r="BE322" s="122"/>
      <c r="BF322" s="122"/>
      <c r="BG322" s="122">
        <f t="shared" si="674"/>
        <v>0</v>
      </c>
      <c r="BH322" s="122"/>
      <c r="BI322" s="122"/>
      <c r="BJ322" s="122">
        <f t="shared" si="675"/>
        <v>0</v>
      </c>
      <c r="BK322" s="122"/>
      <c r="BL322" s="310"/>
      <c r="BM322" s="315"/>
      <c r="BN322" s="318"/>
    </row>
    <row r="323" s="121" customFormat="1" ht="33.95" hidden="1" customHeight="1" outlineLevel="4" spans="2:66">
      <c r="B323" s="122" t="s">
        <v>784</v>
      </c>
      <c r="C323" s="123" t="s">
        <v>1452</v>
      </c>
      <c r="D323" s="121" t="s">
        <v>1453</v>
      </c>
      <c r="E323" s="122" t="s">
        <v>1454</v>
      </c>
      <c r="F323" s="122"/>
      <c r="G323" s="122" t="s">
        <v>928</v>
      </c>
      <c r="H323" s="122">
        <f t="shared" si="661"/>
        <v>0</v>
      </c>
      <c r="I323" s="122" t="s">
        <v>1432</v>
      </c>
      <c r="J323" s="302"/>
      <c r="K323" s="122" t="s">
        <v>1381</v>
      </c>
      <c r="L323" s="302"/>
      <c r="M323" s="122" t="s">
        <v>1433</v>
      </c>
      <c r="N323" s="122">
        <f t="shared" si="662"/>
        <v>0</v>
      </c>
      <c r="O323" s="302"/>
      <c r="P323" s="302"/>
      <c r="Q323" s="302"/>
      <c r="R323" s="302"/>
      <c r="S323" s="302"/>
      <c r="T323" s="302"/>
      <c r="U323" s="302"/>
      <c r="V323" s="302"/>
      <c r="W323" s="302"/>
      <c r="X323" s="302"/>
      <c r="Y323" s="302"/>
      <c r="Z323" s="302"/>
      <c r="AA323" s="122"/>
      <c r="AB323" s="122">
        <f t="shared" si="663"/>
        <v>0</v>
      </c>
      <c r="AC323" s="122">
        <f t="shared" si="664"/>
        <v>0</v>
      </c>
      <c r="AD323" s="122"/>
      <c r="AE323" s="122"/>
      <c r="AF323" s="122">
        <f t="shared" si="665"/>
        <v>0</v>
      </c>
      <c r="AG323" s="122"/>
      <c r="AH323" s="122"/>
      <c r="AI323" s="122">
        <f t="shared" si="666"/>
        <v>0</v>
      </c>
      <c r="AJ323" s="122"/>
      <c r="AK323" s="122"/>
      <c r="AL323" s="122">
        <f t="shared" si="667"/>
        <v>0</v>
      </c>
      <c r="AM323" s="122"/>
      <c r="AN323" s="122"/>
      <c r="AO323" s="122">
        <f t="shared" si="668"/>
        <v>0</v>
      </c>
      <c r="AP323" s="122"/>
      <c r="AQ323" s="122"/>
      <c r="AR323" s="122">
        <f t="shared" si="669"/>
        <v>0</v>
      </c>
      <c r="AS323" s="122"/>
      <c r="AT323" s="122"/>
      <c r="AU323" s="122">
        <f t="shared" si="670"/>
        <v>0</v>
      </c>
      <c r="AV323" s="122"/>
      <c r="AW323" s="122"/>
      <c r="AX323" s="122">
        <f t="shared" si="671"/>
        <v>0</v>
      </c>
      <c r="AY323" s="122"/>
      <c r="AZ323" s="122"/>
      <c r="BA323" s="122">
        <f t="shared" si="672"/>
        <v>0</v>
      </c>
      <c r="BB323" s="122"/>
      <c r="BC323" s="122"/>
      <c r="BD323" s="122">
        <f t="shared" si="673"/>
        <v>0</v>
      </c>
      <c r="BE323" s="122"/>
      <c r="BF323" s="122"/>
      <c r="BG323" s="122">
        <f t="shared" si="674"/>
        <v>0</v>
      </c>
      <c r="BH323" s="122"/>
      <c r="BI323" s="122"/>
      <c r="BJ323" s="122">
        <f t="shared" si="675"/>
        <v>0</v>
      </c>
      <c r="BK323" s="122"/>
      <c r="BL323" s="310"/>
      <c r="BM323" s="315"/>
      <c r="BN323" s="318"/>
    </row>
    <row r="324" s="121" customFormat="1" ht="33.95" hidden="1" customHeight="1" outlineLevel="4" spans="2:66">
      <c r="B324" s="122" t="s">
        <v>784</v>
      </c>
      <c r="C324" s="123" t="s">
        <v>1455</v>
      </c>
      <c r="D324" s="121" t="s">
        <v>1456</v>
      </c>
      <c r="E324" s="122" t="s">
        <v>1457</v>
      </c>
      <c r="F324" s="122"/>
      <c r="G324" s="122" t="s">
        <v>928</v>
      </c>
      <c r="H324" s="122">
        <f t="shared" si="661"/>
        <v>0</v>
      </c>
      <c r="I324" s="122" t="s">
        <v>1432</v>
      </c>
      <c r="J324" s="302"/>
      <c r="K324" s="122" t="s">
        <v>1381</v>
      </c>
      <c r="L324" s="302"/>
      <c r="M324" s="122" t="s">
        <v>1433</v>
      </c>
      <c r="N324" s="122">
        <f t="shared" si="662"/>
        <v>0</v>
      </c>
      <c r="O324" s="302"/>
      <c r="P324" s="302"/>
      <c r="Q324" s="302"/>
      <c r="R324" s="302"/>
      <c r="S324" s="302"/>
      <c r="T324" s="302"/>
      <c r="U324" s="302"/>
      <c r="V324" s="302"/>
      <c r="W324" s="302"/>
      <c r="X324" s="302"/>
      <c r="Y324" s="302"/>
      <c r="Z324" s="302"/>
      <c r="AA324" s="122"/>
      <c r="AB324" s="122">
        <f t="shared" si="663"/>
        <v>0</v>
      </c>
      <c r="AC324" s="122">
        <f t="shared" si="664"/>
        <v>0</v>
      </c>
      <c r="AD324" s="122"/>
      <c r="AE324" s="122"/>
      <c r="AF324" s="122">
        <f t="shared" si="665"/>
        <v>0</v>
      </c>
      <c r="AG324" s="122"/>
      <c r="AH324" s="122"/>
      <c r="AI324" s="122">
        <f t="shared" si="666"/>
        <v>0</v>
      </c>
      <c r="AJ324" s="122"/>
      <c r="AK324" s="122"/>
      <c r="AL324" s="122">
        <f t="shared" si="667"/>
        <v>0</v>
      </c>
      <c r="AM324" s="122"/>
      <c r="AN324" s="122"/>
      <c r="AO324" s="122">
        <f t="shared" si="668"/>
        <v>0</v>
      </c>
      <c r="AP324" s="122"/>
      <c r="AQ324" s="122"/>
      <c r="AR324" s="122">
        <f t="shared" si="669"/>
        <v>0</v>
      </c>
      <c r="AS324" s="122"/>
      <c r="AT324" s="122"/>
      <c r="AU324" s="122">
        <f t="shared" si="670"/>
        <v>0</v>
      </c>
      <c r="AV324" s="122"/>
      <c r="AW324" s="122"/>
      <c r="AX324" s="122">
        <f t="shared" si="671"/>
        <v>0</v>
      </c>
      <c r="AY324" s="122"/>
      <c r="AZ324" s="122"/>
      <c r="BA324" s="122">
        <f t="shared" si="672"/>
        <v>0</v>
      </c>
      <c r="BB324" s="122"/>
      <c r="BC324" s="122"/>
      <c r="BD324" s="122">
        <f t="shared" si="673"/>
        <v>0</v>
      </c>
      <c r="BE324" s="122"/>
      <c r="BF324" s="122"/>
      <c r="BG324" s="122">
        <f t="shared" si="674"/>
        <v>0</v>
      </c>
      <c r="BH324" s="122"/>
      <c r="BI324" s="122"/>
      <c r="BJ324" s="122">
        <f t="shared" si="675"/>
        <v>0</v>
      </c>
      <c r="BK324" s="122"/>
      <c r="BL324" s="310"/>
      <c r="BM324" s="315"/>
      <c r="BN324" s="318"/>
    </row>
    <row r="325" s="121" customFormat="1" ht="33.95" hidden="1" customHeight="1" outlineLevel="4" spans="2:66">
      <c r="B325" s="122" t="s">
        <v>784</v>
      </c>
      <c r="C325" s="123" t="s">
        <v>1458</v>
      </c>
      <c r="D325" s="121" t="s">
        <v>1459</v>
      </c>
      <c r="E325" s="122" t="s">
        <v>1460</v>
      </c>
      <c r="F325" s="122"/>
      <c r="G325" s="122" t="s">
        <v>928</v>
      </c>
      <c r="H325" s="122">
        <f t="shared" si="661"/>
        <v>0</v>
      </c>
      <c r="I325" s="122" t="s">
        <v>1432</v>
      </c>
      <c r="J325" s="302"/>
      <c r="K325" s="122" t="s">
        <v>1381</v>
      </c>
      <c r="L325" s="302"/>
      <c r="M325" s="122" t="s">
        <v>1433</v>
      </c>
      <c r="N325" s="122">
        <f t="shared" si="662"/>
        <v>0</v>
      </c>
      <c r="O325" s="302"/>
      <c r="P325" s="302"/>
      <c r="Q325" s="302"/>
      <c r="R325" s="302"/>
      <c r="S325" s="302"/>
      <c r="T325" s="302"/>
      <c r="U325" s="302"/>
      <c r="V325" s="302"/>
      <c r="W325" s="302"/>
      <c r="X325" s="302"/>
      <c r="Y325" s="302"/>
      <c r="Z325" s="302"/>
      <c r="AA325" s="122"/>
      <c r="AB325" s="122">
        <f t="shared" si="663"/>
        <v>0</v>
      </c>
      <c r="AC325" s="122">
        <f t="shared" si="664"/>
        <v>0</v>
      </c>
      <c r="AD325" s="122"/>
      <c r="AE325" s="122"/>
      <c r="AF325" s="122">
        <f t="shared" si="665"/>
        <v>0</v>
      </c>
      <c r="AG325" s="122"/>
      <c r="AH325" s="122"/>
      <c r="AI325" s="122">
        <f t="shared" si="666"/>
        <v>0</v>
      </c>
      <c r="AJ325" s="122"/>
      <c r="AK325" s="122"/>
      <c r="AL325" s="122">
        <f t="shared" si="667"/>
        <v>0</v>
      </c>
      <c r="AM325" s="122"/>
      <c r="AN325" s="122"/>
      <c r="AO325" s="122">
        <f t="shared" si="668"/>
        <v>0</v>
      </c>
      <c r="AP325" s="122"/>
      <c r="AQ325" s="122"/>
      <c r="AR325" s="122">
        <f t="shared" si="669"/>
        <v>0</v>
      </c>
      <c r="AS325" s="122"/>
      <c r="AT325" s="122"/>
      <c r="AU325" s="122">
        <f t="shared" si="670"/>
        <v>0</v>
      </c>
      <c r="AV325" s="122"/>
      <c r="AW325" s="122"/>
      <c r="AX325" s="122">
        <f t="shared" si="671"/>
        <v>0</v>
      </c>
      <c r="AY325" s="122"/>
      <c r="AZ325" s="122"/>
      <c r="BA325" s="122">
        <f t="shared" si="672"/>
        <v>0</v>
      </c>
      <c r="BB325" s="122"/>
      <c r="BC325" s="122"/>
      <c r="BD325" s="122">
        <f t="shared" si="673"/>
        <v>0</v>
      </c>
      <c r="BE325" s="122"/>
      <c r="BF325" s="122"/>
      <c r="BG325" s="122">
        <f t="shared" si="674"/>
        <v>0</v>
      </c>
      <c r="BH325" s="122"/>
      <c r="BI325" s="122"/>
      <c r="BJ325" s="122">
        <f t="shared" si="675"/>
        <v>0</v>
      </c>
      <c r="BK325" s="122"/>
      <c r="BL325" s="310"/>
      <c r="BM325" s="315"/>
      <c r="BN325" s="318"/>
    </row>
    <row r="326" s="121" customFormat="1" ht="33.95" hidden="1" customHeight="1" outlineLevel="4" spans="2:66">
      <c r="B326" s="122" t="s">
        <v>784</v>
      </c>
      <c r="C326" s="123" t="s">
        <v>1461</v>
      </c>
      <c r="D326" s="121" t="s">
        <v>1462</v>
      </c>
      <c r="E326" s="122" t="s">
        <v>1463</v>
      </c>
      <c r="F326" s="122"/>
      <c r="G326" s="122" t="s">
        <v>928</v>
      </c>
      <c r="H326" s="122">
        <f t="shared" si="661"/>
        <v>0</v>
      </c>
      <c r="I326" s="122" t="s">
        <v>1432</v>
      </c>
      <c r="J326" s="302"/>
      <c r="K326" s="122" t="s">
        <v>1381</v>
      </c>
      <c r="L326" s="302"/>
      <c r="M326" s="122" t="s">
        <v>1433</v>
      </c>
      <c r="N326" s="122">
        <f t="shared" si="662"/>
        <v>0</v>
      </c>
      <c r="O326" s="302"/>
      <c r="P326" s="302"/>
      <c r="Q326" s="302"/>
      <c r="R326" s="302"/>
      <c r="S326" s="302"/>
      <c r="T326" s="302"/>
      <c r="U326" s="302"/>
      <c r="V326" s="302"/>
      <c r="W326" s="302"/>
      <c r="X326" s="302"/>
      <c r="Y326" s="302"/>
      <c r="Z326" s="302"/>
      <c r="AA326" s="122"/>
      <c r="AB326" s="122">
        <f t="shared" si="663"/>
        <v>0</v>
      </c>
      <c r="AC326" s="122">
        <f t="shared" si="664"/>
        <v>0</v>
      </c>
      <c r="AD326" s="122"/>
      <c r="AE326" s="122"/>
      <c r="AF326" s="122">
        <f t="shared" si="665"/>
        <v>0</v>
      </c>
      <c r="AG326" s="122"/>
      <c r="AH326" s="122"/>
      <c r="AI326" s="122">
        <f t="shared" si="666"/>
        <v>0</v>
      </c>
      <c r="AJ326" s="122"/>
      <c r="AK326" s="122"/>
      <c r="AL326" s="122">
        <f t="shared" si="667"/>
        <v>0</v>
      </c>
      <c r="AM326" s="122"/>
      <c r="AN326" s="122"/>
      <c r="AO326" s="122">
        <f t="shared" si="668"/>
        <v>0</v>
      </c>
      <c r="AP326" s="122"/>
      <c r="AQ326" s="122"/>
      <c r="AR326" s="122">
        <f t="shared" si="669"/>
        <v>0</v>
      </c>
      <c r="AS326" s="122"/>
      <c r="AT326" s="122"/>
      <c r="AU326" s="122">
        <f t="shared" si="670"/>
        <v>0</v>
      </c>
      <c r="AV326" s="122"/>
      <c r="AW326" s="122"/>
      <c r="AX326" s="122">
        <f t="shared" si="671"/>
        <v>0</v>
      </c>
      <c r="AY326" s="122"/>
      <c r="AZ326" s="122"/>
      <c r="BA326" s="122">
        <f t="shared" si="672"/>
        <v>0</v>
      </c>
      <c r="BB326" s="122"/>
      <c r="BC326" s="122"/>
      <c r="BD326" s="122">
        <f t="shared" si="673"/>
        <v>0</v>
      </c>
      <c r="BE326" s="122"/>
      <c r="BF326" s="122"/>
      <c r="BG326" s="122">
        <f t="shared" si="674"/>
        <v>0</v>
      </c>
      <c r="BH326" s="122"/>
      <c r="BI326" s="122"/>
      <c r="BJ326" s="122">
        <f t="shared" si="675"/>
        <v>0</v>
      </c>
      <c r="BK326" s="122"/>
      <c r="BL326" s="310"/>
      <c r="BM326" s="315"/>
      <c r="BN326" s="318"/>
    </row>
    <row r="327" s="121" customFormat="1" ht="33.95" hidden="1" customHeight="1" outlineLevel="4" spans="2:66">
      <c r="B327" s="122" t="s">
        <v>784</v>
      </c>
      <c r="C327" s="123" t="s">
        <v>1464</v>
      </c>
      <c r="D327" s="121" t="s">
        <v>1465</v>
      </c>
      <c r="E327" s="122" t="s">
        <v>1466</v>
      </c>
      <c r="F327" s="122"/>
      <c r="G327" s="122" t="s">
        <v>928</v>
      </c>
      <c r="H327" s="122">
        <f t="shared" si="661"/>
        <v>0</v>
      </c>
      <c r="I327" s="122" t="s">
        <v>1432</v>
      </c>
      <c r="J327" s="302"/>
      <c r="K327" s="122" t="s">
        <v>1381</v>
      </c>
      <c r="L327" s="302"/>
      <c r="M327" s="122" t="s">
        <v>1433</v>
      </c>
      <c r="N327" s="122">
        <f t="shared" si="662"/>
        <v>0</v>
      </c>
      <c r="O327" s="302"/>
      <c r="P327" s="302"/>
      <c r="Q327" s="302"/>
      <c r="R327" s="302"/>
      <c r="S327" s="302"/>
      <c r="T327" s="302"/>
      <c r="U327" s="302"/>
      <c r="V327" s="302"/>
      <c r="W327" s="302"/>
      <c r="X327" s="302"/>
      <c r="Y327" s="302"/>
      <c r="Z327" s="302"/>
      <c r="AA327" s="122"/>
      <c r="AB327" s="122">
        <f t="shared" si="663"/>
        <v>0</v>
      </c>
      <c r="AC327" s="122">
        <f t="shared" si="664"/>
        <v>0</v>
      </c>
      <c r="AD327" s="122"/>
      <c r="AE327" s="122"/>
      <c r="AF327" s="122">
        <f t="shared" si="665"/>
        <v>0</v>
      </c>
      <c r="AG327" s="122"/>
      <c r="AH327" s="122"/>
      <c r="AI327" s="122">
        <f t="shared" si="666"/>
        <v>0</v>
      </c>
      <c r="AJ327" s="122"/>
      <c r="AK327" s="122"/>
      <c r="AL327" s="122">
        <f t="shared" si="667"/>
        <v>0</v>
      </c>
      <c r="AM327" s="122"/>
      <c r="AN327" s="122"/>
      <c r="AO327" s="122">
        <f t="shared" si="668"/>
        <v>0</v>
      </c>
      <c r="AP327" s="122"/>
      <c r="AQ327" s="122"/>
      <c r="AR327" s="122">
        <f t="shared" si="669"/>
        <v>0</v>
      </c>
      <c r="AS327" s="122"/>
      <c r="AT327" s="122"/>
      <c r="AU327" s="122">
        <f t="shared" si="670"/>
        <v>0</v>
      </c>
      <c r="AV327" s="122"/>
      <c r="AW327" s="122"/>
      <c r="AX327" s="122">
        <f t="shared" si="671"/>
        <v>0</v>
      </c>
      <c r="AY327" s="122"/>
      <c r="AZ327" s="122"/>
      <c r="BA327" s="122">
        <f t="shared" si="672"/>
        <v>0</v>
      </c>
      <c r="BB327" s="122"/>
      <c r="BC327" s="122"/>
      <c r="BD327" s="122">
        <f t="shared" si="673"/>
        <v>0</v>
      </c>
      <c r="BE327" s="122"/>
      <c r="BF327" s="122"/>
      <c r="BG327" s="122">
        <f t="shared" si="674"/>
        <v>0</v>
      </c>
      <c r="BH327" s="122"/>
      <c r="BI327" s="122"/>
      <c r="BJ327" s="122">
        <f t="shared" si="675"/>
        <v>0</v>
      </c>
      <c r="BK327" s="122"/>
      <c r="BL327" s="310"/>
      <c r="BM327" s="315"/>
      <c r="BN327" s="318"/>
    </row>
    <row r="328" s="121" customFormat="1" ht="33.95" hidden="1" customHeight="1" outlineLevel="4" spans="2:66">
      <c r="B328" s="122" t="s">
        <v>784</v>
      </c>
      <c r="C328" s="123" t="s">
        <v>1467</v>
      </c>
      <c r="D328" s="121" t="s">
        <v>1468</v>
      </c>
      <c r="E328" s="122" t="s">
        <v>1436</v>
      </c>
      <c r="F328" s="122"/>
      <c r="G328" s="122" t="s">
        <v>928</v>
      </c>
      <c r="H328" s="122">
        <f t="shared" si="661"/>
        <v>0</v>
      </c>
      <c r="I328" s="122" t="s">
        <v>1432</v>
      </c>
      <c r="J328" s="302"/>
      <c r="K328" s="122" t="s">
        <v>1381</v>
      </c>
      <c r="L328" s="302"/>
      <c r="M328" s="122" t="s">
        <v>1433</v>
      </c>
      <c r="N328" s="122">
        <f t="shared" si="662"/>
        <v>0</v>
      </c>
      <c r="O328" s="302"/>
      <c r="P328" s="302"/>
      <c r="Q328" s="302"/>
      <c r="R328" s="302"/>
      <c r="S328" s="302"/>
      <c r="T328" s="302"/>
      <c r="U328" s="302"/>
      <c r="V328" s="302"/>
      <c r="W328" s="302"/>
      <c r="X328" s="302"/>
      <c r="Y328" s="302"/>
      <c r="Z328" s="302"/>
      <c r="AA328" s="122"/>
      <c r="AB328" s="122">
        <f t="shared" si="663"/>
        <v>0</v>
      </c>
      <c r="AC328" s="122">
        <f t="shared" si="664"/>
        <v>0</v>
      </c>
      <c r="AD328" s="122"/>
      <c r="AE328" s="122"/>
      <c r="AF328" s="122">
        <f t="shared" si="665"/>
        <v>0</v>
      </c>
      <c r="AG328" s="122"/>
      <c r="AH328" s="122"/>
      <c r="AI328" s="122">
        <f t="shared" si="666"/>
        <v>0</v>
      </c>
      <c r="AJ328" s="122"/>
      <c r="AK328" s="122"/>
      <c r="AL328" s="122">
        <f t="shared" si="667"/>
        <v>0</v>
      </c>
      <c r="AM328" s="122"/>
      <c r="AN328" s="122"/>
      <c r="AO328" s="122">
        <f t="shared" si="668"/>
        <v>0</v>
      </c>
      <c r="AP328" s="122"/>
      <c r="AQ328" s="122"/>
      <c r="AR328" s="122">
        <f t="shared" si="669"/>
        <v>0</v>
      </c>
      <c r="AS328" s="122"/>
      <c r="AT328" s="122"/>
      <c r="AU328" s="122">
        <f t="shared" si="670"/>
        <v>0</v>
      </c>
      <c r="AV328" s="122"/>
      <c r="AW328" s="122"/>
      <c r="AX328" s="122">
        <f t="shared" si="671"/>
        <v>0</v>
      </c>
      <c r="AY328" s="122"/>
      <c r="AZ328" s="122"/>
      <c r="BA328" s="122">
        <f t="shared" si="672"/>
        <v>0</v>
      </c>
      <c r="BB328" s="122"/>
      <c r="BC328" s="122"/>
      <c r="BD328" s="122">
        <f t="shared" si="673"/>
        <v>0</v>
      </c>
      <c r="BE328" s="122"/>
      <c r="BF328" s="122"/>
      <c r="BG328" s="122">
        <f t="shared" si="674"/>
        <v>0</v>
      </c>
      <c r="BH328" s="122"/>
      <c r="BI328" s="122"/>
      <c r="BJ328" s="122">
        <f t="shared" si="675"/>
        <v>0</v>
      </c>
      <c r="BK328" s="122"/>
      <c r="BL328" s="310"/>
      <c r="BM328" s="315"/>
      <c r="BN328" s="318"/>
    </row>
    <row r="329" s="121" customFormat="1" ht="33.95" hidden="1" customHeight="1" outlineLevel="4" spans="2:66">
      <c r="B329" s="122" t="s">
        <v>784</v>
      </c>
      <c r="C329" s="123" t="s">
        <v>1469</v>
      </c>
      <c r="D329" s="121" t="s">
        <v>1470</v>
      </c>
      <c r="E329" s="122" t="s">
        <v>1439</v>
      </c>
      <c r="F329" s="122"/>
      <c r="G329" s="122" t="s">
        <v>928</v>
      </c>
      <c r="H329" s="122">
        <f t="shared" si="661"/>
        <v>0</v>
      </c>
      <c r="I329" s="122" t="s">
        <v>1432</v>
      </c>
      <c r="J329" s="302"/>
      <c r="K329" s="122" t="s">
        <v>1381</v>
      </c>
      <c r="L329" s="302"/>
      <c r="M329" s="122" t="s">
        <v>1433</v>
      </c>
      <c r="N329" s="122">
        <f t="shared" si="662"/>
        <v>0</v>
      </c>
      <c r="O329" s="302"/>
      <c r="P329" s="302"/>
      <c r="Q329" s="302"/>
      <c r="R329" s="302"/>
      <c r="S329" s="302"/>
      <c r="T329" s="302"/>
      <c r="U329" s="302"/>
      <c r="V329" s="302"/>
      <c r="W329" s="302"/>
      <c r="X329" s="302"/>
      <c r="Y329" s="302"/>
      <c r="Z329" s="302"/>
      <c r="AA329" s="122"/>
      <c r="AB329" s="122">
        <f t="shared" si="663"/>
        <v>0</v>
      </c>
      <c r="AC329" s="122">
        <f t="shared" si="664"/>
        <v>0</v>
      </c>
      <c r="AD329" s="122"/>
      <c r="AE329" s="122"/>
      <c r="AF329" s="122">
        <f t="shared" si="665"/>
        <v>0</v>
      </c>
      <c r="AG329" s="122"/>
      <c r="AH329" s="122"/>
      <c r="AI329" s="122">
        <f t="shared" si="666"/>
        <v>0</v>
      </c>
      <c r="AJ329" s="122"/>
      <c r="AK329" s="122"/>
      <c r="AL329" s="122">
        <f t="shared" si="667"/>
        <v>0</v>
      </c>
      <c r="AM329" s="122"/>
      <c r="AN329" s="122"/>
      <c r="AO329" s="122">
        <f t="shared" si="668"/>
        <v>0</v>
      </c>
      <c r="AP329" s="122"/>
      <c r="AQ329" s="122"/>
      <c r="AR329" s="122">
        <f t="shared" si="669"/>
        <v>0</v>
      </c>
      <c r="AS329" s="122"/>
      <c r="AT329" s="122"/>
      <c r="AU329" s="122">
        <f t="shared" si="670"/>
        <v>0</v>
      </c>
      <c r="AV329" s="122"/>
      <c r="AW329" s="122"/>
      <c r="AX329" s="122">
        <f t="shared" si="671"/>
        <v>0</v>
      </c>
      <c r="AY329" s="122"/>
      <c r="AZ329" s="122"/>
      <c r="BA329" s="122">
        <f t="shared" si="672"/>
        <v>0</v>
      </c>
      <c r="BB329" s="122"/>
      <c r="BC329" s="122"/>
      <c r="BD329" s="122">
        <f t="shared" si="673"/>
        <v>0</v>
      </c>
      <c r="BE329" s="122"/>
      <c r="BF329" s="122"/>
      <c r="BG329" s="122">
        <f t="shared" si="674"/>
        <v>0</v>
      </c>
      <c r="BH329" s="122"/>
      <c r="BI329" s="122"/>
      <c r="BJ329" s="122">
        <f t="shared" si="675"/>
        <v>0</v>
      </c>
      <c r="BK329" s="122"/>
      <c r="BL329" s="310"/>
      <c r="BM329" s="315"/>
      <c r="BN329" s="318"/>
    </row>
    <row r="330" s="121" customFormat="1" ht="33.95" hidden="1" customHeight="1" outlineLevel="4" spans="2:66">
      <c r="B330" s="122" t="s">
        <v>784</v>
      </c>
      <c r="C330" s="123" t="s">
        <v>1471</v>
      </c>
      <c r="D330" s="121" t="s">
        <v>1472</v>
      </c>
      <c r="E330" s="122" t="s">
        <v>1442</v>
      </c>
      <c r="F330" s="122"/>
      <c r="G330" s="122" t="s">
        <v>928</v>
      </c>
      <c r="H330" s="122">
        <f t="shared" si="661"/>
        <v>0</v>
      </c>
      <c r="I330" s="122" t="s">
        <v>1432</v>
      </c>
      <c r="J330" s="302"/>
      <c r="K330" s="122" t="s">
        <v>1381</v>
      </c>
      <c r="L330" s="302"/>
      <c r="M330" s="122" t="s">
        <v>1433</v>
      </c>
      <c r="N330" s="122">
        <f t="shared" si="662"/>
        <v>0</v>
      </c>
      <c r="O330" s="302"/>
      <c r="P330" s="302"/>
      <c r="Q330" s="302"/>
      <c r="R330" s="302"/>
      <c r="S330" s="302"/>
      <c r="T330" s="302"/>
      <c r="U330" s="302"/>
      <c r="V330" s="302"/>
      <c r="W330" s="302"/>
      <c r="X330" s="302"/>
      <c r="Y330" s="302"/>
      <c r="Z330" s="302"/>
      <c r="AA330" s="122"/>
      <c r="AB330" s="122">
        <f t="shared" si="663"/>
        <v>0</v>
      </c>
      <c r="AC330" s="122">
        <f t="shared" si="664"/>
        <v>0</v>
      </c>
      <c r="AD330" s="122"/>
      <c r="AE330" s="122"/>
      <c r="AF330" s="122">
        <f t="shared" si="665"/>
        <v>0</v>
      </c>
      <c r="AG330" s="122"/>
      <c r="AH330" s="122"/>
      <c r="AI330" s="122">
        <f t="shared" si="666"/>
        <v>0</v>
      </c>
      <c r="AJ330" s="122"/>
      <c r="AK330" s="122"/>
      <c r="AL330" s="122">
        <f t="shared" si="667"/>
        <v>0</v>
      </c>
      <c r="AM330" s="122"/>
      <c r="AN330" s="122"/>
      <c r="AO330" s="122">
        <f t="shared" si="668"/>
        <v>0</v>
      </c>
      <c r="AP330" s="122"/>
      <c r="AQ330" s="122"/>
      <c r="AR330" s="122">
        <f t="shared" si="669"/>
        <v>0</v>
      </c>
      <c r="AS330" s="122"/>
      <c r="AT330" s="122"/>
      <c r="AU330" s="122">
        <f t="shared" si="670"/>
        <v>0</v>
      </c>
      <c r="AV330" s="122"/>
      <c r="AW330" s="122"/>
      <c r="AX330" s="122">
        <f t="shared" si="671"/>
        <v>0</v>
      </c>
      <c r="AY330" s="122"/>
      <c r="AZ330" s="122"/>
      <c r="BA330" s="122">
        <f t="shared" si="672"/>
        <v>0</v>
      </c>
      <c r="BB330" s="122"/>
      <c r="BC330" s="122"/>
      <c r="BD330" s="122">
        <f t="shared" si="673"/>
        <v>0</v>
      </c>
      <c r="BE330" s="122"/>
      <c r="BF330" s="122"/>
      <c r="BG330" s="122">
        <f t="shared" si="674"/>
        <v>0</v>
      </c>
      <c r="BH330" s="122"/>
      <c r="BI330" s="122"/>
      <c r="BJ330" s="122">
        <f t="shared" si="675"/>
        <v>0</v>
      </c>
      <c r="BK330" s="122"/>
      <c r="BL330" s="310"/>
      <c r="BM330" s="315"/>
      <c r="BN330" s="318"/>
    </row>
    <row r="331" s="121" customFormat="1" ht="33.95" hidden="1" customHeight="1" outlineLevel="4" spans="2:66">
      <c r="B331" s="122" t="s">
        <v>784</v>
      </c>
      <c r="C331" s="123" t="s">
        <v>1473</v>
      </c>
      <c r="D331" s="121" t="s">
        <v>1474</v>
      </c>
      <c r="E331" s="122" t="s">
        <v>1445</v>
      </c>
      <c r="F331" s="122"/>
      <c r="G331" s="122" t="s">
        <v>928</v>
      </c>
      <c r="H331" s="122">
        <f t="shared" si="661"/>
        <v>0</v>
      </c>
      <c r="I331" s="122" t="s">
        <v>1432</v>
      </c>
      <c r="J331" s="302"/>
      <c r="K331" s="122" t="s">
        <v>1381</v>
      </c>
      <c r="L331" s="302"/>
      <c r="M331" s="122" t="s">
        <v>1433</v>
      </c>
      <c r="N331" s="122">
        <f t="shared" si="662"/>
        <v>0</v>
      </c>
      <c r="O331" s="302"/>
      <c r="P331" s="302"/>
      <c r="Q331" s="302"/>
      <c r="R331" s="302"/>
      <c r="S331" s="302"/>
      <c r="T331" s="302"/>
      <c r="U331" s="302"/>
      <c r="V331" s="302"/>
      <c r="W331" s="302"/>
      <c r="X331" s="302"/>
      <c r="Y331" s="302"/>
      <c r="Z331" s="302"/>
      <c r="AA331" s="122"/>
      <c r="AB331" s="122">
        <f t="shared" si="663"/>
        <v>0</v>
      </c>
      <c r="AC331" s="122">
        <f t="shared" si="664"/>
        <v>0</v>
      </c>
      <c r="AD331" s="122"/>
      <c r="AE331" s="122"/>
      <c r="AF331" s="122">
        <f t="shared" si="665"/>
        <v>0</v>
      </c>
      <c r="AG331" s="122"/>
      <c r="AH331" s="122"/>
      <c r="AI331" s="122">
        <f t="shared" si="666"/>
        <v>0</v>
      </c>
      <c r="AJ331" s="122"/>
      <c r="AK331" s="122"/>
      <c r="AL331" s="122">
        <f t="shared" si="667"/>
        <v>0</v>
      </c>
      <c r="AM331" s="122"/>
      <c r="AN331" s="122"/>
      <c r="AO331" s="122">
        <f t="shared" si="668"/>
        <v>0</v>
      </c>
      <c r="AP331" s="122"/>
      <c r="AQ331" s="122"/>
      <c r="AR331" s="122">
        <f t="shared" si="669"/>
        <v>0</v>
      </c>
      <c r="AS331" s="122"/>
      <c r="AT331" s="122"/>
      <c r="AU331" s="122">
        <f t="shared" si="670"/>
        <v>0</v>
      </c>
      <c r="AV331" s="122"/>
      <c r="AW331" s="122"/>
      <c r="AX331" s="122">
        <f t="shared" si="671"/>
        <v>0</v>
      </c>
      <c r="AY331" s="122"/>
      <c r="AZ331" s="122"/>
      <c r="BA331" s="122">
        <f t="shared" si="672"/>
        <v>0</v>
      </c>
      <c r="BB331" s="122"/>
      <c r="BC331" s="122"/>
      <c r="BD331" s="122">
        <f t="shared" si="673"/>
        <v>0</v>
      </c>
      <c r="BE331" s="122"/>
      <c r="BF331" s="122"/>
      <c r="BG331" s="122">
        <f t="shared" si="674"/>
        <v>0</v>
      </c>
      <c r="BH331" s="122"/>
      <c r="BI331" s="122"/>
      <c r="BJ331" s="122">
        <f t="shared" si="675"/>
        <v>0</v>
      </c>
      <c r="BK331" s="122"/>
      <c r="BL331" s="310"/>
      <c r="BM331" s="315"/>
      <c r="BN331" s="318"/>
    </row>
    <row r="332" s="121" customFormat="1" ht="33.95" hidden="1" customHeight="1" outlineLevel="4" spans="2:66">
      <c r="B332" s="122" t="s">
        <v>784</v>
      </c>
      <c r="C332" s="123" t="s">
        <v>1475</v>
      </c>
      <c r="D332" s="121" t="s">
        <v>1476</v>
      </c>
      <c r="E332" s="122" t="s">
        <v>1448</v>
      </c>
      <c r="F332" s="122"/>
      <c r="G332" s="122" t="s">
        <v>928</v>
      </c>
      <c r="H332" s="122">
        <f t="shared" si="661"/>
        <v>0</v>
      </c>
      <c r="I332" s="122" t="s">
        <v>1432</v>
      </c>
      <c r="J332" s="302"/>
      <c r="K332" s="122" t="s">
        <v>1381</v>
      </c>
      <c r="L332" s="302"/>
      <c r="M332" s="122" t="s">
        <v>1433</v>
      </c>
      <c r="N332" s="122">
        <f t="shared" si="662"/>
        <v>0</v>
      </c>
      <c r="O332" s="302"/>
      <c r="P332" s="302"/>
      <c r="Q332" s="302"/>
      <c r="R332" s="302"/>
      <c r="S332" s="302"/>
      <c r="T332" s="302"/>
      <c r="U332" s="302"/>
      <c r="V332" s="302"/>
      <c r="W332" s="302"/>
      <c r="X332" s="302"/>
      <c r="Y332" s="302"/>
      <c r="Z332" s="302"/>
      <c r="AA332" s="122"/>
      <c r="AB332" s="122">
        <f t="shared" si="663"/>
        <v>0</v>
      </c>
      <c r="AC332" s="122">
        <f t="shared" si="664"/>
        <v>0</v>
      </c>
      <c r="AD332" s="122"/>
      <c r="AE332" s="122"/>
      <c r="AF332" s="122">
        <f t="shared" si="665"/>
        <v>0</v>
      </c>
      <c r="AG332" s="122"/>
      <c r="AH332" s="122"/>
      <c r="AI332" s="122">
        <f t="shared" si="666"/>
        <v>0</v>
      </c>
      <c r="AJ332" s="122"/>
      <c r="AK332" s="122"/>
      <c r="AL332" s="122">
        <f t="shared" si="667"/>
        <v>0</v>
      </c>
      <c r="AM332" s="122"/>
      <c r="AN332" s="122"/>
      <c r="AO332" s="122">
        <f t="shared" si="668"/>
        <v>0</v>
      </c>
      <c r="AP332" s="122"/>
      <c r="AQ332" s="122"/>
      <c r="AR332" s="122">
        <f t="shared" si="669"/>
        <v>0</v>
      </c>
      <c r="AS332" s="122"/>
      <c r="AT332" s="122"/>
      <c r="AU332" s="122">
        <f t="shared" si="670"/>
        <v>0</v>
      </c>
      <c r="AV332" s="122"/>
      <c r="AW332" s="122"/>
      <c r="AX332" s="122">
        <f t="shared" si="671"/>
        <v>0</v>
      </c>
      <c r="AY332" s="122"/>
      <c r="AZ332" s="122"/>
      <c r="BA332" s="122">
        <f t="shared" si="672"/>
        <v>0</v>
      </c>
      <c r="BB332" s="122"/>
      <c r="BC332" s="122"/>
      <c r="BD332" s="122">
        <f t="shared" si="673"/>
        <v>0</v>
      </c>
      <c r="BE332" s="122"/>
      <c r="BF332" s="122"/>
      <c r="BG332" s="122">
        <f t="shared" si="674"/>
        <v>0</v>
      </c>
      <c r="BH332" s="122"/>
      <c r="BI332" s="122"/>
      <c r="BJ332" s="122">
        <f t="shared" si="675"/>
        <v>0</v>
      </c>
      <c r="BK332" s="122"/>
      <c r="BL332" s="310"/>
      <c r="BM332" s="315"/>
      <c r="BN332" s="318"/>
    </row>
    <row r="333" s="121" customFormat="1" ht="33.95" hidden="1" customHeight="1" outlineLevel="4" spans="2:66">
      <c r="B333" s="122" t="s">
        <v>784</v>
      </c>
      <c r="C333" s="123" t="s">
        <v>1477</v>
      </c>
      <c r="D333" s="121" t="s">
        <v>1478</v>
      </c>
      <c r="E333" s="122" t="s">
        <v>1479</v>
      </c>
      <c r="F333" s="122"/>
      <c r="G333" s="122" t="s">
        <v>928</v>
      </c>
      <c r="H333" s="122">
        <f t="shared" si="661"/>
        <v>0</v>
      </c>
      <c r="I333" s="122" t="s">
        <v>1432</v>
      </c>
      <c r="J333" s="302"/>
      <c r="K333" s="122" t="s">
        <v>1381</v>
      </c>
      <c r="L333" s="302"/>
      <c r="M333" s="122" t="s">
        <v>1433</v>
      </c>
      <c r="N333" s="122">
        <f t="shared" si="662"/>
        <v>0</v>
      </c>
      <c r="O333" s="302"/>
      <c r="P333" s="302"/>
      <c r="Q333" s="302"/>
      <c r="R333" s="302"/>
      <c r="S333" s="302"/>
      <c r="T333" s="302"/>
      <c r="U333" s="302"/>
      <c r="V333" s="302"/>
      <c r="W333" s="302"/>
      <c r="X333" s="302"/>
      <c r="Y333" s="302"/>
      <c r="Z333" s="302"/>
      <c r="AA333" s="122"/>
      <c r="AB333" s="122">
        <f t="shared" si="663"/>
        <v>0</v>
      </c>
      <c r="AC333" s="122">
        <f t="shared" si="664"/>
        <v>0</v>
      </c>
      <c r="AD333" s="122"/>
      <c r="AE333" s="122"/>
      <c r="AF333" s="122">
        <f t="shared" si="665"/>
        <v>0</v>
      </c>
      <c r="AG333" s="122"/>
      <c r="AH333" s="122"/>
      <c r="AI333" s="122">
        <f t="shared" si="666"/>
        <v>0</v>
      </c>
      <c r="AJ333" s="122"/>
      <c r="AK333" s="122"/>
      <c r="AL333" s="122">
        <f t="shared" si="667"/>
        <v>0</v>
      </c>
      <c r="AM333" s="122"/>
      <c r="AN333" s="122"/>
      <c r="AO333" s="122">
        <f t="shared" si="668"/>
        <v>0</v>
      </c>
      <c r="AP333" s="122"/>
      <c r="AQ333" s="122"/>
      <c r="AR333" s="122">
        <f t="shared" si="669"/>
        <v>0</v>
      </c>
      <c r="AS333" s="122"/>
      <c r="AT333" s="122"/>
      <c r="AU333" s="122">
        <f t="shared" si="670"/>
        <v>0</v>
      </c>
      <c r="AV333" s="122"/>
      <c r="AW333" s="122"/>
      <c r="AX333" s="122">
        <f t="shared" si="671"/>
        <v>0</v>
      </c>
      <c r="AY333" s="122"/>
      <c r="AZ333" s="122"/>
      <c r="BA333" s="122">
        <f t="shared" si="672"/>
        <v>0</v>
      </c>
      <c r="BB333" s="122"/>
      <c r="BC333" s="122"/>
      <c r="BD333" s="122">
        <f t="shared" si="673"/>
        <v>0</v>
      </c>
      <c r="BE333" s="122"/>
      <c r="BF333" s="122"/>
      <c r="BG333" s="122">
        <f t="shared" si="674"/>
        <v>0</v>
      </c>
      <c r="BH333" s="122"/>
      <c r="BI333" s="122"/>
      <c r="BJ333" s="122">
        <f t="shared" si="675"/>
        <v>0</v>
      </c>
      <c r="BK333" s="122"/>
      <c r="BL333" s="310"/>
      <c r="BM333" s="315"/>
      <c r="BN333" s="318"/>
    </row>
    <row r="334" s="121" customFormat="1" ht="33.95" hidden="1" customHeight="1" outlineLevel="4" spans="2:66">
      <c r="B334" s="122" t="s">
        <v>784</v>
      </c>
      <c r="C334" s="123" t="s">
        <v>1480</v>
      </c>
      <c r="D334" s="121" t="s">
        <v>1481</v>
      </c>
      <c r="E334" s="122" t="s">
        <v>1482</v>
      </c>
      <c r="F334" s="122"/>
      <c r="G334" s="122" t="s">
        <v>928</v>
      </c>
      <c r="H334" s="122">
        <f t="shared" si="661"/>
        <v>0</v>
      </c>
      <c r="I334" s="122" t="s">
        <v>1432</v>
      </c>
      <c r="J334" s="302"/>
      <c r="K334" s="122" t="s">
        <v>1381</v>
      </c>
      <c r="L334" s="302"/>
      <c r="M334" s="122" t="s">
        <v>1433</v>
      </c>
      <c r="N334" s="122">
        <f t="shared" si="662"/>
        <v>0</v>
      </c>
      <c r="O334" s="302"/>
      <c r="P334" s="320"/>
      <c r="Q334" s="320"/>
      <c r="R334" s="320"/>
      <c r="S334" s="320"/>
      <c r="T334" s="320"/>
      <c r="U334" s="320"/>
      <c r="V334" s="320"/>
      <c r="W334" s="320"/>
      <c r="X334" s="320"/>
      <c r="Y334" s="320"/>
      <c r="Z334" s="320"/>
      <c r="AA334" s="122"/>
      <c r="AB334" s="122">
        <f t="shared" si="663"/>
        <v>0</v>
      </c>
      <c r="AC334" s="122">
        <f t="shared" si="664"/>
        <v>0</v>
      </c>
      <c r="AD334" s="122"/>
      <c r="AE334" s="122"/>
      <c r="AF334" s="122">
        <f t="shared" si="665"/>
        <v>0</v>
      </c>
      <c r="AG334" s="122"/>
      <c r="AH334" s="122"/>
      <c r="AI334" s="122">
        <f t="shared" si="666"/>
        <v>0</v>
      </c>
      <c r="AJ334" s="122"/>
      <c r="AK334" s="122"/>
      <c r="AL334" s="122">
        <f t="shared" si="667"/>
        <v>0</v>
      </c>
      <c r="AM334" s="122"/>
      <c r="AN334" s="122"/>
      <c r="AO334" s="122">
        <f t="shared" si="668"/>
        <v>0</v>
      </c>
      <c r="AP334" s="122"/>
      <c r="AQ334" s="122"/>
      <c r="AR334" s="122">
        <f t="shared" si="669"/>
        <v>0</v>
      </c>
      <c r="AS334" s="122"/>
      <c r="AT334" s="122"/>
      <c r="AU334" s="122">
        <f t="shared" si="670"/>
        <v>0</v>
      </c>
      <c r="AV334" s="122"/>
      <c r="AW334" s="122"/>
      <c r="AX334" s="122">
        <f t="shared" si="671"/>
        <v>0</v>
      </c>
      <c r="AY334" s="122"/>
      <c r="AZ334" s="122"/>
      <c r="BA334" s="122">
        <f t="shared" si="672"/>
        <v>0</v>
      </c>
      <c r="BB334" s="122"/>
      <c r="BC334" s="122"/>
      <c r="BD334" s="122">
        <f t="shared" si="673"/>
        <v>0</v>
      </c>
      <c r="BE334" s="122"/>
      <c r="BF334" s="122"/>
      <c r="BG334" s="122">
        <f t="shared" si="674"/>
        <v>0</v>
      </c>
      <c r="BH334" s="122"/>
      <c r="BI334" s="122"/>
      <c r="BJ334" s="122">
        <f t="shared" si="675"/>
        <v>0</v>
      </c>
      <c r="BK334" s="122"/>
      <c r="BL334" s="310"/>
      <c r="BM334" s="315"/>
      <c r="BN334" s="318"/>
    </row>
    <row r="335" s="48" customFormat="1" ht="33.95" hidden="1" customHeight="1" outlineLevel="3" collapsed="1" spans="2:66">
      <c r="B335" s="118" t="s">
        <v>779</v>
      </c>
      <c r="C335" s="119" t="s">
        <v>1483</v>
      </c>
      <c r="D335" s="48" t="s">
        <v>1484</v>
      </c>
      <c r="E335" s="118"/>
      <c r="F335" s="118"/>
      <c r="G335" s="118"/>
      <c r="H335" s="118">
        <f>SUM(H336:H355)</f>
        <v>0</v>
      </c>
      <c r="I335" s="118"/>
      <c r="J335" s="118"/>
      <c r="K335" s="118"/>
      <c r="L335" s="118"/>
      <c r="M335" s="118"/>
      <c r="N335" s="118"/>
      <c r="O335" s="118"/>
      <c r="P335" s="292"/>
      <c r="Q335" s="292"/>
      <c r="R335" s="292"/>
      <c r="S335" s="292"/>
      <c r="T335" s="292"/>
      <c r="U335" s="292"/>
      <c r="V335" s="292"/>
      <c r="W335" s="292"/>
      <c r="X335" s="292"/>
      <c r="Y335" s="292"/>
      <c r="Z335" s="292"/>
      <c r="AA335" s="292"/>
      <c r="AB335" s="118">
        <f t="shared" ref="AB335:AF335" si="676">SUM(AB336:AB355)</f>
        <v>0</v>
      </c>
      <c r="AC335" s="118">
        <f t="shared" si="676"/>
        <v>0</v>
      </c>
      <c r="AD335" s="118"/>
      <c r="AE335" s="118"/>
      <c r="AF335" s="118">
        <f t="shared" si="676"/>
        <v>0</v>
      </c>
      <c r="AG335" s="118"/>
      <c r="AH335" s="118"/>
      <c r="AI335" s="118">
        <f>SUM(AI336:AI355)</f>
        <v>0</v>
      </c>
      <c r="AJ335" s="118"/>
      <c r="AK335" s="118"/>
      <c r="AL335" s="118">
        <f>SUM(AL336:AL355)</f>
        <v>0</v>
      </c>
      <c r="AM335" s="118"/>
      <c r="AN335" s="118"/>
      <c r="AO335" s="118">
        <f>SUM(AO336:AO355)</f>
        <v>0</v>
      </c>
      <c r="AP335" s="118"/>
      <c r="AQ335" s="118"/>
      <c r="AR335" s="118">
        <f>SUM(AR336:AR355)</f>
        <v>0</v>
      </c>
      <c r="AS335" s="118"/>
      <c r="AT335" s="118"/>
      <c r="AU335" s="118">
        <f>SUM(AU336:AU355)</f>
        <v>0</v>
      </c>
      <c r="AV335" s="118"/>
      <c r="AW335" s="118"/>
      <c r="AX335" s="118">
        <f>SUM(AX336:AX355)</f>
        <v>0</v>
      </c>
      <c r="AY335" s="118"/>
      <c r="AZ335" s="118"/>
      <c r="BA335" s="118">
        <f>SUM(BA336:BA355)</f>
        <v>0</v>
      </c>
      <c r="BB335" s="118"/>
      <c r="BC335" s="118"/>
      <c r="BD335" s="118">
        <f>SUM(BD336:BD355)</f>
        <v>0</v>
      </c>
      <c r="BE335" s="118"/>
      <c r="BF335" s="118"/>
      <c r="BG335" s="118">
        <f>SUM(BG336:BG355)</f>
        <v>0</v>
      </c>
      <c r="BH335" s="118"/>
      <c r="BI335" s="118"/>
      <c r="BJ335" s="118">
        <f>SUM(BJ336:BJ355)</f>
        <v>0</v>
      </c>
      <c r="BK335" s="118"/>
      <c r="BL335" s="309"/>
      <c r="BM335" s="315"/>
      <c r="BN335" s="317"/>
    </row>
    <row r="336" s="121" customFormat="1" ht="33.95" hidden="1" customHeight="1" outlineLevel="4" spans="2:66">
      <c r="B336" s="122" t="s">
        <v>784</v>
      </c>
      <c r="C336" s="123" t="s">
        <v>1485</v>
      </c>
      <c r="D336" s="121" t="s">
        <v>1486</v>
      </c>
      <c r="E336" s="122" t="s">
        <v>1487</v>
      </c>
      <c r="F336" s="122"/>
      <c r="G336" s="122" t="s">
        <v>928</v>
      </c>
      <c r="H336" s="122">
        <f t="shared" ref="H336:H355" si="677">IFERROR(J336*L336*N336,0)</f>
        <v>0</v>
      </c>
      <c r="I336" s="122" t="s">
        <v>1227</v>
      </c>
      <c r="J336" s="302"/>
      <c r="K336" s="122" t="s">
        <v>1135</v>
      </c>
      <c r="L336" s="302"/>
      <c r="M336" s="122" t="s">
        <v>1168</v>
      </c>
      <c r="N336" s="122">
        <f t="shared" ref="N336:N355" si="678">COUNTA(O336:Z336)</f>
        <v>0</v>
      </c>
      <c r="O336" s="302"/>
      <c r="P336" s="321"/>
      <c r="Q336" s="321"/>
      <c r="R336" s="321"/>
      <c r="S336" s="321"/>
      <c r="T336" s="321"/>
      <c r="U336" s="321"/>
      <c r="V336" s="321"/>
      <c r="W336" s="321"/>
      <c r="X336" s="321"/>
      <c r="Y336" s="321"/>
      <c r="Z336" s="321"/>
      <c r="AA336" s="122"/>
      <c r="AB336" s="122">
        <f t="shared" ref="AB336:AB355" si="679">SUM(AC336,AF336,AI336,AL336,AO336,AR336,AU336,AX336,BA336,BD336,BG336,BJ336)</f>
        <v>0</v>
      </c>
      <c r="AC336" s="122">
        <f t="shared" ref="AC336:AC355" si="680">IF(O336="",0,$J336*$L336)</f>
        <v>0</v>
      </c>
      <c r="AD336" s="122"/>
      <c r="AE336" s="122"/>
      <c r="AF336" s="122">
        <f t="shared" ref="AF336:AF355" si="681">IF(P336="",0,$J336*$L336)</f>
        <v>0</v>
      </c>
      <c r="AG336" s="122"/>
      <c r="AH336" s="122"/>
      <c r="AI336" s="122">
        <f t="shared" ref="AI336:AI355" si="682">IF(Q336="",0,$J336*$L336)</f>
        <v>0</v>
      </c>
      <c r="AJ336" s="122"/>
      <c r="AK336" s="122"/>
      <c r="AL336" s="122">
        <f t="shared" ref="AL336:AL355" si="683">IF(R336="",0,$J336*$L336)</f>
        <v>0</v>
      </c>
      <c r="AM336" s="122"/>
      <c r="AN336" s="122"/>
      <c r="AO336" s="122">
        <f t="shared" ref="AO336:AO355" si="684">IF(S336="",0,$J336*$L336)</f>
        <v>0</v>
      </c>
      <c r="AP336" s="122"/>
      <c r="AQ336" s="122"/>
      <c r="AR336" s="122">
        <f t="shared" ref="AR336:AR355" si="685">IF(T336="",0,$J336*$L336)</f>
        <v>0</v>
      </c>
      <c r="AS336" s="122"/>
      <c r="AT336" s="122"/>
      <c r="AU336" s="122">
        <f t="shared" ref="AU336:AU355" si="686">IF(U336="",0,$J336*$L336)</f>
        <v>0</v>
      </c>
      <c r="AV336" s="122"/>
      <c r="AW336" s="122"/>
      <c r="AX336" s="122">
        <f t="shared" ref="AX336:AX355" si="687">IF(V336="",0,$J336*$L336)</f>
        <v>0</v>
      </c>
      <c r="AY336" s="122"/>
      <c r="AZ336" s="122"/>
      <c r="BA336" s="122">
        <f t="shared" ref="BA336:BA355" si="688">IF(W336="",0,$J336*$L336)</f>
        <v>0</v>
      </c>
      <c r="BB336" s="122"/>
      <c r="BC336" s="122"/>
      <c r="BD336" s="122">
        <f t="shared" ref="BD336:BD355" si="689">IF(X336="",0,$J336*$L336)</f>
        <v>0</v>
      </c>
      <c r="BE336" s="122"/>
      <c r="BF336" s="122"/>
      <c r="BG336" s="122">
        <f t="shared" ref="BG336:BG355" si="690">IF(Y336="",0,$J336*$L336)</f>
        <v>0</v>
      </c>
      <c r="BH336" s="122"/>
      <c r="BI336" s="122"/>
      <c r="BJ336" s="122">
        <f t="shared" ref="BJ336:BJ355" si="691">IF(Z336="",0,$J336*$L336)</f>
        <v>0</v>
      </c>
      <c r="BK336" s="122"/>
      <c r="BL336" s="310"/>
      <c r="BM336" s="315"/>
      <c r="BN336" s="318"/>
    </row>
    <row r="337" s="121" customFormat="1" ht="33.95" hidden="1" customHeight="1" outlineLevel="4" spans="2:66">
      <c r="B337" s="122" t="s">
        <v>784</v>
      </c>
      <c r="C337" s="123" t="s">
        <v>1488</v>
      </c>
      <c r="D337" s="121" t="s">
        <v>1489</v>
      </c>
      <c r="E337" s="122" t="s">
        <v>1487</v>
      </c>
      <c r="F337" s="122"/>
      <c r="G337" s="122" t="s">
        <v>928</v>
      </c>
      <c r="H337" s="122">
        <f t="shared" si="677"/>
        <v>0</v>
      </c>
      <c r="I337" s="122" t="s">
        <v>1227</v>
      </c>
      <c r="J337" s="302"/>
      <c r="K337" s="122" t="s">
        <v>1135</v>
      </c>
      <c r="L337" s="302"/>
      <c r="M337" s="122" t="s">
        <v>1168</v>
      </c>
      <c r="N337" s="122">
        <f t="shared" si="678"/>
        <v>0</v>
      </c>
      <c r="O337" s="302"/>
      <c r="P337" s="302"/>
      <c r="Q337" s="302"/>
      <c r="R337" s="302"/>
      <c r="S337" s="302"/>
      <c r="T337" s="302"/>
      <c r="U337" s="302"/>
      <c r="V337" s="302"/>
      <c r="W337" s="302"/>
      <c r="X337" s="302"/>
      <c r="Y337" s="302"/>
      <c r="Z337" s="302"/>
      <c r="AA337" s="122"/>
      <c r="AB337" s="122">
        <f t="shared" si="679"/>
        <v>0</v>
      </c>
      <c r="AC337" s="122">
        <f t="shared" si="680"/>
        <v>0</v>
      </c>
      <c r="AD337" s="122"/>
      <c r="AE337" s="122"/>
      <c r="AF337" s="122">
        <f t="shared" si="681"/>
        <v>0</v>
      </c>
      <c r="AG337" s="122"/>
      <c r="AH337" s="122"/>
      <c r="AI337" s="122">
        <f t="shared" si="682"/>
        <v>0</v>
      </c>
      <c r="AJ337" s="122"/>
      <c r="AK337" s="122"/>
      <c r="AL337" s="122">
        <f t="shared" si="683"/>
        <v>0</v>
      </c>
      <c r="AM337" s="122"/>
      <c r="AN337" s="122"/>
      <c r="AO337" s="122">
        <f t="shared" si="684"/>
        <v>0</v>
      </c>
      <c r="AP337" s="122"/>
      <c r="AQ337" s="122"/>
      <c r="AR337" s="122">
        <f t="shared" si="685"/>
        <v>0</v>
      </c>
      <c r="AS337" s="122"/>
      <c r="AT337" s="122"/>
      <c r="AU337" s="122">
        <f t="shared" si="686"/>
        <v>0</v>
      </c>
      <c r="AV337" s="122"/>
      <c r="AW337" s="122"/>
      <c r="AX337" s="122">
        <f t="shared" si="687"/>
        <v>0</v>
      </c>
      <c r="AY337" s="122"/>
      <c r="AZ337" s="122"/>
      <c r="BA337" s="122">
        <f t="shared" si="688"/>
        <v>0</v>
      </c>
      <c r="BB337" s="122"/>
      <c r="BC337" s="122"/>
      <c r="BD337" s="122">
        <f t="shared" si="689"/>
        <v>0</v>
      </c>
      <c r="BE337" s="122"/>
      <c r="BF337" s="122"/>
      <c r="BG337" s="122">
        <f t="shared" si="690"/>
        <v>0</v>
      </c>
      <c r="BH337" s="122"/>
      <c r="BI337" s="122"/>
      <c r="BJ337" s="122">
        <f t="shared" si="691"/>
        <v>0</v>
      </c>
      <c r="BK337" s="122"/>
      <c r="BL337" s="310"/>
      <c r="BM337" s="315"/>
      <c r="BN337" s="318"/>
    </row>
    <row r="338" s="121" customFormat="1" ht="33.95" hidden="1" customHeight="1" outlineLevel="4" spans="2:66">
      <c r="B338" s="122" t="s">
        <v>784</v>
      </c>
      <c r="C338" s="123" t="s">
        <v>1490</v>
      </c>
      <c r="D338" s="121" t="s">
        <v>1491</v>
      </c>
      <c r="E338" s="122" t="s">
        <v>1487</v>
      </c>
      <c r="F338" s="122"/>
      <c r="G338" s="122" t="s">
        <v>928</v>
      </c>
      <c r="H338" s="122">
        <f t="shared" si="677"/>
        <v>0</v>
      </c>
      <c r="I338" s="122" t="s">
        <v>1227</v>
      </c>
      <c r="J338" s="302"/>
      <c r="K338" s="122" t="s">
        <v>1135</v>
      </c>
      <c r="L338" s="302"/>
      <c r="M338" s="122" t="s">
        <v>1168</v>
      </c>
      <c r="N338" s="122">
        <f t="shared" si="678"/>
        <v>0</v>
      </c>
      <c r="O338" s="302"/>
      <c r="P338" s="302"/>
      <c r="Q338" s="302"/>
      <c r="R338" s="302"/>
      <c r="S338" s="302"/>
      <c r="T338" s="302"/>
      <c r="U338" s="302"/>
      <c r="V338" s="302"/>
      <c r="W338" s="302"/>
      <c r="X338" s="302"/>
      <c r="Y338" s="302"/>
      <c r="Z338" s="302"/>
      <c r="AA338" s="122"/>
      <c r="AB338" s="122">
        <f t="shared" si="679"/>
        <v>0</v>
      </c>
      <c r="AC338" s="122">
        <f t="shared" si="680"/>
        <v>0</v>
      </c>
      <c r="AD338" s="122"/>
      <c r="AE338" s="122"/>
      <c r="AF338" s="122">
        <f t="shared" si="681"/>
        <v>0</v>
      </c>
      <c r="AG338" s="122"/>
      <c r="AH338" s="122"/>
      <c r="AI338" s="122">
        <f t="shared" si="682"/>
        <v>0</v>
      </c>
      <c r="AJ338" s="122"/>
      <c r="AK338" s="122"/>
      <c r="AL338" s="122">
        <f t="shared" si="683"/>
        <v>0</v>
      </c>
      <c r="AM338" s="122"/>
      <c r="AN338" s="122"/>
      <c r="AO338" s="122">
        <f t="shared" si="684"/>
        <v>0</v>
      </c>
      <c r="AP338" s="122"/>
      <c r="AQ338" s="122"/>
      <c r="AR338" s="122">
        <f t="shared" si="685"/>
        <v>0</v>
      </c>
      <c r="AS338" s="122"/>
      <c r="AT338" s="122"/>
      <c r="AU338" s="122">
        <f t="shared" si="686"/>
        <v>0</v>
      </c>
      <c r="AV338" s="122"/>
      <c r="AW338" s="122"/>
      <c r="AX338" s="122">
        <f t="shared" si="687"/>
        <v>0</v>
      </c>
      <c r="AY338" s="122"/>
      <c r="AZ338" s="122"/>
      <c r="BA338" s="122">
        <f t="shared" si="688"/>
        <v>0</v>
      </c>
      <c r="BB338" s="122"/>
      <c r="BC338" s="122"/>
      <c r="BD338" s="122">
        <f t="shared" si="689"/>
        <v>0</v>
      </c>
      <c r="BE338" s="122"/>
      <c r="BF338" s="122"/>
      <c r="BG338" s="122">
        <f t="shared" si="690"/>
        <v>0</v>
      </c>
      <c r="BH338" s="122"/>
      <c r="BI338" s="122"/>
      <c r="BJ338" s="122">
        <f t="shared" si="691"/>
        <v>0</v>
      </c>
      <c r="BK338" s="122"/>
      <c r="BL338" s="310"/>
      <c r="BM338" s="315"/>
      <c r="BN338" s="318"/>
    </row>
    <row r="339" s="121" customFormat="1" ht="33.95" hidden="1" customHeight="1" outlineLevel="4" spans="2:66">
      <c r="B339" s="122" t="s">
        <v>784</v>
      </c>
      <c r="C339" s="123" t="s">
        <v>1492</v>
      </c>
      <c r="D339" s="121" t="s">
        <v>1493</v>
      </c>
      <c r="E339" s="122" t="s">
        <v>1487</v>
      </c>
      <c r="F339" s="122"/>
      <c r="G339" s="122" t="s">
        <v>928</v>
      </c>
      <c r="H339" s="122">
        <f t="shared" si="677"/>
        <v>0</v>
      </c>
      <c r="I339" s="122" t="s">
        <v>1227</v>
      </c>
      <c r="J339" s="302"/>
      <c r="K339" s="122" t="s">
        <v>1135</v>
      </c>
      <c r="L339" s="302"/>
      <c r="M339" s="122" t="s">
        <v>1168</v>
      </c>
      <c r="N339" s="122">
        <f t="shared" si="678"/>
        <v>0</v>
      </c>
      <c r="O339" s="302"/>
      <c r="P339" s="302"/>
      <c r="Q339" s="302"/>
      <c r="R339" s="302"/>
      <c r="S339" s="302"/>
      <c r="T339" s="302"/>
      <c r="U339" s="302"/>
      <c r="V339" s="302"/>
      <c r="W339" s="302"/>
      <c r="X339" s="302"/>
      <c r="Y339" s="302"/>
      <c r="Z339" s="302"/>
      <c r="AA339" s="122"/>
      <c r="AB339" s="122">
        <f t="shared" si="679"/>
        <v>0</v>
      </c>
      <c r="AC339" s="122">
        <f t="shared" si="680"/>
        <v>0</v>
      </c>
      <c r="AD339" s="122"/>
      <c r="AE339" s="122"/>
      <c r="AF339" s="122">
        <f t="shared" si="681"/>
        <v>0</v>
      </c>
      <c r="AG339" s="122"/>
      <c r="AH339" s="122"/>
      <c r="AI339" s="122">
        <f t="shared" si="682"/>
        <v>0</v>
      </c>
      <c r="AJ339" s="122"/>
      <c r="AK339" s="122"/>
      <c r="AL339" s="122">
        <f t="shared" si="683"/>
        <v>0</v>
      </c>
      <c r="AM339" s="122"/>
      <c r="AN339" s="122"/>
      <c r="AO339" s="122">
        <f t="shared" si="684"/>
        <v>0</v>
      </c>
      <c r="AP339" s="122"/>
      <c r="AQ339" s="122"/>
      <c r="AR339" s="122">
        <f t="shared" si="685"/>
        <v>0</v>
      </c>
      <c r="AS339" s="122"/>
      <c r="AT339" s="122"/>
      <c r="AU339" s="122">
        <f t="shared" si="686"/>
        <v>0</v>
      </c>
      <c r="AV339" s="122"/>
      <c r="AW339" s="122"/>
      <c r="AX339" s="122">
        <f t="shared" si="687"/>
        <v>0</v>
      </c>
      <c r="AY339" s="122"/>
      <c r="AZ339" s="122"/>
      <c r="BA339" s="122">
        <f t="shared" si="688"/>
        <v>0</v>
      </c>
      <c r="BB339" s="122"/>
      <c r="BC339" s="122"/>
      <c r="BD339" s="122">
        <f t="shared" si="689"/>
        <v>0</v>
      </c>
      <c r="BE339" s="122"/>
      <c r="BF339" s="122"/>
      <c r="BG339" s="122">
        <f t="shared" si="690"/>
        <v>0</v>
      </c>
      <c r="BH339" s="122"/>
      <c r="BI339" s="122"/>
      <c r="BJ339" s="122">
        <f t="shared" si="691"/>
        <v>0</v>
      </c>
      <c r="BK339" s="122"/>
      <c r="BL339" s="310"/>
      <c r="BM339" s="315"/>
      <c r="BN339" s="318"/>
    </row>
    <row r="340" s="121" customFormat="1" ht="33.95" hidden="1" customHeight="1" outlineLevel="4" spans="2:66">
      <c r="B340" s="122" t="s">
        <v>784</v>
      </c>
      <c r="C340" s="123" t="s">
        <v>1494</v>
      </c>
      <c r="D340" s="121" t="s">
        <v>1495</v>
      </c>
      <c r="E340" s="122" t="s">
        <v>1487</v>
      </c>
      <c r="F340" s="122"/>
      <c r="G340" s="122" t="s">
        <v>928</v>
      </c>
      <c r="H340" s="122">
        <f t="shared" si="677"/>
        <v>0</v>
      </c>
      <c r="I340" s="122" t="s">
        <v>1227</v>
      </c>
      <c r="J340" s="302"/>
      <c r="K340" s="122" t="s">
        <v>1135</v>
      </c>
      <c r="L340" s="302"/>
      <c r="M340" s="122" t="s">
        <v>1168</v>
      </c>
      <c r="N340" s="122">
        <f t="shared" si="678"/>
        <v>0</v>
      </c>
      <c r="O340" s="302"/>
      <c r="P340" s="302"/>
      <c r="Q340" s="302"/>
      <c r="R340" s="302"/>
      <c r="S340" s="302"/>
      <c r="T340" s="302"/>
      <c r="U340" s="302"/>
      <c r="V340" s="302"/>
      <c r="W340" s="302"/>
      <c r="X340" s="302"/>
      <c r="Y340" s="302"/>
      <c r="Z340" s="302"/>
      <c r="AA340" s="122"/>
      <c r="AB340" s="122">
        <f t="shared" si="679"/>
        <v>0</v>
      </c>
      <c r="AC340" s="122">
        <f t="shared" si="680"/>
        <v>0</v>
      </c>
      <c r="AD340" s="122"/>
      <c r="AE340" s="122"/>
      <c r="AF340" s="122">
        <f t="shared" si="681"/>
        <v>0</v>
      </c>
      <c r="AG340" s="122"/>
      <c r="AH340" s="122"/>
      <c r="AI340" s="122">
        <f t="shared" si="682"/>
        <v>0</v>
      </c>
      <c r="AJ340" s="122"/>
      <c r="AK340" s="122"/>
      <c r="AL340" s="122">
        <f t="shared" si="683"/>
        <v>0</v>
      </c>
      <c r="AM340" s="122"/>
      <c r="AN340" s="122"/>
      <c r="AO340" s="122">
        <f t="shared" si="684"/>
        <v>0</v>
      </c>
      <c r="AP340" s="122"/>
      <c r="AQ340" s="122"/>
      <c r="AR340" s="122">
        <f t="shared" si="685"/>
        <v>0</v>
      </c>
      <c r="AS340" s="122"/>
      <c r="AT340" s="122"/>
      <c r="AU340" s="122">
        <f t="shared" si="686"/>
        <v>0</v>
      </c>
      <c r="AV340" s="122"/>
      <c r="AW340" s="122"/>
      <c r="AX340" s="122">
        <f t="shared" si="687"/>
        <v>0</v>
      </c>
      <c r="AY340" s="122"/>
      <c r="AZ340" s="122"/>
      <c r="BA340" s="122">
        <f t="shared" si="688"/>
        <v>0</v>
      </c>
      <c r="BB340" s="122"/>
      <c r="BC340" s="122"/>
      <c r="BD340" s="122">
        <f t="shared" si="689"/>
        <v>0</v>
      </c>
      <c r="BE340" s="122"/>
      <c r="BF340" s="122"/>
      <c r="BG340" s="122">
        <f t="shared" si="690"/>
        <v>0</v>
      </c>
      <c r="BH340" s="122"/>
      <c r="BI340" s="122"/>
      <c r="BJ340" s="122">
        <f t="shared" si="691"/>
        <v>0</v>
      </c>
      <c r="BK340" s="122"/>
      <c r="BL340" s="310"/>
      <c r="BM340" s="315"/>
      <c r="BN340" s="318"/>
    </row>
    <row r="341" s="121" customFormat="1" ht="33.95" hidden="1" customHeight="1" outlineLevel="4" spans="2:66">
      <c r="B341" s="122" t="s">
        <v>784</v>
      </c>
      <c r="C341" s="123" t="s">
        <v>1496</v>
      </c>
      <c r="D341" s="121" t="s">
        <v>1497</v>
      </c>
      <c r="E341" s="122" t="s">
        <v>1487</v>
      </c>
      <c r="F341" s="122"/>
      <c r="G341" s="122" t="s">
        <v>928</v>
      </c>
      <c r="H341" s="122">
        <f t="shared" si="677"/>
        <v>0</v>
      </c>
      <c r="I341" s="122" t="s">
        <v>1227</v>
      </c>
      <c r="J341" s="302"/>
      <c r="K341" s="122" t="s">
        <v>1135</v>
      </c>
      <c r="L341" s="302"/>
      <c r="M341" s="122" t="s">
        <v>1168</v>
      </c>
      <c r="N341" s="122">
        <f t="shared" si="678"/>
        <v>0</v>
      </c>
      <c r="O341" s="302"/>
      <c r="P341" s="302"/>
      <c r="Q341" s="302"/>
      <c r="R341" s="302"/>
      <c r="S341" s="302"/>
      <c r="T341" s="302"/>
      <c r="U341" s="302"/>
      <c r="V341" s="302"/>
      <c r="W341" s="302"/>
      <c r="X341" s="302"/>
      <c r="Y341" s="302"/>
      <c r="Z341" s="302"/>
      <c r="AA341" s="122"/>
      <c r="AB341" s="122">
        <f t="shared" si="679"/>
        <v>0</v>
      </c>
      <c r="AC341" s="122">
        <f t="shared" si="680"/>
        <v>0</v>
      </c>
      <c r="AD341" s="122"/>
      <c r="AE341" s="122"/>
      <c r="AF341" s="122">
        <f t="shared" si="681"/>
        <v>0</v>
      </c>
      <c r="AG341" s="122"/>
      <c r="AH341" s="122"/>
      <c r="AI341" s="122">
        <f t="shared" si="682"/>
        <v>0</v>
      </c>
      <c r="AJ341" s="122"/>
      <c r="AK341" s="122"/>
      <c r="AL341" s="122">
        <f t="shared" si="683"/>
        <v>0</v>
      </c>
      <c r="AM341" s="122"/>
      <c r="AN341" s="122"/>
      <c r="AO341" s="122">
        <f t="shared" si="684"/>
        <v>0</v>
      </c>
      <c r="AP341" s="122"/>
      <c r="AQ341" s="122"/>
      <c r="AR341" s="122">
        <f t="shared" si="685"/>
        <v>0</v>
      </c>
      <c r="AS341" s="122"/>
      <c r="AT341" s="122"/>
      <c r="AU341" s="122">
        <f t="shared" si="686"/>
        <v>0</v>
      </c>
      <c r="AV341" s="122"/>
      <c r="AW341" s="122"/>
      <c r="AX341" s="122">
        <f t="shared" si="687"/>
        <v>0</v>
      </c>
      <c r="AY341" s="122"/>
      <c r="AZ341" s="122"/>
      <c r="BA341" s="122">
        <f t="shared" si="688"/>
        <v>0</v>
      </c>
      <c r="BB341" s="122"/>
      <c r="BC341" s="122"/>
      <c r="BD341" s="122">
        <f t="shared" si="689"/>
        <v>0</v>
      </c>
      <c r="BE341" s="122"/>
      <c r="BF341" s="122"/>
      <c r="BG341" s="122">
        <f t="shared" si="690"/>
        <v>0</v>
      </c>
      <c r="BH341" s="122"/>
      <c r="BI341" s="122"/>
      <c r="BJ341" s="122">
        <f t="shared" si="691"/>
        <v>0</v>
      </c>
      <c r="BK341" s="122"/>
      <c r="BL341" s="310"/>
      <c r="BM341" s="315"/>
      <c r="BN341" s="318"/>
    </row>
    <row r="342" s="121" customFormat="1" ht="33.95" hidden="1" customHeight="1" outlineLevel="4" spans="2:66">
      <c r="B342" s="122" t="s">
        <v>784</v>
      </c>
      <c r="C342" s="123" t="s">
        <v>1498</v>
      </c>
      <c r="D342" s="121" t="s">
        <v>1499</v>
      </c>
      <c r="E342" s="122" t="s">
        <v>1500</v>
      </c>
      <c r="F342" s="122"/>
      <c r="G342" s="122" t="s">
        <v>928</v>
      </c>
      <c r="H342" s="122">
        <f t="shared" si="677"/>
        <v>0</v>
      </c>
      <c r="I342" s="122" t="s">
        <v>1227</v>
      </c>
      <c r="J342" s="302"/>
      <c r="K342" s="122" t="s">
        <v>1135</v>
      </c>
      <c r="L342" s="302"/>
      <c r="M342" s="122" t="s">
        <v>1168</v>
      </c>
      <c r="N342" s="122">
        <f t="shared" si="678"/>
        <v>0</v>
      </c>
      <c r="O342" s="302"/>
      <c r="P342" s="302"/>
      <c r="Q342" s="302"/>
      <c r="R342" s="302"/>
      <c r="S342" s="302"/>
      <c r="T342" s="302"/>
      <c r="U342" s="302"/>
      <c r="V342" s="302"/>
      <c r="W342" s="302"/>
      <c r="X342" s="302"/>
      <c r="Y342" s="302"/>
      <c r="Z342" s="302"/>
      <c r="AA342" s="122"/>
      <c r="AB342" s="122">
        <f t="shared" si="679"/>
        <v>0</v>
      </c>
      <c r="AC342" s="122">
        <f t="shared" si="680"/>
        <v>0</v>
      </c>
      <c r="AD342" s="122"/>
      <c r="AE342" s="122"/>
      <c r="AF342" s="122">
        <f t="shared" si="681"/>
        <v>0</v>
      </c>
      <c r="AG342" s="122"/>
      <c r="AH342" s="122"/>
      <c r="AI342" s="122">
        <f t="shared" si="682"/>
        <v>0</v>
      </c>
      <c r="AJ342" s="122"/>
      <c r="AK342" s="122"/>
      <c r="AL342" s="122">
        <f t="shared" si="683"/>
        <v>0</v>
      </c>
      <c r="AM342" s="122"/>
      <c r="AN342" s="122"/>
      <c r="AO342" s="122">
        <f t="shared" si="684"/>
        <v>0</v>
      </c>
      <c r="AP342" s="122"/>
      <c r="AQ342" s="122"/>
      <c r="AR342" s="122">
        <f t="shared" si="685"/>
        <v>0</v>
      </c>
      <c r="AS342" s="122"/>
      <c r="AT342" s="122"/>
      <c r="AU342" s="122">
        <f t="shared" si="686"/>
        <v>0</v>
      </c>
      <c r="AV342" s="122"/>
      <c r="AW342" s="122"/>
      <c r="AX342" s="122">
        <f t="shared" si="687"/>
        <v>0</v>
      </c>
      <c r="AY342" s="122"/>
      <c r="AZ342" s="122"/>
      <c r="BA342" s="122">
        <f t="shared" si="688"/>
        <v>0</v>
      </c>
      <c r="BB342" s="122"/>
      <c r="BC342" s="122"/>
      <c r="BD342" s="122">
        <f t="shared" si="689"/>
        <v>0</v>
      </c>
      <c r="BE342" s="122"/>
      <c r="BF342" s="122"/>
      <c r="BG342" s="122">
        <f t="shared" si="690"/>
        <v>0</v>
      </c>
      <c r="BH342" s="122"/>
      <c r="BI342" s="122"/>
      <c r="BJ342" s="122">
        <f t="shared" si="691"/>
        <v>0</v>
      </c>
      <c r="BK342" s="122"/>
      <c r="BL342" s="310"/>
      <c r="BM342" s="315"/>
      <c r="BN342" s="318"/>
    </row>
    <row r="343" s="121" customFormat="1" ht="33.95" hidden="1" customHeight="1" outlineLevel="4" spans="2:66">
      <c r="B343" s="122" t="s">
        <v>784</v>
      </c>
      <c r="C343" s="123" t="s">
        <v>1501</v>
      </c>
      <c r="D343" s="121" t="s">
        <v>1502</v>
      </c>
      <c r="E343" s="122" t="s">
        <v>1500</v>
      </c>
      <c r="F343" s="122"/>
      <c r="G343" s="122" t="s">
        <v>928</v>
      </c>
      <c r="H343" s="122">
        <f t="shared" si="677"/>
        <v>0</v>
      </c>
      <c r="I343" s="122" t="s">
        <v>1227</v>
      </c>
      <c r="J343" s="302"/>
      <c r="K343" s="122" t="s">
        <v>1135</v>
      </c>
      <c r="L343" s="302"/>
      <c r="M343" s="122" t="s">
        <v>1168</v>
      </c>
      <c r="N343" s="122">
        <f t="shared" si="678"/>
        <v>0</v>
      </c>
      <c r="O343" s="302"/>
      <c r="P343" s="302"/>
      <c r="Q343" s="302"/>
      <c r="R343" s="302"/>
      <c r="S343" s="302"/>
      <c r="T343" s="302"/>
      <c r="U343" s="302"/>
      <c r="V343" s="302"/>
      <c r="W343" s="302"/>
      <c r="X343" s="302"/>
      <c r="Y343" s="302"/>
      <c r="Z343" s="302"/>
      <c r="AA343" s="122"/>
      <c r="AB343" s="122">
        <f t="shared" si="679"/>
        <v>0</v>
      </c>
      <c r="AC343" s="122">
        <f t="shared" si="680"/>
        <v>0</v>
      </c>
      <c r="AD343" s="122"/>
      <c r="AE343" s="122"/>
      <c r="AF343" s="122">
        <f t="shared" si="681"/>
        <v>0</v>
      </c>
      <c r="AG343" s="122"/>
      <c r="AH343" s="122"/>
      <c r="AI343" s="122">
        <f t="shared" si="682"/>
        <v>0</v>
      </c>
      <c r="AJ343" s="122"/>
      <c r="AK343" s="122"/>
      <c r="AL343" s="122">
        <f t="shared" si="683"/>
        <v>0</v>
      </c>
      <c r="AM343" s="122"/>
      <c r="AN343" s="122"/>
      <c r="AO343" s="122">
        <f t="shared" si="684"/>
        <v>0</v>
      </c>
      <c r="AP343" s="122"/>
      <c r="AQ343" s="122"/>
      <c r="AR343" s="122">
        <f t="shared" si="685"/>
        <v>0</v>
      </c>
      <c r="AS343" s="122"/>
      <c r="AT343" s="122"/>
      <c r="AU343" s="122">
        <f t="shared" si="686"/>
        <v>0</v>
      </c>
      <c r="AV343" s="122"/>
      <c r="AW343" s="122"/>
      <c r="AX343" s="122">
        <f t="shared" si="687"/>
        <v>0</v>
      </c>
      <c r="AY343" s="122"/>
      <c r="AZ343" s="122"/>
      <c r="BA343" s="122">
        <f t="shared" si="688"/>
        <v>0</v>
      </c>
      <c r="BB343" s="122"/>
      <c r="BC343" s="122"/>
      <c r="BD343" s="122">
        <f t="shared" si="689"/>
        <v>0</v>
      </c>
      <c r="BE343" s="122"/>
      <c r="BF343" s="122"/>
      <c r="BG343" s="122">
        <f t="shared" si="690"/>
        <v>0</v>
      </c>
      <c r="BH343" s="122"/>
      <c r="BI343" s="122"/>
      <c r="BJ343" s="122">
        <f t="shared" si="691"/>
        <v>0</v>
      </c>
      <c r="BK343" s="122"/>
      <c r="BL343" s="310"/>
      <c r="BM343" s="315"/>
      <c r="BN343" s="318"/>
    </row>
    <row r="344" s="121" customFormat="1" ht="33.95" hidden="1" customHeight="1" outlineLevel="4" spans="2:66">
      <c r="B344" s="122" t="s">
        <v>784</v>
      </c>
      <c r="C344" s="123" t="s">
        <v>1503</v>
      </c>
      <c r="D344" s="121" t="s">
        <v>1504</v>
      </c>
      <c r="E344" s="122" t="s">
        <v>1505</v>
      </c>
      <c r="F344" s="122"/>
      <c r="G344" s="122" t="s">
        <v>928</v>
      </c>
      <c r="H344" s="122">
        <f t="shared" si="677"/>
        <v>0</v>
      </c>
      <c r="I344" s="122" t="s">
        <v>1227</v>
      </c>
      <c r="J344" s="302"/>
      <c r="K344" s="122" t="s">
        <v>1135</v>
      </c>
      <c r="L344" s="302"/>
      <c r="M344" s="122" t="s">
        <v>1168</v>
      </c>
      <c r="N344" s="122">
        <f t="shared" si="678"/>
        <v>0</v>
      </c>
      <c r="O344" s="302"/>
      <c r="P344" s="302"/>
      <c r="Q344" s="302"/>
      <c r="R344" s="302"/>
      <c r="S344" s="302"/>
      <c r="T344" s="302"/>
      <c r="U344" s="302"/>
      <c r="V344" s="302"/>
      <c r="W344" s="302"/>
      <c r="X344" s="302"/>
      <c r="Y344" s="302"/>
      <c r="Z344" s="302"/>
      <c r="AA344" s="122"/>
      <c r="AB344" s="122">
        <f t="shared" si="679"/>
        <v>0</v>
      </c>
      <c r="AC344" s="122">
        <f t="shared" si="680"/>
        <v>0</v>
      </c>
      <c r="AD344" s="122"/>
      <c r="AE344" s="122"/>
      <c r="AF344" s="122">
        <f t="shared" si="681"/>
        <v>0</v>
      </c>
      <c r="AG344" s="122"/>
      <c r="AH344" s="122"/>
      <c r="AI344" s="122">
        <f t="shared" si="682"/>
        <v>0</v>
      </c>
      <c r="AJ344" s="122"/>
      <c r="AK344" s="122"/>
      <c r="AL344" s="122">
        <f t="shared" si="683"/>
        <v>0</v>
      </c>
      <c r="AM344" s="122"/>
      <c r="AN344" s="122"/>
      <c r="AO344" s="122">
        <f t="shared" si="684"/>
        <v>0</v>
      </c>
      <c r="AP344" s="122"/>
      <c r="AQ344" s="122"/>
      <c r="AR344" s="122">
        <f t="shared" si="685"/>
        <v>0</v>
      </c>
      <c r="AS344" s="122"/>
      <c r="AT344" s="122"/>
      <c r="AU344" s="122">
        <f t="shared" si="686"/>
        <v>0</v>
      </c>
      <c r="AV344" s="122"/>
      <c r="AW344" s="122"/>
      <c r="AX344" s="122">
        <f t="shared" si="687"/>
        <v>0</v>
      </c>
      <c r="AY344" s="122"/>
      <c r="AZ344" s="122"/>
      <c r="BA344" s="122">
        <f t="shared" si="688"/>
        <v>0</v>
      </c>
      <c r="BB344" s="122"/>
      <c r="BC344" s="122"/>
      <c r="BD344" s="122">
        <f t="shared" si="689"/>
        <v>0</v>
      </c>
      <c r="BE344" s="122"/>
      <c r="BF344" s="122"/>
      <c r="BG344" s="122">
        <f t="shared" si="690"/>
        <v>0</v>
      </c>
      <c r="BH344" s="122"/>
      <c r="BI344" s="122"/>
      <c r="BJ344" s="122">
        <f t="shared" si="691"/>
        <v>0</v>
      </c>
      <c r="BK344" s="122"/>
      <c r="BL344" s="310"/>
      <c r="BM344" s="315"/>
      <c r="BN344" s="318"/>
    </row>
    <row r="345" s="121" customFormat="1" ht="33.95" hidden="1" customHeight="1" outlineLevel="4" spans="2:66">
      <c r="B345" s="122" t="s">
        <v>784</v>
      </c>
      <c r="C345" s="123" t="s">
        <v>1506</v>
      </c>
      <c r="D345" s="121" t="s">
        <v>1507</v>
      </c>
      <c r="E345" s="122" t="s">
        <v>1508</v>
      </c>
      <c r="F345" s="122"/>
      <c r="G345" s="122" t="s">
        <v>928</v>
      </c>
      <c r="H345" s="122">
        <f t="shared" si="677"/>
        <v>0</v>
      </c>
      <c r="I345" s="122" t="s">
        <v>1227</v>
      </c>
      <c r="J345" s="302"/>
      <c r="K345" s="122" t="s">
        <v>1135</v>
      </c>
      <c r="L345" s="302"/>
      <c r="M345" s="122" t="s">
        <v>1168</v>
      </c>
      <c r="N345" s="122">
        <f t="shared" si="678"/>
        <v>0</v>
      </c>
      <c r="O345" s="302"/>
      <c r="P345" s="302"/>
      <c r="Q345" s="302"/>
      <c r="R345" s="302"/>
      <c r="S345" s="302"/>
      <c r="T345" s="302"/>
      <c r="U345" s="302"/>
      <c r="V345" s="302"/>
      <c r="W345" s="302"/>
      <c r="X345" s="302"/>
      <c r="Y345" s="302"/>
      <c r="Z345" s="302"/>
      <c r="AA345" s="122"/>
      <c r="AB345" s="122">
        <f t="shared" si="679"/>
        <v>0</v>
      </c>
      <c r="AC345" s="122">
        <f t="shared" si="680"/>
        <v>0</v>
      </c>
      <c r="AD345" s="122"/>
      <c r="AE345" s="122"/>
      <c r="AF345" s="122">
        <f t="shared" si="681"/>
        <v>0</v>
      </c>
      <c r="AG345" s="122"/>
      <c r="AH345" s="122"/>
      <c r="AI345" s="122">
        <f t="shared" si="682"/>
        <v>0</v>
      </c>
      <c r="AJ345" s="122"/>
      <c r="AK345" s="122"/>
      <c r="AL345" s="122">
        <f t="shared" si="683"/>
        <v>0</v>
      </c>
      <c r="AM345" s="122"/>
      <c r="AN345" s="122"/>
      <c r="AO345" s="122">
        <f t="shared" si="684"/>
        <v>0</v>
      </c>
      <c r="AP345" s="122"/>
      <c r="AQ345" s="122"/>
      <c r="AR345" s="122">
        <f t="shared" si="685"/>
        <v>0</v>
      </c>
      <c r="AS345" s="122"/>
      <c r="AT345" s="122"/>
      <c r="AU345" s="122">
        <f t="shared" si="686"/>
        <v>0</v>
      </c>
      <c r="AV345" s="122"/>
      <c r="AW345" s="122"/>
      <c r="AX345" s="122">
        <f t="shared" si="687"/>
        <v>0</v>
      </c>
      <c r="AY345" s="122"/>
      <c r="AZ345" s="122"/>
      <c r="BA345" s="122">
        <f t="shared" si="688"/>
        <v>0</v>
      </c>
      <c r="BB345" s="122"/>
      <c r="BC345" s="122"/>
      <c r="BD345" s="122">
        <f t="shared" si="689"/>
        <v>0</v>
      </c>
      <c r="BE345" s="122"/>
      <c r="BF345" s="122"/>
      <c r="BG345" s="122">
        <f t="shared" si="690"/>
        <v>0</v>
      </c>
      <c r="BH345" s="122"/>
      <c r="BI345" s="122"/>
      <c r="BJ345" s="122">
        <f t="shared" si="691"/>
        <v>0</v>
      </c>
      <c r="BK345" s="122"/>
      <c r="BL345" s="310"/>
      <c r="BM345" s="315"/>
      <c r="BN345" s="318"/>
    </row>
    <row r="346" s="121" customFormat="1" ht="33.95" hidden="1" customHeight="1" outlineLevel="4" spans="2:66">
      <c r="B346" s="122" t="s">
        <v>784</v>
      </c>
      <c r="C346" s="123" t="s">
        <v>1509</v>
      </c>
      <c r="D346" s="121" t="s">
        <v>1510</v>
      </c>
      <c r="E346" s="122" t="s">
        <v>1511</v>
      </c>
      <c r="F346" s="122"/>
      <c r="G346" s="122" t="s">
        <v>928</v>
      </c>
      <c r="H346" s="122">
        <f t="shared" si="677"/>
        <v>0</v>
      </c>
      <c r="I346" s="122" t="s">
        <v>1227</v>
      </c>
      <c r="J346" s="302"/>
      <c r="K346" s="122" t="s">
        <v>1135</v>
      </c>
      <c r="L346" s="302"/>
      <c r="M346" s="122" t="s">
        <v>1168</v>
      </c>
      <c r="N346" s="122">
        <f t="shared" si="678"/>
        <v>0</v>
      </c>
      <c r="O346" s="302"/>
      <c r="P346" s="302"/>
      <c r="Q346" s="302"/>
      <c r="R346" s="302"/>
      <c r="S346" s="302"/>
      <c r="T346" s="302"/>
      <c r="U346" s="302"/>
      <c r="V346" s="302"/>
      <c r="W346" s="302"/>
      <c r="X346" s="302"/>
      <c r="Y346" s="302"/>
      <c r="Z346" s="302"/>
      <c r="AA346" s="122"/>
      <c r="AB346" s="122">
        <f t="shared" si="679"/>
        <v>0</v>
      </c>
      <c r="AC346" s="122">
        <f t="shared" si="680"/>
        <v>0</v>
      </c>
      <c r="AD346" s="122"/>
      <c r="AE346" s="122"/>
      <c r="AF346" s="122">
        <f t="shared" si="681"/>
        <v>0</v>
      </c>
      <c r="AG346" s="122"/>
      <c r="AH346" s="122"/>
      <c r="AI346" s="122">
        <f t="shared" si="682"/>
        <v>0</v>
      </c>
      <c r="AJ346" s="122"/>
      <c r="AK346" s="122"/>
      <c r="AL346" s="122">
        <f t="shared" si="683"/>
        <v>0</v>
      </c>
      <c r="AM346" s="122"/>
      <c r="AN346" s="122"/>
      <c r="AO346" s="122">
        <f t="shared" si="684"/>
        <v>0</v>
      </c>
      <c r="AP346" s="122"/>
      <c r="AQ346" s="122"/>
      <c r="AR346" s="122">
        <f t="shared" si="685"/>
        <v>0</v>
      </c>
      <c r="AS346" s="122"/>
      <c r="AT346" s="122"/>
      <c r="AU346" s="122">
        <f t="shared" si="686"/>
        <v>0</v>
      </c>
      <c r="AV346" s="122"/>
      <c r="AW346" s="122"/>
      <c r="AX346" s="122">
        <f t="shared" si="687"/>
        <v>0</v>
      </c>
      <c r="AY346" s="122"/>
      <c r="AZ346" s="122"/>
      <c r="BA346" s="122">
        <f t="shared" si="688"/>
        <v>0</v>
      </c>
      <c r="BB346" s="122"/>
      <c r="BC346" s="122"/>
      <c r="BD346" s="122">
        <f t="shared" si="689"/>
        <v>0</v>
      </c>
      <c r="BE346" s="122"/>
      <c r="BF346" s="122"/>
      <c r="BG346" s="122">
        <f t="shared" si="690"/>
        <v>0</v>
      </c>
      <c r="BH346" s="122"/>
      <c r="BI346" s="122"/>
      <c r="BJ346" s="122">
        <f t="shared" si="691"/>
        <v>0</v>
      </c>
      <c r="BK346" s="122"/>
      <c r="BL346" s="310"/>
      <c r="BM346" s="315"/>
      <c r="BN346" s="318"/>
    </row>
    <row r="347" s="121" customFormat="1" ht="33.95" hidden="1" customHeight="1" outlineLevel="4" spans="2:66">
      <c r="B347" s="122" t="s">
        <v>784</v>
      </c>
      <c r="C347" s="123" t="s">
        <v>1512</v>
      </c>
      <c r="D347" s="121" t="s">
        <v>1513</v>
      </c>
      <c r="E347" s="122" t="s">
        <v>1514</v>
      </c>
      <c r="F347" s="122"/>
      <c r="G347" s="122" t="s">
        <v>928</v>
      </c>
      <c r="H347" s="122">
        <f t="shared" si="677"/>
        <v>0</v>
      </c>
      <c r="I347" s="122" t="s">
        <v>1227</v>
      </c>
      <c r="J347" s="302"/>
      <c r="K347" s="122" t="s">
        <v>1135</v>
      </c>
      <c r="L347" s="302"/>
      <c r="M347" s="122" t="s">
        <v>1168</v>
      </c>
      <c r="N347" s="122">
        <f t="shared" si="678"/>
        <v>0</v>
      </c>
      <c r="O347" s="302"/>
      <c r="P347" s="302"/>
      <c r="Q347" s="302"/>
      <c r="R347" s="302"/>
      <c r="S347" s="302"/>
      <c r="T347" s="302"/>
      <c r="U347" s="302"/>
      <c r="V347" s="302"/>
      <c r="W347" s="302"/>
      <c r="X347" s="302"/>
      <c r="Y347" s="302"/>
      <c r="Z347" s="302"/>
      <c r="AA347" s="122"/>
      <c r="AB347" s="122">
        <f t="shared" si="679"/>
        <v>0</v>
      </c>
      <c r="AC347" s="122">
        <f t="shared" si="680"/>
        <v>0</v>
      </c>
      <c r="AD347" s="122"/>
      <c r="AE347" s="122"/>
      <c r="AF347" s="122">
        <f t="shared" si="681"/>
        <v>0</v>
      </c>
      <c r="AG347" s="122"/>
      <c r="AH347" s="122"/>
      <c r="AI347" s="122">
        <f t="shared" si="682"/>
        <v>0</v>
      </c>
      <c r="AJ347" s="122"/>
      <c r="AK347" s="122"/>
      <c r="AL347" s="122">
        <f t="shared" si="683"/>
        <v>0</v>
      </c>
      <c r="AM347" s="122"/>
      <c r="AN347" s="122"/>
      <c r="AO347" s="122">
        <f t="shared" si="684"/>
        <v>0</v>
      </c>
      <c r="AP347" s="122"/>
      <c r="AQ347" s="122"/>
      <c r="AR347" s="122">
        <f t="shared" si="685"/>
        <v>0</v>
      </c>
      <c r="AS347" s="122"/>
      <c r="AT347" s="122"/>
      <c r="AU347" s="122">
        <f t="shared" si="686"/>
        <v>0</v>
      </c>
      <c r="AV347" s="122"/>
      <c r="AW347" s="122"/>
      <c r="AX347" s="122">
        <f t="shared" si="687"/>
        <v>0</v>
      </c>
      <c r="AY347" s="122"/>
      <c r="AZ347" s="122"/>
      <c r="BA347" s="122">
        <f t="shared" si="688"/>
        <v>0</v>
      </c>
      <c r="BB347" s="122"/>
      <c r="BC347" s="122"/>
      <c r="BD347" s="122">
        <f t="shared" si="689"/>
        <v>0</v>
      </c>
      <c r="BE347" s="122"/>
      <c r="BF347" s="122"/>
      <c r="BG347" s="122">
        <f t="shared" si="690"/>
        <v>0</v>
      </c>
      <c r="BH347" s="122"/>
      <c r="BI347" s="122"/>
      <c r="BJ347" s="122">
        <f t="shared" si="691"/>
        <v>0</v>
      </c>
      <c r="BK347" s="122"/>
      <c r="BL347" s="310"/>
      <c r="BM347" s="315"/>
      <c r="BN347" s="318"/>
    </row>
    <row r="348" s="121" customFormat="1" ht="33.95" hidden="1" customHeight="1" outlineLevel="4" spans="2:66">
      <c r="B348" s="122" t="s">
        <v>784</v>
      </c>
      <c r="C348" s="123" t="s">
        <v>1515</v>
      </c>
      <c r="D348" s="121" t="s">
        <v>1516</v>
      </c>
      <c r="E348" s="122" t="s">
        <v>1517</v>
      </c>
      <c r="F348" s="122"/>
      <c r="G348" s="122" t="s">
        <v>928</v>
      </c>
      <c r="H348" s="122">
        <f t="shared" si="677"/>
        <v>0</v>
      </c>
      <c r="I348" s="122" t="s">
        <v>1227</v>
      </c>
      <c r="J348" s="302"/>
      <c r="K348" s="122" t="s">
        <v>1135</v>
      </c>
      <c r="L348" s="302"/>
      <c r="M348" s="122" t="s">
        <v>1168</v>
      </c>
      <c r="N348" s="122">
        <f t="shared" si="678"/>
        <v>0</v>
      </c>
      <c r="O348" s="302"/>
      <c r="P348" s="302"/>
      <c r="Q348" s="302"/>
      <c r="R348" s="302"/>
      <c r="S348" s="302"/>
      <c r="T348" s="302"/>
      <c r="U348" s="302"/>
      <c r="V348" s="302"/>
      <c r="W348" s="302"/>
      <c r="X348" s="302"/>
      <c r="Y348" s="302"/>
      <c r="Z348" s="302"/>
      <c r="AA348" s="122"/>
      <c r="AB348" s="122">
        <f t="shared" si="679"/>
        <v>0</v>
      </c>
      <c r="AC348" s="122">
        <f t="shared" si="680"/>
        <v>0</v>
      </c>
      <c r="AD348" s="122"/>
      <c r="AE348" s="122"/>
      <c r="AF348" s="122">
        <f t="shared" si="681"/>
        <v>0</v>
      </c>
      <c r="AG348" s="122"/>
      <c r="AH348" s="122"/>
      <c r="AI348" s="122">
        <f t="shared" si="682"/>
        <v>0</v>
      </c>
      <c r="AJ348" s="122"/>
      <c r="AK348" s="122"/>
      <c r="AL348" s="122">
        <f t="shared" si="683"/>
        <v>0</v>
      </c>
      <c r="AM348" s="122"/>
      <c r="AN348" s="122"/>
      <c r="AO348" s="122">
        <f t="shared" si="684"/>
        <v>0</v>
      </c>
      <c r="AP348" s="122"/>
      <c r="AQ348" s="122"/>
      <c r="AR348" s="122">
        <f t="shared" si="685"/>
        <v>0</v>
      </c>
      <c r="AS348" s="122"/>
      <c r="AT348" s="122"/>
      <c r="AU348" s="122">
        <f t="shared" si="686"/>
        <v>0</v>
      </c>
      <c r="AV348" s="122"/>
      <c r="AW348" s="122"/>
      <c r="AX348" s="122">
        <f t="shared" si="687"/>
        <v>0</v>
      </c>
      <c r="AY348" s="122"/>
      <c r="AZ348" s="122"/>
      <c r="BA348" s="122">
        <f t="shared" si="688"/>
        <v>0</v>
      </c>
      <c r="BB348" s="122"/>
      <c r="BC348" s="122"/>
      <c r="BD348" s="122">
        <f t="shared" si="689"/>
        <v>0</v>
      </c>
      <c r="BE348" s="122"/>
      <c r="BF348" s="122"/>
      <c r="BG348" s="122">
        <f t="shared" si="690"/>
        <v>0</v>
      </c>
      <c r="BH348" s="122"/>
      <c r="BI348" s="122"/>
      <c r="BJ348" s="122">
        <f t="shared" si="691"/>
        <v>0</v>
      </c>
      <c r="BK348" s="122"/>
      <c r="BL348" s="310"/>
      <c r="BM348" s="315"/>
      <c r="BN348" s="318"/>
    </row>
    <row r="349" s="121" customFormat="1" ht="33.95" hidden="1" customHeight="1" outlineLevel="4" spans="2:66">
      <c r="B349" s="122" t="s">
        <v>784</v>
      </c>
      <c r="C349" s="123" t="s">
        <v>1518</v>
      </c>
      <c r="D349" s="121" t="s">
        <v>1519</v>
      </c>
      <c r="E349" s="122" t="s">
        <v>1520</v>
      </c>
      <c r="F349" s="122"/>
      <c r="G349" s="122" t="s">
        <v>928</v>
      </c>
      <c r="H349" s="122">
        <f t="shared" si="677"/>
        <v>0</v>
      </c>
      <c r="I349" s="122" t="s">
        <v>1521</v>
      </c>
      <c r="J349" s="122">
        <v>1</v>
      </c>
      <c r="K349" s="122" t="s">
        <v>1228</v>
      </c>
      <c r="L349" s="302"/>
      <c r="M349" s="122" t="s">
        <v>1522</v>
      </c>
      <c r="N349" s="122">
        <f t="shared" si="678"/>
        <v>0</v>
      </c>
      <c r="O349" s="302"/>
      <c r="P349" s="302"/>
      <c r="Q349" s="302"/>
      <c r="R349" s="302"/>
      <c r="S349" s="302"/>
      <c r="T349" s="302"/>
      <c r="U349" s="302"/>
      <c r="V349" s="302"/>
      <c r="W349" s="302"/>
      <c r="X349" s="302"/>
      <c r="Y349" s="302"/>
      <c r="Z349" s="302"/>
      <c r="AA349" s="122"/>
      <c r="AB349" s="122">
        <f t="shared" si="679"/>
        <v>0</v>
      </c>
      <c r="AC349" s="122">
        <f t="shared" si="680"/>
        <v>0</v>
      </c>
      <c r="AD349" s="122"/>
      <c r="AE349" s="122"/>
      <c r="AF349" s="122">
        <f t="shared" si="681"/>
        <v>0</v>
      </c>
      <c r="AG349" s="122"/>
      <c r="AH349" s="122"/>
      <c r="AI349" s="122">
        <f t="shared" si="682"/>
        <v>0</v>
      </c>
      <c r="AJ349" s="122"/>
      <c r="AK349" s="122"/>
      <c r="AL349" s="122">
        <f t="shared" si="683"/>
        <v>0</v>
      </c>
      <c r="AM349" s="122"/>
      <c r="AN349" s="122"/>
      <c r="AO349" s="122">
        <f t="shared" si="684"/>
        <v>0</v>
      </c>
      <c r="AP349" s="122"/>
      <c r="AQ349" s="122"/>
      <c r="AR349" s="122">
        <f t="shared" si="685"/>
        <v>0</v>
      </c>
      <c r="AS349" s="122"/>
      <c r="AT349" s="122"/>
      <c r="AU349" s="122">
        <f t="shared" si="686"/>
        <v>0</v>
      </c>
      <c r="AV349" s="122"/>
      <c r="AW349" s="122"/>
      <c r="AX349" s="122">
        <f t="shared" si="687"/>
        <v>0</v>
      </c>
      <c r="AY349" s="122"/>
      <c r="AZ349" s="122"/>
      <c r="BA349" s="122">
        <f t="shared" si="688"/>
        <v>0</v>
      </c>
      <c r="BB349" s="122"/>
      <c r="BC349" s="122"/>
      <c r="BD349" s="122">
        <f t="shared" si="689"/>
        <v>0</v>
      </c>
      <c r="BE349" s="122"/>
      <c r="BF349" s="122"/>
      <c r="BG349" s="122">
        <f t="shared" si="690"/>
        <v>0</v>
      </c>
      <c r="BH349" s="122"/>
      <c r="BI349" s="122"/>
      <c r="BJ349" s="122">
        <f t="shared" si="691"/>
        <v>0</v>
      </c>
      <c r="BK349" s="122"/>
      <c r="BL349" s="310"/>
      <c r="BM349" s="315"/>
      <c r="BN349" s="318"/>
    </row>
    <row r="350" s="121" customFormat="1" ht="33.95" hidden="1" customHeight="1" outlineLevel="4" spans="2:66">
      <c r="B350" s="122" t="s">
        <v>784</v>
      </c>
      <c r="C350" s="123" t="s">
        <v>1523</v>
      </c>
      <c r="D350" s="121" t="s">
        <v>1524</v>
      </c>
      <c r="E350" s="122" t="s">
        <v>1520</v>
      </c>
      <c r="F350" s="122"/>
      <c r="G350" s="122" t="s">
        <v>928</v>
      </c>
      <c r="H350" s="122">
        <f t="shared" si="677"/>
        <v>0</v>
      </c>
      <c r="I350" s="122" t="s">
        <v>1521</v>
      </c>
      <c r="J350" s="122">
        <v>1</v>
      </c>
      <c r="K350" s="122" t="s">
        <v>1228</v>
      </c>
      <c r="L350" s="302"/>
      <c r="M350" s="122" t="s">
        <v>1522</v>
      </c>
      <c r="N350" s="122">
        <f t="shared" si="678"/>
        <v>0</v>
      </c>
      <c r="O350" s="302"/>
      <c r="P350" s="302"/>
      <c r="Q350" s="302"/>
      <c r="R350" s="302"/>
      <c r="S350" s="302"/>
      <c r="T350" s="302"/>
      <c r="U350" s="302"/>
      <c r="V350" s="302"/>
      <c r="W350" s="302"/>
      <c r="X350" s="302"/>
      <c r="Y350" s="302"/>
      <c r="Z350" s="302"/>
      <c r="AA350" s="122"/>
      <c r="AB350" s="122">
        <f t="shared" si="679"/>
        <v>0</v>
      </c>
      <c r="AC350" s="122">
        <f t="shared" si="680"/>
        <v>0</v>
      </c>
      <c r="AD350" s="122"/>
      <c r="AE350" s="122"/>
      <c r="AF350" s="122">
        <f t="shared" si="681"/>
        <v>0</v>
      </c>
      <c r="AG350" s="122"/>
      <c r="AH350" s="122"/>
      <c r="AI350" s="122">
        <f t="shared" si="682"/>
        <v>0</v>
      </c>
      <c r="AJ350" s="122"/>
      <c r="AK350" s="122"/>
      <c r="AL350" s="122">
        <f t="shared" si="683"/>
        <v>0</v>
      </c>
      <c r="AM350" s="122"/>
      <c r="AN350" s="122"/>
      <c r="AO350" s="122">
        <f t="shared" si="684"/>
        <v>0</v>
      </c>
      <c r="AP350" s="122"/>
      <c r="AQ350" s="122"/>
      <c r="AR350" s="122">
        <f t="shared" si="685"/>
        <v>0</v>
      </c>
      <c r="AS350" s="122"/>
      <c r="AT350" s="122"/>
      <c r="AU350" s="122">
        <f t="shared" si="686"/>
        <v>0</v>
      </c>
      <c r="AV350" s="122"/>
      <c r="AW350" s="122"/>
      <c r="AX350" s="122">
        <f t="shared" si="687"/>
        <v>0</v>
      </c>
      <c r="AY350" s="122"/>
      <c r="AZ350" s="122"/>
      <c r="BA350" s="122">
        <f t="shared" si="688"/>
        <v>0</v>
      </c>
      <c r="BB350" s="122"/>
      <c r="BC350" s="122"/>
      <c r="BD350" s="122">
        <f t="shared" si="689"/>
        <v>0</v>
      </c>
      <c r="BE350" s="122"/>
      <c r="BF350" s="122"/>
      <c r="BG350" s="122">
        <f t="shared" si="690"/>
        <v>0</v>
      </c>
      <c r="BH350" s="122"/>
      <c r="BI350" s="122"/>
      <c r="BJ350" s="122">
        <f t="shared" si="691"/>
        <v>0</v>
      </c>
      <c r="BK350" s="122"/>
      <c r="BL350" s="310"/>
      <c r="BM350" s="315"/>
      <c r="BN350" s="318"/>
    </row>
    <row r="351" s="121" customFormat="1" ht="33.95" hidden="1" customHeight="1" outlineLevel="4" spans="2:66">
      <c r="B351" s="122" t="s">
        <v>784</v>
      </c>
      <c r="C351" s="123" t="s">
        <v>1525</v>
      </c>
      <c r="D351" s="121" t="s">
        <v>1526</v>
      </c>
      <c r="E351" s="122" t="s">
        <v>1520</v>
      </c>
      <c r="F351" s="122"/>
      <c r="G351" s="122" t="s">
        <v>928</v>
      </c>
      <c r="H351" s="122">
        <f t="shared" si="677"/>
        <v>0</v>
      </c>
      <c r="I351" s="122" t="s">
        <v>1521</v>
      </c>
      <c r="J351" s="122">
        <v>1</v>
      </c>
      <c r="K351" s="122" t="s">
        <v>1228</v>
      </c>
      <c r="L351" s="302"/>
      <c r="M351" s="122" t="s">
        <v>1522</v>
      </c>
      <c r="N351" s="122">
        <f t="shared" si="678"/>
        <v>0</v>
      </c>
      <c r="O351" s="302"/>
      <c r="P351" s="302"/>
      <c r="Q351" s="302"/>
      <c r="R351" s="302"/>
      <c r="S351" s="302"/>
      <c r="T351" s="302"/>
      <c r="U351" s="302"/>
      <c r="V351" s="302"/>
      <c r="W351" s="302"/>
      <c r="X351" s="302"/>
      <c r="Y351" s="302"/>
      <c r="Z351" s="302"/>
      <c r="AA351" s="122"/>
      <c r="AB351" s="122">
        <f t="shared" si="679"/>
        <v>0</v>
      </c>
      <c r="AC351" s="122">
        <f t="shared" si="680"/>
        <v>0</v>
      </c>
      <c r="AD351" s="122"/>
      <c r="AE351" s="122"/>
      <c r="AF351" s="122">
        <f t="shared" si="681"/>
        <v>0</v>
      </c>
      <c r="AG351" s="122"/>
      <c r="AH351" s="122"/>
      <c r="AI351" s="122">
        <f t="shared" si="682"/>
        <v>0</v>
      </c>
      <c r="AJ351" s="122"/>
      <c r="AK351" s="122"/>
      <c r="AL351" s="122">
        <f t="shared" si="683"/>
        <v>0</v>
      </c>
      <c r="AM351" s="122"/>
      <c r="AN351" s="122"/>
      <c r="AO351" s="122">
        <f t="shared" si="684"/>
        <v>0</v>
      </c>
      <c r="AP351" s="122"/>
      <c r="AQ351" s="122"/>
      <c r="AR351" s="122">
        <f t="shared" si="685"/>
        <v>0</v>
      </c>
      <c r="AS351" s="122"/>
      <c r="AT351" s="122"/>
      <c r="AU351" s="122">
        <f t="shared" si="686"/>
        <v>0</v>
      </c>
      <c r="AV351" s="122"/>
      <c r="AW351" s="122"/>
      <c r="AX351" s="122">
        <f t="shared" si="687"/>
        <v>0</v>
      </c>
      <c r="AY351" s="122"/>
      <c r="AZ351" s="122"/>
      <c r="BA351" s="122">
        <f t="shared" si="688"/>
        <v>0</v>
      </c>
      <c r="BB351" s="122"/>
      <c r="BC351" s="122"/>
      <c r="BD351" s="122">
        <f t="shared" si="689"/>
        <v>0</v>
      </c>
      <c r="BE351" s="122"/>
      <c r="BF351" s="122"/>
      <c r="BG351" s="122">
        <f t="shared" si="690"/>
        <v>0</v>
      </c>
      <c r="BH351" s="122"/>
      <c r="BI351" s="122"/>
      <c r="BJ351" s="122">
        <f t="shared" si="691"/>
        <v>0</v>
      </c>
      <c r="BK351" s="122"/>
      <c r="BL351" s="310"/>
      <c r="BM351" s="315"/>
      <c r="BN351" s="318"/>
    </row>
    <row r="352" s="121" customFormat="1" ht="33.95" hidden="1" customHeight="1" outlineLevel="4" spans="2:66">
      <c r="B352" s="122" t="s">
        <v>784</v>
      </c>
      <c r="C352" s="123" t="s">
        <v>1527</v>
      </c>
      <c r="D352" s="121" t="s">
        <v>1528</v>
      </c>
      <c r="E352" s="122" t="s">
        <v>1529</v>
      </c>
      <c r="F352" s="122"/>
      <c r="G352" s="122" t="s">
        <v>928</v>
      </c>
      <c r="H352" s="122">
        <f t="shared" si="677"/>
        <v>0</v>
      </c>
      <c r="I352" s="122" t="s">
        <v>1521</v>
      </c>
      <c r="J352" s="122">
        <v>1</v>
      </c>
      <c r="K352" s="122" t="s">
        <v>1228</v>
      </c>
      <c r="L352" s="302"/>
      <c r="M352" s="122" t="s">
        <v>1522</v>
      </c>
      <c r="N352" s="122">
        <f t="shared" si="678"/>
        <v>0</v>
      </c>
      <c r="O352" s="302"/>
      <c r="P352" s="302"/>
      <c r="Q352" s="302"/>
      <c r="R352" s="302"/>
      <c r="S352" s="302"/>
      <c r="T352" s="302"/>
      <c r="U352" s="302"/>
      <c r="V352" s="302"/>
      <c r="W352" s="302"/>
      <c r="X352" s="302"/>
      <c r="Y352" s="302"/>
      <c r="Z352" s="302"/>
      <c r="AA352" s="122"/>
      <c r="AB352" s="122">
        <f t="shared" si="679"/>
        <v>0</v>
      </c>
      <c r="AC352" s="122">
        <f t="shared" si="680"/>
        <v>0</v>
      </c>
      <c r="AD352" s="122"/>
      <c r="AE352" s="122"/>
      <c r="AF352" s="122">
        <f t="shared" si="681"/>
        <v>0</v>
      </c>
      <c r="AG352" s="122"/>
      <c r="AH352" s="122"/>
      <c r="AI352" s="122">
        <f t="shared" si="682"/>
        <v>0</v>
      </c>
      <c r="AJ352" s="122"/>
      <c r="AK352" s="122"/>
      <c r="AL352" s="122">
        <f t="shared" si="683"/>
        <v>0</v>
      </c>
      <c r="AM352" s="122"/>
      <c r="AN352" s="122"/>
      <c r="AO352" s="122">
        <f t="shared" si="684"/>
        <v>0</v>
      </c>
      <c r="AP352" s="122"/>
      <c r="AQ352" s="122"/>
      <c r="AR352" s="122">
        <f t="shared" si="685"/>
        <v>0</v>
      </c>
      <c r="AS352" s="122"/>
      <c r="AT352" s="122"/>
      <c r="AU352" s="122">
        <f t="shared" si="686"/>
        <v>0</v>
      </c>
      <c r="AV352" s="122"/>
      <c r="AW352" s="122"/>
      <c r="AX352" s="122">
        <f t="shared" si="687"/>
        <v>0</v>
      </c>
      <c r="AY352" s="122"/>
      <c r="AZ352" s="122"/>
      <c r="BA352" s="122">
        <f t="shared" si="688"/>
        <v>0</v>
      </c>
      <c r="BB352" s="122"/>
      <c r="BC352" s="122"/>
      <c r="BD352" s="122">
        <f t="shared" si="689"/>
        <v>0</v>
      </c>
      <c r="BE352" s="122"/>
      <c r="BF352" s="122"/>
      <c r="BG352" s="122">
        <f t="shared" si="690"/>
        <v>0</v>
      </c>
      <c r="BH352" s="122"/>
      <c r="BI352" s="122"/>
      <c r="BJ352" s="122">
        <f t="shared" si="691"/>
        <v>0</v>
      </c>
      <c r="BK352" s="122"/>
      <c r="BL352" s="310"/>
      <c r="BM352" s="315"/>
      <c r="BN352" s="318"/>
    </row>
    <row r="353" s="121" customFormat="1" ht="33.95" hidden="1" customHeight="1" outlineLevel="4" spans="2:66">
      <c r="B353" s="122" t="s">
        <v>784</v>
      </c>
      <c r="C353" s="123" t="s">
        <v>1530</v>
      </c>
      <c r="D353" s="121" t="s">
        <v>1531</v>
      </c>
      <c r="E353" s="122" t="s">
        <v>1532</v>
      </c>
      <c r="F353" s="122"/>
      <c r="G353" s="122" t="s">
        <v>928</v>
      </c>
      <c r="H353" s="122">
        <f t="shared" si="677"/>
        <v>0</v>
      </c>
      <c r="I353" s="122" t="s">
        <v>1227</v>
      </c>
      <c r="J353" s="302"/>
      <c r="K353" s="122" t="s">
        <v>1135</v>
      </c>
      <c r="L353" s="302"/>
      <c r="M353" s="122" t="s">
        <v>1168</v>
      </c>
      <c r="N353" s="122">
        <f t="shared" si="678"/>
        <v>0</v>
      </c>
      <c r="O353" s="302"/>
      <c r="P353" s="302"/>
      <c r="Q353" s="302"/>
      <c r="R353" s="302"/>
      <c r="S353" s="302"/>
      <c r="T353" s="302"/>
      <c r="U353" s="302"/>
      <c r="V353" s="302"/>
      <c r="W353" s="302"/>
      <c r="X353" s="302"/>
      <c r="Y353" s="302"/>
      <c r="Z353" s="302"/>
      <c r="AA353" s="122"/>
      <c r="AB353" s="122">
        <f t="shared" si="679"/>
        <v>0</v>
      </c>
      <c r="AC353" s="122">
        <f t="shared" si="680"/>
        <v>0</v>
      </c>
      <c r="AD353" s="122"/>
      <c r="AE353" s="122"/>
      <c r="AF353" s="122">
        <f t="shared" si="681"/>
        <v>0</v>
      </c>
      <c r="AG353" s="122"/>
      <c r="AH353" s="122"/>
      <c r="AI353" s="122">
        <f t="shared" si="682"/>
        <v>0</v>
      </c>
      <c r="AJ353" s="122"/>
      <c r="AK353" s="122"/>
      <c r="AL353" s="122">
        <f t="shared" si="683"/>
        <v>0</v>
      </c>
      <c r="AM353" s="122"/>
      <c r="AN353" s="122"/>
      <c r="AO353" s="122">
        <f t="shared" si="684"/>
        <v>0</v>
      </c>
      <c r="AP353" s="122"/>
      <c r="AQ353" s="122"/>
      <c r="AR353" s="122">
        <f t="shared" si="685"/>
        <v>0</v>
      </c>
      <c r="AS353" s="122"/>
      <c r="AT353" s="122"/>
      <c r="AU353" s="122">
        <f t="shared" si="686"/>
        <v>0</v>
      </c>
      <c r="AV353" s="122"/>
      <c r="AW353" s="122"/>
      <c r="AX353" s="122">
        <f t="shared" si="687"/>
        <v>0</v>
      </c>
      <c r="AY353" s="122"/>
      <c r="AZ353" s="122"/>
      <c r="BA353" s="122">
        <f t="shared" si="688"/>
        <v>0</v>
      </c>
      <c r="BB353" s="122"/>
      <c r="BC353" s="122"/>
      <c r="BD353" s="122">
        <f t="shared" si="689"/>
        <v>0</v>
      </c>
      <c r="BE353" s="122"/>
      <c r="BF353" s="122"/>
      <c r="BG353" s="122">
        <f t="shared" si="690"/>
        <v>0</v>
      </c>
      <c r="BH353" s="122"/>
      <c r="BI353" s="122"/>
      <c r="BJ353" s="122">
        <f t="shared" si="691"/>
        <v>0</v>
      </c>
      <c r="BK353" s="122"/>
      <c r="BL353" s="310"/>
      <c r="BM353" s="315"/>
      <c r="BN353" s="318"/>
    </row>
    <row r="354" s="121" customFormat="1" ht="33.95" hidden="1" customHeight="1" outlineLevel="4" spans="2:66">
      <c r="B354" s="122" t="s">
        <v>784</v>
      </c>
      <c r="C354" s="123" t="s">
        <v>1533</v>
      </c>
      <c r="D354" s="121" t="s">
        <v>1534</v>
      </c>
      <c r="E354" s="122" t="s">
        <v>1535</v>
      </c>
      <c r="F354" s="122"/>
      <c r="G354" s="122" t="s">
        <v>928</v>
      </c>
      <c r="H354" s="122">
        <f t="shared" si="677"/>
        <v>0</v>
      </c>
      <c r="I354" s="122" t="s">
        <v>1227</v>
      </c>
      <c r="J354" s="302"/>
      <c r="K354" s="122" t="s">
        <v>1135</v>
      </c>
      <c r="L354" s="302"/>
      <c r="M354" s="122" t="s">
        <v>1168</v>
      </c>
      <c r="N354" s="122">
        <f t="shared" si="678"/>
        <v>0</v>
      </c>
      <c r="O354" s="302"/>
      <c r="P354" s="302"/>
      <c r="Q354" s="302"/>
      <c r="R354" s="302"/>
      <c r="S354" s="302"/>
      <c r="T354" s="302"/>
      <c r="U354" s="302"/>
      <c r="V354" s="302"/>
      <c r="W354" s="302"/>
      <c r="X354" s="302"/>
      <c r="Y354" s="302"/>
      <c r="Z354" s="302"/>
      <c r="AA354" s="122"/>
      <c r="AB354" s="122">
        <f t="shared" si="679"/>
        <v>0</v>
      </c>
      <c r="AC354" s="122">
        <f t="shared" si="680"/>
        <v>0</v>
      </c>
      <c r="AD354" s="122"/>
      <c r="AE354" s="122"/>
      <c r="AF354" s="122">
        <f t="shared" si="681"/>
        <v>0</v>
      </c>
      <c r="AG354" s="122"/>
      <c r="AH354" s="122"/>
      <c r="AI354" s="122">
        <f t="shared" si="682"/>
        <v>0</v>
      </c>
      <c r="AJ354" s="122"/>
      <c r="AK354" s="122"/>
      <c r="AL354" s="122">
        <f t="shared" si="683"/>
        <v>0</v>
      </c>
      <c r="AM354" s="122"/>
      <c r="AN354" s="122"/>
      <c r="AO354" s="122">
        <f t="shared" si="684"/>
        <v>0</v>
      </c>
      <c r="AP354" s="122"/>
      <c r="AQ354" s="122"/>
      <c r="AR354" s="122">
        <f t="shared" si="685"/>
        <v>0</v>
      </c>
      <c r="AS354" s="122"/>
      <c r="AT354" s="122"/>
      <c r="AU354" s="122">
        <f t="shared" si="686"/>
        <v>0</v>
      </c>
      <c r="AV354" s="122"/>
      <c r="AW354" s="122"/>
      <c r="AX354" s="122">
        <f t="shared" si="687"/>
        <v>0</v>
      </c>
      <c r="AY354" s="122"/>
      <c r="AZ354" s="122"/>
      <c r="BA354" s="122">
        <f t="shared" si="688"/>
        <v>0</v>
      </c>
      <c r="BB354" s="122"/>
      <c r="BC354" s="122"/>
      <c r="BD354" s="122">
        <f t="shared" si="689"/>
        <v>0</v>
      </c>
      <c r="BE354" s="122"/>
      <c r="BF354" s="122"/>
      <c r="BG354" s="122">
        <f t="shared" si="690"/>
        <v>0</v>
      </c>
      <c r="BH354" s="122"/>
      <c r="BI354" s="122"/>
      <c r="BJ354" s="122">
        <f t="shared" si="691"/>
        <v>0</v>
      </c>
      <c r="BK354" s="122"/>
      <c r="BL354" s="310"/>
      <c r="BM354" s="315"/>
      <c r="BN354" s="318"/>
    </row>
    <row r="355" s="121" customFormat="1" ht="33.95" hidden="1" customHeight="1" outlineLevel="4" spans="2:66">
      <c r="B355" s="122" t="s">
        <v>784</v>
      </c>
      <c r="C355" s="123" t="s">
        <v>1536</v>
      </c>
      <c r="D355" s="121" t="s">
        <v>1537</v>
      </c>
      <c r="E355" s="122" t="s">
        <v>1538</v>
      </c>
      <c r="F355" s="122"/>
      <c r="G355" s="122" t="s">
        <v>928</v>
      </c>
      <c r="H355" s="122">
        <f t="shared" si="677"/>
        <v>0</v>
      </c>
      <c r="I355" s="122" t="s">
        <v>1227</v>
      </c>
      <c r="J355" s="302"/>
      <c r="K355" s="122" t="s">
        <v>1135</v>
      </c>
      <c r="L355" s="302"/>
      <c r="M355" s="122" t="s">
        <v>1168</v>
      </c>
      <c r="N355" s="122">
        <f t="shared" si="678"/>
        <v>0</v>
      </c>
      <c r="O355" s="302"/>
      <c r="P355" s="320"/>
      <c r="Q355" s="320"/>
      <c r="R355" s="320"/>
      <c r="S355" s="320"/>
      <c r="T355" s="320"/>
      <c r="U355" s="320"/>
      <c r="V355" s="320"/>
      <c r="W355" s="320"/>
      <c r="X355" s="320"/>
      <c r="Y355" s="320"/>
      <c r="Z355" s="320"/>
      <c r="AA355" s="122"/>
      <c r="AB355" s="122">
        <f t="shared" si="679"/>
        <v>0</v>
      </c>
      <c r="AC355" s="122">
        <f t="shared" si="680"/>
        <v>0</v>
      </c>
      <c r="AD355" s="122"/>
      <c r="AE355" s="122"/>
      <c r="AF355" s="122">
        <f t="shared" si="681"/>
        <v>0</v>
      </c>
      <c r="AG355" s="122"/>
      <c r="AH355" s="122"/>
      <c r="AI355" s="122">
        <f t="shared" si="682"/>
        <v>0</v>
      </c>
      <c r="AJ355" s="122"/>
      <c r="AK355" s="122"/>
      <c r="AL355" s="122">
        <f t="shared" si="683"/>
        <v>0</v>
      </c>
      <c r="AM355" s="122"/>
      <c r="AN355" s="122"/>
      <c r="AO355" s="122">
        <f t="shared" si="684"/>
        <v>0</v>
      </c>
      <c r="AP355" s="122"/>
      <c r="AQ355" s="122"/>
      <c r="AR355" s="122">
        <f t="shared" si="685"/>
        <v>0</v>
      </c>
      <c r="AS355" s="122"/>
      <c r="AT355" s="122"/>
      <c r="AU355" s="122">
        <f t="shared" si="686"/>
        <v>0</v>
      </c>
      <c r="AV355" s="122"/>
      <c r="AW355" s="122"/>
      <c r="AX355" s="122">
        <f t="shared" si="687"/>
        <v>0</v>
      </c>
      <c r="AY355" s="122"/>
      <c r="AZ355" s="122"/>
      <c r="BA355" s="122">
        <f t="shared" si="688"/>
        <v>0</v>
      </c>
      <c r="BB355" s="122"/>
      <c r="BC355" s="122"/>
      <c r="BD355" s="122">
        <f t="shared" si="689"/>
        <v>0</v>
      </c>
      <c r="BE355" s="122"/>
      <c r="BF355" s="122"/>
      <c r="BG355" s="122">
        <f t="shared" si="690"/>
        <v>0</v>
      </c>
      <c r="BH355" s="122"/>
      <c r="BI355" s="122"/>
      <c r="BJ355" s="122">
        <f t="shared" si="691"/>
        <v>0</v>
      </c>
      <c r="BK355" s="122"/>
      <c r="BL355" s="310"/>
      <c r="BM355" s="315"/>
      <c r="BN355" s="318"/>
    </row>
    <row r="356" s="48" customFormat="1" ht="33.95" hidden="1" customHeight="1" outlineLevel="3" collapsed="1" spans="2:66">
      <c r="B356" s="118" t="s">
        <v>779</v>
      </c>
      <c r="C356" s="119" t="s">
        <v>1539</v>
      </c>
      <c r="D356" s="48" t="s">
        <v>1540</v>
      </c>
      <c r="E356" s="118"/>
      <c r="F356" s="118"/>
      <c r="G356" s="118"/>
      <c r="H356" s="118">
        <f>SUM(H357:H361)</f>
        <v>0</v>
      </c>
      <c r="I356" s="118"/>
      <c r="J356" s="118"/>
      <c r="K356" s="118"/>
      <c r="L356" s="118"/>
      <c r="M356" s="118"/>
      <c r="N356" s="118"/>
      <c r="O356" s="118"/>
      <c r="P356" s="292"/>
      <c r="Q356" s="292"/>
      <c r="R356" s="292"/>
      <c r="S356" s="292"/>
      <c r="T356" s="292"/>
      <c r="U356" s="292"/>
      <c r="V356" s="292"/>
      <c r="W356" s="292"/>
      <c r="X356" s="292"/>
      <c r="Y356" s="292"/>
      <c r="Z356" s="292"/>
      <c r="AA356" s="292"/>
      <c r="AB356" s="118">
        <f t="shared" ref="AB356:AF356" si="692">SUM(AB357:AB361)</f>
        <v>0</v>
      </c>
      <c r="AC356" s="118">
        <f t="shared" si="692"/>
        <v>0</v>
      </c>
      <c r="AD356" s="118"/>
      <c r="AE356" s="118"/>
      <c r="AF356" s="118">
        <f t="shared" si="692"/>
        <v>0</v>
      </c>
      <c r="AG356" s="118"/>
      <c r="AH356" s="118"/>
      <c r="AI356" s="118">
        <f>SUM(AI357:AI361)</f>
        <v>0</v>
      </c>
      <c r="AJ356" s="118"/>
      <c r="AK356" s="118"/>
      <c r="AL356" s="118">
        <f>SUM(AL357:AL361)</f>
        <v>0</v>
      </c>
      <c r="AM356" s="118"/>
      <c r="AN356" s="118"/>
      <c r="AO356" s="118">
        <f>SUM(AO357:AO361)</f>
        <v>0</v>
      </c>
      <c r="AP356" s="118"/>
      <c r="AQ356" s="118"/>
      <c r="AR356" s="118">
        <f>SUM(AR357:AR361)</f>
        <v>0</v>
      </c>
      <c r="AS356" s="118"/>
      <c r="AT356" s="118"/>
      <c r="AU356" s="118">
        <f>SUM(AU357:AU361)</f>
        <v>0</v>
      </c>
      <c r="AV356" s="118"/>
      <c r="AW356" s="118"/>
      <c r="AX356" s="118">
        <f>SUM(AX357:AX361)</f>
        <v>0</v>
      </c>
      <c r="AY356" s="118"/>
      <c r="AZ356" s="118"/>
      <c r="BA356" s="118">
        <f>SUM(BA357:BA361)</f>
        <v>0</v>
      </c>
      <c r="BB356" s="118"/>
      <c r="BC356" s="118"/>
      <c r="BD356" s="118">
        <f>SUM(BD357:BD361)</f>
        <v>0</v>
      </c>
      <c r="BE356" s="118"/>
      <c r="BF356" s="118"/>
      <c r="BG356" s="118">
        <f>SUM(BG357:BG361)</f>
        <v>0</v>
      </c>
      <c r="BH356" s="118"/>
      <c r="BI356" s="118"/>
      <c r="BJ356" s="118">
        <f>SUM(BJ357:BJ361)</f>
        <v>0</v>
      </c>
      <c r="BK356" s="118"/>
      <c r="BL356" s="309"/>
      <c r="BM356" s="315"/>
      <c r="BN356" s="317"/>
    </row>
    <row r="357" s="121" customFormat="1" ht="33.95" hidden="1" customHeight="1" outlineLevel="4" spans="2:66">
      <c r="B357" s="122" t="s">
        <v>784</v>
      </c>
      <c r="C357" s="123" t="s">
        <v>1541</v>
      </c>
      <c r="D357" s="121" t="s">
        <v>1542</v>
      </c>
      <c r="E357" s="122" t="s">
        <v>1543</v>
      </c>
      <c r="F357" s="122"/>
      <c r="G357" s="122" t="s">
        <v>928</v>
      </c>
      <c r="H357" s="122">
        <f t="shared" ref="H357:H361" si="693">IFERROR(J357*L357*N357,0)</f>
        <v>0</v>
      </c>
      <c r="I357" s="122" t="s">
        <v>1227</v>
      </c>
      <c r="J357" s="302"/>
      <c r="K357" s="122" t="s">
        <v>1381</v>
      </c>
      <c r="L357" s="302"/>
      <c r="M357" s="122" t="s">
        <v>1433</v>
      </c>
      <c r="N357" s="122">
        <f t="shared" ref="N357:N364" si="694">COUNTA(O357:Z357)</f>
        <v>0</v>
      </c>
      <c r="O357" s="302"/>
      <c r="P357" s="321"/>
      <c r="Q357" s="321"/>
      <c r="R357" s="321"/>
      <c r="S357" s="321"/>
      <c r="T357" s="321"/>
      <c r="U357" s="321"/>
      <c r="V357" s="321"/>
      <c r="W357" s="321"/>
      <c r="X357" s="321"/>
      <c r="Y357" s="321"/>
      <c r="Z357" s="321"/>
      <c r="AA357" s="122"/>
      <c r="AB357" s="122">
        <f t="shared" ref="AB357:AB364" si="695">SUM(AC357,AF357,AI357,AL357,AO357,AR357,AU357,AX357,BA357,BD357,BG357,BJ357)</f>
        <v>0</v>
      </c>
      <c r="AC357" s="122">
        <f t="shared" ref="AC357:AC364" si="696">IF(O357="",0,$J357*$L357)</f>
        <v>0</v>
      </c>
      <c r="AD357" s="122"/>
      <c r="AE357" s="122"/>
      <c r="AF357" s="122">
        <f t="shared" ref="AF357:AF364" si="697">IF(P357="",0,$J357*$L357)</f>
        <v>0</v>
      </c>
      <c r="AG357" s="122"/>
      <c r="AH357" s="122"/>
      <c r="AI357" s="122">
        <f t="shared" ref="AI357:AI364" si="698">IF(Q357="",0,$J357*$L357)</f>
        <v>0</v>
      </c>
      <c r="AJ357" s="122"/>
      <c r="AK357" s="122"/>
      <c r="AL357" s="122">
        <f t="shared" ref="AL357:AL364" si="699">IF(R357="",0,$J357*$L357)</f>
        <v>0</v>
      </c>
      <c r="AM357" s="122"/>
      <c r="AN357" s="122"/>
      <c r="AO357" s="122">
        <f t="shared" ref="AO357:AO364" si="700">IF(S357="",0,$J357*$L357)</f>
        <v>0</v>
      </c>
      <c r="AP357" s="122"/>
      <c r="AQ357" s="122"/>
      <c r="AR357" s="122">
        <f t="shared" ref="AR357:AR364" si="701">IF(T357="",0,$J357*$L357)</f>
        <v>0</v>
      </c>
      <c r="AS357" s="122"/>
      <c r="AT357" s="122"/>
      <c r="AU357" s="122">
        <f t="shared" ref="AU357:AU364" si="702">IF(U357="",0,$J357*$L357)</f>
        <v>0</v>
      </c>
      <c r="AV357" s="122"/>
      <c r="AW357" s="122"/>
      <c r="AX357" s="122">
        <f t="shared" ref="AX357:AX364" si="703">IF(V357="",0,$J357*$L357)</f>
        <v>0</v>
      </c>
      <c r="AY357" s="122"/>
      <c r="AZ357" s="122"/>
      <c r="BA357" s="122">
        <f t="shared" ref="BA357:BA364" si="704">IF(W357="",0,$J357*$L357)</f>
        <v>0</v>
      </c>
      <c r="BB357" s="122"/>
      <c r="BC357" s="122"/>
      <c r="BD357" s="122">
        <f t="shared" ref="BD357:BD364" si="705">IF(X357="",0,$J357*$L357)</f>
        <v>0</v>
      </c>
      <c r="BE357" s="122"/>
      <c r="BF357" s="122"/>
      <c r="BG357" s="122">
        <f t="shared" ref="BG357:BG364" si="706">IF(Y357="",0,$J357*$L357)</f>
        <v>0</v>
      </c>
      <c r="BH357" s="122"/>
      <c r="BI357" s="122"/>
      <c r="BJ357" s="122">
        <f t="shared" ref="BJ357:BJ364" si="707">IF(Z357="",0,$J357*$L357)</f>
        <v>0</v>
      </c>
      <c r="BK357" s="122"/>
      <c r="BL357" s="310"/>
      <c r="BM357" s="315"/>
      <c r="BN357" s="318"/>
    </row>
    <row r="358" s="121" customFormat="1" ht="33.95" hidden="1" customHeight="1" outlineLevel="4" spans="2:66">
      <c r="B358" s="122" t="s">
        <v>784</v>
      </c>
      <c r="C358" s="123" t="s">
        <v>1544</v>
      </c>
      <c r="D358" s="121" t="s">
        <v>1545</v>
      </c>
      <c r="E358" s="122" t="s">
        <v>1543</v>
      </c>
      <c r="F358" s="122"/>
      <c r="G358" s="122" t="s">
        <v>928</v>
      </c>
      <c r="H358" s="122">
        <f t="shared" si="693"/>
        <v>0</v>
      </c>
      <c r="I358" s="122" t="s">
        <v>1227</v>
      </c>
      <c r="J358" s="302"/>
      <c r="K358" s="122" t="s">
        <v>1381</v>
      </c>
      <c r="L358" s="302"/>
      <c r="M358" s="122" t="s">
        <v>1433</v>
      </c>
      <c r="N358" s="122">
        <f t="shared" si="694"/>
        <v>0</v>
      </c>
      <c r="O358" s="302"/>
      <c r="P358" s="302"/>
      <c r="Q358" s="302"/>
      <c r="R358" s="302"/>
      <c r="S358" s="302"/>
      <c r="T358" s="302"/>
      <c r="U358" s="302"/>
      <c r="V358" s="302"/>
      <c r="W358" s="302"/>
      <c r="X358" s="302"/>
      <c r="Y358" s="302"/>
      <c r="Z358" s="302"/>
      <c r="AA358" s="122"/>
      <c r="AB358" s="122">
        <f t="shared" si="695"/>
        <v>0</v>
      </c>
      <c r="AC358" s="122">
        <f t="shared" si="696"/>
        <v>0</v>
      </c>
      <c r="AD358" s="122"/>
      <c r="AE358" s="122"/>
      <c r="AF358" s="122">
        <f t="shared" si="697"/>
        <v>0</v>
      </c>
      <c r="AG358" s="122"/>
      <c r="AH358" s="122"/>
      <c r="AI358" s="122">
        <f t="shared" si="698"/>
        <v>0</v>
      </c>
      <c r="AJ358" s="122"/>
      <c r="AK358" s="122"/>
      <c r="AL358" s="122">
        <f t="shared" si="699"/>
        <v>0</v>
      </c>
      <c r="AM358" s="122"/>
      <c r="AN358" s="122"/>
      <c r="AO358" s="122">
        <f t="shared" si="700"/>
        <v>0</v>
      </c>
      <c r="AP358" s="122"/>
      <c r="AQ358" s="122"/>
      <c r="AR358" s="122">
        <f t="shared" si="701"/>
        <v>0</v>
      </c>
      <c r="AS358" s="122"/>
      <c r="AT358" s="122"/>
      <c r="AU358" s="122">
        <f t="shared" si="702"/>
        <v>0</v>
      </c>
      <c r="AV358" s="122"/>
      <c r="AW358" s="122"/>
      <c r="AX358" s="122">
        <f t="shared" si="703"/>
        <v>0</v>
      </c>
      <c r="AY358" s="122"/>
      <c r="AZ358" s="122"/>
      <c r="BA358" s="122">
        <f t="shared" si="704"/>
        <v>0</v>
      </c>
      <c r="BB358" s="122"/>
      <c r="BC358" s="122"/>
      <c r="BD358" s="122">
        <f t="shared" si="705"/>
        <v>0</v>
      </c>
      <c r="BE358" s="122"/>
      <c r="BF358" s="122"/>
      <c r="BG358" s="122">
        <f t="shared" si="706"/>
        <v>0</v>
      </c>
      <c r="BH358" s="122"/>
      <c r="BI358" s="122"/>
      <c r="BJ358" s="122">
        <f t="shared" si="707"/>
        <v>0</v>
      </c>
      <c r="BK358" s="122"/>
      <c r="BL358" s="310"/>
      <c r="BM358" s="315"/>
      <c r="BN358" s="318"/>
    </row>
    <row r="359" s="121" customFormat="1" ht="33.95" hidden="1" customHeight="1" outlineLevel="4" spans="2:66">
      <c r="B359" s="122" t="s">
        <v>784</v>
      </c>
      <c r="C359" s="123" t="s">
        <v>1546</v>
      </c>
      <c r="D359" s="121" t="s">
        <v>1547</v>
      </c>
      <c r="E359" s="122" t="s">
        <v>1548</v>
      </c>
      <c r="F359" s="122"/>
      <c r="G359" s="122" t="s">
        <v>928</v>
      </c>
      <c r="H359" s="122">
        <f t="shared" si="693"/>
        <v>0</v>
      </c>
      <c r="I359" s="122" t="s">
        <v>1227</v>
      </c>
      <c r="J359" s="302"/>
      <c r="K359" s="122" t="s">
        <v>1381</v>
      </c>
      <c r="L359" s="302"/>
      <c r="M359" s="122" t="s">
        <v>1433</v>
      </c>
      <c r="N359" s="122">
        <f t="shared" si="694"/>
        <v>0</v>
      </c>
      <c r="O359" s="302"/>
      <c r="P359" s="302"/>
      <c r="Q359" s="302"/>
      <c r="R359" s="302"/>
      <c r="S359" s="302"/>
      <c r="T359" s="302"/>
      <c r="U359" s="302"/>
      <c r="V359" s="302"/>
      <c r="W359" s="302"/>
      <c r="X359" s="302"/>
      <c r="Y359" s="302"/>
      <c r="Z359" s="302"/>
      <c r="AA359" s="122"/>
      <c r="AB359" s="122">
        <f t="shared" si="695"/>
        <v>0</v>
      </c>
      <c r="AC359" s="122">
        <f t="shared" si="696"/>
        <v>0</v>
      </c>
      <c r="AD359" s="122"/>
      <c r="AE359" s="122"/>
      <c r="AF359" s="122">
        <f t="shared" si="697"/>
        <v>0</v>
      </c>
      <c r="AG359" s="122"/>
      <c r="AH359" s="122"/>
      <c r="AI359" s="122">
        <f t="shared" si="698"/>
        <v>0</v>
      </c>
      <c r="AJ359" s="122"/>
      <c r="AK359" s="122"/>
      <c r="AL359" s="122">
        <f t="shared" si="699"/>
        <v>0</v>
      </c>
      <c r="AM359" s="122"/>
      <c r="AN359" s="122"/>
      <c r="AO359" s="122">
        <f t="shared" si="700"/>
        <v>0</v>
      </c>
      <c r="AP359" s="122"/>
      <c r="AQ359" s="122"/>
      <c r="AR359" s="122">
        <f t="shared" si="701"/>
        <v>0</v>
      </c>
      <c r="AS359" s="122"/>
      <c r="AT359" s="122"/>
      <c r="AU359" s="122">
        <f t="shared" si="702"/>
        <v>0</v>
      </c>
      <c r="AV359" s="122"/>
      <c r="AW359" s="122"/>
      <c r="AX359" s="122">
        <f t="shared" si="703"/>
        <v>0</v>
      </c>
      <c r="AY359" s="122"/>
      <c r="AZ359" s="122"/>
      <c r="BA359" s="122">
        <f t="shared" si="704"/>
        <v>0</v>
      </c>
      <c r="BB359" s="122"/>
      <c r="BC359" s="122"/>
      <c r="BD359" s="122">
        <f t="shared" si="705"/>
        <v>0</v>
      </c>
      <c r="BE359" s="122"/>
      <c r="BF359" s="122"/>
      <c r="BG359" s="122">
        <f t="shared" si="706"/>
        <v>0</v>
      </c>
      <c r="BH359" s="122"/>
      <c r="BI359" s="122"/>
      <c r="BJ359" s="122">
        <f t="shared" si="707"/>
        <v>0</v>
      </c>
      <c r="BK359" s="122"/>
      <c r="BL359" s="310"/>
      <c r="BM359" s="315"/>
      <c r="BN359" s="318"/>
    </row>
    <row r="360" s="121" customFormat="1" ht="33.95" hidden="1" customHeight="1" outlineLevel="4" spans="2:66">
      <c r="B360" s="122" t="s">
        <v>784</v>
      </c>
      <c r="C360" s="123" t="s">
        <v>1549</v>
      </c>
      <c r="D360" s="121" t="s">
        <v>1550</v>
      </c>
      <c r="E360" s="122" t="s">
        <v>1543</v>
      </c>
      <c r="F360" s="122"/>
      <c r="G360" s="122" t="s">
        <v>928</v>
      </c>
      <c r="H360" s="122">
        <f t="shared" si="693"/>
        <v>0</v>
      </c>
      <c r="I360" s="122" t="s">
        <v>1227</v>
      </c>
      <c r="J360" s="302"/>
      <c r="K360" s="122" t="s">
        <v>1381</v>
      </c>
      <c r="L360" s="302"/>
      <c r="M360" s="122" t="s">
        <v>1433</v>
      </c>
      <c r="N360" s="122">
        <f t="shared" si="694"/>
        <v>0</v>
      </c>
      <c r="O360" s="302"/>
      <c r="P360" s="302"/>
      <c r="Q360" s="302"/>
      <c r="R360" s="302"/>
      <c r="S360" s="302"/>
      <c r="T360" s="302"/>
      <c r="U360" s="302"/>
      <c r="V360" s="302"/>
      <c r="W360" s="302"/>
      <c r="X360" s="302"/>
      <c r="Y360" s="302"/>
      <c r="Z360" s="302"/>
      <c r="AA360" s="122"/>
      <c r="AB360" s="122">
        <f t="shared" si="695"/>
        <v>0</v>
      </c>
      <c r="AC360" s="122">
        <f t="shared" si="696"/>
        <v>0</v>
      </c>
      <c r="AD360" s="122"/>
      <c r="AE360" s="122"/>
      <c r="AF360" s="122">
        <f t="shared" si="697"/>
        <v>0</v>
      </c>
      <c r="AG360" s="122"/>
      <c r="AH360" s="122"/>
      <c r="AI360" s="122">
        <f t="shared" si="698"/>
        <v>0</v>
      </c>
      <c r="AJ360" s="122"/>
      <c r="AK360" s="122"/>
      <c r="AL360" s="122">
        <f t="shared" si="699"/>
        <v>0</v>
      </c>
      <c r="AM360" s="122"/>
      <c r="AN360" s="122"/>
      <c r="AO360" s="122">
        <f t="shared" si="700"/>
        <v>0</v>
      </c>
      <c r="AP360" s="122"/>
      <c r="AQ360" s="122"/>
      <c r="AR360" s="122">
        <f t="shared" si="701"/>
        <v>0</v>
      </c>
      <c r="AS360" s="122"/>
      <c r="AT360" s="122"/>
      <c r="AU360" s="122">
        <f t="shared" si="702"/>
        <v>0</v>
      </c>
      <c r="AV360" s="122"/>
      <c r="AW360" s="122"/>
      <c r="AX360" s="122">
        <f t="shared" si="703"/>
        <v>0</v>
      </c>
      <c r="AY360" s="122"/>
      <c r="AZ360" s="122"/>
      <c r="BA360" s="122">
        <f t="shared" si="704"/>
        <v>0</v>
      </c>
      <c r="BB360" s="122"/>
      <c r="BC360" s="122"/>
      <c r="BD360" s="122">
        <f t="shared" si="705"/>
        <v>0</v>
      </c>
      <c r="BE360" s="122"/>
      <c r="BF360" s="122"/>
      <c r="BG360" s="122">
        <f t="shared" si="706"/>
        <v>0</v>
      </c>
      <c r="BH360" s="122"/>
      <c r="BI360" s="122"/>
      <c r="BJ360" s="122">
        <f t="shared" si="707"/>
        <v>0</v>
      </c>
      <c r="BK360" s="122"/>
      <c r="BL360" s="310"/>
      <c r="BM360" s="315"/>
      <c r="BN360" s="318"/>
    </row>
    <row r="361" s="121" customFormat="1" ht="33.95" hidden="1" customHeight="1" outlineLevel="4" spans="2:66">
      <c r="B361" s="122" t="s">
        <v>784</v>
      </c>
      <c r="C361" s="123" t="s">
        <v>1551</v>
      </c>
      <c r="D361" s="121" t="s">
        <v>1552</v>
      </c>
      <c r="E361" s="122" t="s">
        <v>1553</v>
      </c>
      <c r="F361" s="122"/>
      <c r="G361" s="122" t="s">
        <v>928</v>
      </c>
      <c r="H361" s="122">
        <f t="shared" si="693"/>
        <v>0</v>
      </c>
      <c r="I361" s="122" t="s">
        <v>1227</v>
      </c>
      <c r="J361" s="302"/>
      <c r="K361" s="122" t="s">
        <v>1381</v>
      </c>
      <c r="L361" s="302"/>
      <c r="M361" s="122" t="s">
        <v>1433</v>
      </c>
      <c r="N361" s="122">
        <f t="shared" si="694"/>
        <v>0</v>
      </c>
      <c r="O361" s="302"/>
      <c r="P361" s="302"/>
      <c r="Q361" s="302"/>
      <c r="R361" s="302"/>
      <c r="S361" s="302"/>
      <c r="T361" s="302"/>
      <c r="U361" s="302"/>
      <c r="V361" s="302"/>
      <c r="W361" s="302"/>
      <c r="X361" s="302"/>
      <c r="Y361" s="302"/>
      <c r="Z361" s="302"/>
      <c r="AA361" s="122"/>
      <c r="AB361" s="122">
        <f t="shared" si="695"/>
        <v>0</v>
      </c>
      <c r="AC361" s="122">
        <f t="shared" si="696"/>
        <v>0</v>
      </c>
      <c r="AD361" s="122"/>
      <c r="AE361" s="122"/>
      <c r="AF361" s="122">
        <f t="shared" si="697"/>
        <v>0</v>
      </c>
      <c r="AG361" s="122"/>
      <c r="AH361" s="122"/>
      <c r="AI361" s="122">
        <f t="shared" si="698"/>
        <v>0</v>
      </c>
      <c r="AJ361" s="122"/>
      <c r="AK361" s="122"/>
      <c r="AL361" s="122">
        <f t="shared" si="699"/>
        <v>0</v>
      </c>
      <c r="AM361" s="122"/>
      <c r="AN361" s="122"/>
      <c r="AO361" s="122">
        <f t="shared" si="700"/>
        <v>0</v>
      </c>
      <c r="AP361" s="122"/>
      <c r="AQ361" s="122"/>
      <c r="AR361" s="122">
        <f t="shared" si="701"/>
        <v>0</v>
      </c>
      <c r="AS361" s="122"/>
      <c r="AT361" s="122"/>
      <c r="AU361" s="122">
        <f t="shared" si="702"/>
        <v>0</v>
      </c>
      <c r="AV361" s="122"/>
      <c r="AW361" s="122"/>
      <c r="AX361" s="122">
        <f t="shared" si="703"/>
        <v>0</v>
      </c>
      <c r="AY361" s="122"/>
      <c r="AZ361" s="122"/>
      <c r="BA361" s="122">
        <f t="shared" si="704"/>
        <v>0</v>
      </c>
      <c r="BB361" s="122"/>
      <c r="BC361" s="122"/>
      <c r="BD361" s="122">
        <f t="shared" si="705"/>
        <v>0</v>
      </c>
      <c r="BE361" s="122"/>
      <c r="BF361" s="122"/>
      <c r="BG361" s="122">
        <f t="shared" si="706"/>
        <v>0</v>
      </c>
      <c r="BH361" s="122"/>
      <c r="BI361" s="122"/>
      <c r="BJ361" s="122">
        <f t="shared" si="707"/>
        <v>0</v>
      </c>
      <c r="BK361" s="122"/>
      <c r="BL361" s="310"/>
      <c r="BM361" s="315"/>
      <c r="BN361" s="318"/>
    </row>
    <row r="362" s="48" customFormat="1" ht="33.95" hidden="1" customHeight="1" outlineLevel="3" spans="2:66">
      <c r="B362" s="118" t="s">
        <v>784</v>
      </c>
      <c r="C362" s="119" t="s">
        <v>1554</v>
      </c>
      <c r="D362" s="48" t="s">
        <v>1555</v>
      </c>
      <c r="E362" s="118" t="s">
        <v>1556</v>
      </c>
      <c r="F362" s="118"/>
      <c r="G362" s="118" t="s">
        <v>928</v>
      </c>
      <c r="H362" s="118">
        <f t="shared" ref="H362:H369" si="708">J362*L362*N362</f>
        <v>0</v>
      </c>
      <c r="I362" s="118" t="s">
        <v>1332</v>
      </c>
      <c r="J362" s="302"/>
      <c r="K362" s="118" t="s">
        <v>1381</v>
      </c>
      <c r="L362" s="302"/>
      <c r="M362" s="118" t="s">
        <v>1433</v>
      </c>
      <c r="N362" s="118">
        <f t="shared" si="694"/>
        <v>0</v>
      </c>
      <c r="O362" s="302"/>
      <c r="P362" s="302"/>
      <c r="Q362" s="302"/>
      <c r="R362" s="302"/>
      <c r="S362" s="302"/>
      <c r="T362" s="302"/>
      <c r="U362" s="302"/>
      <c r="V362" s="302"/>
      <c r="W362" s="302"/>
      <c r="X362" s="302"/>
      <c r="Y362" s="302"/>
      <c r="Z362" s="302"/>
      <c r="AA362" s="118"/>
      <c r="AB362" s="118">
        <f t="shared" si="695"/>
        <v>0</v>
      </c>
      <c r="AC362" s="118">
        <f t="shared" si="696"/>
        <v>0</v>
      </c>
      <c r="AD362" s="118"/>
      <c r="AE362" s="118"/>
      <c r="AF362" s="118">
        <f t="shared" si="697"/>
        <v>0</v>
      </c>
      <c r="AG362" s="118"/>
      <c r="AH362" s="118"/>
      <c r="AI362" s="118">
        <f t="shared" si="698"/>
        <v>0</v>
      </c>
      <c r="AJ362" s="118"/>
      <c r="AK362" s="118"/>
      <c r="AL362" s="118">
        <f t="shared" si="699"/>
        <v>0</v>
      </c>
      <c r="AM362" s="118"/>
      <c r="AN362" s="118"/>
      <c r="AO362" s="118">
        <f t="shared" si="700"/>
        <v>0</v>
      </c>
      <c r="AP362" s="118"/>
      <c r="AQ362" s="118"/>
      <c r="AR362" s="118">
        <f t="shared" si="701"/>
        <v>0</v>
      </c>
      <c r="AS362" s="118"/>
      <c r="AT362" s="118"/>
      <c r="AU362" s="118">
        <f t="shared" si="702"/>
        <v>0</v>
      </c>
      <c r="AV362" s="118"/>
      <c r="AW362" s="118"/>
      <c r="AX362" s="118">
        <f t="shared" si="703"/>
        <v>0</v>
      </c>
      <c r="AY362" s="118"/>
      <c r="AZ362" s="118"/>
      <c r="BA362" s="118">
        <f t="shared" si="704"/>
        <v>0</v>
      </c>
      <c r="BB362" s="118"/>
      <c r="BC362" s="118"/>
      <c r="BD362" s="118">
        <f t="shared" si="705"/>
        <v>0</v>
      </c>
      <c r="BE362" s="118"/>
      <c r="BF362" s="118"/>
      <c r="BG362" s="118">
        <f t="shared" si="706"/>
        <v>0</v>
      </c>
      <c r="BH362" s="118"/>
      <c r="BI362" s="118"/>
      <c r="BJ362" s="118">
        <f t="shared" si="707"/>
        <v>0</v>
      </c>
      <c r="BK362" s="118"/>
      <c r="BL362" s="309"/>
      <c r="BM362" s="315"/>
      <c r="BN362" s="317"/>
    </row>
    <row r="363" s="48" customFormat="1" ht="33.95" hidden="1" customHeight="1" outlineLevel="3" spans="2:66">
      <c r="B363" s="118" t="s">
        <v>784</v>
      </c>
      <c r="C363" s="119" t="s">
        <v>1557</v>
      </c>
      <c r="D363" s="48" t="s">
        <v>1558</v>
      </c>
      <c r="E363" s="118" t="s">
        <v>1559</v>
      </c>
      <c r="F363" s="118"/>
      <c r="G363" s="118" t="s">
        <v>928</v>
      </c>
      <c r="H363" s="118">
        <f t="shared" si="708"/>
        <v>0</v>
      </c>
      <c r="I363" s="118" t="s">
        <v>1017</v>
      </c>
      <c r="J363" s="118">
        <f>AVERAGE('1-1 项目基础信息'!$H$9:$S$9)</f>
        <v>0</v>
      </c>
      <c r="K363" s="118" t="s">
        <v>1018</v>
      </c>
      <c r="L363" s="302"/>
      <c r="M363" s="118" t="s">
        <v>1181</v>
      </c>
      <c r="N363" s="118">
        <f t="shared" si="694"/>
        <v>0</v>
      </c>
      <c r="O363" s="302"/>
      <c r="P363" s="302"/>
      <c r="Q363" s="302"/>
      <c r="R363" s="302"/>
      <c r="S363" s="302"/>
      <c r="T363" s="302"/>
      <c r="U363" s="302"/>
      <c r="V363" s="302"/>
      <c r="W363" s="302"/>
      <c r="X363" s="302"/>
      <c r="Y363" s="302"/>
      <c r="Z363" s="302"/>
      <c r="AA363" s="118"/>
      <c r="AB363" s="118">
        <f t="shared" si="695"/>
        <v>0</v>
      </c>
      <c r="AC363" s="118">
        <f t="shared" si="696"/>
        <v>0</v>
      </c>
      <c r="AD363" s="118"/>
      <c r="AE363" s="118"/>
      <c r="AF363" s="118">
        <f t="shared" si="697"/>
        <v>0</v>
      </c>
      <c r="AG363" s="118"/>
      <c r="AH363" s="118"/>
      <c r="AI363" s="118">
        <f t="shared" si="698"/>
        <v>0</v>
      </c>
      <c r="AJ363" s="118"/>
      <c r="AK363" s="118"/>
      <c r="AL363" s="118">
        <f t="shared" si="699"/>
        <v>0</v>
      </c>
      <c r="AM363" s="118"/>
      <c r="AN363" s="118"/>
      <c r="AO363" s="118">
        <f t="shared" si="700"/>
        <v>0</v>
      </c>
      <c r="AP363" s="118"/>
      <c r="AQ363" s="118"/>
      <c r="AR363" s="118">
        <f t="shared" si="701"/>
        <v>0</v>
      </c>
      <c r="AS363" s="118"/>
      <c r="AT363" s="118"/>
      <c r="AU363" s="118">
        <f t="shared" si="702"/>
        <v>0</v>
      </c>
      <c r="AV363" s="118"/>
      <c r="AW363" s="118"/>
      <c r="AX363" s="118">
        <f t="shared" si="703"/>
        <v>0</v>
      </c>
      <c r="AY363" s="118"/>
      <c r="AZ363" s="118"/>
      <c r="BA363" s="118">
        <f t="shared" si="704"/>
        <v>0</v>
      </c>
      <c r="BB363" s="118"/>
      <c r="BC363" s="118"/>
      <c r="BD363" s="118">
        <f t="shared" si="705"/>
        <v>0</v>
      </c>
      <c r="BE363" s="118"/>
      <c r="BF363" s="118"/>
      <c r="BG363" s="118">
        <f t="shared" si="706"/>
        <v>0</v>
      </c>
      <c r="BH363" s="118"/>
      <c r="BI363" s="118"/>
      <c r="BJ363" s="118">
        <f t="shared" si="707"/>
        <v>0</v>
      </c>
      <c r="BK363" s="118"/>
      <c r="BL363" s="309"/>
      <c r="BM363" s="315"/>
      <c r="BN363" s="317"/>
    </row>
    <row r="364" s="48" customFormat="1" ht="33.95" hidden="1" customHeight="1" outlineLevel="3" spans="2:66">
      <c r="B364" s="118" t="s">
        <v>784</v>
      </c>
      <c r="C364" s="119" t="s">
        <v>1560</v>
      </c>
      <c r="D364" s="48" t="s">
        <v>1561</v>
      </c>
      <c r="E364" s="118" t="s">
        <v>1562</v>
      </c>
      <c r="F364" s="118"/>
      <c r="G364" s="118" t="s">
        <v>928</v>
      </c>
      <c r="H364" s="118">
        <f t="shared" si="708"/>
        <v>0</v>
      </c>
      <c r="I364" s="118" t="s">
        <v>1167</v>
      </c>
      <c r="J364" s="302"/>
      <c r="K364" s="118" t="s">
        <v>1381</v>
      </c>
      <c r="L364" s="302"/>
      <c r="M364" s="118" t="s">
        <v>1433</v>
      </c>
      <c r="N364" s="118">
        <f t="shared" si="694"/>
        <v>0</v>
      </c>
      <c r="O364" s="302"/>
      <c r="P364" s="320"/>
      <c r="Q364" s="320"/>
      <c r="R364" s="320"/>
      <c r="S364" s="320"/>
      <c r="T364" s="320"/>
      <c r="U364" s="320"/>
      <c r="V364" s="320"/>
      <c r="W364" s="320"/>
      <c r="X364" s="320"/>
      <c r="Y364" s="320"/>
      <c r="Z364" s="320"/>
      <c r="AA364" s="118"/>
      <c r="AB364" s="118">
        <f t="shared" si="695"/>
        <v>0</v>
      </c>
      <c r="AC364" s="118">
        <f t="shared" si="696"/>
        <v>0</v>
      </c>
      <c r="AD364" s="118"/>
      <c r="AE364" s="118"/>
      <c r="AF364" s="118">
        <f t="shared" si="697"/>
        <v>0</v>
      </c>
      <c r="AG364" s="118"/>
      <c r="AH364" s="118"/>
      <c r="AI364" s="118">
        <f t="shared" si="698"/>
        <v>0</v>
      </c>
      <c r="AJ364" s="118"/>
      <c r="AK364" s="118"/>
      <c r="AL364" s="118">
        <f t="shared" si="699"/>
        <v>0</v>
      </c>
      <c r="AM364" s="118"/>
      <c r="AN364" s="118"/>
      <c r="AO364" s="118">
        <f t="shared" si="700"/>
        <v>0</v>
      </c>
      <c r="AP364" s="118"/>
      <c r="AQ364" s="118"/>
      <c r="AR364" s="118">
        <f t="shared" si="701"/>
        <v>0</v>
      </c>
      <c r="AS364" s="118"/>
      <c r="AT364" s="118"/>
      <c r="AU364" s="118">
        <f t="shared" si="702"/>
        <v>0</v>
      </c>
      <c r="AV364" s="118"/>
      <c r="AW364" s="118"/>
      <c r="AX364" s="118">
        <f t="shared" si="703"/>
        <v>0</v>
      </c>
      <c r="AY364" s="118"/>
      <c r="AZ364" s="118"/>
      <c r="BA364" s="118">
        <f t="shared" si="704"/>
        <v>0</v>
      </c>
      <c r="BB364" s="118"/>
      <c r="BC364" s="118"/>
      <c r="BD364" s="118">
        <f t="shared" si="705"/>
        <v>0</v>
      </c>
      <c r="BE364" s="118"/>
      <c r="BF364" s="118"/>
      <c r="BG364" s="118">
        <f t="shared" si="706"/>
        <v>0</v>
      </c>
      <c r="BH364" s="118"/>
      <c r="BI364" s="118"/>
      <c r="BJ364" s="118">
        <f t="shared" si="707"/>
        <v>0</v>
      </c>
      <c r="BK364" s="118"/>
      <c r="BL364" s="309"/>
      <c r="BM364" s="315"/>
      <c r="BN364" s="317"/>
    </row>
    <row r="365" s="48" customFormat="1" ht="33.95" hidden="1" customHeight="1" outlineLevel="3" collapsed="1" spans="2:66">
      <c r="B365" s="118" t="s">
        <v>779</v>
      </c>
      <c r="C365" s="119" t="s">
        <v>1563</v>
      </c>
      <c r="D365" s="48" t="s">
        <v>1564</v>
      </c>
      <c r="E365" s="118"/>
      <c r="F365" s="118"/>
      <c r="G365" s="118" t="s">
        <v>928</v>
      </c>
      <c r="H365" s="118">
        <f>SUM(H366:H370)</f>
        <v>0</v>
      </c>
      <c r="I365" s="118"/>
      <c r="J365" s="118"/>
      <c r="K365" s="118"/>
      <c r="L365" s="118"/>
      <c r="M365" s="118"/>
      <c r="N365" s="118"/>
      <c r="O365" s="118"/>
      <c r="P365" s="292"/>
      <c r="Q365" s="292"/>
      <c r="R365" s="292"/>
      <c r="S365" s="292"/>
      <c r="T365" s="292"/>
      <c r="U365" s="292"/>
      <c r="V365" s="292"/>
      <c r="W365" s="292"/>
      <c r="X365" s="292"/>
      <c r="Y365" s="292"/>
      <c r="Z365" s="292"/>
      <c r="AA365" s="292"/>
      <c r="AB365" s="118">
        <f t="shared" ref="AB365:AF365" si="709">SUM(AB366:AB370)</f>
        <v>0</v>
      </c>
      <c r="AC365" s="118">
        <f t="shared" si="709"/>
        <v>0</v>
      </c>
      <c r="AD365" s="118"/>
      <c r="AE365" s="118"/>
      <c r="AF365" s="118">
        <f t="shared" si="709"/>
        <v>0</v>
      </c>
      <c r="AG365" s="118"/>
      <c r="AH365" s="118"/>
      <c r="AI365" s="118">
        <f>SUM(AI366:AI370)</f>
        <v>0</v>
      </c>
      <c r="AJ365" s="118"/>
      <c r="AK365" s="118"/>
      <c r="AL365" s="118">
        <f>SUM(AL366:AL370)</f>
        <v>0</v>
      </c>
      <c r="AM365" s="118"/>
      <c r="AN365" s="118"/>
      <c r="AO365" s="118">
        <f>SUM(AO366:AO370)</f>
        <v>0</v>
      </c>
      <c r="AP365" s="118"/>
      <c r="AQ365" s="118"/>
      <c r="AR365" s="118">
        <f>SUM(AR366:AR370)</f>
        <v>0</v>
      </c>
      <c r="AS365" s="118"/>
      <c r="AT365" s="118"/>
      <c r="AU365" s="118">
        <f>SUM(AU366:AU370)</f>
        <v>0</v>
      </c>
      <c r="AV365" s="118"/>
      <c r="AW365" s="118"/>
      <c r="AX365" s="118">
        <f>SUM(AX366:AX370)</f>
        <v>0</v>
      </c>
      <c r="AY365" s="118"/>
      <c r="AZ365" s="118"/>
      <c r="BA365" s="118">
        <f>SUM(BA366:BA370)</f>
        <v>0</v>
      </c>
      <c r="BB365" s="118"/>
      <c r="BC365" s="118"/>
      <c r="BD365" s="118">
        <f>SUM(BD366:BD370)</f>
        <v>0</v>
      </c>
      <c r="BE365" s="118"/>
      <c r="BF365" s="118"/>
      <c r="BG365" s="118">
        <f>SUM(BG366:BG370)</f>
        <v>0</v>
      </c>
      <c r="BH365" s="118"/>
      <c r="BI365" s="118"/>
      <c r="BJ365" s="118">
        <f>SUM(BJ366:BJ370)</f>
        <v>0</v>
      </c>
      <c r="BK365" s="118"/>
      <c r="BL365" s="309"/>
      <c r="BM365" s="315"/>
      <c r="BN365" s="317"/>
    </row>
    <row r="366" s="121" customFormat="1" ht="33.95" hidden="1" customHeight="1" outlineLevel="4" spans="2:66">
      <c r="B366" s="122" t="s">
        <v>784</v>
      </c>
      <c r="C366" s="123" t="s">
        <v>1565</v>
      </c>
      <c r="D366" s="121" t="s">
        <v>1566</v>
      </c>
      <c r="E366" s="122" t="s">
        <v>1567</v>
      </c>
      <c r="F366" s="122"/>
      <c r="G366" s="122" t="s">
        <v>928</v>
      </c>
      <c r="H366" s="122">
        <f t="shared" si="708"/>
        <v>0</v>
      </c>
      <c r="I366" s="122" t="s">
        <v>1568</v>
      </c>
      <c r="J366" s="302"/>
      <c r="K366" s="122" t="s">
        <v>1381</v>
      </c>
      <c r="L366" s="302"/>
      <c r="M366" s="122" t="s">
        <v>1433</v>
      </c>
      <c r="N366" s="122">
        <f t="shared" ref="N366:N372" si="710">COUNTA(O366:Z366)</f>
        <v>0</v>
      </c>
      <c r="O366" s="302"/>
      <c r="P366" s="321"/>
      <c r="Q366" s="321"/>
      <c r="R366" s="321"/>
      <c r="S366" s="321"/>
      <c r="T366" s="321"/>
      <c r="U366" s="321"/>
      <c r="V366" s="321"/>
      <c r="W366" s="321"/>
      <c r="X366" s="321"/>
      <c r="Y366" s="321"/>
      <c r="Z366" s="321"/>
      <c r="AA366" s="122"/>
      <c r="AB366" s="122">
        <f t="shared" ref="AB366:AB372" si="711">SUM(AC366,AF366,AI366,AL366,AO366,AR366,AU366,AX366,BA366,BD366,BG366,BJ366)</f>
        <v>0</v>
      </c>
      <c r="AC366" s="122">
        <f t="shared" ref="AC366:AC372" si="712">IF(O366="",0,$J366*$L366)</f>
        <v>0</v>
      </c>
      <c r="AD366" s="122"/>
      <c r="AE366" s="122"/>
      <c r="AF366" s="122">
        <f t="shared" ref="AF366:AF372" si="713">IF(P366="",0,$J366*$L366)</f>
        <v>0</v>
      </c>
      <c r="AG366" s="122"/>
      <c r="AH366" s="122"/>
      <c r="AI366" s="122">
        <f t="shared" ref="AI366:AI372" si="714">IF(Q366="",0,$J366*$L366)</f>
        <v>0</v>
      </c>
      <c r="AJ366" s="122"/>
      <c r="AK366" s="122"/>
      <c r="AL366" s="122">
        <f t="shared" ref="AL366:AL372" si="715">IF(R366="",0,$J366*$L366)</f>
        <v>0</v>
      </c>
      <c r="AM366" s="122"/>
      <c r="AN366" s="122"/>
      <c r="AO366" s="122">
        <f t="shared" ref="AO366:AO372" si="716">IF(S366="",0,$J366*$L366)</f>
        <v>0</v>
      </c>
      <c r="AP366" s="122"/>
      <c r="AQ366" s="122"/>
      <c r="AR366" s="122">
        <f t="shared" ref="AR366:AR372" si="717">IF(T366="",0,$J366*$L366)</f>
        <v>0</v>
      </c>
      <c r="AS366" s="122"/>
      <c r="AT366" s="122"/>
      <c r="AU366" s="122">
        <f t="shared" ref="AU366:AU372" si="718">IF(U366="",0,$J366*$L366)</f>
        <v>0</v>
      </c>
      <c r="AV366" s="122"/>
      <c r="AW366" s="122"/>
      <c r="AX366" s="122">
        <f t="shared" ref="AX366:AX372" si="719">IF(V366="",0,$J366*$L366)</f>
        <v>0</v>
      </c>
      <c r="AY366" s="122"/>
      <c r="AZ366" s="122"/>
      <c r="BA366" s="122">
        <f t="shared" ref="BA366:BA372" si="720">IF(W366="",0,$J366*$L366)</f>
        <v>0</v>
      </c>
      <c r="BB366" s="122"/>
      <c r="BC366" s="122"/>
      <c r="BD366" s="122">
        <f t="shared" ref="BD366:BD372" si="721">IF(X366="",0,$J366*$L366)</f>
        <v>0</v>
      </c>
      <c r="BE366" s="122"/>
      <c r="BF366" s="122"/>
      <c r="BG366" s="122">
        <f t="shared" ref="BG366:BG372" si="722">IF(Y366="",0,$J366*$L366)</f>
        <v>0</v>
      </c>
      <c r="BH366" s="122"/>
      <c r="BI366" s="122"/>
      <c r="BJ366" s="122">
        <f t="shared" ref="BJ366:BJ372" si="723">IF(Z366="",0,$J366*$L366)</f>
        <v>0</v>
      </c>
      <c r="BK366" s="122"/>
      <c r="BL366" s="310"/>
      <c r="BM366" s="315"/>
      <c r="BN366" s="318"/>
    </row>
    <row r="367" s="121" customFormat="1" ht="33.95" hidden="1" customHeight="1" outlineLevel="4" spans="2:66">
      <c r="B367" s="122" t="s">
        <v>784</v>
      </c>
      <c r="C367" s="123" t="s">
        <v>1569</v>
      </c>
      <c r="D367" s="121" t="s">
        <v>1570</v>
      </c>
      <c r="E367" s="122" t="s">
        <v>1571</v>
      </c>
      <c r="F367" s="122"/>
      <c r="G367" s="122" t="s">
        <v>928</v>
      </c>
      <c r="H367" s="122">
        <f t="shared" si="708"/>
        <v>0</v>
      </c>
      <c r="I367" s="122" t="s">
        <v>1568</v>
      </c>
      <c r="J367" s="302"/>
      <c r="K367" s="122" t="s">
        <v>1381</v>
      </c>
      <c r="L367" s="302"/>
      <c r="M367" s="122" t="s">
        <v>1433</v>
      </c>
      <c r="N367" s="122">
        <f t="shared" si="710"/>
        <v>0</v>
      </c>
      <c r="O367" s="302"/>
      <c r="P367" s="302"/>
      <c r="Q367" s="302"/>
      <c r="R367" s="302"/>
      <c r="S367" s="302"/>
      <c r="T367" s="302"/>
      <c r="U367" s="302"/>
      <c r="V367" s="302"/>
      <c r="W367" s="302"/>
      <c r="X367" s="302"/>
      <c r="Y367" s="302"/>
      <c r="Z367" s="302"/>
      <c r="AA367" s="122"/>
      <c r="AB367" s="122">
        <f t="shared" si="711"/>
        <v>0</v>
      </c>
      <c r="AC367" s="122">
        <f t="shared" si="712"/>
        <v>0</v>
      </c>
      <c r="AD367" s="122"/>
      <c r="AE367" s="122"/>
      <c r="AF367" s="122">
        <f t="shared" si="713"/>
        <v>0</v>
      </c>
      <c r="AG367" s="122"/>
      <c r="AH367" s="122"/>
      <c r="AI367" s="122">
        <f t="shared" si="714"/>
        <v>0</v>
      </c>
      <c r="AJ367" s="122"/>
      <c r="AK367" s="122"/>
      <c r="AL367" s="122">
        <f t="shared" si="715"/>
        <v>0</v>
      </c>
      <c r="AM367" s="122"/>
      <c r="AN367" s="122"/>
      <c r="AO367" s="122">
        <f t="shared" si="716"/>
        <v>0</v>
      </c>
      <c r="AP367" s="122"/>
      <c r="AQ367" s="122"/>
      <c r="AR367" s="122">
        <f t="shared" si="717"/>
        <v>0</v>
      </c>
      <c r="AS367" s="122"/>
      <c r="AT367" s="122"/>
      <c r="AU367" s="122">
        <f t="shared" si="718"/>
        <v>0</v>
      </c>
      <c r="AV367" s="122"/>
      <c r="AW367" s="122"/>
      <c r="AX367" s="122">
        <f t="shared" si="719"/>
        <v>0</v>
      </c>
      <c r="AY367" s="122"/>
      <c r="AZ367" s="122"/>
      <c r="BA367" s="122">
        <f t="shared" si="720"/>
        <v>0</v>
      </c>
      <c r="BB367" s="122"/>
      <c r="BC367" s="122"/>
      <c r="BD367" s="122">
        <f t="shared" si="721"/>
        <v>0</v>
      </c>
      <c r="BE367" s="122"/>
      <c r="BF367" s="122"/>
      <c r="BG367" s="122">
        <f t="shared" si="722"/>
        <v>0</v>
      </c>
      <c r="BH367" s="122"/>
      <c r="BI367" s="122"/>
      <c r="BJ367" s="122">
        <f t="shared" si="723"/>
        <v>0</v>
      </c>
      <c r="BK367" s="122"/>
      <c r="BL367" s="310"/>
      <c r="BM367" s="315"/>
      <c r="BN367" s="318"/>
    </row>
    <row r="368" s="121" customFormat="1" ht="33.95" hidden="1" customHeight="1" outlineLevel="4" spans="2:66">
      <c r="B368" s="122" t="s">
        <v>784</v>
      </c>
      <c r="C368" s="123" t="s">
        <v>1572</v>
      </c>
      <c r="D368" s="121" t="s">
        <v>1573</v>
      </c>
      <c r="E368" s="122" t="s">
        <v>1574</v>
      </c>
      <c r="F368" s="122"/>
      <c r="G368" s="122" t="s">
        <v>928</v>
      </c>
      <c r="H368" s="122">
        <f t="shared" si="708"/>
        <v>0</v>
      </c>
      <c r="I368" s="122" t="s">
        <v>1568</v>
      </c>
      <c r="J368" s="302"/>
      <c r="K368" s="122" t="s">
        <v>1381</v>
      </c>
      <c r="L368" s="302"/>
      <c r="M368" s="122" t="s">
        <v>1433</v>
      </c>
      <c r="N368" s="122">
        <f t="shared" si="710"/>
        <v>0</v>
      </c>
      <c r="O368" s="302"/>
      <c r="P368" s="302"/>
      <c r="Q368" s="302"/>
      <c r="R368" s="302"/>
      <c r="S368" s="302"/>
      <c r="T368" s="302"/>
      <c r="U368" s="302"/>
      <c r="V368" s="302"/>
      <c r="W368" s="302"/>
      <c r="X368" s="302"/>
      <c r="Y368" s="302"/>
      <c r="Z368" s="302"/>
      <c r="AA368" s="122"/>
      <c r="AB368" s="122">
        <f t="shared" si="711"/>
        <v>0</v>
      </c>
      <c r="AC368" s="122">
        <f t="shared" si="712"/>
        <v>0</v>
      </c>
      <c r="AD368" s="122"/>
      <c r="AE368" s="122"/>
      <c r="AF368" s="122">
        <f t="shared" si="713"/>
        <v>0</v>
      </c>
      <c r="AG368" s="122"/>
      <c r="AH368" s="122"/>
      <c r="AI368" s="122">
        <f t="shared" si="714"/>
        <v>0</v>
      </c>
      <c r="AJ368" s="122"/>
      <c r="AK368" s="122"/>
      <c r="AL368" s="122">
        <f t="shared" si="715"/>
        <v>0</v>
      </c>
      <c r="AM368" s="122"/>
      <c r="AN368" s="122"/>
      <c r="AO368" s="122">
        <f t="shared" si="716"/>
        <v>0</v>
      </c>
      <c r="AP368" s="122"/>
      <c r="AQ368" s="122"/>
      <c r="AR368" s="122">
        <f t="shared" si="717"/>
        <v>0</v>
      </c>
      <c r="AS368" s="122"/>
      <c r="AT368" s="122"/>
      <c r="AU368" s="122">
        <f t="shared" si="718"/>
        <v>0</v>
      </c>
      <c r="AV368" s="122"/>
      <c r="AW368" s="122"/>
      <c r="AX368" s="122">
        <f t="shared" si="719"/>
        <v>0</v>
      </c>
      <c r="AY368" s="122"/>
      <c r="AZ368" s="122"/>
      <c r="BA368" s="122">
        <f t="shared" si="720"/>
        <v>0</v>
      </c>
      <c r="BB368" s="122"/>
      <c r="BC368" s="122"/>
      <c r="BD368" s="122">
        <f t="shared" si="721"/>
        <v>0</v>
      </c>
      <c r="BE368" s="122"/>
      <c r="BF368" s="122"/>
      <c r="BG368" s="122">
        <f t="shared" si="722"/>
        <v>0</v>
      </c>
      <c r="BH368" s="122"/>
      <c r="BI368" s="122"/>
      <c r="BJ368" s="122">
        <f t="shared" si="723"/>
        <v>0</v>
      </c>
      <c r="BK368" s="122"/>
      <c r="BL368" s="310"/>
      <c r="BM368" s="315"/>
      <c r="BN368" s="318"/>
    </row>
    <row r="369" s="121" customFormat="1" ht="33.95" hidden="1" customHeight="1" outlineLevel="4" spans="2:66">
      <c r="B369" s="122" t="s">
        <v>784</v>
      </c>
      <c r="C369" s="123" t="s">
        <v>1575</v>
      </c>
      <c r="D369" s="121" t="s">
        <v>1576</v>
      </c>
      <c r="E369" s="122" t="s">
        <v>1577</v>
      </c>
      <c r="F369" s="122"/>
      <c r="G369" s="122" t="s">
        <v>928</v>
      </c>
      <c r="H369" s="122">
        <f t="shared" si="708"/>
        <v>0</v>
      </c>
      <c r="I369" s="122" t="s">
        <v>1568</v>
      </c>
      <c r="J369" s="302"/>
      <c r="K369" s="122" t="s">
        <v>1381</v>
      </c>
      <c r="L369" s="302"/>
      <c r="M369" s="122" t="s">
        <v>1433</v>
      </c>
      <c r="N369" s="122">
        <f t="shared" si="710"/>
        <v>0</v>
      </c>
      <c r="O369" s="302"/>
      <c r="P369" s="302"/>
      <c r="Q369" s="302"/>
      <c r="R369" s="302"/>
      <c r="S369" s="302"/>
      <c r="T369" s="302"/>
      <c r="U369" s="302"/>
      <c r="V369" s="302"/>
      <c r="W369" s="302"/>
      <c r="X369" s="302"/>
      <c r="Y369" s="302"/>
      <c r="Z369" s="302"/>
      <c r="AA369" s="122"/>
      <c r="AB369" s="122">
        <f t="shared" si="711"/>
        <v>0</v>
      </c>
      <c r="AC369" s="122">
        <f t="shared" si="712"/>
        <v>0</v>
      </c>
      <c r="AD369" s="122"/>
      <c r="AE369" s="122"/>
      <c r="AF369" s="122">
        <f t="shared" si="713"/>
        <v>0</v>
      </c>
      <c r="AG369" s="122"/>
      <c r="AH369" s="122"/>
      <c r="AI369" s="122">
        <f t="shared" si="714"/>
        <v>0</v>
      </c>
      <c r="AJ369" s="122"/>
      <c r="AK369" s="122"/>
      <c r="AL369" s="122">
        <f t="shared" si="715"/>
        <v>0</v>
      </c>
      <c r="AM369" s="122"/>
      <c r="AN369" s="122"/>
      <c r="AO369" s="122">
        <f t="shared" si="716"/>
        <v>0</v>
      </c>
      <c r="AP369" s="122"/>
      <c r="AQ369" s="122"/>
      <c r="AR369" s="122">
        <f t="shared" si="717"/>
        <v>0</v>
      </c>
      <c r="AS369" s="122"/>
      <c r="AT369" s="122"/>
      <c r="AU369" s="122">
        <f t="shared" si="718"/>
        <v>0</v>
      </c>
      <c r="AV369" s="122"/>
      <c r="AW369" s="122"/>
      <c r="AX369" s="122">
        <f t="shared" si="719"/>
        <v>0</v>
      </c>
      <c r="AY369" s="122"/>
      <c r="AZ369" s="122"/>
      <c r="BA369" s="122">
        <f t="shared" si="720"/>
        <v>0</v>
      </c>
      <c r="BB369" s="122"/>
      <c r="BC369" s="122"/>
      <c r="BD369" s="122">
        <f t="shared" si="721"/>
        <v>0</v>
      </c>
      <c r="BE369" s="122"/>
      <c r="BF369" s="122"/>
      <c r="BG369" s="122">
        <f t="shared" si="722"/>
        <v>0</v>
      </c>
      <c r="BH369" s="122"/>
      <c r="BI369" s="122"/>
      <c r="BJ369" s="122">
        <f t="shared" si="723"/>
        <v>0</v>
      </c>
      <c r="BK369" s="122"/>
      <c r="BL369" s="310"/>
      <c r="BM369" s="315"/>
      <c r="BN369" s="318"/>
    </row>
    <row r="370" s="121" customFormat="1" ht="33.95" hidden="1" customHeight="1" outlineLevel="4" spans="2:66">
      <c r="B370" s="122" t="s">
        <v>784</v>
      </c>
      <c r="C370" s="123" t="s">
        <v>1578</v>
      </c>
      <c r="D370" s="121" t="s">
        <v>1579</v>
      </c>
      <c r="E370" s="122" t="s">
        <v>1580</v>
      </c>
      <c r="F370" s="122"/>
      <c r="G370" s="122" t="s">
        <v>928</v>
      </c>
      <c r="H370" s="122">
        <f t="shared" ref="H370:H372" si="724">J370*L370*N370</f>
        <v>0</v>
      </c>
      <c r="I370" s="122" t="s">
        <v>1568</v>
      </c>
      <c r="J370" s="302"/>
      <c r="K370" s="122" t="s">
        <v>1381</v>
      </c>
      <c r="L370" s="302"/>
      <c r="M370" s="122" t="s">
        <v>1433</v>
      </c>
      <c r="N370" s="122">
        <f t="shared" si="710"/>
        <v>0</v>
      </c>
      <c r="O370" s="302"/>
      <c r="P370" s="302"/>
      <c r="Q370" s="302"/>
      <c r="R370" s="302"/>
      <c r="S370" s="302"/>
      <c r="T370" s="302"/>
      <c r="U370" s="302"/>
      <c r="V370" s="302"/>
      <c r="W370" s="302"/>
      <c r="X370" s="302"/>
      <c r="Y370" s="302"/>
      <c r="Z370" s="302"/>
      <c r="AA370" s="122"/>
      <c r="AB370" s="122">
        <f t="shared" si="711"/>
        <v>0</v>
      </c>
      <c r="AC370" s="122">
        <f t="shared" si="712"/>
        <v>0</v>
      </c>
      <c r="AD370" s="122"/>
      <c r="AE370" s="122"/>
      <c r="AF370" s="122">
        <f t="shared" si="713"/>
        <v>0</v>
      </c>
      <c r="AG370" s="122"/>
      <c r="AH370" s="122"/>
      <c r="AI370" s="122">
        <f t="shared" si="714"/>
        <v>0</v>
      </c>
      <c r="AJ370" s="122"/>
      <c r="AK370" s="122"/>
      <c r="AL370" s="122">
        <f t="shared" si="715"/>
        <v>0</v>
      </c>
      <c r="AM370" s="122"/>
      <c r="AN370" s="122"/>
      <c r="AO370" s="122">
        <f t="shared" si="716"/>
        <v>0</v>
      </c>
      <c r="AP370" s="122"/>
      <c r="AQ370" s="122"/>
      <c r="AR370" s="122">
        <f t="shared" si="717"/>
        <v>0</v>
      </c>
      <c r="AS370" s="122"/>
      <c r="AT370" s="122"/>
      <c r="AU370" s="122">
        <f t="shared" si="718"/>
        <v>0</v>
      </c>
      <c r="AV370" s="122"/>
      <c r="AW370" s="122"/>
      <c r="AX370" s="122">
        <f t="shared" si="719"/>
        <v>0</v>
      </c>
      <c r="AY370" s="122"/>
      <c r="AZ370" s="122"/>
      <c r="BA370" s="122">
        <f t="shared" si="720"/>
        <v>0</v>
      </c>
      <c r="BB370" s="122"/>
      <c r="BC370" s="122"/>
      <c r="BD370" s="122">
        <f t="shared" si="721"/>
        <v>0</v>
      </c>
      <c r="BE370" s="122"/>
      <c r="BF370" s="122"/>
      <c r="BG370" s="122">
        <f t="shared" si="722"/>
        <v>0</v>
      </c>
      <c r="BH370" s="122"/>
      <c r="BI370" s="122"/>
      <c r="BJ370" s="122">
        <f t="shared" si="723"/>
        <v>0</v>
      </c>
      <c r="BK370" s="122"/>
      <c r="BL370" s="310"/>
      <c r="BM370" s="315"/>
      <c r="BN370" s="318"/>
    </row>
    <row r="371" s="48" customFormat="1" ht="33.95" hidden="1" customHeight="1" outlineLevel="3" spans="2:66">
      <c r="B371" s="118" t="s">
        <v>784</v>
      </c>
      <c r="C371" s="119" t="s">
        <v>1581</v>
      </c>
      <c r="D371" s="48" t="s">
        <v>1582</v>
      </c>
      <c r="E371" s="118" t="s">
        <v>1583</v>
      </c>
      <c r="F371" s="118"/>
      <c r="G371" s="118" t="s">
        <v>928</v>
      </c>
      <c r="H371" s="118">
        <f t="shared" si="724"/>
        <v>0</v>
      </c>
      <c r="I371" s="118" t="s">
        <v>1167</v>
      </c>
      <c r="J371" s="302"/>
      <c r="K371" s="118" t="s">
        <v>1381</v>
      </c>
      <c r="L371" s="302"/>
      <c r="M371" s="118" t="s">
        <v>1433</v>
      </c>
      <c r="N371" s="118">
        <f t="shared" si="710"/>
        <v>0</v>
      </c>
      <c r="O371" s="302"/>
      <c r="P371" s="302"/>
      <c r="Q371" s="302"/>
      <c r="R371" s="302"/>
      <c r="S371" s="302"/>
      <c r="T371" s="302"/>
      <c r="U371" s="302"/>
      <c r="V371" s="302"/>
      <c r="W371" s="302"/>
      <c r="X371" s="302"/>
      <c r="Y371" s="302"/>
      <c r="Z371" s="302"/>
      <c r="AA371" s="118"/>
      <c r="AB371" s="118">
        <f t="shared" si="711"/>
        <v>0</v>
      </c>
      <c r="AC371" s="118">
        <f t="shared" si="712"/>
        <v>0</v>
      </c>
      <c r="AD371" s="118"/>
      <c r="AE371" s="118"/>
      <c r="AF371" s="118">
        <f t="shared" si="713"/>
        <v>0</v>
      </c>
      <c r="AG371" s="118"/>
      <c r="AH371" s="118"/>
      <c r="AI371" s="118">
        <f t="shared" si="714"/>
        <v>0</v>
      </c>
      <c r="AJ371" s="118"/>
      <c r="AK371" s="118"/>
      <c r="AL371" s="118">
        <f t="shared" si="715"/>
        <v>0</v>
      </c>
      <c r="AM371" s="118"/>
      <c r="AN371" s="118"/>
      <c r="AO371" s="118">
        <f t="shared" si="716"/>
        <v>0</v>
      </c>
      <c r="AP371" s="118"/>
      <c r="AQ371" s="118"/>
      <c r="AR371" s="118">
        <f t="shared" si="717"/>
        <v>0</v>
      </c>
      <c r="AS371" s="118"/>
      <c r="AT371" s="118"/>
      <c r="AU371" s="118">
        <f t="shared" si="718"/>
        <v>0</v>
      </c>
      <c r="AV371" s="118"/>
      <c r="AW371" s="118"/>
      <c r="AX371" s="118">
        <f t="shared" si="719"/>
        <v>0</v>
      </c>
      <c r="AY371" s="118"/>
      <c r="AZ371" s="118"/>
      <c r="BA371" s="118">
        <f t="shared" si="720"/>
        <v>0</v>
      </c>
      <c r="BB371" s="118"/>
      <c r="BC371" s="118"/>
      <c r="BD371" s="118">
        <f t="shared" si="721"/>
        <v>0</v>
      </c>
      <c r="BE371" s="118"/>
      <c r="BF371" s="118"/>
      <c r="BG371" s="118">
        <f t="shared" si="722"/>
        <v>0</v>
      </c>
      <c r="BH371" s="118"/>
      <c r="BI371" s="118"/>
      <c r="BJ371" s="118">
        <f t="shared" si="723"/>
        <v>0</v>
      </c>
      <c r="BK371" s="118"/>
      <c r="BL371" s="309"/>
      <c r="BM371" s="315"/>
      <c r="BN371" s="317"/>
    </row>
    <row r="372" s="48" customFormat="1" ht="33.95" hidden="1" customHeight="1" outlineLevel="3" spans="2:66">
      <c r="B372" s="118" t="s">
        <v>784</v>
      </c>
      <c r="C372" s="119" t="s">
        <v>1584</v>
      </c>
      <c r="D372" s="48" t="s">
        <v>1585</v>
      </c>
      <c r="E372" s="118" t="s">
        <v>1586</v>
      </c>
      <c r="F372" s="118"/>
      <c r="G372" s="118" t="s">
        <v>928</v>
      </c>
      <c r="H372" s="118">
        <f t="shared" si="724"/>
        <v>0</v>
      </c>
      <c r="I372" s="118" t="s">
        <v>1167</v>
      </c>
      <c r="J372" s="302"/>
      <c r="K372" s="118" t="s">
        <v>1381</v>
      </c>
      <c r="L372" s="302"/>
      <c r="M372" s="118" t="s">
        <v>1433</v>
      </c>
      <c r="N372" s="118">
        <f t="shared" si="710"/>
        <v>0</v>
      </c>
      <c r="O372" s="302"/>
      <c r="P372" s="320"/>
      <c r="Q372" s="320"/>
      <c r="R372" s="320"/>
      <c r="S372" s="320"/>
      <c r="T372" s="320"/>
      <c r="U372" s="320"/>
      <c r="V372" s="320"/>
      <c r="W372" s="320"/>
      <c r="X372" s="320"/>
      <c r="Y372" s="320"/>
      <c r="Z372" s="320"/>
      <c r="AA372" s="118"/>
      <c r="AB372" s="118">
        <f t="shared" si="711"/>
        <v>0</v>
      </c>
      <c r="AC372" s="118">
        <f t="shared" si="712"/>
        <v>0</v>
      </c>
      <c r="AD372" s="118"/>
      <c r="AE372" s="118"/>
      <c r="AF372" s="118">
        <f t="shared" si="713"/>
        <v>0</v>
      </c>
      <c r="AG372" s="118"/>
      <c r="AH372" s="118"/>
      <c r="AI372" s="118">
        <f t="shared" si="714"/>
        <v>0</v>
      </c>
      <c r="AJ372" s="118"/>
      <c r="AK372" s="118"/>
      <c r="AL372" s="118">
        <f t="shared" si="715"/>
        <v>0</v>
      </c>
      <c r="AM372" s="118"/>
      <c r="AN372" s="118"/>
      <c r="AO372" s="118">
        <f t="shared" si="716"/>
        <v>0</v>
      </c>
      <c r="AP372" s="118"/>
      <c r="AQ372" s="118"/>
      <c r="AR372" s="118">
        <f t="shared" si="717"/>
        <v>0</v>
      </c>
      <c r="AS372" s="118"/>
      <c r="AT372" s="118"/>
      <c r="AU372" s="118">
        <f t="shared" si="718"/>
        <v>0</v>
      </c>
      <c r="AV372" s="118"/>
      <c r="AW372" s="118"/>
      <c r="AX372" s="118">
        <f t="shared" si="719"/>
        <v>0</v>
      </c>
      <c r="AY372" s="118"/>
      <c r="AZ372" s="118"/>
      <c r="BA372" s="118">
        <f t="shared" si="720"/>
        <v>0</v>
      </c>
      <c r="BB372" s="118"/>
      <c r="BC372" s="118"/>
      <c r="BD372" s="118">
        <f t="shared" si="721"/>
        <v>0</v>
      </c>
      <c r="BE372" s="118"/>
      <c r="BF372" s="118"/>
      <c r="BG372" s="118">
        <f t="shared" si="722"/>
        <v>0</v>
      </c>
      <c r="BH372" s="118"/>
      <c r="BI372" s="118"/>
      <c r="BJ372" s="118">
        <f t="shared" si="723"/>
        <v>0</v>
      </c>
      <c r="BK372" s="118"/>
      <c r="BL372" s="309"/>
      <c r="BM372" s="315"/>
      <c r="BN372" s="317"/>
    </row>
    <row r="373" s="48" customFormat="1" ht="33.95" hidden="1" customHeight="1" outlineLevel="3" collapsed="1" spans="2:66">
      <c r="B373" s="118" t="s">
        <v>779</v>
      </c>
      <c r="C373" s="119" t="s">
        <v>1587</v>
      </c>
      <c r="D373" s="48" t="s">
        <v>1588</v>
      </c>
      <c r="E373" s="118"/>
      <c r="F373" s="118"/>
      <c r="G373" s="118"/>
      <c r="H373" s="118">
        <f>SUM(H374:H379)</f>
        <v>0</v>
      </c>
      <c r="I373" s="118"/>
      <c r="J373" s="118"/>
      <c r="K373" s="118"/>
      <c r="L373" s="118"/>
      <c r="M373" s="118"/>
      <c r="N373" s="118"/>
      <c r="O373" s="118"/>
      <c r="P373" s="292"/>
      <c r="Q373" s="292"/>
      <c r="R373" s="292"/>
      <c r="S373" s="292"/>
      <c r="T373" s="292"/>
      <c r="U373" s="292"/>
      <c r="V373" s="292"/>
      <c r="W373" s="292"/>
      <c r="X373" s="292"/>
      <c r="Y373" s="292"/>
      <c r="Z373" s="292"/>
      <c r="AA373" s="292"/>
      <c r="AB373" s="118">
        <f t="shared" ref="AB373:AF373" si="725">SUM(AB374:AB379)</f>
        <v>0</v>
      </c>
      <c r="AC373" s="118">
        <f t="shared" si="725"/>
        <v>0</v>
      </c>
      <c r="AD373" s="118"/>
      <c r="AE373" s="118"/>
      <c r="AF373" s="118">
        <f t="shared" si="725"/>
        <v>0</v>
      </c>
      <c r="AG373" s="118"/>
      <c r="AH373" s="118"/>
      <c r="AI373" s="118">
        <f>SUM(AI374:AI379)</f>
        <v>0</v>
      </c>
      <c r="AJ373" s="118"/>
      <c r="AK373" s="118"/>
      <c r="AL373" s="118">
        <f>SUM(AL374:AL379)</f>
        <v>0</v>
      </c>
      <c r="AM373" s="118"/>
      <c r="AN373" s="118"/>
      <c r="AO373" s="118">
        <f>SUM(AO374:AO379)</f>
        <v>0</v>
      </c>
      <c r="AP373" s="118"/>
      <c r="AQ373" s="118"/>
      <c r="AR373" s="118">
        <f>SUM(AR374:AR379)</f>
        <v>0</v>
      </c>
      <c r="AS373" s="118"/>
      <c r="AT373" s="118"/>
      <c r="AU373" s="118">
        <f>SUM(AU374:AU379)</f>
        <v>0</v>
      </c>
      <c r="AV373" s="118"/>
      <c r="AW373" s="118"/>
      <c r="AX373" s="118">
        <f>SUM(AX374:AX379)</f>
        <v>0</v>
      </c>
      <c r="AY373" s="118"/>
      <c r="AZ373" s="118"/>
      <c r="BA373" s="118">
        <f>SUM(BA374:BA379)</f>
        <v>0</v>
      </c>
      <c r="BB373" s="118"/>
      <c r="BC373" s="118"/>
      <c r="BD373" s="118">
        <f>SUM(BD374:BD379)</f>
        <v>0</v>
      </c>
      <c r="BE373" s="118"/>
      <c r="BF373" s="118"/>
      <c r="BG373" s="118">
        <f>SUM(BG374:BG379)</f>
        <v>0</v>
      </c>
      <c r="BH373" s="118"/>
      <c r="BI373" s="118"/>
      <c r="BJ373" s="118">
        <f>SUM(BJ374:BJ379)</f>
        <v>0</v>
      </c>
      <c r="BK373" s="118"/>
      <c r="BL373" s="309"/>
      <c r="BM373" s="315"/>
      <c r="BN373" s="317"/>
    </row>
    <row r="374" s="121" customFormat="1" ht="33.95" hidden="1" customHeight="1" outlineLevel="4" spans="2:66">
      <c r="B374" s="122" t="s">
        <v>784</v>
      </c>
      <c r="C374" s="123" t="s">
        <v>1589</v>
      </c>
      <c r="D374" s="121" t="s">
        <v>1590</v>
      </c>
      <c r="E374" s="122" t="s">
        <v>1591</v>
      </c>
      <c r="F374" s="122"/>
      <c r="G374" s="122" t="s">
        <v>928</v>
      </c>
      <c r="H374" s="122">
        <f t="shared" ref="H374:H379" si="726">J374*L374*N374</f>
        <v>0</v>
      </c>
      <c r="I374" s="122" t="s">
        <v>1568</v>
      </c>
      <c r="J374" s="302"/>
      <c r="K374" s="122" t="s">
        <v>1381</v>
      </c>
      <c r="L374" s="302"/>
      <c r="M374" s="122" t="s">
        <v>1433</v>
      </c>
      <c r="N374" s="122">
        <f t="shared" ref="N374:N380" si="727">COUNTA(O374:Z374)</f>
        <v>0</v>
      </c>
      <c r="O374" s="321"/>
      <c r="P374" s="321"/>
      <c r="Q374" s="321"/>
      <c r="R374" s="321"/>
      <c r="S374" s="321"/>
      <c r="T374" s="321"/>
      <c r="U374" s="321"/>
      <c r="V374" s="321"/>
      <c r="W374" s="321"/>
      <c r="X374" s="321"/>
      <c r="Y374" s="321"/>
      <c r="Z374" s="321"/>
      <c r="AA374" s="122"/>
      <c r="AB374" s="122">
        <f t="shared" ref="AB374:AB380" si="728">SUM(AC374,AF374,AI374,AL374,AO374,AR374,AU374,AX374,BA374,BD374,BG374,BJ374)</f>
        <v>0</v>
      </c>
      <c r="AC374" s="122">
        <f t="shared" ref="AC374:AC379" si="729">IF(O374="",0,$J374*$L374)</f>
        <v>0</v>
      </c>
      <c r="AD374" s="122"/>
      <c r="AE374" s="122"/>
      <c r="AF374" s="122">
        <f t="shared" ref="AF374:AF379" si="730">IF(P374="",0,$J374*$L374)</f>
        <v>0</v>
      </c>
      <c r="AG374" s="122"/>
      <c r="AH374" s="122"/>
      <c r="AI374" s="122">
        <f t="shared" ref="AI374:AI379" si="731">IF(Q374="",0,$J374*$L374)</f>
        <v>0</v>
      </c>
      <c r="AJ374" s="122"/>
      <c r="AK374" s="122"/>
      <c r="AL374" s="122">
        <f t="shared" ref="AL374:AL379" si="732">IF(R374="",0,$J374*$L374)</f>
        <v>0</v>
      </c>
      <c r="AM374" s="122"/>
      <c r="AN374" s="122"/>
      <c r="AO374" s="122">
        <f t="shared" ref="AO374:AO379" si="733">IF(S374="",0,$J374*$L374)</f>
        <v>0</v>
      </c>
      <c r="AP374" s="122"/>
      <c r="AQ374" s="122"/>
      <c r="AR374" s="122">
        <f t="shared" ref="AR374:AR379" si="734">IF(T374="",0,$J374*$L374)</f>
        <v>0</v>
      </c>
      <c r="AS374" s="122"/>
      <c r="AT374" s="122"/>
      <c r="AU374" s="122">
        <f t="shared" ref="AU374:AU379" si="735">IF(U374="",0,$J374*$L374)</f>
        <v>0</v>
      </c>
      <c r="AV374" s="122"/>
      <c r="AW374" s="122"/>
      <c r="AX374" s="122">
        <f t="shared" ref="AX374:AX379" si="736">IF(V374="",0,$J374*$L374)</f>
        <v>0</v>
      </c>
      <c r="AY374" s="122"/>
      <c r="AZ374" s="122"/>
      <c r="BA374" s="122">
        <f t="shared" ref="BA374:BA379" si="737">IF(W374="",0,$J374*$L374)</f>
        <v>0</v>
      </c>
      <c r="BB374" s="122"/>
      <c r="BC374" s="122"/>
      <c r="BD374" s="122">
        <f t="shared" ref="BD374:BD379" si="738">IF(X374="",0,$J374*$L374)</f>
        <v>0</v>
      </c>
      <c r="BE374" s="122"/>
      <c r="BF374" s="122"/>
      <c r="BG374" s="122">
        <f t="shared" ref="BG374:BG379" si="739">IF(Y374="",0,$J374*$L374)</f>
        <v>0</v>
      </c>
      <c r="BH374" s="122"/>
      <c r="BI374" s="122"/>
      <c r="BJ374" s="122">
        <f t="shared" ref="BJ374:BJ379" si="740">IF(Z374="",0,$J374*$L374)</f>
        <v>0</v>
      </c>
      <c r="BK374" s="122"/>
      <c r="BL374" s="310"/>
      <c r="BM374" s="315"/>
      <c r="BN374" s="318"/>
    </row>
    <row r="375" s="121" customFormat="1" ht="33.95" hidden="1" customHeight="1" outlineLevel="4" spans="2:66">
      <c r="B375" s="122" t="s">
        <v>784</v>
      </c>
      <c r="C375" s="123" t="s">
        <v>1592</v>
      </c>
      <c r="D375" s="121" t="s">
        <v>1593</v>
      </c>
      <c r="E375" s="122" t="s">
        <v>1594</v>
      </c>
      <c r="F375" s="122"/>
      <c r="G375" s="122" t="s">
        <v>928</v>
      </c>
      <c r="H375" s="122">
        <f t="shared" si="726"/>
        <v>0</v>
      </c>
      <c r="I375" s="122" t="s">
        <v>1568</v>
      </c>
      <c r="J375" s="302"/>
      <c r="K375" s="122" t="s">
        <v>1381</v>
      </c>
      <c r="L375" s="302"/>
      <c r="M375" s="122" t="s">
        <v>1433</v>
      </c>
      <c r="N375" s="122">
        <f t="shared" si="727"/>
        <v>0</v>
      </c>
      <c r="O375" s="302"/>
      <c r="P375" s="302"/>
      <c r="Q375" s="302"/>
      <c r="R375" s="302"/>
      <c r="S375" s="302"/>
      <c r="T375" s="302"/>
      <c r="U375" s="302"/>
      <c r="V375" s="302"/>
      <c r="W375" s="302"/>
      <c r="X375" s="302"/>
      <c r="Y375" s="302"/>
      <c r="Z375" s="302"/>
      <c r="AA375" s="122"/>
      <c r="AB375" s="122">
        <f t="shared" si="728"/>
        <v>0</v>
      </c>
      <c r="AC375" s="122">
        <f t="shared" si="729"/>
        <v>0</v>
      </c>
      <c r="AD375" s="122"/>
      <c r="AE375" s="122"/>
      <c r="AF375" s="122">
        <f t="shared" si="730"/>
        <v>0</v>
      </c>
      <c r="AG375" s="122"/>
      <c r="AH375" s="122"/>
      <c r="AI375" s="122">
        <f t="shared" si="731"/>
        <v>0</v>
      </c>
      <c r="AJ375" s="122"/>
      <c r="AK375" s="122"/>
      <c r="AL375" s="122">
        <f t="shared" si="732"/>
        <v>0</v>
      </c>
      <c r="AM375" s="122"/>
      <c r="AN375" s="122"/>
      <c r="AO375" s="122">
        <f t="shared" si="733"/>
        <v>0</v>
      </c>
      <c r="AP375" s="122"/>
      <c r="AQ375" s="122"/>
      <c r="AR375" s="122">
        <f t="shared" si="734"/>
        <v>0</v>
      </c>
      <c r="AS375" s="122"/>
      <c r="AT375" s="122"/>
      <c r="AU375" s="122">
        <f t="shared" si="735"/>
        <v>0</v>
      </c>
      <c r="AV375" s="122"/>
      <c r="AW375" s="122"/>
      <c r="AX375" s="122">
        <f t="shared" si="736"/>
        <v>0</v>
      </c>
      <c r="AY375" s="122"/>
      <c r="AZ375" s="122"/>
      <c r="BA375" s="122">
        <f t="shared" si="737"/>
        <v>0</v>
      </c>
      <c r="BB375" s="122"/>
      <c r="BC375" s="122"/>
      <c r="BD375" s="122">
        <f t="shared" si="738"/>
        <v>0</v>
      </c>
      <c r="BE375" s="122"/>
      <c r="BF375" s="122"/>
      <c r="BG375" s="122">
        <f t="shared" si="739"/>
        <v>0</v>
      </c>
      <c r="BH375" s="122"/>
      <c r="BI375" s="122"/>
      <c r="BJ375" s="122">
        <f t="shared" si="740"/>
        <v>0</v>
      </c>
      <c r="BK375" s="122"/>
      <c r="BL375" s="310"/>
      <c r="BM375" s="315"/>
      <c r="BN375" s="318"/>
    </row>
    <row r="376" s="121" customFormat="1" ht="33.95" hidden="1" customHeight="1" outlineLevel="4" spans="2:66">
      <c r="B376" s="122" t="s">
        <v>784</v>
      </c>
      <c r="C376" s="123" t="s">
        <v>1595</v>
      </c>
      <c r="D376" s="121" t="s">
        <v>1596</v>
      </c>
      <c r="E376" s="122" t="s">
        <v>1597</v>
      </c>
      <c r="F376" s="122"/>
      <c r="G376" s="122" t="s">
        <v>928</v>
      </c>
      <c r="H376" s="122">
        <f t="shared" si="726"/>
        <v>0</v>
      </c>
      <c r="I376" s="122" t="s">
        <v>1568</v>
      </c>
      <c r="J376" s="302"/>
      <c r="K376" s="122" t="s">
        <v>1381</v>
      </c>
      <c r="L376" s="302"/>
      <c r="M376" s="122" t="s">
        <v>1433</v>
      </c>
      <c r="N376" s="122">
        <f t="shared" si="727"/>
        <v>0</v>
      </c>
      <c r="O376" s="302"/>
      <c r="P376" s="302"/>
      <c r="Q376" s="302"/>
      <c r="R376" s="302"/>
      <c r="S376" s="302"/>
      <c r="T376" s="302"/>
      <c r="U376" s="302"/>
      <c r="V376" s="302"/>
      <c r="W376" s="302"/>
      <c r="X376" s="302"/>
      <c r="Y376" s="302"/>
      <c r="Z376" s="302"/>
      <c r="AA376" s="122"/>
      <c r="AB376" s="122">
        <f t="shared" si="728"/>
        <v>0</v>
      </c>
      <c r="AC376" s="122">
        <f t="shared" si="729"/>
        <v>0</v>
      </c>
      <c r="AD376" s="122"/>
      <c r="AE376" s="122"/>
      <c r="AF376" s="122">
        <f t="shared" si="730"/>
        <v>0</v>
      </c>
      <c r="AG376" s="122"/>
      <c r="AH376" s="122"/>
      <c r="AI376" s="122">
        <f t="shared" si="731"/>
        <v>0</v>
      </c>
      <c r="AJ376" s="122"/>
      <c r="AK376" s="122"/>
      <c r="AL376" s="122">
        <f t="shared" si="732"/>
        <v>0</v>
      </c>
      <c r="AM376" s="122"/>
      <c r="AN376" s="122"/>
      <c r="AO376" s="122">
        <f t="shared" si="733"/>
        <v>0</v>
      </c>
      <c r="AP376" s="122"/>
      <c r="AQ376" s="122"/>
      <c r="AR376" s="122">
        <f t="shared" si="734"/>
        <v>0</v>
      </c>
      <c r="AS376" s="122"/>
      <c r="AT376" s="122"/>
      <c r="AU376" s="122">
        <f t="shared" si="735"/>
        <v>0</v>
      </c>
      <c r="AV376" s="122"/>
      <c r="AW376" s="122"/>
      <c r="AX376" s="122">
        <f t="shared" si="736"/>
        <v>0</v>
      </c>
      <c r="AY376" s="122"/>
      <c r="AZ376" s="122"/>
      <c r="BA376" s="122">
        <f t="shared" si="737"/>
        <v>0</v>
      </c>
      <c r="BB376" s="122"/>
      <c r="BC376" s="122"/>
      <c r="BD376" s="122">
        <f t="shared" si="738"/>
        <v>0</v>
      </c>
      <c r="BE376" s="122"/>
      <c r="BF376" s="122"/>
      <c r="BG376" s="122">
        <f t="shared" si="739"/>
        <v>0</v>
      </c>
      <c r="BH376" s="122"/>
      <c r="BI376" s="122"/>
      <c r="BJ376" s="122">
        <f t="shared" si="740"/>
        <v>0</v>
      </c>
      <c r="BK376" s="122"/>
      <c r="BL376" s="310"/>
      <c r="BM376" s="315"/>
      <c r="BN376" s="318"/>
    </row>
    <row r="377" s="121" customFormat="1" ht="33.95" hidden="1" customHeight="1" outlineLevel="4" spans="2:66">
      <c r="B377" s="122" t="s">
        <v>784</v>
      </c>
      <c r="C377" s="123" t="s">
        <v>1598</v>
      </c>
      <c r="D377" s="121" t="s">
        <v>1599</v>
      </c>
      <c r="E377" s="122" t="s">
        <v>1600</v>
      </c>
      <c r="F377" s="122"/>
      <c r="G377" s="122" t="s">
        <v>928</v>
      </c>
      <c r="H377" s="122">
        <f t="shared" si="726"/>
        <v>0</v>
      </c>
      <c r="I377" s="122" t="s">
        <v>1568</v>
      </c>
      <c r="J377" s="302"/>
      <c r="K377" s="122" t="s">
        <v>1381</v>
      </c>
      <c r="L377" s="302"/>
      <c r="M377" s="122" t="s">
        <v>1433</v>
      </c>
      <c r="N377" s="122">
        <f t="shared" si="727"/>
        <v>0</v>
      </c>
      <c r="O377" s="302"/>
      <c r="P377" s="302"/>
      <c r="Q377" s="302"/>
      <c r="R377" s="302"/>
      <c r="S377" s="302"/>
      <c r="T377" s="302"/>
      <c r="U377" s="302"/>
      <c r="V377" s="302"/>
      <c r="W377" s="302"/>
      <c r="X377" s="302"/>
      <c r="Y377" s="302"/>
      <c r="Z377" s="302"/>
      <c r="AA377" s="122"/>
      <c r="AB377" s="122">
        <f t="shared" si="728"/>
        <v>0</v>
      </c>
      <c r="AC377" s="122">
        <f t="shared" si="729"/>
        <v>0</v>
      </c>
      <c r="AD377" s="122"/>
      <c r="AE377" s="122"/>
      <c r="AF377" s="122">
        <f t="shared" si="730"/>
        <v>0</v>
      </c>
      <c r="AG377" s="122"/>
      <c r="AH377" s="122"/>
      <c r="AI377" s="122">
        <f t="shared" si="731"/>
        <v>0</v>
      </c>
      <c r="AJ377" s="122"/>
      <c r="AK377" s="122"/>
      <c r="AL377" s="122">
        <f t="shared" si="732"/>
        <v>0</v>
      </c>
      <c r="AM377" s="122"/>
      <c r="AN377" s="122"/>
      <c r="AO377" s="122">
        <f t="shared" si="733"/>
        <v>0</v>
      </c>
      <c r="AP377" s="122"/>
      <c r="AQ377" s="122"/>
      <c r="AR377" s="122">
        <f t="shared" si="734"/>
        <v>0</v>
      </c>
      <c r="AS377" s="122"/>
      <c r="AT377" s="122"/>
      <c r="AU377" s="122">
        <f t="shared" si="735"/>
        <v>0</v>
      </c>
      <c r="AV377" s="122"/>
      <c r="AW377" s="122"/>
      <c r="AX377" s="122">
        <f t="shared" si="736"/>
        <v>0</v>
      </c>
      <c r="AY377" s="122"/>
      <c r="AZ377" s="122"/>
      <c r="BA377" s="122">
        <f t="shared" si="737"/>
        <v>0</v>
      </c>
      <c r="BB377" s="122"/>
      <c r="BC377" s="122"/>
      <c r="BD377" s="122">
        <f t="shared" si="738"/>
        <v>0</v>
      </c>
      <c r="BE377" s="122"/>
      <c r="BF377" s="122"/>
      <c r="BG377" s="122">
        <f t="shared" si="739"/>
        <v>0</v>
      </c>
      <c r="BH377" s="122"/>
      <c r="BI377" s="122"/>
      <c r="BJ377" s="122">
        <f t="shared" si="740"/>
        <v>0</v>
      </c>
      <c r="BK377" s="122"/>
      <c r="BL377" s="310"/>
      <c r="BM377" s="315"/>
      <c r="BN377" s="318"/>
    </row>
    <row r="378" s="121" customFormat="1" ht="33.95" hidden="1" customHeight="1" outlineLevel="4" spans="2:66">
      <c r="B378" s="122" t="s">
        <v>784</v>
      </c>
      <c r="C378" s="123" t="s">
        <v>1601</v>
      </c>
      <c r="D378" s="121" t="s">
        <v>1602</v>
      </c>
      <c r="E378" s="122" t="s">
        <v>1603</v>
      </c>
      <c r="F378" s="122"/>
      <c r="G378" s="122" t="s">
        <v>928</v>
      </c>
      <c r="H378" s="122">
        <f t="shared" si="726"/>
        <v>0</v>
      </c>
      <c r="I378" s="122" t="s">
        <v>1568</v>
      </c>
      <c r="J378" s="302"/>
      <c r="K378" s="122" t="s">
        <v>1381</v>
      </c>
      <c r="L378" s="302"/>
      <c r="M378" s="122" t="s">
        <v>1433</v>
      </c>
      <c r="N378" s="122">
        <f t="shared" si="727"/>
        <v>0</v>
      </c>
      <c r="O378" s="302"/>
      <c r="P378" s="302"/>
      <c r="Q378" s="302"/>
      <c r="R378" s="302"/>
      <c r="S378" s="302"/>
      <c r="T378" s="302"/>
      <c r="U378" s="302"/>
      <c r="V378" s="302"/>
      <c r="W378" s="302"/>
      <c r="X378" s="302"/>
      <c r="Y378" s="302"/>
      <c r="Z378" s="302"/>
      <c r="AA378" s="122"/>
      <c r="AB378" s="122">
        <f t="shared" si="728"/>
        <v>0</v>
      </c>
      <c r="AC378" s="122">
        <f t="shared" si="729"/>
        <v>0</v>
      </c>
      <c r="AD378" s="122"/>
      <c r="AE378" s="122"/>
      <c r="AF378" s="122">
        <f t="shared" si="730"/>
        <v>0</v>
      </c>
      <c r="AG378" s="122"/>
      <c r="AH378" s="122"/>
      <c r="AI378" s="122">
        <f t="shared" si="731"/>
        <v>0</v>
      </c>
      <c r="AJ378" s="122"/>
      <c r="AK378" s="122"/>
      <c r="AL378" s="122">
        <f t="shared" si="732"/>
        <v>0</v>
      </c>
      <c r="AM378" s="122"/>
      <c r="AN378" s="122"/>
      <c r="AO378" s="122">
        <f t="shared" si="733"/>
        <v>0</v>
      </c>
      <c r="AP378" s="122"/>
      <c r="AQ378" s="122"/>
      <c r="AR378" s="122">
        <f t="shared" si="734"/>
        <v>0</v>
      </c>
      <c r="AS378" s="122"/>
      <c r="AT378" s="122"/>
      <c r="AU378" s="122">
        <f t="shared" si="735"/>
        <v>0</v>
      </c>
      <c r="AV378" s="122"/>
      <c r="AW378" s="122"/>
      <c r="AX378" s="122">
        <f t="shared" si="736"/>
        <v>0</v>
      </c>
      <c r="AY378" s="122"/>
      <c r="AZ378" s="122"/>
      <c r="BA378" s="122">
        <f t="shared" si="737"/>
        <v>0</v>
      </c>
      <c r="BB378" s="122"/>
      <c r="BC378" s="122"/>
      <c r="BD378" s="122">
        <f t="shared" si="738"/>
        <v>0</v>
      </c>
      <c r="BE378" s="122"/>
      <c r="BF378" s="122"/>
      <c r="BG378" s="122">
        <f t="shared" si="739"/>
        <v>0</v>
      </c>
      <c r="BH378" s="122"/>
      <c r="BI378" s="122"/>
      <c r="BJ378" s="122">
        <f t="shared" si="740"/>
        <v>0</v>
      </c>
      <c r="BK378" s="122"/>
      <c r="BL378" s="310"/>
      <c r="BM378" s="315"/>
      <c r="BN378" s="318"/>
    </row>
    <row r="379" s="121" customFormat="1" ht="33.95" hidden="1" customHeight="1" outlineLevel="4" spans="2:66">
      <c r="B379" s="122" t="s">
        <v>784</v>
      </c>
      <c r="C379" s="123" t="s">
        <v>1604</v>
      </c>
      <c r="D379" s="121" t="s">
        <v>1605</v>
      </c>
      <c r="E379" s="122" t="s">
        <v>1606</v>
      </c>
      <c r="F379" s="122"/>
      <c r="G379" s="122" t="s">
        <v>928</v>
      </c>
      <c r="H379" s="122">
        <f t="shared" si="726"/>
        <v>0</v>
      </c>
      <c r="I379" s="122" t="s">
        <v>1568</v>
      </c>
      <c r="J379" s="302"/>
      <c r="K379" s="122" t="s">
        <v>1381</v>
      </c>
      <c r="L379" s="302"/>
      <c r="M379" s="122" t="s">
        <v>1433</v>
      </c>
      <c r="N379" s="122">
        <f t="shared" si="727"/>
        <v>0</v>
      </c>
      <c r="O379" s="302"/>
      <c r="P379" s="302"/>
      <c r="Q379" s="302"/>
      <c r="R379" s="302"/>
      <c r="S379" s="302"/>
      <c r="T379" s="302"/>
      <c r="U379" s="302"/>
      <c r="V379" s="302"/>
      <c r="W379" s="302"/>
      <c r="X379" s="302"/>
      <c r="Y379" s="302"/>
      <c r="Z379" s="302"/>
      <c r="AA379" s="122"/>
      <c r="AB379" s="122">
        <f t="shared" si="728"/>
        <v>0</v>
      </c>
      <c r="AC379" s="122">
        <f t="shared" si="729"/>
        <v>0</v>
      </c>
      <c r="AD379" s="122"/>
      <c r="AE379" s="122"/>
      <c r="AF379" s="122">
        <f t="shared" si="730"/>
        <v>0</v>
      </c>
      <c r="AG379" s="122"/>
      <c r="AH379" s="122"/>
      <c r="AI379" s="122">
        <f t="shared" si="731"/>
        <v>0</v>
      </c>
      <c r="AJ379" s="122"/>
      <c r="AK379" s="122"/>
      <c r="AL379" s="122">
        <f t="shared" si="732"/>
        <v>0</v>
      </c>
      <c r="AM379" s="122"/>
      <c r="AN379" s="122"/>
      <c r="AO379" s="122">
        <f t="shared" si="733"/>
        <v>0</v>
      </c>
      <c r="AP379" s="122"/>
      <c r="AQ379" s="122"/>
      <c r="AR379" s="122">
        <f t="shared" si="734"/>
        <v>0</v>
      </c>
      <c r="AS379" s="122"/>
      <c r="AT379" s="122"/>
      <c r="AU379" s="122">
        <f t="shared" si="735"/>
        <v>0</v>
      </c>
      <c r="AV379" s="122"/>
      <c r="AW379" s="122"/>
      <c r="AX379" s="122">
        <f t="shared" si="736"/>
        <v>0</v>
      </c>
      <c r="AY379" s="122"/>
      <c r="AZ379" s="122"/>
      <c r="BA379" s="122">
        <f t="shared" si="737"/>
        <v>0</v>
      </c>
      <c r="BB379" s="122"/>
      <c r="BC379" s="122"/>
      <c r="BD379" s="122">
        <f t="shared" si="738"/>
        <v>0</v>
      </c>
      <c r="BE379" s="122"/>
      <c r="BF379" s="122"/>
      <c r="BG379" s="122">
        <f t="shared" si="739"/>
        <v>0</v>
      </c>
      <c r="BH379" s="122"/>
      <c r="BI379" s="122"/>
      <c r="BJ379" s="122">
        <f t="shared" si="740"/>
        <v>0</v>
      </c>
      <c r="BK379" s="122"/>
      <c r="BL379" s="310"/>
      <c r="BM379" s="315"/>
      <c r="BN379" s="318"/>
    </row>
    <row r="380" s="48" customFormat="1" ht="33.95" hidden="1" customHeight="1" outlineLevel="3" spans="2:66">
      <c r="B380" s="118" t="s">
        <v>784</v>
      </c>
      <c r="C380" s="119" t="s">
        <v>1607</v>
      </c>
      <c r="D380" s="48" t="s">
        <v>1608</v>
      </c>
      <c r="E380" s="118" t="s">
        <v>1609</v>
      </c>
      <c r="F380" s="118" t="s">
        <v>1610</v>
      </c>
      <c r="G380" s="118" t="s">
        <v>928</v>
      </c>
      <c r="H380" s="118">
        <f>J380*L380</f>
        <v>0</v>
      </c>
      <c r="I380" s="118" t="s">
        <v>1227</v>
      </c>
      <c r="J380" s="118">
        <v>1</v>
      </c>
      <c r="K380" s="118" t="s">
        <v>1228</v>
      </c>
      <c r="L380" s="302">
        <f>预算主表!P89</f>
        <v>0</v>
      </c>
      <c r="M380" s="118" t="s">
        <v>1362</v>
      </c>
      <c r="N380" s="118">
        <f t="shared" si="727"/>
        <v>1</v>
      </c>
      <c r="O380" s="320" t="s">
        <v>1277</v>
      </c>
      <c r="P380" s="320"/>
      <c r="Q380" s="320"/>
      <c r="R380" s="320"/>
      <c r="S380" s="320"/>
      <c r="T380" s="320"/>
      <c r="U380" s="320"/>
      <c r="V380" s="320"/>
      <c r="W380" s="320"/>
      <c r="X380" s="320"/>
      <c r="Y380" s="320"/>
      <c r="Z380" s="320"/>
      <c r="AA380" s="118"/>
      <c r="AB380" s="118">
        <f t="shared" si="728"/>
        <v>0</v>
      </c>
      <c r="AC380" s="118">
        <f>IF(O380="√",$J380*$L380/$N380,0)</f>
        <v>0</v>
      </c>
      <c r="AD380" s="118"/>
      <c r="AE380" s="118"/>
      <c r="AF380" s="118">
        <f>IF(P380="√",$J380*$L380/$N380,0)</f>
        <v>0</v>
      </c>
      <c r="AG380" s="118"/>
      <c r="AH380" s="118"/>
      <c r="AI380" s="118">
        <f>IF(Q380="√",$J380*$L380/$N380,0)</f>
        <v>0</v>
      </c>
      <c r="AJ380" s="118"/>
      <c r="AK380" s="118"/>
      <c r="AL380" s="118">
        <f>IF(R380="√",$J380*$L380/$N380,0)</f>
        <v>0</v>
      </c>
      <c r="AM380" s="118"/>
      <c r="AN380" s="118"/>
      <c r="AO380" s="118">
        <f>IF(S380="√",$J380*$L380/$N380,0)</f>
        <v>0</v>
      </c>
      <c r="AP380" s="118"/>
      <c r="AQ380" s="118"/>
      <c r="AR380" s="118">
        <f>IF(T380="√",$J380*$L380/$N380,0)</f>
        <v>0</v>
      </c>
      <c r="AS380" s="118"/>
      <c r="AT380" s="118"/>
      <c r="AU380" s="118">
        <f>IF(U380="√",$J380*$L380/$N380,0)</f>
        <v>0</v>
      </c>
      <c r="AV380" s="118"/>
      <c r="AW380" s="118"/>
      <c r="AX380" s="118">
        <f>IF(V380="√",$J380*$L380/$N380,0)</f>
        <v>0</v>
      </c>
      <c r="AY380" s="118"/>
      <c r="AZ380" s="118"/>
      <c r="BA380" s="118">
        <f>IF(W380="√",$J380*$L380/$N380,0)</f>
        <v>0</v>
      </c>
      <c r="BB380" s="118"/>
      <c r="BC380" s="118"/>
      <c r="BD380" s="118">
        <f>IF(X380="√",$J380*$L380/$N380,0)</f>
        <v>0</v>
      </c>
      <c r="BE380" s="118"/>
      <c r="BF380" s="118"/>
      <c r="BG380" s="118">
        <f>IF(Y380="√",$J380*$L380/$N380,0)</f>
        <v>0</v>
      </c>
      <c r="BH380" s="118"/>
      <c r="BI380" s="118"/>
      <c r="BJ380" s="118">
        <f>IF(Z380="√",$J380*$L380/$N380,0)</f>
        <v>0</v>
      </c>
      <c r="BK380" s="118"/>
      <c r="BL380" s="309"/>
      <c r="BM380" s="315"/>
      <c r="BN380" s="317"/>
    </row>
    <row r="381" s="111" customFormat="1" ht="33.95" hidden="1" customHeight="1" outlineLevel="1" spans="2:66">
      <c r="B381" s="112" t="s">
        <v>779</v>
      </c>
      <c r="C381" s="113">
        <v>1.2</v>
      </c>
      <c r="D381" s="111" t="s">
        <v>9</v>
      </c>
      <c r="E381" s="112"/>
      <c r="F381" s="112"/>
      <c r="G381" s="112"/>
      <c r="H381" s="112">
        <f>H382+H430+H461+H486+H502+H540</f>
        <v>574946.548672566</v>
      </c>
      <c r="N381" s="307"/>
      <c r="O381" s="290"/>
      <c r="P381" s="290"/>
      <c r="Q381" s="290"/>
      <c r="R381" s="290"/>
      <c r="S381" s="290"/>
      <c r="T381" s="290"/>
      <c r="U381" s="290"/>
      <c r="V381" s="290"/>
      <c r="W381" s="290"/>
      <c r="X381" s="290"/>
      <c r="Y381" s="290"/>
      <c r="Z381" s="290"/>
      <c r="AA381" s="290"/>
      <c r="AB381" s="112">
        <f t="shared" ref="AB381:AF381" si="741">AB382+AB430+AB461+AB486+AB502+AB540</f>
        <v>574946.548672566</v>
      </c>
      <c r="AC381" s="112">
        <f t="shared" si="741"/>
        <v>574946.548672566</v>
      </c>
      <c r="AF381" s="112">
        <f t="shared" si="741"/>
        <v>0</v>
      </c>
      <c r="AI381" s="112">
        <f>AI382+AI430+AI461+AI486+AI502+AI540</f>
        <v>0</v>
      </c>
      <c r="AL381" s="112">
        <f>AL382+AL430+AL461+AL486+AL502+AL540</f>
        <v>0</v>
      </c>
      <c r="AO381" s="112">
        <f>AO382+AO430+AO461+AO486+AO502+AO540</f>
        <v>0</v>
      </c>
      <c r="AR381" s="112">
        <f>AR382+AR430+AR461+AR486+AR502+AR540</f>
        <v>0</v>
      </c>
      <c r="AU381" s="112">
        <f>AU382+AU430+AU461+AU486+AU502+AU540</f>
        <v>0</v>
      </c>
      <c r="AX381" s="112">
        <f>AX382+AX430+AX461+AX486+AX502+AX540</f>
        <v>0</v>
      </c>
      <c r="BA381" s="112">
        <f>BA382+BA430+BA461+BA486+BA502+BA540</f>
        <v>0</v>
      </c>
      <c r="BD381" s="112">
        <f>BD382+BD430+BD461+BD486+BD502+BD540</f>
        <v>0</v>
      </c>
      <c r="BG381" s="112">
        <f>BG382+BG430+BG461+BG486+BG502+BG540</f>
        <v>0</v>
      </c>
      <c r="BJ381" s="112">
        <f>BJ382+BJ430+BJ461+BJ486+BJ502+BJ540</f>
        <v>0</v>
      </c>
      <c r="BL381" s="307"/>
      <c r="BM381" s="315"/>
      <c r="BN381" s="290"/>
    </row>
    <row r="382" s="29" customFormat="1" ht="33.95" hidden="1" customHeight="1" outlineLevel="2" spans="2:66">
      <c r="B382" s="115" t="s">
        <v>779</v>
      </c>
      <c r="C382" s="116" t="s">
        <v>1611</v>
      </c>
      <c r="D382" s="29" t="s">
        <v>1612</v>
      </c>
      <c r="E382" s="115"/>
      <c r="F382" s="115"/>
      <c r="G382" s="115"/>
      <c r="H382" s="115">
        <f>H383+H399+H410+H418</f>
        <v>574946.548672566</v>
      </c>
      <c r="I382" s="115"/>
      <c r="J382" s="115"/>
      <c r="K382" s="115"/>
      <c r="L382" s="115"/>
      <c r="M382" s="115"/>
      <c r="N382" s="308"/>
      <c r="O382" s="291"/>
      <c r="P382" s="291"/>
      <c r="Q382" s="291"/>
      <c r="R382" s="291"/>
      <c r="S382" s="291"/>
      <c r="T382" s="291"/>
      <c r="U382" s="291"/>
      <c r="V382" s="291"/>
      <c r="W382" s="291"/>
      <c r="X382" s="291"/>
      <c r="Y382" s="291"/>
      <c r="Z382" s="291"/>
      <c r="AA382" s="291"/>
      <c r="AB382" s="115">
        <f t="shared" ref="AB382:AF382" si="742">AB383+AB399+AB410+AB418</f>
        <v>574946.548672566</v>
      </c>
      <c r="AC382" s="115">
        <f t="shared" si="742"/>
        <v>574946.548672566</v>
      </c>
      <c r="AD382" s="115"/>
      <c r="AE382" s="115"/>
      <c r="AF382" s="115">
        <f t="shared" si="742"/>
        <v>0</v>
      </c>
      <c r="AG382" s="115"/>
      <c r="AH382" s="115"/>
      <c r="AI382" s="115">
        <f>AI383+AI399+AI410+AI418</f>
        <v>0</v>
      </c>
      <c r="AJ382" s="115"/>
      <c r="AK382" s="115"/>
      <c r="AL382" s="115">
        <f>AL383+AL399+AL410+AL418</f>
        <v>0</v>
      </c>
      <c r="AM382" s="115"/>
      <c r="AN382" s="115"/>
      <c r="AO382" s="115">
        <f>AO383+AO399+AO410+AO418</f>
        <v>0</v>
      </c>
      <c r="AP382" s="115"/>
      <c r="AQ382" s="115"/>
      <c r="AR382" s="115">
        <f>AR383+AR399+AR410+AR418</f>
        <v>0</v>
      </c>
      <c r="AS382" s="115"/>
      <c r="AT382" s="115"/>
      <c r="AU382" s="115">
        <f>AU383+AU399+AU410+AU418</f>
        <v>0</v>
      </c>
      <c r="AV382" s="115"/>
      <c r="AW382" s="115"/>
      <c r="AX382" s="115">
        <f>AX383+AX399+AX410+AX418</f>
        <v>0</v>
      </c>
      <c r="AY382" s="115"/>
      <c r="AZ382" s="115"/>
      <c r="BA382" s="115">
        <f>BA383+BA399+BA410+BA418</f>
        <v>0</v>
      </c>
      <c r="BB382" s="115"/>
      <c r="BC382" s="115"/>
      <c r="BD382" s="115">
        <f>BD383+BD399+BD410+BD418</f>
        <v>0</v>
      </c>
      <c r="BE382" s="115"/>
      <c r="BF382" s="115"/>
      <c r="BG382" s="115">
        <f>BG383+BG399+BG410+BG418</f>
        <v>0</v>
      </c>
      <c r="BH382" s="115"/>
      <c r="BI382" s="115"/>
      <c r="BJ382" s="115">
        <f>BJ383+BJ399+BJ410+BJ418</f>
        <v>0</v>
      </c>
      <c r="BK382" s="115"/>
      <c r="BL382" s="308"/>
      <c r="BM382" s="315"/>
      <c r="BN382" s="316"/>
    </row>
    <row r="383" s="48" customFormat="1" ht="33.95" hidden="1" customHeight="1" outlineLevel="3" collapsed="1" spans="2:66">
      <c r="B383" s="118" t="s">
        <v>779</v>
      </c>
      <c r="C383" s="119" t="s">
        <v>1613</v>
      </c>
      <c r="D383" s="48" t="s">
        <v>1614</v>
      </c>
      <c r="E383" s="118"/>
      <c r="F383" s="118"/>
      <c r="G383" s="118"/>
      <c r="H383" s="118">
        <f>SUM(H384:H398)</f>
        <v>473946.548672566</v>
      </c>
      <c r="I383" s="118"/>
      <c r="J383" s="118"/>
      <c r="K383" s="118"/>
      <c r="L383" s="118"/>
      <c r="M383" s="118"/>
      <c r="N383" s="309"/>
      <c r="O383" s="292"/>
      <c r="P383" s="292"/>
      <c r="Q383" s="292"/>
      <c r="R383" s="292"/>
      <c r="S383" s="292"/>
      <c r="T383" s="292"/>
      <c r="U383" s="292"/>
      <c r="V383" s="292"/>
      <c r="W383" s="292"/>
      <c r="X383" s="292"/>
      <c r="Y383" s="292"/>
      <c r="Z383" s="292"/>
      <c r="AA383" s="292"/>
      <c r="AB383" s="118">
        <f t="shared" ref="AB383:AF383" si="743">SUM(AB384:AB398)</f>
        <v>473946.548672566</v>
      </c>
      <c r="AC383" s="118">
        <f t="shared" si="743"/>
        <v>473946.548672566</v>
      </c>
      <c r="AD383" s="118"/>
      <c r="AE383" s="118"/>
      <c r="AF383" s="118">
        <f t="shared" si="743"/>
        <v>0</v>
      </c>
      <c r="AG383" s="118"/>
      <c r="AH383" s="118"/>
      <c r="AI383" s="118">
        <f>SUM(AI384:AI398)</f>
        <v>0</v>
      </c>
      <c r="AJ383" s="118"/>
      <c r="AK383" s="118"/>
      <c r="AL383" s="118">
        <f>SUM(AL384:AL398)</f>
        <v>0</v>
      </c>
      <c r="AM383" s="118"/>
      <c r="AN383" s="118"/>
      <c r="AO383" s="118">
        <f>SUM(AO384:AO398)</f>
        <v>0</v>
      </c>
      <c r="AP383" s="118"/>
      <c r="AQ383" s="118"/>
      <c r="AR383" s="118">
        <f>SUM(AR384:AR398)</f>
        <v>0</v>
      </c>
      <c r="AS383" s="118"/>
      <c r="AT383" s="118"/>
      <c r="AU383" s="118">
        <f>SUM(AU384:AU398)</f>
        <v>0</v>
      </c>
      <c r="AV383" s="118"/>
      <c r="AW383" s="118"/>
      <c r="AX383" s="118">
        <f>SUM(AX384:AX398)</f>
        <v>0</v>
      </c>
      <c r="AY383" s="118"/>
      <c r="AZ383" s="118"/>
      <c r="BA383" s="118">
        <f>SUM(BA384:BA398)</f>
        <v>0</v>
      </c>
      <c r="BB383" s="118"/>
      <c r="BC383" s="118"/>
      <c r="BD383" s="118">
        <f>SUM(BD384:BD398)</f>
        <v>0</v>
      </c>
      <c r="BE383" s="118"/>
      <c r="BF383" s="118"/>
      <c r="BG383" s="118">
        <f>SUM(BG384:BG398)</f>
        <v>0</v>
      </c>
      <c r="BH383" s="118"/>
      <c r="BI383" s="118"/>
      <c r="BJ383" s="118">
        <f>SUM(BJ384:BJ398)</f>
        <v>0</v>
      </c>
      <c r="BK383" s="118"/>
      <c r="BL383" s="309"/>
      <c r="BM383" s="315"/>
      <c r="BN383" s="317"/>
    </row>
    <row r="384" s="121" customFormat="1" ht="33.95" hidden="1" customHeight="1" outlineLevel="5" spans="2:66">
      <c r="B384" s="122" t="s">
        <v>784</v>
      </c>
      <c r="C384" s="123" t="s">
        <v>1615</v>
      </c>
      <c r="D384" s="121" t="s">
        <v>1616</v>
      </c>
      <c r="E384" s="122" t="s">
        <v>1617</v>
      </c>
      <c r="F384" s="122" t="s">
        <v>1610</v>
      </c>
      <c r="G384" s="122" t="s">
        <v>928</v>
      </c>
      <c r="H384" s="122">
        <f t="shared" ref="H384:H398" si="744">J384*L384</f>
        <v>473946.548672566</v>
      </c>
      <c r="I384" s="122" t="s">
        <v>1227</v>
      </c>
      <c r="J384" s="302">
        <f>预算主表!P77/2000</f>
        <v>236.973274336283</v>
      </c>
      <c r="K384" s="122" t="s">
        <v>1618</v>
      </c>
      <c r="L384" s="122">
        <v>2000</v>
      </c>
      <c r="M384" s="122" t="s">
        <v>1619</v>
      </c>
      <c r="N384" s="122">
        <f t="shared" ref="N384:N398" si="745">COUNTA(O384:Z384)</f>
        <v>1</v>
      </c>
      <c r="O384" s="321" t="s">
        <v>1277</v>
      </c>
      <c r="P384" s="321"/>
      <c r="Q384" s="321"/>
      <c r="R384" s="321"/>
      <c r="S384" s="321"/>
      <c r="T384" s="321"/>
      <c r="U384" s="321"/>
      <c r="V384" s="321"/>
      <c r="W384" s="321"/>
      <c r="X384" s="321"/>
      <c r="Y384" s="321"/>
      <c r="Z384" s="321"/>
      <c r="AA384" s="122"/>
      <c r="AB384" s="122">
        <f t="shared" ref="AB384:AB395" si="746">SUM(AC384,AF384,AI384,AL384,AO384,AR384,AU384,AX384,BA384,BD384,BG384,BJ384)</f>
        <v>473946.548672566</v>
      </c>
      <c r="AC384" s="122">
        <f>IF(O384="√",$J384*$L384/$N384,0)</f>
        <v>473946.548672566</v>
      </c>
      <c r="AD384" s="122"/>
      <c r="AE384" s="122"/>
      <c r="AF384" s="122">
        <f>IF(P384="√",$J384*$L384/$N384,0)</f>
        <v>0</v>
      </c>
      <c r="AG384" s="122"/>
      <c r="AH384" s="122"/>
      <c r="AI384" s="122">
        <f>IF(Q384="√",$J384*$L384/$N384,0)</f>
        <v>0</v>
      </c>
      <c r="AJ384" s="122"/>
      <c r="AK384" s="122"/>
      <c r="AL384" s="122">
        <f>IF(R384="√",$J384*$L384/$N384,0)</f>
        <v>0</v>
      </c>
      <c r="AM384" s="122"/>
      <c r="AN384" s="122"/>
      <c r="AO384" s="122">
        <f>IF(S384="√",$J384*$L384/$N384,0)</f>
        <v>0</v>
      </c>
      <c r="AP384" s="122"/>
      <c r="AQ384" s="122"/>
      <c r="AR384" s="122">
        <f>IF(T384="√",$J384*$L384/$N384,0)</f>
        <v>0</v>
      </c>
      <c r="AS384" s="122"/>
      <c r="AT384" s="122"/>
      <c r="AU384" s="122">
        <f>IF(U384="√",$J384*$L384/$N384,0)</f>
        <v>0</v>
      </c>
      <c r="AV384" s="122"/>
      <c r="AW384" s="122"/>
      <c r="AX384" s="122">
        <f>IF(V384="√",$J384*$L384/$N384,0)</f>
        <v>0</v>
      </c>
      <c r="AY384" s="122"/>
      <c r="AZ384" s="122"/>
      <c r="BA384" s="122">
        <f>IF(W384="√",$J384*$L384/$N384,0)</f>
        <v>0</v>
      </c>
      <c r="BB384" s="122"/>
      <c r="BC384" s="122"/>
      <c r="BD384" s="122">
        <f>IF(X384="√",$J384*$L384/$N384,0)</f>
        <v>0</v>
      </c>
      <c r="BE384" s="122"/>
      <c r="BF384" s="122"/>
      <c r="BG384" s="122">
        <f>IF(Y384="√",$J384*$L384/$N384,0)</f>
        <v>0</v>
      </c>
      <c r="BH384" s="122"/>
      <c r="BI384" s="122"/>
      <c r="BJ384" s="122">
        <f>IF(Z384="√",$J384*$L384/$N384,0)</f>
        <v>0</v>
      </c>
      <c r="BK384" s="122"/>
      <c r="BL384" s="310"/>
      <c r="BM384" s="315"/>
      <c r="BN384" s="318"/>
    </row>
    <row r="385" s="121" customFormat="1" ht="33.95" hidden="1" customHeight="1" outlineLevel="5" spans="2:66">
      <c r="B385" s="122" t="s">
        <v>784</v>
      </c>
      <c r="C385" s="123" t="s">
        <v>1620</v>
      </c>
      <c r="D385" s="121" t="s">
        <v>1621</v>
      </c>
      <c r="E385" s="122" t="s">
        <v>1622</v>
      </c>
      <c r="F385" s="122" t="s">
        <v>1610</v>
      </c>
      <c r="G385" s="122" t="s">
        <v>928</v>
      </c>
      <c r="H385" s="122">
        <f t="shared" si="744"/>
        <v>0</v>
      </c>
      <c r="I385" s="122" t="s">
        <v>1227</v>
      </c>
      <c r="J385" s="302"/>
      <c r="K385" s="122" t="s">
        <v>1618</v>
      </c>
      <c r="L385" s="122">
        <v>165</v>
      </c>
      <c r="M385" s="122" t="s">
        <v>1619</v>
      </c>
      <c r="N385" s="122">
        <f t="shared" si="745"/>
        <v>0</v>
      </c>
      <c r="O385" s="302"/>
      <c r="P385" s="302"/>
      <c r="Q385" s="302"/>
      <c r="R385" s="302"/>
      <c r="S385" s="302"/>
      <c r="T385" s="302"/>
      <c r="U385" s="302"/>
      <c r="V385" s="302"/>
      <c r="W385" s="302"/>
      <c r="X385" s="302"/>
      <c r="Y385" s="302"/>
      <c r="Z385" s="302"/>
      <c r="AA385" s="122"/>
      <c r="AB385" s="122">
        <f t="shared" si="746"/>
        <v>0</v>
      </c>
      <c r="AC385" s="122">
        <f t="shared" ref="AC385:AC395" si="747">IF(O385="√",$J385*$L385/$N385,0)</f>
        <v>0</v>
      </c>
      <c r="AD385" s="122"/>
      <c r="AE385" s="122"/>
      <c r="AF385" s="122">
        <f t="shared" ref="AF385:AF395" si="748">IF(P385="√",$J385*$L385/$N385,0)</f>
        <v>0</v>
      </c>
      <c r="AG385" s="122"/>
      <c r="AH385" s="122"/>
      <c r="AI385" s="122">
        <f t="shared" ref="AI385:AI395" si="749">IF(Q385="√",$J385*$L385/$N385,0)</f>
        <v>0</v>
      </c>
      <c r="AJ385" s="122"/>
      <c r="AK385" s="122"/>
      <c r="AL385" s="122">
        <f t="shared" ref="AL385:AL395" si="750">IF(R385="√",$J385*$L385/$N385,0)</f>
        <v>0</v>
      </c>
      <c r="AM385" s="122"/>
      <c r="AN385" s="122"/>
      <c r="AO385" s="122">
        <f t="shared" ref="AO385:AO395" si="751">IF(S385="√",$J385*$L385/$N385,0)</f>
        <v>0</v>
      </c>
      <c r="AP385" s="122"/>
      <c r="AQ385" s="122"/>
      <c r="AR385" s="122">
        <f t="shared" ref="AR385:AR395" si="752">IF(T385="√",$J385*$L385/$N385,0)</f>
        <v>0</v>
      </c>
      <c r="AS385" s="122"/>
      <c r="AT385" s="122"/>
      <c r="AU385" s="122">
        <f t="shared" ref="AU385:AU395" si="753">IF(U385="√",$J385*$L385/$N385,0)</f>
        <v>0</v>
      </c>
      <c r="AV385" s="122"/>
      <c r="AW385" s="122"/>
      <c r="AX385" s="122">
        <f t="shared" ref="AX385:AX395" si="754">IF(V385="√",$J385*$L385/$N385,0)</f>
        <v>0</v>
      </c>
      <c r="AY385" s="122"/>
      <c r="AZ385" s="122"/>
      <c r="BA385" s="122">
        <f t="shared" ref="BA385:BA395" si="755">IF(W385="√",$J385*$L385/$N385,0)</f>
        <v>0</v>
      </c>
      <c r="BB385" s="122"/>
      <c r="BC385" s="122"/>
      <c r="BD385" s="122">
        <f t="shared" ref="BD385:BD395" si="756">IF(X385="√",$J385*$L385/$N385,0)</f>
        <v>0</v>
      </c>
      <c r="BE385" s="122"/>
      <c r="BF385" s="122"/>
      <c r="BG385" s="122">
        <f t="shared" ref="BG385:BG395" si="757">IF(Y385="√",$J385*$L385/$N385,0)</f>
        <v>0</v>
      </c>
      <c r="BH385" s="122"/>
      <c r="BI385" s="122"/>
      <c r="BJ385" s="122">
        <f t="shared" ref="BJ385:BJ395" si="758">IF(Z385="√",$J385*$L385/$N385,0)</f>
        <v>0</v>
      </c>
      <c r="BK385" s="122"/>
      <c r="BL385" s="310"/>
      <c r="BM385" s="315"/>
      <c r="BN385" s="318"/>
    </row>
    <row r="386" s="121" customFormat="1" ht="33.95" hidden="1" customHeight="1" outlineLevel="5" spans="2:66">
      <c r="B386" s="122" t="s">
        <v>784</v>
      </c>
      <c r="C386" s="123" t="s">
        <v>1623</v>
      </c>
      <c r="D386" s="121" t="s">
        <v>1624</v>
      </c>
      <c r="E386" s="122" t="s">
        <v>1625</v>
      </c>
      <c r="F386" s="122" t="s">
        <v>1610</v>
      </c>
      <c r="G386" s="122" t="s">
        <v>928</v>
      </c>
      <c r="H386" s="122">
        <f t="shared" si="744"/>
        <v>0</v>
      </c>
      <c r="I386" s="122" t="s">
        <v>1227</v>
      </c>
      <c r="J386" s="302"/>
      <c r="K386" s="122" t="s">
        <v>1618</v>
      </c>
      <c r="L386" s="122">
        <v>540</v>
      </c>
      <c r="M386" s="122" t="s">
        <v>1619</v>
      </c>
      <c r="N386" s="122">
        <f t="shared" si="745"/>
        <v>0</v>
      </c>
      <c r="O386" s="302"/>
      <c r="P386" s="302"/>
      <c r="Q386" s="302"/>
      <c r="R386" s="302"/>
      <c r="S386" s="302"/>
      <c r="T386" s="302"/>
      <c r="U386" s="302"/>
      <c r="V386" s="302"/>
      <c r="W386" s="302"/>
      <c r="X386" s="302"/>
      <c r="Y386" s="302"/>
      <c r="Z386" s="302"/>
      <c r="AA386" s="122"/>
      <c r="AB386" s="122">
        <f t="shared" si="746"/>
        <v>0</v>
      </c>
      <c r="AC386" s="122">
        <f t="shared" si="747"/>
        <v>0</v>
      </c>
      <c r="AD386" s="122"/>
      <c r="AE386" s="122"/>
      <c r="AF386" s="122">
        <f t="shared" si="748"/>
        <v>0</v>
      </c>
      <c r="AG386" s="122"/>
      <c r="AH386" s="122"/>
      <c r="AI386" s="122">
        <f t="shared" si="749"/>
        <v>0</v>
      </c>
      <c r="AJ386" s="122"/>
      <c r="AK386" s="122"/>
      <c r="AL386" s="122">
        <f t="shared" si="750"/>
        <v>0</v>
      </c>
      <c r="AM386" s="122"/>
      <c r="AN386" s="122"/>
      <c r="AO386" s="122">
        <f t="shared" si="751"/>
        <v>0</v>
      </c>
      <c r="AP386" s="122"/>
      <c r="AQ386" s="122"/>
      <c r="AR386" s="122">
        <f t="shared" si="752"/>
        <v>0</v>
      </c>
      <c r="AS386" s="122"/>
      <c r="AT386" s="122"/>
      <c r="AU386" s="122">
        <f t="shared" si="753"/>
        <v>0</v>
      </c>
      <c r="AV386" s="122"/>
      <c r="AW386" s="122"/>
      <c r="AX386" s="122">
        <f t="shared" si="754"/>
        <v>0</v>
      </c>
      <c r="AY386" s="122"/>
      <c r="AZ386" s="122"/>
      <c r="BA386" s="122">
        <f t="shared" si="755"/>
        <v>0</v>
      </c>
      <c r="BB386" s="122"/>
      <c r="BC386" s="122"/>
      <c r="BD386" s="122">
        <f t="shared" si="756"/>
        <v>0</v>
      </c>
      <c r="BE386" s="122"/>
      <c r="BF386" s="122"/>
      <c r="BG386" s="122">
        <f t="shared" si="757"/>
        <v>0</v>
      </c>
      <c r="BH386" s="122"/>
      <c r="BI386" s="122"/>
      <c r="BJ386" s="122">
        <f t="shared" si="758"/>
        <v>0</v>
      </c>
      <c r="BK386" s="122"/>
      <c r="BL386" s="310"/>
      <c r="BM386" s="315"/>
      <c r="BN386" s="318"/>
    </row>
    <row r="387" s="121" customFormat="1" ht="33.95" hidden="1" customHeight="1" outlineLevel="5" spans="2:66">
      <c r="B387" s="122" t="s">
        <v>784</v>
      </c>
      <c r="C387" s="123" t="s">
        <v>1626</v>
      </c>
      <c r="D387" s="121" t="s">
        <v>1627</v>
      </c>
      <c r="E387" s="122" t="s">
        <v>1628</v>
      </c>
      <c r="F387" s="122" t="s">
        <v>1610</v>
      </c>
      <c r="G387" s="122" t="s">
        <v>928</v>
      </c>
      <c r="H387" s="122">
        <f t="shared" si="744"/>
        <v>0</v>
      </c>
      <c r="I387" s="122" t="s">
        <v>1227</v>
      </c>
      <c r="J387" s="302"/>
      <c r="K387" s="122" t="s">
        <v>1618</v>
      </c>
      <c r="L387" s="122">
        <v>930</v>
      </c>
      <c r="M387" s="122" t="s">
        <v>1619</v>
      </c>
      <c r="N387" s="122">
        <f t="shared" si="745"/>
        <v>0</v>
      </c>
      <c r="O387" s="302"/>
      <c r="P387" s="302"/>
      <c r="Q387" s="302"/>
      <c r="R387" s="302"/>
      <c r="S387" s="302"/>
      <c r="T387" s="302"/>
      <c r="U387" s="302"/>
      <c r="V387" s="302"/>
      <c r="W387" s="302"/>
      <c r="X387" s="302"/>
      <c r="Y387" s="302"/>
      <c r="Z387" s="302"/>
      <c r="AA387" s="122"/>
      <c r="AB387" s="122">
        <f t="shared" si="746"/>
        <v>0</v>
      </c>
      <c r="AC387" s="122">
        <f t="shared" si="747"/>
        <v>0</v>
      </c>
      <c r="AD387" s="122"/>
      <c r="AE387" s="122"/>
      <c r="AF387" s="122">
        <f t="shared" si="748"/>
        <v>0</v>
      </c>
      <c r="AG387" s="122"/>
      <c r="AH387" s="122"/>
      <c r="AI387" s="122">
        <f t="shared" si="749"/>
        <v>0</v>
      </c>
      <c r="AJ387" s="122"/>
      <c r="AK387" s="122"/>
      <c r="AL387" s="122">
        <f t="shared" si="750"/>
        <v>0</v>
      </c>
      <c r="AM387" s="122"/>
      <c r="AN387" s="122"/>
      <c r="AO387" s="122">
        <f t="shared" si="751"/>
        <v>0</v>
      </c>
      <c r="AP387" s="122"/>
      <c r="AQ387" s="122"/>
      <c r="AR387" s="122">
        <f t="shared" si="752"/>
        <v>0</v>
      </c>
      <c r="AS387" s="122"/>
      <c r="AT387" s="122"/>
      <c r="AU387" s="122">
        <f t="shared" si="753"/>
        <v>0</v>
      </c>
      <c r="AV387" s="122"/>
      <c r="AW387" s="122"/>
      <c r="AX387" s="122">
        <f t="shared" si="754"/>
        <v>0</v>
      </c>
      <c r="AY387" s="122"/>
      <c r="AZ387" s="122"/>
      <c r="BA387" s="122">
        <f t="shared" si="755"/>
        <v>0</v>
      </c>
      <c r="BB387" s="122"/>
      <c r="BC387" s="122"/>
      <c r="BD387" s="122">
        <f t="shared" si="756"/>
        <v>0</v>
      </c>
      <c r="BE387" s="122"/>
      <c r="BF387" s="122"/>
      <c r="BG387" s="122">
        <f t="shared" si="757"/>
        <v>0</v>
      </c>
      <c r="BH387" s="122"/>
      <c r="BI387" s="122"/>
      <c r="BJ387" s="122">
        <f t="shared" si="758"/>
        <v>0</v>
      </c>
      <c r="BK387" s="122"/>
      <c r="BL387" s="310"/>
      <c r="BM387" s="315"/>
      <c r="BN387" s="318"/>
    </row>
    <row r="388" s="121" customFormat="1" ht="33.95" hidden="1" customHeight="1" outlineLevel="5" spans="2:66">
      <c r="B388" s="122" t="s">
        <v>784</v>
      </c>
      <c r="C388" s="123" t="s">
        <v>1629</v>
      </c>
      <c r="D388" s="121" t="s">
        <v>1630</v>
      </c>
      <c r="E388" s="122" t="s">
        <v>1631</v>
      </c>
      <c r="F388" s="122" t="s">
        <v>1610</v>
      </c>
      <c r="G388" s="122" t="s">
        <v>928</v>
      </c>
      <c r="H388" s="122">
        <f t="shared" si="744"/>
        <v>0</v>
      </c>
      <c r="I388" s="122" t="s">
        <v>1227</v>
      </c>
      <c r="J388" s="302"/>
      <c r="K388" s="122" t="s">
        <v>1618</v>
      </c>
      <c r="L388" s="122">
        <v>230</v>
      </c>
      <c r="M388" s="122" t="s">
        <v>1619</v>
      </c>
      <c r="N388" s="122">
        <f t="shared" si="745"/>
        <v>0</v>
      </c>
      <c r="O388" s="302"/>
      <c r="P388" s="302"/>
      <c r="Q388" s="302"/>
      <c r="R388" s="302"/>
      <c r="S388" s="302"/>
      <c r="T388" s="302"/>
      <c r="U388" s="302"/>
      <c r="V388" s="302"/>
      <c r="W388" s="302"/>
      <c r="X388" s="302"/>
      <c r="Y388" s="302"/>
      <c r="Z388" s="302"/>
      <c r="AA388" s="122"/>
      <c r="AB388" s="122">
        <f t="shared" si="746"/>
        <v>0</v>
      </c>
      <c r="AC388" s="122">
        <f t="shared" si="747"/>
        <v>0</v>
      </c>
      <c r="AD388" s="122"/>
      <c r="AE388" s="122"/>
      <c r="AF388" s="122">
        <f t="shared" si="748"/>
        <v>0</v>
      </c>
      <c r="AG388" s="122"/>
      <c r="AH388" s="122"/>
      <c r="AI388" s="122">
        <f t="shared" si="749"/>
        <v>0</v>
      </c>
      <c r="AJ388" s="122"/>
      <c r="AK388" s="122"/>
      <c r="AL388" s="122">
        <f t="shared" si="750"/>
        <v>0</v>
      </c>
      <c r="AM388" s="122"/>
      <c r="AN388" s="122"/>
      <c r="AO388" s="122">
        <f t="shared" si="751"/>
        <v>0</v>
      </c>
      <c r="AP388" s="122"/>
      <c r="AQ388" s="122"/>
      <c r="AR388" s="122">
        <f t="shared" si="752"/>
        <v>0</v>
      </c>
      <c r="AS388" s="122"/>
      <c r="AT388" s="122"/>
      <c r="AU388" s="122">
        <f t="shared" si="753"/>
        <v>0</v>
      </c>
      <c r="AV388" s="122"/>
      <c r="AW388" s="122"/>
      <c r="AX388" s="122">
        <f t="shared" si="754"/>
        <v>0</v>
      </c>
      <c r="AY388" s="122"/>
      <c r="AZ388" s="122"/>
      <c r="BA388" s="122">
        <f t="shared" si="755"/>
        <v>0</v>
      </c>
      <c r="BB388" s="122"/>
      <c r="BC388" s="122"/>
      <c r="BD388" s="122">
        <f t="shared" si="756"/>
        <v>0</v>
      </c>
      <c r="BE388" s="122"/>
      <c r="BF388" s="122"/>
      <c r="BG388" s="122">
        <f t="shared" si="757"/>
        <v>0</v>
      </c>
      <c r="BH388" s="122"/>
      <c r="BI388" s="122"/>
      <c r="BJ388" s="122">
        <f t="shared" si="758"/>
        <v>0</v>
      </c>
      <c r="BK388" s="122"/>
      <c r="BL388" s="310"/>
      <c r="BM388" s="315"/>
      <c r="BN388" s="318"/>
    </row>
    <row r="389" s="121" customFormat="1" ht="33.95" hidden="1" customHeight="1" outlineLevel="5" spans="2:66">
      <c r="B389" s="122" t="s">
        <v>784</v>
      </c>
      <c r="C389" s="123" t="s">
        <v>1632</v>
      </c>
      <c r="D389" s="121" t="s">
        <v>1633</v>
      </c>
      <c r="E389" s="122" t="s">
        <v>1634</v>
      </c>
      <c r="F389" s="122" t="s">
        <v>1610</v>
      </c>
      <c r="G389" s="122" t="s">
        <v>928</v>
      </c>
      <c r="H389" s="122">
        <f t="shared" si="744"/>
        <v>0</v>
      </c>
      <c r="I389" s="122" t="s">
        <v>1227</v>
      </c>
      <c r="J389" s="302"/>
      <c r="K389" s="122" t="s">
        <v>1618</v>
      </c>
      <c r="L389" s="122">
        <v>500</v>
      </c>
      <c r="M389" s="122" t="s">
        <v>1619</v>
      </c>
      <c r="N389" s="122">
        <f t="shared" si="745"/>
        <v>0</v>
      </c>
      <c r="O389" s="302"/>
      <c r="P389" s="302"/>
      <c r="Q389" s="302"/>
      <c r="R389" s="302"/>
      <c r="S389" s="302"/>
      <c r="T389" s="302"/>
      <c r="U389" s="302"/>
      <c r="V389" s="302"/>
      <c r="W389" s="302"/>
      <c r="X389" s="302"/>
      <c r="Y389" s="302"/>
      <c r="Z389" s="302"/>
      <c r="AA389" s="122"/>
      <c r="AB389" s="122">
        <f t="shared" si="746"/>
        <v>0</v>
      </c>
      <c r="AC389" s="122">
        <f t="shared" si="747"/>
        <v>0</v>
      </c>
      <c r="AD389" s="122"/>
      <c r="AE389" s="122"/>
      <c r="AF389" s="122">
        <f t="shared" si="748"/>
        <v>0</v>
      </c>
      <c r="AG389" s="122"/>
      <c r="AH389" s="122"/>
      <c r="AI389" s="122">
        <f t="shared" si="749"/>
        <v>0</v>
      </c>
      <c r="AJ389" s="122"/>
      <c r="AK389" s="122"/>
      <c r="AL389" s="122">
        <f t="shared" si="750"/>
        <v>0</v>
      </c>
      <c r="AM389" s="122"/>
      <c r="AN389" s="122"/>
      <c r="AO389" s="122">
        <f t="shared" si="751"/>
        <v>0</v>
      </c>
      <c r="AP389" s="122"/>
      <c r="AQ389" s="122"/>
      <c r="AR389" s="122">
        <f t="shared" si="752"/>
        <v>0</v>
      </c>
      <c r="AS389" s="122"/>
      <c r="AT389" s="122"/>
      <c r="AU389" s="122">
        <f t="shared" si="753"/>
        <v>0</v>
      </c>
      <c r="AV389" s="122"/>
      <c r="AW389" s="122"/>
      <c r="AX389" s="122">
        <f t="shared" si="754"/>
        <v>0</v>
      </c>
      <c r="AY389" s="122"/>
      <c r="AZ389" s="122"/>
      <c r="BA389" s="122">
        <f t="shared" si="755"/>
        <v>0</v>
      </c>
      <c r="BB389" s="122"/>
      <c r="BC389" s="122"/>
      <c r="BD389" s="122">
        <f t="shared" si="756"/>
        <v>0</v>
      </c>
      <c r="BE389" s="122"/>
      <c r="BF389" s="122"/>
      <c r="BG389" s="122">
        <f t="shared" si="757"/>
        <v>0</v>
      </c>
      <c r="BH389" s="122"/>
      <c r="BI389" s="122"/>
      <c r="BJ389" s="122">
        <f t="shared" si="758"/>
        <v>0</v>
      </c>
      <c r="BK389" s="122"/>
      <c r="BL389" s="310"/>
      <c r="BM389" s="315"/>
      <c r="BN389" s="318"/>
    </row>
    <row r="390" s="121" customFormat="1" ht="33.95" hidden="1" customHeight="1" outlineLevel="5" spans="2:66">
      <c r="B390" s="122" t="s">
        <v>784</v>
      </c>
      <c r="C390" s="123" t="s">
        <v>1635</v>
      </c>
      <c r="D390" s="121" t="s">
        <v>1636</v>
      </c>
      <c r="E390" s="122" t="s">
        <v>1631</v>
      </c>
      <c r="F390" s="122" t="s">
        <v>1610</v>
      </c>
      <c r="G390" s="122" t="s">
        <v>928</v>
      </c>
      <c r="H390" s="122">
        <f t="shared" si="744"/>
        <v>0</v>
      </c>
      <c r="I390" s="122" t="s">
        <v>1227</v>
      </c>
      <c r="J390" s="302"/>
      <c r="K390" s="122" t="s">
        <v>1618</v>
      </c>
      <c r="L390" s="122">
        <v>150</v>
      </c>
      <c r="M390" s="122" t="s">
        <v>1619</v>
      </c>
      <c r="N390" s="122">
        <f t="shared" si="745"/>
        <v>0</v>
      </c>
      <c r="O390" s="302"/>
      <c r="P390" s="302"/>
      <c r="Q390" s="302"/>
      <c r="R390" s="302"/>
      <c r="S390" s="302"/>
      <c r="T390" s="302"/>
      <c r="U390" s="302"/>
      <c r="V390" s="302"/>
      <c r="W390" s="302"/>
      <c r="X390" s="302"/>
      <c r="Y390" s="302"/>
      <c r="Z390" s="302"/>
      <c r="AA390" s="122"/>
      <c r="AB390" s="122">
        <f t="shared" si="746"/>
        <v>0</v>
      </c>
      <c r="AC390" s="122">
        <f t="shared" si="747"/>
        <v>0</v>
      </c>
      <c r="AD390" s="122"/>
      <c r="AE390" s="122"/>
      <c r="AF390" s="122">
        <f t="shared" si="748"/>
        <v>0</v>
      </c>
      <c r="AG390" s="122"/>
      <c r="AH390" s="122"/>
      <c r="AI390" s="122">
        <f t="shared" si="749"/>
        <v>0</v>
      </c>
      <c r="AJ390" s="122"/>
      <c r="AK390" s="122"/>
      <c r="AL390" s="122">
        <f t="shared" si="750"/>
        <v>0</v>
      </c>
      <c r="AM390" s="122"/>
      <c r="AN390" s="122"/>
      <c r="AO390" s="122">
        <f t="shared" si="751"/>
        <v>0</v>
      </c>
      <c r="AP390" s="122"/>
      <c r="AQ390" s="122"/>
      <c r="AR390" s="122">
        <f t="shared" si="752"/>
        <v>0</v>
      </c>
      <c r="AS390" s="122"/>
      <c r="AT390" s="122"/>
      <c r="AU390" s="122">
        <f t="shared" si="753"/>
        <v>0</v>
      </c>
      <c r="AV390" s="122"/>
      <c r="AW390" s="122"/>
      <c r="AX390" s="122">
        <f t="shared" si="754"/>
        <v>0</v>
      </c>
      <c r="AY390" s="122"/>
      <c r="AZ390" s="122"/>
      <c r="BA390" s="122">
        <f t="shared" si="755"/>
        <v>0</v>
      </c>
      <c r="BB390" s="122"/>
      <c r="BC390" s="122"/>
      <c r="BD390" s="122">
        <f t="shared" si="756"/>
        <v>0</v>
      </c>
      <c r="BE390" s="122"/>
      <c r="BF390" s="122"/>
      <c r="BG390" s="122">
        <f t="shared" si="757"/>
        <v>0</v>
      </c>
      <c r="BH390" s="122"/>
      <c r="BI390" s="122"/>
      <c r="BJ390" s="122">
        <f t="shared" si="758"/>
        <v>0</v>
      </c>
      <c r="BK390" s="122"/>
      <c r="BL390" s="310"/>
      <c r="BM390" s="315"/>
      <c r="BN390" s="318"/>
    </row>
    <row r="391" s="121" customFormat="1" ht="33.95" hidden="1" customHeight="1" outlineLevel="5" spans="2:66">
      <c r="B391" s="122" t="s">
        <v>784</v>
      </c>
      <c r="C391" s="123" t="s">
        <v>1637</v>
      </c>
      <c r="D391" s="121" t="s">
        <v>1638</v>
      </c>
      <c r="E391" s="122" t="s">
        <v>1639</v>
      </c>
      <c r="F391" s="122" t="s">
        <v>1610</v>
      </c>
      <c r="G391" s="122" t="s">
        <v>928</v>
      </c>
      <c r="H391" s="122">
        <f t="shared" si="744"/>
        <v>0</v>
      </c>
      <c r="I391" s="122" t="s">
        <v>1227</v>
      </c>
      <c r="J391" s="302"/>
      <c r="K391" s="122" t="s">
        <v>1618</v>
      </c>
      <c r="L391" s="122">
        <f>SUMIFS('附表1-数据库'!$D$2:$D$22,'附表1-数据库'!$B$2:$B$22,$D391,'附表1-数据库'!$C$2:$C$22,'1-1 项目基础信息'!$D$13)</f>
        <v>0</v>
      </c>
      <c r="M391" s="122" t="s">
        <v>1619</v>
      </c>
      <c r="N391" s="122">
        <f t="shared" si="745"/>
        <v>0</v>
      </c>
      <c r="O391" s="302"/>
      <c r="P391" s="302"/>
      <c r="Q391" s="302"/>
      <c r="R391" s="302"/>
      <c r="S391" s="302"/>
      <c r="T391" s="302"/>
      <c r="U391" s="302"/>
      <c r="V391" s="302"/>
      <c r="W391" s="302"/>
      <c r="X391" s="302"/>
      <c r="Y391" s="302"/>
      <c r="Z391" s="302"/>
      <c r="AA391" s="122"/>
      <c r="AB391" s="122">
        <f t="shared" si="746"/>
        <v>0</v>
      </c>
      <c r="AC391" s="122">
        <f t="shared" si="747"/>
        <v>0</v>
      </c>
      <c r="AD391" s="122"/>
      <c r="AE391" s="122"/>
      <c r="AF391" s="122">
        <f t="shared" si="748"/>
        <v>0</v>
      </c>
      <c r="AG391" s="122"/>
      <c r="AH391" s="122"/>
      <c r="AI391" s="122">
        <f t="shared" si="749"/>
        <v>0</v>
      </c>
      <c r="AJ391" s="122"/>
      <c r="AK391" s="122"/>
      <c r="AL391" s="122">
        <f t="shared" si="750"/>
        <v>0</v>
      </c>
      <c r="AM391" s="122"/>
      <c r="AN391" s="122"/>
      <c r="AO391" s="122">
        <f t="shared" si="751"/>
        <v>0</v>
      </c>
      <c r="AP391" s="122"/>
      <c r="AQ391" s="122"/>
      <c r="AR391" s="122">
        <f t="shared" si="752"/>
        <v>0</v>
      </c>
      <c r="AS391" s="122"/>
      <c r="AT391" s="122"/>
      <c r="AU391" s="122">
        <f t="shared" si="753"/>
        <v>0</v>
      </c>
      <c r="AV391" s="122"/>
      <c r="AW391" s="122"/>
      <c r="AX391" s="122">
        <f t="shared" si="754"/>
        <v>0</v>
      </c>
      <c r="AY391" s="122"/>
      <c r="AZ391" s="122"/>
      <c r="BA391" s="122">
        <f t="shared" si="755"/>
        <v>0</v>
      </c>
      <c r="BB391" s="122"/>
      <c r="BC391" s="122"/>
      <c r="BD391" s="122">
        <f t="shared" si="756"/>
        <v>0</v>
      </c>
      <c r="BE391" s="122"/>
      <c r="BF391" s="122"/>
      <c r="BG391" s="122">
        <f t="shared" si="757"/>
        <v>0</v>
      </c>
      <c r="BH391" s="122"/>
      <c r="BI391" s="122"/>
      <c r="BJ391" s="122">
        <f t="shared" si="758"/>
        <v>0</v>
      </c>
      <c r="BK391" s="122"/>
      <c r="BL391" s="310"/>
      <c r="BM391" s="315"/>
      <c r="BN391" s="318"/>
    </row>
    <row r="392" s="121" customFormat="1" ht="33.95" hidden="1" customHeight="1" outlineLevel="5" spans="2:66">
      <c r="B392" s="122" t="s">
        <v>784</v>
      </c>
      <c r="C392" s="123" t="s">
        <v>1640</v>
      </c>
      <c r="D392" s="121" t="s">
        <v>1641</v>
      </c>
      <c r="E392" s="122" t="s">
        <v>1642</v>
      </c>
      <c r="F392" s="122" t="s">
        <v>1610</v>
      </c>
      <c r="G392" s="122" t="s">
        <v>928</v>
      </c>
      <c r="H392" s="122">
        <f t="shared" si="744"/>
        <v>0</v>
      </c>
      <c r="I392" s="122" t="s">
        <v>1227</v>
      </c>
      <c r="J392" s="302"/>
      <c r="K392" s="122" t="s">
        <v>1618</v>
      </c>
      <c r="L392" s="122">
        <f>SUMIFS('附表1-数据库'!$D$2:$D$22,'附表1-数据库'!$B$2:$B$22,$D392,'附表1-数据库'!$C$2:$C$22,'1-1 项目基础信息'!$D$13)</f>
        <v>0</v>
      </c>
      <c r="M392" s="122" t="s">
        <v>1619</v>
      </c>
      <c r="N392" s="122">
        <f t="shared" si="745"/>
        <v>0</v>
      </c>
      <c r="O392" s="302"/>
      <c r="P392" s="302"/>
      <c r="Q392" s="302"/>
      <c r="R392" s="302"/>
      <c r="S392" s="302"/>
      <c r="T392" s="302"/>
      <c r="U392" s="302"/>
      <c r="V392" s="302"/>
      <c r="W392" s="302"/>
      <c r="X392" s="302"/>
      <c r="Y392" s="302"/>
      <c r="Z392" s="302"/>
      <c r="AA392" s="122"/>
      <c r="AB392" s="122">
        <f t="shared" si="746"/>
        <v>0</v>
      </c>
      <c r="AC392" s="122">
        <f t="shared" si="747"/>
        <v>0</v>
      </c>
      <c r="AD392" s="122"/>
      <c r="AE392" s="122"/>
      <c r="AF392" s="122">
        <f t="shared" si="748"/>
        <v>0</v>
      </c>
      <c r="AG392" s="122"/>
      <c r="AH392" s="122"/>
      <c r="AI392" s="122">
        <f t="shared" si="749"/>
        <v>0</v>
      </c>
      <c r="AJ392" s="122"/>
      <c r="AK392" s="122"/>
      <c r="AL392" s="122">
        <f t="shared" si="750"/>
        <v>0</v>
      </c>
      <c r="AM392" s="122"/>
      <c r="AN392" s="122"/>
      <c r="AO392" s="122">
        <f t="shared" si="751"/>
        <v>0</v>
      </c>
      <c r="AP392" s="122"/>
      <c r="AQ392" s="122"/>
      <c r="AR392" s="122">
        <f t="shared" si="752"/>
        <v>0</v>
      </c>
      <c r="AS392" s="122"/>
      <c r="AT392" s="122"/>
      <c r="AU392" s="122">
        <f t="shared" si="753"/>
        <v>0</v>
      </c>
      <c r="AV392" s="122"/>
      <c r="AW392" s="122"/>
      <c r="AX392" s="122">
        <f t="shared" si="754"/>
        <v>0</v>
      </c>
      <c r="AY392" s="122"/>
      <c r="AZ392" s="122"/>
      <c r="BA392" s="122">
        <f t="shared" si="755"/>
        <v>0</v>
      </c>
      <c r="BB392" s="122"/>
      <c r="BC392" s="122"/>
      <c r="BD392" s="122">
        <f t="shared" si="756"/>
        <v>0</v>
      </c>
      <c r="BE392" s="122"/>
      <c r="BF392" s="122"/>
      <c r="BG392" s="122">
        <f t="shared" si="757"/>
        <v>0</v>
      </c>
      <c r="BH392" s="122"/>
      <c r="BI392" s="122"/>
      <c r="BJ392" s="122">
        <f t="shared" si="758"/>
        <v>0</v>
      </c>
      <c r="BK392" s="122"/>
      <c r="BL392" s="310"/>
      <c r="BM392" s="315"/>
      <c r="BN392" s="318"/>
    </row>
    <row r="393" s="121" customFormat="1" ht="33.95" hidden="1" customHeight="1" outlineLevel="5" spans="2:66">
      <c r="B393" s="122" t="s">
        <v>784</v>
      </c>
      <c r="C393" s="123" t="s">
        <v>1643</v>
      </c>
      <c r="D393" s="121" t="s">
        <v>1644</v>
      </c>
      <c r="E393" s="122" t="s">
        <v>1625</v>
      </c>
      <c r="F393" s="122" t="s">
        <v>1610</v>
      </c>
      <c r="G393" s="122" t="s">
        <v>928</v>
      </c>
      <c r="H393" s="122">
        <f t="shared" si="744"/>
        <v>0</v>
      </c>
      <c r="I393" s="122" t="s">
        <v>1227</v>
      </c>
      <c r="J393" s="302"/>
      <c r="K393" s="122" t="s">
        <v>1618</v>
      </c>
      <c r="L393" s="122">
        <f>SUMIFS('附表1-数据库'!$D$2:$D$22,'附表1-数据库'!$B$2:$B$22,$D393,'附表1-数据库'!$C$2:$C$22,'1-1 项目基础信息'!$D$13)</f>
        <v>0</v>
      </c>
      <c r="M393" s="122" t="s">
        <v>1619</v>
      </c>
      <c r="N393" s="122">
        <f t="shared" si="745"/>
        <v>0</v>
      </c>
      <c r="O393" s="302"/>
      <c r="P393" s="302"/>
      <c r="Q393" s="302"/>
      <c r="R393" s="302"/>
      <c r="S393" s="302"/>
      <c r="T393" s="302"/>
      <c r="U393" s="302"/>
      <c r="V393" s="302"/>
      <c r="W393" s="302"/>
      <c r="X393" s="302"/>
      <c r="Y393" s="302"/>
      <c r="Z393" s="302"/>
      <c r="AA393" s="122"/>
      <c r="AB393" s="122">
        <f t="shared" si="746"/>
        <v>0</v>
      </c>
      <c r="AC393" s="122">
        <f t="shared" si="747"/>
        <v>0</v>
      </c>
      <c r="AD393" s="122"/>
      <c r="AE393" s="122"/>
      <c r="AF393" s="122">
        <f t="shared" si="748"/>
        <v>0</v>
      </c>
      <c r="AG393" s="122"/>
      <c r="AH393" s="122"/>
      <c r="AI393" s="122">
        <f t="shared" si="749"/>
        <v>0</v>
      </c>
      <c r="AJ393" s="122"/>
      <c r="AK393" s="122"/>
      <c r="AL393" s="122">
        <f t="shared" si="750"/>
        <v>0</v>
      </c>
      <c r="AM393" s="122"/>
      <c r="AN393" s="122"/>
      <c r="AO393" s="122">
        <f t="shared" si="751"/>
        <v>0</v>
      </c>
      <c r="AP393" s="122"/>
      <c r="AQ393" s="122"/>
      <c r="AR393" s="122">
        <f t="shared" si="752"/>
        <v>0</v>
      </c>
      <c r="AS393" s="122"/>
      <c r="AT393" s="122"/>
      <c r="AU393" s="122">
        <f t="shared" si="753"/>
        <v>0</v>
      </c>
      <c r="AV393" s="122"/>
      <c r="AW393" s="122"/>
      <c r="AX393" s="122">
        <f t="shared" si="754"/>
        <v>0</v>
      </c>
      <c r="AY393" s="122"/>
      <c r="AZ393" s="122"/>
      <c r="BA393" s="122">
        <f t="shared" si="755"/>
        <v>0</v>
      </c>
      <c r="BB393" s="122"/>
      <c r="BC393" s="122"/>
      <c r="BD393" s="122">
        <f t="shared" si="756"/>
        <v>0</v>
      </c>
      <c r="BE393" s="122"/>
      <c r="BF393" s="122"/>
      <c r="BG393" s="122">
        <f t="shared" si="757"/>
        <v>0</v>
      </c>
      <c r="BH393" s="122"/>
      <c r="BI393" s="122"/>
      <c r="BJ393" s="122">
        <f t="shared" si="758"/>
        <v>0</v>
      </c>
      <c r="BK393" s="122"/>
      <c r="BL393" s="310"/>
      <c r="BM393" s="315"/>
      <c r="BN393" s="318"/>
    </row>
    <row r="394" s="121" customFormat="1" ht="33.95" hidden="1" customHeight="1" outlineLevel="5" spans="2:66">
      <c r="B394" s="122" t="s">
        <v>784</v>
      </c>
      <c r="C394" s="123" t="s">
        <v>1645</v>
      </c>
      <c r="D394" s="121" t="s">
        <v>1646</v>
      </c>
      <c r="E394" s="122" t="s">
        <v>1628</v>
      </c>
      <c r="F394" s="122" t="s">
        <v>1610</v>
      </c>
      <c r="G394" s="122" t="s">
        <v>928</v>
      </c>
      <c r="H394" s="122">
        <f t="shared" si="744"/>
        <v>0</v>
      </c>
      <c r="I394" s="122" t="s">
        <v>1227</v>
      </c>
      <c r="J394" s="302"/>
      <c r="K394" s="122" t="s">
        <v>1618</v>
      </c>
      <c r="L394" s="122">
        <f>SUMIFS('附表1-数据库'!$D$2:$D$22,'附表1-数据库'!$B$2:$B$22,$D394,'附表1-数据库'!$C$2:$C$22,'1-1 项目基础信息'!$D$13)</f>
        <v>0</v>
      </c>
      <c r="M394" s="122" t="s">
        <v>1619</v>
      </c>
      <c r="N394" s="122">
        <f t="shared" si="745"/>
        <v>0</v>
      </c>
      <c r="O394" s="302"/>
      <c r="P394" s="302"/>
      <c r="Q394" s="302"/>
      <c r="R394" s="302"/>
      <c r="S394" s="302"/>
      <c r="T394" s="302"/>
      <c r="U394" s="302"/>
      <c r="V394" s="302"/>
      <c r="W394" s="302"/>
      <c r="X394" s="302"/>
      <c r="Y394" s="302"/>
      <c r="Z394" s="302"/>
      <c r="AA394" s="122"/>
      <c r="AB394" s="122">
        <f t="shared" si="746"/>
        <v>0</v>
      </c>
      <c r="AC394" s="122">
        <f t="shared" si="747"/>
        <v>0</v>
      </c>
      <c r="AD394" s="122"/>
      <c r="AE394" s="122"/>
      <c r="AF394" s="122">
        <f t="shared" si="748"/>
        <v>0</v>
      </c>
      <c r="AG394" s="122"/>
      <c r="AH394" s="122"/>
      <c r="AI394" s="122">
        <f t="shared" si="749"/>
        <v>0</v>
      </c>
      <c r="AJ394" s="122"/>
      <c r="AK394" s="122"/>
      <c r="AL394" s="122">
        <f t="shared" si="750"/>
        <v>0</v>
      </c>
      <c r="AM394" s="122"/>
      <c r="AN394" s="122"/>
      <c r="AO394" s="122">
        <f t="shared" si="751"/>
        <v>0</v>
      </c>
      <c r="AP394" s="122"/>
      <c r="AQ394" s="122"/>
      <c r="AR394" s="122">
        <f t="shared" si="752"/>
        <v>0</v>
      </c>
      <c r="AS394" s="122"/>
      <c r="AT394" s="122"/>
      <c r="AU394" s="122">
        <f t="shared" si="753"/>
        <v>0</v>
      </c>
      <c r="AV394" s="122"/>
      <c r="AW394" s="122"/>
      <c r="AX394" s="122">
        <f t="shared" si="754"/>
        <v>0</v>
      </c>
      <c r="AY394" s="122"/>
      <c r="AZ394" s="122"/>
      <c r="BA394" s="122">
        <f t="shared" si="755"/>
        <v>0</v>
      </c>
      <c r="BB394" s="122"/>
      <c r="BC394" s="122"/>
      <c r="BD394" s="122">
        <f t="shared" si="756"/>
        <v>0</v>
      </c>
      <c r="BE394" s="122"/>
      <c r="BF394" s="122"/>
      <c r="BG394" s="122">
        <f t="shared" si="757"/>
        <v>0</v>
      </c>
      <c r="BH394" s="122"/>
      <c r="BI394" s="122"/>
      <c r="BJ394" s="122">
        <f t="shared" si="758"/>
        <v>0</v>
      </c>
      <c r="BK394" s="122"/>
      <c r="BL394" s="310"/>
      <c r="BM394" s="315"/>
      <c r="BN394" s="318"/>
    </row>
    <row r="395" s="121" customFormat="1" ht="33.95" hidden="1" customHeight="1" outlineLevel="5" spans="2:66">
      <c r="B395" s="122" t="s">
        <v>784</v>
      </c>
      <c r="C395" s="123" t="s">
        <v>1647</v>
      </c>
      <c r="D395" s="121" t="s">
        <v>1648</v>
      </c>
      <c r="E395" s="122" t="s">
        <v>1631</v>
      </c>
      <c r="F395" s="122" t="s">
        <v>1610</v>
      </c>
      <c r="G395" s="122" t="s">
        <v>928</v>
      </c>
      <c r="H395" s="122">
        <f t="shared" si="744"/>
        <v>0</v>
      </c>
      <c r="I395" s="122" t="s">
        <v>1227</v>
      </c>
      <c r="J395" s="302"/>
      <c r="K395" s="122" t="s">
        <v>1618</v>
      </c>
      <c r="L395" s="122">
        <f>SUMIFS('附表1-数据库'!$D$2:$D$22,'附表1-数据库'!$B$2:$B$22,$D395,'附表1-数据库'!$C$2:$C$22,'1-1 项目基础信息'!$D$13)</f>
        <v>0</v>
      </c>
      <c r="M395" s="122" t="s">
        <v>1619</v>
      </c>
      <c r="N395" s="122">
        <f t="shared" si="745"/>
        <v>0</v>
      </c>
      <c r="O395" s="302"/>
      <c r="P395" s="302"/>
      <c r="Q395" s="302"/>
      <c r="R395" s="302"/>
      <c r="S395" s="302"/>
      <c r="T395" s="302"/>
      <c r="U395" s="302"/>
      <c r="V395" s="302"/>
      <c r="W395" s="302"/>
      <c r="X395" s="302"/>
      <c r="Y395" s="302"/>
      <c r="Z395" s="302"/>
      <c r="AA395" s="122"/>
      <c r="AB395" s="122">
        <f t="shared" si="746"/>
        <v>0</v>
      </c>
      <c r="AC395" s="122">
        <f t="shared" si="747"/>
        <v>0</v>
      </c>
      <c r="AD395" s="122"/>
      <c r="AE395" s="122"/>
      <c r="AF395" s="122">
        <f t="shared" si="748"/>
        <v>0</v>
      </c>
      <c r="AG395" s="122"/>
      <c r="AH395" s="122"/>
      <c r="AI395" s="122">
        <f t="shared" si="749"/>
        <v>0</v>
      </c>
      <c r="AJ395" s="122"/>
      <c r="AK395" s="122"/>
      <c r="AL395" s="122">
        <f t="shared" si="750"/>
        <v>0</v>
      </c>
      <c r="AM395" s="122"/>
      <c r="AN395" s="122"/>
      <c r="AO395" s="122">
        <f t="shared" si="751"/>
        <v>0</v>
      </c>
      <c r="AP395" s="122"/>
      <c r="AQ395" s="122"/>
      <c r="AR395" s="122">
        <f t="shared" si="752"/>
        <v>0</v>
      </c>
      <c r="AS395" s="122"/>
      <c r="AT395" s="122"/>
      <c r="AU395" s="122">
        <f t="shared" si="753"/>
        <v>0</v>
      </c>
      <c r="AV395" s="122"/>
      <c r="AW395" s="122"/>
      <c r="AX395" s="122">
        <f t="shared" si="754"/>
        <v>0</v>
      </c>
      <c r="AY395" s="122"/>
      <c r="AZ395" s="122"/>
      <c r="BA395" s="122">
        <f t="shared" si="755"/>
        <v>0</v>
      </c>
      <c r="BB395" s="122"/>
      <c r="BC395" s="122"/>
      <c r="BD395" s="122">
        <f t="shared" si="756"/>
        <v>0</v>
      </c>
      <c r="BE395" s="122"/>
      <c r="BF395" s="122"/>
      <c r="BG395" s="122">
        <f t="shared" si="757"/>
        <v>0</v>
      </c>
      <c r="BH395" s="122"/>
      <c r="BI395" s="122"/>
      <c r="BJ395" s="122">
        <f t="shared" si="758"/>
        <v>0</v>
      </c>
      <c r="BK395" s="122"/>
      <c r="BL395" s="310"/>
      <c r="BM395" s="315"/>
      <c r="BN395" s="318"/>
    </row>
    <row r="396" s="121" customFormat="1" ht="33.95" hidden="1" customHeight="1" outlineLevel="5" spans="2:66">
      <c r="B396" s="122" t="s">
        <v>784</v>
      </c>
      <c r="C396" s="123" t="s">
        <v>1649</v>
      </c>
      <c r="D396" s="121" t="s">
        <v>1650</v>
      </c>
      <c r="E396" s="122" t="s">
        <v>1634</v>
      </c>
      <c r="F396" s="122" t="s">
        <v>1610</v>
      </c>
      <c r="G396" s="122" t="s">
        <v>928</v>
      </c>
      <c r="H396" s="122">
        <f t="shared" si="744"/>
        <v>0</v>
      </c>
      <c r="I396" s="122" t="s">
        <v>1227</v>
      </c>
      <c r="J396" s="302"/>
      <c r="K396" s="122" t="s">
        <v>1618</v>
      </c>
      <c r="L396" s="122">
        <f>SUMIFS('附表1-数据库'!$D$2:$D$22,'附表1-数据库'!$B$2:$B$22,$D396,'附表1-数据库'!$C$2:$C$22,'1-1 项目基础信息'!$D$13)</f>
        <v>0</v>
      </c>
      <c r="M396" s="122" t="s">
        <v>1619</v>
      </c>
      <c r="N396" s="122">
        <f t="shared" si="745"/>
        <v>0</v>
      </c>
      <c r="O396" s="302"/>
      <c r="P396" s="302"/>
      <c r="Q396" s="302"/>
      <c r="R396" s="302"/>
      <c r="S396" s="302"/>
      <c r="T396" s="302"/>
      <c r="U396" s="302"/>
      <c r="V396" s="302"/>
      <c r="W396" s="302"/>
      <c r="X396" s="302"/>
      <c r="Y396" s="302"/>
      <c r="Z396" s="302"/>
      <c r="AA396" s="122"/>
      <c r="AB396" s="122">
        <f t="shared" ref="AB396:AB409" si="759">SUM(AC396,AF396,AI396,AL396,AO396,AR396,AU396,AX396,BA396,BD396,BG396,BJ396)</f>
        <v>0</v>
      </c>
      <c r="AC396" s="122">
        <f t="shared" ref="AC396:AC409" si="760">IF(O396="√",$J396*$L396/$N396,0)</f>
        <v>0</v>
      </c>
      <c r="AD396" s="122"/>
      <c r="AE396" s="122"/>
      <c r="AF396" s="122">
        <f t="shared" ref="AF396:AF409" si="761">IF(P396="√",$J396*$L396/$N396,0)</f>
        <v>0</v>
      </c>
      <c r="AG396" s="122"/>
      <c r="AH396" s="122"/>
      <c r="AI396" s="122">
        <f t="shared" ref="AI396:AI409" si="762">IF(Q396="√",$J396*$L396/$N396,0)</f>
        <v>0</v>
      </c>
      <c r="AJ396" s="122"/>
      <c r="AK396" s="122"/>
      <c r="AL396" s="122">
        <f t="shared" ref="AL396:AL409" si="763">IF(R396="√",$J396*$L396/$N396,0)</f>
        <v>0</v>
      </c>
      <c r="AM396" s="122"/>
      <c r="AN396" s="122"/>
      <c r="AO396" s="122">
        <f t="shared" ref="AO396:AO409" si="764">IF(S396="√",$J396*$L396/$N396,0)</f>
        <v>0</v>
      </c>
      <c r="AP396" s="122"/>
      <c r="AQ396" s="122"/>
      <c r="AR396" s="122">
        <f t="shared" ref="AR396:AR409" si="765">IF(T396="√",$J396*$L396/$N396,0)</f>
        <v>0</v>
      </c>
      <c r="AS396" s="122"/>
      <c r="AT396" s="122"/>
      <c r="AU396" s="122">
        <f t="shared" ref="AU396:AU409" si="766">IF(U396="√",$J396*$L396/$N396,0)</f>
        <v>0</v>
      </c>
      <c r="AV396" s="122"/>
      <c r="AW396" s="122"/>
      <c r="AX396" s="122">
        <f t="shared" ref="AX396:AX409" si="767">IF(V396="√",$J396*$L396/$N396,0)</f>
        <v>0</v>
      </c>
      <c r="AY396" s="122"/>
      <c r="AZ396" s="122"/>
      <c r="BA396" s="122">
        <f t="shared" ref="BA396:BA409" si="768">IF(W396="√",$J396*$L396/$N396,0)</f>
        <v>0</v>
      </c>
      <c r="BB396" s="122"/>
      <c r="BC396" s="122"/>
      <c r="BD396" s="122">
        <f t="shared" ref="BD396:BD409" si="769">IF(X396="√",$J396*$L396/$N396,0)</f>
        <v>0</v>
      </c>
      <c r="BE396" s="122"/>
      <c r="BF396" s="122"/>
      <c r="BG396" s="122">
        <f t="shared" ref="BG396:BG409" si="770">IF(Y396="√",$J396*$L396/$N396,0)</f>
        <v>0</v>
      </c>
      <c r="BH396" s="122"/>
      <c r="BI396" s="122"/>
      <c r="BJ396" s="122">
        <f t="shared" ref="BJ396:BJ409" si="771">IF(Z396="√",$J396*$L396/$N396,0)</f>
        <v>0</v>
      </c>
      <c r="BK396" s="122"/>
      <c r="BL396" s="310"/>
      <c r="BM396" s="315"/>
      <c r="BN396" s="318"/>
    </row>
    <row r="397" s="121" customFormat="1" ht="33.95" hidden="1" customHeight="1" outlineLevel="5" spans="2:66">
      <c r="B397" s="122" t="s">
        <v>784</v>
      </c>
      <c r="C397" s="123" t="s">
        <v>1651</v>
      </c>
      <c r="D397" s="121" t="s">
        <v>1652</v>
      </c>
      <c r="E397" s="122" t="s">
        <v>1631</v>
      </c>
      <c r="F397" s="122" t="s">
        <v>1610</v>
      </c>
      <c r="G397" s="122" t="s">
        <v>928</v>
      </c>
      <c r="H397" s="122">
        <f t="shared" si="744"/>
        <v>0</v>
      </c>
      <c r="I397" s="122" t="s">
        <v>1227</v>
      </c>
      <c r="J397" s="302"/>
      <c r="K397" s="122" t="s">
        <v>1618</v>
      </c>
      <c r="L397" s="122">
        <f>SUMIFS('附表1-数据库'!$D$2:$D$22,'附表1-数据库'!$B$2:$B$22,$D397,'附表1-数据库'!$C$2:$C$22,'1-1 项目基础信息'!$D$13)</f>
        <v>0</v>
      </c>
      <c r="M397" s="122" t="s">
        <v>1619</v>
      </c>
      <c r="N397" s="122">
        <f t="shared" si="745"/>
        <v>0</v>
      </c>
      <c r="O397" s="302"/>
      <c r="P397" s="302"/>
      <c r="Q397" s="302"/>
      <c r="R397" s="302"/>
      <c r="S397" s="302"/>
      <c r="T397" s="302"/>
      <c r="U397" s="302"/>
      <c r="V397" s="302"/>
      <c r="W397" s="302"/>
      <c r="X397" s="302"/>
      <c r="Y397" s="302"/>
      <c r="Z397" s="302"/>
      <c r="AA397" s="122"/>
      <c r="AB397" s="122">
        <f t="shared" si="759"/>
        <v>0</v>
      </c>
      <c r="AC397" s="122">
        <f t="shared" si="760"/>
        <v>0</v>
      </c>
      <c r="AD397" s="122"/>
      <c r="AE397" s="122"/>
      <c r="AF397" s="122">
        <f t="shared" si="761"/>
        <v>0</v>
      </c>
      <c r="AG397" s="122"/>
      <c r="AH397" s="122"/>
      <c r="AI397" s="122">
        <f t="shared" si="762"/>
        <v>0</v>
      </c>
      <c r="AJ397" s="122"/>
      <c r="AK397" s="122"/>
      <c r="AL397" s="122">
        <f t="shared" si="763"/>
        <v>0</v>
      </c>
      <c r="AM397" s="122"/>
      <c r="AN397" s="122"/>
      <c r="AO397" s="122">
        <f t="shared" si="764"/>
        <v>0</v>
      </c>
      <c r="AP397" s="122"/>
      <c r="AQ397" s="122"/>
      <c r="AR397" s="122">
        <f t="shared" si="765"/>
        <v>0</v>
      </c>
      <c r="AS397" s="122"/>
      <c r="AT397" s="122"/>
      <c r="AU397" s="122">
        <f t="shared" si="766"/>
        <v>0</v>
      </c>
      <c r="AV397" s="122"/>
      <c r="AW397" s="122"/>
      <c r="AX397" s="122">
        <f t="shared" si="767"/>
        <v>0</v>
      </c>
      <c r="AY397" s="122"/>
      <c r="AZ397" s="122"/>
      <c r="BA397" s="122">
        <f t="shared" si="768"/>
        <v>0</v>
      </c>
      <c r="BB397" s="122"/>
      <c r="BC397" s="122"/>
      <c r="BD397" s="122">
        <f t="shared" si="769"/>
        <v>0</v>
      </c>
      <c r="BE397" s="122"/>
      <c r="BF397" s="122"/>
      <c r="BG397" s="122">
        <f t="shared" si="770"/>
        <v>0</v>
      </c>
      <c r="BH397" s="122"/>
      <c r="BI397" s="122"/>
      <c r="BJ397" s="122">
        <f t="shared" si="771"/>
        <v>0</v>
      </c>
      <c r="BK397" s="122"/>
      <c r="BL397" s="310"/>
      <c r="BM397" s="315"/>
      <c r="BN397" s="318"/>
    </row>
    <row r="398" s="121" customFormat="1" ht="33.95" hidden="1" customHeight="1" outlineLevel="5" spans="2:66">
      <c r="B398" s="122" t="s">
        <v>784</v>
      </c>
      <c r="C398" s="123" t="s">
        <v>1653</v>
      </c>
      <c r="D398" s="121" t="s">
        <v>1654</v>
      </c>
      <c r="E398" s="122"/>
      <c r="F398" s="122" t="s">
        <v>1610</v>
      </c>
      <c r="G398" s="122" t="s">
        <v>928</v>
      </c>
      <c r="H398" s="122">
        <f t="shared" si="744"/>
        <v>0</v>
      </c>
      <c r="I398" s="122" t="s">
        <v>1227</v>
      </c>
      <c r="J398" s="302"/>
      <c r="K398" s="122" t="s">
        <v>1618</v>
      </c>
      <c r="L398" s="302"/>
      <c r="M398" s="122" t="s">
        <v>1619</v>
      </c>
      <c r="N398" s="122">
        <f t="shared" si="745"/>
        <v>0</v>
      </c>
      <c r="O398" s="320"/>
      <c r="P398" s="320"/>
      <c r="Q398" s="320"/>
      <c r="R398" s="320"/>
      <c r="S398" s="320"/>
      <c r="T398" s="320"/>
      <c r="U398" s="320"/>
      <c r="V398" s="320"/>
      <c r="W398" s="320"/>
      <c r="X398" s="320"/>
      <c r="Y398" s="320"/>
      <c r="Z398" s="320"/>
      <c r="AA398" s="122"/>
      <c r="AB398" s="122">
        <f t="shared" si="759"/>
        <v>0</v>
      </c>
      <c r="AC398" s="122">
        <f t="shared" si="760"/>
        <v>0</v>
      </c>
      <c r="AD398" s="122"/>
      <c r="AE398" s="122"/>
      <c r="AF398" s="122">
        <f t="shared" si="761"/>
        <v>0</v>
      </c>
      <c r="AG398" s="122"/>
      <c r="AH398" s="122"/>
      <c r="AI398" s="122">
        <f t="shared" si="762"/>
        <v>0</v>
      </c>
      <c r="AJ398" s="122"/>
      <c r="AK398" s="122"/>
      <c r="AL398" s="122">
        <f t="shared" si="763"/>
        <v>0</v>
      </c>
      <c r="AM398" s="122"/>
      <c r="AN398" s="122"/>
      <c r="AO398" s="122">
        <f t="shared" si="764"/>
        <v>0</v>
      </c>
      <c r="AP398" s="122"/>
      <c r="AQ398" s="122"/>
      <c r="AR398" s="122">
        <f t="shared" si="765"/>
        <v>0</v>
      </c>
      <c r="AS398" s="122"/>
      <c r="AT398" s="122"/>
      <c r="AU398" s="122">
        <f t="shared" si="766"/>
        <v>0</v>
      </c>
      <c r="AV398" s="122"/>
      <c r="AW398" s="122"/>
      <c r="AX398" s="122">
        <f t="shared" si="767"/>
        <v>0</v>
      </c>
      <c r="AY398" s="122"/>
      <c r="AZ398" s="122"/>
      <c r="BA398" s="122">
        <f t="shared" si="768"/>
        <v>0</v>
      </c>
      <c r="BB398" s="122"/>
      <c r="BC398" s="122"/>
      <c r="BD398" s="122">
        <f t="shared" si="769"/>
        <v>0</v>
      </c>
      <c r="BE398" s="122"/>
      <c r="BF398" s="122"/>
      <c r="BG398" s="122">
        <f t="shared" si="770"/>
        <v>0</v>
      </c>
      <c r="BH398" s="122"/>
      <c r="BI398" s="122"/>
      <c r="BJ398" s="122">
        <f t="shared" si="771"/>
        <v>0</v>
      </c>
      <c r="BK398" s="122"/>
      <c r="BL398" s="310"/>
      <c r="BM398" s="315"/>
      <c r="BN398" s="318"/>
    </row>
    <row r="399" s="48" customFormat="1" ht="33.95" hidden="1" customHeight="1" outlineLevel="3" collapsed="1" spans="2:66">
      <c r="B399" s="118" t="s">
        <v>779</v>
      </c>
      <c r="C399" s="119" t="s">
        <v>1655</v>
      </c>
      <c r="D399" s="48" t="s">
        <v>1656</v>
      </c>
      <c r="E399" s="118"/>
      <c r="F399" s="118"/>
      <c r="G399" s="118"/>
      <c r="H399" s="118">
        <f>SUM(H400:H409)</f>
        <v>0</v>
      </c>
      <c r="I399" s="118"/>
      <c r="J399" s="118"/>
      <c r="K399" s="118"/>
      <c r="L399" s="118"/>
      <c r="M399" s="118"/>
      <c r="N399" s="309"/>
      <c r="O399" s="292"/>
      <c r="P399" s="292"/>
      <c r="Q399" s="292"/>
      <c r="R399" s="292"/>
      <c r="S399" s="292"/>
      <c r="T399" s="292"/>
      <c r="U399" s="292"/>
      <c r="V399" s="292"/>
      <c r="W399" s="292"/>
      <c r="X399" s="292"/>
      <c r="Y399" s="292"/>
      <c r="Z399" s="292"/>
      <c r="AA399" s="292"/>
      <c r="AB399" s="118">
        <f t="shared" ref="AB399:AF399" si="772">SUM(AB400:AB409)</f>
        <v>0</v>
      </c>
      <c r="AC399" s="118">
        <f t="shared" si="772"/>
        <v>0</v>
      </c>
      <c r="AD399" s="118"/>
      <c r="AE399" s="118"/>
      <c r="AF399" s="118">
        <f t="shared" si="772"/>
        <v>0</v>
      </c>
      <c r="AG399" s="118"/>
      <c r="AH399" s="118"/>
      <c r="AI399" s="118">
        <f>SUM(AI400:AI409)</f>
        <v>0</v>
      </c>
      <c r="AJ399" s="118"/>
      <c r="AK399" s="118"/>
      <c r="AL399" s="118">
        <f>SUM(AL400:AL409)</f>
        <v>0</v>
      </c>
      <c r="AM399" s="118"/>
      <c r="AN399" s="118"/>
      <c r="AO399" s="118">
        <f>SUM(AO400:AO409)</f>
        <v>0</v>
      </c>
      <c r="AP399" s="118"/>
      <c r="AQ399" s="118"/>
      <c r="AR399" s="118">
        <f>SUM(AR400:AR409)</f>
        <v>0</v>
      </c>
      <c r="AS399" s="118"/>
      <c r="AT399" s="118"/>
      <c r="AU399" s="118">
        <f>SUM(AU400:AU409)</f>
        <v>0</v>
      </c>
      <c r="AV399" s="118"/>
      <c r="AW399" s="118"/>
      <c r="AX399" s="118">
        <f>SUM(AX400:AX409)</f>
        <v>0</v>
      </c>
      <c r="AY399" s="118"/>
      <c r="AZ399" s="118"/>
      <c r="BA399" s="118">
        <f>SUM(BA400:BA409)</f>
        <v>0</v>
      </c>
      <c r="BB399" s="118"/>
      <c r="BC399" s="118"/>
      <c r="BD399" s="118">
        <f>SUM(BD400:BD409)</f>
        <v>0</v>
      </c>
      <c r="BE399" s="118"/>
      <c r="BF399" s="118"/>
      <c r="BG399" s="118">
        <f>SUM(BG400:BG409)</f>
        <v>0</v>
      </c>
      <c r="BH399" s="118"/>
      <c r="BI399" s="118"/>
      <c r="BJ399" s="118">
        <f>SUM(BJ400:BJ409)</f>
        <v>0</v>
      </c>
      <c r="BK399" s="118"/>
      <c r="BL399" s="309"/>
      <c r="BM399" s="315"/>
      <c r="BN399" s="317"/>
    </row>
    <row r="400" s="121" customFormat="1" ht="33.95" hidden="1" customHeight="1" outlineLevel="4" spans="2:66">
      <c r="B400" s="122" t="s">
        <v>784</v>
      </c>
      <c r="C400" s="123" t="s">
        <v>1657</v>
      </c>
      <c r="D400" s="121" t="s">
        <v>1658</v>
      </c>
      <c r="E400" s="122" t="s">
        <v>1659</v>
      </c>
      <c r="F400" s="122" t="s">
        <v>1610</v>
      </c>
      <c r="G400" s="122" t="s">
        <v>928</v>
      </c>
      <c r="H400" s="122">
        <f t="shared" ref="H400:H409" si="773">J400*L400</f>
        <v>0</v>
      </c>
      <c r="I400" s="122" t="s">
        <v>1227</v>
      </c>
      <c r="J400" s="302"/>
      <c r="K400" s="122" t="s">
        <v>1381</v>
      </c>
      <c r="L400" s="122">
        <v>20</v>
      </c>
      <c r="M400" s="122" t="s">
        <v>1660</v>
      </c>
      <c r="N400" s="122">
        <f t="shared" ref="N400:N409" si="774">COUNTA(O400:Z400)</f>
        <v>0</v>
      </c>
      <c r="O400" s="321"/>
      <c r="P400" s="321"/>
      <c r="Q400" s="321"/>
      <c r="R400" s="321"/>
      <c r="S400" s="321"/>
      <c r="T400" s="321"/>
      <c r="U400" s="321"/>
      <c r="V400" s="321"/>
      <c r="W400" s="321"/>
      <c r="X400" s="321"/>
      <c r="Y400" s="321"/>
      <c r="Z400" s="321"/>
      <c r="AA400" s="122"/>
      <c r="AB400" s="122">
        <f t="shared" si="759"/>
        <v>0</v>
      </c>
      <c r="AC400" s="122">
        <f t="shared" si="760"/>
        <v>0</v>
      </c>
      <c r="AD400" s="122"/>
      <c r="AE400" s="122"/>
      <c r="AF400" s="122">
        <f t="shared" si="761"/>
        <v>0</v>
      </c>
      <c r="AG400" s="122"/>
      <c r="AH400" s="122"/>
      <c r="AI400" s="122">
        <f t="shared" si="762"/>
        <v>0</v>
      </c>
      <c r="AJ400" s="122"/>
      <c r="AK400" s="122"/>
      <c r="AL400" s="122">
        <f t="shared" si="763"/>
        <v>0</v>
      </c>
      <c r="AM400" s="122"/>
      <c r="AN400" s="122"/>
      <c r="AO400" s="122">
        <f t="shared" si="764"/>
        <v>0</v>
      </c>
      <c r="AP400" s="122"/>
      <c r="AQ400" s="122"/>
      <c r="AR400" s="122">
        <f t="shared" si="765"/>
        <v>0</v>
      </c>
      <c r="AS400" s="122"/>
      <c r="AT400" s="122"/>
      <c r="AU400" s="122">
        <f t="shared" si="766"/>
        <v>0</v>
      </c>
      <c r="AV400" s="122"/>
      <c r="AW400" s="122"/>
      <c r="AX400" s="122">
        <f t="shared" si="767"/>
        <v>0</v>
      </c>
      <c r="AY400" s="122"/>
      <c r="AZ400" s="122"/>
      <c r="BA400" s="122">
        <f t="shared" si="768"/>
        <v>0</v>
      </c>
      <c r="BB400" s="122"/>
      <c r="BC400" s="122"/>
      <c r="BD400" s="122">
        <f t="shared" si="769"/>
        <v>0</v>
      </c>
      <c r="BE400" s="122"/>
      <c r="BF400" s="122"/>
      <c r="BG400" s="122">
        <f t="shared" si="770"/>
        <v>0</v>
      </c>
      <c r="BH400" s="122"/>
      <c r="BI400" s="122"/>
      <c r="BJ400" s="122">
        <f t="shared" si="771"/>
        <v>0</v>
      </c>
      <c r="BK400" s="122"/>
      <c r="BL400" s="310"/>
      <c r="BM400" s="315"/>
      <c r="BN400" s="318"/>
    </row>
    <row r="401" s="121" customFormat="1" ht="33.95" hidden="1" customHeight="1" outlineLevel="4" spans="2:66">
      <c r="B401" s="122" t="s">
        <v>784</v>
      </c>
      <c r="C401" s="123" t="s">
        <v>1661</v>
      </c>
      <c r="D401" s="121" t="s">
        <v>1662</v>
      </c>
      <c r="E401" s="122" t="s">
        <v>1663</v>
      </c>
      <c r="F401" s="122" t="s">
        <v>1610</v>
      </c>
      <c r="G401" s="122" t="s">
        <v>928</v>
      </c>
      <c r="H401" s="122">
        <f t="shared" si="773"/>
        <v>0</v>
      </c>
      <c r="I401" s="122" t="s">
        <v>1227</v>
      </c>
      <c r="J401" s="302"/>
      <c r="K401" s="122" t="s">
        <v>1381</v>
      </c>
      <c r="L401" s="122">
        <v>55</v>
      </c>
      <c r="M401" s="122" t="s">
        <v>1660</v>
      </c>
      <c r="N401" s="122">
        <f t="shared" si="774"/>
        <v>0</v>
      </c>
      <c r="O401" s="302"/>
      <c r="P401" s="302"/>
      <c r="Q401" s="302"/>
      <c r="R401" s="302"/>
      <c r="S401" s="302"/>
      <c r="T401" s="302"/>
      <c r="U401" s="302"/>
      <c r="V401" s="302"/>
      <c r="W401" s="302"/>
      <c r="X401" s="302"/>
      <c r="Y401" s="302"/>
      <c r="Z401" s="302"/>
      <c r="AA401" s="122"/>
      <c r="AB401" s="122">
        <f t="shared" si="759"/>
        <v>0</v>
      </c>
      <c r="AC401" s="122">
        <f t="shared" si="760"/>
        <v>0</v>
      </c>
      <c r="AD401" s="122"/>
      <c r="AE401" s="122"/>
      <c r="AF401" s="122">
        <f t="shared" si="761"/>
        <v>0</v>
      </c>
      <c r="AG401" s="122"/>
      <c r="AH401" s="122"/>
      <c r="AI401" s="122">
        <f t="shared" si="762"/>
        <v>0</v>
      </c>
      <c r="AJ401" s="122"/>
      <c r="AK401" s="122"/>
      <c r="AL401" s="122">
        <f t="shared" si="763"/>
        <v>0</v>
      </c>
      <c r="AM401" s="122"/>
      <c r="AN401" s="122"/>
      <c r="AO401" s="122">
        <f t="shared" si="764"/>
        <v>0</v>
      </c>
      <c r="AP401" s="122"/>
      <c r="AQ401" s="122"/>
      <c r="AR401" s="122">
        <f t="shared" si="765"/>
        <v>0</v>
      </c>
      <c r="AS401" s="122"/>
      <c r="AT401" s="122"/>
      <c r="AU401" s="122">
        <f t="shared" si="766"/>
        <v>0</v>
      </c>
      <c r="AV401" s="122"/>
      <c r="AW401" s="122"/>
      <c r="AX401" s="122">
        <f t="shared" si="767"/>
        <v>0</v>
      </c>
      <c r="AY401" s="122"/>
      <c r="AZ401" s="122"/>
      <c r="BA401" s="122">
        <f t="shared" si="768"/>
        <v>0</v>
      </c>
      <c r="BB401" s="122"/>
      <c r="BC401" s="122"/>
      <c r="BD401" s="122">
        <f t="shared" si="769"/>
        <v>0</v>
      </c>
      <c r="BE401" s="122"/>
      <c r="BF401" s="122"/>
      <c r="BG401" s="122">
        <f t="shared" si="770"/>
        <v>0</v>
      </c>
      <c r="BH401" s="122"/>
      <c r="BI401" s="122"/>
      <c r="BJ401" s="122">
        <f t="shared" si="771"/>
        <v>0</v>
      </c>
      <c r="BK401" s="122"/>
      <c r="BL401" s="310"/>
      <c r="BM401" s="315"/>
      <c r="BN401" s="318"/>
    </row>
    <row r="402" s="121" customFormat="1" ht="33.95" hidden="1" customHeight="1" outlineLevel="4" spans="2:66">
      <c r="B402" s="122" t="s">
        <v>784</v>
      </c>
      <c r="C402" s="123" t="s">
        <v>1664</v>
      </c>
      <c r="D402" s="121" t="s">
        <v>1665</v>
      </c>
      <c r="E402" s="122" t="s">
        <v>1666</v>
      </c>
      <c r="F402" s="122" t="s">
        <v>1610</v>
      </c>
      <c r="G402" s="122" t="s">
        <v>928</v>
      </c>
      <c r="H402" s="122">
        <f t="shared" si="773"/>
        <v>0</v>
      </c>
      <c r="I402" s="122" t="s">
        <v>1227</v>
      </c>
      <c r="J402" s="302"/>
      <c r="K402" s="122" t="s">
        <v>1381</v>
      </c>
      <c r="L402" s="122">
        <v>300</v>
      </c>
      <c r="M402" s="122" t="s">
        <v>1660</v>
      </c>
      <c r="N402" s="122">
        <f t="shared" si="774"/>
        <v>0</v>
      </c>
      <c r="O402" s="302"/>
      <c r="P402" s="302"/>
      <c r="Q402" s="302"/>
      <c r="R402" s="302"/>
      <c r="S402" s="302"/>
      <c r="T402" s="302"/>
      <c r="U402" s="302"/>
      <c r="V402" s="302"/>
      <c r="W402" s="302"/>
      <c r="X402" s="302"/>
      <c r="Y402" s="302"/>
      <c r="Z402" s="302"/>
      <c r="AA402" s="122"/>
      <c r="AB402" s="122">
        <f t="shared" si="759"/>
        <v>0</v>
      </c>
      <c r="AC402" s="122">
        <f t="shared" si="760"/>
        <v>0</v>
      </c>
      <c r="AD402" s="122"/>
      <c r="AE402" s="122"/>
      <c r="AF402" s="122">
        <f t="shared" si="761"/>
        <v>0</v>
      </c>
      <c r="AG402" s="122"/>
      <c r="AH402" s="122"/>
      <c r="AI402" s="122">
        <f t="shared" si="762"/>
        <v>0</v>
      </c>
      <c r="AJ402" s="122"/>
      <c r="AK402" s="122"/>
      <c r="AL402" s="122">
        <f t="shared" si="763"/>
        <v>0</v>
      </c>
      <c r="AM402" s="122"/>
      <c r="AN402" s="122"/>
      <c r="AO402" s="122">
        <f t="shared" si="764"/>
        <v>0</v>
      </c>
      <c r="AP402" s="122"/>
      <c r="AQ402" s="122"/>
      <c r="AR402" s="122">
        <f t="shared" si="765"/>
        <v>0</v>
      </c>
      <c r="AS402" s="122"/>
      <c r="AT402" s="122"/>
      <c r="AU402" s="122">
        <f t="shared" si="766"/>
        <v>0</v>
      </c>
      <c r="AV402" s="122"/>
      <c r="AW402" s="122"/>
      <c r="AX402" s="122">
        <f t="shared" si="767"/>
        <v>0</v>
      </c>
      <c r="AY402" s="122"/>
      <c r="AZ402" s="122"/>
      <c r="BA402" s="122">
        <f t="shared" si="768"/>
        <v>0</v>
      </c>
      <c r="BB402" s="122"/>
      <c r="BC402" s="122"/>
      <c r="BD402" s="122">
        <f t="shared" si="769"/>
        <v>0</v>
      </c>
      <c r="BE402" s="122"/>
      <c r="BF402" s="122"/>
      <c r="BG402" s="122">
        <f t="shared" si="770"/>
        <v>0</v>
      </c>
      <c r="BH402" s="122"/>
      <c r="BI402" s="122"/>
      <c r="BJ402" s="122">
        <f t="shared" si="771"/>
        <v>0</v>
      </c>
      <c r="BK402" s="122"/>
      <c r="BL402" s="310"/>
      <c r="BM402" s="315"/>
      <c r="BN402" s="318"/>
    </row>
    <row r="403" s="121" customFormat="1" ht="33.95" hidden="1" customHeight="1" outlineLevel="4" spans="2:66">
      <c r="B403" s="122" t="s">
        <v>784</v>
      </c>
      <c r="C403" s="123" t="s">
        <v>1667</v>
      </c>
      <c r="D403" s="121" t="s">
        <v>1668</v>
      </c>
      <c r="E403" s="122" t="s">
        <v>1669</v>
      </c>
      <c r="F403" s="122" t="s">
        <v>1610</v>
      </c>
      <c r="G403" s="122" t="s">
        <v>928</v>
      </c>
      <c r="H403" s="122">
        <f t="shared" si="773"/>
        <v>0</v>
      </c>
      <c r="I403" s="122" t="s">
        <v>1227</v>
      </c>
      <c r="J403" s="302"/>
      <c r="K403" s="122" t="s">
        <v>1381</v>
      </c>
      <c r="L403" s="122">
        <v>15</v>
      </c>
      <c r="M403" s="122" t="s">
        <v>1660</v>
      </c>
      <c r="N403" s="122">
        <f t="shared" si="774"/>
        <v>0</v>
      </c>
      <c r="O403" s="302"/>
      <c r="P403" s="302"/>
      <c r="Q403" s="302"/>
      <c r="R403" s="302"/>
      <c r="S403" s="302"/>
      <c r="T403" s="302"/>
      <c r="U403" s="302"/>
      <c r="V403" s="302"/>
      <c r="W403" s="302"/>
      <c r="X403" s="302"/>
      <c r="Y403" s="302"/>
      <c r="Z403" s="302"/>
      <c r="AA403" s="122"/>
      <c r="AB403" s="122">
        <f t="shared" si="759"/>
        <v>0</v>
      </c>
      <c r="AC403" s="122">
        <f t="shared" si="760"/>
        <v>0</v>
      </c>
      <c r="AD403" s="122"/>
      <c r="AE403" s="122"/>
      <c r="AF403" s="122">
        <f t="shared" si="761"/>
        <v>0</v>
      </c>
      <c r="AG403" s="122"/>
      <c r="AH403" s="122"/>
      <c r="AI403" s="122">
        <f t="shared" si="762"/>
        <v>0</v>
      </c>
      <c r="AJ403" s="122"/>
      <c r="AK403" s="122"/>
      <c r="AL403" s="122">
        <f t="shared" si="763"/>
        <v>0</v>
      </c>
      <c r="AM403" s="122"/>
      <c r="AN403" s="122"/>
      <c r="AO403" s="122">
        <f t="shared" si="764"/>
        <v>0</v>
      </c>
      <c r="AP403" s="122"/>
      <c r="AQ403" s="122"/>
      <c r="AR403" s="122">
        <f t="shared" si="765"/>
        <v>0</v>
      </c>
      <c r="AS403" s="122"/>
      <c r="AT403" s="122"/>
      <c r="AU403" s="122">
        <f t="shared" si="766"/>
        <v>0</v>
      </c>
      <c r="AV403" s="122"/>
      <c r="AW403" s="122"/>
      <c r="AX403" s="122">
        <f t="shared" si="767"/>
        <v>0</v>
      </c>
      <c r="AY403" s="122"/>
      <c r="AZ403" s="122"/>
      <c r="BA403" s="122">
        <f t="shared" si="768"/>
        <v>0</v>
      </c>
      <c r="BB403" s="122"/>
      <c r="BC403" s="122"/>
      <c r="BD403" s="122">
        <f t="shared" si="769"/>
        <v>0</v>
      </c>
      <c r="BE403" s="122"/>
      <c r="BF403" s="122"/>
      <c r="BG403" s="122">
        <f t="shared" si="770"/>
        <v>0</v>
      </c>
      <c r="BH403" s="122"/>
      <c r="BI403" s="122"/>
      <c r="BJ403" s="122">
        <f t="shared" si="771"/>
        <v>0</v>
      </c>
      <c r="BK403" s="122"/>
      <c r="BL403" s="310"/>
      <c r="BM403" s="315"/>
      <c r="BN403" s="318"/>
    </row>
    <row r="404" s="121" customFormat="1" ht="33.95" hidden="1" customHeight="1" outlineLevel="4" spans="2:66">
      <c r="B404" s="122" t="s">
        <v>784</v>
      </c>
      <c r="C404" s="123" t="s">
        <v>1670</v>
      </c>
      <c r="D404" s="121" t="s">
        <v>1671</v>
      </c>
      <c r="E404" s="122" t="s">
        <v>1672</v>
      </c>
      <c r="F404" s="122" t="s">
        <v>1610</v>
      </c>
      <c r="G404" s="122" t="s">
        <v>928</v>
      </c>
      <c r="H404" s="122">
        <f t="shared" si="773"/>
        <v>0</v>
      </c>
      <c r="I404" s="122" t="s">
        <v>1227</v>
      </c>
      <c r="J404" s="302"/>
      <c r="K404" s="122" t="s">
        <v>1381</v>
      </c>
      <c r="L404" s="122">
        <v>50</v>
      </c>
      <c r="M404" s="122" t="s">
        <v>1660</v>
      </c>
      <c r="N404" s="122">
        <f t="shared" si="774"/>
        <v>0</v>
      </c>
      <c r="O404" s="302"/>
      <c r="P404" s="302"/>
      <c r="Q404" s="302"/>
      <c r="R404" s="302"/>
      <c r="S404" s="302"/>
      <c r="T404" s="302"/>
      <c r="U404" s="302"/>
      <c r="V404" s="302"/>
      <c r="W404" s="302"/>
      <c r="X404" s="302"/>
      <c r="Y404" s="302"/>
      <c r="Z404" s="302"/>
      <c r="AA404" s="122"/>
      <c r="AB404" s="122">
        <f t="shared" si="759"/>
        <v>0</v>
      </c>
      <c r="AC404" s="122">
        <f t="shared" si="760"/>
        <v>0</v>
      </c>
      <c r="AD404" s="122"/>
      <c r="AE404" s="122"/>
      <c r="AF404" s="122">
        <f t="shared" si="761"/>
        <v>0</v>
      </c>
      <c r="AG404" s="122"/>
      <c r="AH404" s="122"/>
      <c r="AI404" s="122">
        <f t="shared" si="762"/>
        <v>0</v>
      </c>
      <c r="AJ404" s="122"/>
      <c r="AK404" s="122"/>
      <c r="AL404" s="122">
        <f t="shared" si="763"/>
        <v>0</v>
      </c>
      <c r="AM404" s="122"/>
      <c r="AN404" s="122"/>
      <c r="AO404" s="122">
        <f t="shared" si="764"/>
        <v>0</v>
      </c>
      <c r="AP404" s="122"/>
      <c r="AQ404" s="122"/>
      <c r="AR404" s="122">
        <f t="shared" si="765"/>
        <v>0</v>
      </c>
      <c r="AS404" s="122"/>
      <c r="AT404" s="122"/>
      <c r="AU404" s="122">
        <f t="shared" si="766"/>
        <v>0</v>
      </c>
      <c r="AV404" s="122"/>
      <c r="AW404" s="122"/>
      <c r="AX404" s="122">
        <f t="shared" si="767"/>
        <v>0</v>
      </c>
      <c r="AY404" s="122"/>
      <c r="AZ404" s="122"/>
      <c r="BA404" s="122">
        <f t="shared" si="768"/>
        <v>0</v>
      </c>
      <c r="BB404" s="122"/>
      <c r="BC404" s="122"/>
      <c r="BD404" s="122">
        <f t="shared" si="769"/>
        <v>0</v>
      </c>
      <c r="BE404" s="122"/>
      <c r="BF404" s="122"/>
      <c r="BG404" s="122">
        <f t="shared" si="770"/>
        <v>0</v>
      </c>
      <c r="BH404" s="122"/>
      <c r="BI404" s="122"/>
      <c r="BJ404" s="122">
        <f t="shared" si="771"/>
        <v>0</v>
      </c>
      <c r="BK404" s="122"/>
      <c r="BL404" s="310"/>
      <c r="BM404" s="315"/>
      <c r="BN404" s="318"/>
    </row>
    <row r="405" s="121" customFormat="1" ht="33.95" hidden="1" customHeight="1" outlineLevel="4" spans="2:66">
      <c r="B405" s="122" t="s">
        <v>784</v>
      </c>
      <c r="C405" s="123" t="s">
        <v>1673</v>
      </c>
      <c r="D405" s="121" t="s">
        <v>1674</v>
      </c>
      <c r="E405" s="122" t="s">
        <v>1675</v>
      </c>
      <c r="F405" s="122" t="s">
        <v>1610</v>
      </c>
      <c r="G405" s="122" t="s">
        <v>928</v>
      </c>
      <c r="H405" s="122">
        <f t="shared" si="773"/>
        <v>0</v>
      </c>
      <c r="I405" s="122" t="s">
        <v>1227</v>
      </c>
      <c r="J405" s="302"/>
      <c r="K405" s="122" t="s">
        <v>1381</v>
      </c>
      <c r="L405" s="122">
        <v>565</v>
      </c>
      <c r="M405" s="122" t="s">
        <v>1660</v>
      </c>
      <c r="N405" s="122">
        <f t="shared" si="774"/>
        <v>0</v>
      </c>
      <c r="O405" s="302"/>
      <c r="P405" s="302"/>
      <c r="Q405" s="302"/>
      <c r="R405" s="302"/>
      <c r="S405" s="302"/>
      <c r="T405" s="302"/>
      <c r="U405" s="302"/>
      <c r="V405" s="302"/>
      <c r="W405" s="302"/>
      <c r="X405" s="302"/>
      <c r="Y405" s="302"/>
      <c r="Z405" s="302"/>
      <c r="AA405" s="122"/>
      <c r="AB405" s="122">
        <f t="shared" si="759"/>
        <v>0</v>
      </c>
      <c r="AC405" s="122">
        <f t="shared" si="760"/>
        <v>0</v>
      </c>
      <c r="AD405" s="122"/>
      <c r="AE405" s="122"/>
      <c r="AF405" s="122">
        <f t="shared" si="761"/>
        <v>0</v>
      </c>
      <c r="AG405" s="122"/>
      <c r="AH405" s="122"/>
      <c r="AI405" s="122">
        <f t="shared" si="762"/>
        <v>0</v>
      </c>
      <c r="AJ405" s="122"/>
      <c r="AK405" s="122"/>
      <c r="AL405" s="122">
        <f t="shared" si="763"/>
        <v>0</v>
      </c>
      <c r="AM405" s="122"/>
      <c r="AN405" s="122"/>
      <c r="AO405" s="122">
        <f t="shared" si="764"/>
        <v>0</v>
      </c>
      <c r="AP405" s="122"/>
      <c r="AQ405" s="122"/>
      <c r="AR405" s="122">
        <f t="shared" si="765"/>
        <v>0</v>
      </c>
      <c r="AS405" s="122"/>
      <c r="AT405" s="122"/>
      <c r="AU405" s="122">
        <f t="shared" si="766"/>
        <v>0</v>
      </c>
      <c r="AV405" s="122"/>
      <c r="AW405" s="122"/>
      <c r="AX405" s="122">
        <f t="shared" si="767"/>
        <v>0</v>
      </c>
      <c r="AY405" s="122"/>
      <c r="AZ405" s="122"/>
      <c r="BA405" s="122">
        <f t="shared" si="768"/>
        <v>0</v>
      </c>
      <c r="BB405" s="122"/>
      <c r="BC405" s="122"/>
      <c r="BD405" s="122">
        <f t="shared" si="769"/>
        <v>0</v>
      </c>
      <c r="BE405" s="122"/>
      <c r="BF405" s="122"/>
      <c r="BG405" s="122">
        <f t="shared" si="770"/>
        <v>0</v>
      </c>
      <c r="BH405" s="122"/>
      <c r="BI405" s="122"/>
      <c r="BJ405" s="122">
        <f t="shared" si="771"/>
        <v>0</v>
      </c>
      <c r="BK405" s="122"/>
      <c r="BL405" s="310"/>
      <c r="BM405" s="315"/>
      <c r="BN405" s="318"/>
    </row>
    <row r="406" s="121" customFormat="1" ht="33.95" hidden="1" customHeight="1" outlineLevel="4" spans="2:66">
      <c r="B406" s="122" t="s">
        <v>784</v>
      </c>
      <c r="C406" s="123" t="s">
        <v>1676</v>
      </c>
      <c r="D406" s="121" t="s">
        <v>1677</v>
      </c>
      <c r="E406" s="122" t="s">
        <v>1678</v>
      </c>
      <c r="F406" s="122" t="s">
        <v>1610</v>
      </c>
      <c r="G406" s="122" t="s">
        <v>928</v>
      </c>
      <c r="H406" s="122">
        <f t="shared" si="773"/>
        <v>0</v>
      </c>
      <c r="I406" s="122" t="s">
        <v>1227</v>
      </c>
      <c r="J406" s="302"/>
      <c r="K406" s="122" t="s">
        <v>1018</v>
      </c>
      <c r="L406" s="122">
        <v>55</v>
      </c>
      <c r="M406" s="122" t="s">
        <v>1679</v>
      </c>
      <c r="N406" s="122">
        <f t="shared" si="774"/>
        <v>0</v>
      </c>
      <c r="O406" s="302"/>
      <c r="P406" s="302"/>
      <c r="Q406" s="302"/>
      <c r="R406" s="302"/>
      <c r="S406" s="302"/>
      <c r="T406" s="302"/>
      <c r="U406" s="302"/>
      <c r="V406" s="302"/>
      <c r="W406" s="302"/>
      <c r="X406" s="302"/>
      <c r="Y406" s="302"/>
      <c r="Z406" s="302"/>
      <c r="AA406" s="122"/>
      <c r="AB406" s="122">
        <f t="shared" si="759"/>
        <v>0</v>
      </c>
      <c r="AC406" s="122">
        <f t="shared" si="760"/>
        <v>0</v>
      </c>
      <c r="AD406" s="122"/>
      <c r="AE406" s="122"/>
      <c r="AF406" s="122">
        <f t="shared" si="761"/>
        <v>0</v>
      </c>
      <c r="AG406" s="122"/>
      <c r="AH406" s="122"/>
      <c r="AI406" s="122">
        <f t="shared" si="762"/>
        <v>0</v>
      </c>
      <c r="AJ406" s="122"/>
      <c r="AK406" s="122"/>
      <c r="AL406" s="122">
        <f t="shared" si="763"/>
        <v>0</v>
      </c>
      <c r="AM406" s="122"/>
      <c r="AN406" s="122"/>
      <c r="AO406" s="122">
        <f t="shared" si="764"/>
        <v>0</v>
      </c>
      <c r="AP406" s="122"/>
      <c r="AQ406" s="122"/>
      <c r="AR406" s="122">
        <f t="shared" si="765"/>
        <v>0</v>
      </c>
      <c r="AS406" s="122"/>
      <c r="AT406" s="122"/>
      <c r="AU406" s="122">
        <f t="shared" si="766"/>
        <v>0</v>
      </c>
      <c r="AV406" s="122"/>
      <c r="AW406" s="122"/>
      <c r="AX406" s="122">
        <f t="shared" si="767"/>
        <v>0</v>
      </c>
      <c r="AY406" s="122"/>
      <c r="AZ406" s="122"/>
      <c r="BA406" s="122">
        <f t="shared" si="768"/>
        <v>0</v>
      </c>
      <c r="BB406" s="122"/>
      <c r="BC406" s="122"/>
      <c r="BD406" s="122">
        <f t="shared" si="769"/>
        <v>0</v>
      </c>
      <c r="BE406" s="122"/>
      <c r="BF406" s="122"/>
      <c r="BG406" s="122">
        <f t="shared" si="770"/>
        <v>0</v>
      </c>
      <c r="BH406" s="122"/>
      <c r="BI406" s="122"/>
      <c r="BJ406" s="122">
        <f t="shared" si="771"/>
        <v>0</v>
      </c>
      <c r="BK406" s="122"/>
      <c r="BL406" s="310"/>
      <c r="BM406" s="315"/>
      <c r="BN406" s="318"/>
    </row>
    <row r="407" s="121" customFormat="1" ht="33.95" hidden="1" customHeight="1" outlineLevel="4" spans="2:66">
      <c r="B407" s="122" t="s">
        <v>784</v>
      </c>
      <c r="C407" s="123" t="s">
        <v>1680</v>
      </c>
      <c r="D407" s="121" t="s">
        <v>1681</v>
      </c>
      <c r="E407" s="122" t="s">
        <v>1682</v>
      </c>
      <c r="F407" s="122" t="s">
        <v>1610</v>
      </c>
      <c r="G407" s="122" t="s">
        <v>928</v>
      </c>
      <c r="H407" s="122">
        <f t="shared" si="773"/>
        <v>0</v>
      </c>
      <c r="I407" s="122" t="s">
        <v>1227</v>
      </c>
      <c r="J407" s="302"/>
      <c r="K407" s="122" t="s">
        <v>1381</v>
      </c>
      <c r="L407" s="122">
        <v>33</v>
      </c>
      <c r="M407" s="122" t="s">
        <v>1660</v>
      </c>
      <c r="N407" s="122">
        <f t="shared" si="774"/>
        <v>0</v>
      </c>
      <c r="O407" s="302"/>
      <c r="P407" s="302"/>
      <c r="Q407" s="302"/>
      <c r="R407" s="302"/>
      <c r="S407" s="302"/>
      <c r="T407" s="302"/>
      <c r="U407" s="302"/>
      <c r="V407" s="302"/>
      <c r="W407" s="302"/>
      <c r="X407" s="302"/>
      <c r="Y407" s="302"/>
      <c r="Z407" s="302"/>
      <c r="AA407" s="122"/>
      <c r="AB407" s="122">
        <f t="shared" si="759"/>
        <v>0</v>
      </c>
      <c r="AC407" s="122">
        <f t="shared" si="760"/>
        <v>0</v>
      </c>
      <c r="AD407" s="122"/>
      <c r="AE407" s="122"/>
      <c r="AF407" s="122">
        <f t="shared" si="761"/>
        <v>0</v>
      </c>
      <c r="AG407" s="122"/>
      <c r="AH407" s="122"/>
      <c r="AI407" s="122">
        <f t="shared" si="762"/>
        <v>0</v>
      </c>
      <c r="AJ407" s="122"/>
      <c r="AK407" s="122"/>
      <c r="AL407" s="122">
        <f t="shared" si="763"/>
        <v>0</v>
      </c>
      <c r="AM407" s="122"/>
      <c r="AN407" s="122"/>
      <c r="AO407" s="122">
        <f t="shared" si="764"/>
        <v>0</v>
      </c>
      <c r="AP407" s="122"/>
      <c r="AQ407" s="122"/>
      <c r="AR407" s="122">
        <f t="shared" si="765"/>
        <v>0</v>
      </c>
      <c r="AS407" s="122"/>
      <c r="AT407" s="122"/>
      <c r="AU407" s="122">
        <f t="shared" si="766"/>
        <v>0</v>
      </c>
      <c r="AV407" s="122"/>
      <c r="AW407" s="122"/>
      <c r="AX407" s="122">
        <f t="shared" si="767"/>
        <v>0</v>
      </c>
      <c r="AY407" s="122"/>
      <c r="AZ407" s="122"/>
      <c r="BA407" s="122">
        <f t="shared" si="768"/>
        <v>0</v>
      </c>
      <c r="BB407" s="122"/>
      <c r="BC407" s="122"/>
      <c r="BD407" s="122">
        <f t="shared" si="769"/>
        <v>0</v>
      </c>
      <c r="BE407" s="122"/>
      <c r="BF407" s="122"/>
      <c r="BG407" s="122">
        <f t="shared" si="770"/>
        <v>0</v>
      </c>
      <c r="BH407" s="122"/>
      <c r="BI407" s="122"/>
      <c r="BJ407" s="122">
        <f t="shared" si="771"/>
        <v>0</v>
      </c>
      <c r="BK407" s="122"/>
      <c r="BL407" s="310"/>
      <c r="BM407" s="315"/>
      <c r="BN407" s="318"/>
    </row>
    <row r="408" s="121" customFormat="1" ht="33.95" hidden="1" customHeight="1" outlineLevel="4" spans="2:66">
      <c r="B408" s="122" t="s">
        <v>784</v>
      </c>
      <c r="C408" s="123" t="s">
        <v>1683</v>
      </c>
      <c r="D408" s="121" t="s">
        <v>1684</v>
      </c>
      <c r="E408" s="122" t="s">
        <v>1685</v>
      </c>
      <c r="F408" s="122" t="s">
        <v>1610</v>
      </c>
      <c r="G408" s="122" t="s">
        <v>928</v>
      </c>
      <c r="H408" s="122">
        <f t="shared" si="773"/>
        <v>0</v>
      </c>
      <c r="I408" s="122" t="s">
        <v>1227</v>
      </c>
      <c r="J408" s="302"/>
      <c r="K408" s="122" t="s">
        <v>1381</v>
      </c>
      <c r="L408" s="122">
        <v>101.2</v>
      </c>
      <c r="M408" s="122" t="s">
        <v>1660</v>
      </c>
      <c r="N408" s="122">
        <f t="shared" si="774"/>
        <v>0</v>
      </c>
      <c r="O408" s="302"/>
      <c r="P408" s="302"/>
      <c r="Q408" s="302"/>
      <c r="R408" s="302"/>
      <c r="S408" s="302"/>
      <c r="T408" s="302"/>
      <c r="U408" s="302"/>
      <c r="V408" s="302"/>
      <c r="W408" s="302"/>
      <c r="X408" s="302"/>
      <c r="Y408" s="302"/>
      <c r="Z408" s="302"/>
      <c r="AA408" s="122"/>
      <c r="AB408" s="122">
        <f t="shared" si="759"/>
        <v>0</v>
      </c>
      <c r="AC408" s="122">
        <f t="shared" si="760"/>
        <v>0</v>
      </c>
      <c r="AD408" s="122"/>
      <c r="AE408" s="122"/>
      <c r="AF408" s="122">
        <f t="shared" si="761"/>
        <v>0</v>
      </c>
      <c r="AG408" s="122"/>
      <c r="AH408" s="122"/>
      <c r="AI408" s="122">
        <f t="shared" si="762"/>
        <v>0</v>
      </c>
      <c r="AJ408" s="122"/>
      <c r="AK408" s="122"/>
      <c r="AL408" s="122">
        <f t="shared" si="763"/>
        <v>0</v>
      </c>
      <c r="AM408" s="122"/>
      <c r="AN408" s="122"/>
      <c r="AO408" s="122">
        <f t="shared" si="764"/>
        <v>0</v>
      </c>
      <c r="AP408" s="122"/>
      <c r="AQ408" s="122"/>
      <c r="AR408" s="122">
        <f t="shared" si="765"/>
        <v>0</v>
      </c>
      <c r="AS408" s="122"/>
      <c r="AT408" s="122"/>
      <c r="AU408" s="122">
        <f t="shared" si="766"/>
        <v>0</v>
      </c>
      <c r="AV408" s="122"/>
      <c r="AW408" s="122"/>
      <c r="AX408" s="122">
        <f t="shared" si="767"/>
        <v>0</v>
      </c>
      <c r="AY408" s="122"/>
      <c r="AZ408" s="122"/>
      <c r="BA408" s="122">
        <f t="shared" si="768"/>
        <v>0</v>
      </c>
      <c r="BB408" s="122"/>
      <c r="BC408" s="122"/>
      <c r="BD408" s="122">
        <f t="shared" si="769"/>
        <v>0</v>
      </c>
      <c r="BE408" s="122"/>
      <c r="BF408" s="122"/>
      <c r="BG408" s="122">
        <f t="shared" si="770"/>
        <v>0</v>
      </c>
      <c r="BH408" s="122"/>
      <c r="BI408" s="122"/>
      <c r="BJ408" s="122">
        <f t="shared" si="771"/>
        <v>0</v>
      </c>
      <c r="BK408" s="122"/>
      <c r="BL408" s="310"/>
      <c r="BM408" s="315"/>
      <c r="BN408" s="318"/>
    </row>
    <row r="409" s="121" customFormat="1" ht="33.95" hidden="1" customHeight="1" outlineLevel="4" spans="2:66">
      <c r="B409" s="122" t="s">
        <v>784</v>
      </c>
      <c r="C409" s="123" t="s">
        <v>1686</v>
      </c>
      <c r="D409" s="121" t="s">
        <v>1687</v>
      </c>
      <c r="E409" s="122"/>
      <c r="F409" s="122" t="s">
        <v>1610</v>
      </c>
      <c r="G409" s="122" t="s">
        <v>928</v>
      </c>
      <c r="H409" s="122">
        <f t="shared" si="773"/>
        <v>0</v>
      </c>
      <c r="I409" s="122" t="s">
        <v>1227</v>
      </c>
      <c r="J409" s="302"/>
      <c r="K409" s="122" t="s">
        <v>1381</v>
      </c>
      <c r="L409" s="302"/>
      <c r="M409" s="122" t="s">
        <v>1433</v>
      </c>
      <c r="N409" s="122">
        <f t="shared" si="774"/>
        <v>0</v>
      </c>
      <c r="O409" s="320"/>
      <c r="P409" s="320"/>
      <c r="Q409" s="320"/>
      <c r="R409" s="320"/>
      <c r="S409" s="320"/>
      <c r="T409" s="320"/>
      <c r="U409" s="320"/>
      <c r="V409" s="320"/>
      <c r="W409" s="320"/>
      <c r="X409" s="320"/>
      <c r="Y409" s="320"/>
      <c r="Z409" s="320"/>
      <c r="AA409" s="122"/>
      <c r="AB409" s="122">
        <f t="shared" si="759"/>
        <v>0</v>
      </c>
      <c r="AC409" s="122">
        <f t="shared" si="760"/>
        <v>0</v>
      </c>
      <c r="AD409" s="122"/>
      <c r="AE409" s="122"/>
      <c r="AF409" s="122">
        <f t="shared" si="761"/>
        <v>0</v>
      </c>
      <c r="AG409" s="122"/>
      <c r="AH409" s="122"/>
      <c r="AI409" s="122">
        <f t="shared" si="762"/>
        <v>0</v>
      </c>
      <c r="AJ409" s="122"/>
      <c r="AK409" s="122"/>
      <c r="AL409" s="122">
        <f t="shared" si="763"/>
        <v>0</v>
      </c>
      <c r="AM409" s="122"/>
      <c r="AN409" s="122"/>
      <c r="AO409" s="122">
        <f t="shared" si="764"/>
        <v>0</v>
      </c>
      <c r="AP409" s="122"/>
      <c r="AQ409" s="122"/>
      <c r="AR409" s="122">
        <f t="shared" si="765"/>
        <v>0</v>
      </c>
      <c r="AS409" s="122"/>
      <c r="AT409" s="122"/>
      <c r="AU409" s="122">
        <f t="shared" si="766"/>
        <v>0</v>
      </c>
      <c r="AV409" s="122"/>
      <c r="AW409" s="122"/>
      <c r="AX409" s="122">
        <f t="shared" si="767"/>
        <v>0</v>
      </c>
      <c r="AY409" s="122"/>
      <c r="AZ409" s="122"/>
      <c r="BA409" s="122">
        <f t="shared" si="768"/>
        <v>0</v>
      </c>
      <c r="BB409" s="122"/>
      <c r="BC409" s="122"/>
      <c r="BD409" s="122">
        <f t="shared" si="769"/>
        <v>0</v>
      </c>
      <c r="BE409" s="122"/>
      <c r="BF409" s="122"/>
      <c r="BG409" s="122">
        <f t="shared" si="770"/>
        <v>0</v>
      </c>
      <c r="BH409" s="122"/>
      <c r="BI409" s="122"/>
      <c r="BJ409" s="122">
        <f t="shared" si="771"/>
        <v>0</v>
      </c>
      <c r="BK409" s="122"/>
      <c r="BL409" s="310"/>
      <c r="BM409" s="315"/>
      <c r="BN409" s="318"/>
    </row>
    <row r="410" s="48" customFormat="1" ht="33.95" hidden="1" customHeight="1" outlineLevel="3" collapsed="1" spans="2:66">
      <c r="B410" s="118" t="s">
        <v>779</v>
      </c>
      <c r="C410" s="119" t="s">
        <v>1688</v>
      </c>
      <c r="D410" s="48" t="s">
        <v>1689</v>
      </c>
      <c r="E410" s="118"/>
      <c r="F410" s="118"/>
      <c r="G410" s="118"/>
      <c r="H410" s="118">
        <f>SUM(H411:H417)</f>
        <v>0</v>
      </c>
      <c r="I410" s="118"/>
      <c r="J410" s="118"/>
      <c r="K410" s="118"/>
      <c r="L410" s="118"/>
      <c r="M410" s="118"/>
      <c r="N410" s="309"/>
      <c r="O410" s="292"/>
      <c r="P410" s="292"/>
      <c r="Q410" s="292"/>
      <c r="R410" s="292"/>
      <c r="S410" s="292"/>
      <c r="T410" s="292"/>
      <c r="U410" s="292"/>
      <c r="V410" s="292"/>
      <c r="W410" s="292"/>
      <c r="X410" s="292"/>
      <c r="Y410" s="292"/>
      <c r="Z410" s="292"/>
      <c r="AA410" s="292"/>
      <c r="AB410" s="118">
        <f>SUM(AB411:AB417)</f>
        <v>0</v>
      </c>
      <c r="AC410" s="118">
        <f>SUM(AC411:AC417)</f>
        <v>0</v>
      </c>
      <c r="AD410" s="118"/>
      <c r="AE410" s="118"/>
      <c r="AF410" s="118">
        <f>SUM(AF411:AF417)</f>
        <v>0</v>
      </c>
      <c r="AG410" s="118"/>
      <c r="AH410" s="118"/>
      <c r="AI410" s="118">
        <f>SUM(AI411:AI417)</f>
        <v>0</v>
      </c>
      <c r="AJ410" s="118"/>
      <c r="AK410" s="118"/>
      <c r="AL410" s="118">
        <f>SUM(AL411:AL417)</f>
        <v>0</v>
      </c>
      <c r="AM410" s="118"/>
      <c r="AN410" s="118"/>
      <c r="AO410" s="118">
        <f>SUM(AO411:AO417)</f>
        <v>0</v>
      </c>
      <c r="AP410" s="118"/>
      <c r="AQ410" s="118"/>
      <c r="AR410" s="118">
        <f>SUM(AR411:AR417)</f>
        <v>0</v>
      </c>
      <c r="AS410" s="118"/>
      <c r="AT410" s="118"/>
      <c r="AU410" s="118">
        <f>SUM(AU411:AU417)</f>
        <v>0</v>
      </c>
      <c r="AV410" s="118"/>
      <c r="AW410" s="118"/>
      <c r="AX410" s="118">
        <f>SUM(AX411:AX417)</f>
        <v>0</v>
      </c>
      <c r="AY410" s="118"/>
      <c r="AZ410" s="118"/>
      <c r="BA410" s="118">
        <f>SUM(BA411:BA417)</f>
        <v>0</v>
      </c>
      <c r="BB410" s="118"/>
      <c r="BC410" s="118"/>
      <c r="BD410" s="118">
        <f>SUM(BD411:BD417)</f>
        <v>0</v>
      </c>
      <c r="BE410" s="118"/>
      <c r="BF410" s="118"/>
      <c r="BG410" s="118">
        <f>SUM(BG411:BG417)</f>
        <v>0</v>
      </c>
      <c r="BH410" s="118"/>
      <c r="BI410" s="118"/>
      <c r="BJ410" s="118">
        <f>SUM(BJ411:BJ417)</f>
        <v>0</v>
      </c>
      <c r="BK410" s="118"/>
      <c r="BL410" s="309"/>
      <c r="BM410" s="315"/>
      <c r="BN410" s="317"/>
    </row>
    <row r="411" s="121" customFormat="1" ht="33.95" hidden="1" customHeight="1" outlineLevel="4" spans="2:66">
      <c r="B411" s="122" t="s">
        <v>784</v>
      </c>
      <c r="C411" s="123" t="s">
        <v>1690</v>
      </c>
      <c r="D411" s="121" t="s">
        <v>1691</v>
      </c>
      <c r="E411" s="122" t="s">
        <v>1692</v>
      </c>
      <c r="F411" s="122" t="s">
        <v>1610</v>
      </c>
      <c r="G411" s="122" t="s">
        <v>928</v>
      </c>
      <c r="H411" s="122">
        <f t="shared" ref="H411:H417" si="775">J411*L411</f>
        <v>0</v>
      </c>
      <c r="I411" s="122" t="s">
        <v>1227</v>
      </c>
      <c r="J411" s="302"/>
      <c r="K411" s="122" t="s">
        <v>1186</v>
      </c>
      <c r="L411" s="122">
        <v>12</v>
      </c>
      <c r="M411" s="122" t="s">
        <v>1693</v>
      </c>
      <c r="N411" s="122">
        <f t="shared" ref="N411:N417" si="776">COUNTA(O411:Z411)</f>
        <v>0</v>
      </c>
      <c r="O411" s="321"/>
      <c r="P411" s="321"/>
      <c r="Q411" s="321"/>
      <c r="R411" s="321"/>
      <c r="S411" s="321"/>
      <c r="T411" s="321"/>
      <c r="U411" s="321"/>
      <c r="V411" s="321"/>
      <c r="W411" s="321"/>
      <c r="X411" s="321"/>
      <c r="Y411" s="321"/>
      <c r="Z411" s="321"/>
      <c r="AA411" s="122"/>
      <c r="AB411" s="122">
        <f t="shared" ref="AB411:AB417" si="777">SUM(AC411,AF411,AI411,AL411,AO411,AR411,AU411,AX411,BA411,BD411,BG411,BJ411)</f>
        <v>0</v>
      </c>
      <c r="AC411" s="122">
        <f t="shared" ref="AC411:AC417" si="778">IF(O411="√",$J411*$L411/$N411,0)</f>
        <v>0</v>
      </c>
      <c r="AD411" s="122"/>
      <c r="AE411" s="122"/>
      <c r="AF411" s="122">
        <f t="shared" ref="AF411:AF417" si="779">IF(P411="√",$J411*$L411/$N411,0)</f>
        <v>0</v>
      </c>
      <c r="AG411" s="122"/>
      <c r="AH411" s="122"/>
      <c r="AI411" s="122">
        <f t="shared" ref="AI411:AI417" si="780">IF(Q411="√",$J411*$L411/$N411,0)</f>
        <v>0</v>
      </c>
      <c r="AJ411" s="122"/>
      <c r="AK411" s="122"/>
      <c r="AL411" s="122">
        <f t="shared" ref="AL411:AL417" si="781">IF(R411="√",$J411*$L411/$N411,0)</f>
        <v>0</v>
      </c>
      <c r="AM411" s="122"/>
      <c r="AN411" s="122"/>
      <c r="AO411" s="122">
        <f t="shared" ref="AO411:AO417" si="782">IF(S411="√",$J411*$L411/$N411,0)</f>
        <v>0</v>
      </c>
      <c r="AP411" s="122"/>
      <c r="AQ411" s="122"/>
      <c r="AR411" s="122">
        <f t="shared" ref="AR411:AR417" si="783">IF(T411="√",$J411*$L411/$N411,0)</f>
        <v>0</v>
      </c>
      <c r="AS411" s="122"/>
      <c r="AT411" s="122"/>
      <c r="AU411" s="122">
        <f t="shared" ref="AU411:AU417" si="784">IF(U411="√",$J411*$L411/$N411,0)</f>
        <v>0</v>
      </c>
      <c r="AV411" s="122"/>
      <c r="AW411" s="122"/>
      <c r="AX411" s="122">
        <f t="shared" ref="AX411:AX417" si="785">IF(V411="√",$J411*$L411/$N411,0)</f>
        <v>0</v>
      </c>
      <c r="AY411" s="122"/>
      <c r="AZ411" s="122"/>
      <c r="BA411" s="122">
        <f t="shared" ref="BA411:BA417" si="786">IF(W411="√",$J411*$L411/$N411,0)</f>
        <v>0</v>
      </c>
      <c r="BB411" s="122"/>
      <c r="BC411" s="122"/>
      <c r="BD411" s="122">
        <f t="shared" ref="BD411:BD417" si="787">IF(X411="√",$J411*$L411/$N411,0)</f>
        <v>0</v>
      </c>
      <c r="BE411" s="122"/>
      <c r="BF411" s="122"/>
      <c r="BG411" s="122">
        <f t="shared" ref="BG411:BG417" si="788">IF(Y411="√",$J411*$L411/$N411,0)</f>
        <v>0</v>
      </c>
      <c r="BH411" s="122"/>
      <c r="BI411" s="122"/>
      <c r="BJ411" s="122">
        <f t="shared" ref="BJ411:BJ417" si="789">IF(Z411="√",$J411*$L411/$N411,0)</f>
        <v>0</v>
      </c>
      <c r="BK411" s="122"/>
      <c r="BL411" s="310"/>
      <c r="BM411" s="315"/>
      <c r="BN411" s="318"/>
    </row>
    <row r="412" s="121" customFormat="1" ht="33.95" hidden="1" customHeight="1" outlineLevel="4" spans="2:66">
      <c r="B412" s="122" t="s">
        <v>784</v>
      </c>
      <c r="C412" s="123" t="s">
        <v>1694</v>
      </c>
      <c r="D412" s="121" t="s">
        <v>1695</v>
      </c>
      <c r="E412" s="122" t="s">
        <v>1696</v>
      </c>
      <c r="F412" s="122" t="s">
        <v>1610</v>
      </c>
      <c r="G412" s="122" t="s">
        <v>928</v>
      </c>
      <c r="H412" s="122">
        <f t="shared" si="775"/>
        <v>0</v>
      </c>
      <c r="I412" s="122" t="s">
        <v>1227</v>
      </c>
      <c r="J412" s="302"/>
      <c r="K412" s="122" t="s">
        <v>1186</v>
      </c>
      <c r="L412" s="122">
        <v>10</v>
      </c>
      <c r="M412" s="122" t="s">
        <v>1693</v>
      </c>
      <c r="N412" s="122">
        <f t="shared" si="776"/>
        <v>0</v>
      </c>
      <c r="O412" s="302"/>
      <c r="P412" s="302"/>
      <c r="Q412" s="302"/>
      <c r="R412" s="302"/>
      <c r="S412" s="302"/>
      <c r="T412" s="302"/>
      <c r="U412" s="302"/>
      <c r="V412" s="302"/>
      <c r="W412" s="302"/>
      <c r="X412" s="302"/>
      <c r="Y412" s="302"/>
      <c r="Z412" s="302"/>
      <c r="AA412" s="122"/>
      <c r="AB412" s="122">
        <f t="shared" si="777"/>
        <v>0</v>
      </c>
      <c r="AC412" s="122">
        <f t="shared" si="778"/>
        <v>0</v>
      </c>
      <c r="AD412" s="122"/>
      <c r="AE412" s="122"/>
      <c r="AF412" s="122">
        <f t="shared" si="779"/>
        <v>0</v>
      </c>
      <c r="AG412" s="122"/>
      <c r="AH412" s="122"/>
      <c r="AI412" s="122">
        <f t="shared" si="780"/>
        <v>0</v>
      </c>
      <c r="AJ412" s="122"/>
      <c r="AK412" s="122"/>
      <c r="AL412" s="122">
        <f t="shared" si="781"/>
        <v>0</v>
      </c>
      <c r="AM412" s="122"/>
      <c r="AN412" s="122"/>
      <c r="AO412" s="122">
        <f t="shared" si="782"/>
        <v>0</v>
      </c>
      <c r="AP412" s="122"/>
      <c r="AQ412" s="122"/>
      <c r="AR412" s="122">
        <f t="shared" si="783"/>
        <v>0</v>
      </c>
      <c r="AS412" s="122"/>
      <c r="AT412" s="122"/>
      <c r="AU412" s="122">
        <f t="shared" si="784"/>
        <v>0</v>
      </c>
      <c r="AV412" s="122"/>
      <c r="AW412" s="122"/>
      <c r="AX412" s="122">
        <f t="shared" si="785"/>
        <v>0</v>
      </c>
      <c r="AY412" s="122"/>
      <c r="AZ412" s="122"/>
      <c r="BA412" s="122">
        <f t="shared" si="786"/>
        <v>0</v>
      </c>
      <c r="BB412" s="122"/>
      <c r="BC412" s="122"/>
      <c r="BD412" s="122">
        <f t="shared" si="787"/>
        <v>0</v>
      </c>
      <c r="BE412" s="122"/>
      <c r="BF412" s="122"/>
      <c r="BG412" s="122">
        <f t="shared" si="788"/>
        <v>0</v>
      </c>
      <c r="BH412" s="122"/>
      <c r="BI412" s="122"/>
      <c r="BJ412" s="122">
        <f t="shared" si="789"/>
        <v>0</v>
      </c>
      <c r="BK412" s="122"/>
      <c r="BL412" s="310"/>
      <c r="BM412" s="315"/>
      <c r="BN412" s="318"/>
    </row>
    <row r="413" s="121" customFormat="1" ht="33.95" hidden="1" customHeight="1" outlineLevel="4" spans="2:66">
      <c r="B413" s="122" t="s">
        <v>784</v>
      </c>
      <c r="C413" s="123" t="s">
        <v>1697</v>
      </c>
      <c r="D413" s="121" t="s">
        <v>1698</v>
      </c>
      <c r="E413" s="122" t="s">
        <v>1699</v>
      </c>
      <c r="F413" s="122" t="s">
        <v>1610</v>
      </c>
      <c r="G413" s="122" t="s">
        <v>928</v>
      </c>
      <c r="H413" s="122">
        <f t="shared" si="775"/>
        <v>0</v>
      </c>
      <c r="I413" s="122" t="s">
        <v>1227</v>
      </c>
      <c r="J413" s="302"/>
      <c r="K413" s="122" t="s">
        <v>1381</v>
      </c>
      <c r="L413" s="122">
        <v>105</v>
      </c>
      <c r="M413" s="122" t="s">
        <v>1660</v>
      </c>
      <c r="N413" s="122">
        <f t="shared" si="776"/>
        <v>0</v>
      </c>
      <c r="O413" s="302"/>
      <c r="P413" s="302"/>
      <c r="Q413" s="302"/>
      <c r="R413" s="302"/>
      <c r="S413" s="302"/>
      <c r="T413" s="302"/>
      <c r="U413" s="302"/>
      <c r="V413" s="302"/>
      <c r="W413" s="302"/>
      <c r="X413" s="302"/>
      <c r="Y413" s="302"/>
      <c r="Z413" s="302"/>
      <c r="AA413" s="122"/>
      <c r="AB413" s="122">
        <f t="shared" si="777"/>
        <v>0</v>
      </c>
      <c r="AC413" s="122">
        <f t="shared" si="778"/>
        <v>0</v>
      </c>
      <c r="AD413" s="122"/>
      <c r="AE413" s="122"/>
      <c r="AF413" s="122">
        <f t="shared" si="779"/>
        <v>0</v>
      </c>
      <c r="AG413" s="122"/>
      <c r="AH413" s="122"/>
      <c r="AI413" s="122">
        <f t="shared" si="780"/>
        <v>0</v>
      </c>
      <c r="AJ413" s="122"/>
      <c r="AK413" s="122"/>
      <c r="AL413" s="122">
        <f t="shared" si="781"/>
        <v>0</v>
      </c>
      <c r="AM413" s="122"/>
      <c r="AN413" s="122"/>
      <c r="AO413" s="122">
        <f t="shared" si="782"/>
        <v>0</v>
      </c>
      <c r="AP413" s="122"/>
      <c r="AQ413" s="122"/>
      <c r="AR413" s="122">
        <f t="shared" si="783"/>
        <v>0</v>
      </c>
      <c r="AS413" s="122"/>
      <c r="AT413" s="122"/>
      <c r="AU413" s="122">
        <f t="shared" si="784"/>
        <v>0</v>
      </c>
      <c r="AV413" s="122"/>
      <c r="AW413" s="122"/>
      <c r="AX413" s="122">
        <f t="shared" si="785"/>
        <v>0</v>
      </c>
      <c r="AY413" s="122"/>
      <c r="AZ413" s="122"/>
      <c r="BA413" s="122">
        <f t="shared" si="786"/>
        <v>0</v>
      </c>
      <c r="BB413" s="122"/>
      <c r="BC413" s="122"/>
      <c r="BD413" s="122">
        <f t="shared" si="787"/>
        <v>0</v>
      </c>
      <c r="BE413" s="122"/>
      <c r="BF413" s="122"/>
      <c r="BG413" s="122">
        <f t="shared" si="788"/>
        <v>0</v>
      </c>
      <c r="BH413" s="122"/>
      <c r="BI413" s="122"/>
      <c r="BJ413" s="122">
        <f t="shared" si="789"/>
        <v>0</v>
      </c>
      <c r="BK413" s="122"/>
      <c r="BL413" s="310"/>
      <c r="BM413" s="315"/>
      <c r="BN413" s="318"/>
    </row>
    <row r="414" s="121" customFormat="1" ht="33.95" hidden="1" customHeight="1" outlineLevel="4" spans="2:66">
      <c r="B414" s="122" t="s">
        <v>784</v>
      </c>
      <c r="C414" s="123" t="s">
        <v>1700</v>
      </c>
      <c r="D414" s="121" t="s">
        <v>1701</v>
      </c>
      <c r="E414" s="122"/>
      <c r="F414" s="122" t="s">
        <v>1610</v>
      </c>
      <c r="G414" s="122" t="s">
        <v>928</v>
      </c>
      <c r="H414" s="122">
        <f t="shared" si="775"/>
        <v>0</v>
      </c>
      <c r="I414" s="122" t="s">
        <v>1227</v>
      </c>
      <c r="J414" s="302"/>
      <c r="K414" s="122" t="s">
        <v>1018</v>
      </c>
      <c r="L414" s="122">
        <v>55</v>
      </c>
      <c r="M414" s="122" t="s">
        <v>1679</v>
      </c>
      <c r="N414" s="122">
        <f t="shared" si="776"/>
        <v>0</v>
      </c>
      <c r="O414" s="302"/>
      <c r="P414" s="302"/>
      <c r="Q414" s="302"/>
      <c r="R414" s="302"/>
      <c r="S414" s="302"/>
      <c r="T414" s="302"/>
      <c r="U414" s="302"/>
      <c r="V414" s="302"/>
      <c r="W414" s="302"/>
      <c r="X414" s="302"/>
      <c r="Y414" s="302"/>
      <c r="Z414" s="302"/>
      <c r="AA414" s="122"/>
      <c r="AB414" s="122">
        <f t="shared" si="777"/>
        <v>0</v>
      </c>
      <c r="AC414" s="122">
        <f t="shared" si="778"/>
        <v>0</v>
      </c>
      <c r="AD414" s="122"/>
      <c r="AE414" s="122"/>
      <c r="AF414" s="122">
        <f t="shared" si="779"/>
        <v>0</v>
      </c>
      <c r="AG414" s="122"/>
      <c r="AH414" s="122"/>
      <c r="AI414" s="122">
        <f t="shared" si="780"/>
        <v>0</v>
      </c>
      <c r="AJ414" s="122"/>
      <c r="AK414" s="122"/>
      <c r="AL414" s="122">
        <f t="shared" si="781"/>
        <v>0</v>
      </c>
      <c r="AM414" s="122"/>
      <c r="AN414" s="122"/>
      <c r="AO414" s="122">
        <f t="shared" si="782"/>
        <v>0</v>
      </c>
      <c r="AP414" s="122"/>
      <c r="AQ414" s="122"/>
      <c r="AR414" s="122">
        <f t="shared" si="783"/>
        <v>0</v>
      </c>
      <c r="AS414" s="122"/>
      <c r="AT414" s="122"/>
      <c r="AU414" s="122">
        <f t="shared" si="784"/>
        <v>0</v>
      </c>
      <c r="AV414" s="122"/>
      <c r="AW414" s="122"/>
      <c r="AX414" s="122">
        <f t="shared" si="785"/>
        <v>0</v>
      </c>
      <c r="AY414" s="122"/>
      <c r="AZ414" s="122"/>
      <c r="BA414" s="122">
        <f t="shared" si="786"/>
        <v>0</v>
      </c>
      <c r="BB414" s="122"/>
      <c r="BC414" s="122"/>
      <c r="BD414" s="122">
        <f t="shared" si="787"/>
        <v>0</v>
      </c>
      <c r="BE414" s="122"/>
      <c r="BF414" s="122"/>
      <c r="BG414" s="122">
        <f t="shared" si="788"/>
        <v>0</v>
      </c>
      <c r="BH414" s="122"/>
      <c r="BI414" s="122"/>
      <c r="BJ414" s="122">
        <f t="shared" si="789"/>
        <v>0</v>
      </c>
      <c r="BK414" s="122"/>
      <c r="BL414" s="310"/>
      <c r="BM414" s="315"/>
      <c r="BN414" s="318"/>
    </row>
    <row r="415" s="121" customFormat="1" ht="33.95" hidden="1" customHeight="1" outlineLevel="4" spans="2:66">
      <c r="B415" s="122" t="s">
        <v>784</v>
      </c>
      <c r="C415" s="123" t="s">
        <v>1702</v>
      </c>
      <c r="D415" s="121" t="s">
        <v>1703</v>
      </c>
      <c r="E415" s="122" t="s">
        <v>1704</v>
      </c>
      <c r="F415" s="122" t="s">
        <v>1610</v>
      </c>
      <c r="G415" s="122" t="s">
        <v>928</v>
      </c>
      <c r="H415" s="122">
        <f t="shared" si="775"/>
        <v>0</v>
      </c>
      <c r="I415" s="122" t="s">
        <v>1227</v>
      </c>
      <c r="J415" s="302"/>
      <c r="K415" s="122" t="s">
        <v>1381</v>
      </c>
      <c r="L415" s="122">
        <v>140</v>
      </c>
      <c r="M415" s="122" t="s">
        <v>1660</v>
      </c>
      <c r="N415" s="122">
        <f t="shared" si="776"/>
        <v>0</v>
      </c>
      <c r="O415" s="302"/>
      <c r="P415" s="302"/>
      <c r="Q415" s="302"/>
      <c r="R415" s="302"/>
      <c r="S415" s="302"/>
      <c r="T415" s="302"/>
      <c r="U415" s="302"/>
      <c r="V415" s="302"/>
      <c r="W415" s="302"/>
      <c r="X415" s="302"/>
      <c r="Y415" s="302"/>
      <c r="Z415" s="302"/>
      <c r="AA415" s="122"/>
      <c r="AB415" s="122">
        <f t="shared" si="777"/>
        <v>0</v>
      </c>
      <c r="AC415" s="122">
        <f t="shared" si="778"/>
        <v>0</v>
      </c>
      <c r="AD415" s="122"/>
      <c r="AE415" s="122"/>
      <c r="AF415" s="122">
        <f t="shared" si="779"/>
        <v>0</v>
      </c>
      <c r="AG415" s="122"/>
      <c r="AH415" s="122"/>
      <c r="AI415" s="122">
        <f t="shared" si="780"/>
        <v>0</v>
      </c>
      <c r="AJ415" s="122"/>
      <c r="AK415" s="122"/>
      <c r="AL415" s="122">
        <f t="shared" si="781"/>
        <v>0</v>
      </c>
      <c r="AM415" s="122"/>
      <c r="AN415" s="122"/>
      <c r="AO415" s="122">
        <f t="shared" si="782"/>
        <v>0</v>
      </c>
      <c r="AP415" s="122"/>
      <c r="AQ415" s="122"/>
      <c r="AR415" s="122">
        <f t="shared" si="783"/>
        <v>0</v>
      </c>
      <c r="AS415" s="122"/>
      <c r="AT415" s="122"/>
      <c r="AU415" s="122">
        <f t="shared" si="784"/>
        <v>0</v>
      </c>
      <c r="AV415" s="122"/>
      <c r="AW415" s="122"/>
      <c r="AX415" s="122">
        <f t="shared" si="785"/>
        <v>0</v>
      </c>
      <c r="AY415" s="122"/>
      <c r="AZ415" s="122"/>
      <c r="BA415" s="122">
        <f t="shared" si="786"/>
        <v>0</v>
      </c>
      <c r="BB415" s="122"/>
      <c r="BC415" s="122"/>
      <c r="BD415" s="122">
        <f t="shared" si="787"/>
        <v>0</v>
      </c>
      <c r="BE415" s="122"/>
      <c r="BF415" s="122"/>
      <c r="BG415" s="122">
        <f t="shared" si="788"/>
        <v>0</v>
      </c>
      <c r="BH415" s="122"/>
      <c r="BI415" s="122"/>
      <c r="BJ415" s="122">
        <f t="shared" si="789"/>
        <v>0</v>
      </c>
      <c r="BK415" s="122"/>
      <c r="BL415" s="310"/>
      <c r="BM415" s="315"/>
      <c r="BN415" s="318"/>
    </row>
    <row r="416" s="121" customFormat="1" ht="33.95" hidden="1" customHeight="1" outlineLevel="4" spans="2:66">
      <c r="B416" s="122" t="s">
        <v>784</v>
      </c>
      <c r="C416" s="123" t="s">
        <v>1705</v>
      </c>
      <c r="D416" s="121" t="s">
        <v>1706</v>
      </c>
      <c r="E416" s="122" t="s">
        <v>1707</v>
      </c>
      <c r="F416" s="122" t="s">
        <v>1610</v>
      </c>
      <c r="G416" s="122" t="s">
        <v>928</v>
      </c>
      <c r="H416" s="122">
        <f t="shared" si="775"/>
        <v>0</v>
      </c>
      <c r="I416" s="122" t="s">
        <v>1227</v>
      </c>
      <c r="J416" s="302"/>
      <c r="K416" s="122" t="s">
        <v>1381</v>
      </c>
      <c r="L416" s="122">
        <v>30</v>
      </c>
      <c r="M416" s="122" t="s">
        <v>1660</v>
      </c>
      <c r="N416" s="122">
        <f t="shared" si="776"/>
        <v>0</v>
      </c>
      <c r="O416" s="302"/>
      <c r="P416" s="302"/>
      <c r="Q416" s="302"/>
      <c r="R416" s="302"/>
      <c r="S416" s="302"/>
      <c r="T416" s="302"/>
      <c r="U416" s="302"/>
      <c r="V416" s="302"/>
      <c r="W416" s="302"/>
      <c r="X416" s="302"/>
      <c r="Y416" s="302"/>
      <c r="Z416" s="302"/>
      <c r="AA416" s="122"/>
      <c r="AB416" s="122">
        <f t="shared" si="777"/>
        <v>0</v>
      </c>
      <c r="AC416" s="122">
        <f t="shared" si="778"/>
        <v>0</v>
      </c>
      <c r="AD416" s="122"/>
      <c r="AE416" s="122"/>
      <c r="AF416" s="122">
        <f t="shared" si="779"/>
        <v>0</v>
      </c>
      <c r="AG416" s="122"/>
      <c r="AH416" s="122"/>
      <c r="AI416" s="122">
        <f t="shared" si="780"/>
        <v>0</v>
      </c>
      <c r="AJ416" s="122"/>
      <c r="AK416" s="122"/>
      <c r="AL416" s="122">
        <f t="shared" si="781"/>
        <v>0</v>
      </c>
      <c r="AM416" s="122"/>
      <c r="AN416" s="122"/>
      <c r="AO416" s="122">
        <f t="shared" si="782"/>
        <v>0</v>
      </c>
      <c r="AP416" s="122"/>
      <c r="AQ416" s="122"/>
      <c r="AR416" s="122">
        <f t="shared" si="783"/>
        <v>0</v>
      </c>
      <c r="AS416" s="122"/>
      <c r="AT416" s="122"/>
      <c r="AU416" s="122">
        <f t="shared" si="784"/>
        <v>0</v>
      </c>
      <c r="AV416" s="122"/>
      <c r="AW416" s="122"/>
      <c r="AX416" s="122">
        <f t="shared" si="785"/>
        <v>0</v>
      </c>
      <c r="AY416" s="122"/>
      <c r="AZ416" s="122"/>
      <c r="BA416" s="122">
        <f t="shared" si="786"/>
        <v>0</v>
      </c>
      <c r="BB416" s="122"/>
      <c r="BC416" s="122"/>
      <c r="BD416" s="122">
        <f t="shared" si="787"/>
        <v>0</v>
      </c>
      <c r="BE416" s="122"/>
      <c r="BF416" s="122"/>
      <c r="BG416" s="122">
        <f t="shared" si="788"/>
        <v>0</v>
      </c>
      <c r="BH416" s="122"/>
      <c r="BI416" s="122"/>
      <c r="BJ416" s="122">
        <f t="shared" si="789"/>
        <v>0</v>
      </c>
      <c r="BK416" s="122"/>
      <c r="BL416" s="310"/>
      <c r="BM416" s="315"/>
      <c r="BN416" s="318"/>
    </row>
    <row r="417" s="121" customFormat="1" ht="33.95" hidden="1" customHeight="1" outlineLevel="4" spans="2:66">
      <c r="B417" s="122" t="s">
        <v>784</v>
      </c>
      <c r="C417" s="123" t="s">
        <v>1708</v>
      </c>
      <c r="D417" s="121" t="s">
        <v>1709</v>
      </c>
      <c r="E417" s="122" t="s">
        <v>1710</v>
      </c>
      <c r="F417" s="122" t="s">
        <v>1610</v>
      </c>
      <c r="G417" s="122" t="s">
        <v>928</v>
      </c>
      <c r="H417" s="122">
        <f t="shared" si="775"/>
        <v>0</v>
      </c>
      <c r="I417" s="122" t="s">
        <v>1227</v>
      </c>
      <c r="J417" s="302"/>
      <c r="K417" s="122" t="s">
        <v>1381</v>
      </c>
      <c r="L417" s="122">
        <v>10</v>
      </c>
      <c r="M417" s="122" t="s">
        <v>1660</v>
      </c>
      <c r="N417" s="122">
        <f t="shared" si="776"/>
        <v>0</v>
      </c>
      <c r="O417" s="320"/>
      <c r="P417" s="320"/>
      <c r="Q417" s="320"/>
      <c r="R417" s="320"/>
      <c r="S417" s="320"/>
      <c r="T417" s="320"/>
      <c r="U417" s="320"/>
      <c r="V417" s="320"/>
      <c r="W417" s="320"/>
      <c r="X417" s="320"/>
      <c r="Y417" s="320"/>
      <c r="Z417" s="320"/>
      <c r="AA417" s="122"/>
      <c r="AB417" s="122">
        <f t="shared" si="777"/>
        <v>0</v>
      </c>
      <c r="AC417" s="122">
        <f t="shared" si="778"/>
        <v>0</v>
      </c>
      <c r="AD417" s="122"/>
      <c r="AE417" s="122"/>
      <c r="AF417" s="122">
        <f t="shared" si="779"/>
        <v>0</v>
      </c>
      <c r="AG417" s="122"/>
      <c r="AH417" s="122"/>
      <c r="AI417" s="122">
        <f t="shared" si="780"/>
        <v>0</v>
      </c>
      <c r="AJ417" s="122"/>
      <c r="AK417" s="122"/>
      <c r="AL417" s="122">
        <f t="shared" si="781"/>
        <v>0</v>
      </c>
      <c r="AM417" s="122"/>
      <c r="AN417" s="122"/>
      <c r="AO417" s="122">
        <f t="shared" si="782"/>
        <v>0</v>
      </c>
      <c r="AP417" s="122"/>
      <c r="AQ417" s="122"/>
      <c r="AR417" s="122">
        <f t="shared" si="783"/>
        <v>0</v>
      </c>
      <c r="AS417" s="122"/>
      <c r="AT417" s="122"/>
      <c r="AU417" s="122">
        <f t="shared" si="784"/>
        <v>0</v>
      </c>
      <c r="AV417" s="122"/>
      <c r="AW417" s="122"/>
      <c r="AX417" s="122">
        <f t="shared" si="785"/>
        <v>0</v>
      </c>
      <c r="AY417" s="122"/>
      <c r="AZ417" s="122"/>
      <c r="BA417" s="122">
        <f t="shared" si="786"/>
        <v>0</v>
      </c>
      <c r="BB417" s="122"/>
      <c r="BC417" s="122"/>
      <c r="BD417" s="122">
        <f t="shared" si="787"/>
        <v>0</v>
      </c>
      <c r="BE417" s="122"/>
      <c r="BF417" s="122"/>
      <c r="BG417" s="122">
        <f t="shared" si="788"/>
        <v>0</v>
      </c>
      <c r="BH417" s="122"/>
      <c r="BI417" s="122"/>
      <c r="BJ417" s="122">
        <f t="shared" si="789"/>
        <v>0</v>
      </c>
      <c r="BK417" s="122"/>
      <c r="BL417" s="310"/>
      <c r="BM417" s="315"/>
      <c r="BN417" s="318"/>
    </row>
    <row r="418" s="48" customFormat="1" ht="33.95" customHeight="1" outlineLevel="3" spans="2:66">
      <c r="B418" s="118" t="s">
        <v>779</v>
      </c>
      <c r="C418" s="119" t="s">
        <v>1711</v>
      </c>
      <c r="D418" s="48" t="s">
        <v>1712</v>
      </c>
      <c r="E418" s="118"/>
      <c r="F418" s="118"/>
      <c r="G418" s="118" t="s">
        <v>928</v>
      </c>
      <c r="H418" s="118">
        <f>SUM(H419:H429)</f>
        <v>101000</v>
      </c>
      <c r="I418" s="118"/>
      <c r="J418" s="118"/>
      <c r="K418" s="118"/>
      <c r="L418" s="118"/>
      <c r="M418" s="118"/>
      <c r="N418" s="309"/>
      <c r="O418" s="292"/>
      <c r="P418" s="292"/>
      <c r="Q418" s="292"/>
      <c r="R418" s="292"/>
      <c r="S418" s="292"/>
      <c r="T418" s="292"/>
      <c r="U418" s="292"/>
      <c r="V418" s="292"/>
      <c r="W418" s="292"/>
      <c r="X418" s="292"/>
      <c r="Y418" s="292"/>
      <c r="Z418" s="292"/>
      <c r="AA418" s="292"/>
      <c r="AB418" s="118">
        <f t="shared" ref="AB418:AF418" si="790">SUM(AB419:AB429)</f>
        <v>101000</v>
      </c>
      <c r="AC418" s="118">
        <f t="shared" si="790"/>
        <v>101000</v>
      </c>
      <c r="AD418" s="118"/>
      <c r="AE418" s="118"/>
      <c r="AF418" s="118">
        <f t="shared" si="790"/>
        <v>0</v>
      </c>
      <c r="AG418" s="118"/>
      <c r="AH418" s="118"/>
      <c r="AI418" s="118">
        <f>SUM(AI419:AI429)</f>
        <v>0</v>
      </c>
      <c r="AJ418" s="118"/>
      <c r="AK418" s="118"/>
      <c r="AL418" s="118">
        <f>SUM(AL419:AL429)</f>
        <v>0</v>
      </c>
      <c r="AM418" s="118"/>
      <c r="AN418" s="118"/>
      <c r="AO418" s="118">
        <f>SUM(AO419:AO429)</f>
        <v>0</v>
      </c>
      <c r="AP418" s="118"/>
      <c r="AQ418" s="118"/>
      <c r="AR418" s="118">
        <f>SUM(AR419:AR429)</f>
        <v>0</v>
      </c>
      <c r="AS418" s="118"/>
      <c r="AT418" s="118"/>
      <c r="AU418" s="118">
        <f>SUM(AU419:AU429)</f>
        <v>0</v>
      </c>
      <c r="AV418" s="118"/>
      <c r="AW418" s="118"/>
      <c r="AX418" s="118">
        <f>SUM(AX419:AX429)</f>
        <v>0</v>
      </c>
      <c r="AY418" s="118"/>
      <c r="AZ418" s="118"/>
      <c r="BA418" s="118">
        <f>SUM(BA419:BA429)</f>
        <v>0</v>
      </c>
      <c r="BB418" s="118"/>
      <c r="BC418" s="118"/>
      <c r="BD418" s="118">
        <f>SUM(BD419:BD429)</f>
        <v>0</v>
      </c>
      <c r="BE418" s="118"/>
      <c r="BF418" s="118"/>
      <c r="BG418" s="118">
        <f>SUM(BG419:BG429)</f>
        <v>0</v>
      </c>
      <c r="BH418" s="118"/>
      <c r="BI418" s="118"/>
      <c r="BJ418" s="118">
        <f>SUM(BJ419:BJ429)</f>
        <v>0</v>
      </c>
      <c r="BK418" s="118"/>
      <c r="BL418" s="309"/>
      <c r="BM418" s="315"/>
      <c r="BN418" s="317"/>
    </row>
    <row r="419" s="121" customFormat="1" ht="33.95" customHeight="1" outlineLevel="4" spans="2:66">
      <c r="B419" s="122" t="s">
        <v>784</v>
      </c>
      <c r="C419" s="123" t="s">
        <v>1713</v>
      </c>
      <c r="D419" s="121" t="s">
        <v>1714</v>
      </c>
      <c r="E419" s="122" t="s">
        <v>1715</v>
      </c>
      <c r="F419" s="122" t="s">
        <v>1610</v>
      </c>
      <c r="G419" s="122" t="s">
        <v>928</v>
      </c>
      <c r="H419" s="122">
        <f t="shared" ref="H419:H429" si="791">J419*L419</f>
        <v>101000</v>
      </c>
      <c r="I419" s="122" t="s">
        <v>1227</v>
      </c>
      <c r="J419" s="302">
        <f>预算主表!P94/L419</f>
        <v>180.196253345227</v>
      </c>
      <c r="K419" s="122" t="s">
        <v>1381</v>
      </c>
      <c r="L419" s="122">
        <v>560.5</v>
      </c>
      <c r="M419" s="122" t="s">
        <v>1660</v>
      </c>
      <c r="N419" s="122">
        <f t="shared" ref="N419:N429" si="792">COUNTA(O419:Z419)</f>
        <v>1</v>
      </c>
      <c r="O419" s="321" t="s">
        <v>1277</v>
      </c>
      <c r="P419" s="321"/>
      <c r="Q419" s="321"/>
      <c r="R419" s="321"/>
      <c r="S419" s="321"/>
      <c r="T419" s="321"/>
      <c r="U419" s="321"/>
      <c r="V419" s="321"/>
      <c r="W419" s="321"/>
      <c r="X419" s="321"/>
      <c r="Y419" s="321"/>
      <c r="Z419" s="321"/>
      <c r="AA419" s="122"/>
      <c r="AB419" s="122">
        <f t="shared" ref="AB419:AB429" si="793">SUM(AC419,AF419,AI419,AL419,AO419,AR419,AU419,AX419,BA419,BD419,BG419,BJ419)</f>
        <v>101000</v>
      </c>
      <c r="AC419" s="122">
        <f t="shared" ref="AC419:AC429" si="794">IF(O419="√",$J419*$L419/$N419,0)</f>
        <v>101000</v>
      </c>
      <c r="AD419" s="122"/>
      <c r="AE419" s="122"/>
      <c r="AF419" s="122">
        <f t="shared" ref="AF419:AF429" si="795">IF(P419="√",$J419*$L419/$N419,0)</f>
        <v>0</v>
      </c>
      <c r="AG419" s="122"/>
      <c r="AH419" s="122"/>
      <c r="AI419" s="122">
        <f t="shared" ref="AI419:AI429" si="796">IF(Q419="√",$J419*$L419/$N419,0)</f>
        <v>0</v>
      </c>
      <c r="AJ419" s="122"/>
      <c r="AK419" s="122"/>
      <c r="AL419" s="122">
        <f t="shared" ref="AL419:AL429" si="797">IF(R419="√",$J419*$L419/$N419,0)</f>
        <v>0</v>
      </c>
      <c r="AM419" s="122"/>
      <c r="AN419" s="122"/>
      <c r="AO419" s="122">
        <f t="shared" ref="AO419:AO429" si="798">IF(S419="√",$J419*$L419/$N419,0)</f>
        <v>0</v>
      </c>
      <c r="AP419" s="122"/>
      <c r="AQ419" s="122"/>
      <c r="AR419" s="122">
        <f t="shared" ref="AR419:AR429" si="799">IF(T419="√",$J419*$L419/$N419,0)</f>
        <v>0</v>
      </c>
      <c r="AS419" s="122"/>
      <c r="AT419" s="122"/>
      <c r="AU419" s="122">
        <f t="shared" ref="AU419:AU429" si="800">IF(U419="√",$J419*$L419/$N419,0)</f>
        <v>0</v>
      </c>
      <c r="AV419" s="122"/>
      <c r="AW419" s="122"/>
      <c r="AX419" s="122">
        <f t="shared" ref="AX419:AX429" si="801">IF(V419="√",$J419*$L419/$N419,0)</f>
        <v>0</v>
      </c>
      <c r="AY419" s="122"/>
      <c r="AZ419" s="122"/>
      <c r="BA419" s="122">
        <f t="shared" ref="BA419:BA429" si="802">IF(W419="√",$J419*$L419/$N419,0)</f>
        <v>0</v>
      </c>
      <c r="BB419" s="122"/>
      <c r="BC419" s="122"/>
      <c r="BD419" s="122">
        <f t="shared" ref="BD419:BD429" si="803">IF(X419="√",$J419*$L419/$N419,0)</f>
        <v>0</v>
      </c>
      <c r="BE419" s="122"/>
      <c r="BF419" s="122"/>
      <c r="BG419" s="122">
        <f t="shared" ref="BG419:BG429" si="804">IF(Y419="√",$J419*$L419/$N419,0)</f>
        <v>0</v>
      </c>
      <c r="BH419" s="122"/>
      <c r="BI419" s="122"/>
      <c r="BJ419" s="122">
        <f t="shared" ref="BJ419:BJ429" si="805">IF(Z419="√",$J419*$L419/$N419,0)</f>
        <v>0</v>
      </c>
      <c r="BK419" s="122"/>
      <c r="BL419" s="310"/>
      <c r="BM419" s="315"/>
      <c r="BN419" s="318"/>
    </row>
    <row r="420" s="121" customFormat="1" ht="33.95" hidden="1" customHeight="1" outlineLevel="4" spans="2:66">
      <c r="B420" s="122" t="s">
        <v>784</v>
      </c>
      <c r="C420" s="123" t="s">
        <v>1716</v>
      </c>
      <c r="D420" s="121" t="s">
        <v>1717</v>
      </c>
      <c r="E420" s="122" t="s">
        <v>1718</v>
      </c>
      <c r="F420" s="122" t="s">
        <v>1610</v>
      </c>
      <c r="G420" s="122" t="s">
        <v>928</v>
      </c>
      <c r="H420" s="122">
        <f t="shared" si="791"/>
        <v>0</v>
      </c>
      <c r="I420" s="122" t="s">
        <v>1227</v>
      </c>
      <c r="J420" s="302"/>
      <c r="K420" s="122" t="s">
        <v>1381</v>
      </c>
      <c r="L420" s="122">
        <v>85</v>
      </c>
      <c r="M420" s="122" t="s">
        <v>1660</v>
      </c>
      <c r="N420" s="122">
        <f t="shared" si="792"/>
        <v>0</v>
      </c>
      <c r="O420" s="302"/>
      <c r="P420" s="302"/>
      <c r="Q420" s="302"/>
      <c r="R420" s="302"/>
      <c r="S420" s="302"/>
      <c r="T420" s="302"/>
      <c r="U420" s="302"/>
      <c r="V420" s="302"/>
      <c r="W420" s="302"/>
      <c r="X420" s="302"/>
      <c r="Y420" s="302"/>
      <c r="Z420" s="302"/>
      <c r="AA420" s="122"/>
      <c r="AB420" s="122">
        <f t="shared" si="793"/>
        <v>0</v>
      </c>
      <c r="AC420" s="122">
        <f t="shared" si="794"/>
        <v>0</v>
      </c>
      <c r="AD420" s="122"/>
      <c r="AE420" s="122"/>
      <c r="AF420" s="122">
        <f t="shared" si="795"/>
        <v>0</v>
      </c>
      <c r="AG420" s="122"/>
      <c r="AH420" s="122"/>
      <c r="AI420" s="122">
        <f t="shared" si="796"/>
        <v>0</v>
      </c>
      <c r="AJ420" s="122"/>
      <c r="AK420" s="122"/>
      <c r="AL420" s="122">
        <f t="shared" si="797"/>
        <v>0</v>
      </c>
      <c r="AM420" s="122"/>
      <c r="AN420" s="122"/>
      <c r="AO420" s="122">
        <f t="shared" si="798"/>
        <v>0</v>
      </c>
      <c r="AP420" s="122"/>
      <c r="AQ420" s="122"/>
      <c r="AR420" s="122">
        <f t="shared" si="799"/>
        <v>0</v>
      </c>
      <c r="AS420" s="122"/>
      <c r="AT420" s="122"/>
      <c r="AU420" s="122">
        <f t="shared" si="800"/>
        <v>0</v>
      </c>
      <c r="AV420" s="122"/>
      <c r="AW420" s="122"/>
      <c r="AX420" s="122">
        <f t="shared" si="801"/>
        <v>0</v>
      </c>
      <c r="AY420" s="122"/>
      <c r="AZ420" s="122"/>
      <c r="BA420" s="122">
        <f t="shared" si="802"/>
        <v>0</v>
      </c>
      <c r="BB420" s="122"/>
      <c r="BC420" s="122"/>
      <c r="BD420" s="122">
        <f t="shared" si="803"/>
        <v>0</v>
      </c>
      <c r="BE420" s="122"/>
      <c r="BF420" s="122"/>
      <c r="BG420" s="122">
        <f t="shared" si="804"/>
        <v>0</v>
      </c>
      <c r="BH420" s="122"/>
      <c r="BI420" s="122"/>
      <c r="BJ420" s="122">
        <f t="shared" si="805"/>
        <v>0</v>
      </c>
      <c r="BK420" s="122"/>
      <c r="BL420" s="310"/>
      <c r="BM420" s="315"/>
      <c r="BN420" s="318"/>
    </row>
    <row r="421" s="121" customFormat="1" ht="33.95" hidden="1" customHeight="1" outlineLevel="4" spans="2:66">
      <c r="B421" s="122" t="s">
        <v>784</v>
      </c>
      <c r="C421" s="123" t="s">
        <v>1719</v>
      </c>
      <c r="D421" s="121" t="s">
        <v>1720</v>
      </c>
      <c r="E421" s="122" t="s">
        <v>1721</v>
      </c>
      <c r="F421" s="122" t="s">
        <v>1610</v>
      </c>
      <c r="G421" s="122" t="s">
        <v>928</v>
      </c>
      <c r="H421" s="122">
        <f t="shared" si="791"/>
        <v>0</v>
      </c>
      <c r="I421" s="122" t="s">
        <v>1227</v>
      </c>
      <c r="J421" s="302"/>
      <c r="K421" s="122" t="s">
        <v>1381</v>
      </c>
      <c r="L421" s="122">
        <v>25</v>
      </c>
      <c r="M421" s="122" t="s">
        <v>1660</v>
      </c>
      <c r="N421" s="122">
        <f t="shared" si="792"/>
        <v>0</v>
      </c>
      <c r="O421" s="302"/>
      <c r="P421" s="302"/>
      <c r="Q421" s="302"/>
      <c r="R421" s="302"/>
      <c r="S421" s="302"/>
      <c r="T421" s="302"/>
      <c r="U421" s="302"/>
      <c r="V421" s="302"/>
      <c r="W421" s="302"/>
      <c r="X421" s="302"/>
      <c r="Y421" s="302"/>
      <c r="Z421" s="302"/>
      <c r="AA421" s="122"/>
      <c r="AB421" s="122">
        <f t="shared" si="793"/>
        <v>0</v>
      </c>
      <c r="AC421" s="122">
        <f t="shared" si="794"/>
        <v>0</v>
      </c>
      <c r="AD421" s="122"/>
      <c r="AE421" s="122"/>
      <c r="AF421" s="122">
        <f t="shared" si="795"/>
        <v>0</v>
      </c>
      <c r="AG421" s="122"/>
      <c r="AH421" s="122"/>
      <c r="AI421" s="122">
        <f t="shared" si="796"/>
        <v>0</v>
      </c>
      <c r="AJ421" s="122"/>
      <c r="AK421" s="122"/>
      <c r="AL421" s="122">
        <f t="shared" si="797"/>
        <v>0</v>
      </c>
      <c r="AM421" s="122"/>
      <c r="AN421" s="122"/>
      <c r="AO421" s="122">
        <f t="shared" si="798"/>
        <v>0</v>
      </c>
      <c r="AP421" s="122"/>
      <c r="AQ421" s="122"/>
      <c r="AR421" s="122">
        <f t="shared" si="799"/>
        <v>0</v>
      </c>
      <c r="AS421" s="122"/>
      <c r="AT421" s="122"/>
      <c r="AU421" s="122">
        <f t="shared" si="800"/>
        <v>0</v>
      </c>
      <c r="AV421" s="122"/>
      <c r="AW421" s="122"/>
      <c r="AX421" s="122">
        <f t="shared" si="801"/>
        <v>0</v>
      </c>
      <c r="AY421" s="122"/>
      <c r="AZ421" s="122"/>
      <c r="BA421" s="122">
        <f t="shared" si="802"/>
        <v>0</v>
      </c>
      <c r="BB421" s="122"/>
      <c r="BC421" s="122"/>
      <c r="BD421" s="122">
        <f t="shared" si="803"/>
        <v>0</v>
      </c>
      <c r="BE421" s="122"/>
      <c r="BF421" s="122"/>
      <c r="BG421" s="122">
        <f t="shared" si="804"/>
        <v>0</v>
      </c>
      <c r="BH421" s="122"/>
      <c r="BI421" s="122"/>
      <c r="BJ421" s="122">
        <f t="shared" si="805"/>
        <v>0</v>
      </c>
      <c r="BK421" s="122"/>
      <c r="BL421" s="310"/>
      <c r="BM421" s="315"/>
      <c r="BN421" s="318"/>
    </row>
    <row r="422" s="121" customFormat="1" ht="33.95" hidden="1" customHeight="1" outlineLevel="4" spans="2:66">
      <c r="B422" s="122" t="s">
        <v>784</v>
      </c>
      <c r="C422" s="123" t="s">
        <v>1722</v>
      </c>
      <c r="D422" s="121" t="s">
        <v>1723</v>
      </c>
      <c r="E422" s="122" t="s">
        <v>1724</v>
      </c>
      <c r="F422" s="122" t="s">
        <v>1610</v>
      </c>
      <c r="G422" s="122" t="s">
        <v>928</v>
      </c>
      <c r="H422" s="122">
        <f t="shared" si="791"/>
        <v>0</v>
      </c>
      <c r="I422" s="122" t="s">
        <v>1227</v>
      </c>
      <c r="J422" s="302"/>
      <c r="K422" s="122" t="s">
        <v>1618</v>
      </c>
      <c r="L422" s="122">
        <v>19</v>
      </c>
      <c r="M422" s="122" t="s">
        <v>1619</v>
      </c>
      <c r="N422" s="122">
        <f t="shared" si="792"/>
        <v>0</v>
      </c>
      <c r="O422" s="302"/>
      <c r="P422" s="302"/>
      <c r="Q422" s="302"/>
      <c r="R422" s="302"/>
      <c r="S422" s="302"/>
      <c r="T422" s="302"/>
      <c r="U422" s="302"/>
      <c r="V422" s="302"/>
      <c r="W422" s="302"/>
      <c r="X422" s="302"/>
      <c r="Y422" s="302"/>
      <c r="Z422" s="302"/>
      <c r="AA422" s="122"/>
      <c r="AB422" s="122">
        <f t="shared" si="793"/>
        <v>0</v>
      </c>
      <c r="AC422" s="122">
        <f t="shared" si="794"/>
        <v>0</v>
      </c>
      <c r="AD422" s="122"/>
      <c r="AE422" s="122"/>
      <c r="AF422" s="122">
        <f t="shared" si="795"/>
        <v>0</v>
      </c>
      <c r="AG422" s="122"/>
      <c r="AH422" s="122"/>
      <c r="AI422" s="122">
        <f t="shared" si="796"/>
        <v>0</v>
      </c>
      <c r="AJ422" s="122"/>
      <c r="AK422" s="122"/>
      <c r="AL422" s="122">
        <f t="shared" si="797"/>
        <v>0</v>
      </c>
      <c r="AM422" s="122"/>
      <c r="AN422" s="122"/>
      <c r="AO422" s="122">
        <f t="shared" si="798"/>
        <v>0</v>
      </c>
      <c r="AP422" s="122"/>
      <c r="AQ422" s="122"/>
      <c r="AR422" s="122">
        <f t="shared" si="799"/>
        <v>0</v>
      </c>
      <c r="AS422" s="122"/>
      <c r="AT422" s="122"/>
      <c r="AU422" s="122">
        <f t="shared" si="800"/>
        <v>0</v>
      </c>
      <c r="AV422" s="122"/>
      <c r="AW422" s="122"/>
      <c r="AX422" s="122">
        <f t="shared" si="801"/>
        <v>0</v>
      </c>
      <c r="AY422" s="122"/>
      <c r="AZ422" s="122"/>
      <c r="BA422" s="122">
        <f t="shared" si="802"/>
        <v>0</v>
      </c>
      <c r="BB422" s="122"/>
      <c r="BC422" s="122"/>
      <c r="BD422" s="122">
        <f t="shared" si="803"/>
        <v>0</v>
      </c>
      <c r="BE422" s="122"/>
      <c r="BF422" s="122"/>
      <c r="BG422" s="122">
        <f t="shared" si="804"/>
        <v>0</v>
      </c>
      <c r="BH422" s="122"/>
      <c r="BI422" s="122"/>
      <c r="BJ422" s="122">
        <f t="shared" si="805"/>
        <v>0</v>
      </c>
      <c r="BK422" s="122"/>
      <c r="BL422" s="310"/>
      <c r="BM422" s="315"/>
      <c r="BN422" s="318"/>
    </row>
    <row r="423" s="121" customFormat="1" ht="33.95" hidden="1" customHeight="1" outlineLevel="4" spans="2:66">
      <c r="B423" s="122" t="s">
        <v>784</v>
      </c>
      <c r="C423" s="123" t="s">
        <v>1725</v>
      </c>
      <c r="D423" s="121" t="s">
        <v>1726</v>
      </c>
      <c r="E423" s="122" t="s">
        <v>1727</v>
      </c>
      <c r="F423" s="122" t="s">
        <v>1610</v>
      </c>
      <c r="G423" s="122" t="s">
        <v>928</v>
      </c>
      <c r="H423" s="122">
        <f t="shared" si="791"/>
        <v>0</v>
      </c>
      <c r="I423" s="122" t="s">
        <v>1227</v>
      </c>
      <c r="J423" s="302"/>
      <c r="K423" s="122" t="s">
        <v>1618</v>
      </c>
      <c r="L423" s="122">
        <v>105</v>
      </c>
      <c r="M423" s="122" t="s">
        <v>1619</v>
      </c>
      <c r="N423" s="122">
        <f t="shared" si="792"/>
        <v>0</v>
      </c>
      <c r="O423" s="302"/>
      <c r="P423" s="302"/>
      <c r="Q423" s="302"/>
      <c r="R423" s="302"/>
      <c r="S423" s="302"/>
      <c r="T423" s="302"/>
      <c r="U423" s="302"/>
      <c r="V423" s="302"/>
      <c r="W423" s="302"/>
      <c r="X423" s="302"/>
      <c r="Y423" s="302"/>
      <c r="Z423" s="302"/>
      <c r="AA423" s="122"/>
      <c r="AB423" s="122">
        <f t="shared" si="793"/>
        <v>0</v>
      </c>
      <c r="AC423" s="122">
        <f t="shared" si="794"/>
        <v>0</v>
      </c>
      <c r="AD423" s="122"/>
      <c r="AE423" s="122"/>
      <c r="AF423" s="122">
        <f t="shared" si="795"/>
        <v>0</v>
      </c>
      <c r="AG423" s="122"/>
      <c r="AH423" s="122"/>
      <c r="AI423" s="122">
        <f t="shared" si="796"/>
        <v>0</v>
      </c>
      <c r="AJ423" s="122"/>
      <c r="AK423" s="122"/>
      <c r="AL423" s="122">
        <f t="shared" si="797"/>
        <v>0</v>
      </c>
      <c r="AM423" s="122"/>
      <c r="AN423" s="122"/>
      <c r="AO423" s="122">
        <f t="shared" si="798"/>
        <v>0</v>
      </c>
      <c r="AP423" s="122"/>
      <c r="AQ423" s="122"/>
      <c r="AR423" s="122">
        <f t="shared" si="799"/>
        <v>0</v>
      </c>
      <c r="AS423" s="122"/>
      <c r="AT423" s="122"/>
      <c r="AU423" s="122">
        <f t="shared" si="800"/>
        <v>0</v>
      </c>
      <c r="AV423" s="122"/>
      <c r="AW423" s="122"/>
      <c r="AX423" s="122">
        <f t="shared" si="801"/>
        <v>0</v>
      </c>
      <c r="AY423" s="122"/>
      <c r="AZ423" s="122"/>
      <c r="BA423" s="122">
        <f t="shared" si="802"/>
        <v>0</v>
      </c>
      <c r="BB423" s="122"/>
      <c r="BC423" s="122"/>
      <c r="BD423" s="122">
        <f t="shared" si="803"/>
        <v>0</v>
      </c>
      <c r="BE423" s="122"/>
      <c r="BF423" s="122"/>
      <c r="BG423" s="122">
        <f t="shared" si="804"/>
        <v>0</v>
      </c>
      <c r="BH423" s="122"/>
      <c r="BI423" s="122"/>
      <c r="BJ423" s="122">
        <f t="shared" si="805"/>
        <v>0</v>
      </c>
      <c r="BK423" s="122"/>
      <c r="BL423" s="310"/>
      <c r="BM423" s="315"/>
      <c r="BN423" s="318"/>
    </row>
    <row r="424" s="121" customFormat="1" ht="33.95" hidden="1" customHeight="1" outlineLevel="4" spans="2:66">
      <c r="B424" s="122" t="s">
        <v>784</v>
      </c>
      <c r="C424" s="123" t="s">
        <v>1728</v>
      </c>
      <c r="D424" s="121" t="s">
        <v>1729</v>
      </c>
      <c r="E424" s="122"/>
      <c r="F424" s="122" t="s">
        <v>1610</v>
      </c>
      <c r="G424" s="122" t="s">
        <v>928</v>
      </c>
      <c r="H424" s="122">
        <f t="shared" si="791"/>
        <v>0</v>
      </c>
      <c r="I424" s="122" t="s">
        <v>1227</v>
      </c>
      <c r="J424" s="302"/>
      <c r="K424" s="122" t="s">
        <v>1381</v>
      </c>
      <c r="L424" s="122">
        <v>5</v>
      </c>
      <c r="M424" s="122" t="s">
        <v>1660</v>
      </c>
      <c r="N424" s="122">
        <f t="shared" si="792"/>
        <v>0</v>
      </c>
      <c r="O424" s="302"/>
      <c r="P424" s="302"/>
      <c r="Q424" s="302"/>
      <c r="R424" s="302"/>
      <c r="S424" s="302"/>
      <c r="T424" s="302"/>
      <c r="U424" s="302"/>
      <c r="V424" s="302"/>
      <c r="W424" s="302"/>
      <c r="X424" s="302"/>
      <c r="Y424" s="302"/>
      <c r="Z424" s="302"/>
      <c r="AA424" s="122"/>
      <c r="AB424" s="122">
        <f t="shared" si="793"/>
        <v>0</v>
      </c>
      <c r="AC424" s="122">
        <f t="shared" si="794"/>
        <v>0</v>
      </c>
      <c r="AD424" s="122"/>
      <c r="AE424" s="122"/>
      <c r="AF424" s="122">
        <f t="shared" si="795"/>
        <v>0</v>
      </c>
      <c r="AG424" s="122"/>
      <c r="AH424" s="122"/>
      <c r="AI424" s="122">
        <f t="shared" si="796"/>
        <v>0</v>
      </c>
      <c r="AJ424" s="122"/>
      <c r="AK424" s="122"/>
      <c r="AL424" s="122">
        <f t="shared" si="797"/>
        <v>0</v>
      </c>
      <c r="AM424" s="122"/>
      <c r="AN424" s="122"/>
      <c r="AO424" s="122">
        <f t="shared" si="798"/>
        <v>0</v>
      </c>
      <c r="AP424" s="122"/>
      <c r="AQ424" s="122"/>
      <c r="AR424" s="122">
        <f t="shared" si="799"/>
        <v>0</v>
      </c>
      <c r="AS424" s="122"/>
      <c r="AT424" s="122"/>
      <c r="AU424" s="122">
        <f t="shared" si="800"/>
        <v>0</v>
      </c>
      <c r="AV424" s="122"/>
      <c r="AW424" s="122"/>
      <c r="AX424" s="122">
        <f t="shared" si="801"/>
        <v>0</v>
      </c>
      <c r="AY424" s="122"/>
      <c r="AZ424" s="122"/>
      <c r="BA424" s="122">
        <f t="shared" si="802"/>
        <v>0</v>
      </c>
      <c r="BB424" s="122"/>
      <c r="BC424" s="122"/>
      <c r="BD424" s="122">
        <f t="shared" si="803"/>
        <v>0</v>
      </c>
      <c r="BE424" s="122"/>
      <c r="BF424" s="122"/>
      <c r="BG424" s="122">
        <f t="shared" si="804"/>
        <v>0</v>
      </c>
      <c r="BH424" s="122"/>
      <c r="BI424" s="122"/>
      <c r="BJ424" s="122">
        <f t="shared" si="805"/>
        <v>0</v>
      </c>
      <c r="BK424" s="122"/>
      <c r="BL424" s="310"/>
      <c r="BM424" s="315"/>
      <c r="BN424" s="318"/>
    </row>
    <row r="425" s="121" customFormat="1" ht="33.95" hidden="1" customHeight="1" outlineLevel="4" spans="2:66">
      <c r="B425" s="122" t="s">
        <v>784</v>
      </c>
      <c r="C425" s="123" t="s">
        <v>1730</v>
      </c>
      <c r="D425" s="121" t="s">
        <v>1731</v>
      </c>
      <c r="E425" s="122" t="s">
        <v>1732</v>
      </c>
      <c r="F425" s="122" t="s">
        <v>1610</v>
      </c>
      <c r="G425" s="122" t="s">
        <v>928</v>
      </c>
      <c r="H425" s="122">
        <f t="shared" si="791"/>
        <v>0</v>
      </c>
      <c r="I425" s="122" t="s">
        <v>1227</v>
      </c>
      <c r="J425" s="302"/>
      <c r="K425" s="122" t="s">
        <v>1381</v>
      </c>
      <c r="L425" s="122">
        <v>7.2</v>
      </c>
      <c r="M425" s="122" t="s">
        <v>1660</v>
      </c>
      <c r="N425" s="122">
        <f t="shared" si="792"/>
        <v>0</v>
      </c>
      <c r="O425" s="302"/>
      <c r="P425" s="302"/>
      <c r="Q425" s="302"/>
      <c r="R425" s="302"/>
      <c r="S425" s="302"/>
      <c r="T425" s="302"/>
      <c r="U425" s="302"/>
      <c r="V425" s="302"/>
      <c r="W425" s="302"/>
      <c r="X425" s="302"/>
      <c r="Y425" s="302"/>
      <c r="Z425" s="302"/>
      <c r="AA425" s="122"/>
      <c r="AB425" s="122">
        <f t="shared" si="793"/>
        <v>0</v>
      </c>
      <c r="AC425" s="122">
        <f t="shared" si="794"/>
        <v>0</v>
      </c>
      <c r="AD425" s="122"/>
      <c r="AE425" s="122"/>
      <c r="AF425" s="122">
        <f t="shared" si="795"/>
        <v>0</v>
      </c>
      <c r="AG425" s="122"/>
      <c r="AH425" s="122"/>
      <c r="AI425" s="122">
        <f t="shared" si="796"/>
        <v>0</v>
      </c>
      <c r="AJ425" s="122"/>
      <c r="AK425" s="122"/>
      <c r="AL425" s="122">
        <f t="shared" si="797"/>
        <v>0</v>
      </c>
      <c r="AM425" s="122"/>
      <c r="AN425" s="122"/>
      <c r="AO425" s="122">
        <f t="shared" si="798"/>
        <v>0</v>
      </c>
      <c r="AP425" s="122"/>
      <c r="AQ425" s="122"/>
      <c r="AR425" s="122">
        <f t="shared" si="799"/>
        <v>0</v>
      </c>
      <c r="AS425" s="122"/>
      <c r="AT425" s="122"/>
      <c r="AU425" s="122">
        <f t="shared" si="800"/>
        <v>0</v>
      </c>
      <c r="AV425" s="122"/>
      <c r="AW425" s="122"/>
      <c r="AX425" s="122">
        <f t="shared" si="801"/>
        <v>0</v>
      </c>
      <c r="AY425" s="122"/>
      <c r="AZ425" s="122"/>
      <c r="BA425" s="122">
        <f t="shared" si="802"/>
        <v>0</v>
      </c>
      <c r="BB425" s="122"/>
      <c r="BC425" s="122"/>
      <c r="BD425" s="122">
        <f t="shared" si="803"/>
        <v>0</v>
      </c>
      <c r="BE425" s="122"/>
      <c r="BF425" s="122"/>
      <c r="BG425" s="122">
        <f t="shared" si="804"/>
        <v>0</v>
      </c>
      <c r="BH425" s="122"/>
      <c r="BI425" s="122"/>
      <c r="BJ425" s="122">
        <f t="shared" si="805"/>
        <v>0</v>
      </c>
      <c r="BK425" s="122"/>
      <c r="BL425" s="310"/>
      <c r="BM425" s="315"/>
      <c r="BN425" s="318"/>
    </row>
    <row r="426" s="121" customFormat="1" ht="33.95" hidden="1" customHeight="1" outlineLevel="4" spans="2:66">
      <c r="B426" s="122" t="s">
        <v>784</v>
      </c>
      <c r="C426" s="123" t="s">
        <v>1733</v>
      </c>
      <c r="D426" s="121" t="s">
        <v>1734</v>
      </c>
      <c r="E426" s="122" t="s">
        <v>1735</v>
      </c>
      <c r="F426" s="122" t="s">
        <v>1610</v>
      </c>
      <c r="G426" s="122" t="s">
        <v>928</v>
      </c>
      <c r="H426" s="122">
        <f t="shared" si="791"/>
        <v>0</v>
      </c>
      <c r="I426" s="122" t="s">
        <v>1227</v>
      </c>
      <c r="J426" s="302"/>
      <c r="K426" s="122" t="s">
        <v>1381</v>
      </c>
      <c r="L426" s="122">
        <v>5</v>
      </c>
      <c r="M426" s="122" t="s">
        <v>1660</v>
      </c>
      <c r="N426" s="122">
        <f t="shared" si="792"/>
        <v>0</v>
      </c>
      <c r="O426" s="302"/>
      <c r="P426" s="302"/>
      <c r="Q426" s="302"/>
      <c r="R426" s="302"/>
      <c r="S426" s="302"/>
      <c r="T426" s="302"/>
      <c r="U426" s="302"/>
      <c r="V426" s="302"/>
      <c r="W426" s="302"/>
      <c r="X426" s="302"/>
      <c r="Y426" s="302"/>
      <c r="Z426" s="302"/>
      <c r="AA426" s="122"/>
      <c r="AB426" s="122">
        <f t="shared" si="793"/>
        <v>0</v>
      </c>
      <c r="AC426" s="122">
        <f t="shared" si="794"/>
        <v>0</v>
      </c>
      <c r="AD426" s="122"/>
      <c r="AE426" s="122"/>
      <c r="AF426" s="122">
        <f t="shared" si="795"/>
        <v>0</v>
      </c>
      <c r="AG426" s="122"/>
      <c r="AH426" s="122"/>
      <c r="AI426" s="122">
        <f t="shared" si="796"/>
        <v>0</v>
      </c>
      <c r="AJ426" s="122"/>
      <c r="AK426" s="122"/>
      <c r="AL426" s="122">
        <f t="shared" si="797"/>
        <v>0</v>
      </c>
      <c r="AM426" s="122"/>
      <c r="AN426" s="122"/>
      <c r="AO426" s="122">
        <f t="shared" si="798"/>
        <v>0</v>
      </c>
      <c r="AP426" s="122"/>
      <c r="AQ426" s="122"/>
      <c r="AR426" s="122">
        <f t="shared" si="799"/>
        <v>0</v>
      </c>
      <c r="AS426" s="122"/>
      <c r="AT426" s="122"/>
      <c r="AU426" s="122">
        <f t="shared" si="800"/>
        <v>0</v>
      </c>
      <c r="AV426" s="122"/>
      <c r="AW426" s="122"/>
      <c r="AX426" s="122">
        <f t="shared" si="801"/>
        <v>0</v>
      </c>
      <c r="AY426" s="122"/>
      <c r="AZ426" s="122"/>
      <c r="BA426" s="122">
        <f t="shared" si="802"/>
        <v>0</v>
      </c>
      <c r="BB426" s="122"/>
      <c r="BC426" s="122"/>
      <c r="BD426" s="122">
        <f t="shared" si="803"/>
        <v>0</v>
      </c>
      <c r="BE426" s="122"/>
      <c r="BF426" s="122"/>
      <c r="BG426" s="122">
        <f t="shared" si="804"/>
        <v>0</v>
      </c>
      <c r="BH426" s="122"/>
      <c r="BI426" s="122"/>
      <c r="BJ426" s="122">
        <f t="shared" si="805"/>
        <v>0</v>
      </c>
      <c r="BK426" s="122"/>
      <c r="BL426" s="310"/>
      <c r="BM426" s="315"/>
      <c r="BN426" s="318"/>
    </row>
    <row r="427" s="121" customFormat="1" ht="33.95" hidden="1" customHeight="1" outlineLevel="4" spans="2:66">
      <c r="B427" s="122" t="s">
        <v>784</v>
      </c>
      <c r="C427" s="123" t="s">
        <v>1736</v>
      </c>
      <c r="D427" s="121" t="s">
        <v>1737</v>
      </c>
      <c r="E427" s="122" t="s">
        <v>1738</v>
      </c>
      <c r="F427" s="122" t="s">
        <v>1610</v>
      </c>
      <c r="G427" s="122" t="s">
        <v>928</v>
      </c>
      <c r="H427" s="122">
        <f t="shared" si="791"/>
        <v>0</v>
      </c>
      <c r="I427" s="122" t="s">
        <v>1227</v>
      </c>
      <c r="J427" s="302"/>
      <c r="K427" s="122" t="s">
        <v>1739</v>
      </c>
      <c r="L427" s="122">
        <v>6.5</v>
      </c>
      <c r="M427" s="122" t="s">
        <v>1740</v>
      </c>
      <c r="N427" s="122">
        <f t="shared" si="792"/>
        <v>0</v>
      </c>
      <c r="O427" s="302"/>
      <c r="P427" s="302"/>
      <c r="Q427" s="302"/>
      <c r="R427" s="302"/>
      <c r="S427" s="302"/>
      <c r="T427" s="302"/>
      <c r="U427" s="302"/>
      <c r="V427" s="302"/>
      <c r="W427" s="302"/>
      <c r="X427" s="302"/>
      <c r="Y427" s="302"/>
      <c r="Z427" s="302"/>
      <c r="AA427" s="122"/>
      <c r="AB427" s="122">
        <f t="shared" si="793"/>
        <v>0</v>
      </c>
      <c r="AC427" s="122">
        <f t="shared" si="794"/>
        <v>0</v>
      </c>
      <c r="AD427" s="122"/>
      <c r="AE427" s="122"/>
      <c r="AF427" s="122">
        <f t="shared" si="795"/>
        <v>0</v>
      </c>
      <c r="AG427" s="122"/>
      <c r="AH427" s="122"/>
      <c r="AI427" s="122">
        <f t="shared" si="796"/>
        <v>0</v>
      </c>
      <c r="AJ427" s="122"/>
      <c r="AK427" s="122"/>
      <c r="AL427" s="122">
        <f t="shared" si="797"/>
        <v>0</v>
      </c>
      <c r="AM427" s="122"/>
      <c r="AN427" s="122"/>
      <c r="AO427" s="122">
        <f t="shared" si="798"/>
        <v>0</v>
      </c>
      <c r="AP427" s="122"/>
      <c r="AQ427" s="122"/>
      <c r="AR427" s="122">
        <f t="shared" si="799"/>
        <v>0</v>
      </c>
      <c r="AS427" s="122"/>
      <c r="AT427" s="122"/>
      <c r="AU427" s="122">
        <f t="shared" si="800"/>
        <v>0</v>
      </c>
      <c r="AV427" s="122"/>
      <c r="AW427" s="122"/>
      <c r="AX427" s="122">
        <f t="shared" si="801"/>
        <v>0</v>
      </c>
      <c r="AY427" s="122"/>
      <c r="AZ427" s="122"/>
      <c r="BA427" s="122">
        <f t="shared" si="802"/>
        <v>0</v>
      </c>
      <c r="BB427" s="122"/>
      <c r="BC427" s="122"/>
      <c r="BD427" s="122">
        <f t="shared" si="803"/>
        <v>0</v>
      </c>
      <c r="BE427" s="122"/>
      <c r="BF427" s="122"/>
      <c r="BG427" s="122">
        <f t="shared" si="804"/>
        <v>0</v>
      </c>
      <c r="BH427" s="122"/>
      <c r="BI427" s="122"/>
      <c r="BJ427" s="122">
        <f t="shared" si="805"/>
        <v>0</v>
      </c>
      <c r="BK427" s="122"/>
      <c r="BL427" s="310"/>
      <c r="BM427" s="315"/>
      <c r="BN427" s="318"/>
    </row>
    <row r="428" s="121" customFormat="1" ht="33.95" hidden="1" customHeight="1" outlineLevel="4" spans="2:66">
      <c r="B428" s="122" t="s">
        <v>784</v>
      </c>
      <c r="C428" s="123" t="s">
        <v>1741</v>
      </c>
      <c r="D428" s="121" t="s">
        <v>1742</v>
      </c>
      <c r="E428" s="122" t="s">
        <v>1743</v>
      </c>
      <c r="F428" s="122" t="s">
        <v>1610</v>
      </c>
      <c r="G428" s="122" t="s">
        <v>928</v>
      </c>
      <c r="H428" s="122">
        <f t="shared" si="791"/>
        <v>0</v>
      </c>
      <c r="I428" s="122" t="s">
        <v>1227</v>
      </c>
      <c r="J428" s="302"/>
      <c r="K428" s="122" t="s">
        <v>1744</v>
      </c>
      <c r="L428" s="122">
        <v>20</v>
      </c>
      <c r="M428" s="122" t="s">
        <v>1745</v>
      </c>
      <c r="N428" s="122">
        <f t="shared" si="792"/>
        <v>0</v>
      </c>
      <c r="O428" s="302"/>
      <c r="P428" s="302"/>
      <c r="Q428" s="302"/>
      <c r="R428" s="302"/>
      <c r="S428" s="302"/>
      <c r="T428" s="302"/>
      <c r="U428" s="302"/>
      <c r="V428" s="302"/>
      <c r="W428" s="302"/>
      <c r="X428" s="302"/>
      <c r="Y428" s="302"/>
      <c r="Z428" s="302"/>
      <c r="AA428" s="122"/>
      <c r="AB428" s="122">
        <f t="shared" si="793"/>
        <v>0</v>
      </c>
      <c r="AC428" s="122">
        <f t="shared" si="794"/>
        <v>0</v>
      </c>
      <c r="AD428" s="122"/>
      <c r="AE428" s="122"/>
      <c r="AF428" s="122">
        <f t="shared" si="795"/>
        <v>0</v>
      </c>
      <c r="AG428" s="122"/>
      <c r="AH428" s="122"/>
      <c r="AI428" s="122">
        <f t="shared" si="796"/>
        <v>0</v>
      </c>
      <c r="AJ428" s="122"/>
      <c r="AK428" s="122"/>
      <c r="AL428" s="122">
        <f t="shared" si="797"/>
        <v>0</v>
      </c>
      <c r="AM428" s="122"/>
      <c r="AN428" s="122"/>
      <c r="AO428" s="122">
        <f t="shared" si="798"/>
        <v>0</v>
      </c>
      <c r="AP428" s="122"/>
      <c r="AQ428" s="122"/>
      <c r="AR428" s="122">
        <f t="shared" si="799"/>
        <v>0</v>
      </c>
      <c r="AS428" s="122"/>
      <c r="AT428" s="122"/>
      <c r="AU428" s="122">
        <f t="shared" si="800"/>
        <v>0</v>
      </c>
      <c r="AV428" s="122"/>
      <c r="AW428" s="122"/>
      <c r="AX428" s="122">
        <f t="shared" si="801"/>
        <v>0</v>
      </c>
      <c r="AY428" s="122"/>
      <c r="AZ428" s="122"/>
      <c r="BA428" s="122">
        <f t="shared" si="802"/>
        <v>0</v>
      </c>
      <c r="BB428" s="122"/>
      <c r="BC428" s="122"/>
      <c r="BD428" s="122">
        <f t="shared" si="803"/>
        <v>0</v>
      </c>
      <c r="BE428" s="122"/>
      <c r="BF428" s="122"/>
      <c r="BG428" s="122">
        <f t="shared" si="804"/>
        <v>0</v>
      </c>
      <c r="BH428" s="122"/>
      <c r="BI428" s="122"/>
      <c r="BJ428" s="122">
        <f t="shared" si="805"/>
        <v>0</v>
      </c>
      <c r="BK428" s="122"/>
      <c r="BL428" s="310"/>
      <c r="BM428" s="315"/>
      <c r="BN428" s="318"/>
    </row>
    <row r="429" s="121" customFormat="1" ht="33.95" hidden="1" customHeight="1" outlineLevel="4" spans="2:66">
      <c r="B429" s="122" t="s">
        <v>784</v>
      </c>
      <c r="C429" s="123" t="s">
        <v>1746</v>
      </c>
      <c r="D429" s="121" t="s">
        <v>1747</v>
      </c>
      <c r="E429" s="122"/>
      <c r="F429" s="122" t="s">
        <v>1610</v>
      </c>
      <c r="G429" s="122" t="s">
        <v>928</v>
      </c>
      <c r="H429" s="122">
        <f t="shared" si="791"/>
        <v>0</v>
      </c>
      <c r="I429" s="122" t="s">
        <v>1227</v>
      </c>
      <c r="J429" s="122">
        <v>1</v>
      </c>
      <c r="K429" s="122" t="s">
        <v>1228</v>
      </c>
      <c r="L429" s="302"/>
      <c r="M429" s="122" t="s">
        <v>1748</v>
      </c>
      <c r="N429" s="122">
        <f t="shared" si="792"/>
        <v>0</v>
      </c>
      <c r="O429" s="320"/>
      <c r="P429" s="320"/>
      <c r="Q429" s="320"/>
      <c r="R429" s="320"/>
      <c r="S429" s="320"/>
      <c r="T429" s="320"/>
      <c r="U429" s="320"/>
      <c r="V429" s="320"/>
      <c r="W429" s="320"/>
      <c r="X429" s="320"/>
      <c r="Y429" s="320"/>
      <c r="Z429" s="320"/>
      <c r="AA429" s="122"/>
      <c r="AB429" s="122">
        <f t="shared" si="793"/>
        <v>0</v>
      </c>
      <c r="AC429" s="122">
        <f t="shared" si="794"/>
        <v>0</v>
      </c>
      <c r="AD429" s="122"/>
      <c r="AE429" s="122"/>
      <c r="AF429" s="122">
        <f t="shared" si="795"/>
        <v>0</v>
      </c>
      <c r="AG429" s="122"/>
      <c r="AH429" s="122"/>
      <c r="AI429" s="122">
        <f t="shared" si="796"/>
        <v>0</v>
      </c>
      <c r="AJ429" s="122"/>
      <c r="AK429" s="122"/>
      <c r="AL429" s="122">
        <f t="shared" si="797"/>
        <v>0</v>
      </c>
      <c r="AM429" s="122"/>
      <c r="AN429" s="122"/>
      <c r="AO429" s="122">
        <f t="shared" si="798"/>
        <v>0</v>
      </c>
      <c r="AP429" s="122"/>
      <c r="AQ429" s="122"/>
      <c r="AR429" s="122">
        <f t="shared" si="799"/>
        <v>0</v>
      </c>
      <c r="AS429" s="122"/>
      <c r="AT429" s="122"/>
      <c r="AU429" s="122">
        <f t="shared" si="800"/>
        <v>0</v>
      </c>
      <c r="AV429" s="122"/>
      <c r="AW429" s="122"/>
      <c r="AX429" s="122">
        <f t="shared" si="801"/>
        <v>0</v>
      </c>
      <c r="AY429" s="122"/>
      <c r="AZ429" s="122"/>
      <c r="BA429" s="122">
        <f t="shared" si="802"/>
        <v>0</v>
      </c>
      <c r="BB429" s="122"/>
      <c r="BC429" s="122"/>
      <c r="BD429" s="122">
        <f t="shared" si="803"/>
        <v>0</v>
      </c>
      <c r="BE429" s="122"/>
      <c r="BF429" s="122"/>
      <c r="BG429" s="122">
        <f t="shared" si="804"/>
        <v>0</v>
      </c>
      <c r="BH429" s="122"/>
      <c r="BI429" s="122"/>
      <c r="BJ429" s="122">
        <f t="shared" si="805"/>
        <v>0</v>
      </c>
      <c r="BK429" s="122"/>
      <c r="BL429" s="310"/>
      <c r="BM429" s="315"/>
      <c r="BN429" s="318"/>
    </row>
    <row r="430" s="29" customFormat="1" ht="33.95" hidden="1" customHeight="1" outlineLevel="2" collapsed="1" spans="2:66">
      <c r="B430" s="115" t="s">
        <v>779</v>
      </c>
      <c r="C430" s="116" t="s">
        <v>1749</v>
      </c>
      <c r="D430" s="29" t="s">
        <v>1750</v>
      </c>
      <c r="E430" s="115"/>
      <c r="F430" s="115"/>
      <c r="G430" s="115"/>
      <c r="H430" s="115">
        <f>H431+H440+H446</f>
        <v>0</v>
      </c>
      <c r="I430" s="115"/>
      <c r="J430" s="115"/>
      <c r="K430" s="115"/>
      <c r="L430" s="115"/>
      <c r="M430" s="115"/>
      <c r="N430" s="308"/>
      <c r="O430" s="291"/>
      <c r="P430" s="291"/>
      <c r="Q430" s="291"/>
      <c r="R430" s="291"/>
      <c r="S430" s="291"/>
      <c r="T430" s="291"/>
      <c r="U430" s="291"/>
      <c r="V430" s="291"/>
      <c r="W430" s="291"/>
      <c r="X430" s="291"/>
      <c r="Y430" s="291"/>
      <c r="Z430" s="291"/>
      <c r="AA430" s="291"/>
      <c r="AB430" s="115">
        <f t="shared" ref="AB430:AF430" si="806">AB431+AB440+AB446</f>
        <v>0</v>
      </c>
      <c r="AC430" s="115">
        <f t="shared" si="806"/>
        <v>0</v>
      </c>
      <c r="AD430" s="115"/>
      <c r="AE430" s="115"/>
      <c r="AF430" s="115">
        <f t="shared" si="806"/>
        <v>0</v>
      </c>
      <c r="AG430" s="115"/>
      <c r="AH430" s="115"/>
      <c r="AI430" s="115">
        <f>AI431+AI440+AI446</f>
        <v>0</v>
      </c>
      <c r="AJ430" s="115"/>
      <c r="AK430" s="115"/>
      <c r="AL430" s="115">
        <f>AL431+AL440+AL446</f>
        <v>0</v>
      </c>
      <c r="AM430" s="115"/>
      <c r="AN430" s="115"/>
      <c r="AO430" s="115">
        <f>AO431+AO440+AO446</f>
        <v>0</v>
      </c>
      <c r="AP430" s="115"/>
      <c r="AQ430" s="115"/>
      <c r="AR430" s="115">
        <f>AR431+AR440+AR446</f>
        <v>0</v>
      </c>
      <c r="AS430" s="115"/>
      <c r="AT430" s="115"/>
      <c r="AU430" s="115">
        <f>AU431+AU440+AU446</f>
        <v>0</v>
      </c>
      <c r="AV430" s="115"/>
      <c r="AW430" s="115"/>
      <c r="AX430" s="115">
        <f>AX431+AX440+AX446</f>
        <v>0</v>
      </c>
      <c r="AY430" s="115"/>
      <c r="AZ430" s="115"/>
      <c r="BA430" s="115">
        <f>BA431+BA440+BA446</f>
        <v>0</v>
      </c>
      <c r="BB430" s="115"/>
      <c r="BC430" s="115"/>
      <c r="BD430" s="115">
        <f>BD431+BD440+BD446</f>
        <v>0</v>
      </c>
      <c r="BE430" s="115"/>
      <c r="BF430" s="115"/>
      <c r="BG430" s="115">
        <f>BG431+BG440+BG446</f>
        <v>0</v>
      </c>
      <c r="BH430" s="115"/>
      <c r="BI430" s="115"/>
      <c r="BJ430" s="115">
        <f>BJ431+BJ440+BJ446</f>
        <v>0</v>
      </c>
      <c r="BK430" s="115"/>
      <c r="BL430" s="308"/>
      <c r="BM430" s="315"/>
      <c r="BN430" s="316"/>
    </row>
    <row r="431" s="48" customFormat="1" ht="33.95" hidden="1" customHeight="1" outlineLevel="3" collapsed="1" spans="2:66">
      <c r="B431" s="118" t="s">
        <v>779</v>
      </c>
      <c r="C431" s="119" t="s">
        <v>1751</v>
      </c>
      <c r="D431" s="48" t="s">
        <v>1752</v>
      </c>
      <c r="E431" s="118"/>
      <c r="F431" s="118"/>
      <c r="G431" s="118"/>
      <c r="H431" s="118">
        <f>SUM(H432:H439)</f>
        <v>0</v>
      </c>
      <c r="I431" s="118"/>
      <c r="J431" s="118"/>
      <c r="K431" s="118"/>
      <c r="L431" s="118"/>
      <c r="M431" s="118"/>
      <c r="N431" s="309"/>
      <c r="O431" s="292"/>
      <c r="P431" s="292"/>
      <c r="Q431" s="292"/>
      <c r="R431" s="292"/>
      <c r="S431" s="292"/>
      <c r="T431" s="292"/>
      <c r="U431" s="292"/>
      <c r="V431" s="292"/>
      <c r="W431" s="292"/>
      <c r="X431" s="292"/>
      <c r="Y431" s="292"/>
      <c r="Z431" s="292"/>
      <c r="AA431" s="292"/>
      <c r="AB431" s="118">
        <f>SUM(AB432:AB439)</f>
        <v>0</v>
      </c>
      <c r="AC431" s="118">
        <f>SUM(AC432:AC439)</f>
        <v>0</v>
      </c>
      <c r="AD431" s="118"/>
      <c r="AE431" s="118"/>
      <c r="AF431" s="118">
        <f>SUM(AF432:AF439)</f>
        <v>0</v>
      </c>
      <c r="AG431" s="118"/>
      <c r="AH431" s="118"/>
      <c r="AI431" s="118">
        <f>SUM(AI432:AI439)</f>
        <v>0</v>
      </c>
      <c r="AJ431" s="118"/>
      <c r="AK431" s="118"/>
      <c r="AL431" s="118">
        <f>SUM(AL432:AL439)</f>
        <v>0</v>
      </c>
      <c r="AM431" s="118"/>
      <c r="AN431" s="118"/>
      <c r="AO431" s="118">
        <f>SUM(AO432:AO439)</f>
        <v>0</v>
      </c>
      <c r="AP431" s="118"/>
      <c r="AQ431" s="118"/>
      <c r="AR431" s="118">
        <f>SUM(AR432:AR439)</f>
        <v>0</v>
      </c>
      <c r="AS431" s="118"/>
      <c r="AT431" s="118"/>
      <c r="AU431" s="118">
        <f>SUM(AU432:AU439)</f>
        <v>0</v>
      </c>
      <c r="AV431" s="118"/>
      <c r="AW431" s="118"/>
      <c r="AX431" s="118">
        <f>SUM(AX432:AX439)</f>
        <v>0</v>
      </c>
      <c r="AY431" s="118"/>
      <c r="AZ431" s="118"/>
      <c r="BA431" s="118">
        <f>SUM(BA432:BA439)</f>
        <v>0</v>
      </c>
      <c r="BB431" s="118"/>
      <c r="BC431" s="118"/>
      <c r="BD431" s="118">
        <f>SUM(BD432:BD439)</f>
        <v>0</v>
      </c>
      <c r="BE431" s="118"/>
      <c r="BF431" s="118"/>
      <c r="BG431" s="118">
        <f>SUM(BG432:BG439)</f>
        <v>0</v>
      </c>
      <c r="BH431" s="118"/>
      <c r="BI431" s="118"/>
      <c r="BJ431" s="118">
        <f>SUM(BJ432:BJ439)</f>
        <v>0</v>
      </c>
      <c r="BK431" s="118"/>
      <c r="BL431" s="309"/>
      <c r="BM431" s="315"/>
      <c r="BN431" s="317"/>
    </row>
    <row r="432" s="121" customFormat="1" ht="33.95" hidden="1" customHeight="1" outlineLevel="5" spans="2:66">
      <c r="B432" s="122" t="s">
        <v>784</v>
      </c>
      <c r="C432" s="123" t="s">
        <v>1753</v>
      </c>
      <c r="D432" s="121" t="s">
        <v>1754</v>
      </c>
      <c r="E432" s="122"/>
      <c r="F432" s="122" t="s">
        <v>1610</v>
      </c>
      <c r="G432" s="122" t="s">
        <v>928</v>
      </c>
      <c r="H432" s="122">
        <f>J432*L432</f>
        <v>0</v>
      </c>
      <c r="I432" s="122" t="s">
        <v>1227</v>
      </c>
      <c r="J432" s="302"/>
      <c r="K432" s="122" t="s">
        <v>1135</v>
      </c>
      <c r="L432" s="122">
        <v>2230</v>
      </c>
      <c r="M432" s="122" t="s">
        <v>1755</v>
      </c>
      <c r="N432" s="122">
        <f t="shared" ref="N432:N439" si="807">COUNTA(O432:Z432)</f>
        <v>0</v>
      </c>
      <c r="O432" s="321"/>
      <c r="P432" s="321"/>
      <c r="Q432" s="321"/>
      <c r="R432" s="321"/>
      <c r="S432" s="321"/>
      <c r="T432" s="321"/>
      <c r="U432" s="321"/>
      <c r="V432" s="321"/>
      <c r="W432" s="321"/>
      <c r="X432" s="321"/>
      <c r="Y432" s="321"/>
      <c r="Z432" s="321"/>
      <c r="AA432" s="122"/>
      <c r="AB432" s="122">
        <f t="shared" ref="AB432:AB439" si="808">SUM(AC432,AF432,AI432,AL432,AO432,AR432,AU432,AX432,BA432,BD432,BG432,BJ432)</f>
        <v>0</v>
      </c>
      <c r="AC432" s="122">
        <f t="shared" ref="AC432:AC439" si="809">IF(O432="√",$J432*$L432/$N432,0)</f>
        <v>0</v>
      </c>
      <c r="AD432" s="122"/>
      <c r="AE432" s="122"/>
      <c r="AF432" s="122">
        <f t="shared" ref="AF432:AF439" si="810">IF(P432="√",$J432*$L432/$N432,0)</f>
        <v>0</v>
      </c>
      <c r="AG432" s="122"/>
      <c r="AH432" s="122"/>
      <c r="AI432" s="122">
        <f t="shared" ref="AI432:AI439" si="811">IF(Q432="√",$J432*$L432/$N432,0)</f>
        <v>0</v>
      </c>
      <c r="AJ432" s="122"/>
      <c r="AK432" s="122"/>
      <c r="AL432" s="122">
        <f t="shared" ref="AL432:AL439" si="812">IF(R432="√",$J432*$L432/$N432,0)</f>
        <v>0</v>
      </c>
      <c r="AM432" s="122"/>
      <c r="AN432" s="122"/>
      <c r="AO432" s="122">
        <f t="shared" ref="AO432:AO439" si="813">IF(S432="√",$J432*$L432/$N432,0)</f>
        <v>0</v>
      </c>
      <c r="AP432" s="122"/>
      <c r="AQ432" s="122"/>
      <c r="AR432" s="122">
        <f t="shared" ref="AR432:AR439" si="814">IF(T432="√",$J432*$L432/$N432,0)</f>
        <v>0</v>
      </c>
      <c r="AS432" s="122"/>
      <c r="AT432" s="122"/>
      <c r="AU432" s="122">
        <f t="shared" ref="AU432:AU439" si="815">IF(U432="√",$J432*$L432/$N432,0)</f>
        <v>0</v>
      </c>
      <c r="AV432" s="122"/>
      <c r="AW432" s="122"/>
      <c r="AX432" s="122">
        <f t="shared" ref="AX432:AX439" si="816">IF(V432="√",$J432*$L432/$N432,0)</f>
        <v>0</v>
      </c>
      <c r="AY432" s="122"/>
      <c r="AZ432" s="122"/>
      <c r="BA432" s="122">
        <f t="shared" ref="BA432:BA439" si="817">IF(W432="√",$J432*$L432/$N432,0)</f>
        <v>0</v>
      </c>
      <c r="BB432" s="122"/>
      <c r="BC432" s="122"/>
      <c r="BD432" s="122">
        <f t="shared" ref="BD432:BD439" si="818">IF(X432="√",$J432*$L432/$N432,0)</f>
        <v>0</v>
      </c>
      <c r="BE432" s="122"/>
      <c r="BF432" s="122"/>
      <c r="BG432" s="122">
        <f t="shared" ref="BG432:BG439" si="819">IF(Y432="√",$J432*$L432/$N432,0)</f>
        <v>0</v>
      </c>
      <c r="BH432" s="122"/>
      <c r="BI432" s="122"/>
      <c r="BJ432" s="122">
        <f t="shared" ref="BJ432:BJ439" si="820">IF(Z432="√",$J432*$L432/$N432,0)</f>
        <v>0</v>
      </c>
      <c r="BK432" s="122"/>
      <c r="BL432" s="310"/>
      <c r="BM432" s="315"/>
      <c r="BN432" s="318"/>
    </row>
    <row r="433" s="121" customFormat="1" ht="33.95" hidden="1" customHeight="1" outlineLevel="5" spans="2:66">
      <c r="B433" s="122" t="s">
        <v>784</v>
      </c>
      <c r="C433" s="123" t="s">
        <v>1756</v>
      </c>
      <c r="D433" s="121" t="s">
        <v>1757</v>
      </c>
      <c r="E433" s="122"/>
      <c r="F433" s="122" t="s">
        <v>1610</v>
      </c>
      <c r="G433" s="122" t="s">
        <v>928</v>
      </c>
      <c r="H433" s="122">
        <f t="shared" ref="H433:H439" si="821">J433*L433</f>
        <v>0</v>
      </c>
      <c r="I433" s="122" t="s">
        <v>1227</v>
      </c>
      <c r="J433" s="302"/>
      <c r="K433" s="122" t="s">
        <v>1135</v>
      </c>
      <c r="L433" s="122">
        <v>620</v>
      </c>
      <c r="M433" s="122" t="s">
        <v>1755</v>
      </c>
      <c r="N433" s="122">
        <f t="shared" si="807"/>
        <v>0</v>
      </c>
      <c r="O433" s="302"/>
      <c r="P433" s="302"/>
      <c r="Q433" s="302"/>
      <c r="R433" s="302"/>
      <c r="S433" s="302"/>
      <c r="T433" s="302"/>
      <c r="U433" s="302"/>
      <c r="V433" s="302"/>
      <c r="W433" s="302"/>
      <c r="X433" s="302"/>
      <c r="Y433" s="302"/>
      <c r="Z433" s="302"/>
      <c r="AA433" s="122"/>
      <c r="AB433" s="122">
        <f t="shared" si="808"/>
        <v>0</v>
      </c>
      <c r="AC433" s="122">
        <f t="shared" si="809"/>
        <v>0</v>
      </c>
      <c r="AD433" s="122"/>
      <c r="AE433" s="122"/>
      <c r="AF433" s="122">
        <f t="shared" si="810"/>
        <v>0</v>
      </c>
      <c r="AG433" s="122"/>
      <c r="AH433" s="122"/>
      <c r="AI433" s="122">
        <f t="shared" si="811"/>
        <v>0</v>
      </c>
      <c r="AJ433" s="122"/>
      <c r="AK433" s="122"/>
      <c r="AL433" s="122">
        <f t="shared" si="812"/>
        <v>0</v>
      </c>
      <c r="AM433" s="122"/>
      <c r="AN433" s="122"/>
      <c r="AO433" s="122">
        <f t="shared" si="813"/>
        <v>0</v>
      </c>
      <c r="AP433" s="122"/>
      <c r="AQ433" s="122"/>
      <c r="AR433" s="122">
        <f t="shared" si="814"/>
        <v>0</v>
      </c>
      <c r="AS433" s="122"/>
      <c r="AT433" s="122"/>
      <c r="AU433" s="122">
        <f t="shared" si="815"/>
        <v>0</v>
      </c>
      <c r="AV433" s="122"/>
      <c r="AW433" s="122"/>
      <c r="AX433" s="122">
        <f t="shared" si="816"/>
        <v>0</v>
      </c>
      <c r="AY433" s="122"/>
      <c r="AZ433" s="122"/>
      <c r="BA433" s="122">
        <f t="shared" si="817"/>
        <v>0</v>
      </c>
      <c r="BB433" s="122"/>
      <c r="BC433" s="122"/>
      <c r="BD433" s="122">
        <f t="shared" si="818"/>
        <v>0</v>
      </c>
      <c r="BE433" s="122"/>
      <c r="BF433" s="122"/>
      <c r="BG433" s="122">
        <f t="shared" si="819"/>
        <v>0</v>
      </c>
      <c r="BH433" s="122"/>
      <c r="BI433" s="122"/>
      <c r="BJ433" s="122">
        <f t="shared" si="820"/>
        <v>0</v>
      </c>
      <c r="BK433" s="122"/>
      <c r="BL433" s="310"/>
      <c r="BM433" s="315"/>
      <c r="BN433" s="318"/>
    </row>
    <row r="434" s="121" customFormat="1" ht="33.95" hidden="1" customHeight="1" outlineLevel="5" spans="2:66">
      <c r="B434" s="122" t="s">
        <v>784</v>
      </c>
      <c r="C434" s="123" t="s">
        <v>1758</v>
      </c>
      <c r="D434" s="121" t="s">
        <v>1759</v>
      </c>
      <c r="E434" s="122"/>
      <c r="F434" s="122" t="s">
        <v>1610</v>
      </c>
      <c r="G434" s="122" t="s">
        <v>928</v>
      </c>
      <c r="H434" s="122">
        <f t="shared" si="821"/>
        <v>0</v>
      </c>
      <c r="I434" s="122" t="s">
        <v>1227</v>
      </c>
      <c r="J434" s="302"/>
      <c r="K434" s="122" t="s">
        <v>1135</v>
      </c>
      <c r="L434" s="122">
        <v>3070</v>
      </c>
      <c r="M434" s="122" t="s">
        <v>1755</v>
      </c>
      <c r="N434" s="122">
        <f t="shared" si="807"/>
        <v>0</v>
      </c>
      <c r="O434" s="302"/>
      <c r="P434" s="302"/>
      <c r="Q434" s="302"/>
      <c r="R434" s="302"/>
      <c r="S434" s="302"/>
      <c r="T434" s="302"/>
      <c r="U434" s="302"/>
      <c r="V434" s="302"/>
      <c r="W434" s="302"/>
      <c r="X434" s="302"/>
      <c r="Y434" s="302"/>
      <c r="Z434" s="302"/>
      <c r="AA434" s="122"/>
      <c r="AB434" s="122">
        <f t="shared" si="808"/>
        <v>0</v>
      </c>
      <c r="AC434" s="122">
        <f t="shared" si="809"/>
        <v>0</v>
      </c>
      <c r="AD434" s="122"/>
      <c r="AE434" s="122"/>
      <c r="AF434" s="122">
        <f t="shared" si="810"/>
        <v>0</v>
      </c>
      <c r="AG434" s="122"/>
      <c r="AH434" s="122"/>
      <c r="AI434" s="122">
        <f t="shared" si="811"/>
        <v>0</v>
      </c>
      <c r="AJ434" s="122"/>
      <c r="AK434" s="122"/>
      <c r="AL434" s="122">
        <f t="shared" si="812"/>
        <v>0</v>
      </c>
      <c r="AM434" s="122"/>
      <c r="AN434" s="122"/>
      <c r="AO434" s="122">
        <f t="shared" si="813"/>
        <v>0</v>
      </c>
      <c r="AP434" s="122"/>
      <c r="AQ434" s="122"/>
      <c r="AR434" s="122">
        <f t="shared" si="814"/>
        <v>0</v>
      </c>
      <c r="AS434" s="122"/>
      <c r="AT434" s="122"/>
      <c r="AU434" s="122">
        <f t="shared" si="815"/>
        <v>0</v>
      </c>
      <c r="AV434" s="122"/>
      <c r="AW434" s="122"/>
      <c r="AX434" s="122">
        <f t="shared" si="816"/>
        <v>0</v>
      </c>
      <c r="AY434" s="122"/>
      <c r="AZ434" s="122"/>
      <c r="BA434" s="122">
        <f t="shared" si="817"/>
        <v>0</v>
      </c>
      <c r="BB434" s="122"/>
      <c r="BC434" s="122"/>
      <c r="BD434" s="122">
        <f t="shared" si="818"/>
        <v>0</v>
      </c>
      <c r="BE434" s="122"/>
      <c r="BF434" s="122"/>
      <c r="BG434" s="122">
        <f t="shared" si="819"/>
        <v>0</v>
      </c>
      <c r="BH434" s="122"/>
      <c r="BI434" s="122"/>
      <c r="BJ434" s="122">
        <f t="shared" si="820"/>
        <v>0</v>
      </c>
      <c r="BK434" s="122"/>
      <c r="BL434" s="310"/>
      <c r="BM434" s="315"/>
      <c r="BN434" s="318"/>
    </row>
    <row r="435" s="121" customFormat="1" ht="33.95" hidden="1" customHeight="1" outlineLevel="5" spans="2:66">
      <c r="B435" s="122" t="s">
        <v>784</v>
      </c>
      <c r="C435" s="123" t="s">
        <v>1760</v>
      </c>
      <c r="D435" s="121" t="s">
        <v>1761</v>
      </c>
      <c r="E435" s="122"/>
      <c r="F435" s="122" t="s">
        <v>1610</v>
      </c>
      <c r="G435" s="122" t="s">
        <v>928</v>
      </c>
      <c r="H435" s="122">
        <f t="shared" si="821"/>
        <v>0</v>
      </c>
      <c r="I435" s="122" t="s">
        <v>1227</v>
      </c>
      <c r="J435" s="302"/>
      <c r="K435" s="122" t="s">
        <v>1762</v>
      </c>
      <c r="L435" s="122">
        <v>2800</v>
      </c>
      <c r="M435" s="122" t="s">
        <v>1136</v>
      </c>
      <c r="N435" s="122">
        <f t="shared" si="807"/>
        <v>0</v>
      </c>
      <c r="O435" s="302"/>
      <c r="P435" s="302"/>
      <c r="Q435" s="302"/>
      <c r="R435" s="302"/>
      <c r="S435" s="302"/>
      <c r="T435" s="302"/>
      <c r="U435" s="302"/>
      <c r="V435" s="302"/>
      <c r="W435" s="302"/>
      <c r="X435" s="302"/>
      <c r="Y435" s="302"/>
      <c r="Z435" s="302"/>
      <c r="AA435" s="122"/>
      <c r="AB435" s="122">
        <f t="shared" si="808"/>
        <v>0</v>
      </c>
      <c r="AC435" s="122">
        <f t="shared" si="809"/>
        <v>0</v>
      </c>
      <c r="AD435" s="122"/>
      <c r="AE435" s="122"/>
      <c r="AF435" s="122">
        <f t="shared" si="810"/>
        <v>0</v>
      </c>
      <c r="AG435" s="122"/>
      <c r="AH435" s="122"/>
      <c r="AI435" s="122">
        <f t="shared" si="811"/>
        <v>0</v>
      </c>
      <c r="AJ435" s="122"/>
      <c r="AK435" s="122"/>
      <c r="AL435" s="122">
        <f t="shared" si="812"/>
        <v>0</v>
      </c>
      <c r="AM435" s="122"/>
      <c r="AN435" s="122"/>
      <c r="AO435" s="122">
        <f t="shared" si="813"/>
        <v>0</v>
      </c>
      <c r="AP435" s="122"/>
      <c r="AQ435" s="122"/>
      <c r="AR435" s="122">
        <f t="shared" si="814"/>
        <v>0</v>
      </c>
      <c r="AS435" s="122"/>
      <c r="AT435" s="122"/>
      <c r="AU435" s="122">
        <f t="shared" si="815"/>
        <v>0</v>
      </c>
      <c r="AV435" s="122"/>
      <c r="AW435" s="122"/>
      <c r="AX435" s="122">
        <f t="shared" si="816"/>
        <v>0</v>
      </c>
      <c r="AY435" s="122"/>
      <c r="AZ435" s="122"/>
      <c r="BA435" s="122">
        <f t="shared" si="817"/>
        <v>0</v>
      </c>
      <c r="BB435" s="122"/>
      <c r="BC435" s="122"/>
      <c r="BD435" s="122">
        <f t="shared" si="818"/>
        <v>0</v>
      </c>
      <c r="BE435" s="122"/>
      <c r="BF435" s="122"/>
      <c r="BG435" s="122">
        <f t="shared" si="819"/>
        <v>0</v>
      </c>
      <c r="BH435" s="122"/>
      <c r="BI435" s="122"/>
      <c r="BJ435" s="122">
        <f t="shared" si="820"/>
        <v>0</v>
      </c>
      <c r="BK435" s="122"/>
      <c r="BL435" s="310"/>
      <c r="BM435" s="315"/>
      <c r="BN435" s="318"/>
    </row>
    <row r="436" s="121" customFormat="1" ht="33.95" hidden="1" customHeight="1" outlineLevel="5" spans="2:66">
      <c r="B436" s="122" t="s">
        <v>784</v>
      </c>
      <c r="C436" s="123" t="s">
        <v>1763</v>
      </c>
      <c r="D436" s="121" t="s">
        <v>1764</v>
      </c>
      <c r="E436" s="122"/>
      <c r="F436" s="122" t="s">
        <v>1610</v>
      </c>
      <c r="G436" s="122" t="s">
        <v>928</v>
      </c>
      <c r="H436" s="122">
        <f t="shared" si="821"/>
        <v>0</v>
      </c>
      <c r="I436" s="122" t="s">
        <v>1227</v>
      </c>
      <c r="J436" s="302"/>
      <c r="K436" s="122" t="s">
        <v>1135</v>
      </c>
      <c r="L436" s="122">
        <v>10400</v>
      </c>
      <c r="M436" s="122" t="s">
        <v>1755</v>
      </c>
      <c r="N436" s="122">
        <f t="shared" si="807"/>
        <v>0</v>
      </c>
      <c r="O436" s="302"/>
      <c r="P436" s="302"/>
      <c r="Q436" s="302"/>
      <c r="R436" s="302"/>
      <c r="S436" s="302"/>
      <c r="T436" s="302"/>
      <c r="U436" s="302"/>
      <c r="V436" s="302"/>
      <c r="W436" s="302"/>
      <c r="X436" s="302"/>
      <c r="Y436" s="302"/>
      <c r="Z436" s="302"/>
      <c r="AA436" s="122"/>
      <c r="AB436" s="122">
        <f t="shared" si="808"/>
        <v>0</v>
      </c>
      <c r="AC436" s="122">
        <f t="shared" si="809"/>
        <v>0</v>
      </c>
      <c r="AD436" s="122"/>
      <c r="AE436" s="122"/>
      <c r="AF436" s="122">
        <f t="shared" si="810"/>
        <v>0</v>
      </c>
      <c r="AG436" s="122"/>
      <c r="AH436" s="122"/>
      <c r="AI436" s="122">
        <f t="shared" si="811"/>
        <v>0</v>
      </c>
      <c r="AJ436" s="122"/>
      <c r="AK436" s="122"/>
      <c r="AL436" s="122">
        <f t="shared" si="812"/>
        <v>0</v>
      </c>
      <c r="AM436" s="122"/>
      <c r="AN436" s="122"/>
      <c r="AO436" s="122">
        <f t="shared" si="813"/>
        <v>0</v>
      </c>
      <c r="AP436" s="122"/>
      <c r="AQ436" s="122"/>
      <c r="AR436" s="122">
        <f t="shared" si="814"/>
        <v>0</v>
      </c>
      <c r="AS436" s="122"/>
      <c r="AT436" s="122"/>
      <c r="AU436" s="122">
        <f t="shared" si="815"/>
        <v>0</v>
      </c>
      <c r="AV436" s="122"/>
      <c r="AW436" s="122"/>
      <c r="AX436" s="122">
        <f t="shared" si="816"/>
        <v>0</v>
      </c>
      <c r="AY436" s="122"/>
      <c r="AZ436" s="122"/>
      <c r="BA436" s="122">
        <f t="shared" si="817"/>
        <v>0</v>
      </c>
      <c r="BB436" s="122"/>
      <c r="BC436" s="122"/>
      <c r="BD436" s="122">
        <f t="shared" si="818"/>
        <v>0</v>
      </c>
      <c r="BE436" s="122"/>
      <c r="BF436" s="122"/>
      <c r="BG436" s="122">
        <f t="shared" si="819"/>
        <v>0</v>
      </c>
      <c r="BH436" s="122"/>
      <c r="BI436" s="122"/>
      <c r="BJ436" s="122">
        <f t="shared" si="820"/>
        <v>0</v>
      </c>
      <c r="BK436" s="122"/>
      <c r="BL436" s="310"/>
      <c r="BM436" s="315"/>
      <c r="BN436" s="318"/>
    </row>
    <row r="437" s="121" customFormat="1" ht="33.95" hidden="1" customHeight="1" outlineLevel="5" spans="2:66">
      <c r="B437" s="122" t="s">
        <v>784</v>
      </c>
      <c r="C437" s="123" t="s">
        <v>1765</v>
      </c>
      <c r="D437" s="121" t="s">
        <v>1766</v>
      </c>
      <c r="E437" s="122"/>
      <c r="F437" s="122" t="s">
        <v>1610</v>
      </c>
      <c r="G437" s="122" t="s">
        <v>928</v>
      </c>
      <c r="H437" s="122">
        <f t="shared" si="821"/>
        <v>0</v>
      </c>
      <c r="I437" s="122" t="s">
        <v>1227</v>
      </c>
      <c r="J437" s="302"/>
      <c r="K437" s="122" t="s">
        <v>1135</v>
      </c>
      <c r="L437" s="122">
        <v>700</v>
      </c>
      <c r="M437" s="122" t="s">
        <v>1755</v>
      </c>
      <c r="N437" s="122">
        <f t="shared" si="807"/>
        <v>0</v>
      </c>
      <c r="O437" s="302"/>
      <c r="P437" s="302"/>
      <c r="Q437" s="302"/>
      <c r="R437" s="302"/>
      <c r="S437" s="302"/>
      <c r="T437" s="302"/>
      <c r="U437" s="302"/>
      <c r="V437" s="302"/>
      <c r="W437" s="302"/>
      <c r="X437" s="302"/>
      <c r="Y437" s="302"/>
      <c r="Z437" s="302"/>
      <c r="AA437" s="122"/>
      <c r="AB437" s="122">
        <f t="shared" si="808"/>
        <v>0</v>
      </c>
      <c r="AC437" s="122">
        <f t="shared" si="809"/>
        <v>0</v>
      </c>
      <c r="AD437" s="122"/>
      <c r="AE437" s="122"/>
      <c r="AF437" s="122">
        <f t="shared" si="810"/>
        <v>0</v>
      </c>
      <c r="AG437" s="122"/>
      <c r="AH437" s="122"/>
      <c r="AI437" s="122">
        <f t="shared" si="811"/>
        <v>0</v>
      </c>
      <c r="AJ437" s="122"/>
      <c r="AK437" s="122"/>
      <c r="AL437" s="122">
        <f t="shared" si="812"/>
        <v>0</v>
      </c>
      <c r="AM437" s="122"/>
      <c r="AN437" s="122"/>
      <c r="AO437" s="122">
        <f t="shared" si="813"/>
        <v>0</v>
      </c>
      <c r="AP437" s="122"/>
      <c r="AQ437" s="122"/>
      <c r="AR437" s="122">
        <f t="shared" si="814"/>
        <v>0</v>
      </c>
      <c r="AS437" s="122"/>
      <c r="AT437" s="122"/>
      <c r="AU437" s="122">
        <f t="shared" si="815"/>
        <v>0</v>
      </c>
      <c r="AV437" s="122"/>
      <c r="AW437" s="122"/>
      <c r="AX437" s="122">
        <f t="shared" si="816"/>
        <v>0</v>
      </c>
      <c r="AY437" s="122"/>
      <c r="AZ437" s="122"/>
      <c r="BA437" s="122">
        <f t="shared" si="817"/>
        <v>0</v>
      </c>
      <c r="BB437" s="122"/>
      <c r="BC437" s="122"/>
      <c r="BD437" s="122">
        <f t="shared" si="818"/>
        <v>0</v>
      </c>
      <c r="BE437" s="122"/>
      <c r="BF437" s="122"/>
      <c r="BG437" s="122">
        <f t="shared" si="819"/>
        <v>0</v>
      </c>
      <c r="BH437" s="122"/>
      <c r="BI437" s="122"/>
      <c r="BJ437" s="122">
        <f t="shared" si="820"/>
        <v>0</v>
      </c>
      <c r="BK437" s="122"/>
      <c r="BL437" s="310"/>
      <c r="BM437" s="315"/>
      <c r="BN437" s="318"/>
    </row>
    <row r="438" s="121" customFormat="1" ht="33.95" hidden="1" customHeight="1" outlineLevel="5" spans="2:66">
      <c r="B438" s="122" t="s">
        <v>784</v>
      </c>
      <c r="C438" s="123" t="s">
        <v>1767</v>
      </c>
      <c r="D438" s="121" t="s">
        <v>1768</v>
      </c>
      <c r="E438" s="122"/>
      <c r="F438" s="122" t="s">
        <v>1610</v>
      </c>
      <c r="G438" s="122" t="s">
        <v>928</v>
      </c>
      <c r="H438" s="122">
        <f t="shared" si="821"/>
        <v>0</v>
      </c>
      <c r="I438" s="122" t="s">
        <v>1227</v>
      </c>
      <c r="J438" s="302"/>
      <c r="K438" s="122" t="s">
        <v>1762</v>
      </c>
      <c r="L438" s="122">
        <v>2800</v>
      </c>
      <c r="M438" s="122" t="s">
        <v>1136</v>
      </c>
      <c r="N438" s="122">
        <f t="shared" si="807"/>
        <v>0</v>
      </c>
      <c r="O438" s="302"/>
      <c r="P438" s="302"/>
      <c r="Q438" s="302"/>
      <c r="R438" s="302"/>
      <c r="S438" s="302"/>
      <c r="T438" s="302"/>
      <c r="U438" s="302"/>
      <c r="V438" s="302"/>
      <c r="W438" s="302"/>
      <c r="X438" s="302"/>
      <c r="Y438" s="302"/>
      <c r="Z438" s="302"/>
      <c r="AA438" s="122"/>
      <c r="AB438" s="122">
        <f t="shared" si="808"/>
        <v>0</v>
      </c>
      <c r="AC438" s="122">
        <f t="shared" si="809"/>
        <v>0</v>
      </c>
      <c r="AD438" s="122"/>
      <c r="AE438" s="122"/>
      <c r="AF438" s="122">
        <f t="shared" si="810"/>
        <v>0</v>
      </c>
      <c r="AG438" s="122"/>
      <c r="AH438" s="122"/>
      <c r="AI438" s="122">
        <f t="shared" si="811"/>
        <v>0</v>
      </c>
      <c r="AJ438" s="122"/>
      <c r="AK438" s="122"/>
      <c r="AL438" s="122">
        <f t="shared" si="812"/>
        <v>0</v>
      </c>
      <c r="AM438" s="122"/>
      <c r="AN438" s="122"/>
      <c r="AO438" s="122">
        <f t="shared" si="813"/>
        <v>0</v>
      </c>
      <c r="AP438" s="122"/>
      <c r="AQ438" s="122"/>
      <c r="AR438" s="122">
        <f t="shared" si="814"/>
        <v>0</v>
      </c>
      <c r="AS438" s="122"/>
      <c r="AT438" s="122"/>
      <c r="AU438" s="122">
        <f t="shared" si="815"/>
        <v>0</v>
      </c>
      <c r="AV438" s="122"/>
      <c r="AW438" s="122"/>
      <c r="AX438" s="122">
        <f t="shared" si="816"/>
        <v>0</v>
      </c>
      <c r="AY438" s="122"/>
      <c r="AZ438" s="122"/>
      <c r="BA438" s="122">
        <f t="shared" si="817"/>
        <v>0</v>
      </c>
      <c r="BB438" s="122"/>
      <c r="BC438" s="122"/>
      <c r="BD438" s="122">
        <f t="shared" si="818"/>
        <v>0</v>
      </c>
      <c r="BE438" s="122"/>
      <c r="BF438" s="122"/>
      <c r="BG438" s="122">
        <f t="shared" si="819"/>
        <v>0</v>
      </c>
      <c r="BH438" s="122"/>
      <c r="BI438" s="122"/>
      <c r="BJ438" s="122">
        <f t="shared" si="820"/>
        <v>0</v>
      </c>
      <c r="BK438" s="122"/>
      <c r="BL438" s="310"/>
      <c r="BM438" s="315"/>
      <c r="BN438" s="318"/>
    </row>
    <row r="439" s="121" customFormat="1" ht="33.95" hidden="1" customHeight="1" outlineLevel="5" spans="2:66">
      <c r="B439" s="122" t="s">
        <v>784</v>
      </c>
      <c r="C439" s="123" t="s">
        <v>1767</v>
      </c>
      <c r="D439" s="121" t="s">
        <v>1769</v>
      </c>
      <c r="E439" s="122" t="s">
        <v>1770</v>
      </c>
      <c r="F439" s="122" t="s">
        <v>1610</v>
      </c>
      <c r="G439" s="122" t="s">
        <v>928</v>
      </c>
      <c r="H439" s="122">
        <f t="shared" si="821"/>
        <v>0</v>
      </c>
      <c r="I439" s="122" t="s">
        <v>1227</v>
      </c>
      <c r="J439" s="302"/>
      <c r="K439" s="122" t="s">
        <v>1762</v>
      </c>
      <c r="L439" s="122">
        <v>6000</v>
      </c>
      <c r="M439" s="122" t="s">
        <v>1755</v>
      </c>
      <c r="N439" s="122">
        <f t="shared" si="807"/>
        <v>0</v>
      </c>
      <c r="O439" s="320"/>
      <c r="P439" s="320"/>
      <c r="Q439" s="320"/>
      <c r="R439" s="320"/>
      <c r="S439" s="320"/>
      <c r="T439" s="320"/>
      <c r="U439" s="320"/>
      <c r="V439" s="320"/>
      <c r="W439" s="320"/>
      <c r="X439" s="320"/>
      <c r="Y439" s="320"/>
      <c r="Z439" s="320"/>
      <c r="AA439" s="122"/>
      <c r="AB439" s="122">
        <f t="shared" si="808"/>
        <v>0</v>
      </c>
      <c r="AC439" s="122">
        <f t="shared" si="809"/>
        <v>0</v>
      </c>
      <c r="AD439" s="122"/>
      <c r="AE439" s="122"/>
      <c r="AF439" s="122">
        <f t="shared" si="810"/>
        <v>0</v>
      </c>
      <c r="AG439" s="122"/>
      <c r="AH439" s="122"/>
      <c r="AI439" s="122">
        <f t="shared" si="811"/>
        <v>0</v>
      </c>
      <c r="AJ439" s="122"/>
      <c r="AK439" s="122"/>
      <c r="AL439" s="122">
        <f t="shared" si="812"/>
        <v>0</v>
      </c>
      <c r="AM439" s="122"/>
      <c r="AN439" s="122"/>
      <c r="AO439" s="122">
        <f t="shared" si="813"/>
        <v>0</v>
      </c>
      <c r="AP439" s="122"/>
      <c r="AQ439" s="122"/>
      <c r="AR439" s="122">
        <f t="shared" si="814"/>
        <v>0</v>
      </c>
      <c r="AS439" s="122"/>
      <c r="AT439" s="122"/>
      <c r="AU439" s="122">
        <f t="shared" si="815"/>
        <v>0</v>
      </c>
      <c r="AV439" s="122"/>
      <c r="AW439" s="122"/>
      <c r="AX439" s="122">
        <f t="shared" si="816"/>
        <v>0</v>
      </c>
      <c r="AY439" s="122"/>
      <c r="AZ439" s="122"/>
      <c r="BA439" s="122">
        <f t="shared" si="817"/>
        <v>0</v>
      </c>
      <c r="BB439" s="122"/>
      <c r="BC439" s="122"/>
      <c r="BD439" s="122">
        <f t="shared" si="818"/>
        <v>0</v>
      </c>
      <c r="BE439" s="122"/>
      <c r="BF439" s="122"/>
      <c r="BG439" s="122">
        <f t="shared" si="819"/>
        <v>0</v>
      </c>
      <c r="BH439" s="122"/>
      <c r="BI439" s="122"/>
      <c r="BJ439" s="122">
        <f t="shared" si="820"/>
        <v>0</v>
      </c>
      <c r="BK439" s="122"/>
      <c r="BL439" s="310"/>
      <c r="BM439" s="315"/>
      <c r="BN439" s="318"/>
    </row>
    <row r="440" s="48" customFormat="1" ht="33.95" hidden="1" customHeight="1" outlineLevel="3" collapsed="1" spans="2:66">
      <c r="B440" s="118" t="s">
        <v>779</v>
      </c>
      <c r="C440" s="119" t="s">
        <v>1771</v>
      </c>
      <c r="D440" s="48" t="s">
        <v>1772</v>
      </c>
      <c r="E440" s="118"/>
      <c r="F440" s="118"/>
      <c r="G440" s="118"/>
      <c r="H440" s="118">
        <f>SUM(H441:H445)</f>
        <v>0</v>
      </c>
      <c r="I440" s="118"/>
      <c r="J440" s="118"/>
      <c r="K440" s="118"/>
      <c r="L440" s="118"/>
      <c r="M440" s="118"/>
      <c r="N440" s="309"/>
      <c r="O440" s="292"/>
      <c r="P440" s="292"/>
      <c r="Q440" s="292"/>
      <c r="R440" s="292"/>
      <c r="S440" s="292"/>
      <c r="T440" s="292"/>
      <c r="U440" s="292"/>
      <c r="V440" s="292"/>
      <c r="W440" s="292"/>
      <c r="X440" s="292"/>
      <c r="Y440" s="292"/>
      <c r="Z440" s="292"/>
      <c r="AA440" s="292"/>
      <c r="AB440" s="118">
        <f t="shared" ref="AB440:AF440" si="822">SUM(AB441:AB445)</f>
        <v>0</v>
      </c>
      <c r="AC440" s="118">
        <f t="shared" si="822"/>
        <v>0</v>
      </c>
      <c r="AD440" s="118"/>
      <c r="AE440" s="118"/>
      <c r="AF440" s="118">
        <f t="shared" si="822"/>
        <v>0</v>
      </c>
      <c r="AG440" s="118"/>
      <c r="AH440" s="118"/>
      <c r="AI440" s="118">
        <f>SUM(AI441:AI445)</f>
        <v>0</v>
      </c>
      <c r="AJ440" s="118"/>
      <c r="AK440" s="118"/>
      <c r="AL440" s="118">
        <f>SUM(AL441:AL445)</f>
        <v>0</v>
      </c>
      <c r="AM440" s="118"/>
      <c r="AN440" s="118"/>
      <c r="AO440" s="118">
        <f>SUM(AO441:AO445)</f>
        <v>0</v>
      </c>
      <c r="AP440" s="118"/>
      <c r="AQ440" s="118"/>
      <c r="AR440" s="118">
        <f>SUM(AR441:AR445)</f>
        <v>0</v>
      </c>
      <c r="AS440" s="118"/>
      <c r="AT440" s="118"/>
      <c r="AU440" s="118">
        <f>SUM(AU441:AU445)</f>
        <v>0</v>
      </c>
      <c r="AV440" s="118"/>
      <c r="AW440" s="118"/>
      <c r="AX440" s="118">
        <f>SUM(AX441:AX445)</f>
        <v>0</v>
      </c>
      <c r="AY440" s="118"/>
      <c r="AZ440" s="118"/>
      <c r="BA440" s="118">
        <f>SUM(BA441:BA445)</f>
        <v>0</v>
      </c>
      <c r="BB440" s="118"/>
      <c r="BC440" s="118"/>
      <c r="BD440" s="118">
        <f>SUM(BD441:BD445)</f>
        <v>0</v>
      </c>
      <c r="BE440" s="118"/>
      <c r="BF440" s="118"/>
      <c r="BG440" s="118">
        <f>SUM(BG441:BG445)</f>
        <v>0</v>
      </c>
      <c r="BH440" s="118"/>
      <c r="BI440" s="118"/>
      <c r="BJ440" s="118">
        <f>SUM(BJ441:BJ445)</f>
        <v>0</v>
      </c>
      <c r="BK440" s="118"/>
      <c r="BL440" s="309"/>
      <c r="BM440" s="315"/>
      <c r="BN440" s="317"/>
    </row>
    <row r="441" s="121" customFormat="1" ht="33.95" hidden="1" customHeight="1" outlineLevel="4" spans="2:66">
      <c r="B441" s="122" t="s">
        <v>784</v>
      </c>
      <c r="C441" s="123" t="s">
        <v>1773</v>
      </c>
      <c r="D441" s="121" t="s">
        <v>1774</v>
      </c>
      <c r="E441" s="122"/>
      <c r="F441" s="122" t="s">
        <v>1610</v>
      </c>
      <c r="G441" s="122" t="s">
        <v>928</v>
      </c>
      <c r="H441" s="122">
        <f t="shared" ref="H441:H445" si="823">J441*L441</f>
        <v>0</v>
      </c>
      <c r="I441" s="122" t="s">
        <v>1227</v>
      </c>
      <c r="J441" s="302"/>
      <c r="K441" s="122" t="s">
        <v>1381</v>
      </c>
      <c r="L441" s="122">
        <v>23.9300583657588</v>
      </c>
      <c r="M441" s="122" t="s">
        <v>1660</v>
      </c>
      <c r="N441" s="122">
        <f t="shared" ref="N441:N445" si="824">COUNTA(O441:Z441)</f>
        <v>0</v>
      </c>
      <c r="O441" s="321"/>
      <c r="P441" s="321"/>
      <c r="Q441" s="321"/>
      <c r="R441" s="321"/>
      <c r="S441" s="321"/>
      <c r="T441" s="321"/>
      <c r="U441" s="321"/>
      <c r="V441" s="321"/>
      <c r="W441" s="321"/>
      <c r="X441" s="321"/>
      <c r="Y441" s="321"/>
      <c r="Z441" s="321"/>
      <c r="AA441" s="122"/>
      <c r="AB441" s="122">
        <f>SUM(AC441,AF441,AI441,AL441,AO441,AR441,AU441,AX441,BA441,BD441,BG441,BJ441)</f>
        <v>0</v>
      </c>
      <c r="AC441" s="122">
        <f>IF(O441="√",$J441*$L441/$N441,0)</f>
        <v>0</v>
      </c>
      <c r="AD441" s="122"/>
      <c r="AE441" s="122"/>
      <c r="AF441" s="122">
        <f>IF(P441="√",$J441*$L441/$N441,0)</f>
        <v>0</v>
      </c>
      <c r="AG441" s="122"/>
      <c r="AH441" s="122"/>
      <c r="AI441" s="122">
        <f>IF(Q441="√",$J441*$L441/$N441,0)</f>
        <v>0</v>
      </c>
      <c r="AJ441" s="122"/>
      <c r="AK441" s="122"/>
      <c r="AL441" s="122">
        <f>IF(R441="√",$J441*$L441/$N441,0)</f>
        <v>0</v>
      </c>
      <c r="AM441" s="122"/>
      <c r="AN441" s="122"/>
      <c r="AO441" s="122">
        <f>IF(S441="√",$J441*$L441/$N441,0)</f>
        <v>0</v>
      </c>
      <c r="AP441" s="122"/>
      <c r="AQ441" s="122"/>
      <c r="AR441" s="122">
        <f>IF(T441="√",$J441*$L441/$N441,0)</f>
        <v>0</v>
      </c>
      <c r="AS441" s="122"/>
      <c r="AT441" s="122"/>
      <c r="AU441" s="122">
        <f>IF(U441="√",$J441*$L441/$N441,0)</f>
        <v>0</v>
      </c>
      <c r="AV441" s="122"/>
      <c r="AW441" s="122"/>
      <c r="AX441" s="122">
        <f>IF(V441="√",$J441*$L441/$N441,0)</f>
        <v>0</v>
      </c>
      <c r="AY441" s="122"/>
      <c r="AZ441" s="122"/>
      <c r="BA441" s="122">
        <f>IF(W441="√",$J441*$L441/$N441,0)</f>
        <v>0</v>
      </c>
      <c r="BB441" s="122"/>
      <c r="BC441" s="122"/>
      <c r="BD441" s="122">
        <f>IF(X441="√",$J441*$L441/$N441,0)</f>
        <v>0</v>
      </c>
      <c r="BE441" s="122"/>
      <c r="BF441" s="122"/>
      <c r="BG441" s="122">
        <f>IF(Y441="√",$J441*$L441/$N441,0)</f>
        <v>0</v>
      </c>
      <c r="BH441" s="122"/>
      <c r="BI441" s="122"/>
      <c r="BJ441" s="122">
        <f>IF(Z441="√",$J441*$L441/$N441,0)</f>
        <v>0</v>
      </c>
      <c r="BK441" s="122"/>
      <c r="BL441" s="310"/>
      <c r="BM441" s="315"/>
      <c r="BN441" s="318"/>
    </row>
    <row r="442" s="121" customFormat="1" ht="33.95" hidden="1" customHeight="1" outlineLevel="4" spans="2:66">
      <c r="B442" s="122" t="s">
        <v>784</v>
      </c>
      <c r="C442" s="123" t="s">
        <v>1775</v>
      </c>
      <c r="D442" s="121" t="s">
        <v>1776</v>
      </c>
      <c r="E442" s="122" t="s">
        <v>1777</v>
      </c>
      <c r="F442" s="122" t="s">
        <v>1610</v>
      </c>
      <c r="G442" s="122" t="s">
        <v>928</v>
      </c>
      <c r="H442" s="122">
        <f t="shared" si="823"/>
        <v>0</v>
      </c>
      <c r="I442" s="122" t="s">
        <v>1227</v>
      </c>
      <c r="J442" s="302"/>
      <c r="K442" s="122" t="s">
        <v>1381</v>
      </c>
      <c r="L442" s="122">
        <v>130</v>
      </c>
      <c r="M442" s="122" t="s">
        <v>1660</v>
      </c>
      <c r="N442" s="122">
        <f t="shared" si="824"/>
        <v>0</v>
      </c>
      <c r="O442" s="302"/>
      <c r="P442" s="302"/>
      <c r="Q442" s="302"/>
      <c r="R442" s="302"/>
      <c r="S442" s="302"/>
      <c r="T442" s="302"/>
      <c r="U442" s="302"/>
      <c r="V442" s="302"/>
      <c r="W442" s="302"/>
      <c r="X442" s="302"/>
      <c r="Y442" s="302"/>
      <c r="Z442" s="302"/>
      <c r="AA442" s="122"/>
      <c r="AB442" s="122">
        <f>SUM(AC442,AF442,AI442,AL442,AO442,AR442,AU442,AX442,BA442,BD442,BG442,BJ442)</f>
        <v>0</v>
      </c>
      <c r="AC442" s="122">
        <f>IF(O442="√",$J442*$L442/$N442,0)</f>
        <v>0</v>
      </c>
      <c r="AD442" s="122"/>
      <c r="AE442" s="122"/>
      <c r="AF442" s="122">
        <f>IF(P442="√",$J442*$L442/$N442,0)</f>
        <v>0</v>
      </c>
      <c r="AG442" s="122"/>
      <c r="AH442" s="122"/>
      <c r="AI442" s="122">
        <f>IF(Q442="√",$J442*$L442/$N442,0)</f>
        <v>0</v>
      </c>
      <c r="AJ442" s="122"/>
      <c r="AK442" s="122"/>
      <c r="AL442" s="122">
        <f>IF(R442="√",$J442*$L442/$N442,0)</f>
        <v>0</v>
      </c>
      <c r="AM442" s="122"/>
      <c r="AN442" s="122"/>
      <c r="AO442" s="122">
        <f>IF(S442="√",$J442*$L442/$N442,0)</f>
        <v>0</v>
      </c>
      <c r="AP442" s="122"/>
      <c r="AQ442" s="122"/>
      <c r="AR442" s="122">
        <f>IF(T442="√",$J442*$L442/$N442,0)</f>
        <v>0</v>
      </c>
      <c r="AS442" s="122"/>
      <c r="AT442" s="122"/>
      <c r="AU442" s="122">
        <f>IF(U442="√",$J442*$L442/$N442,0)</f>
        <v>0</v>
      </c>
      <c r="AV442" s="122"/>
      <c r="AW442" s="122"/>
      <c r="AX442" s="122">
        <f>IF(V442="√",$J442*$L442/$N442,0)</f>
        <v>0</v>
      </c>
      <c r="AY442" s="122"/>
      <c r="AZ442" s="122"/>
      <c r="BA442" s="122">
        <f>IF(W442="√",$J442*$L442/$N442,0)</f>
        <v>0</v>
      </c>
      <c r="BB442" s="122"/>
      <c r="BC442" s="122"/>
      <c r="BD442" s="122">
        <f>IF(X442="√",$J442*$L442/$N442,0)</f>
        <v>0</v>
      </c>
      <c r="BE442" s="122"/>
      <c r="BF442" s="122"/>
      <c r="BG442" s="122">
        <f>IF(Y442="√",$J442*$L442/$N442,0)</f>
        <v>0</v>
      </c>
      <c r="BH442" s="122"/>
      <c r="BI442" s="122"/>
      <c r="BJ442" s="122">
        <f>IF(Z442="√",$J442*$L442/$N442,0)</f>
        <v>0</v>
      </c>
      <c r="BK442" s="122"/>
      <c r="BL442" s="310"/>
      <c r="BM442" s="315"/>
      <c r="BN442" s="318"/>
    </row>
    <row r="443" s="121" customFormat="1" ht="33.95" hidden="1" customHeight="1" outlineLevel="4" spans="2:66">
      <c r="B443" s="122" t="s">
        <v>784</v>
      </c>
      <c r="C443" s="123" t="s">
        <v>1778</v>
      </c>
      <c r="D443" s="121" t="s">
        <v>1779</v>
      </c>
      <c r="E443" s="122"/>
      <c r="F443" s="122" t="s">
        <v>1610</v>
      </c>
      <c r="G443" s="122" t="s">
        <v>928</v>
      </c>
      <c r="H443" s="122">
        <f t="shared" si="823"/>
        <v>0</v>
      </c>
      <c r="I443" s="122" t="s">
        <v>1227</v>
      </c>
      <c r="J443" s="302"/>
      <c r="K443" s="122" t="s">
        <v>1381</v>
      </c>
      <c r="L443" s="122">
        <v>28.7562388818298</v>
      </c>
      <c r="M443" s="122" t="s">
        <v>1660</v>
      </c>
      <c r="N443" s="122">
        <f t="shared" si="824"/>
        <v>0</v>
      </c>
      <c r="O443" s="302"/>
      <c r="P443" s="302"/>
      <c r="Q443" s="302"/>
      <c r="R443" s="302"/>
      <c r="S443" s="302"/>
      <c r="T443" s="302"/>
      <c r="U443" s="302"/>
      <c r="V443" s="302"/>
      <c r="W443" s="302"/>
      <c r="X443" s="302"/>
      <c r="Y443" s="302"/>
      <c r="Z443" s="302"/>
      <c r="AA443" s="122"/>
      <c r="AB443" s="122">
        <f>SUM(AC443,AF443,AI443,AL443,AO443,AR443,AU443,AX443,BA443,BD443,BG443,BJ443)</f>
        <v>0</v>
      </c>
      <c r="AC443" s="122">
        <f>IF(O443="√",$J443*$L443/$N443,0)</f>
        <v>0</v>
      </c>
      <c r="AD443" s="122"/>
      <c r="AE443" s="122"/>
      <c r="AF443" s="122">
        <f>IF(P443="√",$J443*$L443/$N443,0)</f>
        <v>0</v>
      </c>
      <c r="AG443" s="122"/>
      <c r="AH443" s="122"/>
      <c r="AI443" s="122">
        <f>IF(Q443="√",$J443*$L443/$N443,0)</f>
        <v>0</v>
      </c>
      <c r="AJ443" s="122"/>
      <c r="AK443" s="122"/>
      <c r="AL443" s="122">
        <f>IF(R443="√",$J443*$L443/$N443,0)</f>
        <v>0</v>
      </c>
      <c r="AM443" s="122"/>
      <c r="AN443" s="122"/>
      <c r="AO443" s="122">
        <f>IF(S443="√",$J443*$L443/$N443,0)</f>
        <v>0</v>
      </c>
      <c r="AP443" s="122"/>
      <c r="AQ443" s="122"/>
      <c r="AR443" s="122">
        <f>IF(T443="√",$J443*$L443/$N443,0)</f>
        <v>0</v>
      </c>
      <c r="AS443" s="122"/>
      <c r="AT443" s="122"/>
      <c r="AU443" s="122">
        <f>IF(U443="√",$J443*$L443/$N443,0)</f>
        <v>0</v>
      </c>
      <c r="AV443" s="122"/>
      <c r="AW443" s="122"/>
      <c r="AX443" s="122">
        <f>IF(V443="√",$J443*$L443/$N443,0)</f>
        <v>0</v>
      </c>
      <c r="AY443" s="122"/>
      <c r="AZ443" s="122"/>
      <c r="BA443" s="122">
        <f>IF(W443="√",$J443*$L443/$N443,0)</f>
        <v>0</v>
      </c>
      <c r="BB443" s="122"/>
      <c r="BC443" s="122"/>
      <c r="BD443" s="122">
        <f>IF(X443="√",$J443*$L443/$N443,0)</f>
        <v>0</v>
      </c>
      <c r="BE443" s="122"/>
      <c r="BF443" s="122"/>
      <c r="BG443" s="122">
        <f>IF(Y443="√",$J443*$L443/$N443,0)</f>
        <v>0</v>
      </c>
      <c r="BH443" s="122"/>
      <c r="BI443" s="122"/>
      <c r="BJ443" s="122">
        <f>IF(Z443="√",$J443*$L443/$N443,0)</f>
        <v>0</v>
      </c>
      <c r="BK443" s="122"/>
      <c r="BL443" s="310"/>
      <c r="BM443" s="315"/>
      <c r="BN443" s="318"/>
    </row>
    <row r="444" s="121" customFormat="1" ht="33.95" hidden="1" customHeight="1" outlineLevel="4" spans="2:66">
      <c r="B444" s="122" t="s">
        <v>784</v>
      </c>
      <c r="C444" s="123" t="s">
        <v>1780</v>
      </c>
      <c r="D444" s="121" t="s">
        <v>1781</v>
      </c>
      <c r="E444" s="122"/>
      <c r="F444" s="122" t="s">
        <v>1610</v>
      </c>
      <c r="G444" s="122" t="s">
        <v>928</v>
      </c>
      <c r="H444" s="122">
        <f t="shared" si="823"/>
        <v>0</v>
      </c>
      <c r="I444" s="122" t="s">
        <v>1227</v>
      </c>
      <c r="J444" s="302"/>
      <c r="K444" s="122" t="s">
        <v>1381</v>
      </c>
      <c r="L444" s="122">
        <v>20.8170650529501</v>
      </c>
      <c r="M444" s="122" t="s">
        <v>1660</v>
      </c>
      <c r="N444" s="122">
        <f t="shared" si="824"/>
        <v>0</v>
      </c>
      <c r="O444" s="302"/>
      <c r="P444" s="302"/>
      <c r="Q444" s="302"/>
      <c r="R444" s="302"/>
      <c r="S444" s="302"/>
      <c r="T444" s="302"/>
      <c r="U444" s="302"/>
      <c r="V444" s="302"/>
      <c r="W444" s="302"/>
      <c r="X444" s="302"/>
      <c r="Y444" s="302"/>
      <c r="Z444" s="302"/>
      <c r="AA444" s="122"/>
      <c r="AB444" s="122">
        <f>SUM(AC444,AF444,AI444,AL444,AO444,AR444,AU444,AX444,BA444,BD444,BG444,BJ444)</f>
        <v>0</v>
      </c>
      <c r="AC444" s="122">
        <f>IF(O444="√",$J444*$L444/$N444,0)</f>
        <v>0</v>
      </c>
      <c r="AD444" s="122"/>
      <c r="AE444" s="122"/>
      <c r="AF444" s="122">
        <f>IF(P444="√",$J444*$L444/$N444,0)</f>
        <v>0</v>
      </c>
      <c r="AG444" s="122"/>
      <c r="AH444" s="122"/>
      <c r="AI444" s="122">
        <f>IF(Q444="√",$J444*$L444/$N444,0)</f>
        <v>0</v>
      </c>
      <c r="AJ444" s="122"/>
      <c r="AK444" s="122"/>
      <c r="AL444" s="122">
        <f>IF(R444="√",$J444*$L444/$N444,0)</f>
        <v>0</v>
      </c>
      <c r="AM444" s="122"/>
      <c r="AN444" s="122"/>
      <c r="AO444" s="122">
        <f>IF(S444="√",$J444*$L444/$N444,0)</f>
        <v>0</v>
      </c>
      <c r="AP444" s="122"/>
      <c r="AQ444" s="122"/>
      <c r="AR444" s="122">
        <f>IF(T444="√",$J444*$L444/$N444,0)</f>
        <v>0</v>
      </c>
      <c r="AS444" s="122"/>
      <c r="AT444" s="122"/>
      <c r="AU444" s="122">
        <f>IF(U444="√",$J444*$L444/$N444,0)</f>
        <v>0</v>
      </c>
      <c r="AV444" s="122"/>
      <c r="AW444" s="122"/>
      <c r="AX444" s="122">
        <f>IF(V444="√",$J444*$L444/$N444,0)</f>
        <v>0</v>
      </c>
      <c r="AY444" s="122"/>
      <c r="AZ444" s="122"/>
      <c r="BA444" s="122">
        <f>IF(W444="√",$J444*$L444/$N444,0)</f>
        <v>0</v>
      </c>
      <c r="BB444" s="122"/>
      <c r="BC444" s="122"/>
      <c r="BD444" s="122">
        <f>IF(X444="√",$J444*$L444/$N444,0)</f>
        <v>0</v>
      </c>
      <c r="BE444" s="122"/>
      <c r="BF444" s="122"/>
      <c r="BG444" s="122">
        <f>IF(Y444="√",$J444*$L444/$N444,0)</f>
        <v>0</v>
      </c>
      <c r="BH444" s="122"/>
      <c r="BI444" s="122"/>
      <c r="BJ444" s="122">
        <f>IF(Z444="√",$J444*$L444/$N444,0)</f>
        <v>0</v>
      </c>
      <c r="BK444" s="122"/>
      <c r="BL444" s="310"/>
      <c r="BM444" s="315"/>
      <c r="BN444" s="318"/>
    </row>
    <row r="445" s="121" customFormat="1" ht="33.95" hidden="1" customHeight="1" outlineLevel="4" spans="2:66">
      <c r="B445" s="122" t="s">
        <v>784</v>
      </c>
      <c r="C445" s="123" t="s">
        <v>1782</v>
      </c>
      <c r="D445" s="121" t="s">
        <v>1783</v>
      </c>
      <c r="E445" s="122"/>
      <c r="F445" s="122" t="s">
        <v>1610</v>
      </c>
      <c r="G445" s="122" t="s">
        <v>928</v>
      </c>
      <c r="H445" s="122">
        <f t="shared" si="823"/>
        <v>0</v>
      </c>
      <c r="I445" s="122" t="s">
        <v>1227</v>
      </c>
      <c r="J445" s="302"/>
      <c r="K445" s="122" t="s">
        <v>1135</v>
      </c>
      <c r="L445" s="122">
        <v>260</v>
      </c>
      <c r="M445" s="122" t="s">
        <v>1755</v>
      </c>
      <c r="N445" s="122">
        <f t="shared" si="824"/>
        <v>0</v>
      </c>
      <c r="O445" s="320"/>
      <c r="P445" s="320"/>
      <c r="Q445" s="320"/>
      <c r="R445" s="320"/>
      <c r="S445" s="320"/>
      <c r="T445" s="320"/>
      <c r="U445" s="320"/>
      <c r="V445" s="320"/>
      <c r="W445" s="320"/>
      <c r="X445" s="320"/>
      <c r="Y445" s="320"/>
      <c r="Z445" s="320"/>
      <c r="AA445" s="122"/>
      <c r="AB445" s="122">
        <f>SUM(AC445,AF445,AI445,AL445,AO445,AR445,AU445,AX445,BA445,BD445,BG445,BJ445)</f>
        <v>0</v>
      </c>
      <c r="AC445" s="122">
        <f>IF(O445="√",$J445*$L445/$N445,0)</f>
        <v>0</v>
      </c>
      <c r="AD445" s="122"/>
      <c r="AE445" s="122"/>
      <c r="AF445" s="122">
        <f>IF(P445="√",$J445*$L445/$N445,0)</f>
        <v>0</v>
      </c>
      <c r="AG445" s="122"/>
      <c r="AH445" s="122"/>
      <c r="AI445" s="122">
        <f>IF(Q445="√",$J445*$L445/$N445,0)</f>
        <v>0</v>
      </c>
      <c r="AJ445" s="122"/>
      <c r="AK445" s="122"/>
      <c r="AL445" s="122">
        <f>IF(R445="√",$J445*$L445/$N445,0)</f>
        <v>0</v>
      </c>
      <c r="AM445" s="122"/>
      <c r="AN445" s="122"/>
      <c r="AO445" s="122">
        <f>IF(S445="√",$J445*$L445/$N445,0)</f>
        <v>0</v>
      </c>
      <c r="AP445" s="122"/>
      <c r="AQ445" s="122"/>
      <c r="AR445" s="122">
        <f>IF(T445="√",$J445*$L445/$N445,0)</f>
        <v>0</v>
      </c>
      <c r="AS445" s="122"/>
      <c r="AT445" s="122"/>
      <c r="AU445" s="122">
        <f>IF(U445="√",$J445*$L445/$N445,0)</f>
        <v>0</v>
      </c>
      <c r="AV445" s="122"/>
      <c r="AW445" s="122"/>
      <c r="AX445" s="122">
        <f>IF(V445="√",$J445*$L445/$N445,0)</f>
        <v>0</v>
      </c>
      <c r="AY445" s="122"/>
      <c r="AZ445" s="122"/>
      <c r="BA445" s="122">
        <f>IF(W445="√",$J445*$L445/$N445,0)</f>
        <v>0</v>
      </c>
      <c r="BB445" s="122"/>
      <c r="BC445" s="122"/>
      <c r="BD445" s="122">
        <f>IF(X445="√",$J445*$L445/$N445,0)</f>
        <v>0</v>
      </c>
      <c r="BE445" s="122"/>
      <c r="BF445" s="122"/>
      <c r="BG445" s="122">
        <f>IF(Y445="√",$J445*$L445/$N445,0)</f>
        <v>0</v>
      </c>
      <c r="BH445" s="122"/>
      <c r="BI445" s="122"/>
      <c r="BJ445" s="122">
        <f>IF(Z445="√",$J445*$L445/$N445,0)</f>
        <v>0</v>
      </c>
      <c r="BK445" s="122"/>
      <c r="BL445" s="310"/>
      <c r="BM445" s="315"/>
      <c r="BN445" s="318"/>
    </row>
    <row r="446" s="48" customFormat="1" ht="33.95" hidden="1" customHeight="1" outlineLevel="3" collapsed="1" spans="2:66">
      <c r="B446" s="118" t="s">
        <v>779</v>
      </c>
      <c r="C446" s="119" t="s">
        <v>1784</v>
      </c>
      <c r="D446" s="48" t="s">
        <v>1785</v>
      </c>
      <c r="E446" s="118"/>
      <c r="F446" s="118"/>
      <c r="G446" s="118"/>
      <c r="H446" s="118">
        <f>SUM(H447:H460)</f>
        <v>0</v>
      </c>
      <c r="I446" s="118"/>
      <c r="J446" s="118"/>
      <c r="K446" s="118"/>
      <c r="L446" s="118"/>
      <c r="M446" s="118"/>
      <c r="N446" s="309"/>
      <c r="O446" s="292"/>
      <c r="P446" s="292"/>
      <c r="Q446" s="292"/>
      <c r="R446" s="292"/>
      <c r="S446" s="292"/>
      <c r="T446" s="292"/>
      <c r="U446" s="292"/>
      <c r="V446" s="292"/>
      <c r="W446" s="292"/>
      <c r="X446" s="292"/>
      <c r="Y446" s="292"/>
      <c r="Z446" s="292"/>
      <c r="AA446" s="292"/>
      <c r="AB446" s="118">
        <f>SUM(AB447:AB460)</f>
        <v>0</v>
      </c>
      <c r="AC446" s="118">
        <f>SUM(AC447:AC460)</f>
        <v>0</v>
      </c>
      <c r="AD446" s="118"/>
      <c r="AE446" s="118"/>
      <c r="AF446" s="118">
        <f>SUM(AF447:AF460)</f>
        <v>0</v>
      </c>
      <c r="AG446" s="118"/>
      <c r="AH446" s="118"/>
      <c r="AI446" s="118">
        <f>SUM(AI447:AI460)</f>
        <v>0</v>
      </c>
      <c r="AJ446" s="118"/>
      <c r="AK446" s="118"/>
      <c r="AL446" s="118">
        <f>SUM(AL447:AL460)</f>
        <v>0</v>
      </c>
      <c r="AM446" s="118"/>
      <c r="AN446" s="118"/>
      <c r="AO446" s="118">
        <f>SUM(AO447:AO460)</f>
        <v>0</v>
      </c>
      <c r="AP446" s="118"/>
      <c r="AQ446" s="118"/>
      <c r="AR446" s="118">
        <f>SUM(AR447:AR460)</f>
        <v>0</v>
      </c>
      <c r="AS446" s="118"/>
      <c r="AT446" s="118"/>
      <c r="AU446" s="118">
        <f>SUM(AU447:AU460)</f>
        <v>0</v>
      </c>
      <c r="AV446" s="118"/>
      <c r="AW446" s="118"/>
      <c r="AX446" s="118">
        <f>SUM(AX447:AX460)</f>
        <v>0</v>
      </c>
      <c r="AY446" s="118"/>
      <c r="AZ446" s="118"/>
      <c r="BA446" s="118">
        <f>SUM(BA447:BA460)</f>
        <v>0</v>
      </c>
      <c r="BB446" s="118"/>
      <c r="BC446" s="118"/>
      <c r="BD446" s="118">
        <f>SUM(BD447:BD460)</f>
        <v>0</v>
      </c>
      <c r="BE446" s="118"/>
      <c r="BF446" s="118"/>
      <c r="BG446" s="118">
        <f>SUM(BG447:BG460)</f>
        <v>0</v>
      </c>
      <c r="BH446" s="118"/>
      <c r="BI446" s="118"/>
      <c r="BJ446" s="118">
        <f>SUM(BJ447:BJ460)</f>
        <v>0</v>
      </c>
      <c r="BK446" s="118"/>
      <c r="BL446" s="309"/>
      <c r="BM446" s="315"/>
      <c r="BN446" s="317"/>
    </row>
    <row r="447" s="121" customFormat="1" ht="33.95" hidden="1" customHeight="1" outlineLevel="5" spans="2:66">
      <c r="B447" s="122" t="s">
        <v>784</v>
      </c>
      <c r="C447" s="123" t="s">
        <v>1786</v>
      </c>
      <c r="D447" s="121" t="s">
        <v>1787</v>
      </c>
      <c r="E447" s="122" t="s">
        <v>1788</v>
      </c>
      <c r="F447" s="122" t="s">
        <v>1610</v>
      </c>
      <c r="G447" s="122" t="s">
        <v>928</v>
      </c>
      <c r="H447" s="122">
        <f t="shared" ref="H447:H459" si="825">J447*L447</f>
        <v>0</v>
      </c>
      <c r="I447" s="122" t="s">
        <v>1227</v>
      </c>
      <c r="J447" s="302"/>
      <c r="K447" s="122" t="s">
        <v>1789</v>
      </c>
      <c r="L447" s="122">
        <v>48</v>
      </c>
      <c r="M447" s="122" t="s">
        <v>1790</v>
      </c>
      <c r="N447" s="122">
        <f t="shared" ref="N447:N459" si="826">COUNTA(O447:Z447)</f>
        <v>0</v>
      </c>
      <c r="O447" s="321"/>
      <c r="P447" s="321"/>
      <c r="Q447" s="321"/>
      <c r="R447" s="321"/>
      <c r="S447" s="321"/>
      <c r="T447" s="321"/>
      <c r="U447" s="321"/>
      <c r="V447" s="321"/>
      <c r="W447" s="321"/>
      <c r="X447" s="321"/>
      <c r="Y447" s="321"/>
      <c r="Z447" s="321"/>
      <c r="AA447" s="122"/>
      <c r="AB447" s="122">
        <f>SUM(AC447,AF447,AI447,AL447,AO447,AR447,AU447,AX447,BA447,BD447,BG447,BJ447)</f>
        <v>0</v>
      </c>
      <c r="AC447" s="122">
        <f>IF(O447="√",$J447*$L447/$N447,0)</f>
        <v>0</v>
      </c>
      <c r="AD447" s="122"/>
      <c r="AE447" s="122"/>
      <c r="AF447" s="122">
        <f>IF(P447="√",$J447*$L447/$N447,0)</f>
        <v>0</v>
      </c>
      <c r="AG447" s="122"/>
      <c r="AH447" s="122"/>
      <c r="AI447" s="122">
        <f>IF(Q447="√",$J447*$L447/$N447,0)</f>
        <v>0</v>
      </c>
      <c r="AJ447" s="122"/>
      <c r="AK447" s="122"/>
      <c r="AL447" s="122">
        <f>IF(R447="√",$J447*$L447/$N447,0)</f>
        <v>0</v>
      </c>
      <c r="AM447" s="122"/>
      <c r="AN447" s="122"/>
      <c r="AO447" s="122">
        <f>IF(S447="√",$J447*$L447/$N447,0)</f>
        <v>0</v>
      </c>
      <c r="AP447" s="122"/>
      <c r="AQ447" s="122"/>
      <c r="AR447" s="122">
        <f>IF(T447="√",$J447*$L447/$N447,0)</f>
        <v>0</v>
      </c>
      <c r="AS447" s="122"/>
      <c r="AT447" s="122"/>
      <c r="AU447" s="122">
        <f>IF(U447="√",$J447*$L447/$N447,0)</f>
        <v>0</v>
      </c>
      <c r="AV447" s="122"/>
      <c r="AW447" s="122"/>
      <c r="AX447" s="122">
        <f>IF(V447="√",$J447*$L447/$N447,0)</f>
        <v>0</v>
      </c>
      <c r="AY447" s="122"/>
      <c r="AZ447" s="122"/>
      <c r="BA447" s="122">
        <f>IF(W447="√",$J447*$L447/$N447,0)</f>
        <v>0</v>
      </c>
      <c r="BB447" s="122"/>
      <c r="BC447" s="122"/>
      <c r="BD447" s="122">
        <f>IF(X447="√",$J447*$L447/$N447,0)</f>
        <v>0</v>
      </c>
      <c r="BE447" s="122"/>
      <c r="BF447" s="122"/>
      <c r="BG447" s="122">
        <f>IF(Y447="√",$J447*$L447/$N447,0)</f>
        <v>0</v>
      </c>
      <c r="BH447" s="122"/>
      <c r="BI447" s="122"/>
      <c r="BJ447" s="122">
        <f>IF(Z447="√",$J447*$L447/$N447,0)</f>
        <v>0</v>
      </c>
      <c r="BK447" s="122"/>
      <c r="BL447" s="310"/>
      <c r="BM447" s="315"/>
      <c r="BN447" s="318"/>
    </row>
    <row r="448" s="121" customFormat="1" ht="33.95" hidden="1" customHeight="1" outlineLevel="5" spans="2:66">
      <c r="B448" s="122" t="s">
        <v>784</v>
      </c>
      <c r="C448" s="123" t="s">
        <v>1791</v>
      </c>
      <c r="D448" s="121" t="s">
        <v>1792</v>
      </c>
      <c r="E448" s="122" t="s">
        <v>1793</v>
      </c>
      <c r="F448" s="122" t="s">
        <v>1610</v>
      </c>
      <c r="G448" s="122" t="s">
        <v>928</v>
      </c>
      <c r="H448" s="122">
        <f t="shared" si="825"/>
        <v>0</v>
      </c>
      <c r="I448" s="122" t="s">
        <v>1227</v>
      </c>
      <c r="J448" s="302"/>
      <c r="K448" s="122" t="s">
        <v>1789</v>
      </c>
      <c r="L448" s="122">
        <v>338</v>
      </c>
      <c r="M448" s="122" t="s">
        <v>1790</v>
      </c>
      <c r="N448" s="122">
        <f t="shared" si="826"/>
        <v>0</v>
      </c>
      <c r="O448" s="302"/>
      <c r="P448" s="302"/>
      <c r="Q448" s="302"/>
      <c r="R448" s="302"/>
      <c r="S448" s="302"/>
      <c r="T448" s="302"/>
      <c r="U448" s="302"/>
      <c r="V448" s="302"/>
      <c r="W448" s="302"/>
      <c r="X448" s="302"/>
      <c r="Y448" s="302"/>
      <c r="Z448" s="302"/>
      <c r="AA448" s="122"/>
      <c r="AB448" s="122">
        <f>SUM(AC448,AF448,AI448,AL448,AO448,AR448,AU448,AX448,BA448,BD448,BG448,BJ448)</f>
        <v>0</v>
      </c>
      <c r="AC448" s="122">
        <f>IF(O448="√",$J448*$L448/$N448,0)</f>
        <v>0</v>
      </c>
      <c r="AD448" s="122"/>
      <c r="AE448" s="122"/>
      <c r="AF448" s="122">
        <f>IF(P448="√",$J448*$L448/$N448,0)</f>
        <v>0</v>
      </c>
      <c r="AG448" s="122"/>
      <c r="AH448" s="122"/>
      <c r="AI448" s="122">
        <f>IF(Q448="√",$J448*$L448/$N448,0)</f>
        <v>0</v>
      </c>
      <c r="AJ448" s="122"/>
      <c r="AK448" s="122"/>
      <c r="AL448" s="122">
        <f>IF(R448="√",$J448*$L448/$N448,0)</f>
        <v>0</v>
      </c>
      <c r="AM448" s="122"/>
      <c r="AN448" s="122"/>
      <c r="AO448" s="122">
        <f>IF(S448="√",$J448*$L448/$N448,0)</f>
        <v>0</v>
      </c>
      <c r="AP448" s="122"/>
      <c r="AQ448" s="122"/>
      <c r="AR448" s="122">
        <f>IF(T448="√",$J448*$L448/$N448,0)</f>
        <v>0</v>
      </c>
      <c r="AS448" s="122"/>
      <c r="AT448" s="122"/>
      <c r="AU448" s="122">
        <f>IF(U448="√",$J448*$L448/$N448,0)</f>
        <v>0</v>
      </c>
      <c r="AV448" s="122"/>
      <c r="AW448" s="122"/>
      <c r="AX448" s="122">
        <f>IF(V448="√",$J448*$L448/$N448,0)</f>
        <v>0</v>
      </c>
      <c r="AY448" s="122"/>
      <c r="AZ448" s="122"/>
      <c r="BA448" s="122">
        <f>IF(W448="√",$J448*$L448/$N448,0)</f>
        <v>0</v>
      </c>
      <c r="BB448" s="122"/>
      <c r="BC448" s="122"/>
      <c r="BD448" s="122">
        <f>IF(X448="√",$J448*$L448/$N448,0)</f>
        <v>0</v>
      </c>
      <c r="BE448" s="122"/>
      <c r="BF448" s="122"/>
      <c r="BG448" s="122">
        <f>IF(Y448="√",$J448*$L448/$N448,0)</f>
        <v>0</v>
      </c>
      <c r="BH448" s="122"/>
      <c r="BI448" s="122"/>
      <c r="BJ448" s="122">
        <f>IF(Z448="√",$J448*$L448/$N448,0)</f>
        <v>0</v>
      </c>
      <c r="BK448" s="122"/>
      <c r="BL448" s="310"/>
      <c r="BM448" s="315"/>
      <c r="BN448" s="318"/>
    </row>
    <row r="449" s="121" customFormat="1" ht="33.95" hidden="1" customHeight="1" outlineLevel="5" spans="2:66">
      <c r="B449" s="122" t="s">
        <v>784</v>
      </c>
      <c r="C449" s="123" t="s">
        <v>1794</v>
      </c>
      <c r="D449" s="121" t="s">
        <v>1795</v>
      </c>
      <c r="E449" s="122" t="s">
        <v>1796</v>
      </c>
      <c r="F449" s="122" t="s">
        <v>1610</v>
      </c>
      <c r="G449" s="122" t="s">
        <v>928</v>
      </c>
      <c r="H449" s="122">
        <f t="shared" si="825"/>
        <v>0</v>
      </c>
      <c r="I449" s="122" t="s">
        <v>1227</v>
      </c>
      <c r="J449" s="302"/>
      <c r="K449" s="122" t="s">
        <v>1381</v>
      </c>
      <c r="L449" s="122">
        <v>190</v>
      </c>
      <c r="M449" s="122" t="s">
        <v>1660</v>
      </c>
      <c r="N449" s="122">
        <f t="shared" si="826"/>
        <v>0</v>
      </c>
      <c r="O449" s="302"/>
      <c r="P449" s="302"/>
      <c r="Q449" s="302"/>
      <c r="R449" s="302"/>
      <c r="S449" s="302"/>
      <c r="T449" s="302"/>
      <c r="U449" s="302"/>
      <c r="V449" s="302"/>
      <c r="W449" s="302"/>
      <c r="X449" s="302"/>
      <c r="Y449" s="302"/>
      <c r="Z449" s="302"/>
      <c r="AA449" s="122"/>
      <c r="AB449" s="122">
        <f t="shared" ref="AB449:AB460" si="827">SUM(AC449,AF449,AI449,AL449,AO449,AR449,AU449,AX449,BA449,BD449,BG449,BJ449)</f>
        <v>0</v>
      </c>
      <c r="AC449" s="122">
        <f t="shared" ref="AC449:AC459" si="828">IF(O449="√",$J449*$L449/$N449,0)</f>
        <v>0</v>
      </c>
      <c r="AD449" s="122"/>
      <c r="AE449" s="122"/>
      <c r="AF449" s="122">
        <f t="shared" ref="AF449:AF459" si="829">IF(P449="√",$J449*$L449/$N449,0)</f>
        <v>0</v>
      </c>
      <c r="AG449" s="122"/>
      <c r="AH449" s="122"/>
      <c r="AI449" s="122">
        <f t="shared" ref="AI449:AI459" si="830">IF(Q449="√",$J449*$L449/$N449,0)</f>
        <v>0</v>
      </c>
      <c r="AJ449" s="122"/>
      <c r="AK449" s="122"/>
      <c r="AL449" s="122">
        <f t="shared" ref="AL449:AL459" si="831">IF(R449="√",$J449*$L449/$N449,0)</f>
        <v>0</v>
      </c>
      <c r="AM449" s="122"/>
      <c r="AN449" s="122"/>
      <c r="AO449" s="122">
        <f t="shared" ref="AO449:AO459" si="832">IF(S449="√",$J449*$L449/$N449,0)</f>
        <v>0</v>
      </c>
      <c r="AP449" s="122"/>
      <c r="AQ449" s="122"/>
      <c r="AR449" s="122">
        <f t="shared" ref="AR449:AR459" si="833">IF(T449="√",$J449*$L449/$N449,0)</f>
        <v>0</v>
      </c>
      <c r="AS449" s="122"/>
      <c r="AT449" s="122"/>
      <c r="AU449" s="122">
        <f t="shared" ref="AU449:AU459" si="834">IF(U449="√",$J449*$L449/$N449,0)</f>
        <v>0</v>
      </c>
      <c r="AV449" s="122"/>
      <c r="AW449" s="122"/>
      <c r="AX449" s="122">
        <f t="shared" ref="AX449:AX459" si="835">IF(V449="√",$J449*$L449/$N449,0)</f>
        <v>0</v>
      </c>
      <c r="AY449" s="122"/>
      <c r="AZ449" s="122"/>
      <c r="BA449" s="122">
        <f t="shared" ref="BA449:BA459" si="836">IF(W449="√",$J449*$L449/$N449,0)</f>
        <v>0</v>
      </c>
      <c r="BB449" s="122"/>
      <c r="BC449" s="122"/>
      <c r="BD449" s="122">
        <f t="shared" ref="BD449:BD459" si="837">IF(X449="√",$J449*$L449/$N449,0)</f>
        <v>0</v>
      </c>
      <c r="BE449" s="122"/>
      <c r="BF449" s="122"/>
      <c r="BG449" s="122">
        <f t="shared" ref="BG449:BG459" si="838">IF(Y449="√",$J449*$L449/$N449,0)</f>
        <v>0</v>
      </c>
      <c r="BH449" s="122"/>
      <c r="BI449" s="122"/>
      <c r="BJ449" s="122">
        <f t="shared" ref="BJ449:BJ459" si="839">IF(Z449="√",$J449*$L449/$N449,0)</f>
        <v>0</v>
      </c>
      <c r="BK449" s="122"/>
      <c r="BL449" s="310"/>
      <c r="BM449" s="315"/>
      <c r="BN449" s="318"/>
    </row>
    <row r="450" s="121" customFormat="1" ht="33.95" hidden="1" customHeight="1" outlineLevel="5" spans="2:66">
      <c r="B450" s="122" t="s">
        <v>784</v>
      </c>
      <c r="C450" s="123" t="s">
        <v>1797</v>
      </c>
      <c r="D450" s="121" t="s">
        <v>1798</v>
      </c>
      <c r="E450" s="122" t="s">
        <v>1799</v>
      </c>
      <c r="F450" s="122" t="s">
        <v>1610</v>
      </c>
      <c r="G450" s="122" t="s">
        <v>928</v>
      </c>
      <c r="H450" s="122">
        <f t="shared" si="825"/>
        <v>0</v>
      </c>
      <c r="I450" s="122" t="s">
        <v>1227</v>
      </c>
      <c r="J450" s="302"/>
      <c r="K450" s="122" t="s">
        <v>1381</v>
      </c>
      <c r="L450" s="122">
        <v>500</v>
      </c>
      <c r="M450" s="122" t="s">
        <v>1660</v>
      </c>
      <c r="N450" s="122">
        <f t="shared" si="826"/>
        <v>0</v>
      </c>
      <c r="O450" s="302"/>
      <c r="P450" s="302"/>
      <c r="Q450" s="302"/>
      <c r="R450" s="302"/>
      <c r="S450" s="302"/>
      <c r="T450" s="302"/>
      <c r="U450" s="302"/>
      <c r="V450" s="302"/>
      <c r="W450" s="302"/>
      <c r="X450" s="302"/>
      <c r="Y450" s="302"/>
      <c r="Z450" s="302"/>
      <c r="AA450" s="122"/>
      <c r="AB450" s="122">
        <f t="shared" si="827"/>
        <v>0</v>
      </c>
      <c r="AC450" s="122">
        <f t="shared" si="828"/>
        <v>0</v>
      </c>
      <c r="AD450" s="122"/>
      <c r="AE450" s="122"/>
      <c r="AF450" s="122">
        <f t="shared" si="829"/>
        <v>0</v>
      </c>
      <c r="AG450" s="122"/>
      <c r="AH450" s="122"/>
      <c r="AI450" s="122">
        <f t="shared" si="830"/>
        <v>0</v>
      </c>
      <c r="AJ450" s="122"/>
      <c r="AK450" s="122"/>
      <c r="AL450" s="122">
        <f t="shared" si="831"/>
        <v>0</v>
      </c>
      <c r="AM450" s="122"/>
      <c r="AN450" s="122"/>
      <c r="AO450" s="122">
        <f t="shared" si="832"/>
        <v>0</v>
      </c>
      <c r="AP450" s="122"/>
      <c r="AQ450" s="122"/>
      <c r="AR450" s="122">
        <f t="shared" si="833"/>
        <v>0</v>
      </c>
      <c r="AS450" s="122"/>
      <c r="AT450" s="122"/>
      <c r="AU450" s="122">
        <f t="shared" si="834"/>
        <v>0</v>
      </c>
      <c r="AV450" s="122"/>
      <c r="AW450" s="122"/>
      <c r="AX450" s="122">
        <f t="shared" si="835"/>
        <v>0</v>
      </c>
      <c r="AY450" s="122"/>
      <c r="AZ450" s="122"/>
      <c r="BA450" s="122">
        <f t="shared" si="836"/>
        <v>0</v>
      </c>
      <c r="BB450" s="122"/>
      <c r="BC450" s="122"/>
      <c r="BD450" s="122">
        <f t="shared" si="837"/>
        <v>0</v>
      </c>
      <c r="BE450" s="122"/>
      <c r="BF450" s="122"/>
      <c r="BG450" s="122">
        <f t="shared" si="838"/>
        <v>0</v>
      </c>
      <c r="BH450" s="122"/>
      <c r="BI450" s="122"/>
      <c r="BJ450" s="122">
        <f t="shared" si="839"/>
        <v>0</v>
      </c>
      <c r="BK450" s="122"/>
      <c r="BL450" s="310"/>
      <c r="BM450" s="315"/>
      <c r="BN450" s="318"/>
    </row>
    <row r="451" s="121" customFormat="1" ht="33.95" hidden="1" customHeight="1" outlineLevel="5" spans="2:66">
      <c r="B451" s="122" t="s">
        <v>784</v>
      </c>
      <c r="C451" s="123" t="s">
        <v>1800</v>
      </c>
      <c r="D451" s="121" t="s">
        <v>1801</v>
      </c>
      <c r="E451" s="122" t="s">
        <v>1802</v>
      </c>
      <c r="F451" s="122" t="s">
        <v>1610</v>
      </c>
      <c r="G451" s="122" t="s">
        <v>928</v>
      </c>
      <c r="H451" s="122">
        <f t="shared" si="825"/>
        <v>0</v>
      </c>
      <c r="I451" s="122" t="s">
        <v>1227</v>
      </c>
      <c r="J451" s="302"/>
      <c r="K451" s="122" t="s">
        <v>1381</v>
      </c>
      <c r="L451" s="122">
        <v>80</v>
      </c>
      <c r="M451" s="122" t="s">
        <v>1660</v>
      </c>
      <c r="N451" s="122">
        <f t="shared" si="826"/>
        <v>0</v>
      </c>
      <c r="O451" s="302"/>
      <c r="P451" s="302"/>
      <c r="Q451" s="302"/>
      <c r="R451" s="302"/>
      <c r="S451" s="302"/>
      <c r="T451" s="302"/>
      <c r="U451" s="302"/>
      <c r="V451" s="302"/>
      <c r="W451" s="302"/>
      <c r="X451" s="302"/>
      <c r="Y451" s="302"/>
      <c r="Z451" s="302"/>
      <c r="AA451" s="122"/>
      <c r="AB451" s="122">
        <f t="shared" si="827"/>
        <v>0</v>
      </c>
      <c r="AC451" s="122">
        <f t="shared" si="828"/>
        <v>0</v>
      </c>
      <c r="AD451" s="122"/>
      <c r="AE451" s="122"/>
      <c r="AF451" s="122">
        <f t="shared" si="829"/>
        <v>0</v>
      </c>
      <c r="AG451" s="122"/>
      <c r="AH451" s="122"/>
      <c r="AI451" s="122">
        <f t="shared" si="830"/>
        <v>0</v>
      </c>
      <c r="AJ451" s="122"/>
      <c r="AK451" s="122"/>
      <c r="AL451" s="122">
        <f t="shared" si="831"/>
        <v>0</v>
      </c>
      <c r="AM451" s="122"/>
      <c r="AN451" s="122"/>
      <c r="AO451" s="122">
        <f t="shared" si="832"/>
        <v>0</v>
      </c>
      <c r="AP451" s="122"/>
      <c r="AQ451" s="122"/>
      <c r="AR451" s="122">
        <f t="shared" si="833"/>
        <v>0</v>
      </c>
      <c r="AS451" s="122"/>
      <c r="AT451" s="122"/>
      <c r="AU451" s="122">
        <f t="shared" si="834"/>
        <v>0</v>
      </c>
      <c r="AV451" s="122"/>
      <c r="AW451" s="122"/>
      <c r="AX451" s="122">
        <f t="shared" si="835"/>
        <v>0</v>
      </c>
      <c r="AY451" s="122"/>
      <c r="AZ451" s="122"/>
      <c r="BA451" s="122">
        <f t="shared" si="836"/>
        <v>0</v>
      </c>
      <c r="BB451" s="122"/>
      <c r="BC451" s="122"/>
      <c r="BD451" s="122">
        <f t="shared" si="837"/>
        <v>0</v>
      </c>
      <c r="BE451" s="122"/>
      <c r="BF451" s="122"/>
      <c r="BG451" s="122">
        <f t="shared" si="838"/>
        <v>0</v>
      </c>
      <c r="BH451" s="122"/>
      <c r="BI451" s="122"/>
      <c r="BJ451" s="122">
        <f t="shared" si="839"/>
        <v>0</v>
      </c>
      <c r="BK451" s="122"/>
      <c r="BL451" s="310"/>
      <c r="BM451" s="315"/>
      <c r="BN451" s="318"/>
    </row>
    <row r="452" s="121" customFormat="1" ht="33.95" hidden="1" customHeight="1" outlineLevel="5" spans="2:66">
      <c r="B452" s="122" t="s">
        <v>784</v>
      </c>
      <c r="C452" s="123" t="s">
        <v>1803</v>
      </c>
      <c r="D452" s="121" t="s">
        <v>1804</v>
      </c>
      <c r="E452" s="122" t="s">
        <v>1805</v>
      </c>
      <c r="F452" s="122" t="s">
        <v>1610</v>
      </c>
      <c r="G452" s="122" t="s">
        <v>928</v>
      </c>
      <c r="H452" s="122">
        <f t="shared" si="825"/>
        <v>0</v>
      </c>
      <c r="I452" s="122" t="s">
        <v>1227</v>
      </c>
      <c r="J452" s="302"/>
      <c r="K452" s="122" t="s">
        <v>1381</v>
      </c>
      <c r="L452" s="122">
        <v>10</v>
      </c>
      <c r="M452" s="122" t="s">
        <v>1660</v>
      </c>
      <c r="N452" s="122">
        <f t="shared" si="826"/>
        <v>0</v>
      </c>
      <c r="O452" s="302"/>
      <c r="P452" s="302"/>
      <c r="Q452" s="302"/>
      <c r="R452" s="302"/>
      <c r="S452" s="302"/>
      <c r="T452" s="302"/>
      <c r="U452" s="302"/>
      <c r="V452" s="302"/>
      <c r="W452" s="302"/>
      <c r="X452" s="302"/>
      <c r="Y452" s="302"/>
      <c r="Z452" s="302"/>
      <c r="AA452" s="122"/>
      <c r="AB452" s="122">
        <f t="shared" si="827"/>
        <v>0</v>
      </c>
      <c r="AC452" s="122">
        <f t="shared" si="828"/>
        <v>0</v>
      </c>
      <c r="AD452" s="122"/>
      <c r="AE452" s="122"/>
      <c r="AF452" s="122">
        <f t="shared" si="829"/>
        <v>0</v>
      </c>
      <c r="AG452" s="122"/>
      <c r="AH452" s="122"/>
      <c r="AI452" s="122">
        <f t="shared" si="830"/>
        <v>0</v>
      </c>
      <c r="AJ452" s="122"/>
      <c r="AK452" s="122"/>
      <c r="AL452" s="122">
        <f t="shared" si="831"/>
        <v>0</v>
      </c>
      <c r="AM452" s="122"/>
      <c r="AN452" s="122"/>
      <c r="AO452" s="122">
        <f t="shared" si="832"/>
        <v>0</v>
      </c>
      <c r="AP452" s="122"/>
      <c r="AQ452" s="122"/>
      <c r="AR452" s="122">
        <f t="shared" si="833"/>
        <v>0</v>
      </c>
      <c r="AS452" s="122"/>
      <c r="AT452" s="122"/>
      <c r="AU452" s="122">
        <f t="shared" si="834"/>
        <v>0</v>
      </c>
      <c r="AV452" s="122"/>
      <c r="AW452" s="122"/>
      <c r="AX452" s="122">
        <f t="shared" si="835"/>
        <v>0</v>
      </c>
      <c r="AY452" s="122"/>
      <c r="AZ452" s="122"/>
      <c r="BA452" s="122">
        <f t="shared" si="836"/>
        <v>0</v>
      </c>
      <c r="BB452" s="122"/>
      <c r="BC452" s="122"/>
      <c r="BD452" s="122">
        <f t="shared" si="837"/>
        <v>0</v>
      </c>
      <c r="BE452" s="122"/>
      <c r="BF452" s="122"/>
      <c r="BG452" s="122">
        <f t="shared" si="838"/>
        <v>0</v>
      </c>
      <c r="BH452" s="122"/>
      <c r="BI452" s="122"/>
      <c r="BJ452" s="122">
        <f t="shared" si="839"/>
        <v>0</v>
      </c>
      <c r="BK452" s="122"/>
      <c r="BL452" s="310"/>
      <c r="BM452" s="315"/>
      <c r="BN452" s="318"/>
    </row>
    <row r="453" s="121" customFormat="1" ht="33.95" hidden="1" customHeight="1" outlineLevel="5" spans="2:66">
      <c r="B453" s="122" t="s">
        <v>784</v>
      </c>
      <c r="C453" s="123" t="s">
        <v>1806</v>
      </c>
      <c r="D453" s="121" t="s">
        <v>1807</v>
      </c>
      <c r="E453" s="122" t="s">
        <v>1808</v>
      </c>
      <c r="F453" s="122" t="s">
        <v>1610</v>
      </c>
      <c r="G453" s="122" t="s">
        <v>928</v>
      </c>
      <c r="H453" s="122">
        <f t="shared" si="825"/>
        <v>0</v>
      </c>
      <c r="I453" s="122" t="s">
        <v>1227</v>
      </c>
      <c r="J453" s="302"/>
      <c r="K453" s="122" t="s">
        <v>1744</v>
      </c>
      <c r="L453" s="122">
        <v>37</v>
      </c>
      <c r="M453" s="122" t="s">
        <v>1745</v>
      </c>
      <c r="N453" s="122">
        <f t="shared" si="826"/>
        <v>0</v>
      </c>
      <c r="O453" s="302"/>
      <c r="P453" s="302"/>
      <c r="Q453" s="302"/>
      <c r="R453" s="302"/>
      <c r="S453" s="302"/>
      <c r="T453" s="302"/>
      <c r="U453" s="302"/>
      <c r="V453" s="302"/>
      <c r="W453" s="302"/>
      <c r="X453" s="302"/>
      <c r="Y453" s="302"/>
      <c r="Z453" s="302"/>
      <c r="AA453" s="122"/>
      <c r="AB453" s="122">
        <f t="shared" si="827"/>
        <v>0</v>
      </c>
      <c r="AC453" s="122">
        <f t="shared" si="828"/>
        <v>0</v>
      </c>
      <c r="AD453" s="122"/>
      <c r="AE453" s="122"/>
      <c r="AF453" s="122">
        <f t="shared" si="829"/>
        <v>0</v>
      </c>
      <c r="AG453" s="122"/>
      <c r="AH453" s="122"/>
      <c r="AI453" s="122">
        <f t="shared" si="830"/>
        <v>0</v>
      </c>
      <c r="AJ453" s="122"/>
      <c r="AK453" s="122"/>
      <c r="AL453" s="122">
        <f t="shared" si="831"/>
        <v>0</v>
      </c>
      <c r="AM453" s="122"/>
      <c r="AN453" s="122"/>
      <c r="AO453" s="122">
        <f t="shared" si="832"/>
        <v>0</v>
      </c>
      <c r="AP453" s="122"/>
      <c r="AQ453" s="122"/>
      <c r="AR453" s="122">
        <f t="shared" si="833"/>
        <v>0</v>
      </c>
      <c r="AS453" s="122"/>
      <c r="AT453" s="122"/>
      <c r="AU453" s="122">
        <f t="shared" si="834"/>
        <v>0</v>
      </c>
      <c r="AV453" s="122"/>
      <c r="AW453" s="122"/>
      <c r="AX453" s="122">
        <f t="shared" si="835"/>
        <v>0</v>
      </c>
      <c r="AY453" s="122"/>
      <c r="AZ453" s="122"/>
      <c r="BA453" s="122">
        <f t="shared" si="836"/>
        <v>0</v>
      </c>
      <c r="BB453" s="122"/>
      <c r="BC453" s="122"/>
      <c r="BD453" s="122">
        <f t="shared" si="837"/>
        <v>0</v>
      </c>
      <c r="BE453" s="122"/>
      <c r="BF453" s="122"/>
      <c r="BG453" s="122">
        <f t="shared" si="838"/>
        <v>0</v>
      </c>
      <c r="BH453" s="122"/>
      <c r="BI453" s="122"/>
      <c r="BJ453" s="122">
        <f t="shared" si="839"/>
        <v>0</v>
      </c>
      <c r="BK453" s="122"/>
      <c r="BL453" s="310"/>
      <c r="BM453" s="315"/>
      <c r="BN453" s="318"/>
    </row>
    <row r="454" s="121" customFormat="1" ht="33.95" hidden="1" customHeight="1" outlineLevel="5" spans="2:66">
      <c r="B454" s="122" t="s">
        <v>784</v>
      </c>
      <c r="C454" s="123" t="s">
        <v>1809</v>
      </c>
      <c r="D454" s="121" t="s">
        <v>1810</v>
      </c>
      <c r="E454" s="122" t="s">
        <v>1811</v>
      </c>
      <c r="F454" s="122" t="s">
        <v>1610</v>
      </c>
      <c r="G454" s="122" t="s">
        <v>928</v>
      </c>
      <c r="H454" s="122">
        <f t="shared" si="825"/>
        <v>0</v>
      </c>
      <c r="I454" s="122" t="s">
        <v>1227</v>
      </c>
      <c r="J454" s="302"/>
      <c r="K454" s="122" t="s">
        <v>1282</v>
      </c>
      <c r="L454" s="122">
        <v>25</v>
      </c>
      <c r="M454" s="122" t="s">
        <v>1812</v>
      </c>
      <c r="N454" s="122">
        <f t="shared" si="826"/>
        <v>0</v>
      </c>
      <c r="O454" s="302"/>
      <c r="P454" s="302"/>
      <c r="Q454" s="302"/>
      <c r="R454" s="302"/>
      <c r="S454" s="302"/>
      <c r="T454" s="302"/>
      <c r="U454" s="302"/>
      <c r="V454" s="302"/>
      <c r="W454" s="302"/>
      <c r="X454" s="302"/>
      <c r="Y454" s="302"/>
      <c r="Z454" s="302"/>
      <c r="AA454" s="122"/>
      <c r="AB454" s="122">
        <f t="shared" si="827"/>
        <v>0</v>
      </c>
      <c r="AC454" s="122">
        <f t="shared" si="828"/>
        <v>0</v>
      </c>
      <c r="AD454" s="122"/>
      <c r="AE454" s="122"/>
      <c r="AF454" s="122">
        <f t="shared" si="829"/>
        <v>0</v>
      </c>
      <c r="AG454" s="122"/>
      <c r="AH454" s="122"/>
      <c r="AI454" s="122">
        <f t="shared" si="830"/>
        <v>0</v>
      </c>
      <c r="AJ454" s="122"/>
      <c r="AK454" s="122"/>
      <c r="AL454" s="122">
        <f t="shared" si="831"/>
        <v>0</v>
      </c>
      <c r="AM454" s="122"/>
      <c r="AN454" s="122"/>
      <c r="AO454" s="122">
        <f t="shared" si="832"/>
        <v>0</v>
      </c>
      <c r="AP454" s="122"/>
      <c r="AQ454" s="122"/>
      <c r="AR454" s="122">
        <f t="shared" si="833"/>
        <v>0</v>
      </c>
      <c r="AS454" s="122"/>
      <c r="AT454" s="122"/>
      <c r="AU454" s="122">
        <f t="shared" si="834"/>
        <v>0</v>
      </c>
      <c r="AV454" s="122"/>
      <c r="AW454" s="122"/>
      <c r="AX454" s="122">
        <f t="shared" si="835"/>
        <v>0</v>
      </c>
      <c r="AY454" s="122"/>
      <c r="AZ454" s="122"/>
      <c r="BA454" s="122">
        <f t="shared" si="836"/>
        <v>0</v>
      </c>
      <c r="BB454" s="122"/>
      <c r="BC454" s="122"/>
      <c r="BD454" s="122">
        <f t="shared" si="837"/>
        <v>0</v>
      </c>
      <c r="BE454" s="122"/>
      <c r="BF454" s="122"/>
      <c r="BG454" s="122">
        <f t="shared" si="838"/>
        <v>0</v>
      </c>
      <c r="BH454" s="122"/>
      <c r="BI454" s="122"/>
      <c r="BJ454" s="122">
        <f t="shared" si="839"/>
        <v>0</v>
      </c>
      <c r="BK454" s="122"/>
      <c r="BL454" s="310"/>
      <c r="BM454" s="315"/>
      <c r="BN454" s="318"/>
    </row>
    <row r="455" s="121" customFormat="1" ht="33.95" hidden="1" customHeight="1" outlineLevel="5" spans="2:66">
      <c r="B455" s="122" t="s">
        <v>784</v>
      </c>
      <c r="C455" s="123" t="s">
        <v>1813</v>
      </c>
      <c r="D455" s="121" t="s">
        <v>1814</v>
      </c>
      <c r="E455" s="122" t="s">
        <v>1815</v>
      </c>
      <c r="F455" s="122" t="s">
        <v>1610</v>
      </c>
      <c r="G455" s="122" t="s">
        <v>928</v>
      </c>
      <c r="H455" s="122">
        <f t="shared" si="825"/>
        <v>0</v>
      </c>
      <c r="I455" s="122" t="s">
        <v>1227</v>
      </c>
      <c r="J455" s="302"/>
      <c r="K455" s="122" t="s">
        <v>1816</v>
      </c>
      <c r="L455" s="122">
        <v>9</v>
      </c>
      <c r="M455" s="122" t="s">
        <v>1817</v>
      </c>
      <c r="N455" s="122">
        <f t="shared" si="826"/>
        <v>0</v>
      </c>
      <c r="O455" s="302"/>
      <c r="P455" s="302"/>
      <c r="Q455" s="302"/>
      <c r="R455" s="302"/>
      <c r="S455" s="302"/>
      <c r="T455" s="302"/>
      <c r="U455" s="302"/>
      <c r="V455" s="302"/>
      <c r="W455" s="302"/>
      <c r="X455" s="302"/>
      <c r="Y455" s="302"/>
      <c r="Z455" s="302"/>
      <c r="AA455" s="122"/>
      <c r="AB455" s="122">
        <f t="shared" si="827"/>
        <v>0</v>
      </c>
      <c r="AC455" s="122">
        <f t="shared" si="828"/>
        <v>0</v>
      </c>
      <c r="AD455" s="122"/>
      <c r="AE455" s="122"/>
      <c r="AF455" s="122">
        <f t="shared" si="829"/>
        <v>0</v>
      </c>
      <c r="AG455" s="122"/>
      <c r="AH455" s="122"/>
      <c r="AI455" s="122">
        <f t="shared" si="830"/>
        <v>0</v>
      </c>
      <c r="AJ455" s="122"/>
      <c r="AK455" s="122"/>
      <c r="AL455" s="122">
        <f t="shared" si="831"/>
        <v>0</v>
      </c>
      <c r="AM455" s="122"/>
      <c r="AN455" s="122"/>
      <c r="AO455" s="122">
        <f t="shared" si="832"/>
        <v>0</v>
      </c>
      <c r="AP455" s="122"/>
      <c r="AQ455" s="122"/>
      <c r="AR455" s="122">
        <f t="shared" si="833"/>
        <v>0</v>
      </c>
      <c r="AS455" s="122"/>
      <c r="AT455" s="122"/>
      <c r="AU455" s="122">
        <f t="shared" si="834"/>
        <v>0</v>
      </c>
      <c r="AV455" s="122"/>
      <c r="AW455" s="122"/>
      <c r="AX455" s="122">
        <f t="shared" si="835"/>
        <v>0</v>
      </c>
      <c r="AY455" s="122"/>
      <c r="AZ455" s="122"/>
      <c r="BA455" s="122">
        <f t="shared" si="836"/>
        <v>0</v>
      </c>
      <c r="BB455" s="122"/>
      <c r="BC455" s="122"/>
      <c r="BD455" s="122">
        <f t="shared" si="837"/>
        <v>0</v>
      </c>
      <c r="BE455" s="122"/>
      <c r="BF455" s="122"/>
      <c r="BG455" s="122">
        <f t="shared" si="838"/>
        <v>0</v>
      </c>
      <c r="BH455" s="122"/>
      <c r="BI455" s="122"/>
      <c r="BJ455" s="122">
        <f t="shared" si="839"/>
        <v>0</v>
      </c>
      <c r="BK455" s="122"/>
      <c r="BL455" s="310"/>
      <c r="BM455" s="315"/>
      <c r="BN455" s="318"/>
    </row>
    <row r="456" s="121" customFormat="1" ht="33.95" hidden="1" customHeight="1" outlineLevel="5" spans="2:66">
      <c r="B456" s="122" t="s">
        <v>784</v>
      </c>
      <c r="C456" s="123" t="s">
        <v>1818</v>
      </c>
      <c r="D456" s="121" t="s">
        <v>1819</v>
      </c>
      <c r="E456" s="122" t="s">
        <v>1820</v>
      </c>
      <c r="F456" s="122" t="s">
        <v>1610</v>
      </c>
      <c r="G456" s="122" t="s">
        <v>928</v>
      </c>
      <c r="H456" s="122">
        <f t="shared" si="825"/>
        <v>0</v>
      </c>
      <c r="I456" s="122" t="s">
        <v>1227</v>
      </c>
      <c r="J456" s="302"/>
      <c r="K456" s="122" t="s">
        <v>1821</v>
      </c>
      <c r="L456" s="122">
        <v>99</v>
      </c>
      <c r="M456" s="122" t="s">
        <v>1822</v>
      </c>
      <c r="N456" s="122">
        <f t="shared" si="826"/>
        <v>0</v>
      </c>
      <c r="O456" s="302"/>
      <c r="P456" s="302"/>
      <c r="Q456" s="302"/>
      <c r="R456" s="302"/>
      <c r="S456" s="302"/>
      <c r="T456" s="302"/>
      <c r="U456" s="302"/>
      <c r="V456" s="302"/>
      <c r="W456" s="302"/>
      <c r="X456" s="302"/>
      <c r="Y456" s="302"/>
      <c r="Z456" s="302"/>
      <c r="AA456" s="122"/>
      <c r="AB456" s="122">
        <f t="shared" si="827"/>
        <v>0</v>
      </c>
      <c r="AC456" s="122">
        <f t="shared" si="828"/>
        <v>0</v>
      </c>
      <c r="AD456" s="122"/>
      <c r="AE456" s="122"/>
      <c r="AF456" s="122">
        <f t="shared" si="829"/>
        <v>0</v>
      </c>
      <c r="AG456" s="122"/>
      <c r="AH456" s="122"/>
      <c r="AI456" s="122">
        <f t="shared" si="830"/>
        <v>0</v>
      </c>
      <c r="AJ456" s="122"/>
      <c r="AK456" s="122"/>
      <c r="AL456" s="122">
        <f t="shared" si="831"/>
        <v>0</v>
      </c>
      <c r="AM456" s="122"/>
      <c r="AN456" s="122"/>
      <c r="AO456" s="122">
        <f t="shared" si="832"/>
        <v>0</v>
      </c>
      <c r="AP456" s="122"/>
      <c r="AQ456" s="122"/>
      <c r="AR456" s="122">
        <f t="shared" si="833"/>
        <v>0</v>
      </c>
      <c r="AS456" s="122"/>
      <c r="AT456" s="122"/>
      <c r="AU456" s="122">
        <f t="shared" si="834"/>
        <v>0</v>
      </c>
      <c r="AV456" s="122"/>
      <c r="AW456" s="122"/>
      <c r="AX456" s="122">
        <f t="shared" si="835"/>
        <v>0</v>
      </c>
      <c r="AY456" s="122"/>
      <c r="AZ456" s="122"/>
      <c r="BA456" s="122">
        <f t="shared" si="836"/>
        <v>0</v>
      </c>
      <c r="BB456" s="122"/>
      <c r="BC456" s="122"/>
      <c r="BD456" s="122">
        <f t="shared" si="837"/>
        <v>0</v>
      </c>
      <c r="BE456" s="122"/>
      <c r="BF456" s="122"/>
      <c r="BG456" s="122">
        <f t="shared" si="838"/>
        <v>0</v>
      </c>
      <c r="BH456" s="122"/>
      <c r="BI456" s="122"/>
      <c r="BJ456" s="122">
        <f t="shared" si="839"/>
        <v>0</v>
      </c>
      <c r="BK456" s="122"/>
      <c r="BL456" s="310"/>
      <c r="BM456" s="315"/>
      <c r="BN456" s="318"/>
    </row>
    <row r="457" s="121" customFormat="1" ht="33.95" hidden="1" customHeight="1" outlineLevel="5" spans="2:66">
      <c r="B457" s="122" t="s">
        <v>784</v>
      </c>
      <c r="C457" s="123" t="s">
        <v>1823</v>
      </c>
      <c r="D457" s="121" t="s">
        <v>1824</v>
      </c>
      <c r="E457" s="122" t="s">
        <v>1825</v>
      </c>
      <c r="F457" s="122" t="s">
        <v>1610</v>
      </c>
      <c r="G457" s="122" t="s">
        <v>928</v>
      </c>
      <c r="H457" s="122">
        <f t="shared" si="825"/>
        <v>0</v>
      </c>
      <c r="I457" s="122" t="s">
        <v>1227</v>
      </c>
      <c r="J457" s="302"/>
      <c r="K457" s="122" t="s">
        <v>1821</v>
      </c>
      <c r="L457" s="122">
        <v>120</v>
      </c>
      <c r="M457" s="122" t="s">
        <v>1822</v>
      </c>
      <c r="N457" s="122">
        <f t="shared" si="826"/>
        <v>0</v>
      </c>
      <c r="O457" s="302"/>
      <c r="P457" s="302"/>
      <c r="Q457" s="302"/>
      <c r="R457" s="302"/>
      <c r="S457" s="302"/>
      <c r="T457" s="302"/>
      <c r="U457" s="302"/>
      <c r="V457" s="302"/>
      <c r="W457" s="302"/>
      <c r="X457" s="302"/>
      <c r="Y457" s="302"/>
      <c r="Z457" s="302"/>
      <c r="AA457" s="122"/>
      <c r="AB457" s="122">
        <f t="shared" si="827"/>
        <v>0</v>
      </c>
      <c r="AC457" s="122">
        <f t="shared" si="828"/>
        <v>0</v>
      </c>
      <c r="AD457" s="122"/>
      <c r="AE457" s="122"/>
      <c r="AF457" s="122">
        <f t="shared" si="829"/>
        <v>0</v>
      </c>
      <c r="AG457" s="122"/>
      <c r="AH457" s="122"/>
      <c r="AI457" s="122">
        <f t="shared" si="830"/>
        <v>0</v>
      </c>
      <c r="AJ457" s="122"/>
      <c r="AK457" s="122"/>
      <c r="AL457" s="122">
        <f t="shared" si="831"/>
        <v>0</v>
      </c>
      <c r="AM457" s="122"/>
      <c r="AN457" s="122"/>
      <c r="AO457" s="122">
        <f t="shared" si="832"/>
        <v>0</v>
      </c>
      <c r="AP457" s="122"/>
      <c r="AQ457" s="122"/>
      <c r="AR457" s="122">
        <f t="shared" si="833"/>
        <v>0</v>
      </c>
      <c r="AS457" s="122"/>
      <c r="AT457" s="122"/>
      <c r="AU457" s="122">
        <f t="shared" si="834"/>
        <v>0</v>
      </c>
      <c r="AV457" s="122"/>
      <c r="AW457" s="122"/>
      <c r="AX457" s="122">
        <f t="shared" si="835"/>
        <v>0</v>
      </c>
      <c r="AY457" s="122"/>
      <c r="AZ457" s="122"/>
      <c r="BA457" s="122">
        <f t="shared" si="836"/>
        <v>0</v>
      </c>
      <c r="BB457" s="122"/>
      <c r="BC457" s="122"/>
      <c r="BD457" s="122">
        <f t="shared" si="837"/>
        <v>0</v>
      </c>
      <c r="BE457" s="122"/>
      <c r="BF457" s="122"/>
      <c r="BG457" s="122">
        <f t="shared" si="838"/>
        <v>0</v>
      </c>
      <c r="BH457" s="122"/>
      <c r="BI457" s="122"/>
      <c r="BJ457" s="122">
        <f t="shared" si="839"/>
        <v>0</v>
      </c>
      <c r="BK457" s="122"/>
      <c r="BL457" s="310"/>
      <c r="BM457" s="315"/>
      <c r="BN457" s="318"/>
    </row>
    <row r="458" s="121" customFormat="1" ht="33.95" hidden="1" customHeight="1" outlineLevel="5" spans="2:66">
      <c r="B458" s="122" t="s">
        <v>784</v>
      </c>
      <c r="C458" s="123" t="s">
        <v>1826</v>
      </c>
      <c r="D458" s="121" t="s">
        <v>1827</v>
      </c>
      <c r="E458" s="122" t="s">
        <v>1828</v>
      </c>
      <c r="F458" s="122" t="s">
        <v>1610</v>
      </c>
      <c r="G458" s="122" t="s">
        <v>928</v>
      </c>
      <c r="H458" s="122">
        <f t="shared" si="825"/>
        <v>0</v>
      </c>
      <c r="I458" s="122" t="s">
        <v>1227</v>
      </c>
      <c r="J458" s="302"/>
      <c r="K458" s="122" t="s">
        <v>1821</v>
      </c>
      <c r="L458" s="122">
        <v>350</v>
      </c>
      <c r="M458" s="122" t="s">
        <v>1822</v>
      </c>
      <c r="N458" s="122">
        <f t="shared" si="826"/>
        <v>0</v>
      </c>
      <c r="O458" s="302"/>
      <c r="P458" s="302"/>
      <c r="Q458" s="302"/>
      <c r="R458" s="302"/>
      <c r="S458" s="302"/>
      <c r="T458" s="302"/>
      <c r="U458" s="302"/>
      <c r="V458" s="302"/>
      <c r="W458" s="302"/>
      <c r="X458" s="302"/>
      <c r="Y458" s="302"/>
      <c r="Z458" s="302"/>
      <c r="AA458" s="122"/>
      <c r="AB458" s="122">
        <f t="shared" si="827"/>
        <v>0</v>
      </c>
      <c r="AC458" s="122">
        <f t="shared" si="828"/>
        <v>0</v>
      </c>
      <c r="AD458" s="122"/>
      <c r="AE458" s="122"/>
      <c r="AF458" s="122">
        <f t="shared" si="829"/>
        <v>0</v>
      </c>
      <c r="AG458" s="122"/>
      <c r="AH458" s="122"/>
      <c r="AI458" s="122">
        <f t="shared" si="830"/>
        <v>0</v>
      </c>
      <c r="AJ458" s="122"/>
      <c r="AK458" s="122"/>
      <c r="AL458" s="122">
        <f t="shared" si="831"/>
        <v>0</v>
      </c>
      <c r="AM458" s="122"/>
      <c r="AN458" s="122"/>
      <c r="AO458" s="122">
        <f t="shared" si="832"/>
        <v>0</v>
      </c>
      <c r="AP458" s="122"/>
      <c r="AQ458" s="122"/>
      <c r="AR458" s="122">
        <f t="shared" si="833"/>
        <v>0</v>
      </c>
      <c r="AS458" s="122"/>
      <c r="AT458" s="122"/>
      <c r="AU458" s="122">
        <f t="shared" si="834"/>
        <v>0</v>
      </c>
      <c r="AV458" s="122"/>
      <c r="AW458" s="122"/>
      <c r="AX458" s="122">
        <f t="shared" si="835"/>
        <v>0</v>
      </c>
      <c r="AY458" s="122"/>
      <c r="AZ458" s="122"/>
      <c r="BA458" s="122">
        <f t="shared" si="836"/>
        <v>0</v>
      </c>
      <c r="BB458" s="122"/>
      <c r="BC458" s="122"/>
      <c r="BD458" s="122">
        <f t="shared" si="837"/>
        <v>0</v>
      </c>
      <c r="BE458" s="122"/>
      <c r="BF458" s="122"/>
      <c r="BG458" s="122">
        <f t="shared" si="838"/>
        <v>0</v>
      </c>
      <c r="BH458" s="122"/>
      <c r="BI458" s="122"/>
      <c r="BJ458" s="122">
        <f t="shared" si="839"/>
        <v>0</v>
      </c>
      <c r="BK458" s="122"/>
      <c r="BL458" s="310"/>
      <c r="BM458" s="315"/>
      <c r="BN458" s="318"/>
    </row>
    <row r="459" s="121" customFormat="1" ht="33.95" hidden="1" customHeight="1" outlineLevel="5" spans="2:66">
      <c r="B459" s="122" t="s">
        <v>784</v>
      </c>
      <c r="C459" s="123" t="s">
        <v>1829</v>
      </c>
      <c r="D459" s="121" t="s">
        <v>1830</v>
      </c>
      <c r="E459" s="122" t="s">
        <v>1831</v>
      </c>
      <c r="F459" s="122" t="s">
        <v>1610</v>
      </c>
      <c r="G459" s="122" t="s">
        <v>928</v>
      </c>
      <c r="H459" s="122">
        <f t="shared" si="825"/>
        <v>0</v>
      </c>
      <c r="I459" s="122" t="s">
        <v>1227</v>
      </c>
      <c r="J459" s="302"/>
      <c r="K459" s="122" t="s">
        <v>1832</v>
      </c>
      <c r="L459" s="122">
        <v>10</v>
      </c>
      <c r="M459" s="122" t="s">
        <v>1833</v>
      </c>
      <c r="N459" s="122">
        <f t="shared" si="826"/>
        <v>0</v>
      </c>
      <c r="O459" s="320"/>
      <c r="P459" s="320"/>
      <c r="Q459" s="320"/>
      <c r="R459" s="320"/>
      <c r="S459" s="320"/>
      <c r="T459" s="320"/>
      <c r="U459" s="320"/>
      <c r="V459" s="320"/>
      <c r="W459" s="320"/>
      <c r="X459" s="320"/>
      <c r="Y459" s="320"/>
      <c r="Z459" s="320"/>
      <c r="AA459" s="122"/>
      <c r="AB459" s="122">
        <f t="shared" si="827"/>
        <v>0</v>
      </c>
      <c r="AC459" s="122">
        <f t="shared" si="828"/>
        <v>0</v>
      </c>
      <c r="AD459" s="122"/>
      <c r="AE459" s="122"/>
      <c r="AF459" s="122">
        <f t="shared" si="829"/>
        <v>0</v>
      </c>
      <c r="AG459" s="122"/>
      <c r="AH459" s="122"/>
      <c r="AI459" s="122">
        <f t="shared" si="830"/>
        <v>0</v>
      </c>
      <c r="AJ459" s="122"/>
      <c r="AK459" s="122"/>
      <c r="AL459" s="122">
        <f t="shared" si="831"/>
        <v>0</v>
      </c>
      <c r="AM459" s="122"/>
      <c r="AN459" s="122"/>
      <c r="AO459" s="122">
        <f t="shared" si="832"/>
        <v>0</v>
      </c>
      <c r="AP459" s="122"/>
      <c r="AQ459" s="122"/>
      <c r="AR459" s="122">
        <f t="shared" si="833"/>
        <v>0</v>
      </c>
      <c r="AS459" s="122"/>
      <c r="AT459" s="122"/>
      <c r="AU459" s="122">
        <f t="shared" si="834"/>
        <v>0</v>
      </c>
      <c r="AV459" s="122"/>
      <c r="AW459" s="122"/>
      <c r="AX459" s="122">
        <f t="shared" si="835"/>
        <v>0</v>
      </c>
      <c r="AY459" s="122"/>
      <c r="AZ459" s="122"/>
      <c r="BA459" s="122">
        <f t="shared" si="836"/>
        <v>0</v>
      </c>
      <c r="BB459" s="122"/>
      <c r="BC459" s="122"/>
      <c r="BD459" s="122">
        <f t="shared" si="837"/>
        <v>0</v>
      </c>
      <c r="BE459" s="122"/>
      <c r="BF459" s="122"/>
      <c r="BG459" s="122">
        <f t="shared" si="838"/>
        <v>0</v>
      </c>
      <c r="BH459" s="122"/>
      <c r="BI459" s="122"/>
      <c r="BJ459" s="122">
        <f t="shared" si="839"/>
        <v>0</v>
      </c>
      <c r="BK459" s="122"/>
      <c r="BL459" s="310"/>
      <c r="BM459" s="315"/>
      <c r="BN459" s="318"/>
    </row>
    <row r="460" s="121" customFormat="1" ht="33.95" hidden="1" customHeight="1" outlineLevel="4" spans="2:66">
      <c r="B460" s="122" t="s">
        <v>784</v>
      </c>
      <c r="C460" s="123" t="s">
        <v>1834</v>
      </c>
      <c r="D460" s="121" t="s">
        <v>1835</v>
      </c>
      <c r="E460" s="122"/>
      <c r="F460" s="122"/>
      <c r="G460" s="122" t="s">
        <v>1836</v>
      </c>
      <c r="H460" s="122">
        <f>J460*L460*N460</f>
        <v>0</v>
      </c>
      <c r="I460" s="122" t="s">
        <v>1227</v>
      </c>
      <c r="J460" s="122">
        <v>1</v>
      </c>
      <c r="K460" s="122" t="s">
        <v>1228</v>
      </c>
      <c r="L460" s="302"/>
      <c r="M460" s="122" t="s">
        <v>1229</v>
      </c>
      <c r="N460" s="310">
        <v>12</v>
      </c>
      <c r="O460" s="293"/>
      <c r="P460" s="293"/>
      <c r="Q460" s="293"/>
      <c r="R460" s="293"/>
      <c r="S460" s="293"/>
      <c r="T460" s="293"/>
      <c r="U460" s="293"/>
      <c r="V460" s="293"/>
      <c r="W460" s="293"/>
      <c r="X460" s="293"/>
      <c r="Y460" s="293"/>
      <c r="Z460" s="293"/>
      <c r="AA460" s="293"/>
      <c r="AB460" s="122">
        <f t="shared" si="827"/>
        <v>0</v>
      </c>
      <c r="AC460" s="122">
        <f>$H460/12</f>
        <v>0</v>
      </c>
      <c r="AD460" s="122"/>
      <c r="AE460" s="122"/>
      <c r="AF460" s="122">
        <f>$H460/12</f>
        <v>0</v>
      </c>
      <c r="AG460" s="122"/>
      <c r="AH460" s="122"/>
      <c r="AI460" s="122">
        <f>$H460/12</f>
        <v>0</v>
      </c>
      <c r="AJ460" s="122"/>
      <c r="AK460" s="122"/>
      <c r="AL460" s="122">
        <f>$H460/12</f>
        <v>0</v>
      </c>
      <c r="AM460" s="122"/>
      <c r="AN460" s="122"/>
      <c r="AO460" s="122">
        <f>$H460/12</f>
        <v>0</v>
      </c>
      <c r="AP460" s="122"/>
      <c r="AQ460" s="122"/>
      <c r="AR460" s="122">
        <f>$H460/12</f>
        <v>0</v>
      </c>
      <c r="AS460" s="122"/>
      <c r="AT460" s="122"/>
      <c r="AU460" s="122">
        <f>$H460/12</f>
        <v>0</v>
      </c>
      <c r="AV460" s="122"/>
      <c r="AW460" s="122"/>
      <c r="AX460" s="122">
        <f>$H460/12</f>
        <v>0</v>
      </c>
      <c r="AY460" s="122"/>
      <c r="AZ460" s="122"/>
      <c r="BA460" s="122">
        <f>$H460/12</f>
        <v>0</v>
      </c>
      <c r="BB460" s="122"/>
      <c r="BC460" s="122"/>
      <c r="BD460" s="122">
        <f>$H460/12</f>
        <v>0</v>
      </c>
      <c r="BE460" s="122"/>
      <c r="BF460" s="122"/>
      <c r="BG460" s="122">
        <f>$H460/12</f>
        <v>0</v>
      </c>
      <c r="BH460" s="122"/>
      <c r="BI460" s="122"/>
      <c r="BJ460" s="122">
        <f>$H460/12</f>
        <v>0</v>
      </c>
      <c r="BK460" s="122"/>
      <c r="BL460" s="310"/>
      <c r="BM460" s="315"/>
      <c r="BN460" s="318"/>
    </row>
    <row r="461" s="29" customFormat="1" ht="33.95" hidden="1" customHeight="1" outlineLevel="2" collapsed="1" spans="2:66">
      <c r="B461" s="115" t="s">
        <v>779</v>
      </c>
      <c r="C461" s="116" t="s">
        <v>1837</v>
      </c>
      <c r="D461" s="29" t="s">
        <v>1838</v>
      </c>
      <c r="E461" s="115"/>
      <c r="F461" s="115"/>
      <c r="G461" s="115"/>
      <c r="H461" s="115">
        <f>H462+H468+H477</f>
        <v>0</v>
      </c>
      <c r="I461" s="115"/>
      <c r="J461" s="115"/>
      <c r="K461" s="115"/>
      <c r="L461" s="115"/>
      <c r="M461" s="115"/>
      <c r="N461" s="308"/>
      <c r="O461" s="291"/>
      <c r="P461" s="291"/>
      <c r="Q461" s="291"/>
      <c r="R461" s="291"/>
      <c r="S461" s="291"/>
      <c r="T461" s="291"/>
      <c r="U461" s="291"/>
      <c r="V461" s="291"/>
      <c r="W461" s="291"/>
      <c r="X461" s="291"/>
      <c r="Y461" s="291"/>
      <c r="Z461" s="291"/>
      <c r="AA461" s="291"/>
      <c r="AB461" s="115">
        <f t="shared" ref="AB461:AF461" si="840">AB462+AB468+AB477</f>
        <v>0</v>
      </c>
      <c r="AC461" s="115">
        <f t="shared" si="840"/>
        <v>0</v>
      </c>
      <c r="AD461" s="115"/>
      <c r="AE461" s="115"/>
      <c r="AF461" s="115">
        <f t="shared" si="840"/>
        <v>0</v>
      </c>
      <c r="AG461" s="115"/>
      <c r="AH461" s="115"/>
      <c r="AI461" s="115">
        <f>AI462+AI468+AI477</f>
        <v>0</v>
      </c>
      <c r="AJ461" s="115"/>
      <c r="AK461" s="115"/>
      <c r="AL461" s="115">
        <f>AL462+AL468+AL477</f>
        <v>0</v>
      </c>
      <c r="AM461" s="115"/>
      <c r="AN461" s="115"/>
      <c r="AO461" s="115">
        <f>AO462+AO468+AO477</f>
        <v>0</v>
      </c>
      <c r="AP461" s="115"/>
      <c r="AQ461" s="115"/>
      <c r="AR461" s="115">
        <f>AR462+AR468+AR477</f>
        <v>0</v>
      </c>
      <c r="AS461" s="115"/>
      <c r="AT461" s="115"/>
      <c r="AU461" s="115">
        <f>AU462+AU468+AU477</f>
        <v>0</v>
      </c>
      <c r="AV461" s="115"/>
      <c r="AW461" s="115"/>
      <c r="AX461" s="115">
        <f>AX462+AX468+AX477</f>
        <v>0</v>
      </c>
      <c r="AY461" s="115"/>
      <c r="AZ461" s="115"/>
      <c r="BA461" s="115">
        <f>BA462+BA468+BA477</f>
        <v>0</v>
      </c>
      <c r="BB461" s="115"/>
      <c r="BC461" s="115"/>
      <c r="BD461" s="115">
        <f>BD462+BD468+BD477</f>
        <v>0</v>
      </c>
      <c r="BE461" s="115"/>
      <c r="BF461" s="115"/>
      <c r="BG461" s="115">
        <f>BG462+BG468+BG477</f>
        <v>0</v>
      </c>
      <c r="BH461" s="115"/>
      <c r="BI461" s="115"/>
      <c r="BJ461" s="115">
        <f>BJ462+BJ468+BJ477</f>
        <v>0</v>
      </c>
      <c r="BK461" s="115"/>
      <c r="BL461" s="308"/>
      <c r="BM461" s="315"/>
      <c r="BN461" s="316"/>
    </row>
    <row r="462" s="48" customFormat="1" ht="33.95" hidden="1" customHeight="1" outlineLevel="3" collapsed="1" spans="2:66">
      <c r="B462" s="118" t="s">
        <v>779</v>
      </c>
      <c r="C462" s="119" t="s">
        <v>1839</v>
      </c>
      <c r="D462" s="48" t="s">
        <v>1840</v>
      </c>
      <c r="E462" s="118"/>
      <c r="F462" s="118"/>
      <c r="G462" s="118"/>
      <c r="H462" s="118">
        <f>SUM(H463:H467)</f>
        <v>0</v>
      </c>
      <c r="I462" s="118"/>
      <c r="J462" s="118"/>
      <c r="K462" s="118"/>
      <c r="L462" s="118"/>
      <c r="M462" s="118"/>
      <c r="N462" s="309"/>
      <c r="O462" s="292"/>
      <c r="P462" s="292"/>
      <c r="Q462" s="292"/>
      <c r="R462" s="292"/>
      <c r="S462" s="292"/>
      <c r="T462" s="292"/>
      <c r="U462" s="292"/>
      <c r="V462" s="292"/>
      <c r="W462" s="292"/>
      <c r="X462" s="292"/>
      <c r="Y462" s="292"/>
      <c r="Z462" s="292"/>
      <c r="AA462" s="292"/>
      <c r="AB462" s="118">
        <f t="shared" ref="AB462:AF462" si="841">SUM(AB463:AB467)</f>
        <v>0</v>
      </c>
      <c r="AC462" s="118">
        <f t="shared" si="841"/>
        <v>0</v>
      </c>
      <c r="AD462" s="118"/>
      <c r="AE462" s="118"/>
      <c r="AF462" s="118">
        <f t="shared" si="841"/>
        <v>0</v>
      </c>
      <c r="AG462" s="118"/>
      <c r="AH462" s="118"/>
      <c r="AI462" s="118">
        <f>SUM(AI463:AI467)</f>
        <v>0</v>
      </c>
      <c r="AJ462" s="118"/>
      <c r="AK462" s="118"/>
      <c r="AL462" s="118">
        <f>SUM(AL463:AL467)</f>
        <v>0</v>
      </c>
      <c r="AM462" s="118"/>
      <c r="AN462" s="118"/>
      <c r="AO462" s="118">
        <f>SUM(AO463:AO467)</f>
        <v>0</v>
      </c>
      <c r="AP462" s="118"/>
      <c r="AQ462" s="118"/>
      <c r="AR462" s="118">
        <f>SUM(AR463:AR467)</f>
        <v>0</v>
      </c>
      <c r="AS462" s="118"/>
      <c r="AT462" s="118"/>
      <c r="AU462" s="118">
        <f>SUM(AU463:AU467)</f>
        <v>0</v>
      </c>
      <c r="AV462" s="118"/>
      <c r="AW462" s="118"/>
      <c r="AX462" s="118">
        <f>SUM(AX463:AX467)</f>
        <v>0</v>
      </c>
      <c r="AY462" s="118"/>
      <c r="AZ462" s="118"/>
      <c r="BA462" s="118">
        <f>SUM(BA463:BA467)</f>
        <v>0</v>
      </c>
      <c r="BB462" s="118"/>
      <c r="BC462" s="118"/>
      <c r="BD462" s="118">
        <f>SUM(BD463:BD467)</f>
        <v>0</v>
      </c>
      <c r="BE462" s="118"/>
      <c r="BF462" s="118"/>
      <c r="BG462" s="118">
        <f>SUM(BG463:BG467)</f>
        <v>0</v>
      </c>
      <c r="BH462" s="118"/>
      <c r="BI462" s="118"/>
      <c r="BJ462" s="118">
        <f>SUM(BJ463:BJ467)</f>
        <v>0</v>
      </c>
      <c r="BK462" s="118"/>
      <c r="BL462" s="309"/>
      <c r="BM462" s="315"/>
      <c r="BN462" s="317"/>
    </row>
    <row r="463" s="121" customFormat="1" ht="33.95" hidden="1" customHeight="1" outlineLevel="5" spans="2:66">
      <c r="B463" s="122" t="s">
        <v>784</v>
      </c>
      <c r="C463" s="123" t="s">
        <v>1841</v>
      </c>
      <c r="D463" s="121" t="s">
        <v>1842</v>
      </c>
      <c r="E463" s="122"/>
      <c r="F463" s="122" t="s">
        <v>1610</v>
      </c>
      <c r="G463" s="122" t="s">
        <v>928</v>
      </c>
      <c r="H463" s="122">
        <f t="shared" ref="H463:H467" si="842">J463*L463</f>
        <v>0</v>
      </c>
      <c r="I463" s="122" t="s">
        <v>1227</v>
      </c>
      <c r="J463" s="302"/>
      <c r="K463" s="122" t="s">
        <v>1135</v>
      </c>
      <c r="L463" s="122">
        <v>2850</v>
      </c>
      <c r="M463" s="122" t="s">
        <v>1755</v>
      </c>
      <c r="N463" s="122">
        <f t="shared" ref="N463:N467" si="843">COUNTA(O463:Z463)</f>
        <v>0</v>
      </c>
      <c r="O463" s="321"/>
      <c r="P463" s="321"/>
      <c r="Q463" s="321"/>
      <c r="R463" s="321"/>
      <c r="S463" s="321"/>
      <c r="T463" s="321"/>
      <c r="U463" s="321"/>
      <c r="V463" s="321"/>
      <c r="W463" s="321"/>
      <c r="X463" s="321"/>
      <c r="Y463" s="321"/>
      <c r="Z463" s="321"/>
      <c r="AA463" s="122"/>
      <c r="AB463" s="122">
        <f t="shared" ref="AB463:AB467" si="844">SUM(AC463,AF463,AI463,AL463,AO463,AR463,AU463,AX463,BA463,BD463,BG463,BJ463)</f>
        <v>0</v>
      </c>
      <c r="AC463" s="122">
        <f t="shared" ref="AC463:AC467" si="845">IF(O463="√",$J463*$L463/$N463,0)</f>
        <v>0</v>
      </c>
      <c r="AD463" s="122"/>
      <c r="AE463" s="122"/>
      <c r="AF463" s="122">
        <f t="shared" ref="AF463:AF467" si="846">IF(P463="√",$J463*$L463/$N463,0)</f>
        <v>0</v>
      </c>
      <c r="AG463" s="122"/>
      <c r="AH463" s="122"/>
      <c r="AI463" s="122">
        <f t="shared" ref="AI463:AI467" si="847">IF(Q463="√",$J463*$L463/$N463,0)</f>
        <v>0</v>
      </c>
      <c r="AJ463" s="122"/>
      <c r="AK463" s="122"/>
      <c r="AL463" s="122">
        <f t="shared" ref="AL463:AL467" si="848">IF(R463="√",$J463*$L463/$N463,0)</f>
        <v>0</v>
      </c>
      <c r="AM463" s="122"/>
      <c r="AN463" s="122"/>
      <c r="AO463" s="122">
        <f t="shared" ref="AO463:AO467" si="849">IF(S463="√",$J463*$L463/$N463,0)</f>
        <v>0</v>
      </c>
      <c r="AP463" s="122"/>
      <c r="AQ463" s="122"/>
      <c r="AR463" s="122">
        <f t="shared" ref="AR463:AR467" si="850">IF(T463="√",$J463*$L463/$N463,0)</f>
        <v>0</v>
      </c>
      <c r="AS463" s="122"/>
      <c r="AT463" s="122"/>
      <c r="AU463" s="122">
        <f t="shared" ref="AU463:AU467" si="851">IF(U463="√",$J463*$L463/$N463,0)</f>
        <v>0</v>
      </c>
      <c r="AV463" s="122"/>
      <c r="AW463" s="122"/>
      <c r="AX463" s="122">
        <f t="shared" ref="AX463:AX467" si="852">IF(V463="√",$J463*$L463/$N463,0)</f>
        <v>0</v>
      </c>
      <c r="AY463" s="122"/>
      <c r="AZ463" s="122"/>
      <c r="BA463" s="122">
        <f t="shared" ref="BA463:BA467" si="853">IF(W463="√",$J463*$L463/$N463,0)</f>
        <v>0</v>
      </c>
      <c r="BB463" s="122"/>
      <c r="BC463" s="122"/>
      <c r="BD463" s="122">
        <f t="shared" ref="BD463:BD467" si="854">IF(X463="√",$J463*$L463/$N463,0)</f>
        <v>0</v>
      </c>
      <c r="BE463" s="122"/>
      <c r="BF463" s="122"/>
      <c r="BG463" s="122">
        <f t="shared" ref="BG463:BG467" si="855">IF(Y463="√",$J463*$L463/$N463,0)</f>
        <v>0</v>
      </c>
      <c r="BH463" s="122"/>
      <c r="BI463" s="122"/>
      <c r="BJ463" s="122">
        <f t="shared" ref="BJ463:BJ467" si="856">IF(Z463="√",$J463*$L463/$N463,0)</f>
        <v>0</v>
      </c>
      <c r="BK463" s="122"/>
      <c r="BL463" s="310"/>
      <c r="BM463" s="315"/>
      <c r="BN463" s="318"/>
    </row>
    <row r="464" s="121" customFormat="1" ht="33.95" hidden="1" customHeight="1" outlineLevel="5" spans="2:66">
      <c r="B464" s="122" t="s">
        <v>784</v>
      </c>
      <c r="C464" s="123" t="s">
        <v>1843</v>
      </c>
      <c r="D464" s="121" t="s">
        <v>1844</v>
      </c>
      <c r="E464" s="122"/>
      <c r="F464" s="122" t="s">
        <v>1610</v>
      </c>
      <c r="G464" s="122" t="s">
        <v>928</v>
      </c>
      <c r="H464" s="122">
        <f t="shared" si="842"/>
        <v>0</v>
      </c>
      <c r="I464" s="122" t="s">
        <v>1227</v>
      </c>
      <c r="J464" s="302"/>
      <c r="K464" s="122" t="s">
        <v>1135</v>
      </c>
      <c r="L464" s="122">
        <v>1180</v>
      </c>
      <c r="M464" s="122" t="s">
        <v>1755</v>
      </c>
      <c r="N464" s="122">
        <f t="shared" si="843"/>
        <v>0</v>
      </c>
      <c r="O464" s="302"/>
      <c r="P464" s="302"/>
      <c r="Q464" s="302"/>
      <c r="R464" s="302"/>
      <c r="S464" s="302"/>
      <c r="T464" s="302"/>
      <c r="U464" s="302"/>
      <c r="V464" s="302"/>
      <c r="W464" s="302"/>
      <c r="X464" s="302"/>
      <c r="Y464" s="302"/>
      <c r="Z464" s="302"/>
      <c r="AA464" s="122"/>
      <c r="AB464" s="122">
        <f t="shared" si="844"/>
        <v>0</v>
      </c>
      <c r="AC464" s="122">
        <f t="shared" si="845"/>
        <v>0</v>
      </c>
      <c r="AD464" s="122"/>
      <c r="AE464" s="122"/>
      <c r="AF464" s="122">
        <f t="shared" si="846"/>
        <v>0</v>
      </c>
      <c r="AG464" s="122"/>
      <c r="AH464" s="122"/>
      <c r="AI464" s="122">
        <f t="shared" si="847"/>
        <v>0</v>
      </c>
      <c r="AJ464" s="122"/>
      <c r="AK464" s="122"/>
      <c r="AL464" s="122">
        <f t="shared" si="848"/>
        <v>0</v>
      </c>
      <c r="AM464" s="122"/>
      <c r="AN464" s="122"/>
      <c r="AO464" s="122">
        <f t="shared" si="849"/>
        <v>0</v>
      </c>
      <c r="AP464" s="122"/>
      <c r="AQ464" s="122"/>
      <c r="AR464" s="122">
        <f t="shared" si="850"/>
        <v>0</v>
      </c>
      <c r="AS464" s="122"/>
      <c r="AT464" s="122"/>
      <c r="AU464" s="122">
        <f t="shared" si="851"/>
        <v>0</v>
      </c>
      <c r="AV464" s="122"/>
      <c r="AW464" s="122"/>
      <c r="AX464" s="122">
        <f t="shared" si="852"/>
        <v>0</v>
      </c>
      <c r="AY464" s="122"/>
      <c r="AZ464" s="122"/>
      <c r="BA464" s="122">
        <f t="shared" si="853"/>
        <v>0</v>
      </c>
      <c r="BB464" s="122"/>
      <c r="BC464" s="122"/>
      <c r="BD464" s="122">
        <f t="shared" si="854"/>
        <v>0</v>
      </c>
      <c r="BE464" s="122"/>
      <c r="BF464" s="122"/>
      <c r="BG464" s="122">
        <f t="shared" si="855"/>
        <v>0</v>
      </c>
      <c r="BH464" s="122"/>
      <c r="BI464" s="122"/>
      <c r="BJ464" s="122">
        <f t="shared" si="856"/>
        <v>0</v>
      </c>
      <c r="BK464" s="122"/>
      <c r="BL464" s="310"/>
      <c r="BM464" s="315"/>
      <c r="BN464" s="318"/>
    </row>
    <row r="465" s="121" customFormat="1" ht="33.95" hidden="1" customHeight="1" outlineLevel="5" spans="2:66">
      <c r="B465" s="122" t="s">
        <v>784</v>
      </c>
      <c r="C465" s="123" t="s">
        <v>1845</v>
      </c>
      <c r="D465" s="121" t="s">
        <v>1846</v>
      </c>
      <c r="E465" s="122"/>
      <c r="F465" s="122" t="s">
        <v>1610</v>
      </c>
      <c r="G465" s="122" t="s">
        <v>928</v>
      </c>
      <c r="H465" s="122">
        <f t="shared" si="842"/>
        <v>0</v>
      </c>
      <c r="I465" s="122" t="s">
        <v>1227</v>
      </c>
      <c r="J465" s="302"/>
      <c r="K465" s="122" t="s">
        <v>1135</v>
      </c>
      <c r="L465" s="122">
        <v>380</v>
      </c>
      <c r="M465" s="122" t="s">
        <v>1755</v>
      </c>
      <c r="N465" s="122">
        <f t="shared" si="843"/>
        <v>0</v>
      </c>
      <c r="O465" s="302"/>
      <c r="P465" s="302"/>
      <c r="Q465" s="302"/>
      <c r="R465" s="302"/>
      <c r="S465" s="302"/>
      <c r="T465" s="302"/>
      <c r="U465" s="302"/>
      <c r="V465" s="302"/>
      <c r="W465" s="302"/>
      <c r="X465" s="302"/>
      <c r="Y465" s="302"/>
      <c r="Z465" s="302"/>
      <c r="AA465" s="122"/>
      <c r="AB465" s="122">
        <f t="shared" si="844"/>
        <v>0</v>
      </c>
      <c r="AC465" s="122">
        <f t="shared" si="845"/>
        <v>0</v>
      </c>
      <c r="AD465" s="122"/>
      <c r="AE465" s="122"/>
      <c r="AF465" s="122">
        <f t="shared" si="846"/>
        <v>0</v>
      </c>
      <c r="AG465" s="122"/>
      <c r="AH465" s="122"/>
      <c r="AI465" s="122">
        <f t="shared" si="847"/>
        <v>0</v>
      </c>
      <c r="AJ465" s="122"/>
      <c r="AK465" s="122"/>
      <c r="AL465" s="122">
        <f t="shared" si="848"/>
        <v>0</v>
      </c>
      <c r="AM465" s="122"/>
      <c r="AN465" s="122"/>
      <c r="AO465" s="122">
        <f t="shared" si="849"/>
        <v>0</v>
      </c>
      <c r="AP465" s="122"/>
      <c r="AQ465" s="122"/>
      <c r="AR465" s="122">
        <f t="shared" si="850"/>
        <v>0</v>
      </c>
      <c r="AS465" s="122"/>
      <c r="AT465" s="122"/>
      <c r="AU465" s="122">
        <f t="shared" si="851"/>
        <v>0</v>
      </c>
      <c r="AV465" s="122"/>
      <c r="AW465" s="122"/>
      <c r="AX465" s="122">
        <f t="shared" si="852"/>
        <v>0</v>
      </c>
      <c r="AY465" s="122"/>
      <c r="AZ465" s="122"/>
      <c r="BA465" s="122">
        <f t="shared" si="853"/>
        <v>0</v>
      </c>
      <c r="BB465" s="122"/>
      <c r="BC465" s="122"/>
      <c r="BD465" s="122">
        <f t="shared" si="854"/>
        <v>0</v>
      </c>
      <c r="BE465" s="122"/>
      <c r="BF465" s="122"/>
      <c r="BG465" s="122">
        <f t="shared" si="855"/>
        <v>0</v>
      </c>
      <c r="BH465" s="122"/>
      <c r="BI465" s="122"/>
      <c r="BJ465" s="122">
        <f t="shared" si="856"/>
        <v>0</v>
      </c>
      <c r="BK465" s="122"/>
      <c r="BL465" s="310"/>
      <c r="BM465" s="315"/>
      <c r="BN465" s="318"/>
    </row>
    <row r="466" s="121" customFormat="1" ht="33.95" hidden="1" customHeight="1" outlineLevel="5" spans="2:66">
      <c r="B466" s="122" t="s">
        <v>784</v>
      </c>
      <c r="C466" s="123" t="s">
        <v>1847</v>
      </c>
      <c r="D466" s="121" t="s">
        <v>1848</v>
      </c>
      <c r="E466" s="122"/>
      <c r="F466" s="122" t="s">
        <v>1610</v>
      </c>
      <c r="G466" s="122" t="s">
        <v>928</v>
      </c>
      <c r="H466" s="122">
        <f t="shared" si="842"/>
        <v>0</v>
      </c>
      <c r="I466" s="122" t="s">
        <v>1227</v>
      </c>
      <c r="J466" s="302"/>
      <c r="K466" s="122" t="s">
        <v>1135</v>
      </c>
      <c r="L466" s="122">
        <v>2330</v>
      </c>
      <c r="M466" s="122" t="s">
        <v>1755</v>
      </c>
      <c r="N466" s="122">
        <f t="shared" si="843"/>
        <v>0</v>
      </c>
      <c r="O466" s="302"/>
      <c r="P466" s="302"/>
      <c r="Q466" s="302"/>
      <c r="R466" s="302"/>
      <c r="S466" s="302"/>
      <c r="T466" s="302"/>
      <c r="U466" s="302"/>
      <c r="V466" s="302"/>
      <c r="W466" s="302"/>
      <c r="X466" s="302"/>
      <c r="Y466" s="302"/>
      <c r="Z466" s="302"/>
      <c r="AA466" s="122"/>
      <c r="AB466" s="122">
        <f t="shared" si="844"/>
        <v>0</v>
      </c>
      <c r="AC466" s="122">
        <f t="shared" si="845"/>
        <v>0</v>
      </c>
      <c r="AD466" s="122"/>
      <c r="AE466" s="122"/>
      <c r="AF466" s="122">
        <f t="shared" si="846"/>
        <v>0</v>
      </c>
      <c r="AG466" s="122"/>
      <c r="AH466" s="122"/>
      <c r="AI466" s="122">
        <f t="shared" si="847"/>
        <v>0</v>
      </c>
      <c r="AJ466" s="122"/>
      <c r="AK466" s="122"/>
      <c r="AL466" s="122">
        <f t="shared" si="848"/>
        <v>0</v>
      </c>
      <c r="AM466" s="122"/>
      <c r="AN466" s="122"/>
      <c r="AO466" s="122">
        <f t="shared" si="849"/>
        <v>0</v>
      </c>
      <c r="AP466" s="122"/>
      <c r="AQ466" s="122"/>
      <c r="AR466" s="122">
        <f t="shared" si="850"/>
        <v>0</v>
      </c>
      <c r="AS466" s="122"/>
      <c r="AT466" s="122"/>
      <c r="AU466" s="122">
        <f t="shared" si="851"/>
        <v>0</v>
      </c>
      <c r="AV466" s="122"/>
      <c r="AW466" s="122"/>
      <c r="AX466" s="122">
        <f t="shared" si="852"/>
        <v>0</v>
      </c>
      <c r="AY466" s="122"/>
      <c r="AZ466" s="122"/>
      <c r="BA466" s="122">
        <f t="shared" si="853"/>
        <v>0</v>
      </c>
      <c r="BB466" s="122"/>
      <c r="BC466" s="122"/>
      <c r="BD466" s="122">
        <f t="shared" si="854"/>
        <v>0</v>
      </c>
      <c r="BE466" s="122"/>
      <c r="BF466" s="122"/>
      <c r="BG466" s="122">
        <f t="shared" si="855"/>
        <v>0</v>
      </c>
      <c r="BH466" s="122"/>
      <c r="BI466" s="122"/>
      <c r="BJ466" s="122">
        <f t="shared" si="856"/>
        <v>0</v>
      </c>
      <c r="BK466" s="122"/>
      <c r="BL466" s="310"/>
      <c r="BM466" s="315"/>
      <c r="BN466" s="318"/>
    </row>
    <row r="467" s="121" customFormat="1" ht="33.95" hidden="1" customHeight="1" outlineLevel="5" spans="2:66">
      <c r="B467" s="122" t="s">
        <v>784</v>
      </c>
      <c r="C467" s="123" t="s">
        <v>1849</v>
      </c>
      <c r="D467" s="121" t="s">
        <v>1850</v>
      </c>
      <c r="E467" s="122"/>
      <c r="F467" s="122" t="s">
        <v>1610</v>
      </c>
      <c r="G467" s="122" t="s">
        <v>928</v>
      </c>
      <c r="H467" s="122">
        <f t="shared" si="842"/>
        <v>0</v>
      </c>
      <c r="I467" s="122" t="s">
        <v>1227</v>
      </c>
      <c r="J467" s="302"/>
      <c r="K467" s="122" t="s">
        <v>1135</v>
      </c>
      <c r="L467" s="122">
        <v>2400</v>
      </c>
      <c r="M467" s="122" t="s">
        <v>1755</v>
      </c>
      <c r="N467" s="122">
        <f t="shared" si="843"/>
        <v>0</v>
      </c>
      <c r="O467" s="320"/>
      <c r="P467" s="320"/>
      <c r="Q467" s="320"/>
      <c r="R467" s="320"/>
      <c r="S467" s="320"/>
      <c r="T467" s="320"/>
      <c r="U467" s="320"/>
      <c r="V467" s="320"/>
      <c r="W467" s="320"/>
      <c r="X467" s="320"/>
      <c r="Y467" s="320"/>
      <c r="Z467" s="320"/>
      <c r="AA467" s="122"/>
      <c r="AB467" s="122">
        <f t="shared" si="844"/>
        <v>0</v>
      </c>
      <c r="AC467" s="122">
        <f t="shared" si="845"/>
        <v>0</v>
      </c>
      <c r="AD467" s="122"/>
      <c r="AE467" s="122"/>
      <c r="AF467" s="122">
        <f t="shared" si="846"/>
        <v>0</v>
      </c>
      <c r="AG467" s="122"/>
      <c r="AH467" s="122"/>
      <c r="AI467" s="122">
        <f t="shared" si="847"/>
        <v>0</v>
      </c>
      <c r="AJ467" s="122"/>
      <c r="AK467" s="122"/>
      <c r="AL467" s="122">
        <f t="shared" si="848"/>
        <v>0</v>
      </c>
      <c r="AM467" s="122"/>
      <c r="AN467" s="122"/>
      <c r="AO467" s="122">
        <f t="shared" si="849"/>
        <v>0</v>
      </c>
      <c r="AP467" s="122"/>
      <c r="AQ467" s="122"/>
      <c r="AR467" s="122">
        <f t="shared" si="850"/>
        <v>0</v>
      </c>
      <c r="AS467" s="122"/>
      <c r="AT467" s="122"/>
      <c r="AU467" s="122">
        <f t="shared" si="851"/>
        <v>0</v>
      </c>
      <c r="AV467" s="122"/>
      <c r="AW467" s="122"/>
      <c r="AX467" s="122">
        <f t="shared" si="852"/>
        <v>0</v>
      </c>
      <c r="AY467" s="122"/>
      <c r="AZ467" s="122"/>
      <c r="BA467" s="122">
        <f t="shared" si="853"/>
        <v>0</v>
      </c>
      <c r="BB467" s="122"/>
      <c r="BC467" s="122"/>
      <c r="BD467" s="122">
        <f t="shared" si="854"/>
        <v>0</v>
      </c>
      <c r="BE467" s="122"/>
      <c r="BF467" s="122"/>
      <c r="BG467" s="122">
        <f t="shared" si="855"/>
        <v>0</v>
      </c>
      <c r="BH467" s="122"/>
      <c r="BI467" s="122"/>
      <c r="BJ467" s="122">
        <f t="shared" si="856"/>
        <v>0</v>
      </c>
      <c r="BK467" s="122"/>
      <c r="BL467" s="310"/>
      <c r="BM467" s="315"/>
      <c r="BN467" s="318"/>
    </row>
    <row r="468" s="48" customFormat="1" ht="33.95" hidden="1" customHeight="1" outlineLevel="3" collapsed="1" spans="2:66">
      <c r="B468" s="118" t="s">
        <v>779</v>
      </c>
      <c r="C468" s="119" t="s">
        <v>1851</v>
      </c>
      <c r="D468" s="48" t="s">
        <v>1852</v>
      </c>
      <c r="E468" s="118"/>
      <c r="F468" s="118"/>
      <c r="G468" s="118"/>
      <c r="H468" s="118">
        <f>SUM(H469:H476)</f>
        <v>0</v>
      </c>
      <c r="I468" s="118"/>
      <c r="J468" s="118"/>
      <c r="K468" s="118"/>
      <c r="L468" s="118"/>
      <c r="M468" s="118"/>
      <c r="N468" s="309"/>
      <c r="O468" s="292"/>
      <c r="P468" s="292"/>
      <c r="Q468" s="292"/>
      <c r="R468" s="292"/>
      <c r="S468" s="292"/>
      <c r="T468" s="292"/>
      <c r="U468" s="292"/>
      <c r="V468" s="292"/>
      <c r="W468" s="292"/>
      <c r="X468" s="292"/>
      <c r="Y468" s="292"/>
      <c r="Z468" s="292"/>
      <c r="AA468" s="292"/>
      <c r="AB468" s="118">
        <f>SUM(AB469:AB476)</f>
        <v>0</v>
      </c>
      <c r="AC468" s="118">
        <f>SUM(AC469:AC476)</f>
        <v>0</v>
      </c>
      <c r="AD468" s="118"/>
      <c r="AE468" s="118"/>
      <c r="AF468" s="118">
        <f>SUM(AF469:AF476)</f>
        <v>0</v>
      </c>
      <c r="AG468" s="118"/>
      <c r="AH468" s="118"/>
      <c r="AI468" s="118">
        <f>SUM(AI469:AI476)</f>
        <v>0</v>
      </c>
      <c r="AJ468" s="118"/>
      <c r="AK468" s="118"/>
      <c r="AL468" s="118">
        <f>SUM(AL469:AL476)</f>
        <v>0</v>
      </c>
      <c r="AM468" s="118"/>
      <c r="AN468" s="118"/>
      <c r="AO468" s="118">
        <f>SUM(AO469:AO476)</f>
        <v>0</v>
      </c>
      <c r="AP468" s="118"/>
      <c r="AQ468" s="118"/>
      <c r="AR468" s="118">
        <f>SUM(AR469:AR476)</f>
        <v>0</v>
      </c>
      <c r="AS468" s="118"/>
      <c r="AT468" s="118"/>
      <c r="AU468" s="118">
        <f>SUM(AU469:AU476)</f>
        <v>0</v>
      </c>
      <c r="AV468" s="118"/>
      <c r="AW468" s="118"/>
      <c r="AX468" s="118">
        <f>SUM(AX469:AX476)</f>
        <v>0</v>
      </c>
      <c r="AY468" s="118"/>
      <c r="AZ468" s="118"/>
      <c r="BA468" s="118">
        <f>SUM(BA469:BA476)</f>
        <v>0</v>
      </c>
      <c r="BB468" s="118"/>
      <c r="BC468" s="118"/>
      <c r="BD468" s="118">
        <f>SUM(BD469:BD476)</f>
        <v>0</v>
      </c>
      <c r="BE468" s="118"/>
      <c r="BF468" s="118"/>
      <c r="BG468" s="118">
        <f>SUM(BG469:BG476)</f>
        <v>0</v>
      </c>
      <c r="BH468" s="118"/>
      <c r="BI468" s="118"/>
      <c r="BJ468" s="118">
        <f>SUM(BJ469:BJ476)</f>
        <v>0</v>
      </c>
      <c r="BK468" s="118"/>
      <c r="BL468" s="309"/>
      <c r="BM468" s="315"/>
      <c r="BN468" s="317"/>
    </row>
    <row r="469" s="121" customFormat="1" ht="33.95" hidden="1" customHeight="1" outlineLevel="5" spans="2:66">
      <c r="B469" s="122" t="s">
        <v>784</v>
      </c>
      <c r="C469" s="123" t="s">
        <v>1853</v>
      </c>
      <c r="D469" s="121" t="s">
        <v>1854</v>
      </c>
      <c r="E469" s="122" t="s">
        <v>1855</v>
      </c>
      <c r="F469" s="122" t="s">
        <v>1610</v>
      </c>
      <c r="G469" s="122" t="s">
        <v>928</v>
      </c>
      <c r="H469" s="122">
        <f t="shared" ref="H469:H475" si="857">J469*L469</f>
        <v>0</v>
      </c>
      <c r="I469" s="122" t="s">
        <v>1227</v>
      </c>
      <c r="J469" s="302"/>
      <c r="K469" s="122" t="s">
        <v>1856</v>
      </c>
      <c r="L469" s="122">
        <v>2.6</v>
      </c>
      <c r="M469" s="122" t="s">
        <v>1857</v>
      </c>
      <c r="N469" s="122">
        <f t="shared" ref="N469:N475" si="858">COUNTA(O469:Z469)</f>
        <v>0</v>
      </c>
      <c r="O469" s="321"/>
      <c r="P469" s="321"/>
      <c r="Q469" s="321"/>
      <c r="R469" s="321"/>
      <c r="S469" s="321"/>
      <c r="T469" s="321"/>
      <c r="U469" s="321"/>
      <c r="V469" s="321"/>
      <c r="W469" s="321"/>
      <c r="X469" s="321"/>
      <c r="Y469" s="321"/>
      <c r="Z469" s="321"/>
      <c r="AA469" s="122"/>
      <c r="AB469" s="122">
        <f>SUM(AC469,AF469,AI469,AL469,AO469,AR469,AU469,AX469,BA469,BD469,BG469,BJ469)</f>
        <v>0</v>
      </c>
      <c r="AC469" s="122">
        <f>IF(O469="√",$J469*$L469/$N469,0)</f>
        <v>0</v>
      </c>
      <c r="AD469" s="122"/>
      <c r="AE469" s="122"/>
      <c r="AF469" s="122">
        <f>IF(P469="√",$J469*$L469/$N469,0)</f>
        <v>0</v>
      </c>
      <c r="AG469" s="122"/>
      <c r="AH469" s="122"/>
      <c r="AI469" s="122">
        <f>IF(Q469="√",$J469*$L469/$N469,0)</f>
        <v>0</v>
      </c>
      <c r="AJ469" s="122"/>
      <c r="AK469" s="122"/>
      <c r="AL469" s="122">
        <f>IF(R469="√",$J469*$L469/$N469,0)</f>
        <v>0</v>
      </c>
      <c r="AM469" s="122"/>
      <c r="AN469" s="122"/>
      <c r="AO469" s="122">
        <f>IF(S469="√",$J469*$L469/$N469,0)</f>
        <v>0</v>
      </c>
      <c r="AP469" s="122"/>
      <c r="AQ469" s="122"/>
      <c r="AR469" s="122">
        <f>IF(T469="√",$J469*$L469/$N469,0)</f>
        <v>0</v>
      </c>
      <c r="AS469" s="122"/>
      <c r="AT469" s="122"/>
      <c r="AU469" s="122">
        <f>IF(U469="√",$J469*$L469/$N469,0)</f>
        <v>0</v>
      </c>
      <c r="AV469" s="122"/>
      <c r="AW469" s="122"/>
      <c r="AX469" s="122">
        <f>IF(V469="√",$J469*$L469/$N469,0)</f>
        <v>0</v>
      </c>
      <c r="AY469" s="122"/>
      <c r="AZ469" s="122"/>
      <c r="BA469" s="122">
        <f>IF(W469="√",$J469*$L469/$N469,0)</f>
        <v>0</v>
      </c>
      <c r="BB469" s="122"/>
      <c r="BC469" s="122"/>
      <c r="BD469" s="122">
        <f>IF(X469="√",$J469*$L469/$N469,0)</f>
        <v>0</v>
      </c>
      <c r="BE469" s="122"/>
      <c r="BF469" s="122"/>
      <c r="BG469" s="122">
        <f>IF(Y469="√",$J469*$L469/$N469,0)</f>
        <v>0</v>
      </c>
      <c r="BH469" s="122"/>
      <c r="BI469" s="122"/>
      <c r="BJ469" s="122">
        <f>IF(Z469="√",$J469*$L469/$N469,0)</f>
        <v>0</v>
      </c>
      <c r="BK469" s="122"/>
      <c r="BL469" s="310"/>
      <c r="BM469" s="315"/>
      <c r="BN469" s="318"/>
    </row>
    <row r="470" s="121" customFormat="1" ht="33.95" hidden="1" customHeight="1" outlineLevel="5" spans="2:66">
      <c r="B470" s="122" t="s">
        <v>784</v>
      </c>
      <c r="C470" s="123" t="s">
        <v>1858</v>
      </c>
      <c r="D470" s="121" t="s">
        <v>1859</v>
      </c>
      <c r="E470" s="122"/>
      <c r="F470" s="122" t="s">
        <v>1610</v>
      </c>
      <c r="G470" s="122" t="s">
        <v>928</v>
      </c>
      <c r="H470" s="122">
        <f t="shared" si="857"/>
        <v>0</v>
      </c>
      <c r="I470" s="122" t="s">
        <v>1227</v>
      </c>
      <c r="J470" s="302"/>
      <c r="K470" s="122" t="s">
        <v>1856</v>
      </c>
      <c r="L470" s="122">
        <v>2.6</v>
      </c>
      <c r="M470" s="122" t="s">
        <v>1857</v>
      </c>
      <c r="N470" s="122">
        <f t="shared" si="858"/>
        <v>0</v>
      </c>
      <c r="O470" s="302"/>
      <c r="P470" s="302"/>
      <c r="Q470" s="302"/>
      <c r="R470" s="302"/>
      <c r="S470" s="302"/>
      <c r="T470" s="302"/>
      <c r="U470" s="302"/>
      <c r="V470" s="302"/>
      <c r="W470" s="302"/>
      <c r="X470" s="302"/>
      <c r="Y470" s="302"/>
      <c r="Z470" s="302"/>
      <c r="AA470" s="122"/>
      <c r="AB470" s="122">
        <f>SUM(AC470,AF470,AI470,AL470,AO470,AR470,AU470,AX470,BA470,BD470,BG470,BJ470)</f>
        <v>0</v>
      </c>
      <c r="AC470" s="122">
        <f>IF(O470="√",$J470*$L470/$N470,0)</f>
        <v>0</v>
      </c>
      <c r="AD470" s="122"/>
      <c r="AE470" s="122"/>
      <c r="AF470" s="122">
        <f>IF(P470="√",$J470*$L470/$N470,0)</f>
        <v>0</v>
      </c>
      <c r="AG470" s="122"/>
      <c r="AH470" s="122"/>
      <c r="AI470" s="122">
        <f>IF(Q470="√",$J470*$L470/$N470,0)</f>
        <v>0</v>
      </c>
      <c r="AJ470" s="122"/>
      <c r="AK470" s="122"/>
      <c r="AL470" s="122">
        <f>IF(R470="√",$J470*$L470/$N470,0)</f>
        <v>0</v>
      </c>
      <c r="AM470" s="122"/>
      <c r="AN470" s="122"/>
      <c r="AO470" s="122">
        <f>IF(S470="√",$J470*$L470/$N470,0)</f>
        <v>0</v>
      </c>
      <c r="AP470" s="122"/>
      <c r="AQ470" s="122"/>
      <c r="AR470" s="122">
        <f>IF(T470="√",$J470*$L470/$N470,0)</f>
        <v>0</v>
      </c>
      <c r="AS470" s="122"/>
      <c r="AT470" s="122"/>
      <c r="AU470" s="122">
        <f>IF(U470="√",$J470*$L470/$N470,0)</f>
        <v>0</v>
      </c>
      <c r="AV470" s="122"/>
      <c r="AW470" s="122"/>
      <c r="AX470" s="122">
        <f>IF(V470="√",$J470*$L470/$N470,0)</f>
        <v>0</v>
      </c>
      <c r="AY470" s="122"/>
      <c r="AZ470" s="122"/>
      <c r="BA470" s="122">
        <f>IF(W470="√",$J470*$L470/$N470,0)</f>
        <v>0</v>
      </c>
      <c r="BB470" s="122"/>
      <c r="BC470" s="122"/>
      <c r="BD470" s="122">
        <f>IF(X470="√",$J470*$L470/$N470,0)</f>
        <v>0</v>
      </c>
      <c r="BE470" s="122"/>
      <c r="BF470" s="122"/>
      <c r="BG470" s="122">
        <f>IF(Y470="√",$J470*$L470/$N470,0)</f>
        <v>0</v>
      </c>
      <c r="BH470" s="122"/>
      <c r="BI470" s="122"/>
      <c r="BJ470" s="122">
        <f>IF(Z470="√",$J470*$L470/$N470,0)</f>
        <v>0</v>
      </c>
      <c r="BK470" s="122"/>
      <c r="BL470" s="310"/>
      <c r="BM470" s="315"/>
      <c r="BN470" s="318"/>
    </row>
    <row r="471" s="121" customFormat="1" ht="33.95" hidden="1" customHeight="1" outlineLevel="5" spans="2:66">
      <c r="B471" s="122" t="s">
        <v>784</v>
      </c>
      <c r="C471" s="123" t="s">
        <v>1860</v>
      </c>
      <c r="D471" s="121" t="s">
        <v>1861</v>
      </c>
      <c r="E471" s="122"/>
      <c r="F471" s="122" t="s">
        <v>1610</v>
      </c>
      <c r="G471" s="122" t="s">
        <v>928</v>
      </c>
      <c r="H471" s="122">
        <f t="shared" si="857"/>
        <v>0</v>
      </c>
      <c r="I471" s="122" t="s">
        <v>1227</v>
      </c>
      <c r="J471" s="302"/>
      <c r="K471" s="122" t="s">
        <v>1856</v>
      </c>
      <c r="L471" s="122">
        <v>2.6</v>
      </c>
      <c r="M471" s="122" t="s">
        <v>1857</v>
      </c>
      <c r="N471" s="122">
        <f t="shared" si="858"/>
        <v>0</v>
      </c>
      <c r="O471" s="302"/>
      <c r="P471" s="302"/>
      <c r="Q471" s="302"/>
      <c r="R471" s="302"/>
      <c r="S471" s="302"/>
      <c r="T471" s="302"/>
      <c r="U471" s="302"/>
      <c r="V471" s="302"/>
      <c r="W471" s="302"/>
      <c r="X471" s="302"/>
      <c r="Y471" s="302"/>
      <c r="Z471" s="302"/>
      <c r="AA471" s="122"/>
      <c r="AB471" s="122">
        <f>SUM(AC471,AF471,AI471,AL471,AO471,AR471,AU471,AX471,BA471,BD471,BG471,BJ471)</f>
        <v>0</v>
      </c>
      <c r="AC471" s="122">
        <f>IF(O471="√",$J471*$L471/$N471,0)</f>
        <v>0</v>
      </c>
      <c r="AD471" s="122"/>
      <c r="AE471" s="122"/>
      <c r="AF471" s="122">
        <f>IF(P471="√",$J471*$L471/$N471,0)</f>
        <v>0</v>
      </c>
      <c r="AG471" s="122"/>
      <c r="AH471" s="122"/>
      <c r="AI471" s="122">
        <f>IF(Q471="√",$J471*$L471/$N471,0)</f>
        <v>0</v>
      </c>
      <c r="AJ471" s="122"/>
      <c r="AK471" s="122"/>
      <c r="AL471" s="122">
        <f>IF(R471="√",$J471*$L471/$N471,0)</f>
        <v>0</v>
      </c>
      <c r="AM471" s="122"/>
      <c r="AN471" s="122"/>
      <c r="AO471" s="122">
        <f>IF(S471="√",$J471*$L471/$N471,0)</f>
        <v>0</v>
      </c>
      <c r="AP471" s="122"/>
      <c r="AQ471" s="122"/>
      <c r="AR471" s="122">
        <f>IF(T471="√",$J471*$L471/$N471,0)</f>
        <v>0</v>
      </c>
      <c r="AS471" s="122"/>
      <c r="AT471" s="122"/>
      <c r="AU471" s="122">
        <f>IF(U471="√",$J471*$L471/$N471,0)</f>
        <v>0</v>
      </c>
      <c r="AV471" s="122"/>
      <c r="AW471" s="122"/>
      <c r="AX471" s="122">
        <f>IF(V471="√",$J471*$L471/$N471,0)</f>
        <v>0</v>
      </c>
      <c r="AY471" s="122"/>
      <c r="AZ471" s="122"/>
      <c r="BA471" s="122">
        <f>IF(W471="√",$J471*$L471/$N471,0)</f>
        <v>0</v>
      </c>
      <c r="BB471" s="122"/>
      <c r="BC471" s="122"/>
      <c r="BD471" s="122">
        <f>IF(X471="√",$J471*$L471/$N471,0)</f>
        <v>0</v>
      </c>
      <c r="BE471" s="122"/>
      <c r="BF471" s="122"/>
      <c r="BG471" s="122">
        <f>IF(Y471="√",$J471*$L471/$N471,0)</f>
        <v>0</v>
      </c>
      <c r="BH471" s="122"/>
      <c r="BI471" s="122"/>
      <c r="BJ471" s="122">
        <f>IF(Z471="√",$J471*$L471/$N471,0)</f>
        <v>0</v>
      </c>
      <c r="BK471" s="122"/>
      <c r="BL471" s="310"/>
      <c r="BM471" s="315"/>
      <c r="BN471" s="318"/>
    </row>
    <row r="472" s="121" customFormat="1" ht="33.95" hidden="1" customHeight="1" outlineLevel="5" spans="2:66">
      <c r="B472" s="122" t="s">
        <v>784</v>
      </c>
      <c r="C472" s="123" t="s">
        <v>1862</v>
      </c>
      <c r="D472" s="121" t="s">
        <v>1863</v>
      </c>
      <c r="E472" s="122" t="s">
        <v>1864</v>
      </c>
      <c r="F472" s="122" t="s">
        <v>1610</v>
      </c>
      <c r="G472" s="122" t="s">
        <v>928</v>
      </c>
      <c r="H472" s="122">
        <f t="shared" si="857"/>
        <v>0</v>
      </c>
      <c r="I472" s="122" t="s">
        <v>1227</v>
      </c>
      <c r="J472" s="302"/>
      <c r="K472" s="122" t="s">
        <v>1865</v>
      </c>
      <c r="L472" s="122">
        <v>40</v>
      </c>
      <c r="M472" s="122" t="s">
        <v>1866</v>
      </c>
      <c r="N472" s="122">
        <f t="shared" si="858"/>
        <v>0</v>
      </c>
      <c r="O472" s="302"/>
      <c r="P472" s="302"/>
      <c r="Q472" s="302"/>
      <c r="R472" s="302"/>
      <c r="S472" s="302"/>
      <c r="T472" s="302"/>
      <c r="U472" s="302"/>
      <c r="V472" s="302"/>
      <c r="W472" s="302"/>
      <c r="X472" s="302"/>
      <c r="Y472" s="302"/>
      <c r="Z472" s="302"/>
      <c r="AA472" s="122"/>
      <c r="AB472" s="122">
        <f>SUM(AC472,AF472,AI472,AL472,AO472,AR472,AU472,AX472,BA472,BD472,BG472,BJ472)</f>
        <v>0</v>
      </c>
      <c r="AC472" s="122">
        <f>IF(O472="√",$J472*$L472/$N472,0)</f>
        <v>0</v>
      </c>
      <c r="AD472" s="122"/>
      <c r="AE472" s="122"/>
      <c r="AF472" s="122">
        <f>IF(P472="√",$J472*$L472/$N472,0)</f>
        <v>0</v>
      </c>
      <c r="AG472" s="122"/>
      <c r="AH472" s="122"/>
      <c r="AI472" s="122">
        <f>IF(Q472="√",$J472*$L472/$N472,0)</f>
        <v>0</v>
      </c>
      <c r="AJ472" s="122"/>
      <c r="AK472" s="122"/>
      <c r="AL472" s="122">
        <f>IF(R472="√",$J472*$L472/$N472,0)</f>
        <v>0</v>
      </c>
      <c r="AM472" s="122"/>
      <c r="AN472" s="122"/>
      <c r="AO472" s="122">
        <f>IF(S472="√",$J472*$L472/$N472,0)</f>
        <v>0</v>
      </c>
      <c r="AP472" s="122"/>
      <c r="AQ472" s="122"/>
      <c r="AR472" s="122">
        <f>IF(T472="√",$J472*$L472/$N472,0)</f>
        <v>0</v>
      </c>
      <c r="AS472" s="122"/>
      <c r="AT472" s="122"/>
      <c r="AU472" s="122">
        <f>IF(U472="√",$J472*$L472/$N472,0)</f>
        <v>0</v>
      </c>
      <c r="AV472" s="122"/>
      <c r="AW472" s="122"/>
      <c r="AX472" s="122">
        <f>IF(V472="√",$J472*$L472/$N472,0)</f>
        <v>0</v>
      </c>
      <c r="AY472" s="122"/>
      <c r="AZ472" s="122"/>
      <c r="BA472" s="122">
        <f>IF(W472="√",$J472*$L472/$N472,0)</f>
        <v>0</v>
      </c>
      <c r="BB472" s="122"/>
      <c r="BC472" s="122"/>
      <c r="BD472" s="122">
        <f>IF(X472="√",$J472*$L472/$N472,0)</f>
        <v>0</v>
      </c>
      <c r="BE472" s="122"/>
      <c r="BF472" s="122"/>
      <c r="BG472" s="122">
        <f>IF(Y472="√",$J472*$L472/$N472,0)</f>
        <v>0</v>
      </c>
      <c r="BH472" s="122"/>
      <c r="BI472" s="122"/>
      <c r="BJ472" s="122">
        <f>IF(Z472="√",$J472*$L472/$N472,0)</f>
        <v>0</v>
      </c>
      <c r="BK472" s="122"/>
      <c r="BL472" s="310"/>
      <c r="BM472" s="315"/>
      <c r="BN472" s="318"/>
    </row>
    <row r="473" s="121" customFormat="1" ht="33.95" hidden="1" customHeight="1" outlineLevel="5" spans="2:66">
      <c r="B473" s="122" t="s">
        <v>784</v>
      </c>
      <c r="C473" s="123" t="s">
        <v>1867</v>
      </c>
      <c r="D473" s="121" t="s">
        <v>1868</v>
      </c>
      <c r="E473" s="122" t="s">
        <v>1869</v>
      </c>
      <c r="F473" s="122" t="s">
        <v>1610</v>
      </c>
      <c r="G473" s="122" t="s">
        <v>928</v>
      </c>
      <c r="H473" s="122">
        <f t="shared" si="857"/>
        <v>0</v>
      </c>
      <c r="I473" s="122" t="s">
        <v>1227</v>
      </c>
      <c r="J473" s="302"/>
      <c r="K473" s="122" t="s">
        <v>1018</v>
      </c>
      <c r="L473" s="122">
        <v>17.33</v>
      </c>
      <c r="M473" s="122" t="s">
        <v>1679</v>
      </c>
      <c r="N473" s="122">
        <f t="shared" si="858"/>
        <v>0</v>
      </c>
      <c r="O473" s="302"/>
      <c r="P473" s="302"/>
      <c r="Q473" s="302"/>
      <c r="R473" s="302"/>
      <c r="S473" s="302"/>
      <c r="T473" s="302"/>
      <c r="U473" s="302"/>
      <c r="V473" s="302"/>
      <c r="W473" s="302"/>
      <c r="X473" s="302"/>
      <c r="Y473" s="302"/>
      <c r="Z473" s="302"/>
      <c r="AA473" s="122"/>
      <c r="AB473" s="122">
        <f>SUM(AC473,AF473,AI473,AL473,AO473,AR473,AU473,AX473,BA473,BD473,BG473,BJ473)</f>
        <v>0</v>
      </c>
      <c r="AC473" s="122">
        <f>IF(O473="√",$J473*$L473/$N473,0)</f>
        <v>0</v>
      </c>
      <c r="AD473" s="122"/>
      <c r="AE473" s="122"/>
      <c r="AF473" s="122">
        <f>IF(P473="√",$J473*$L473/$N473,0)</f>
        <v>0</v>
      </c>
      <c r="AG473" s="122"/>
      <c r="AH473" s="122"/>
      <c r="AI473" s="122">
        <f>IF(Q473="√",$J473*$L473/$N473,0)</f>
        <v>0</v>
      </c>
      <c r="AJ473" s="122"/>
      <c r="AK473" s="122"/>
      <c r="AL473" s="122">
        <f>IF(R473="√",$J473*$L473/$N473,0)</f>
        <v>0</v>
      </c>
      <c r="AM473" s="122"/>
      <c r="AN473" s="122"/>
      <c r="AO473" s="122">
        <f>IF(S473="√",$J473*$L473/$N473,0)</f>
        <v>0</v>
      </c>
      <c r="AP473" s="122"/>
      <c r="AQ473" s="122"/>
      <c r="AR473" s="122">
        <f>IF(T473="√",$J473*$L473/$N473,0)</f>
        <v>0</v>
      </c>
      <c r="AS473" s="122"/>
      <c r="AT473" s="122"/>
      <c r="AU473" s="122">
        <f>IF(U473="√",$J473*$L473/$N473,0)</f>
        <v>0</v>
      </c>
      <c r="AV473" s="122"/>
      <c r="AW473" s="122"/>
      <c r="AX473" s="122">
        <f>IF(V473="√",$J473*$L473/$N473,0)</f>
        <v>0</v>
      </c>
      <c r="AY473" s="122"/>
      <c r="AZ473" s="122"/>
      <c r="BA473" s="122">
        <f>IF(W473="√",$J473*$L473/$N473,0)</f>
        <v>0</v>
      </c>
      <c r="BB473" s="122"/>
      <c r="BC473" s="122"/>
      <c r="BD473" s="122">
        <f>IF(X473="√",$J473*$L473/$N473,0)</f>
        <v>0</v>
      </c>
      <c r="BE473" s="122"/>
      <c r="BF473" s="122"/>
      <c r="BG473" s="122">
        <f>IF(Y473="√",$J473*$L473/$N473,0)</f>
        <v>0</v>
      </c>
      <c r="BH473" s="122"/>
      <c r="BI473" s="122"/>
      <c r="BJ473" s="122">
        <f>IF(Z473="√",$J473*$L473/$N473,0)</f>
        <v>0</v>
      </c>
      <c r="BK473" s="122"/>
      <c r="BL473" s="310"/>
      <c r="BM473" s="315"/>
      <c r="BN473" s="318"/>
    </row>
    <row r="474" s="121" customFormat="1" ht="33.95" hidden="1" customHeight="1" outlineLevel="5" spans="2:66">
      <c r="B474" s="122" t="s">
        <v>784</v>
      </c>
      <c r="C474" s="123" t="s">
        <v>1870</v>
      </c>
      <c r="D474" s="121" t="s">
        <v>1871</v>
      </c>
      <c r="E474" s="122"/>
      <c r="F474" s="122" t="s">
        <v>1610</v>
      </c>
      <c r="G474" s="122" t="s">
        <v>928</v>
      </c>
      <c r="H474" s="122">
        <f t="shared" si="857"/>
        <v>0</v>
      </c>
      <c r="I474" s="122" t="s">
        <v>1227</v>
      </c>
      <c r="J474" s="302"/>
      <c r="K474" s="122" t="s">
        <v>1872</v>
      </c>
      <c r="L474" s="122">
        <v>7</v>
      </c>
      <c r="M474" s="122" t="s">
        <v>1873</v>
      </c>
      <c r="N474" s="122">
        <f t="shared" si="858"/>
        <v>0</v>
      </c>
      <c r="O474" s="302"/>
      <c r="P474" s="302"/>
      <c r="Q474" s="302"/>
      <c r="R474" s="302"/>
      <c r="S474" s="302"/>
      <c r="T474" s="302"/>
      <c r="U474" s="302"/>
      <c r="V474" s="302"/>
      <c r="W474" s="302"/>
      <c r="X474" s="302"/>
      <c r="Y474" s="302"/>
      <c r="Z474" s="302"/>
      <c r="AA474" s="122"/>
      <c r="AB474" s="122">
        <f t="shared" ref="AB474:AB485" si="859">SUM(AC474,AF474,AI474,AL474,AO474,AR474,AU474,AX474,BA474,BD474,BG474,BJ474)</f>
        <v>0</v>
      </c>
      <c r="AC474" s="122">
        <f t="shared" ref="AC474:AC485" si="860">IF(O474="√",$J474*$L474/$N474,0)</f>
        <v>0</v>
      </c>
      <c r="AD474" s="122"/>
      <c r="AE474" s="122"/>
      <c r="AF474" s="122">
        <f t="shared" ref="AF474:AF485" si="861">IF(P474="√",$J474*$L474/$N474,0)</f>
        <v>0</v>
      </c>
      <c r="AG474" s="122"/>
      <c r="AH474" s="122"/>
      <c r="AI474" s="122">
        <f t="shared" ref="AI474:AI485" si="862">IF(Q474="√",$J474*$L474/$N474,0)</f>
        <v>0</v>
      </c>
      <c r="AJ474" s="122"/>
      <c r="AK474" s="122"/>
      <c r="AL474" s="122">
        <f t="shared" ref="AL474:AL485" si="863">IF(R474="√",$J474*$L474/$N474,0)</f>
        <v>0</v>
      </c>
      <c r="AM474" s="122"/>
      <c r="AN474" s="122"/>
      <c r="AO474" s="122">
        <f t="shared" ref="AO474:AO485" si="864">IF(S474="√",$J474*$L474/$N474,0)</f>
        <v>0</v>
      </c>
      <c r="AP474" s="122"/>
      <c r="AQ474" s="122"/>
      <c r="AR474" s="122">
        <f t="shared" ref="AR474:AR485" si="865">IF(T474="√",$J474*$L474/$N474,0)</f>
        <v>0</v>
      </c>
      <c r="AS474" s="122"/>
      <c r="AT474" s="122"/>
      <c r="AU474" s="122">
        <f t="shared" ref="AU474:AU485" si="866">IF(U474="√",$J474*$L474/$N474,0)</f>
        <v>0</v>
      </c>
      <c r="AV474" s="122"/>
      <c r="AW474" s="122"/>
      <c r="AX474" s="122">
        <f t="shared" ref="AX474:AX485" si="867">IF(V474="√",$J474*$L474/$N474,0)</f>
        <v>0</v>
      </c>
      <c r="AY474" s="122"/>
      <c r="AZ474" s="122"/>
      <c r="BA474" s="122">
        <f t="shared" ref="BA474:BA485" si="868">IF(W474="√",$J474*$L474/$N474,0)</f>
        <v>0</v>
      </c>
      <c r="BB474" s="122"/>
      <c r="BC474" s="122"/>
      <c r="BD474" s="122">
        <f t="shared" ref="BD474:BD485" si="869">IF(X474="√",$J474*$L474/$N474,0)</f>
        <v>0</v>
      </c>
      <c r="BE474" s="122"/>
      <c r="BF474" s="122"/>
      <c r="BG474" s="122">
        <f t="shared" ref="BG474:BG485" si="870">IF(Y474="√",$J474*$L474/$N474,0)</f>
        <v>0</v>
      </c>
      <c r="BH474" s="122"/>
      <c r="BI474" s="122"/>
      <c r="BJ474" s="122">
        <f t="shared" ref="BJ474:BJ485" si="871">IF(Z474="√",$J474*$L474/$N474,0)</f>
        <v>0</v>
      </c>
      <c r="BK474" s="122"/>
      <c r="BL474" s="310"/>
      <c r="BM474" s="315"/>
      <c r="BN474" s="318"/>
    </row>
    <row r="475" s="121" customFormat="1" ht="33.95" hidden="1" customHeight="1" outlineLevel="5" spans="2:66">
      <c r="B475" s="122" t="s">
        <v>784</v>
      </c>
      <c r="C475" s="123" t="s">
        <v>1874</v>
      </c>
      <c r="D475" s="121" t="s">
        <v>1875</v>
      </c>
      <c r="E475" s="122"/>
      <c r="F475" s="122" t="s">
        <v>1610</v>
      </c>
      <c r="G475" s="122" t="s">
        <v>928</v>
      </c>
      <c r="H475" s="122">
        <f t="shared" si="857"/>
        <v>0</v>
      </c>
      <c r="I475" s="122" t="s">
        <v>1227</v>
      </c>
      <c r="J475" s="302"/>
      <c r="K475" s="122" t="s">
        <v>1872</v>
      </c>
      <c r="L475" s="122">
        <v>1.5</v>
      </c>
      <c r="M475" s="122" t="s">
        <v>1873</v>
      </c>
      <c r="N475" s="122">
        <f t="shared" si="858"/>
        <v>0</v>
      </c>
      <c r="O475" s="320"/>
      <c r="P475" s="320"/>
      <c r="Q475" s="320"/>
      <c r="R475" s="320"/>
      <c r="S475" s="320"/>
      <c r="T475" s="320"/>
      <c r="U475" s="320"/>
      <c r="V475" s="320"/>
      <c r="W475" s="320"/>
      <c r="X475" s="320"/>
      <c r="Y475" s="320"/>
      <c r="Z475" s="320"/>
      <c r="AA475" s="122"/>
      <c r="AB475" s="122">
        <f t="shared" si="859"/>
        <v>0</v>
      </c>
      <c r="AC475" s="122">
        <f t="shared" si="860"/>
        <v>0</v>
      </c>
      <c r="AD475" s="122"/>
      <c r="AE475" s="122"/>
      <c r="AF475" s="122">
        <f t="shared" si="861"/>
        <v>0</v>
      </c>
      <c r="AG475" s="122"/>
      <c r="AH475" s="122"/>
      <c r="AI475" s="122">
        <f t="shared" si="862"/>
        <v>0</v>
      </c>
      <c r="AJ475" s="122"/>
      <c r="AK475" s="122"/>
      <c r="AL475" s="122">
        <f t="shared" si="863"/>
        <v>0</v>
      </c>
      <c r="AM475" s="122"/>
      <c r="AN475" s="122"/>
      <c r="AO475" s="122">
        <f t="shared" si="864"/>
        <v>0</v>
      </c>
      <c r="AP475" s="122"/>
      <c r="AQ475" s="122"/>
      <c r="AR475" s="122">
        <f t="shared" si="865"/>
        <v>0</v>
      </c>
      <c r="AS475" s="122"/>
      <c r="AT475" s="122"/>
      <c r="AU475" s="122">
        <f t="shared" si="866"/>
        <v>0</v>
      </c>
      <c r="AV475" s="122"/>
      <c r="AW475" s="122"/>
      <c r="AX475" s="122">
        <f t="shared" si="867"/>
        <v>0</v>
      </c>
      <c r="AY475" s="122"/>
      <c r="AZ475" s="122"/>
      <c r="BA475" s="122">
        <f t="shared" si="868"/>
        <v>0</v>
      </c>
      <c r="BB475" s="122"/>
      <c r="BC475" s="122"/>
      <c r="BD475" s="122">
        <f t="shared" si="869"/>
        <v>0</v>
      </c>
      <c r="BE475" s="122"/>
      <c r="BF475" s="122"/>
      <c r="BG475" s="122">
        <f t="shared" si="870"/>
        <v>0</v>
      </c>
      <c r="BH475" s="122"/>
      <c r="BI475" s="122"/>
      <c r="BJ475" s="122">
        <f t="shared" si="871"/>
        <v>0</v>
      </c>
      <c r="BK475" s="122"/>
      <c r="BL475" s="310"/>
      <c r="BM475" s="315"/>
      <c r="BN475" s="318"/>
    </row>
    <row r="476" s="121" customFormat="1" ht="33.95" hidden="1" customHeight="1" outlineLevel="5" spans="2:66">
      <c r="B476" s="122" t="s">
        <v>784</v>
      </c>
      <c r="C476" s="123" t="s">
        <v>1876</v>
      </c>
      <c r="D476" s="121" t="s">
        <v>1877</v>
      </c>
      <c r="E476" s="122"/>
      <c r="F476" s="122" t="s">
        <v>1610</v>
      </c>
      <c r="G476" s="122" t="s">
        <v>1836</v>
      </c>
      <c r="H476" s="122">
        <f>J476*L476*N476</f>
        <v>0</v>
      </c>
      <c r="I476" s="122" t="s">
        <v>1227</v>
      </c>
      <c r="J476" s="122">
        <v>1</v>
      </c>
      <c r="K476" s="122" t="s">
        <v>1228</v>
      </c>
      <c r="L476" s="302"/>
      <c r="M476" s="122" t="s">
        <v>1229</v>
      </c>
      <c r="N476" s="310">
        <v>12</v>
      </c>
      <c r="O476" s="293"/>
      <c r="P476" s="293"/>
      <c r="Q476" s="293"/>
      <c r="R476" s="293"/>
      <c r="S476" s="293"/>
      <c r="T476" s="293"/>
      <c r="U476" s="293"/>
      <c r="V476" s="293"/>
      <c r="W476" s="293"/>
      <c r="X476" s="293"/>
      <c r="Y476" s="293"/>
      <c r="Z476" s="293"/>
      <c r="AA476" s="293"/>
      <c r="AB476" s="122">
        <f t="shared" si="859"/>
        <v>0</v>
      </c>
      <c r="AC476" s="122">
        <f>$H476/12</f>
        <v>0</v>
      </c>
      <c r="AD476" s="122"/>
      <c r="AE476" s="122"/>
      <c r="AF476" s="122">
        <f>$H476/12</f>
        <v>0</v>
      </c>
      <c r="AG476" s="122"/>
      <c r="AH476" s="122"/>
      <c r="AI476" s="122">
        <f>$H476/12</f>
        <v>0</v>
      </c>
      <c r="AJ476" s="122"/>
      <c r="AK476" s="122"/>
      <c r="AL476" s="122">
        <f>$H476/12</f>
        <v>0</v>
      </c>
      <c r="AM476" s="122"/>
      <c r="AN476" s="122"/>
      <c r="AO476" s="122">
        <f>$H476/12</f>
        <v>0</v>
      </c>
      <c r="AP476" s="122"/>
      <c r="AQ476" s="122"/>
      <c r="AR476" s="122">
        <f>$H476/12</f>
        <v>0</v>
      </c>
      <c r="AS476" s="122"/>
      <c r="AT476" s="122"/>
      <c r="AU476" s="122">
        <f>$H476/12</f>
        <v>0</v>
      </c>
      <c r="AV476" s="122"/>
      <c r="AW476" s="122"/>
      <c r="AX476" s="122">
        <f>$H476/12</f>
        <v>0</v>
      </c>
      <c r="AY476" s="122"/>
      <c r="AZ476" s="122"/>
      <c r="BA476" s="122">
        <f>$H476/12</f>
        <v>0</v>
      </c>
      <c r="BB476" s="122"/>
      <c r="BC476" s="122"/>
      <c r="BD476" s="122">
        <f>$H476/12</f>
        <v>0</v>
      </c>
      <c r="BE476" s="122"/>
      <c r="BF476" s="122"/>
      <c r="BG476" s="122">
        <f>$H476/12</f>
        <v>0</v>
      </c>
      <c r="BH476" s="122"/>
      <c r="BI476" s="122"/>
      <c r="BJ476" s="122">
        <f>$H476/12</f>
        <v>0</v>
      </c>
      <c r="BK476" s="122"/>
      <c r="BL476" s="310"/>
      <c r="BM476" s="315"/>
      <c r="BN476" s="318"/>
    </row>
    <row r="477" s="48" customFormat="1" ht="33.95" hidden="1" customHeight="1" outlineLevel="3" collapsed="1" spans="2:66">
      <c r="B477" s="118" t="s">
        <v>779</v>
      </c>
      <c r="C477" s="119" t="s">
        <v>1878</v>
      </c>
      <c r="D477" s="48" t="s">
        <v>1879</v>
      </c>
      <c r="E477" s="118"/>
      <c r="F477" s="118"/>
      <c r="G477" s="118"/>
      <c r="H477" s="118">
        <f>SUM(H478:H485)</f>
        <v>0</v>
      </c>
      <c r="I477" s="118"/>
      <c r="J477" s="118"/>
      <c r="K477" s="118"/>
      <c r="L477" s="118"/>
      <c r="M477" s="118"/>
      <c r="N477" s="309"/>
      <c r="O477" s="292"/>
      <c r="P477" s="292"/>
      <c r="Q477" s="292"/>
      <c r="R477" s="292"/>
      <c r="S477" s="292"/>
      <c r="T477" s="292"/>
      <c r="U477" s="292"/>
      <c r="V477" s="292"/>
      <c r="W477" s="292"/>
      <c r="X477" s="292"/>
      <c r="Y477" s="292"/>
      <c r="Z477" s="292"/>
      <c r="AA477" s="292"/>
      <c r="AB477" s="118">
        <f>SUM(AB478:AB485)</f>
        <v>0</v>
      </c>
      <c r="AC477" s="118">
        <f>SUM(AC478:AC485)</f>
        <v>0</v>
      </c>
      <c r="AD477" s="118"/>
      <c r="AE477" s="118"/>
      <c r="AF477" s="118">
        <f>SUM(AF478:AF485)</f>
        <v>0</v>
      </c>
      <c r="AG477" s="118"/>
      <c r="AH477" s="118"/>
      <c r="AI477" s="118">
        <f>SUM(AI478:AI485)</f>
        <v>0</v>
      </c>
      <c r="AJ477" s="118"/>
      <c r="AK477" s="118"/>
      <c r="AL477" s="118">
        <f>SUM(AL478:AL485)</f>
        <v>0</v>
      </c>
      <c r="AM477" s="118"/>
      <c r="AN477" s="118"/>
      <c r="AO477" s="118">
        <f>SUM(AO478:AO485)</f>
        <v>0</v>
      </c>
      <c r="AP477" s="118"/>
      <c r="AQ477" s="118"/>
      <c r="AR477" s="118">
        <f>SUM(AR478:AR485)</f>
        <v>0</v>
      </c>
      <c r="AS477" s="118"/>
      <c r="AT477" s="118"/>
      <c r="AU477" s="118">
        <f>SUM(AU478:AU485)</f>
        <v>0</v>
      </c>
      <c r="AV477" s="118"/>
      <c r="AW477" s="118"/>
      <c r="AX477" s="118">
        <f>SUM(AX478:AX485)</f>
        <v>0</v>
      </c>
      <c r="AY477" s="118"/>
      <c r="AZ477" s="118"/>
      <c r="BA477" s="118">
        <f>SUM(BA478:BA485)</f>
        <v>0</v>
      </c>
      <c r="BB477" s="118"/>
      <c r="BC477" s="118"/>
      <c r="BD477" s="118">
        <f>SUM(BD478:BD485)</f>
        <v>0</v>
      </c>
      <c r="BE477" s="118"/>
      <c r="BF477" s="118"/>
      <c r="BG477" s="118">
        <f>SUM(BG478:BG485)</f>
        <v>0</v>
      </c>
      <c r="BH477" s="118"/>
      <c r="BI477" s="118"/>
      <c r="BJ477" s="118">
        <f>SUM(BJ478:BJ485)</f>
        <v>0</v>
      </c>
      <c r="BK477" s="118"/>
      <c r="BL477" s="309"/>
      <c r="BM477" s="315"/>
      <c r="BN477" s="317"/>
    </row>
    <row r="478" s="121" customFormat="1" ht="33.95" hidden="1" customHeight="1" outlineLevel="5" spans="2:66">
      <c r="B478" s="122" t="s">
        <v>784</v>
      </c>
      <c r="C478" s="123" t="s">
        <v>1880</v>
      </c>
      <c r="D478" s="121" t="s">
        <v>1881</v>
      </c>
      <c r="E478" s="122" t="s">
        <v>1882</v>
      </c>
      <c r="F478" s="122" t="s">
        <v>1610</v>
      </c>
      <c r="G478" s="122" t="s">
        <v>928</v>
      </c>
      <c r="H478" s="122">
        <f t="shared" ref="H478:H485" si="872">J478*L478</f>
        <v>0</v>
      </c>
      <c r="I478" s="122" t="s">
        <v>1227</v>
      </c>
      <c r="J478" s="302"/>
      <c r="K478" s="122" t="s">
        <v>1832</v>
      </c>
      <c r="L478" s="122">
        <v>40</v>
      </c>
      <c r="M478" s="122" t="s">
        <v>1833</v>
      </c>
      <c r="N478" s="122">
        <f t="shared" ref="N478:N485" si="873">COUNTA(O478:Z478)</f>
        <v>0</v>
      </c>
      <c r="O478" s="321"/>
      <c r="P478" s="321"/>
      <c r="Q478" s="321"/>
      <c r="R478" s="321"/>
      <c r="S478" s="321"/>
      <c r="T478" s="321"/>
      <c r="U478" s="321"/>
      <c r="V478" s="321"/>
      <c r="W478" s="321"/>
      <c r="X478" s="321"/>
      <c r="Y478" s="321"/>
      <c r="Z478" s="321"/>
      <c r="AA478" s="122"/>
      <c r="AB478" s="122">
        <f t="shared" si="859"/>
        <v>0</v>
      </c>
      <c r="AC478" s="122">
        <f t="shared" si="860"/>
        <v>0</v>
      </c>
      <c r="AD478" s="122"/>
      <c r="AE478" s="122"/>
      <c r="AF478" s="122">
        <f t="shared" si="861"/>
        <v>0</v>
      </c>
      <c r="AG478" s="122"/>
      <c r="AH478" s="122"/>
      <c r="AI478" s="122">
        <f t="shared" si="862"/>
        <v>0</v>
      </c>
      <c r="AJ478" s="122"/>
      <c r="AK478" s="122"/>
      <c r="AL478" s="122">
        <f t="shared" si="863"/>
        <v>0</v>
      </c>
      <c r="AM478" s="122"/>
      <c r="AN478" s="122"/>
      <c r="AO478" s="122">
        <f t="shared" si="864"/>
        <v>0</v>
      </c>
      <c r="AP478" s="122"/>
      <c r="AQ478" s="122"/>
      <c r="AR478" s="122">
        <f t="shared" si="865"/>
        <v>0</v>
      </c>
      <c r="AS478" s="122"/>
      <c r="AT478" s="122"/>
      <c r="AU478" s="122">
        <f t="shared" si="866"/>
        <v>0</v>
      </c>
      <c r="AV478" s="122"/>
      <c r="AW478" s="122"/>
      <c r="AX478" s="122">
        <f t="shared" si="867"/>
        <v>0</v>
      </c>
      <c r="AY478" s="122"/>
      <c r="AZ478" s="122"/>
      <c r="BA478" s="122">
        <f t="shared" si="868"/>
        <v>0</v>
      </c>
      <c r="BB478" s="122"/>
      <c r="BC478" s="122"/>
      <c r="BD478" s="122">
        <f t="shared" si="869"/>
        <v>0</v>
      </c>
      <c r="BE478" s="122"/>
      <c r="BF478" s="122"/>
      <c r="BG478" s="122">
        <f t="shared" si="870"/>
        <v>0</v>
      </c>
      <c r="BH478" s="122"/>
      <c r="BI478" s="122"/>
      <c r="BJ478" s="122">
        <f t="shared" si="871"/>
        <v>0</v>
      </c>
      <c r="BK478" s="122"/>
      <c r="BL478" s="310"/>
      <c r="BM478" s="315"/>
      <c r="BN478" s="318"/>
    </row>
    <row r="479" s="121" customFormat="1" ht="33.95" hidden="1" customHeight="1" outlineLevel="5" spans="2:66">
      <c r="B479" s="122" t="s">
        <v>784</v>
      </c>
      <c r="C479" s="123" t="s">
        <v>1883</v>
      </c>
      <c r="D479" s="121" t="s">
        <v>1884</v>
      </c>
      <c r="E479" s="122" t="s">
        <v>1885</v>
      </c>
      <c r="F479" s="122" t="s">
        <v>1610</v>
      </c>
      <c r="G479" s="122" t="s">
        <v>928</v>
      </c>
      <c r="H479" s="122">
        <f t="shared" si="872"/>
        <v>0</v>
      </c>
      <c r="I479" s="122" t="s">
        <v>1227</v>
      </c>
      <c r="J479" s="302"/>
      <c r="K479" s="122" t="s">
        <v>1832</v>
      </c>
      <c r="L479" s="122">
        <v>85</v>
      </c>
      <c r="M479" s="122" t="s">
        <v>1833</v>
      </c>
      <c r="N479" s="122">
        <f t="shared" si="873"/>
        <v>0</v>
      </c>
      <c r="O479" s="302"/>
      <c r="P479" s="302"/>
      <c r="Q479" s="302"/>
      <c r="R479" s="302"/>
      <c r="S479" s="302"/>
      <c r="T479" s="302"/>
      <c r="U479" s="302"/>
      <c r="V479" s="302"/>
      <c r="W479" s="302"/>
      <c r="X479" s="302"/>
      <c r="Y479" s="302"/>
      <c r="Z479" s="302"/>
      <c r="AA479" s="122"/>
      <c r="AB479" s="122">
        <f t="shared" si="859"/>
        <v>0</v>
      </c>
      <c r="AC479" s="122">
        <f t="shared" si="860"/>
        <v>0</v>
      </c>
      <c r="AD479" s="122"/>
      <c r="AE479" s="122"/>
      <c r="AF479" s="122">
        <f t="shared" si="861"/>
        <v>0</v>
      </c>
      <c r="AG479" s="122"/>
      <c r="AH479" s="122"/>
      <c r="AI479" s="122">
        <f t="shared" si="862"/>
        <v>0</v>
      </c>
      <c r="AJ479" s="122"/>
      <c r="AK479" s="122"/>
      <c r="AL479" s="122">
        <f t="shared" si="863"/>
        <v>0</v>
      </c>
      <c r="AM479" s="122"/>
      <c r="AN479" s="122"/>
      <c r="AO479" s="122">
        <f t="shared" si="864"/>
        <v>0</v>
      </c>
      <c r="AP479" s="122"/>
      <c r="AQ479" s="122"/>
      <c r="AR479" s="122">
        <f t="shared" si="865"/>
        <v>0</v>
      </c>
      <c r="AS479" s="122"/>
      <c r="AT479" s="122"/>
      <c r="AU479" s="122">
        <f t="shared" si="866"/>
        <v>0</v>
      </c>
      <c r="AV479" s="122"/>
      <c r="AW479" s="122"/>
      <c r="AX479" s="122">
        <f t="shared" si="867"/>
        <v>0</v>
      </c>
      <c r="AY479" s="122"/>
      <c r="AZ479" s="122"/>
      <c r="BA479" s="122">
        <f t="shared" si="868"/>
        <v>0</v>
      </c>
      <c r="BB479" s="122"/>
      <c r="BC479" s="122"/>
      <c r="BD479" s="122">
        <f t="shared" si="869"/>
        <v>0</v>
      </c>
      <c r="BE479" s="122"/>
      <c r="BF479" s="122"/>
      <c r="BG479" s="122">
        <f t="shared" si="870"/>
        <v>0</v>
      </c>
      <c r="BH479" s="122"/>
      <c r="BI479" s="122"/>
      <c r="BJ479" s="122">
        <f t="shared" si="871"/>
        <v>0</v>
      </c>
      <c r="BK479" s="122"/>
      <c r="BL479" s="310"/>
      <c r="BM479" s="315"/>
      <c r="BN479" s="318"/>
    </row>
    <row r="480" s="121" customFormat="1" ht="33.95" hidden="1" customHeight="1" outlineLevel="5" spans="2:66">
      <c r="B480" s="122" t="s">
        <v>784</v>
      </c>
      <c r="C480" s="123" t="s">
        <v>1886</v>
      </c>
      <c r="D480" s="121" t="s">
        <v>1887</v>
      </c>
      <c r="E480" s="122" t="s">
        <v>1888</v>
      </c>
      <c r="F480" s="122" t="s">
        <v>1610</v>
      </c>
      <c r="G480" s="122" t="s">
        <v>928</v>
      </c>
      <c r="H480" s="122">
        <f t="shared" si="872"/>
        <v>0</v>
      </c>
      <c r="I480" s="122" t="s">
        <v>1227</v>
      </c>
      <c r="J480" s="302"/>
      <c r="K480" s="122" t="s">
        <v>1816</v>
      </c>
      <c r="L480" s="122">
        <v>190</v>
      </c>
      <c r="M480" s="122" t="s">
        <v>1817</v>
      </c>
      <c r="N480" s="122">
        <f t="shared" si="873"/>
        <v>0</v>
      </c>
      <c r="O480" s="302"/>
      <c r="P480" s="302"/>
      <c r="Q480" s="302"/>
      <c r="R480" s="302"/>
      <c r="S480" s="302"/>
      <c r="T480" s="302"/>
      <c r="U480" s="302"/>
      <c r="V480" s="302"/>
      <c r="W480" s="302"/>
      <c r="X480" s="302"/>
      <c r="Y480" s="302"/>
      <c r="Z480" s="302"/>
      <c r="AA480" s="122"/>
      <c r="AB480" s="122">
        <f t="shared" si="859"/>
        <v>0</v>
      </c>
      <c r="AC480" s="122">
        <f t="shared" si="860"/>
        <v>0</v>
      </c>
      <c r="AD480" s="122"/>
      <c r="AE480" s="122"/>
      <c r="AF480" s="122">
        <f t="shared" si="861"/>
        <v>0</v>
      </c>
      <c r="AG480" s="122"/>
      <c r="AH480" s="122"/>
      <c r="AI480" s="122">
        <f t="shared" si="862"/>
        <v>0</v>
      </c>
      <c r="AJ480" s="122"/>
      <c r="AK480" s="122"/>
      <c r="AL480" s="122">
        <f t="shared" si="863"/>
        <v>0</v>
      </c>
      <c r="AM480" s="122"/>
      <c r="AN480" s="122"/>
      <c r="AO480" s="122">
        <f t="shared" si="864"/>
        <v>0</v>
      </c>
      <c r="AP480" s="122"/>
      <c r="AQ480" s="122"/>
      <c r="AR480" s="122">
        <f t="shared" si="865"/>
        <v>0</v>
      </c>
      <c r="AS480" s="122"/>
      <c r="AT480" s="122"/>
      <c r="AU480" s="122">
        <f t="shared" si="866"/>
        <v>0</v>
      </c>
      <c r="AV480" s="122"/>
      <c r="AW480" s="122"/>
      <c r="AX480" s="122">
        <f t="shared" si="867"/>
        <v>0</v>
      </c>
      <c r="AY480" s="122"/>
      <c r="AZ480" s="122"/>
      <c r="BA480" s="122">
        <f t="shared" si="868"/>
        <v>0</v>
      </c>
      <c r="BB480" s="122"/>
      <c r="BC480" s="122"/>
      <c r="BD480" s="122">
        <f t="shared" si="869"/>
        <v>0</v>
      </c>
      <c r="BE480" s="122"/>
      <c r="BF480" s="122"/>
      <c r="BG480" s="122">
        <f t="shared" si="870"/>
        <v>0</v>
      </c>
      <c r="BH480" s="122"/>
      <c r="BI480" s="122"/>
      <c r="BJ480" s="122">
        <f t="shared" si="871"/>
        <v>0</v>
      </c>
      <c r="BK480" s="122"/>
      <c r="BL480" s="310"/>
      <c r="BM480" s="315"/>
      <c r="BN480" s="318"/>
    </row>
    <row r="481" s="121" customFormat="1" ht="33.95" hidden="1" customHeight="1" outlineLevel="5" spans="2:66">
      <c r="B481" s="122" t="s">
        <v>784</v>
      </c>
      <c r="C481" s="123" t="s">
        <v>1889</v>
      </c>
      <c r="D481" s="121" t="s">
        <v>1890</v>
      </c>
      <c r="E481" s="122" t="s">
        <v>1891</v>
      </c>
      <c r="F481" s="122" t="s">
        <v>1610</v>
      </c>
      <c r="G481" s="122" t="s">
        <v>928</v>
      </c>
      <c r="H481" s="122">
        <f t="shared" si="872"/>
        <v>0</v>
      </c>
      <c r="I481" s="122" t="s">
        <v>1227</v>
      </c>
      <c r="J481" s="302"/>
      <c r="K481" s="122" t="s">
        <v>1832</v>
      </c>
      <c r="L481" s="122">
        <v>28</v>
      </c>
      <c r="M481" s="122" t="s">
        <v>1833</v>
      </c>
      <c r="N481" s="122">
        <f t="shared" si="873"/>
        <v>0</v>
      </c>
      <c r="O481" s="302"/>
      <c r="P481" s="302"/>
      <c r="Q481" s="302"/>
      <c r="R481" s="302"/>
      <c r="S481" s="302"/>
      <c r="T481" s="302"/>
      <c r="U481" s="302"/>
      <c r="V481" s="302"/>
      <c r="W481" s="302"/>
      <c r="X481" s="302"/>
      <c r="Y481" s="302"/>
      <c r="Z481" s="302"/>
      <c r="AA481" s="122"/>
      <c r="AB481" s="122">
        <f t="shared" si="859"/>
        <v>0</v>
      </c>
      <c r="AC481" s="122">
        <f t="shared" si="860"/>
        <v>0</v>
      </c>
      <c r="AD481" s="122"/>
      <c r="AE481" s="122"/>
      <c r="AF481" s="122">
        <f t="shared" si="861"/>
        <v>0</v>
      </c>
      <c r="AG481" s="122"/>
      <c r="AH481" s="122"/>
      <c r="AI481" s="122">
        <f t="shared" si="862"/>
        <v>0</v>
      </c>
      <c r="AJ481" s="122"/>
      <c r="AK481" s="122"/>
      <c r="AL481" s="122">
        <f t="shared" si="863"/>
        <v>0</v>
      </c>
      <c r="AM481" s="122"/>
      <c r="AN481" s="122"/>
      <c r="AO481" s="122">
        <f t="shared" si="864"/>
        <v>0</v>
      </c>
      <c r="AP481" s="122"/>
      <c r="AQ481" s="122"/>
      <c r="AR481" s="122">
        <f t="shared" si="865"/>
        <v>0</v>
      </c>
      <c r="AS481" s="122"/>
      <c r="AT481" s="122"/>
      <c r="AU481" s="122">
        <f t="shared" si="866"/>
        <v>0</v>
      </c>
      <c r="AV481" s="122"/>
      <c r="AW481" s="122"/>
      <c r="AX481" s="122">
        <f t="shared" si="867"/>
        <v>0</v>
      </c>
      <c r="AY481" s="122"/>
      <c r="AZ481" s="122"/>
      <c r="BA481" s="122">
        <f t="shared" si="868"/>
        <v>0</v>
      </c>
      <c r="BB481" s="122"/>
      <c r="BC481" s="122"/>
      <c r="BD481" s="122">
        <f t="shared" si="869"/>
        <v>0</v>
      </c>
      <c r="BE481" s="122"/>
      <c r="BF481" s="122"/>
      <c r="BG481" s="122">
        <f t="shared" si="870"/>
        <v>0</v>
      </c>
      <c r="BH481" s="122"/>
      <c r="BI481" s="122"/>
      <c r="BJ481" s="122">
        <f t="shared" si="871"/>
        <v>0</v>
      </c>
      <c r="BK481" s="122"/>
      <c r="BL481" s="310"/>
      <c r="BM481" s="315"/>
      <c r="BN481" s="318"/>
    </row>
    <row r="482" s="121" customFormat="1" ht="33.95" hidden="1" customHeight="1" outlineLevel="5" spans="2:66">
      <c r="B482" s="122" t="s">
        <v>784</v>
      </c>
      <c r="C482" s="123" t="s">
        <v>1892</v>
      </c>
      <c r="D482" s="121" t="s">
        <v>1893</v>
      </c>
      <c r="E482" s="122" t="s">
        <v>1894</v>
      </c>
      <c r="F482" s="122" t="s">
        <v>1610</v>
      </c>
      <c r="G482" s="122" t="s">
        <v>928</v>
      </c>
      <c r="H482" s="122">
        <f t="shared" si="872"/>
        <v>0</v>
      </c>
      <c r="I482" s="122" t="s">
        <v>1227</v>
      </c>
      <c r="J482" s="302"/>
      <c r="K482" s="122" t="s">
        <v>1816</v>
      </c>
      <c r="L482" s="122">
        <v>32</v>
      </c>
      <c r="M482" s="122" t="s">
        <v>1817</v>
      </c>
      <c r="N482" s="122">
        <f t="shared" si="873"/>
        <v>0</v>
      </c>
      <c r="O482" s="302"/>
      <c r="P482" s="302"/>
      <c r="Q482" s="302"/>
      <c r="R482" s="302"/>
      <c r="S482" s="302"/>
      <c r="T482" s="302"/>
      <c r="U482" s="302"/>
      <c r="V482" s="302"/>
      <c r="W482" s="302"/>
      <c r="X482" s="302"/>
      <c r="Y482" s="302"/>
      <c r="Z482" s="302"/>
      <c r="AA482" s="122"/>
      <c r="AB482" s="122">
        <f t="shared" si="859"/>
        <v>0</v>
      </c>
      <c r="AC482" s="122">
        <f t="shared" si="860"/>
        <v>0</v>
      </c>
      <c r="AD482" s="122"/>
      <c r="AE482" s="122"/>
      <c r="AF482" s="122">
        <f t="shared" si="861"/>
        <v>0</v>
      </c>
      <c r="AG482" s="122"/>
      <c r="AH482" s="122"/>
      <c r="AI482" s="122">
        <f t="shared" si="862"/>
        <v>0</v>
      </c>
      <c r="AJ482" s="122"/>
      <c r="AK482" s="122"/>
      <c r="AL482" s="122">
        <f t="shared" si="863"/>
        <v>0</v>
      </c>
      <c r="AM482" s="122"/>
      <c r="AN482" s="122"/>
      <c r="AO482" s="122">
        <f t="shared" si="864"/>
        <v>0</v>
      </c>
      <c r="AP482" s="122"/>
      <c r="AQ482" s="122"/>
      <c r="AR482" s="122">
        <f t="shared" si="865"/>
        <v>0</v>
      </c>
      <c r="AS482" s="122"/>
      <c r="AT482" s="122"/>
      <c r="AU482" s="122">
        <f t="shared" si="866"/>
        <v>0</v>
      </c>
      <c r="AV482" s="122"/>
      <c r="AW482" s="122"/>
      <c r="AX482" s="122">
        <f t="shared" si="867"/>
        <v>0</v>
      </c>
      <c r="AY482" s="122"/>
      <c r="AZ482" s="122"/>
      <c r="BA482" s="122">
        <f t="shared" si="868"/>
        <v>0</v>
      </c>
      <c r="BB482" s="122"/>
      <c r="BC482" s="122"/>
      <c r="BD482" s="122">
        <f t="shared" si="869"/>
        <v>0</v>
      </c>
      <c r="BE482" s="122"/>
      <c r="BF482" s="122"/>
      <c r="BG482" s="122">
        <f t="shared" si="870"/>
        <v>0</v>
      </c>
      <c r="BH482" s="122"/>
      <c r="BI482" s="122"/>
      <c r="BJ482" s="122">
        <f t="shared" si="871"/>
        <v>0</v>
      </c>
      <c r="BK482" s="122"/>
      <c r="BL482" s="310"/>
      <c r="BM482" s="315"/>
      <c r="BN482" s="318"/>
    </row>
    <row r="483" s="121" customFormat="1" ht="33.95" hidden="1" customHeight="1" outlineLevel="5" spans="2:66">
      <c r="B483" s="122" t="s">
        <v>784</v>
      </c>
      <c r="C483" s="123" t="s">
        <v>1895</v>
      </c>
      <c r="D483" s="121" t="s">
        <v>1896</v>
      </c>
      <c r="E483" s="122" t="s">
        <v>1888</v>
      </c>
      <c r="F483" s="122" t="s">
        <v>1610</v>
      </c>
      <c r="G483" s="122" t="s">
        <v>928</v>
      </c>
      <c r="H483" s="122">
        <f t="shared" si="872"/>
        <v>0</v>
      </c>
      <c r="I483" s="122" t="s">
        <v>1227</v>
      </c>
      <c r="J483" s="302"/>
      <c r="K483" s="122" t="s">
        <v>1816</v>
      </c>
      <c r="L483" s="122">
        <v>180</v>
      </c>
      <c r="M483" s="122" t="s">
        <v>1817</v>
      </c>
      <c r="N483" s="122">
        <f t="shared" si="873"/>
        <v>0</v>
      </c>
      <c r="O483" s="302"/>
      <c r="P483" s="302"/>
      <c r="Q483" s="302"/>
      <c r="R483" s="302"/>
      <c r="S483" s="302"/>
      <c r="T483" s="302"/>
      <c r="U483" s="302"/>
      <c r="V483" s="302"/>
      <c r="W483" s="302"/>
      <c r="X483" s="302"/>
      <c r="Y483" s="302"/>
      <c r="Z483" s="302"/>
      <c r="AA483" s="122"/>
      <c r="AB483" s="122">
        <f t="shared" si="859"/>
        <v>0</v>
      </c>
      <c r="AC483" s="122">
        <f t="shared" si="860"/>
        <v>0</v>
      </c>
      <c r="AD483" s="122"/>
      <c r="AE483" s="122"/>
      <c r="AF483" s="122">
        <f t="shared" si="861"/>
        <v>0</v>
      </c>
      <c r="AG483" s="122"/>
      <c r="AH483" s="122"/>
      <c r="AI483" s="122">
        <f t="shared" si="862"/>
        <v>0</v>
      </c>
      <c r="AJ483" s="122"/>
      <c r="AK483" s="122"/>
      <c r="AL483" s="122">
        <f t="shared" si="863"/>
        <v>0</v>
      </c>
      <c r="AM483" s="122"/>
      <c r="AN483" s="122"/>
      <c r="AO483" s="122">
        <f t="shared" si="864"/>
        <v>0</v>
      </c>
      <c r="AP483" s="122"/>
      <c r="AQ483" s="122"/>
      <c r="AR483" s="122">
        <f t="shared" si="865"/>
        <v>0</v>
      </c>
      <c r="AS483" s="122"/>
      <c r="AT483" s="122"/>
      <c r="AU483" s="122">
        <f t="shared" si="866"/>
        <v>0</v>
      </c>
      <c r="AV483" s="122"/>
      <c r="AW483" s="122"/>
      <c r="AX483" s="122">
        <f t="shared" si="867"/>
        <v>0</v>
      </c>
      <c r="AY483" s="122"/>
      <c r="AZ483" s="122"/>
      <c r="BA483" s="122">
        <f t="shared" si="868"/>
        <v>0</v>
      </c>
      <c r="BB483" s="122"/>
      <c r="BC483" s="122"/>
      <c r="BD483" s="122">
        <f t="shared" si="869"/>
        <v>0</v>
      </c>
      <c r="BE483" s="122"/>
      <c r="BF483" s="122"/>
      <c r="BG483" s="122">
        <f t="shared" si="870"/>
        <v>0</v>
      </c>
      <c r="BH483" s="122"/>
      <c r="BI483" s="122"/>
      <c r="BJ483" s="122">
        <f t="shared" si="871"/>
        <v>0</v>
      </c>
      <c r="BK483" s="122"/>
      <c r="BL483" s="310"/>
      <c r="BM483" s="315"/>
      <c r="BN483" s="318"/>
    </row>
    <row r="484" s="121" customFormat="1" ht="33.95" hidden="1" customHeight="1" outlineLevel="5" spans="2:66">
      <c r="B484" s="122" t="s">
        <v>784</v>
      </c>
      <c r="C484" s="123" t="s">
        <v>1897</v>
      </c>
      <c r="D484" s="121" t="s">
        <v>1898</v>
      </c>
      <c r="E484" s="122" t="s">
        <v>1899</v>
      </c>
      <c r="F484" s="122" t="s">
        <v>1610</v>
      </c>
      <c r="G484" s="122" t="s">
        <v>928</v>
      </c>
      <c r="H484" s="122">
        <f t="shared" si="872"/>
        <v>0</v>
      </c>
      <c r="I484" s="122" t="s">
        <v>1227</v>
      </c>
      <c r="J484" s="302"/>
      <c r="K484" s="122" t="s">
        <v>1832</v>
      </c>
      <c r="L484" s="122">
        <v>15</v>
      </c>
      <c r="M484" s="122" t="s">
        <v>1833</v>
      </c>
      <c r="N484" s="122">
        <f t="shared" si="873"/>
        <v>0</v>
      </c>
      <c r="O484" s="302"/>
      <c r="P484" s="302"/>
      <c r="Q484" s="302"/>
      <c r="R484" s="302"/>
      <c r="S484" s="302"/>
      <c r="T484" s="302"/>
      <c r="U484" s="302"/>
      <c r="V484" s="302"/>
      <c r="W484" s="302"/>
      <c r="X484" s="302"/>
      <c r="Y484" s="302"/>
      <c r="Z484" s="302"/>
      <c r="AA484" s="122"/>
      <c r="AB484" s="122">
        <f t="shared" si="859"/>
        <v>0</v>
      </c>
      <c r="AC484" s="122">
        <f t="shared" si="860"/>
        <v>0</v>
      </c>
      <c r="AD484" s="122"/>
      <c r="AE484" s="122"/>
      <c r="AF484" s="122">
        <f t="shared" si="861"/>
        <v>0</v>
      </c>
      <c r="AG484" s="122"/>
      <c r="AH484" s="122"/>
      <c r="AI484" s="122">
        <f t="shared" si="862"/>
        <v>0</v>
      </c>
      <c r="AJ484" s="122"/>
      <c r="AK484" s="122"/>
      <c r="AL484" s="122">
        <f t="shared" si="863"/>
        <v>0</v>
      </c>
      <c r="AM484" s="122"/>
      <c r="AN484" s="122"/>
      <c r="AO484" s="122">
        <f t="shared" si="864"/>
        <v>0</v>
      </c>
      <c r="AP484" s="122"/>
      <c r="AQ484" s="122"/>
      <c r="AR484" s="122">
        <f t="shared" si="865"/>
        <v>0</v>
      </c>
      <c r="AS484" s="122"/>
      <c r="AT484" s="122"/>
      <c r="AU484" s="122">
        <f t="shared" si="866"/>
        <v>0</v>
      </c>
      <c r="AV484" s="122"/>
      <c r="AW484" s="122"/>
      <c r="AX484" s="122">
        <f t="shared" si="867"/>
        <v>0</v>
      </c>
      <c r="AY484" s="122"/>
      <c r="AZ484" s="122"/>
      <c r="BA484" s="122">
        <f t="shared" si="868"/>
        <v>0</v>
      </c>
      <c r="BB484" s="122"/>
      <c r="BC484" s="122"/>
      <c r="BD484" s="122">
        <f t="shared" si="869"/>
        <v>0</v>
      </c>
      <c r="BE484" s="122"/>
      <c r="BF484" s="122"/>
      <c r="BG484" s="122">
        <f t="shared" si="870"/>
        <v>0</v>
      </c>
      <c r="BH484" s="122"/>
      <c r="BI484" s="122"/>
      <c r="BJ484" s="122">
        <f t="shared" si="871"/>
        <v>0</v>
      </c>
      <c r="BK484" s="122"/>
      <c r="BL484" s="310"/>
      <c r="BM484" s="315"/>
      <c r="BN484" s="318"/>
    </row>
    <row r="485" s="121" customFormat="1" ht="33.95" hidden="1" customHeight="1" outlineLevel="5" spans="2:66">
      <c r="B485" s="122" t="s">
        <v>784</v>
      </c>
      <c r="C485" s="123" t="s">
        <v>1900</v>
      </c>
      <c r="D485" s="121" t="s">
        <v>1901</v>
      </c>
      <c r="E485" s="122" t="s">
        <v>1902</v>
      </c>
      <c r="F485" s="122" t="s">
        <v>1610</v>
      </c>
      <c r="G485" s="122" t="s">
        <v>928</v>
      </c>
      <c r="H485" s="122">
        <f t="shared" si="872"/>
        <v>0</v>
      </c>
      <c r="I485" s="122" t="s">
        <v>1227</v>
      </c>
      <c r="J485" s="302"/>
      <c r="K485" s="122" t="s">
        <v>1832</v>
      </c>
      <c r="L485" s="122">
        <v>25</v>
      </c>
      <c r="M485" s="122" t="s">
        <v>1833</v>
      </c>
      <c r="N485" s="122">
        <f t="shared" si="873"/>
        <v>0</v>
      </c>
      <c r="O485" s="320"/>
      <c r="P485" s="320"/>
      <c r="Q485" s="320"/>
      <c r="R485" s="320"/>
      <c r="S485" s="320"/>
      <c r="T485" s="320"/>
      <c r="U485" s="320"/>
      <c r="V485" s="320"/>
      <c r="W485" s="320"/>
      <c r="X485" s="320"/>
      <c r="Y485" s="320"/>
      <c r="Z485" s="320"/>
      <c r="AA485" s="122"/>
      <c r="AB485" s="122">
        <f t="shared" si="859"/>
        <v>0</v>
      </c>
      <c r="AC485" s="122">
        <f t="shared" si="860"/>
        <v>0</v>
      </c>
      <c r="AD485" s="122"/>
      <c r="AE485" s="122"/>
      <c r="AF485" s="122">
        <f t="shared" si="861"/>
        <v>0</v>
      </c>
      <c r="AG485" s="122"/>
      <c r="AH485" s="122"/>
      <c r="AI485" s="122">
        <f t="shared" si="862"/>
        <v>0</v>
      </c>
      <c r="AJ485" s="122"/>
      <c r="AK485" s="122"/>
      <c r="AL485" s="122">
        <f t="shared" si="863"/>
        <v>0</v>
      </c>
      <c r="AM485" s="122"/>
      <c r="AN485" s="122"/>
      <c r="AO485" s="122">
        <f t="shared" si="864"/>
        <v>0</v>
      </c>
      <c r="AP485" s="122"/>
      <c r="AQ485" s="122"/>
      <c r="AR485" s="122">
        <f t="shared" si="865"/>
        <v>0</v>
      </c>
      <c r="AS485" s="122"/>
      <c r="AT485" s="122"/>
      <c r="AU485" s="122">
        <f t="shared" si="866"/>
        <v>0</v>
      </c>
      <c r="AV485" s="122"/>
      <c r="AW485" s="122"/>
      <c r="AX485" s="122">
        <f t="shared" si="867"/>
        <v>0</v>
      </c>
      <c r="AY485" s="122"/>
      <c r="AZ485" s="122"/>
      <c r="BA485" s="122">
        <f t="shared" si="868"/>
        <v>0</v>
      </c>
      <c r="BB485" s="122"/>
      <c r="BC485" s="122"/>
      <c r="BD485" s="122">
        <f t="shared" si="869"/>
        <v>0</v>
      </c>
      <c r="BE485" s="122"/>
      <c r="BF485" s="122"/>
      <c r="BG485" s="122">
        <f t="shared" si="870"/>
        <v>0</v>
      </c>
      <c r="BH485" s="122"/>
      <c r="BI485" s="122"/>
      <c r="BJ485" s="122">
        <f t="shared" si="871"/>
        <v>0</v>
      </c>
      <c r="BK485" s="122"/>
      <c r="BL485" s="310"/>
      <c r="BM485" s="315"/>
      <c r="BN485" s="318"/>
    </row>
    <row r="486" s="29" customFormat="1" ht="33.95" hidden="1" customHeight="1" outlineLevel="2" collapsed="1" spans="2:66">
      <c r="B486" s="115" t="s">
        <v>779</v>
      </c>
      <c r="C486" s="116" t="s">
        <v>1903</v>
      </c>
      <c r="D486" s="29" t="s">
        <v>1904</v>
      </c>
      <c r="E486" s="115"/>
      <c r="F486" s="115"/>
      <c r="G486" s="115"/>
      <c r="H486" s="115">
        <f>H487+H493</f>
        <v>0</v>
      </c>
      <c r="I486" s="115"/>
      <c r="J486" s="115"/>
      <c r="K486" s="115"/>
      <c r="L486" s="115"/>
      <c r="M486" s="115"/>
      <c r="N486" s="308"/>
      <c r="O486" s="291"/>
      <c r="P486" s="291"/>
      <c r="Q486" s="291"/>
      <c r="R486" s="291"/>
      <c r="S486" s="291"/>
      <c r="T486" s="291"/>
      <c r="U486" s="291"/>
      <c r="V486" s="291"/>
      <c r="W486" s="291"/>
      <c r="X486" s="291"/>
      <c r="Y486" s="291"/>
      <c r="Z486" s="291"/>
      <c r="AA486" s="291"/>
      <c r="AB486" s="115">
        <f t="shared" ref="AB486:AF486" si="874">AB487+AB493</f>
        <v>0</v>
      </c>
      <c r="AC486" s="115">
        <f t="shared" si="874"/>
        <v>0</v>
      </c>
      <c r="AD486" s="115"/>
      <c r="AE486" s="115"/>
      <c r="AF486" s="115">
        <f t="shared" si="874"/>
        <v>0</v>
      </c>
      <c r="AG486" s="115"/>
      <c r="AH486" s="115"/>
      <c r="AI486" s="115">
        <f>AI487+AI493</f>
        <v>0</v>
      </c>
      <c r="AJ486" s="115"/>
      <c r="AK486" s="115"/>
      <c r="AL486" s="115">
        <f>AL487+AL493</f>
        <v>0</v>
      </c>
      <c r="AM486" s="115"/>
      <c r="AN486" s="115"/>
      <c r="AO486" s="115">
        <f>AO487+AO493</f>
        <v>0</v>
      </c>
      <c r="AP486" s="115"/>
      <c r="AQ486" s="115"/>
      <c r="AR486" s="115">
        <f>AR487+AR493</f>
        <v>0</v>
      </c>
      <c r="AS486" s="115"/>
      <c r="AT486" s="115"/>
      <c r="AU486" s="115">
        <f>AU487+AU493</f>
        <v>0</v>
      </c>
      <c r="AV486" s="115"/>
      <c r="AW486" s="115"/>
      <c r="AX486" s="115">
        <f>AX487+AX493</f>
        <v>0</v>
      </c>
      <c r="AY486" s="115"/>
      <c r="AZ486" s="115"/>
      <c r="BA486" s="115">
        <f>BA487+BA493</f>
        <v>0</v>
      </c>
      <c r="BB486" s="115"/>
      <c r="BC486" s="115"/>
      <c r="BD486" s="115">
        <f>BD487+BD493</f>
        <v>0</v>
      </c>
      <c r="BE486" s="115"/>
      <c r="BF486" s="115"/>
      <c r="BG486" s="115">
        <f>BG487+BG493</f>
        <v>0</v>
      </c>
      <c r="BH486" s="115"/>
      <c r="BI486" s="115"/>
      <c r="BJ486" s="115">
        <f>BJ487+BJ493</f>
        <v>0</v>
      </c>
      <c r="BK486" s="115"/>
      <c r="BL486" s="308"/>
      <c r="BM486" s="315"/>
      <c r="BN486" s="316"/>
    </row>
    <row r="487" s="48" customFormat="1" ht="33.95" hidden="1" customHeight="1" outlineLevel="3" collapsed="1" spans="2:66">
      <c r="B487" s="118" t="s">
        <v>779</v>
      </c>
      <c r="C487" s="119" t="s">
        <v>1905</v>
      </c>
      <c r="D487" s="48" t="s">
        <v>1906</v>
      </c>
      <c r="E487" s="118"/>
      <c r="F487" s="118"/>
      <c r="G487" s="118"/>
      <c r="H487" s="118">
        <f>SUM(H488:H492)</f>
        <v>0</v>
      </c>
      <c r="I487" s="118"/>
      <c r="J487" s="118"/>
      <c r="K487" s="118"/>
      <c r="L487" s="118"/>
      <c r="M487" s="118"/>
      <c r="N487" s="309"/>
      <c r="O487" s="292"/>
      <c r="P487" s="292"/>
      <c r="Q487" s="292"/>
      <c r="R487" s="292"/>
      <c r="S487" s="292"/>
      <c r="T487" s="292"/>
      <c r="U487" s="292"/>
      <c r="V487" s="292"/>
      <c r="W487" s="292"/>
      <c r="X487" s="292"/>
      <c r="Y487" s="292"/>
      <c r="Z487" s="292"/>
      <c r="AA487" s="292"/>
      <c r="AB487" s="118">
        <f t="shared" ref="AB487:AF487" si="875">SUM(AB488:AB492)</f>
        <v>0</v>
      </c>
      <c r="AC487" s="118">
        <f t="shared" si="875"/>
        <v>0</v>
      </c>
      <c r="AD487" s="118"/>
      <c r="AE487" s="118"/>
      <c r="AF487" s="118">
        <f t="shared" si="875"/>
        <v>0</v>
      </c>
      <c r="AG487" s="118"/>
      <c r="AH487" s="118"/>
      <c r="AI487" s="118">
        <f>SUM(AI488:AI492)</f>
        <v>0</v>
      </c>
      <c r="AJ487" s="118"/>
      <c r="AK487" s="118"/>
      <c r="AL487" s="118">
        <f>SUM(AL488:AL492)</f>
        <v>0</v>
      </c>
      <c r="AM487" s="118"/>
      <c r="AN487" s="118"/>
      <c r="AO487" s="118">
        <f>SUM(AO488:AO492)</f>
        <v>0</v>
      </c>
      <c r="AP487" s="118"/>
      <c r="AQ487" s="118"/>
      <c r="AR487" s="118">
        <f>SUM(AR488:AR492)</f>
        <v>0</v>
      </c>
      <c r="AS487" s="118"/>
      <c r="AT487" s="118"/>
      <c r="AU487" s="118">
        <f>SUM(AU488:AU492)</f>
        <v>0</v>
      </c>
      <c r="AV487" s="118"/>
      <c r="AW487" s="118"/>
      <c r="AX487" s="118">
        <f>SUM(AX488:AX492)</f>
        <v>0</v>
      </c>
      <c r="AY487" s="118"/>
      <c r="AZ487" s="118"/>
      <c r="BA487" s="118">
        <f>SUM(BA488:BA492)</f>
        <v>0</v>
      </c>
      <c r="BB487" s="118"/>
      <c r="BC487" s="118"/>
      <c r="BD487" s="118">
        <f>SUM(BD488:BD492)</f>
        <v>0</v>
      </c>
      <c r="BE487" s="118"/>
      <c r="BF487" s="118"/>
      <c r="BG487" s="118">
        <f>SUM(BG488:BG492)</f>
        <v>0</v>
      </c>
      <c r="BH487" s="118"/>
      <c r="BI487" s="118"/>
      <c r="BJ487" s="118">
        <f>SUM(BJ488:BJ492)</f>
        <v>0</v>
      </c>
      <c r="BK487" s="118"/>
      <c r="BL487" s="309"/>
      <c r="BM487" s="315"/>
      <c r="BN487" s="317"/>
    </row>
    <row r="488" s="121" customFormat="1" ht="33.95" hidden="1" customHeight="1" outlineLevel="5" spans="2:66">
      <c r="B488" s="122" t="s">
        <v>784</v>
      </c>
      <c r="C488" s="123" t="s">
        <v>1907</v>
      </c>
      <c r="D488" s="121" t="s">
        <v>1908</v>
      </c>
      <c r="E488" s="122" t="s">
        <v>1909</v>
      </c>
      <c r="F488" s="122" t="s">
        <v>1610</v>
      </c>
      <c r="G488" s="122" t="s">
        <v>928</v>
      </c>
      <c r="H488" s="122">
        <f t="shared" ref="H488:H492" si="876">J488*L488</f>
        <v>0</v>
      </c>
      <c r="I488" s="122" t="s">
        <v>1227</v>
      </c>
      <c r="J488" s="302"/>
      <c r="K488" s="122" t="s">
        <v>1381</v>
      </c>
      <c r="L488" s="122">
        <v>49</v>
      </c>
      <c r="M488" s="122" t="s">
        <v>1660</v>
      </c>
      <c r="N488" s="122">
        <f t="shared" ref="N488:N492" si="877">COUNTA(O488:Z488)</f>
        <v>0</v>
      </c>
      <c r="O488" s="321"/>
      <c r="P488" s="321"/>
      <c r="Q488" s="321"/>
      <c r="R488" s="321"/>
      <c r="S488" s="321"/>
      <c r="T488" s="321"/>
      <c r="U488" s="321"/>
      <c r="V488" s="321"/>
      <c r="W488" s="321"/>
      <c r="X488" s="321"/>
      <c r="Y488" s="321"/>
      <c r="Z488" s="321"/>
      <c r="AA488" s="122"/>
      <c r="AB488" s="122">
        <f>SUM(AC488,AF488,AI488,AL488,AO488,AR488,AU488,AX488,BA488,BD488,BG488,BJ488)</f>
        <v>0</v>
      </c>
      <c r="AC488" s="122">
        <f>IF(O488="√",$J488*$L488/$N488,0)</f>
        <v>0</v>
      </c>
      <c r="AD488" s="122"/>
      <c r="AE488" s="122"/>
      <c r="AF488" s="122">
        <f>IF(P488="√",$J488*$L488/$N488,0)</f>
        <v>0</v>
      </c>
      <c r="AG488" s="122"/>
      <c r="AH488" s="122"/>
      <c r="AI488" s="122">
        <f>IF(Q488="√",$J488*$L488/$N488,0)</f>
        <v>0</v>
      </c>
      <c r="AJ488" s="122"/>
      <c r="AK488" s="122"/>
      <c r="AL488" s="122">
        <f>IF(R488="√",$J488*$L488/$N488,0)</f>
        <v>0</v>
      </c>
      <c r="AM488" s="122"/>
      <c r="AN488" s="122"/>
      <c r="AO488" s="122">
        <f>IF(S488="√",$J488*$L488/$N488,0)</f>
        <v>0</v>
      </c>
      <c r="AP488" s="122"/>
      <c r="AQ488" s="122"/>
      <c r="AR488" s="122">
        <f>IF(T488="√",$J488*$L488/$N488,0)</f>
        <v>0</v>
      </c>
      <c r="AS488" s="122"/>
      <c r="AT488" s="122"/>
      <c r="AU488" s="122">
        <f>IF(U488="√",$J488*$L488/$N488,0)</f>
        <v>0</v>
      </c>
      <c r="AV488" s="122"/>
      <c r="AW488" s="122"/>
      <c r="AX488" s="122">
        <f>IF(V488="√",$J488*$L488/$N488,0)</f>
        <v>0</v>
      </c>
      <c r="AY488" s="122"/>
      <c r="AZ488" s="122"/>
      <c r="BA488" s="122">
        <f>IF(W488="√",$J488*$L488/$N488,0)</f>
        <v>0</v>
      </c>
      <c r="BB488" s="122"/>
      <c r="BC488" s="122"/>
      <c r="BD488" s="122">
        <f>IF(X488="√",$J488*$L488/$N488,0)</f>
        <v>0</v>
      </c>
      <c r="BE488" s="122"/>
      <c r="BF488" s="122"/>
      <c r="BG488" s="122">
        <f>IF(Y488="√",$J488*$L488/$N488,0)</f>
        <v>0</v>
      </c>
      <c r="BH488" s="122"/>
      <c r="BI488" s="122"/>
      <c r="BJ488" s="122">
        <f>IF(Z488="√",$J488*$L488/$N488,0)</f>
        <v>0</v>
      </c>
      <c r="BK488" s="122"/>
      <c r="BL488" s="310"/>
      <c r="BM488" s="315"/>
      <c r="BN488" s="318"/>
    </row>
    <row r="489" s="121" customFormat="1" ht="33.95" hidden="1" customHeight="1" outlineLevel="5" spans="2:66">
      <c r="B489" s="122" t="s">
        <v>784</v>
      </c>
      <c r="C489" s="123" t="s">
        <v>1910</v>
      </c>
      <c r="D489" s="121" t="s">
        <v>1911</v>
      </c>
      <c r="E489" s="122" t="s">
        <v>1912</v>
      </c>
      <c r="F489" s="122" t="s">
        <v>1610</v>
      </c>
      <c r="G489" s="122" t="s">
        <v>928</v>
      </c>
      <c r="H489" s="122">
        <f t="shared" si="876"/>
        <v>0</v>
      </c>
      <c r="I489" s="122" t="s">
        <v>1227</v>
      </c>
      <c r="J489" s="302"/>
      <c r="K489" s="122" t="s">
        <v>1381</v>
      </c>
      <c r="L489" s="122">
        <v>42</v>
      </c>
      <c r="M489" s="122" t="s">
        <v>1660</v>
      </c>
      <c r="N489" s="122">
        <f t="shared" si="877"/>
        <v>0</v>
      </c>
      <c r="O489" s="302"/>
      <c r="P489" s="302"/>
      <c r="Q489" s="302"/>
      <c r="R489" s="302"/>
      <c r="S489" s="302"/>
      <c r="T489" s="302"/>
      <c r="U489" s="302"/>
      <c r="V489" s="302"/>
      <c r="W489" s="302"/>
      <c r="X489" s="302"/>
      <c r="Y489" s="302"/>
      <c r="Z489" s="302"/>
      <c r="AA489" s="122"/>
      <c r="AB489" s="122">
        <f>SUM(AC489,AF489,AI489,AL489,AO489,AR489,AU489,AX489,BA489,BD489,BG489,BJ489)</f>
        <v>0</v>
      </c>
      <c r="AC489" s="122">
        <f>IF(O489="√",$J489*$L489/$N489,0)</f>
        <v>0</v>
      </c>
      <c r="AD489" s="122"/>
      <c r="AE489" s="122"/>
      <c r="AF489" s="122">
        <f>IF(P489="√",$J489*$L489/$N489,0)</f>
        <v>0</v>
      </c>
      <c r="AG489" s="122"/>
      <c r="AH489" s="122"/>
      <c r="AI489" s="122">
        <f>IF(Q489="√",$J489*$L489/$N489,0)</f>
        <v>0</v>
      </c>
      <c r="AJ489" s="122"/>
      <c r="AK489" s="122"/>
      <c r="AL489" s="122">
        <f>IF(R489="√",$J489*$L489/$N489,0)</f>
        <v>0</v>
      </c>
      <c r="AM489" s="122"/>
      <c r="AN489" s="122"/>
      <c r="AO489" s="122">
        <f>IF(S489="√",$J489*$L489/$N489,0)</f>
        <v>0</v>
      </c>
      <c r="AP489" s="122"/>
      <c r="AQ489" s="122"/>
      <c r="AR489" s="122">
        <f>IF(T489="√",$J489*$L489/$N489,0)</f>
        <v>0</v>
      </c>
      <c r="AS489" s="122"/>
      <c r="AT489" s="122"/>
      <c r="AU489" s="122">
        <f>IF(U489="√",$J489*$L489/$N489,0)</f>
        <v>0</v>
      </c>
      <c r="AV489" s="122"/>
      <c r="AW489" s="122"/>
      <c r="AX489" s="122">
        <f>IF(V489="√",$J489*$L489/$N489,0)</f>
        <v>0</v>
      </c>
      <c r="AY489" s="122"/>
      <c r="AZ489" s="122"/>
      <c r="BA489" s="122">
        <f>IF(W489="√",$J489*$L489/$N489,0)</f>
        <v>0</v>
      </c>
      <c r="BB489" s="122"/>
      <c r="BC489" s="122"/>
      <c r="BD489" s="122">
        <f>IF(X489="√",$J489*$L489/$N489,0)</f>
        <v>0</v>
      </c>
      <c r="BE489" s="122"/>
      <c r="BF489" s="122"/>
      <c r="BG489" s="122">
        <f>IF(Y489="√",$J489*$L489/$N489,0)</f>
        <v>0</v>
      </c>
      <c r="BH489" s="122"/>
      <c r="BI489" s="122"/>
      <c r="BJ489" s="122">
        <f>IF(Z489="√",$J489*$L489/$N489,0)</f>
        <v>0</v>
      </c>
      <c r="BK489" s="122"/>
      <c r="BL489" s="310"/>
      <c r="BM489" s="315"/>
      <c r="BN489" s="318"/>
    </row>
    <row r="490" s="121" customFormat="1" ht="33.95" hidden="1" customHeight="1" outlineLevel="5" spans="2:66">
      <c r="B490" s="122" t="s">
        <v>784</v>
      </c>
      <c r="C490" s="123" t="s">
        <v>1913</v>
      </c>
      <c r="D490" s="121" t="s">
        <v>1914</v>
      </c>
      <c r="E490" s="122" t="s">
        <v>1915</v>
      </c>
      <c r="F490" s="122" t="s">
        <v>1610</v>
      </c>
      <c r="G490" s="122" t="s">
        <v>928</v>
      </c>
      <c r="H490" s="122">
        <f t="shared" si="876"/>
        <v>0</v>
      </c>
      <c r="I490" s="122" t="s">
        <v>1227</v>
      </c>
      <c r="J490" s="302"/>
      <c r="K490" s="122" t="s">
        <v>1618</v>
      </c>
      <c r="L490" s="122">
        <v>1262</v>
      </c>
      <c r="M490" s="122" t="s">
        <v>1619</v>
      </c>
      <c r="N490" s="122">
        <f t="shared" si="877"/>
        <v>0</v>
      </c>
      <c r="O490" s="302"/>
      <c r="P490" s="302"/>
      <c r="Q490" s="302"/>
      <c r="R490" s="302"/>
      <c r="S490" s="302"/>
      <c r="T490" s="302"/>
      <c r="U490" s="302"/>
      <c r="V490" s="302"/>
      <c r="W490" s="302"/>
      <c r="X490" s="302"/>
      <c r="Y490" s="302"/>
      <c r="Z490" s="302"/>
      <c r="AA490" s="122"/>
      <c r="AB490" s="122">
        <f>SUM(AC490,AF490,AI490,AL490,AO490,AR490,AU490,AX490,BA490,BD490,BG490,BJ490)</f>
        <v>0</v>
      </c>
      <c r="AC490" s="122">
        <f>IF(O490="√",$J490*$L490/$N490,0)</f>
        <v>0</v>
      </c>
      <c r="AD490" s="122"/>
      <c r="AE490" s="122"/>
      <c r="AF490" s="122">
        <f>IF(P490="√",$J490*$L490/$N490,0)</f>
        <v>0</v>
      </c>
      <c r="AG490" s="122"/>
      <c r="AH490" s="122"/>
      <c r="AI490" s="122">
        <f>IF(Q490="√",$J490*$L490/$N490,0)</f>
        <v>0</v>
      </c>
      <c r="AJ490" s="122"/>
      <c r="AK490" s="122"/>
      <c r="AL490" s="122">
        <f>IF(R490="√",$J490*$L490/$N490,0)</f>
        <v>0</v>
      </c>
      <c r="AM490" s="122"/>
      <c r="AN490" s="122"/>
      <c r="AO490" s="122">
        <f>IF(S490="√",$J490*$L490/$N490,0)</f>
        <v>0</v>
      </c>
      <c r="AP490" s="122"/>
      <c r="AQ490" s="122"/>
      <c r="AR490" s="122">
        <f>IF(T490="√",$J490*$L490/$N490,0)</f>
        <v>0</v>
      </c>
      <c r="AS490" s="122"/>
      <c r="AT490" s="122"/>
      <c r="AU490" s="122">
        <f>IF(U490="√",$J490*$L490/$N490,0)</f>
        <v>0</v>
      </c>
      <c r="AV490" s="122"/>
      <c r="AW490" s="122"/>
      <c r="AX490" s="122">
        <f>IF(V490="√",$J490*$L490/$N490,0)</f>
        <v>0</v>
      </c>
      <c r="AY490" s="122"/>
      <c r="AZ490" s="122"/>
      <c r="BA490" s="122">
        <f>IF(W490="√",$J490*$L490/$N490,0)</f>
        <v>0</v>
      </c>
      <c r="BB490" s="122"/>
      <c r="BC490" s="122"/>
      <c r="BD490" s="122">
        <f>IF(X490="√",$J490*$L490/$N490,0)</f>
        <v>0</v>
      </c>
      <c r="BE490" s="122"/>
      <c r="BF490" s="122"/>
      <c r="BG490" s="122">
        <f>IF(Y490="√",$J490*$L490/$N490,0)</f>
        <v>0</v>
      </c>
      <c r="BH490" s="122"/>
      <c r="BI490" s="122"/>
      <c r="BJ490" s="122">
        <f>IF(Z490="√",$J490*$L490/$N490,0)</f>
        <v>0</v>
      </c>
      <c r="BK490" s="122"/>
      <c r="BL490" s="310"/>
      <c r="BM490" s="315"/>
      <c r="BN490" s="318"/>
    </row>
    <row r="491" s="121" customFormat="1" ht="33.95" hidden="1" customHeight="1" outlineLevel="5" spans="2:66">
      <c r="B491" s="122" t="s">
        <v>784</v>
      </c>
      <c r="C491" s="123" t="s">
        <v>1916</v>
      </c>
      <c r="D491" s="121" t="s">
        <v>1917</v>
      </c>
      <c r="E491" s="122" t="s">
        <v>1918</v>
      </c>
      <c r="F491" s="122" t="s">
        <v>1610</v>
      </c>
      <c r="G491" s="122" t="s">
        <v>928</v>
      </c>
      <c r="H491" s="122">
        <f t="shared" si="876"/>
        <v>0</v>
      </c>
      <c r="I491" s="122" t="s">
        <v>1227</v>
      </c>
      <c r="J491" s="302"/>
      <c r="K491" s="122" t="s">
        <v>1381</v>
      </c>
      <c r="L491" s="122">
        <v>200</v>
      </c>
      <c r="M491" s="122" t="s">
        <v>1660</v>
      </c>
      <c r="N491" s="122">
        <f t="shared" si="877"/>
        <v>0</v>
      </c>
      <c r="O491" s="302"/>
      <c r="P491" s="302"/>
      <c r="Q491" s="302"/>
      <c r="R491" s="302"/>
      <c r="S491" s="302"/>
      <c r="T491" s="302"/>
      <c r="U491" s="302"/>
      <c r="V491" s="302"/>
      <c r="W491" s="302"/>
      <c r="X491" s="302"/>
      <c r="Y491" s="302"/>
      <c r="Z491" s="302"/>
      <c r="AA491" s="122"/>
      <c r="AB491" s="122">
        <f>SUM(AC491,AF491,AI491,AL491,AO491,AR491,AU491,AX491,BA491,BD491,BG491,BJ491)</f>
        <v>0</v>
      </c>
      <c r="AC491" s="122">
        <f>IF(O491="√",$J491*$L491/$N491,0)</f>
        <v>0</v>
      </c>
      <c r="AD491" s="122"/>
      <c r="AE491" s="122"/>
      <c r="AF491" s="122">
        <f>IF(P491="√",$J491*$L491/$N491,0)</f>
        <v>0</v>
      </c>
      <c r="AG491" s="122"/>
      <c r="AH491" s="122"/>
      <c r="AI491" s="122">
        <f>IF(Q491="√",$J491*$L491/$N491,0)</f>
        <v>0</v>
      </c>
      <c r="AJ491" s="122"/>
      <c r="AK491" s="122"/>
      <c r="AL491" s="122">
        <f>IF(R491="√",$J491*$L491/$N491,0)</f>
        <v>0</v>
      </c>
      <c r="AM491" s="122"/>
      <c r="AN491" s="122"/>
      <c r="AO491" s="122">
        <f>IF(S491="√",$J491*$L491/$N491,0)</f>
        <v>0</v>
      </c>
      <c r="AP491" s="122"/>
      <c r="AQ491" s="122"/>
      <c r="AR491" s="122">
        <f>IF(T491="√",$J491*$L491/$N491,0)</f>
        <v>0</v>
      </c>
      <c r="AS491" s="122"/>
      <c r="AT491" s="122"/>
      <c r="AU491" s="122">
        <f>IF(U491="√",$J491*$L491/$N491,0)</f>
        <v>0</v>
      </c>
      <c r="AV491" s="122"/>
      <c r="AW491" s="122"/>
      <c r="AX491" s="122">
        <f>IF(V491="√",$J491*$L491/$N491,0)</f>
        <v>0</v>
      </c>
      <c r="AY491" s="122"/>
      <c r="AZ491" s="122"/>
      <c r="BA491" s="122">
        <f>IF(W491="√",$J491*$L491/$N491,0)</f>
        <v>0</v>
      </c>
      <c r="BB491" s="122"/>
      <c r="BC491" s="122"/>
      <c r="BD491" s="122">
        <f>IF(X491="√",$J491*$L491/$N491,0)</f>
        <v>0</v>
      </c>
      <c r="BE491" s="122"/>
      <c r="BF491" s="122"/>
      <c r="BG491" s="122">
        <f>IF(Y491="√",$J491*$L491/$N491,0)</f>
        <v>0</v>
      </c>
      <c r="BH491" s="122"/>
      <c r="BI491" s="122"/>
      <c r="BJ491" s="122">
        <f>IF(Z491="√",$J491*$L491/$N491,0)</f>
        <v>0</v>
      </c>
      <c r="BK491" s="122"/>
      <c r="BL491" s="310"/>
      <c r="BM491" s="315"/>
      <c r="BN491" s="318"/>
    </row>
    <row r="492" s="121" customFormat="1" ht="33.95" hidden="1" customHeight="1" outlineLevel="5" spans="2:66">
      <c r="B492" s="122" t="s">
        <v>784</v>
      </c>
      <c r="C492" s="123" t="s">
        <v>1919</v>
      </c>
      <c r="D492" s="121" t="s">
        <v>1920</v>
      </c>
      <c r="E492" s="122"/>
      <c r="F492" s="122" t="s">
        <v>1610</v>
      </c>
      <c r="G492" s="122" t="s">
        <v>928</v>
      </c>
      <c r="H492" s="122">
        <f t="shared" si="876"/>
        <v>0</v>
      </c>
      <c r="I492" s="122" t="s">
        <v>1227</v>
      </c>
      <c r="J492" s="302"/>
      <c r="K492" s="122" t="s">
        <v>1381</v>
      </c>
      <c r="L492" s="122">
        <v>30</v>
      </c>
      <c r="M492" s="122" t="s">
        <v>1660</v>
      </c>
      <c r="N492" s="122">
        <f t="shared" si="877"/>
        <v>0</v>
      </c>
      <c r="O492" s="320"/>
      <c r="P492" s="320"/>
      <c r="Q492" s="320"/>
      <c r="R492" s="320"/>
      <c r="S492" s="320"/>
      <c r="T492" s="320"/>
      <c r="U492" s="320"/>
      <c r="V492" s="320"/>
      <c r="W492" s="320"/>
      <c r="X492" s="320"/>
      <c r="Y492" s="320"/>
      <c r="Z492" s="320"/>
      <c r="AA492" s="122"/>
      <c r="AB492" s="122">
        <f>SUM(AC492,AF492,AI492,AL492,AO492,AR492,AU492,AX492,BA492,BD492,BG492,BJ492)</f>
        <v>0</v>
      </c>
      <c r="AC492" s="122">
        <f>IF(O492="√",$J492*$L492/$N492,0)</f>
        <v>0</v>
      </c>
      <c r="AD492" s="122"/>
      <c r="AE492" s="122"/>
      <c r="AF492" s="122">
        <f>IF(P492="√",$J492*$L492/$N492,0)</f>
        <v>0</v>
      </c>
      <c r="AG492" s="122"/>
      <c r="AH492" s="122"/>
      <c r="AI492" s="122">
        <f>IF(Q492="√",$J492*$L492/$N492,0)</f>
        <v>0</v>
      </c>
      <c r="AJ492" s="122"/>
      <c r="AK492" s="122"/>
      <c r="AL492" s="122">
        <f>IF(R492="√",$J492*$L492/$N492,0)</f>
        <v>0</v>
      </c>
      <c r="AM492" s="122"/>
      <c r="AN492" s="122"/>
      <c r="AO492" s="122">
        <f>IF(S492="√",$J492*$L492/$N492,0)</f>
        <v>0</v>
      </c>
      <c r="AP492" s="122"/>
      <c r="AQ492" s="122"/>
      <c r="AR492" s="122">
        <f>IF(T492="√",$J492*$L492/$N492,0)</f>
        <v>0</v>
      </c>
      <c r="AS492" s="122"/>
      <c r="AT492" s="122"/>
      <c r="AU492" s="122">
        <f>IF(U492="√",$J492*$L492/$N492,0)</f>
        <v>0</v>
      </c>
      <c r="AV492" s="122"/>
      <c r="AW492" s="122"/>
      <c r="AX492" s="122">
        <f>IF(V492="√",$J492*$L492/$N492,0)</f>
        <v>0</v>
      </c>
      <c r="AY492" s="122"/>
      <c r="AZ492" s="122"/>
      <c r="BA492" s="122">
        <f>IF(W492="√",$J492*$L492/$N492,0)</f>
        <v>0</v>
      </c>
      <c r="BB492" s="122"/>
      <c r="BC492" s="122"/>
      <c r="BD492" s="122">
        <f>IF(X492="√",$J492*$L492/$N492,0)</f>
        <v>0</v>
      </c>
      <c r="BE492" s="122"/>
      <c r="BF492" s="122"/>
      <c r="BG492" s="122">
        <f>IF(Y492="√",$J492*$L492/$N492,0)</f>
        <v>0</v>
      </c>
      <c r="BH492" s="122"/>
      <c r="BI492" s="122"/>
      <c r="BJ492" s="122">
        <f>IF(Z492="√",$J492*$L492/$N492,0)</f>
        <v>0</v>
      </c>
      <c r="BK492" s="122"/>
      <c r="BL492" s="310"/>
      <c r="BM492" s="315"/>
      <c r="BN492" s="318"/>
    </row>
    <row r="493" s="48" customFormat="1" ht="33.95" hidden="1" customHeight="1" outlineLevel="3" collapsed="1" spans="2:66">
      <c r="B493" s="118" t="s">
        <v>779</v>
      </c>
      <c r="C493" s="119" t="s">
        <v>1921</v>
      </c>
      <c r="D493" s="48" t="s">
        <v>1922</v>
      </c>
      <c r="E493" s="118"/>
      <c r="F493" s="118"/>
      <c r="G493" s="118"/>
      <c r="H493" s="118">
        <f>SUM(H494:H501)</f>
        <v>0</v>
      </c>
      <c r="I493" s="118"/>
      <c r="J493" s="118"/>
      <c r="K493" s="118"/>
      <c r="L493" s="118"/>
      <c r="M493" s="118"/>
      <c r="N493" s="309"/>
      <c r="O493" s="292"/>
      <c r="P493" s="292"/>
      <c r="Q493" s="292"/>
      <c r="R493" s="292"/>
      <c r="S493" s="292"/>
      <c r="T493" s="292"/>
      <c r="U493" s="292"/>
      <c r="V493" s="292"/>
      <c r="W493" s="292"/>
      <c r="X493" s="292"/>
      <c r="Y493" s="292"/>
      <c r="Z493" s="292"/>
      <c r="AA493" s="292"/>
      <c r="AB493" s="118">
        <f>SUM(AB494:AB501)</f>
        <v>0</v>
      </c>
      <c r="AC493" s="118">
        <f>SUM(AC494:AC501)</f>
        <v>0</v>
      </c>
      <c r="AD493" s="118"/>
      <c r="AE493" s="118"/>
      <c r="AF493" s="118">
        <f>SUM(AF494:AF501)</f>
        <v>0</v>
      </c>
      <c r="AG493" s="118"/>
      <c r="AH493" s="118"/>
      <c r="AI493" s="118">
        <f>SUM(AI494:AI501)</f>
        <v>0</v>
      </c>
      <c r="AJ493" s="118"/>
      <c r="AK493" s="118"/>
      <c r="AL493" s="118">
        <f>SUM(AL494:AL501)</f>
        <v>0</v>
      </c>
      <c r="AM493" s="118"/>
      <c r="AN493" s="118"/>
      <c r="AO493" s="118">
        <f>SUM(AO494:AO501)</f>
        <v>0</v>
      </c>
      <c r="AP493" s="118"/>
      <c r="AQ493" s="118"/>
      <c r="AR493" s="118">
        <f>SUM(AR494:AR501)</f>
        <v>0</v>
      </c>
      <c r="AS493" s="118"/>
      <c r="AT493" s="118"/>
      <c r="AU493" s="118">
        <f>SUM(AU494:AU501)</f>
        <v>0</v>
      </c>
      <c r="AV493" s="118"/>
      <c r="AW493" s="118"/>
      <c r="AX493" s="118">
        <f>SUM(AX494:AX501)</f>
        <v>0</v>
      </c>
      <c r="AY493" s="118"/>
      <c r="AZ493" s="118"/>
      <c r="BA493" s="118">
        <f>SUM(BA494:BA501)</f>
        <v>0</v>
      </c>
      <c r="BB493" s="118"/>
      <c r="BC493" s="118"/>
      <c r="BD493" s="118">
        <f>SUM(BD494:BD501)</f>
        <v>0</v>
      </c>
      <c r="BE493" s="118"/>
      <c r="BF493" s="118"/>
      <c r="BG493" s="118">
        <f>SUM(BG494:BG501)</f>
        <v>0</v>
      </c>
      <c r="BH493" s="118"/>
      <c r="BI493" s="118"/>
      <c r="BJ493" s="118">
        <f>SUM(BJ494:BJ501)</f>
        <v>0</v>
      </c>
      <c r="BK493" s="118"/>
      <c r="BL493" s="309"/>
      <c r="BM493" s="315"/>
      <c r="BN493" s="317"/>
    </row>
    <row r="494" s="121" customFormat="1" ht="33.95" hidden="1" customHeight="1" outlineLevel="5" spans="2:66">
      <c r="B494" s="122" t="s">
        <v>784</v>
      </c>
      <c r="C494" s="123" t="s">
        <v>1923</v>
      </c>
      <c r="D494" s="121" t="s">
        <v>1924</v>
      </c>
      <c r="E494" s="122"/>
      <c r="F494" s="122" t="s">
        <v>1610</v>
      </c>
      <c r="G494" s="122" t="s">
        <v>928</v>
      </c>
      <c r="H494" s="122">
        <f t="shared" ref="H494:H501" si="878">J494*L494</f>
        <v>0</v>
      </c>
      <c r="I494" s="122" t="s">
        <v>1227</v>
      </c>
      <c r="J494" s="302"/>
      <c r="K494" s="122" t="s">
        <v>1381</v>
      </c>
      <c r="L494" s="122">
        <v>22</v>
      </c>
      <c r="M494" s="122" t="s">
        <v>1660</v>
      </c>
      <c r="N494" s="122">
        <f t="shared" ref="N494:N501" si="879">COUNTA(O494:Z494)</f>
        <v>0</v>
      </c>
      <c r="O494" s="321"/>
      <c r="P494" s="321"/>
      <c r="Q494" s="321"/>
      <c r="R494" s="321"/>
      <c r="S494" s="321"/>
      <c r="T494" s="321"/>
      <c r="U494" s="321"/>
      <c r="V494" s="321"/>
      <c r="W494" s="321"/>
      <c r="X494" s="321"/>
      <c r="Y494" s="321"/>
      <c r="Z494" s="321"/>
      <c r="AA494" s="122"/>
      <c r="AB494" s="122">
        <f t="shared" ref="AB494:AB501" si="880">SUM(AC494,AF494,AI494,AL494,AO494,AR494,AU494,AX494,BA494,BD494,BG494,BJ494)</f>
        <v>0</v>
      </c>
      <c r="AC494" s="122">
        <f t="shared" ref="AC494:AC501" si="881">IF(O494="√",$J494*$L494/$N494,0)</f>
        <v>0</v>
      </c>
      <c r="AD494" s="122"/>
      <c r="AE494" s="122"/>
      <c r="AF494" s="122">
        <f t="shared" ref="AF494:AF501" si="882">IF(P494="√",$J494*$L494/$N494,0)</f>
        <v>0</v>
      </c>
      <c r="AG494" s="122"/>
      <c r="AH494" s="122"/>
      <c r="AI494" s="122">
        <f t="shared" ref="AI494:AI501" si="883">IF(Q494="√",$J494*$L494/$N494,0)</f>
        <v>0</v>
      </c>
      <c r="AJ494" s="122"/>
      <c r="AK494" s="122"/>
      <c r="AL494" s="122">
        <f t="shared" ref="AL494:AL501" si="884">IF(R494="√",$J494*$L494/$N494,0)</f>
        <v>0</v>
      </c>
      <c r="AM494" s="122"/>
      <c r="AN494" s="122"/>
      <c r="AO494" s="122">
        <f t="shared" ref="AO494:AO501" si="885">IF(S494="√",$J494*$L494/$N494,0)</f>
        <v>0</v>
      </c>
      <c r="AP494" s="122"/>
      <c r="AQ494" s="122"/>
      <c r="AR494" s="122">
        <f t="shared" ref="AR494:AR501" si="886">IF(T494="√",$J494*$L494/$N494,0)</f>
        <v>0</v>
      </c>
      <c r="AS494" s="122"/>
      <c r="AT494" s="122"/>
      <c r="AU494" s="122">
        <f t="shared" ref="AU494:AU501" si="887">IF(U494="√",$J494*$L494/$N494,0)</f>
        <v>0</v>
      </c>
      <c r="AV494" s="122"/>
      <c r="AW494" s="122"/>
      <c r="AX494" s="122">
        <f t="shared" ref="AX494:AX501" si="888">IF(V494="√",$J494*$L494/$N494,0)</f>
        <v>0</v>
      </c>
      <c r="AY494" s="122"/>
      <c r="AZ494" s="122"/>
      <c r="BA494" s="122">
        <f t="shared" ref="BA494:BA501" si="889">IF(W494="√",$J494*$L494/$N494,0)</f>
        <v>0</v>
      </c>
      <c r="BB494" s="122"/>
      <c r="BC494" s="122"/>
      <c r="BD494" s="122">
        <f t="shared" ref="BD494:BD501" si="890">IF(X494="√",$J494*$L494/$N494,0)</f>
        <v>0</v>
      </c>
      <c r="BE494" s="122"/>
      <c r="BF494" s="122"/>
      <c r="BG494" s="122">
        <f t="shared" ref="BG494:BG501" si="891">IF(Y494="√",$J494*$L494/$N494,0)</f>
        <v>0</v>
      </c>
      <c r="BH494" s="122"/>
      <c r="BI494" s="122"/>
      <c r="BJ494" s="122">
        <f t="shared" ref="BJ494:BJ501" si="892">IF(Z494="√",$J494*$L494/$N494,0)</f>
        <v>0</v>
      </c>
      <c r="BK494" s="122"/>
      <c r="BL494" s="310"/>
      <c r="BM494" s="315"/>
      <c r="BN494" s="318"/>
    </row>
    <row r="495" s="121" customFormat="1" ht="33.95" hidden="1" customHeight="1" outlineLevel="5" spans="2:66">
      <c r="B495" s="122" t="s">
        <v>784</v>
      </c>
      <c r="C495" s="123" t="s">
        <v>1925</v>
      </c>
      <c r="D495" s="121" t="s">
        <v>1926</v>
      </c>
      <c r="E495" s="122" t="s">
        <v>1927</v>
      </c>
      <c r="F495" s="122" t="s">
        <v>1610</v>
      </c>
      <c r="G495" s="122" t="s">
        <v>928</v>
      </c>
      <c r="H495" s="122">
        <f t="shared" si="878"/>
        <v>0</v>
      </c>
      <c r="I495" s="122" t="s">
        <v>1227</v>
      </c>
      <c r="J495" s="302"/>
      <c r="K495" s="122" t="s">
        <v>1381</v>
      </c>
      <c r="L495" s="122">
        <v>25</v>
      </c>
      <c r="M495" s="122" t="s">
        <v>1660</v>
      </c>
      <c r="N495" s="122">
        <f t="shared" si="879"/>
        <v>0</v>
      </c>
      <c r="O495" s="302"/>
      <c r="P495" s="302"/>
      <c r="Q495" s="302"/>
      <c r="R495" s="302"/>
      <c r="S495" s="302"/>
      <c r="T495" s="302"/>
      <c r="U495" s="302"/>
      <c r="V495" s="302"/>
      <c r="W495" s="302"/>
      <c r="X495" s="302"/>
      <c r="Y495" s="302"/>
      <c r="Z495" s="302"/>
      <c r="AA495" s="122"/>
      <c r="AB495" s="122">
        <f t="shared" si="880"/>
        <v>0</v>
      </c>
      <c r="AC495" s="122">
        <f t="shared" si="881"/>
        <v>0</v>
      </c>
      <c r="AD495" s="122"/>
      <c r="AE495" s="122"/>
      <c r="AF495" s="122">
        <f t="shared" si="882"/>
        <v>0</v>
      </c>
      <c r="AG495" s="122"/>
      <c r="AH495" s="122"/>
      <c r="AI495" s="122">
        <f t="shared" si="883"/>
        <v>0</v>
      </c>
      <c r="AJ495" s="122"/>
      <c r="AK495" s="122"/>
      <c r="AL495" s="122">
        <f t="shared" si="884"/>
        <v>0</v>
      </c>
      <c r="AM495" s="122"/>
      <c r="AN495" s="122"/>
      <c r="AO495" s="122">
        <f t="shared" si="885"/>
        <v>0</v>
      </c>
      <c r="AP495" s="122"/>
      <c r="AQ495" s="122"/>
      <c r="AR495" s="122">
        <f t="shared" si="886"/>
        <v>0</v>
      </c>
      <c r="AS495" s="122"/>
      <c r="AT495" s="122"/>
      <c r="AU495" s="122">
        <f t="shared" si="887"/>
        <v>0</v>
      </c>
      <c r="AV495" s="122"/>
      <c r="AW495" s="122"/>
      <c r="AX495" s="122">
        <f t="shared" si="888"/>
        <v>0</v>
      </c>
      <c r="AY495" s="122"/>
      <c r="AZ495" s="122"/>
      <c r="BA495" s="122">
        <f t="shared" si="889"/>
        <v>0</v>
      </c>
      <c r="BB495" s="122"/>
      <c r="BC495" s="122"/>
      <c r="BD495" s="122">
        <f t="shared" si="890"/>
        <v>0</v>
      </c>
      <c r="BE495" s="122"/>
      <c r="BF495" s="122"/>
      <c r="BG495" s="122">
        <f t="shared" si="891"/>
        <v>0</v>
      </c>
      <c r="BH495" s="122"/>
      <c r="BI495" s="122"/>
      <c r="BJ495" s="122">
        <f t="shared" si="892"/>
        <v>0</v>
      </c>
      <c r="BK495" s="122"/>
      <c r="BL495" s="310"/>
      <c r="BM495" s="315"/>
      <c r="BN495" s="318"/>
    </row>
    <row r="496" s="121" customFormat="1" ht="33.95" hidden="1" customHeight="1" outlineLevel="5" spans="2:66">
      <c r="B496" s="122" t="s">
        <v>784</v>
      </c>
      <c r="C496" s="123" t="s">
        <v>1928</v>
      </c>
      <c r="D496" s="121" t="s">
        <v>1929</v>
      </c>
      <c r="E496" s="122"/>
      <c r="F496" s="122" t="s">
        <v>1610</v>
      </c>
      <c r="G496" s="122" t="s">
        <v>928</v>
      </c>
      <c r="H496" s="122">
        <f t="shared" si="878"/>
        <v>0</v>
      </c>
      <c r="I496" s="122" t="s">
        <v>1227</v>
      </c>
      <c r="J496" s="302"/>
      <c r="K496" s="122" t="s">
        <v>1381</v>
      </c>
      <c r="L496" s="122">
        <v>16</v>
      </c>
      <c r="M496" s="122" t="s">
        <v>1660</v>
      </c>
      <c r="N496" s="122">
        <f t="shared" si="879"/>
        <v>0</v>
      </c>
      <c r="O496" s="302"/>
      <c r="P496" s="302"/>
      <c r="Q496" s="302"/>
      <c r="R496" s="302"/>
      <c r="S496" s="302"/>
      <c r="T496" s="302"/>
      <c r="U496" s="302"/>
      <c r="V496" s="302"/>
      <c r="W496" s="302"/>
      <c r="X496" s="302"/>
      <c r="Y496" s="302"/>
      <c r="Z496" s="302"/>
      <c r="AA496" s="122"/>
      <c r="AB496" s="122">
        <f t="shared" si="880"/>
        <v>0</v>
      </c>
      <c r="AC496" s="122">
        <f t="shared" si="881"/>
        <v>0</v>
      </c>
      <c r="AD496" s="122"/>
      <c r="AE496" s="122"/>
      <c r="AF496" s="122">
        <f t="shared" si="882"/>
        <v>0</v>
      </c>
      <c r="AG496" s="122"/>
      <c r="AH496" s="122"/>
      <c r="AI496" s="122">
        <f t="shared" si="883"/>
        <v>0</v>
      </c>
      <c r="AJ496" s="122"/>
      <c r="AK496" s="122"/>
      <c r="AL496" s="122">
        <f t="shared" si="884"/>
        <v>0</v>
      </c>
      <c r="AM496" s="122"/>
      <c r="AN496" s="122"/>
      <c r="AO496" s="122">
        <f t="shared" si="885"/>
        <v>0</v>
      </c>
      <c r="AP496" s="122"/>
      <c r="AQ496" s="122"/>
      <c r="AR496" s="122">
        <f t="shared" si="886"/>
        <v>0</v>
      </c>
      <c r="AS496" s="122"/>
      <c r="AT496" s="122"/>
      <c r="AU496" s="122">
        <f t="shared" si="887"/>
        <v>0</v>
      </c>
      <c r="AV496" s="122"/>
      <c r="AW496" s="122"/>
      <c r="AX496" s="122">
        <f t="shared" si="888"/>
        <v>0</v>
      </c>
      <c r="AY496" s="122"/>
      <c r="AZ496" s="122"/>
      <c r="BA496" s="122">
        <f t="shared" si="889"/>
        <v>0</v>
      </c>
      <c r="BB496" s="122"/>
      <c r="BC496" s="122"/>
      <c r="BD496" s="122">
        <f t="shared" si="890"/>
        <v>0</v>
      </c>
      <c r="BE496" s="122"/>
      <c r="BF496" s="122"/>
      <c r="BG496" s="122">
        <f t="shared" si="891"/>
        <v>0</v>
      </c>
      <c r="BH496" s="122"/>
      <c r="BI496" s="122"/>
      <c r="BJ496" s="122">
        <f t="shared" si="892"/>
        <v>0</v>
      </c>
      <c r="BK496" s="122"/>
      <c r="BL496" s="310"/>
      <c r="BM496" s="315"/>
      <c r="BN496" s="318"/>
    </row>
    <row r="497" s="121" customFormat="1" ht="33.95" hidden="1" customHeight="1" outlineLevel="5" spans="2:66">
      <c r="B497" s="122" t="s">
        <v>784</v>
      </c>
      <c r="C497" s="123" t="s">
        <v>1930</v>
      </c>
      <c r="D497" s="121" t="s">
        <v>1931</v>
      </c>
      <c r="E497" s="122"/>
      <c r="F497" s="122" t="s">
        <v>1610</v>
      </c>
      <c r="G497" s="122" t="s">
        <v>928</v>
      </c>
      <c r="H497" s="122">
        <f t="shared" si="878"/>
        <v>0</v>
      </c>
      <c r="I497" s="122" t="s">
        <v>1227</v>
      </c>
      <c r="J497" s="302"/>
      <c r="K497" s="122" t="s">
        <v>1618</v>
      </c>
      <c r="L497" s="122">
        <v>277</v>
      </c>
      <c r="M497" s="122" t="s">
        <v>1619</v>
      </c>
      <c r="N497" s="122">
        <f t="shared" si="879"/>
        <v>0</v>
      </c>
      <c r="O497" s="302"/>
      <c r="P497" s="302"/>
      <c r="Q497" s="302"/>
      <c r="R497" s="302"/>
      <c r="S497" s="302"/>
      <c r="T497" s="302"/>
      <c r="U497" s="302"/>
      <c r="V497" s="302"/>
      <c r="W497" s="302"/>
      <c r="X497" s="302"/>
      <c r="Y497" s="302"/>
      <c r="Z497" s="302"/>
      <c r="AA497" s="122"/>
      <c r="AB497" s="122">
        <f t="shared" si="880"/>
        <v>0</v>
      </c>
      <c r="AC497" s="122">
        <f t="shared" si="881"/>
        <v>0</v>
      </c>
      <c r="AD497" s="122"/>
      <c r="AE497" s="122"/>
      <c r="AF497" s="122">
        <f t="shared" si="882"/>
        <v>0</v>
      </c>
      <c r="AG497" s="122"/>
      <c r="AH497" s="122"/>
      <c r="AI497" s="122">
        <f t="shared" si="883"/>
        <v>0</v>
      </c>
      <c r="AJ497" s="122"/>
      <c r="AK497" s="122"/>
      <c r="AL497" s="122">
        <f t="shared" si="884"/>
        <v>0</v>
      </c>
      <c r="AM497" s="122"/>
      <c r="AN497" s="122"/>
      <c r="AO497" s="122">
        <f t="shared" si="885"/>
        <v>0</v>
      </c>
      <c r="AP497" s="122"/>
      <c r="AQ497" s="122"/>
      <c r="AR497" s="122">
        <f t="shared" si="886"/>
        <v>0</v>
      </c>
      <c r="AS497" s="122"/>
      <c r="AT497" s="122"/>
      <c r="AU497" s="122">
        <f t="shared" si="887"/>
        <v>0</v>
      </c>
      <c r="AV497" s="122"/>
      <c r="AW497" s="122"/>
      <c r="AX497" s="122">
        <f t="shared" si="888"/>
        <v>0</v>
      </c>
      <c r="AY497" s="122"/>
      <c r="AZ497" s="122"/>
      <c r="BA497" s="122">
        <f t="shared" si="889"/>
        <v>0</v>
      </c>
      <c r="BB497" s="122"/>
      <c r="BC497" s="122"/>
      <c r="BD497" s="122">
        <f t="shared" si="890"/>
        <v>0</v>
      </c>
      <c r="BE497" s="122"/>
      <c r="BF497" s="122"/>
      <c r="BG497" s="122">
        <f t="shared" si="891"/>
        <v>0</v>
      </c>
      <c r="BH497" s="122"/>
      <c r="BI497" s="122"/>
      <c r="BJ497" s="122">
        <f t="shared" si="892"/>
        <v>0</v>
      </c>
      <c r="BK497" s="122"/>
      <c r="BL497" s="310"/>
      <c r="BM497" s="315"/>
      <c r="BN497" s="318"/>
    </row>
    <row r="498" s="121" customFormat="1" ht="33.95" hidden="1" customHeight="1" outlineLevel="5" spans="2:66">
      <c r="B498" s="122" t="s">
        <v>784</v>
      </c>
      <c r="C498" s="123" t="s">
        <v>1932</v>
      </c>
      <c r="D498" s="121" t="s">
        <v>1933</v>
      </c>
      <c r="E498" s="122"/>
      <c r="F498" s="122" t="s">
        <v>1610</v>
      </c>
      <c r="G498" s="122" t="s">
        <v>928</v>
      </c>
      <c r="H498" s="122">
        <f t="shared" si="878"/>
        <v>0</v>
      </c>
      <c r="I498" s="122" t="s">
        <v>1227</v>
      </c>
      <c r="J498" s="302"/>
      <c r="K498" s="122" t="s">
        <v>1934</v>
      </c>
      <c r="L498" s="122">
        <v>21</v>
      </c>
      <c r="M498" s="122" t="s">
        <v>1935</v>
      </c>
      <c r="N498" s="122">
        <f t="shared" si="879"/>
        <v>0</v>
      </c>
      <c r="O498" s="302"/>
      <c r="P498" s="302"/>
      <c r="Q498" s="302"/>
      <c r="R498" s="302"/>
      <c r="S498" s="302"/>
      <c r="T498" s="302"/>
      <c r="U498" s="302"/>
      <c r="V498" s="302"/>
      <c r="W498" s="302"/>
      <c r="X498" s="302"/>
      <c r="Y498" s="302"/>
      <c r="Z498" s="302"/>
      <c r="AA498" s="122"/>
      <c r="AB498" s="122">
        <f t="shared" si="880"/>
        <v>0</v>
      </c>
      <c r="AC498" s="122">
        <f t="shared" si="881"/>
        <v>0</v>
      </c>
      <c r="AD498" s="122"/>
      <c r="AE498" s="122"/>
      <c r="AF498" s="122">
        <f t="shared" si="882"/>
        <v>0</v>
      </c>
      <c r="AG498" s="122"/>
      <c r="AH498" s="122"/>
      <c r="AI498" s="122">
        <f t="shared" si="883"/>
        <v>0</v>
      </c>
      <c r="AJ498" s="122"/>
      <c r="AK498" s="122"/>
      <c r="AL498" s="122">
        <f t="shared" si="884"/>
        <v>0</v>
      </c>
      <c r="AM498" s="122"/>
      <c r="AN498" s="122"/>
      <c r="AO498" s="122">
        <f t="shared" si="885"/>
        <v>0</v>
      </c>
      <c r="AP498" s="122"/>
      <c r="AQ498" s="122"/>
      <c r="AR498" s="122">
        <f t="shared" si="886"/>
        <v>0</v>
      </c>
      <c r="AS498" s="122"/>
      <c r="AT498" s="122"/>
      <c r="AU498" s="122">
        <f t="shared" si="887"/>
        <v>0</v>
      </c>
      <c r="AV498" s="122"/>
      <c r="AW498" s="122"/>
      <c r="AX498" s="122">
        <f t="shared" si="888"/>
        <v>0</v>
      </c>
      <c r="AY498" s="122"/>
      <c r="AZ498" s="122"/>
      <c r="BA498" s="122">
        <f t="shared" si="889"/>
        <v>0</v>
      </c>
      <c r="BB498" s="122"/>
      <c r="BC498" s="122"/>
      <c r="BD498" s="122">
        <f t="shared" si="890"/>
        <v>0</v>
      </c>
      <c r="BE498" s="122"/>
      <c r="BF498" s="122"/>
      <c r="BG498" s="122">
        <f t="shared" si="891"/>
        <v>0</v>
      </c>
      <c r="BH498" s="122"/>
      <c r="BI498" s="122"/>
      <c r="BJ498" s="122">
        <f t="shared" si="892"/>
        <v>0</v>
      </c>
      <c r="BK498" s="122"/>
      <c r="BL498" s="310"/>
      <c r="BM498" s="315"/>
      <c r="BN498" s="318"/>
    </row>
    <row r="499" s="121" customFormat="1" ht="33.95" hidden="1" customHeight="1" outlineLevel="5" spans="2:66">
      <c r="B499" s="122" t="s">
        <v>784</v>
      </c>
      <c r="C499" s="123" t="s">
        <v>1936</v>
      </c>
      <c r="D499" s="121" t="s">
        <v>1937</v>
      </c>
      <c r="E499" s="122" t="s">
        <v>1938</v>
      </c>
      <c r="F499" s="122" t="s">
        <v>1610</v>
      </c>
      <c r="G499" s="122" t="s">
        <v>928</v>
      </c>
      <c r="H499" s="122">
        <f t="shared" si="878"/>
        <v>0</v>
      </c>
      <c r="I499" s="122" t="s">
        <v>1227</v>
      </c>
      <c r="J499" s="302"/>
      <c r="K499" s="122" t="s">
        <v>1739</v>
      </c>
      <c r="L499" s="122">
        <v>375</v>
      </c>
      <c r="M499" s="122" t="s">
        <v>1740</v>
      </c>
      <c r="N499" s="122">
        <f t="shared" si="879"/>
        <v>0</v>
      </c>
      <c r="O499" s="302"/>
      <c r="P499" s="302"/>
      <c r="Q499" s="302"/>
      <c r="R499" s="302"/>
      <c r="S499" s="302"/>
      <c r="T499" s="302"/>
      <c r="U499" s="302"/>
      <c r="V499" s="302"/>
      <c r="W499" s="302"/>
      <c r="X499" s="302"/>
      <c r="Y499" s="302"/>
      <c r="Z499" s="302"/>
      <c r="AA499" s="122"/>
      <c r="AB499" s="122">
        <f t="shared" si="880"/>
        <v>0</v>
      </c>
      <c r="AC499" s="122">
        <f t="shared" si="881"/>
        <v>0</v>
      </c>
      <c r="AD499" s="122"/>
      <c r="AE499" s="122"/>
      <c r="AF499" s="122">
        <f t="shared" si="882"/>
        <v>0</v>
      </c>
      <c r="AG499" s="122"/>
      <c r="AH499" s="122"/>
      <c r="AI499" s="122">
        <f t="shared" si="883"/>
        <v>0</v>
      </c>
      <c r="AJ499" s="122"/>
      <c r="AK499" s="122"/>
      <c r="AL499" s="122">
        <f t="shared" si="884"/>
        <v>0</v>
      </c>
      <c r="AM499" s="122"/>
      <c r="AN499" s="122"/>
      <c r="AO499" s="122">
        <f t="shared" si="885"/>
        <v>0</v>
      </c>
      <c r="AP499" s="122"/>
      <c r="AQ499" s="122"/>
      <c r="AR499" s="122">
        <f t="shared" si="886"/>
        <v>0</v>
      </c>
      <c r="AS499" s="122"/>
      <c r="AT499" s="122"/>
      <c r="AU499" s="122">
        <f t="shared" si="887"/>
        <v>0</v>
      </c>
      <c r="AV499" s="122"/>
      <c r="AW499" s="122"/>
      <c r="AX499" s="122">
        <f t="shared" si="888"/>
        <v>0</v>
      </c>
      <c r="AY499" s="122"/>
      <c r="AZ499" s="122"/>
      <c r="BA499" s="122">
        <f t="shared" si="889"/>
        <v>0</v>
      </c>
      <c r="BB499" s="122"/>
      <c r="BC499" s="122"/>
      <c r="BD499" s="122">
        <f t="shared" si="890"/>
        <v>0</v>
      </c>
      <c r="BE499" s="122"/>
      <c r="BF499" s="122"/>
      <c r="BG499" s="122">
        <f t="shared" si="891"/>
        <v>0</v>
      </c>
      <c r="BH499" s="122"/>
      <c r="BI499" s="122"/>
      <c r="BJ499" s="122">
        <f t="shared" si="892"/>
        <v>0</v>
      </c>
      <c r="BK499" s="122"/>
      <c r="BL499" s="310"/>
      <c r="BM499" s="315"/>
      <c r="BN499" s="318"/>
    </row>
    <row r="500" s="121" customFormat="1" ht="33.95" hidden="1" customHeight="1" outlineLevel="5" spans="2:66">
      <c r="B500" s="122" t="s">
        <v>784</v>
      </c>
      <c r="C500" s="123" t="s">
        <v>1939</v>
      </c>
      <c r="D500" s="121" t="s">
        <v>1940</v>
      </c>
      <c r="E500" s="122" t="s">
        <v>1941</v>
      </c>
      <c r="F500" s="122" t="s">
        <v>1610</v>
      </c>
      <c r="G500" s="122" t="s">
        <v>928</v>
      </c>
      <c r="H500" s="122">
        <f t="shared" si="878"/>
        <v>0</v>
      </c>
      <c r="I500" s="122" t="s">
        <v>1227</v>
      </c>
      <c r="J500" s="302"/>
      <c r="K500" s="122" t="s">
        <v>1739</v>
      </c>
      <c r="L500" s="122">
        <v>95</v>
      </c>
      <c r="M500" s="122" t="s">
        <v>1740</v>
      </c>
      <c r="N500" s="122">
        <f t="shared" si="879"/>
        <v>0</v>
      </c>
      <c r="O500" s="302"/>
      <c r="P500" s="302"/>
      <c r="Q500" s="302"/>
      <c r="R500" s="302"/>
      <c r="S500" s="302"/>
      <c r="T500" s="302"/>
      <c r="U500" s="302"/>
      <c r="V500" s="302"/>
      <c r="W500" s="302"/>
      <c r="X500" s="302"/>
      <c r="Y500" s="302"/>
      <c r="Z500" s="302"/>
      <c r="AA500" s="122"/>
      <c r="AB500" s="122">
        <f t="shared" si="880"/>
        <v>0</v>
      </c>
      <c r="AC500" s="122">
        <f t="shared" si="881"/>
        <v>0</v>
      </c>
      <c r="AD500" s="122"/>
      <c r="AE500" s="122"/>
      <c r="AF500" s="122">
        <f t="shared" si="882"/>
        <v>0</v>
      </c>
      <c r="AG500" s="122"/>
      <c r="AH500" s="122"/>
      <c r="AI500" s="122">
        <f t="shared" si="883"/>
        <v>0</v>
      </c>
      <c r="AJ500" s="122"/>
      <c r="AK500" s="122"/>
      <c r="AL500" s="122">
        <f t="shared" si="884"/>
        <v>0</v>
      </c>
      <c r="AM500" s="122"/>
      <c r="AN500" s="122"/>
      <c r="AO500" s="122">
        <f t="shared" si="885"/>
        <v>0</v>
      </c>
      <c r="AP500" s="122"/>
      <c r="AQ500" s="122"/>
      <c r="AR500" s="122">
        <f t="shared" si="886"/>
        <v>0</v>
      </c>
      <c r="AS500" s="122"/>
      <c r="AT500" s="122"/>
      <c r="AU500" s="122">
        <f t="shared" si="887"/>
        <v>0</v>
      </c>
      <c r="AV500" s="122"/>
      <c r="AW500" s="122"/>
      <c r="AX500" s="122">
        <f t="shared" si="888"/>
        <v>0</v>
      </c>
      <c r="AY500" s="122"/>
      <c r="AZ500" s="122"/>
      <c r="BA500" s="122">
        <f t="shared" si="889"/>
        <v>0</v>
      </c>
      <c r="BB500" s="122"/>
      <c r="BC500" s="122"/>
      <c r="BD500" s="122">
        <f t="shared" si="890"/>
        <v>0</v>
      </c>
      <c r="BE500" s="122"/>
      <c r="BF500" s="122"/>
      <c r="BG500" s="122">
        <f t="shared" si="891"/>
        <v>0</v>
      </c>
      <c r="BH500" s="122"/>
      <c r="BI500" s="122"/>
      <c r="BJ500" s="122">
        <f t="shared" si="892"/>
        <v>0</v>
      </c>
      <c r="BK500" s="122"/>
      <c r="BL500" s="310"/>
      <c r="BM500" s="315"/>
      <c r="BN500" s="318"/>
    </row>
    <row r="501" s="121" customFormat="1" ht="33.95" hidden="1" customHeight="1" outlineLevel="5" spans="2:66">
      <c r="B501" s="122" t="s">
        <v>784</v>
      </c>
      <c r="C501" s="123" t="s">
        <v>1942</v>
      </c>
      <c r="D501" s="121" t="s">
        <v>1943</v>
      </c>
      <c r="E501" s="122"/>
      <c r="F501" s="122" t="s">
        <v>1610</v>
      </c>
      <c r="G501" s="122" t="s">
        <v>928</v>
      </c>
      <c r="H501" s="122">
        <f t="shared" si="878"/>
        <v>0</v>
      </c>
      <c r="I501" s="122" t="s">
        <v>1227</v>
      </c>
      <c r="J501" s="302"/>
      <c r="K501" s="122" t="s">
        <v>1618</v>
      </c>
      <c r="L501" s="122">
        <v>2350</v>
      </c>
      <c r="M501" s="122" t="s">
        <v>1619</v>
      </c>
      <c r="N501" s="122">
        <f t="shared" si="879"/>
        <v>0</v>
      </c>
      <c r="O501" s="320"/>
      <c r="P501" s="320"/>
      <c r="Q501" s="320"/>
      <c r="R501" s="320"/>
      <c r="S501" s="320"/>
      <c r="T501" s="320"/>
      <c r="U501" s="320"/>
      <c r="V501" s="320"/>
      <c r="W501" s="320"/>
      <c r="X501" s="320"/>
      <c r="Y501" s="320"/>
      <c r="Z501" s="320"/>
      <c r="AA501" s="122"/>
      <c r="AB501" s="122">
        <f t="shared" si="880"/>
        <v>0</v>
      </c>
      <c r="AC501" s="122">
        <f t="shared" si="881"/>
        <v>0</v>
      </c>
      <c r="AD501" s="122"/>
      <c r="AE501" s="122"/>
      <c r="AF501" s="122">
        <f t="shared" si="882"/>
        <v>0</v>
      </c>
      <c r="AG501" s="122"/>
      <c r="AH501" s="122"/>
      <c r="AI501" s="122">
        <f t="shared" si="883"/>
        <v>0</v>
      </c>
      <c r="AJ501" s="122"/>
      <c r="AK501" s="122"/>
      <c r="AL501" s="122">
        <f t="shared" si="884"/>
        <v>0</v>
      </c>
      <c r="AM501" s="122"/>
      <c r="AN501" s="122"/>
      <c r="AO501" s="122">
        <f t="shared" si="885"/>
        <v>0</v>
      </c>
      <c r="AP501" s="122"/>
      <c r="AQ501" s="122"/>
      <c r="AR501" s="122">
        <f t="shared" si="886"/>
        <v>0</v>
      </c>
      <c r="AS501" s="122"/>
      <c r="AT501" s="122"/>
      <c r="AU501" s="122">
        <f t="shared" si="887"/>
        <v>0</v>
      </c>
      <c r="AV501" s="122"/>
      <c r="AW501" s="122"/>
      <c r="AX501" s="122">
        <f t="shared" si="888"/>
        <v>0</v>
      </c>
      <c r="AY501" s="122"/>
      <c r="AZ501" s="122"/>
      <c r="BA501" s="122">
        <f t="shared" si="889"/>
        <v>0</v>
      </c>
      <c r="BB501" s="122"/>
      <c r="BC501" s="122"/>
      <c r="BD501" s="122">
        <f t="shared" si="890"/>
        <v>0</v>
      </c>
      <c r="BE501" s="122"/>
      <c r="BF501" s="122"/>
      <c r="BG501" s="122">
        <f t="shared" si="891"/>
        <v>0</v>
      </c>
      <c r="BH501" s="122"/>
      <c r="BI501" s="122"/>
      <c r="BJ501" s="122">
        <f t="shared" si="892"/>
        <v>0</v>
      </c>
      <c r="BK501" s="122"/>
      <c r="BL501" s="310"/>
      <c r="BM501" s="315"/>
      <c r="BN501" s="318"/>
    </row>
    <row r="502" s="29" customFormat="1" ht="33.95" hidden="1" customHeight="1" outlineLevel="2" collapsed="1" spans="2:66">
      <c r="B502" s="115" t="s">
        <v>779</v>
      </c>
      <c r="C502" s="116" t="s">
        <v>1944</v>
      </c>
      <c r="D502" s="29" t="s">
        <v>1945</v>
      </c>
      <c r="E502" s="115"/>
      <c r="F502" s="115"/>
      <c r="G502" s="115"/>
      <c r="H502" s="115">
        <f>H503+H512+H520</f>
        <v>0</v>
      </c>
      <c r="I502" s="115"/>
      <c r="J502" s="115"/>
      <c r="K502" s="115"/>
      <c r="L502" s="115"/>
      <c r="M502" s="115"/>
      <c r="N502" s="308"/>
      <c r="O502" s="291"/>
      <c r="P502" s="291"/>
      <c r="Q502" s="291"/>
      <c r="R502" s="291"/>
      <c r="S502" s="291"/>
      <c r="T502" s="291"/>
      <c r="U502" s="291"/>
      <c r="V502" s="291"/>
      <c r="W502" s="291"/>
      <c r="X502" s="291"/>
      <c r="Y502" s="291"/>
      <c r="Z502" s="291"/>
      <c r="AA502" s="291"/>
      <c r="AB502" s="115">
        <f t="shared" ref="AB502:AF502" si="893">AB503+AB512+AB520</f>
        <v>0</v>
      </c>
      <c r="AC502" s="115">
        <f t="shared" si="893"/>
        <v>0</v>
      </c>
      <c r="AD502" s="115"/>
      <c r="AE502" s="115"/>
      <c r="AF502" s="115">
        <f t="shared" si="893"/>
        <v>0</v>
      </c>
      <c r="AG502" s="115"/>
      <c r="AH502" s="115"/>
      <c r="AI502" s="115">
        <f>AI503+AI512+AI520</f>
        <v>0</v>
      </c>
      <c r="AJ502" s="115"/>
      <c r="AK502" s="115"/>
      <c r="AL502" s="115">
        <f>AL503+AL512+AL520</f>
        <v>0</v>
      </c>
      <c r="AM502" s="115"/>
      <c r="AN502" s="115"/>
      <c r="AO502" s="115">
        <f>AO503+AO512+AO520</f>
        <v>0</v>
      </c>
      <c r="AP502" s="115"/>
      <c r="AQ502" s="115"/>
      <c r="AR502" s="115">
        <f>AR503+AR512+AR520</f>
        <v>0</v>
      </c>
      <c r="AS502" s="115"/>
      <c r="AT502" s="115"/>
      <c r="AU502" s="115">
        <f>AU503+AU512+AU520</f>
        <v>0</v>
      </c>
      <c r="AV502" s="115"/>
      <c r="AW502" s="115"/>
      <c r="AX502" s="115">
        <f>AX503+AX512+AX520</f>
        <v>0</v>
      </c>
      <c r="AY502" s="115"/>
      <c r="AZ502" s="115"/>
      <c r="BA502" s="115">
        <f>BA503+BA512+BA520</f>
        <v>0</v>
      </c>
      <c r="BB502" s="115"/>
      <c r="BC502" s="115"/>
      <c r="BD502" s="115">
        <f>BD503+BD512+BD520</f>
        <v>0</v>
      </c>
      <c r="BE502" s="115"/>
      <c r="BF502" s="115"/>
      <c r="BG502" s="115">
        <f>BG503+BG512+BG520</f>
        <v>0</v>
      </c>
      <c r="BH502" s="115"/>
      <c r="BI502" s="115"/>
      <c r="BJ502" s="115">
        <f>BJ503+BJ512+BJ520</f>
        <v>0</v>
      </c>
      <c r="BK502" s="115"/>
      <c r="BL502" s="308"/>
      <c r="BM502" s="315"/>
      <c r="BN502" s="316"/>
    </row>
    <row r="503" s="48" customFormat="1" ht="33.95" hidden="1" customHeight="1" outlineLevel="3" collapsed="1" spans="2:66">
      <c r="B503" s="118" t="s">
        <v>779</v>
      </c>
      <c r="C503" s="119" t="s">
        <v>1946</v>
      </c>
      <c r="D503" s="48" t="s">
        <v>1947</v>
      </c>
      <c r="E503" s="118"/>
      <c r="F503" s="118"/>
      <c r="G503" s="118"/>
      <c r="H503" s="118">
        <f>SUM(H504:H511)</f>
        <v>0</v>
      </c>
      <c r="I503" s="118"/>
      <c r="J503" s="118"/>
      <c r="K503" s="118"/>
      <c r="L503" s="118"/>
      <c r="M503" s="118"/>
      <c r="N503" s="309"/>
      <c r="O503" s="292"/>
      <c r="P503" s="292"/>
      <c r="Q503" s="292"/>
      <c r="R503" s="292"/>
      <c r="S503" s="292"/>
      <c r="T503" s="292"/>
      <c r="U503" s="292"/>
      <c r="V503" s="292"/>
      <c r="W503" s="292"/>
      <c r="X503" s="292"/>
      <c r="Y503" s="292"/>
      <c r="Z503" s="292"/>
      <c r="AA503" s="292"/>
      <c r="AB503" s="118">
        <f>SUM(AB504:AB511)</f>
        <v>0</v>
      </c>
      <c r="AC503" s="118">
        <f>SUM(AC504:AC511)</f>
        <v>0</v>
      </c>
      <c r="AD503" s="118"/>
      <c r="AE503" s="118"/>
      <c r="AF503" s="118">
        <f>SUM(AF504:AF511)</f>
        <v>0</v>
      </c>
      <c r="AG503" s="118"/>
      <c r="AH503" s="118"/>
      <c r="AI503" s="118">
        <f>SUM(AI504:AI511)</f>
        <v>0</v>
      </c>
      <c r="AJ503" s="118"/>
      <c r="AK503" s="118"/>
      <c r="AL503" s="118">
        <f>SUM(AL504:AL511)</f>
        <v>0</v>
      </c>
      <c r="AM503" s="118"/>
      <c r="AN503" s="118"/>
      <c r="AO503" s="118">
        <f>SUM(AO504:AO511)</f>
        <v>0</v>
      </c>
      <c r="AP503" s="118"/>
      <c r="AQ503" s="118"/>
      <c r="AR503" s="118">
        <f>SUM(AR504:AR511)</f>
        <v>0</v>
      </c>
      <c r="AS503" s="118"/>
      <c r="AT503" s="118"/>
      <c r="AU503" s="118">
        <f>SUM(AU504:AU511)</f>
        <v>0</v>
      </c>
      <c r="AV503" s="118"/>
      <c r="AW503" s="118"/>
      <c r="AX503" s="118">
        <f>SUM(AX504:AX511)</f>
        <v>0</v>
      </c>
      <c r="AY503" s="118"/>
      <c r="AZ503" s="118"/>
      <c r="BA503" s="118">
        <f>SUM(BA504:BA511)</f>
        <v>0</v>
      </c>
      <c r="BB503" s="118"/>
      <c r="BC503" s="118"/>
      <c r="BD503" s="118">
        <f>SUM(BD504:BD511)</f>
        <v>0</v>
      </c>
      <c r="BE503" s="118"/>
      <c r="BF503" s="118"/>
      <c r="BG503" s="118">
        <f>SUM(BG504:BG511)</f>
        <v>0</v>
      </c>
      <c r="BH503" s="118"/>
      <c r="BI503" s="118"/>
      <c r="BJ503" s="118">
        <f>SUM(BJ504:BJ511)</f>
        <v>0</v>
      </c>
      <c r="BK503" s="118"/>
      <c r="BL503" s="309"/>
      <c r="BM503" s="315"/>
      <c r="BN503" s="317"/>
    </row>
    <row r="504" s="121" customFormat="1" ht="33.95" hidden="1" customHeight="1" outlineLevel="5" spans="2:66">
      <c r="B504" s="122" t="s">
        <v>784</v>
      </c>
      <c r="C504" s="123" t="s">
        <v>1948</v>
      </c>
      <c r="D504" s="121" t="s">
        <v>1949</v>
      </c>
      <c r="E504" s="122" t="s">
        <v>1950</v>
      </c>
      <c r="F504" s="122" t="s">
        <v>1610</v>
      </c>
      <c r="G504" s="122" t="s">
        <v>928</v>
      </c>
      <c r="H504" s="122">
        <f t="shared" ref="H504:H511" si="894">J504*L504</f>
        <v>0</v>
      </c>
      <c r="I504" s="122" t="s">
        <v>1227</v>
      </c>
      <c r="J504" s="302"/>
      <c r="K504" s="122" t="s">
        <v>1381</v>
      </c>
      <c r="L504" s="122">
        <v>513</v>
      </c>
      <c r="M504" s="122" t="s">
        <v>1660</v>
      </c>
      <c r="N504" s="122">
        <f t="shared" ref="N504:N511" si="895">COUNTA(O504:Z504)</f>
        <v>0</v>
      </c>
      <c r="O504" s="321"/>
      <c r="P504" s="321"/>
      <c r="Q504" s="321"/>
      <c r="R504" s="321"/>
      <c r="S504" s="321"/>
      <c r="T504" s="321"/>
      <c r="U504" s="321"/>
      <c r="V504" s="321"/>
      <c r="W504" s="321"/>
      <c r="X504" s="321"/>
      <c r="Y504" s="321"/>
      <c r="Z504" s="321"/>
      <c r="AA504" s="122"/>
      <c r="AB504" s="122">
        <f>SUM(AC504,AF504,AI504,AL504,AO504,AR504,AU504,AX504,BA504,BD504,BG504,BJ504)</f>
        <v>0</v>
      </c>
      <c r="AC504" s="122">
        <f>IF(O504="√",$J504*$L504/$N504,0)</f>
        <v>0</v>
      </c>
      <c r="AD504" s="122"/>
      <c r="AE504" s="122"/>
      <c r="AF504" s="122">
        <f>IF(P504="√",$J504*$L504/$N504,0)</f>
        <v>0</v>
      </c>
      <c r="AG504" s="122"/>
      <c r="AH504" s="122"/>
      <c r="AI504" s="122">
        <f>IF(Q504="√",$J504*$L504/$N504,0)</f>
        <v>0</v>
      </c>
      <c r="AJ504" s="122"/>
      <c r="AK504" s="122"/>
      <c r="AL504" s="122">
        <f>IF(R504="√",$J504*$L504/$N504,0)</f>
        <v>0</v>
      </c>
      <c r="AM504" s="122"/>
      <c r="AN504" s="122"/>
      <c r="AO504" s="122">
        <f>IF(S504="√",$J504*$L504/$N504,0)</f>
        <v>0</v>
      </c>
      <c r="AP504" s="122"/>
      <c r="AQ504" s="122"/>
      <c r="AR504" s="122">
        <f>IF(T504="√",$J504*$L504/$N504,0)</f>
        <v>0</v>
      </c>
      <c r="AS504" s="122"/>
      <c r="AT504" s="122"/>
      <c r="AU504" s="122">
        <f>IF(U504="√",$J504*$L504/$N504,0)</f>
        <v>0</v>
      </c>
      <c r="AV504" s="122"/>
      <c r="AW504" s="122"/>
      <c r="AX504" s="122">
        <f>IF(V504="√",$J504*$L504/$N504,0)</f>
        <v>0</v>
      </c>
      <c r="AY504" s="122"/>
      <c r="AZ504" s="122"/>
      <c r="BA504" s="122">
        <f>IF(W504="√",$J504*$L504/$N504,0)</f>
        <v>0</v>
      </c>
      <c r="BB504" s="122"/>
      <c r="BC504" s="122"/>
      <c r="BD504" s="122">
        <f>IF(X504="√",$J504*$L504/$N504,0)</f>
        <v>0</v>
      </c>
      <c r="BE504" s="122"/>
      <c r="BF504" s="122"/>
      <c r="BG504" s="122">
        <f>IF(Y504="√",$J504*$L504/$N504,0)</f>
        <v>0</v>
      </c>
      <c r="BH504" s="122"/>
      <c r="BI504" s="122"/>
      <c r="BJ504" s="122">
        <f>IF(Z504="√",$J504*$L504/$N504,0)</f>
        <v>0</v>
      </c>
      <c r="BK504" s="122"/>
      <c r="BL504" s="310"/>
      <c r="BM504" s="315"/>
      <c r="BN504" s="318"/>
    </row>
    <row r="505" s="121" customFormat="1" ht="33.95" hidden="1" customHeight="1" outlineLevel="5" spans="2:66">
      <c r="B505" s="122" t="s">
        <v>784</v>
      </c>
      <c r="C505" s="123" t="s">
        <v>1951</v>
      </c>
      <c r="D505" s="121" t="s">
        <v>1952</v>
      </c>
      <c r="E505" s="122" t="s">
        <v>1953</v>
      </c>
      <c r="F505" s="122" t="s">
        <v>1610</v>
      </c>
      <c r="G505" s="122" t="s">
        <v>928</v>
      </c>
      <c r="H505" s="122">
        <f t="shared" si="894"/>
        <v>0</v>
      </c>
      <c r="I505" s="122" t="s">
        <v>1227</v>
      </c>
      <c r="J505" s="302"/>
      <c r="K505" s="122" t="s">
        <v>1381</v>
      </c>
      <c r="L505" s="122">
        <v>2500</v>
      </c>
      <c r="M505" s="122" t="s">
        <v>1660</v>
      </c>
      <c r="N505" s="122">
        <f t="shared" si="895"/>
        <v>0</v>
      </c>
      <c r="O505" s="302"/>
      <c r="P505" s="302"/>
      <c r="Q505" s="302"/>
      <c r="R505" s="302"/>
      <c r="S505" s="302"/>
      <c r="T505" s="302"/>
      <c r="U505" s="302"/>
      <c r="V505" s="302"/>
      <c r="W505" s="302"/>
      <c r="X505" s="302"/>
      <c r="Y505" s="302"/>
      <c r="Z505" s="302"/>
      <c r="AA505" s="122"/>
      <c r="AB505" s="122">
        <f t="shared" ref="AB505:AB511" si="896">SUM(AC505,AF505,AI505,AL505,AO505,AR505,AU505,AX505,BA505,BD505,BG505,BJ505)</f>
        <v>0</v>
      </c>
      <c r="AC505" s="122">
        <f t="shared" ref="AC505:AC511" si="897">IF(O505="√",$J505*$L505/$N505,0)</f>
        <v>0</v>
      </c>
      <c r="AD505" s="122"/>
      <c r="AE505" s="122"/>
      <c r="AF505" s="122">
        <f t="shared" ref="AF505:AF511" si="898">IF(P505="√",$J505*$L505/$N505,0)</f>
        <v>0</v>
      </c>
      <c r="AG505" s="122"/>
      <c r="AH505" s="122"/>
      <c r="AI505" s="122">
        <f t="shared" ref="AI505:AI511" si="899">IF(Q505="√",$J505*$L505/$N505,0)</f>
        <v>0</v>
      </c>
      <c r="AJ505" s="122"/>
      <c r="AK505" s="122"/>
      <c r="AL505" s="122">
        <f t="shared" ref="AL505:AL511" si="900">IF(R505="√",$J505*$L505/$N505,0)</f>
        <v>0</v>
      </c>
      <c r="AM505" s="122"/>
      <c r="AN505" s="122"/>
      <c r="AO505" s="122">
        <f t="shared" ref="AO505:AO511" si="901">IF(S505="√",$J505*$L505/$N505,0)</f>
        <v>0</v>
      </c>
      <c r="AP505" s="122"/>
      <c r="AQ505" s="122"/>
      <c r="AR505" s="122">
        <f t="shared" ref="AR505:AR511" si="902">IF(T505="√",$J505*$L505/$N505,0)</f>
        <v>0</v>
      </c>
      <c r="AS505" s="122"/>
      <c r="AT505" s="122"/>
      <c r="AU505" s="122">
        <f t="shared" ref="AU505:AU511" si="903">IF(U505="√",$J505*$L505/$N505,0)</f>
        <v>0</v>
      </c>
      <c r="AV505" s="122"/>
      <c r="AW505" s="122"/>
      <c r="AX505" s="122">
        <f t="shared" ref="AX505:AX511" si="904">IF(V505="√",$J505*$L505/$N505,0)</f>
        <v>0</v>
      </c>
      <c r="AY505" s="122"/>
      <c r="AZ505" s="122"/>
      <c r="BA505" s="122">
        <f t="shared" ref="BA505:BA511" si="905">IF(W505="√",$J505*$L505/$N505,0)</f>
        <v>0</v>
      </c>
      <c r="BB505" s="122"/>
      <c r="BC505" s="122"/>
      <c r="BD505" s="122">
        <f t="shared" ref="BD505:BD511" si="906">IF(X505="√",$J505*$L505/$N505,0)</f>
        <v>0</v>
      </c>
      <c r="BE505" s="122"/>
      <c r="BF505" s="122"/>
      <c r="BG505" s="122">
        <f t="shared" ref="BG505:BG511" si="907">IF(Y505="√",$J505*$L505/$N505,0)</f>
        <v>0</v>
      </c>
      <c r="BH505" s="122"/>
      <c r="BI505" s="122"/>
      <c r="BJ505" s="122">
        <f t="shared" ref="BJ505:BJ511" si="908">IF(Z505="√",$J505*$L505/$N505,0)</f>
        <v>0</v>
      </c>
      <c r="BK505" s="122"/>
      <c r="BL505" s="310"/>
      <c r="BM505" s="315"/>
      <c r="BN505" s="318"/>
    </row>
    <row r="506" s="121" customFormat="1" ht="33.95" hidden="1" customHeight="1" outlineLevel="5" spans="2:66">
      <c r="B506" s="122" t="s">
        <v>784</v>
      </c>
      <c r="C506" s="123" t="s">
        <v>1954</v>
      </c>
      <c r="D506" s="121" t="s">
        <v>1955</v>
      </c>
      <c r="E506" s="122" t="s">
        <v>1956</v>
      </c>
      <c r="F506" s="122" t="s">
        <v>1610</v>
      </c>
      <c r="G506" s="122" t="s">
        <v>928</v>
      </c>
      <c r="H506" s="122">
        <f t="shared" si="894"/>
        <v>0</v>
      </c>
      <c r="I506" s="122" t="s">
        <v>1227</v>
      </c>
      <c r="J506" s="302"/>
      <c r="K506" s="122" t="s">
        <v>1135</v>
      </c>
      <c r="L506" s="122">
        <v>2315</v>
      </c>
      <c r="M506" s="122" t="s">
        <v>1755</v>
      </c>
      <c r="N506" s="122">
        <f t="shared" si="895"/>
        <v>0</v>
      </c>
      <c r="O506" s="302"/>
      <c r="P506" s="302"/>
      <c r="Q506" s="302"/>
      <c r="R506" s="302"/>
      <c r="S506" s="302"/>
      <c r="T506" s="302"/>
      <c r="U506" s="302"/>
      <c r="V506" s="302"/>
      <c r="W506" s="302"/>
      <c r="X506" s="302"/>
      <c r="Y506" s="302"/>
      <c r="Z506" s="302"/>
      <c r="AA506" s="122"/>
      <c r="AB506" s="122">
        <f t="shared" si="896"/>
        <v>0</v>
      </c>
      <c r="AC506" s="122">
        <f t="shared" si="897"/>
        <v>0</v>
      </c>
      <c r="AD506" s="122"/>
      <c r="AE506" s="122"/>
      <c r="AF506" s="122">
        <f t="shared" si="898"/>
        <v>0</v>
      </c>
      <c r="AG506" s="122"/>
      <c r="AH506" s="122"/>
      <c r="AI506" s="122">
        <f t="shared" si="899"/>
        <v>0</v>
      </c>
      <c r="AJ506" s="122"/>
      <c r="AK506" s="122"/>
      <c r="AL506" s="122">
        <f t="shared" si="900"/>
        <v>0</v>
      </c>
      <c r="AM506" s="122"/>
      <c r="AN506" s="122"/>
      <c r="AO506" s="122">
        <f t="shared" si="901"/>
        <v>0</v>
      </c>
      <c r="AP506" s="122"/>
      <c r="AQ506" s="122"/>
      <c r="AR506" s="122">
        <f t="shared" si="902"/>
        <v>0</v>
      </c>
      <c r="AS506" s="122"/>
      <c r="AT506" s="122"/>
      <c r="AU506" s="122">
        <f t="shared" si="903"/>
        <v>0</v>
      </c>
      <c r="AV506" s="122"/>
      <c r="AW506" s="122"/>
      <c r="AX506" s="122">
        <f t="shared" si="904"/>
        <v>0</v>
      </c>
      <c r="AY506" s="122"/>
      <c r="AZ506" s="122"/>
      <c r="BA506" s="122">
        <f t="shared" si="905"/>
        <v>0</v>
      </c>
      <c r="BB506" s="122"/>
      <c r="BC506" s="122"/>
      <c r="BD506" s="122">
        <f t="shared" si="906"/>
        <v>0</v>
      </c>
      <c r="BE506" s="122"/>
      <c r="BF506" s="122"/>
      <c r="BG506" s="122">
        <f t="shared" si="907"/>
        <v>0</v>
      </c>
      <c r="BH506" s="122"/>
      <c r="BI506" s="122"/>
      <c r="BJ506" s="122">
        <f t="shared" si="908"/>
        <v>0</v>
      </c>
      <c r="BK506" s="122"/>
      <c r="BL506" s="310"/>
      <c r="BM506" s="315"/>
      <c r="BN506" s="318"/>
    </row>
    <row r="507" s="121" customFormat="1" ht="33.95" hidden="1" customHeight="1" outlineLevel="5" spans="2:66">
      <c r="B507" s="122" t="s">
        <v>784</v>
      </c>
      <c r="C507" s="123" t="s">
        <v>1957</v>
      </c>
      <c r="D507" s="121" t="s">
        <v>1958</v>
      </c>
      <c r="E507" s="122" t="s">
        <v>1959</v>
      </c>
      <c r="F507" s="122" t="s">
        <v>1610</v>
      </c>
      <c r="G507" s="122" t="s">
        <v>928</v>
      </c>
      <c r="H507" s="122">
        <f t="shared" si="894"/>
        <v>0</v>
      </c>
      <c r="I507" s="122" t="s">
        <v>1227</v>
      </c>
      <c r="J507" s="302"/>
      <c r="K507" s="122" t="s">
        <v>1381</v>
      </c>
      <c r="L507" s="122">
        <v>360</v>
      </c>
      <c r="M507" s="122" t="s">
        <v>1660</v>
      </c>
      <c r="N507" s="122">
        <f t="shared" si="895"/>
        <v>0</v>
      </c>
      <c r="O507" s="302"/>
      <c r="P507" s="302"/>
      <c r="Q507" s="302"/>
      <c r="R507" s="302"/>
      <c r="S507" s="302"/>
      <c r="T507" s="302"/>
      <c r="U507" s="302"/>
      <c r="V507" s="302"/>
      <c r="W507" s="302"/>
      <c r="X507" s="302"/>
      <c r="Y507" s="302"/>
      <c r="Z507" s="302"/>
      <c r="AA507" s="122"/>
      <c r="AB507" s="122">
        <f t="shared" si="896"/>
        <v>0</v>
      </c>
      <c r="AC507" s="122">
        <f t="shared" si="897"/>
        <v>0</v>
      </c>
      <c r="AD507" s="122"/>
      <c r="AE507" s="122"/>
      <c r="AF507" s="122">
        <f t="shared" si="898"/>
        <v>0</v>
      </c>
      <c r="AG507" s="122"/>
      <c r="AH507" s="122"/>
      <c r="AI507" s="122">
        <f t="shared" si="899"/>
        <v>0</v>
      </c>
      <c r="AJ507" s="122"/>
      <c r="AK507" s="122"/>
      <c r="AL507" s="122">
        <f t="shared" si="900"/>
        <v>0</v>
      </c>
      <c r="AM507" s="122"/>
      <c r="AN507" s="122"/>
      <c r="AO507" s="122">
        <f t="shared" si="901"/>
        <v>0</v>
      </c>
      <c r="AP507" s="122"/>
      <c r="AQ507" s="122"/>
      <c r="AR507" s="122">
        <f t="shared" si="902"/>
        <v>0</v>
      </c>
      <c r="AS507" s="122"/>
      <c r="AT507" s="122"/>
      <c r="AU507" s="122">
        <f t="shared" si="903"/>
        <v>0</v>
      </c>
      <c r="AV507" s="122"/>
      <c r="AW507" s="122"/>
      <c r="AX507" s="122">
        <f t="shared" si="904"/>
        <v>0</v>
      </c>
      <c r="AY507" s="122"/>
      <c r="AZ507" s="122"/>
      <c r="BA507" s="122">
        <f t="shared" si="905"/>
        <v>0</v>
      </c>
      <c r="BB507" s="122"/>
      <c r="BC507" s="122"/>
      <c r="BD507" s="122">
        <f t="shared" si="906"/>
        <v>0</v>
      </c>
      <c r="BE507" s="122"/>
      <c r="BF507" s="122"/>
      <c r="BG507" s="122">
        <f t="shared" si="907"/>
        <v>0</v>
      </c>
      <c r="BH507" s="122"/>
      <c r="BI507" s="122"/>
      <c r="BJ507" s="122">
        <f t="shared" si="908"/>
        <v>0</v>
      </c>
      <c r="BK507" s="122"/>
      <c r="BL507" s="310"/>
      <c r="BM507" s="315"/>
      <c r="BN507" s="318"/>
    </row>
    <row r="508" s="121" customFormat="1" ht="33.95" hidden="1" customHeight="1" outlineLevel="5" spans="2:66">
      <c r="B508" s="122" t="s">
        <v>784</v>
      </c>
      <c r="C508" s="123" t="s">
        <v>1960</v>
      </c>
      <c r="D508" s="121" t="s">
        <v>1961</v>
      </c>
      <c r="E508" s="122"/>
      <c r="F508" s="122" t="s">
        <v>1610</v>
      </c>
      <c r="G508" s="122" t="s">
        <v>928</v>
      </c>
      <c r="H508" s="122">
        <f t="shared" si="894"/>
        <v>0</v>
      </c>
      <c r="I508" s="122" t="s">
        <v>1227</v>
      </c>
      <c r="J508" s="302"/>
      <c r="K508" s="122" t="s">
        <v>1381</v>
      </c>
      <c r="L508" s="122">
        <v>300</v>
      </c>
      <c r="M508" s="122" t="s">
        <v>1660</v>
      </c>
      <c r="N508" s="122">
        <f t="shared" si="895"/>
        <v>0</v>
      </c>
      <c r="O508" s="302"/>
      <c r="P508" s="302"/>
      <c r="Q508" s="302"/>
      <c r="R508" s="302"/>
      <c r="S508" s="302"/>
      <c r="T508" s="302"/>
      <c r="U508" s="302"/>
      <c r="V508" s="302"/>
      <c r="W508" s="302"/>
      <c r="X508" s="302"/>
      <c r="Y508" s="302"/>
      <c r="Z508" s="302"/>
      <c r="AA508" s="122"/>
      <c r="AB508" s="122">
        <f t="shared" si="896"/>
        <v>0</v>
      </c>
      <c r="AC508" s="122">
        <f t="shared" si="897"/>
        <v>0</v>
      </c>
      <c r="AD508" s="122"/>
      <c r="AE508" s="122"/>
      <c r="AF508" s="122">
        <f t="shared" si="898"/>
        <v>0</v>
      </c>
      <c r="AG508" s="122"/>
      <c r="AH508" s="122"/>
      <c r="AI508" s="122">
        <f t="shared" si="899"/>
        <v>0</v>
      </c>
      <c r="AJ508" s="122"/>
      <c r="AK508" s="122"/>
      <c r="AL508" s="122">
        <f t="shared" si="900"/>
        <v>0</v>
      </c>
      <c r="AM508" s="122"/>
      <c r="AN508" s="122"/>
      <c r="AO508" s="122">
        <f t="shared" si="901"/>
        <v>0</v>
      </c>
      <c r="AP508" s="122"/>
      <c r="AQ508" s="122"/>
      <c r="AR508" s="122">
        <f t="shared" si="902"/>
        <v>0</v>
      </c>
      <c r="AS508" s="122"/>
      <c r="AT508" s="122"/>
      <c r="AU508" s="122">
        <f t="shared" si="903"/>
        <v>0</v>
      </c>
      <c r="AV508" s="122"/>
      <c r="AW508" s="122"/>
      <c r="AX508" s="122">
        <f t="shared" si="904"/>
        <v>0</v>
      </c>
      <c r="AY508" s="122"/>
      <c r="AZ508" s="122"/>
      <c r="BA508" s="122">
        <f t="shared" si="905"/>
        <v>0</v>
      </c>
      <c r="BB508" s="122"/>
      <c r="BC508" s="122"/>
      <c r="BD508" s="122">
        <f t="shared" si="906"/>
        <v>0</v>
      </c>
      <c r="BE508" s="122"/>
      <c r="BF508" s="122"/>
      <c r="BG508" s="122">
        <f t="shared" si="907"/>
        <v>0</v>
      </c>
      <c r="BH508" s="122"/>
      <c r="BI508" s="122"/>
      <c r="BJ508" s="122">
        <f t="shared" si="908"/>
        <v>0</v>
      </c>
      <c r="BK508" s="122"/>
      <c r="BL508" s="310"/>
      <c r="BM508" s="315"/>
      <c r="BN508" s="318"/>
    </row>
    <row r="509" s="121" customFormat="1" ht="33.95" hidden="1" customHeight="1" outlineLevel="5" spans="2:66">
      <c r="B509" s="122" t="s">
        <v>784</v>
      </c>
      <c r="C509" s="123" t="s">
        <v>1962</v>
      </c>
      <c r="D509" s="121" t="s">
        <v>1963</v>
      </c>
      <c r="E509" s="122"/>
      <c r="F509" s="122" t="s">
        <v>1610</v>
      </c>
      <c r="G509" s="122" t="s">
        <v>928</v>
      </c>
      <c r="H509" s="122">
        <f t="shared" si="894"/>
        <v>0</v>
      </c>
      <c r="I509" s="122" t="s">
        <v>1227</v>
      </c>
      <c r="J509" s="302"/>
      <c r="K509" s="122" t="s">
        <v>1381</v>
      </c>
      <c r="L509" s="122">
        <v>500</v>
      </c>
      <c r="M509" s="122" t="s">
        <v>1660</v>
      </c>
      <c r="N509" s="122">
        <f t="shared" si="895"/>
        <v>0</v>
      </c>
      <c r="O509" s="302"/>
      <c r="P509" s="302"/>
      <c r="Q509" s="302"/>
      <c r="R509" s="302"/>
      <c r="S509" s="302"/>
      <c r="T509" s="302"/>
      <c r="U509" s="302"/>
      <c r="V509" s="302"/>
      <c r="W509" s="302"/>
      <c r="X509" s="302"/>
      <c r="Y509" s="302"/>
      <c r="Z509" s="302"/>
      <c r="AA509" s="122"/>
      <c r="AB509" s="122">
        <f t="shared" si="896"/>
        <v>0</v>
      </c>
      <c r="AC509" s="122">
        <f t="shared" si="897"/>
        <v>0</v>
      </c>
      <c r="AD509" s="122"/>
      <c r="AE509" s="122"/>
      <c r="AF509" s="122">
        <f t="shared" si="898"/>
        <v>0</v>
      </c>
      <c r="AG509" s="122"/>
      <c r="AH509" s="122"/>
      <c r="AI509" s="122">
        <f t="shared" si="899"/>
        <v>0</v>
      </c>
      <c r="AJ509" s="122"/>
      <c r="AK509" s="122"/>
      <c r="AL509" s="122">
        <f t="shared" si="900"/>
        <v>0</v>
      </c>
      <c r="AM509" s="122"/>
      <c r="AN509" s="122"/>
      <c r="AO509" s="122">
        <f t="shared" si="901"/>
        <v>0</v>
      </c>
      <c r="AP509" s="122"/>
      <c r="AQ509" s="122"/>
      <c r="AR509" s="122">
        <f t="shared" si="902"/>
        <v>0</v>
      </c>
      <c r="AS509" s="122"/>
      <c r="AT509" s="122"/>
      <c r="AU509" s="122">
        <f t="shared" si="903"/>
        <v>0</v>
      </c>
      <c r="AV509" s="122"/>
      <c r="AW509" s="122"/>
      <c r="AX509" s="122">
        <f t="shared" si="904"/>
        <v>0</v>
      </c>
      <c r="AY509" s="122"/>
      <c r="AZ509" s="122"/>
      <c r="BA509" s="122">
        <f t="shared" si="905"/>
        <v>0</v>
      </c>
      <c r="BB509" s="122"/>
      <c r="BC509" s="122"/>
      <c r="BD509" s="122">
        <f t="shared" si="906"/>
        <v>0</v>
      </c>
      <c r="BE509" s="122"/>
      <c r="BF509" s="122"/>
      <c r="BG509" s="122">
        <f t="shared" si="907"/>
        <v>0</v>
      </c>
      <c r="BH509" s="122"/>
      <c r="BI509" s="122"/>
      <c r="BJ509" s="122">
        <f t="shared" si="908"/>
        <v>0</v>
      </c>
      <c r="BK509" s="122"/>
      <c r="BL509" s="310"/>
      <c r="BM509" s="315"/>
      <c r="BN509" s="318"/>
    </row>
    <row r="510" s="121" customFormat="1" ht="33.95" hidden="1" customHeight="1" outlineLevel="5" spans="2:66">
      <c r="B510" s="122" t="s">
        <v>784</v>
      </c>
      <c r="C510" s="123" t="s">
        <v>1964</v>
      </c>
      <c r="D510" s="121" t="s">
        <v>1965</v>
      </c>
      <c r="E510" s="122" t="s">
        <v>1966</v>
      </c>
      <c r="F510" s="122" t="s">
        <v>1610</v>
      </c>
      <c r="G510" s="122" t="s">
        <v>928</v>
      </c>
      <c r="H510" s="122">
        <f t="shared" si="894"/>
        <v>0</v>
      </c>
      <c r="I510" s="122" t="s">
        <v>1227</v>
      </c>
      <c r="J510" s="302"/>
      <c r="K510" s="122" t="s">
        <v>1967</v>
      </c>
      <c r="L510" s="122">
        <v>3650</v>
      </c>
      <c r="M510" s="122" t="s">
        <v>1968</v>
      </c>
      <c r="N510" s="122">
        <f t="shared" si="895"/>
        <v>0</v>
      </c>
      <c r="O510" s="302"/>
      <c r="P510" s="302"/>
      <c r="Q510" s="302"/>
      <c r="R510" s="302"/>
      <c r="S510" s="302"/>
      <c r="T510" s="302"/>
      <c r="U510" s="302"/>
      <c r="V510" s="302"/>
      <c r="W510" s="302"/>
      <c r="X510" s="302"/>
      <c r="Y510" s="302"/>
      <c r="Z510" s="302"/>
      <c r="AA510" s="122"/>
      <c r="AB510" s="122">
        <f t="shared" si="896"/>
        <v>0</v>
      </c>
      <c r="AC510" s="122">
        <f t="shared" si="897"/>
        <v>0</v>
      </c>
      <c r="AD510" s="122"/>
      <c r="AE510" s="122"/>
      <c r="AF510" s="122">
        <f t="shared" si="898"/>
        <v>0</v>
      </c>
      <c r="AG510" s="122"/>
      <c r="AH510" s="122"/>
      <c r="AI510" s="122">
        <f t="shared" si="899"/>
        <v>0</v>
      </c>
      <c r="AJ510" s="122"/>
      <c r="AK510" s="122"/>
      <c r="AL510" s="122">
        <f t="shared" si="900"/>
        <v>0</v>
      </c>
      <c r="AM510" s="122"/>
      <c r="AN510" s="122"/>
      <c r="AO510" s="122">
        <f t="shared" si="901"/>
        <v>0</v>
      </c>
      <c r="AP510" s="122"/>
      <c r="AQ510" s="122"/>
      <c r="AR510" s="122">
        <f t="shared" si="902"/>
        <v>0</v>
      </c>
      <c r="AS510" s="122"/>
      <c r="AT510" s="122"/>
      <c r="AU510" s="122">
        <f t="shared" si="903"/>
        <v>0</v>
      </c>
      <c r="AV510" s="122"/>
      <c r="AW510" s="122"/>
      <c r="AX510" s="122">
        <f t="shared" si="904"/>
        <v>0</v>
      </c>
      <c r="AY510" s="122"/>
      <c r="AZ510" s="122"/>
      <c r="BA510" s="122">
        <f t="shared" si="905"/>
        <v>0</v>
      </c>
      <c r="BB510" s="122"/>
      <c r="BC510" s="122"/>
      <c r="BD510" s="122">
        <f t="shared" si="906"/>
        <v>0</v>
      </c>
      <c r="BE510" s="122"/>
      <c r="BF510" s="122"/>
      <c r="BG510" s="122">
        <f t="shared" si="907"/>
        <v>0</v>
      </c>
      <c r="BH510" s="122"/>
      <c r="BI510" s="122"/>
      <c r="BJ510" s="122">
        <f t="shared" si="908"/>
        <v>0</v>
      </c>
      <c r="BK510" s="122"/>
      <c r="BL510" s="310"/>
      <c r="BM510" s="315"/>
      <c r="BN510" s="318"/>
    </row>
    <row r="511" s="121" customFormat="1" ht="33.95" hidden="1" customHeight="1" outlineLevel="5" spans="2:66">
      <c r="B511" s="122" t="s">
        <v>784</v>
      </c>
      <c r="C511" s="123" t="s">
        <v>1969</v>
      </c>
      <c r="D511" s="121" t="s">
        <v>1970</v>
      </c>
      <c r="E511" s="122" t="s">
        <v>1971</v>
      </c>
      <c r="F511" s="122" t="s">
        <v>1610</v>
      </c>
      <c r="G511" s="122" t="s">
        <v>928</v>
      </c>
      <c r="H511" s="122">
        <f t="shared" si="894"/>
        <v>0</v>
      </c>
      <c r="I511" s="122" t="s">
        <v>1227</v>
      </c>
      <c r="J511" s="302"/>
      <c r="K511" s="122" t="s">
        <v>1967</v>
      </c>
      <c r="L511" s="122">
        <v>35000</v>
      </c>
      <c r="M511" s="122" t="s">
        <v>1968</v>
      </c>
      <c r="N511" s="122">
        <f t="shared" si="895"/>
        <v>0</v>
      </c>
      <c r="O511" s="320"/>
      <c r="P511" s="320"/>
      <c r="Q511" s="320"/>
      <c r="R511" s="320"/>
      <c r="S511" s="320"/>
      <c r="T511" s="320"/>
      <c r="U511" s="320"/>
      <c r="V511" s="320"/>
      <c r="W511" s="320"/>
      <c r="X511" s="320"/>
      <c r="Y511" s="320"/>
      <c r="Z511" s="320"/>
      <c r="AA511" s="122"/>
      <c r="AB511" s="122">
        <f t="shared" si="896"/>
        <v>0</v>
      </c>
      <c r="AC511" s="122">
        <f t="shared" si="897"/>
        <v>0</v>
      </c>
      <c r="AD511" s="122"/>
      <c r="AE511" s="122"/>
      <c r="AF511" s="122">
        <f t="shared" si="898"/>
        <v>0</v>
      </c>
      <c r="AG511" s="122"/>
      <c r="AH511" s="122"/>
      <c r="AI511" s="122">
        <f t="shared" si="899"/>
        <v>0</v>
      </c>
      <c r="AJ511" s="122"/>
      <c r="AK511" s="122"/>
      <c r="AL511" s="122">
        <f t="shared" si="900"/>
        <v>0</v>
      </c>
      <c r="AM511" s="122"/>
      <c r="AN511" s="122"/>
      <c r="AO511" s="122">
        <f t="shared" si="901"/>
        <v>0</v>
      </c>
      <c r="AP511" s="122"/>
      <c r="AQ511" s="122"/>
      <c r="AR511" s="122">
        <f t="shared" si="902"/>
        <v>0</v>
      </c>
      <c r="AS511" s="122"/>
      <c r="AT511" s="122"/>
      <c r="AU511" s="122">
        <f t="shared" si="903"/>
        <v>0</v>
      </c>
      <c r="AV511" s="122"/>
      <c r="AW511" s="122"/>
      <c r="AX511" s="122">
        <f t="shared" si="904"/>
        <v>0</v>
      </c>
      <c r="AY511" s="122"/>
      <c r="AZ511" s="122"/>
      <c r="BA511" s="122">
        <f t="shared" si="905"/>
        <v>0</v>
      </c>
      <c r="BB511" s="122"/>
      <c r="BC511" s="122"/>
      <c r="BD511" s="122">
        <f t="shared" si="906"/>
        <v>0</v>
      </c>
      <c r="BE511" s="122"/>
      <c r="BF511" s="122"/>
      <c r="BG511" s="122">
        <f t="shared" si="907"/>
        <v>0</v>
      </c>
      <c r="BH511" s="122"/>
      <c r="BI511" s="122"/>
      <c r="BJ511" s="122">
        <f t="shared" si="908"/>
        <v>0</v>
      </c>
      <c r="BK511" s="122"/>
      <c r="BL511" s="310"/>
      <c r="BM511" s="315"/>
      <c r="BN511" s="318"/>
    </row>
    <row r="512" s="48" customFormat="1" ht="33.95" hidden="1" customHeight="1" outlineLevel="3" collapsed="1" spans="2:66">
      <c r="B512" s="118" t="s">
        <v>779</v>
      </c>
      <c r="C512" s="119" t="s">
        <v>1972</v>
      </c>
      <c r="D512" s="48" t="s">
        <v>1973</v>
      </c>
      <c r="E512" s="118"/>
      <c r="F512" s="118"/>
      <c r="G512" s="118"/>
      <c r="H512" s="118">
        <f>SUM(H513:H519)</f>
        <v>0</v>
      </c>
      <c r="I512" s="118"/>
      <c r="J512" s="118"/>
      <c r="K512" s="118"/>
      <c r="L512" s="118"/>
      <c r="M512" s="118"/>
      <c r="N512" s="309"/>
      <c r="O512" s="292"/>
      <c r="P512" s="292"/>
      <c r="Q512" s="292"/>
      <c r="R512" s="292"/>
      <c r="S512" s="292"/>
      <c r="T512" s="292"/>
      <c r="U512" s="292"/>
      <c r="V512" s="292"/>
      <c r="W512" s="292"/>
      <c r="X512" s="292"/>
      <c r="Y512" s="292"/>
      <c r="Z512" s="292"/>
      <c r="AA512" s="292"/>
      <c r="AB512" s="118">
        <f t="shared" ref="AB512:AC512" si="909">SUM(AB513:AB519)</f>
        <v>0</v>
      </c>
      <c r="AC512" s="118">
        <f t="shared" si="909"/>
        <v>0</v>
      </c>
      <c r="AD512" s="118"/>
      <c r="AE512" s="118"/>
      <c r="AF512" s="118">
        <f>SUM(AF513:AF519)</f>
        <v>0</v>
      </c>
      <c r="AG512" s="118"/>
      <c r="AH512" s="118"/>
      <c r="AI512" s="118">
        <f>SUM(AI513:AI519)</f>
        <v>0</v>
      </c>
      <c r="AJ512" s="118"/>
      <c r="AK512" s="118"/>
      <c r="AL512" s="118">
        <f>SUM(AL513:AL519)</f>
        <v>0</v>
      </c>
      <c r="AM512" s="118"/>
      <c r="AN512" s="118"/>
      <c r="AO512" s="118">
        <f>SUM(AO513:AO519)</f>
        <v>0</v>
      </c>
      <c r="AP512" s="118"/>
      <c r="AQ512" s="118"/>
      <c r="AR512" s="118">
        <f>SUM(AR513:AR519)</f>
        <v>0</v>
      </c>
      <c r="AS512" s="118"/>
      <c r="AT512" s="118"/>
      <c r="AU512" s="118">
        <f>SUM(AU513:AU519)</f>
        <v>0</v>
      </c>
      <c r="AV512" s="118"/>
      <c r="AW512" s="118"/>
      <c r="AX512" s="118">
        <f>SUM(AX513:AX519)</f>
        <v>0</v>
      </c>
      <c r="AY512" s="118"/>
      <c r="AZ512" s="118"/>
      <c r="BA512" s="118">
        <f>SUM(BA513:BA519)</f>
        <v>0</v>
      </c>
      <c r="BB512" s="118"/>
      <c r="BC512" s="118"/>
      <c r="BD512" s="118">
        <f>SUM(BD513:BD519)</f>
        <v>0</v>
      </c>
      <c r="BE512" s="118"/>
      <c r="BF512" s="118"/>
      <c r="BG512" s="118">
        <f>SUM(BG513:BG519)</f>
        <v>0</v>
      </c>
      <c r="BH512" s="118"/>
      <c r="BI512" s="118"/>
      <c r="BJ512" s="118">
        <f>SUM(BJ513:BJ519)</f>
        <v>0</v>
      </c>
      <c r="BK512" s="118"/>
      <c r="BL512" s="309"/>
      <c r="BM512" s="315"/>
      <c r="BN512" s="317"/>
    </row>
    <row r="513" s="121" customFormat="1" ht="33.95" hidden="1" customHeight="1" outlineLevel="5" spans="2:66">
      <c r="B513" s="122" t="s">
        <v>784</v>
      </c>
      <c r="C513" s="123" t="s">
        <v>1974</v>
      </c>
      <c r="D513" s="121" t="s">
        <v>1975</v>
      </c>
      <c r="E513" s="122" t="s">
        <v>1976</v>
      </c>
      <c r="F513" s="122" t="s">
        <v>1610</v>
      </c>
      <c r="G513" s="122" t="s">
        <v>928</v>
      </c>
      <c r="H513" s="122">
        <f t="shared" ref="H513:H519" si="910">J513*L513</f>
        <v>0</v>
      </c>
      <c r="I513" s="122" t="s">
        <v>1227</v>
      </c>
      <c r="J513" s="302"/>
      <c r="K513" s="122" t="s">
        <v>1977</v>
      </c>
      <c r="L513" s="122">
        <v>15</v>
      </c>
      <c r="M513" s="122" t="s">
        <v>1978</v>
      </c>
      <c r="N513" s="122">
        <f t="shared" ref="N513:N519" si="911">COUNTA(O513:Z513)</f>
        <v>0</v>
      </c>
      <c r="O513" s="321"/>
      <c r="P513" s="321"/>
      <c r="Q513" s="321"/>
      <c r="R513" s="321"/>
      <c r="S513" s="321"/>
      <c r="T513" s="321"/>
      <c r="U513" s="321"/>
      <c r="V513" s="321"/>
      <c r="W513" s="321"/>
      <c r="X513" s="321"/>
      <c r="Y513" s="321"/>
      <c r="Z513" s="321"/>
      <c r="AA513" s="122"/>
      <c r="AB513" s="122">
        <f t="shared" ref="AB513:AB518" si="912">SUM(AC513,AF513,AI513,AL513,AO513,AR513,AU513,AX513,BA513,BD513,BG513,BJ513)</f>
        <v>0</v>
      </c>
      <c r="AC513" s="122">
        <f t="shared" ref="AC513:AC518" si="913">IF(O513="√",$J513*$L513/$N513,0)</f>
        <v>0</v>
      </c>
      <c r="AD513" s="122"/>
      <c r="AE513" s="122"/>
      <c r="AF513" s="122">
        <f t="shared" ref="AF513:AF518" si="914">IF(P513="√",$J513*$L513/$N513,0)</f>
        <v>0</v>
      </c>
      <c r="AG513" s="122"/>
      <c r="AH513" s="122"/>
      <c r="AI513" s="122">
        <f t="shared" ref="AI513:AI518" si="915">IF(Q513="√",$J513*$L513/$N513,0)</f>
        <v>0</v>
      </c>
      <c r="AJ513" s="122"/>
      <c r="AK513" s="122"/>
      <c r="AL513" s="122">
        <f t="shared" ref="AL513:AL518" si="916">IF(R513="√",$J513*$L513/$N513,0)</f>
        <v>0</v>
      </c>
      <c r="AM513" s="122"/>
      <c r="AN513" s="122"/>
      <c r="AO513" s="122">
        <f t="shared" ref="AO513:AO518" si="917">IF(S513="√",$J513*$L513/$N513,0)</f>
        <v>0</v>
      </c>
      <c r="AP513" s="122"/>
      <c r="AQ513" s="122"/>
      <c r="AR513" s="122">
        <f t="shared" ref="AR513:AR518" si="918">IF(T513="√",$J513*$L513/$N513,0)</f>
        <v>0</v>
      </c>
      <c r="AS513" s="122"/>
      <c r="AT513" s="122"/>
      <c r="AU513" s="122">
        <f t="shared" ref="AU513:AU518" si="919">IF(U513="√",$J513*$L513/$N513,0)</f>
        <v>0</v>
      </c>
      <c r="AV513" s="122"/>
      <c r="AW513" s="122"/>
      <c r="AX513" s="122">
        <f t="shared" ref="AX513:AX518" si="920">IF(V513="√",$J513*$L513/$N513,0)</f>
        <v>0</v>
      </c>
      <c r="AY513" s="122"/>
      <c r="AZ513" s="122"/>
      <c r="BA513" s="122">
        <f t="shared" ref="BA513:BA518" si="921">IF(W513="√",$J513*$L513/$N513,0)</f>
        <v>0</v>
      </c>
      <c r="BB513" s="122"/>
      <c r="BC513" s="122"/>
      <c r="BD513" s="122">
        <f t="shared" ref="BD513:BD518" si="922">IF(X513="√",$J513*$L513/$N513,0)</f>
        <v>0</v>
      </c>
      <c r="BE513" s="122"/>
      <c r="BF513" s="122"/>
      <c r="BG513" s="122">
        <f t="shared" ref="BG513:BG518" si="923">IF(Y513="√",$J513*$L513/$N513,0)</f>
        <v>0</v>
      </c>
      <c r="BH513" s="122"/>
      <c r="BI513" s="122"/>
      <c r="BJ513" s="122">
        <f t="shared" ref="BJ513:BJ518" si="924">IF(Z513="√",$J513*$L513/$N513,0)</f>
        <v>0</v>
      </c>
      <c r="BK513" s="122"/>
      <c r="BL513" s="310"/>
      <c r="BM513" s="315"/>
      <c r="BN513" s="318"/>
    </row>
    <row r="514" s="121" customFormat="1" ht="33.95" hidden="1" customHeight="1" outlineLevel="5" spans="2:66">
      <c r="B514" s="122" t="s">
        <v>784</v>
      </c>
      <c r="C514" s="123" t="s">
        <v>1979</v>
      </c>
      <c r="D514" s="121" t="s">
        <v>1980</v>
      </c>
      <c r="E514" s="122" t="s">
        <v>1981</v>
      </c>
      <c r="F514" s="122" t="s">
        <v>1610</v>
      </c>
      <c r="G514" s="122" t="s">
        <v>928</v>
      </c>
      <c r="H514" s="122">
        <f t="shared" si="910"/>
        <v>0</v>
      </c>
      <c r="I514" s="122" t="s">
        <v>1227</v>
      </c>
      <c r="J514" s="302"/>
      <c r="K514" s="122" t="s">
        <v>1977</v>
      </c>
      <c r="L514" s="122">
        <v>57</v>
      </c>
      <c r="M514" s="122" t="s">
        <v>1978</v>
      </c>
      <c r="N514" s="122">
        <f t="shared" si="911"/>
        <v>0</v>
      </c>
      <c r="O514" s="302"/>
      <c r="P514" s="302"/>
      <c r="Q514" s="302"/>
      <c r="R514" s="302"/>
      <c r="S514" s="302"/>
      <c r="T514" s="302"/>
      <c r="U514" s="302"/>
      <c r="V514" s="302"/>
      <c r="W514" s="302"/>
      <c r="X514" s="302"/>
      <c r="Y514" s="302"/>
      <c r="Z514" s="302"/>
      <c r="AA514" s="122"/>
      <c r="AB514" s="122">
        <f t="shared" si="912"/>
        <v>0</v>
      </c>
      <c r="AC514" s="122">
        <f t="shared" si="913"/>
        <v>0</v>
      </c>
      <c r="AD514" s="122"/>
      <c r="AE514" s="122"/>
      <c r="AF514" s="122">
        <f t="shared" si="914"/>
        <v>0</v>
      </c>
      <c r="AG514" s="122"/>
      <c r="AH514" s="122"/>
      <c r="AI514" s="122">
        <f t="shared" si="915"/>
        <v>0</v>
      </c>
      <c r="AJ514" s="122"/>
      <c r="AK514" s="122"/>
      <c r="AL514" s="122">
        <f t="shared" si="916"/>
        <v>0</v>
      </c>
      <c r="AM514" s="122"/>
      <c r="AN514" s="122"/>
      <c r="AO514" s="122">
        <f t="shared" si="917"/>
        <v>0</v>
      </c>
      <c r="AP514" s="122"/>
      <c r="AQ514" s="122"/>
      <c r="AR514" s="122">
        <f t="shared" si="918"/>
        <v>0</v>
      </c>
      <c r="AS514" s="122"/>
      <c r="AT514" s="122"/>
      <c r="AU514" s="122">
        <f t="shared" si="919"/>
        <v>0</v>
      </c>
      <c r="AV514" s="122"/>
      <c r="AW514" s="122"/>
      <c r="AX514" s="122">
        <f t="shared" si="920"/>
        <v>0</v>
      </c>
      <c r="AY514" s="122"/>
      <c r="AZ514" s="122"/>
      <c r="BA514" s="122">
        <f t="shared" si="921"/>
        <v>0</v>
      </c>
      <c r="BB514" s="122"/>
      <c r="BC514" s="122"/>
      <c r="BD514" s="122">
        <f t="shared" si="922"/>
        <v>0</v>
      </c>
      <c r="BE514" s="122"/>
      <c r="BF514" s="122"/>
      <c r="BG514" s="122">
        <f t="shared" si="923"/>
        <v>0</v>
      </c>
      <c r="BH514" s="122"/>
      <c r="BI514" s="122"/>
      <c r="BJ514" s="122">
        <f t="shared" si="924"/>
        <v>0</v>
      </c>
      <c r="BK514" s="122"/>
      <c r="BL514" s="310"/>
      <c r="BM514" s="315"/>
      <c r="BN514" s="318"/>
    </row>
    <row r="515" s="121" customFormat="1" ht="33.95" hidden="1" customHeight="1" outlineLevel="5" spans="2:66">
      <c r="B515" s="122" t="s">
        <v>784</v>
      </c>
      <c r="C515" s="123" t="s">
        <v>1982</v>
      </c>
      <c r="D515" s="121" t="s">
        <v>1983</v>
      </c>
      <c r="E515" s="122" t="s">
        <v>1984</v>
      </c>
      <c r="F515" s="122" t="s">
        <v>1610</v>
      </c>
      <c r="G515" s="122" t="s">
        <v>928</v>
      </c>
      <c r="H515" s="122">
        <f t="shared" si="910"/>
        <v>0</v>
      </c>
      <c r="I515" s="122" t="s">
        <v>1227</v>
      </c>
      <c r="J515" s="302"/>
      <c r="K515" s="122" t="s">
        <v>1739</v>
      </c>
      <c r="L515" s="122">
        <v>3</v>
      </c>
      <c r="M515" s="122" t="s">
        <v>1740</v>
      </c>
      <c r="N515" s="122">
        <f t="shared" si="911"/>
        <v>0</v>
      </c>
      <c r="O515" s="302"/>
      <c r="P515" s="302"/>
      <c r="Q515" s="302"/>
      <c r="R515" s="302"/>
      <c r="S515" s="302"/>
      <c r="T515" s="302"/>
      <c r="U515" s="302"/>
      <c r="V515" s="302"/>
      <c r="W515" s="302"/>
      <c r="X515" s="302"/>
      <c r="Y515" s="302"/>
      <c r="Z515" s="302"/>
      <c r="AA515" s="122"/>
      <c r="AB515" s="122">
        <f t="shared" si="912"/>
        <v>0</v>
      </c>
      <c r="AC515" s="122">
        <f t="shared" si="913"/>
        <v>0</v>
      </c>
      <c r="AD515" s="122"/>
      <c r="AE515" s="122"/>
      <c r="AF515" s="122">
        <f t="shared" si="914"/>
        <v>0</v>
      </c>
      <c r="AG515" s="122"/>
      <c r="AH515" s="122"/>
      <c r="AI515" s="122">
        <f t="shared" si="915"/>
        <v>0</v>
      </c>
      <c r="AJ515" s="122"/>
      <c r="AK515" s="122"/>
      <c r="AL515" s="122">
        <f t="shared" si="916"/>
        <v>0</v>
      </c>
      <c r="AM515" s="122"/>
      <c r="AN515" s="122"/>
      <c r="AO515" s="122">
        <f t="shared" si="917"/>
        <v>0</v>
      </c>
      <c r="AP515" s="122"/>
      <c r="AQ515" s="122"/>
      <c r="AR515" s="122">
        <f t="shared" si="918"/>
        <v>0</v>
      </c>
      <c r="AS515" s="122"/>
      <c r="AT515" s="122"/>
      <c r="AU515" s="122">
        <f t="shared" si="919"/>
        <v>0</v>
      </c>
      <c r="AV515" s="122"/>
      <c r="AW515" s="122"/>
      <c r="AX515" s="122">
        <f t="shared" si="920"/>
        <v>0</v>
      </c>
      <c r="AY515" s="122"/>
      <c r="AZ515" s="122"/>
      <c r="BA515" s="122">
        <f t="shared" si="921"/>
        <v>0</v>
      </c>
      <c r="BB515" s="122"/>
      <c r="BC515" s="122"/>
      <c r="BD515" s="122">
        <f t="shared" si="922"/>
        <v>0</v>
      </c>
      <c r="BE515" s="122"/>
      <c r="BF515" s="122"/>
      <c r="BG515" s="122">
        <f t="shared" si="923"/>
        <v>0</v>
      </c>
      <c r="BH515" s="122"/>
      <c r="BI515" s="122"/>
      <c r="BJ515" s="122">
        <f t="shared" si="924"/>
        <v>0</v>
      </c>
      <c r="BK515" s="122"/>
      <c r="BL515" s="310"/>
      <c r="BM515" s="315"/>
      <c r="BN515" s="318"/>
    </row>
    <row r="516" s="121" customFormat="1" ht="33.95" hidden="1" customHeight="1" outlineLevel="5" spans="2:66">
      <c r="B516" s="122" t="s">
        <v>784</v>
      </c>
      <c r="C516" s="123" t="s">
        <v>1985</v>
      </c>
      <c r="D516" s="121" t="s">
        <v>1986</v>
      </c>
      <c r="E516" s="122" t="s">
        <v>1987</v>
      </c>
      <c r="F516" s="122" t="s">
        <v>1610</v>
      </c>
      <c r="G516" s="122" t="s">
        <v>928</v>
      </c>
      <c r="H516" s="122">
        <f t="shared" si="910"/>
        <v>0</v>
      </c>
      <c r="I516" s="122" t="s">
        <v>1227</v>
      </c>
      <c r="J516" s="302"/>
      <c r="K516" s="122" t="s">
        <v>1135</v>
      </c>
      <c r="L516" s="122">
        <v>490</v>
      </c>
      <c r="M516" s="122" t="s">
        <v>1755</v>
      </c>
      <c r="N516" s="122">
        <f t="shared" si="911"/>
        <v>0</v>
      </c>
      <c r="O516" s="302"/>
      <c r="P516" s="302"/>
      <c r="Q516" s="302"/>
      <c r="R516" s="302"/>
      <c r="S516" s="302"/>
      <c r="T516" s="302"/>
      <c r="U516" s="302"/>
      <c r="V516" s="302"/>
      <c r="W516" s="302"/>
      <c r="X516" s="302"/>
      <c r="Y516" s="302"/>
      <c r="Z516" s="302"/>
      <c r="AA516" s="122"/>
      <c r="AB516" s="122">
        <f t="shared" si="912"/>
        <v>0</v>
      </c>
      <c r="AC516" s="122">
        <f t="shared" si="913"/>
        <v>0</v>
      </c>
      <c r="AD516" s="122"/>
      <c r="AE516" s="122"/>
      <c r="AF516" s="122">
        <f t="shared" si="914"/>
        <v>0</v>
      </c>
      <c r="AG516" s="122"/>
      <c r="AH516" s="122"/>
      <c r="AI516" s="122">
        <f t="shared" si="915"/>
        <v>0</v>
      </c>
      <c r="AJ516" s="122"/>
      <c r="AK516" s="122"/>
      <c r="AL516" s="122">
        <f t="shared" si="916"/>
        <v>0</v>
      </c>
      <c r="AM516" s="122"/>
      <c r="AN516" s="122"/>
      <c r="AO516" s="122">
        <f t="shared" si="917"/>
        <v>0</v>
      </c>
      <c r="AP516" s="122"/>
      <c r="AQ516" s="122"/>
      <c r="AR516" s="122">
        <f t="shared" si="918"/>
        <v>0</v>
      </c>
      <c r="AS516" s="122"/>
      <c r="AT516" s="122"/>
      <c r="AU516" s="122">
        <f t="shared" si="919"/>
        <v>0</v>
      </c>
      <c r="AV516" s="122"/>
      <c r="AW516" s="122"/>
      <c r="AX516" s="122">
        <f t="shared" si="920"/>
        <v>0</v>
      </c>
      <c r="AY516" s="122"/>
      <c r="AZ516" s="122"/>
      <c r="BA516" s="122">
        <f t="shared" si="921"/>
        <v>0</v>
      </c>
      <c r="BB516" s="122"/>
      <c r="BC516" s="122"/>
      <c r="BD516" s="122">
        <f t="shared" si="922"/>
        <v>0</v>
      </c>
      <c r="BE516" s="122"/>
      <c r="BF516" s="122"/>
      <c r="BG516" s="122">
        <f t="shared" si="923"/>
        <v>0</v>
      </c>
      <c r="BH516" s="122"/>
      <c r="BI516" s="122"/>
      <c r="BJ516" s="122">
        <f t="shared" si="924"/>
        <v>0</v>
      </c>
      <c r="BK516" s="122"/>
      <c r="BL516" s="310"/>
      <c r="BM516" s="315"/>
      <c r="BN516" s="318"/>
    </row>
    <row r="517" s="121" customFormat="1" ht="33.95" hidden="1" customHeight="1" outlineLevel="5" spans="2:66">
      <c r="B517" s="122" t="s">
        <v>784</v>
      </c>
      <c r="C517" s="123" t="s">
        <v>1988</v>
      </c>
      <c r="D517" s="121" t="s">
        <v>1989</v>
      </c>
      <c r="E517" s="122" t="s">
        <v>1990</v>
      </c>
      <c r="F517" s="122" t="s">
        <v>1610</v>
      </c>
      <c r="G517" s="122" t="s">
        <v>928</v>
      </c>
      <c r="H517" s="122">
        <f t="shared" si="910"/>
        <v>0</v>
      </c>
      <c r="I517" s="122" t="s">
        <v>1227</v>
      </c>
      <c r="J517" s="302"/>
      <c r="K517" s="122" t="s">
        <v>1618</v>
      </c>
      <c r="L517" s="122">
        <v>320</v>
      </c>
      <c r="M517" s="122" t="s">
        <v>1619</v>
      </c>
      <c r="N517" s="122">
        <f t="shared" si="911"/>
        <v>0</v>
      </c>
      <c r="O517" s="302"/>
      <c r="P517" s="302"/>
      <c r="Q517" s="302"/>
      <c r="R517" s="302"/>
      <c r="S517" s="302"/>
      <c r="T517" s="302"/>
      <c r="U517" s="302"/>
      <c r="V517" s="302"/>
      <c r="W517" s="302"/>
      <c r="X517" s="302"/>
      <c r="Y517" s="302"/>
      <c r="Z517" s="302"/>
      <c r="AA517" s="122"/>
      <c r="AB517" s="122">
        <f t="shared" si="912"/>
        <v>0</v>
      </c>
      <c r="AC517" s="122">
        <f t="shared" si="913"/>
        <v>0</v>
      </c>
      <c r="AD517" s="122"/>
      <c r="AE517" s="122"/>
      <c r="AF517" s="122">
        <f t="shared" si="914"/>
        <v>0</v>
      </c>
      <c r="AG517" s="122"/>
      <c r="AH517" s="122"/>
      <c r="AI517" s="122">
        <f t="shared" si="915"/>
        <v>0</v>
      </c>
      <c r="AJ517" s="122"/>
      <c r="AK517" s="122"/>
      <c r="AL517" s="122">
        <f t="shared" si="916"/>
        <v>0</v>
      </c>
      <c r="AM517" s="122"/>
      <c r="AN517" s="122"/>
      <c r="AO517" s="122">
        <f t="shared" si="917"/>
        <v>0</v>
      </c>
      <c r="AP517" s="122"/>
      <c r="AQ517" s="122"/>
      <c r="AR517" s="122">
        <f t="shared" si="918"/>
        <v>0</v>
      </c>
      <c r="AS517" s="122"/>
      <c r="AT517" s="122"/>
      <c r="AU517" s="122">
        <f t="shared" si="919"/>
        <v>0</v>
      </c>
      <c r="AV517" s="122"/>
      <c r="AW517" s="122"/>
      <c r="AX517" s="122">
        <f t="shared" si="920"/>
        <v>0</v>
      </c>
      <c r="AY517" s="122"/>
      <c r="AZ517" s="122"/>
      <c r="BA517" s="122">
        <f t="shared" si="921"/>
        <v>0</v>
      </c>
      <c r="BB517" s="122"/>
      <c r="BC517" s="122"/>
      <c r="BD517" s="122">
        <f t="shared" si="922"/>
        <v>0</v>
      </c>
      <c r="BE517" s="122"/>
      <c r="BF517" s="122"/>
      <c r="BG517" s="122">
        <f t="shared" si="923"/>
        <v>0</v>
      </c>
      <c r="BH517" s="122"/>
      <c r="BI517" s="122"/>
      <c r="BJ517" s="122">
        <f t="shared" si="924"/>
        <v>0</v>
      </c>
      <c r="BK517" s="122"/>
      <c r="BL517" s="310"/>
      <c r="BM517" s="315"/>
      <c r="BN517" s="318"/>
    </row>
    <row r="518" s="121" customFormat="1" ht="33.95" hidden="1" customHeight="1" outlineLevel="5" spans="2:66">
      <c r="B518" s="122" t="s">
        <v>784</v>
      </c>
      <c r="C518" s="123" t="s">
        <v>1991</v>
      </c>
      <c r="D518" s="121" t="s">
        <v>1992</v>
      </c>
      <c r="E518" s="122"/>
      <c r="F518" s="122" t="s">
        <v>1610</v>
      </c>
      <c r="G518" s="122" t="s">
        <v>928</v>
      </c>
      <c r="H518" s="122">
        <f t="shared" si="910"/>
        <v>0</v>
      </c>
      <c r="I518" s="122" t="s">
        <v>1227</v>
      </c>
      <c r="J518" s="302"/>
      <c r="K518" s="122" t="s">
        <v>1993</v>
      </c>
      <c r="L518" s="122">
        <v>35</v>
      </c>
      <c r="M518" s="122" t="s">
        <v>1994</v>
      </c>
      <c r="N518" s="122">
        <f t="shared" si="911"/>
        <v>0</v>
      </c>
      <c r="O518" s="302"/>
      <c r="P518" s="302"/>
      <c r="Q518" s="302"/>
      <c r="R518" s="302"/>
      <c r="S518" s="302"/>
      <c r="T518" s="302"/>
      <c r="U518" s="302"/>
      <c r="V518" s="302"/>
      <c r="W518" s="302"/>
      <c r="X518" s="302"/>
      <c r="Y518" s="302"/>
      <c r="Z518" s="302"/>
      <c r="AA518" s="122"/>
      <c r="AB518" s="122">
        <f t="shared" si="912"/>
        <v>0</v>
      </c>
      <c r="AC518" s="122">
        <f t="shared" si="913"/>
        <v>0</v>
      </c>
      <c r="AD518" s="122"/>
      <c r="AE518" s="122"/>
      <c r="AF518" s="122">
        <f t="shared" si="914"/>
        <v>0</v>
      </c>
      <c r="AG518" s="122"/>
      <c r="AH518" s="122"/>
      <c r="AI518" s="122">
        <f t="shared" si="915"/>
        <v>0</v>
      </c>
      <c r="AJ518" s="122"/>
      <c r="AK518" s="122"/>
      <c r="AL518" s="122">
        <f t="shared" si="916"/>
        <v>0</v>
      </c>
      <c r="AM518" s="122"/>
      <c r="AN518" s="122"/>
      <c r="AO518" s="122">
        <f t="shared" si="917"/>
        <v>0</v>
      </c>
      <c r="AP518" s="122"/>
      <c r="AQ518" s="122"/>
      <c r="AR518" s="122">
        <f t="shared" si="918"/>
        <v>0</v>
      </c>
      <c r="AS518" s="122"/>
      <c r="AT518" s="122"/>
      <c r="AU518" s="122">
        <f t="shared" si="919"/>
        <v>0</v>
      </c>
      <c r="AV518" s="122"/>
      <c r="AW518" s="122"/>
      <c r="AX518" s="122">
        <f t="shared" si="920"/>
        <v>0</v>
      </c>
      <c r="AY518" s="122"/>
      <c r="AZ518" s="122"/>
      <c r="BA518" s="122">
        <f t="shared" si="921"/>
        <v>0</v>
      </c>
      <c r="BB518" s="122"/>
      <c r="BC518" s="122"/>
      <c r="BD518" s="122">
        <f t="shared" si="922"/>
        <v>0</v>
      </c>
      <c r="BE518" s="122"/>
      <c r="BF518" s="122"/>
      <c r="BG518" s="122">
        <f t="shared" si="923"/>
        <v>0</v>
      </c>
      <c r="BH518" s="122"/>
      <c r="BI518" s="122"/>
      <c r="BJ518" s="122">
        <f t="shared" si="924"/>
        <v>0</v>
      </c>
      <c r="BK518" s="122"/>
      <c r="BL518" s="310"/>
      <c r="BM518" s="315"/>
      <c r="BN518" s="318"/>
    </row>
    <row r="519" s="121" customFormat="1" ht="33.95" hidden="1" customHeight="1" outlineLevel="5" spans="2:66">
      <c r="B519" s="122" t="s">
        <v>784</v>
      </c>
      <c r="C519" s="123" t="s">
        <v>1995</v>
      </c>
      <c r="D519" s="121" t="s">
        <v>1996</v>
      </c>
      <c r="E519" s="122" t="s">
        <v>1997</v>
      </c>
      <c r="F519" s="122" t="s">
        <v>1610</v>
      </c>
      <c r="G519" s="122" t="s">
        <v>928</v>
      </c>
      <c r="H519" s="122">
        <f t="shared" si="910"/>
        <v>0</v>
      </c>
      <c r="I519" s="122" t="s">
        <v>1227</v>
      </c>
      <c r="J519" s="302"/>
      <c r="K519" s="122" t="s">
        <v>1618</v>
      </c>
      <c r="L519" s="122">
        <v>70</v>
      </c>
      <c r="M519" s="122" t="s">
        <v>1619</v>
      </c>
      <c r="N519" s="122">
        <f t="shared" si="911"/>
        <v>0</v>
      </c>
      <c r="O519" s="320"/>
      <c r="P519" s="320"/>
      <c r="Q519" s="320"/>
      <c r="R519" s="320"/>
      <c r="S519" s="320"/>
      <c r="T519" s="320"/>
      <c r="U519" s="320"/>
      <c r="V519" s="320"/>
      <c r="W519" s="320"/>
      <c r="X519" s="320"/>
      <c r="Y519" s="320"/>
      <c r="Z519" s="320"/>
      <c r="AA519" s="122"/>
      <c r="AB519" s="122">
        <f t="shared" ref="AB519:AB525" si="925">SUM(AC519,AF519,AI519,AL519,AO519,AR519,AU519,AX519,BA519,BD519,BG519,BJ519)</f>
        <v>0</v>
      </c>
      <c r="AC519" s="122">
        <f t="shared" ref="AC519:AC525" si="926">IF(O519="√",$J519*$L519/$N519,0)</f>
        <v>0</v>
      </c>
      <c r="AD519" s="122"/>
      <c r="AE519" s="122"/>
      <c r="AF519" s="122">
        <f t="shared" ref="AF519:AF525" si="927">IF(P519="√",$J519*$L519/$N519,0)</f>
        <v>0</v>
      </c>
      <c r="AG519" s="122"/>
      <c r="AH519" s="122"/>
      <c r="AI519" s="122">
        <f t="shared" ref="AI519:AI525" si="928">IF(Q519="√",$J519*$L519/$N519,0)</f>
        <v>0</v>
      </c>
      <c r="AJ519" s="122"/>
      <c r="AK519" s="122"/>
      <c r="AL519" s="122">
        <f t="shared" ref="AL519:AL525" si="929">IF(R519="√",$J519*$L519/$N519,0)</f>
        <v>0</v>
      </c>
      <c r="AM519" s="122"/>
      <c r="AN519" s="122"/>
      <c r="AO519" s="122">
        <f t="shared" ref="AO519:AO525" si="930">IF(S519="√",$J519*$L519/$N519,0)</f>
        <v>0</v>
      </c>
      <c r="AP519" s="122"/>
      <c r="AQ519" s="122"/>
      <c r="AR519" s="122">
        <f t="shared" ref="AR519:AR525" si="931">IF(T519="√",$J519*$L519/$N519,0)</f>
        <v>0</v>
      </c>
      <c r="AS519" s="122"/>
      <c r="AT519" s="122"/>
      <c r="AU519" s="122">
        <f t="shared" ref="AU519:AU525" si="932">IF(U519="√",$J519*$L519/$N519,0)</f>
        <v>0</v>
      </c>
      <c r="AV519" s="122"/>
      <c r="AW519" s="122"/>
      <c r="AX519" s="122">
        <f t="shared" ref="AX519:AX525" si="933">IF(V519="√",$J519*$L519/$N519,0)</f>
        <v>0</v>
      </c>
      <c r="AY519" s="122"/>
      <c r="AZ519" s="122"/>
      <c r="BA519" s="122">
        <f t="shared" ref="BA519:BA525" si="934">IF(W519="√",$J519*$L519/$N519,0)</f>
        <v>0</v>
      </c>
      <c r="BB519" s="122"/>
      <c r="BC519" s="122"/>
      <c r="BD519" s="122">
        <f t="shared" ref="BD519:BD525" si="935">IF(X519="√",$J519*$L519/$N519,0)</f>
        <v>0</v>
      </c>
      <c r="BE519" s="122"/>
      <c r="BF519" s="122"/>
      <c r="BG519" s="122">
        <f t="shared" ref="BG519:BG525" si="936">IF(Y519="√",$J519*$L519/$N519,0)</f>
        <v>0</v>
      </c>
      <c r="BH519" s="122"/>
      <c r="BI519" s="122"/>
      <c r="BJ519" s="122">
        <f t="shared" ref="BJ519:BJ525" si="937">IF(Z519="√",$J519*$L519/$N519,0)</f>
        <v>0</v>
      </c>
      <c r="BK519" s="122"/>
      <c r="BL519" s="310"/>
      <c r="BM519" s="315"/>
      <c r="BN519" s="318"/>
    </row>
    <row r="520" s="48" customFormat="1" ht="33.95" hidden="1" customHeight="1" outlineLevel="3" collapsed="1" spans="2:66">
      <c r="B520" s="118" t="s">
        <v>779</v>
      </c>
      <c r="C520" s="119" t="s">
        <v>1998</v>
      </c>
      <c r="D520" s="48" t="s">
        <v>1999</v>
      </c>
      <c r="E520" s="118"/>
      <c r="F520" s="118"/>
      <c r="G520" s="118"/>
      <c r="H520" s="118">
        <f>SUM(H521:H539)</f>
        <v>0</v>
      </c>
      <c r="I520" s="118"/>
      <c r="J520" s="118"/>
      <c r="K520" s="118"/>
      <c r="L520" s="118"/>
      <c r="M520" s="118"/>
      <c r="N520" s="309"/>
      <c r="O520" s="292"/>
      <c r="P520" s="292"/>
      <c r="Q520" s="292"/>
      <c r="R520" s="292"/>
      <c r="S520" s="292"/>
      <c r="T520" s="292"/>
      <c r="U520" s="292"/>
      <c r="V520" s="292"/>
      <c r="W520" s="292"/>
      <c r="X520" s="292"/>
      <c r="Y520" s="292"/>
      <c r="Z520" s="292"/>
      <c r="AA520" s="292"/>
      <c r="AB520" s="118">
        <f t="shared" ref="AB520:AF520" si="938">SUM(AB521:AB539)</f>
        <v>0</v>
      </c>
      <c r="AC520" s="118">
        <f t="shared" si="938"/>
        <v>0</v>
      </c>
      <c r="AD520" s="118"/>
      <c r="AE520" s="118"/>
      <c r="AF520" s="118">
        <f t="shared" si="938"/>
        <v>0</v>
      </c>
      <c r="AG520" s="118"/>
      <c r="AH520" s="118"/>
      <c r="AI520" s="118">
        <f>SUM(AI521:AI539)</f>
        <v>0</v>
      </c>
      <c r="AJ520" s="118"/>
      <c r="AK520" s="118"/>
      <c r="AL520" s="118">
        <f>SUM(AL521:AL539)</f>
        <v>0</v>
      </c>
      <c r="AM520" s="118"/>
      <c r="AN520" s="118"/>
      <c r="AO520" s="118">
        <f>SUM(AO521:AO539)</f>
        <v>0</v>
      </c>
      <c r="AP520" s="118"/>
      <c r="AQ520" s="118"/>
      <c r="AR520" s="118">
        <f>SUM(AR521:AR539)</f>
        <v>0</v>
      </c>
      <c r="AS520" s="118"/>
      <c r="AT520" s="118"/>
      <c r="AU520" s="118">
        <f>SUM(AU521:AU539)</f>
        <v>0</v>
      </c>
      <c r="AV520" s="118"/>
      <c r="AW520" s="118"/>
      <c r="AX520" s="118">
        <f>SUM(AX521:AX539)</f>
        <v>0</v>
      </c>
      <c r="AY520" s="118"/>
      <c r="AZ520" s="118"/>
      <c r="BA520" s="118">
        <f>SUM(BA521:BA539)</f>
        <v>0</v>
      </c>
      <c r="BB520" s="118"/>
      <c r="BC520" s="118"/>
      <c r="BD520" s="118">
        <f>SUM(BD521:BD539)</f>
        <v>0</v>
      </c>
      <c r="BE520" s="118"/>
      <c r="BF520" s="118"/>
      <c r="BG520" s="118">
        <f>SUM(BG521:BG539)</f>
        <v>0</v>
      </c>
      <c r="BH520" s="118"/>
      <c r="BI520" s="118"/>
      <c r="BJ520" s="118">
        <f>SUM(BJ521:BJ539)</f>
        <v>0</v>
      </c>
      <c r="BK520" s="118"/>
      <c r="BL520" s="309"/>
      <c r="BM520" s="315"/>
      <c r="BN520" s="317"/>
    </row>
    <row r="521" s="121" customFormat="1" ht="33.95" hidden="1" customHeight="1" outlineLevel="5" spans="2:66">
      <c r="B521" s="122" t="s">
        <v>784</v>
      </c>
      <c r="C521" s="123" t="s">
        <v>2000</v>
      </c>
      <c r="D521" s="121" t="s">
        <v>2001</v>
      </c>
      <c r="E521" s="122"/>
      <c r="F521" s="122" t="s">
        <v>1610</v>
      </c>
      <c r="G521" s="122" t="s">
        <v>928</v>
      </c>
      <c r="H521" s="122">
        <f t="shared" ref="H521:H539" si="939">J521*L521</f>
        <v>0</v>
      </c>
      <c r="I521" s="122" t="s">
        <v>1227</v>
      </c>
      <c r="J521" s="302"/>
      <c r="K521" s="122" t="s">
        <v>1381</v>
      </c>
      <c r="L521" s="122">
        <v>50</v>
      </c>
      <c r="M521" s="122" t="s">
        <v>1660</v>
      </c>
      <c r="N521" s="122">
        <f t="shared" ref="N521:N539" si="940">COUNTA(O521:Z521)</f>
        <v>0</v>
      </c>
      <c r="O521" s="321"/>
      <c r="P521" s="321"/>
      <c r="Q521" s="321"/>
      <c r="R521" s="321"/>
      <c r="S521" s="321"/>
      <c r="T521" s="321"/>
      <c r="U521" s="321"/>
      <c r="V521" s="321"/>
      <c r="W521" s="321"/>
      <c r="X521" s="321"/>
      <c r="Y521" s="321"/>
      <c r="Z521" s="321"/>
      <c r="AA521" s="122"/>
      <c r="AB521" s="122">
        <f t="shared" si="925"/>
        <v>0</v>
      </c>
      <c r="AC521" s="122">
        <f t="shared" si="926"/>
        <v>0</v>
      </c>
      <c r="AD521" s="122"/>
      <c r="AE521" s="122"/>
      <c r="AF521" s="122">
        <f t="shared" si="927"/>
        <v>0</v>
      </c>
      <c r="AG521" s="122"/>
      <c r="AH521" s="122"/>
      <c r="AI521" s="122">
        <f t="shared" si="928"/>
        <v>0</v>
      </c>
      <c r="AJ521" s="122"/>
      <c r="AK521" s="122"/>
      <c r="AL521" s="122">
        <f t="shared" si="929"/>
        <v>0</v>
      </c>
      <c r="AM521" s="122"/>
      <c r="AN521" s="122"/>
      <c r="AO521" s="122">
        <f t="shared" si="930"/>
        <v>0</v>
      </c>
      <c r="AP521" s="122"/>
      <c r="AQ521" s="122"/>
      <c r="AR521" s="122">
        <f t="shared" si="931"/>
        <v>0</v>
      </c>
      <c r="AS521" s="122"/>
      <c r="AT521" s="122"/>
      <c r="AU521" s="122">
        <f t="shared" si="932"/>
        <v>0</v>
      </c>
      <c r="AV521" s="122"/>
      <c r="AW521" s="122"/>
      <c r="AX521" s="122">
        <f t="shared" si="933"/>
        <v>0</v>
      </c>
      <c r="AY521" s="122"/>
      <c r="AZ521" s="122"/>
      <c r="BA521" s="122">
        <f t="shared" si="934"/>
        <v>0</v>
      </c>
      <c r="BB521" s="122"/>
      <c r="BC521" s="122"/>
      <c r="BD521" s="122">
        <f t="shared" si="935"/>
        <v>0</v>
      </c>
      <c r="BE521" s="122"/>
      <c r="BF521" s="122"/>
      <c r="BG521" s="122">
        <f t="shared" si="936"/>
        <v>0</v>
      </c>
      <c r="BH521" s="122"/>
      <c r="BI521" s="122"/>
      <c r="BJ521" s="122">
        <f t="shared" si="937"/>
        <v>0</v>
      </c>
      <c r="BK521" s="122"/>
      <c r="BL521" s="310"/>
      <c r="BM521" s="315"/>
      <c r="BN521" s="318"/>
    </row>
    <row r="522" s="121" customFormat="1" ht="33.95" hidden="1" customHeight="1" outlineLevel="5" spans="2:66">
      <c r="B522" s="122" t="s">
        <v>784</v>
      </c>
      <c r="C522" s="123" t="s">
        <v>2002</v>
      </c>
      <c r="D522" s="121" t="s">
        <v>2003</v>
      </c>
      <c r="E522" s="122" t="s">
        <v>2004</v>
      </c>
      <c r="F522" s="122" t="s">
        <v>1610</v>
      </c>
      <c r="G522" s="122" t="s">
        <v>928</v>
      </c>
      <c r="H522" s="122">
        <f t="shared" si="939"/>
        <v>0</v>
      </c>
      <c r="I522" s="122" t="s">
        <v>1227</v>
      </c>
      <c r="J522" s="302"/>
      <c r="K522" s="122" t="s">
        <v>1381</v>
      </c>
      <c r="L522" s="122">
        <v>20</v>
      </c>
      <c r="M522" s="122" t="s">
        <v>1660</v>
      </c>
      <c r="N522" s="122">
        <f t="shared" si="940"/>
        <v>0</v>
      </c>
      <c r="O522" s="302"/>
      <c r="P522" s="302"/>
      <c r="Q522" s="302"/>
      <c r="R522" s="302"/>
      <c r="S522" s="302"/>
      <c r="T522" s="302"/>
      <c r="U522" s="302"/>
      <c r="V522" s="302"/>
      <c r="W522" s="302"/>
      <c r="X522" s="302"/>
      <c r="Y522" s="302"/>
      <c r="Z522" s="302"/>
      <c r="AA522" s="122"/>
      <c r="AB522" s="122">
        <f t="shared" si="925"/>
        <v>0</v>
      </c>
      <c r="AC522" s="122">
        <f t="shared" si="926"/>
        <v>0</v>
      </c>
      <c r="AD522" s="122"/>
      <c r="AE522" s="122"/>
      <c r="AF522" s="122">
        <f t="shared" si="927"/>
        <v>0</v>
      </c>
      <c r="AG522" s="122"/>
      <c r="AH522" s="122"/>
      <c r="AI522" s="122">
        <f t="shared" si="928"/>
        <v>0</v>
      </c>
      <c r="AJ522" s="122"/>
      <c r="AK522" s="122"/>
      <c r="AL522" s="122">
        <f t="shared" si="929"/>
        <v>0</v>
      </c>
      <c r="AM522" s="122"/>
      <c r="AN522" s="122"/>
      <c r="AO522" s="122">
        <f t="shared" si="930"/>
        <v>0</v>
      </c>
      <c r="AP522" s="122"/>
      <c r="AQ522" s="122"/>
      <c r="AR522" s="122">
        <f t="shared" si="931"/>
        <v>0</v>
      </c>
      <c r="AS522" s="122"/>
      <c r="AT522" s="122"/>
      <c r="AU522" s="122">
        <f t="shared" si="932"/>
        <v>0</v>
      </c>
      <c r="AV522" s="122"/>
      <c r="AW522" s="122"/>
      <c r="AX522" s="122">
        <f t="shared" si="933"/>
        <v>0</v>
      </c>
      <c r="AY522" s="122"/>
      <c r="AZ522" s="122"/>
      <c r="BA522" s="122">
        <f t="shared" si="934"/>
        <v>0</v>
      </c>
      <c r="BB522" s="122"/>
      <c r="BC522" s="122"/>
      <c r="BD522" s="122">
        <f t="shared" si="935"/>
        <v>0</v>
      </c>
      <c r="BE522" s="122"/>
      <c r="BF522" s="122"/>
      <c r="BG522" s="122">
        <f t="shared" si="936"/>
        <v>0</v>
      </c>
      <c r="BH522" s="122"/>
      <c r="BI522" s="122"/>
      <c r="BJ522" s="122">
        <f t="shared" si="937"/>
        <v>0</v>
      </c>
      <c r="BK522" s="122"/>
      <c r="BL522" s="310"/>
      <c r="BM522" s="315"/>
      <c r="BN522" s="318"/>
    </row>
    <row r="523" s="121" customFormat="1" ht="33.95" hidden="1" customHeight="1" outlineLevel="5" spans="2:66">
      <c r="B523" s="122" t="s">
        <v>784</v>
      </c>
      <c r="C523" s="123" t="s">
        <v>2005</v>
      </c>
      <c r="D523" s="121" t="s">
        <v>2006</v>
      </c>
      <c r="E523" s="122" t="s">
        <v>2007</v>
      </c>
      <c r="F523" s="122" t="s">
        <v>1610</v>
      </c>
      <c r="G523" s="122" t="s">
        <v>928</v>
      </c>
      <c r="H523" s="122">
        <f t="shared" si="939"/>
        <v>0</v>
      </c>
      <c r="I523" s="122" t="s">
        <v>1227</v>
      </c>
      <c r="J523" s="302"/>
      <c r="K523" s="122" t="s">
        <v>1381</v>
      </c>
      <c r="L523" s="122">
        <v>66</v>
      </c>
      <c r="M523" s="122" t="s">
        <v>1660</v>
      </c>
      <c r="N523" s="122">
        <f t="shared" si="940"/>
        <v>0</v>
      </c>
      <c r="O523" s="302"/>
      <c r="P523" s="302"/>
      <c r="Q523" s="302"/>
      <c r="R523" s="302"/>
      <c r="S523" s="302"/>
      <c r="T523" s="302"/>
      <c r="U523" s="302"/>
      <c r="V523" s="302"/>
      <c r="W523" s="302"/>
      <c r="X523" s="302"/>
      <c r="Y523" s="302"/>
      <c r="Z523" s="302"/>
      <c r="AA523" s="122"/>
      <c r="AB523" s="122">
        <f t="shared" si="925"/>
        <v>0</v>
      </c>
      <c r="AC523" s="122">
        <f t="shared" si="926"/>
        <v>0</v>
      </c>
      <c r="AD523" s="122"/>
      <c r="AE523" s="122"/>
      <c r="AF523" s="122">
        <f t="shared" si="927"/>
        <v>0</v>
      </c>
      <c r="AG523" s="122"/>
      <c r="AH523" s="122"/>
      <c r="AI523" s="122">
        <f t="shared" si="928"/>
        <v>0</v>
      </c>
      <c r="AJ523" s="122"/>
      <c r="AK523" s="122"/>
      <c r="AL523" s="122">
        <f t="shared" si="929"/>
        <v>0</v>
      </c>
      <c r="AM523" s="122"/>
      <c r="AN523" s="122"/>
      <c r="AO523" s="122">
        <f t="shared" si="930"/>
        <v>0</v>
      </c>
      <c r="AP523" s="122"/>
      <c r="AQ523" s="122"/>
      <c r="AR523" s="122">
        <f t="shared" si="931"/>
        <v>0</v>
      </c>
      <c r="AS523" s="122"/>
      <c r="AT523" s="122"/>
      <c r="AU523" s="122">
        <f t="shared" si="932"/>
        <v>0</v>
      </c>
      <c r="AV523" s="122"/>
      <c r="AW523" s="122"/>
      <c r="AX523" s="122">
        <f t="shared" si="933"/>
        <v>0</v>
      </c>
      <c r="AY523" s="122"/>
      <c r="AZ523" s="122"/>
      <c r="BA523" s="122">
        <f t="shared" si="934"/>
        <v>0</v>
      </c>
      <c r="BB523" s="122"/>
      <c r="BC523" s="122"/>
      <c r="BD523" s="122">
        <f t="shared" si="935"/>
        <v>0</v>
      </c>
      <c r="BE523" s="122"/>
      <c r="BF523" s="122"/>
      <c r="BG523" s="122">
        <f t="shared" si="936"/>
        <v>0</v>
      </c>
      <c r="BH523" s="122"/>
      <c r="BI523" s="122"/>
      <c r="BJ523" s="122">
        <f t="shared" si="937"/>
        <v>0</v>
      </c>
      <c r="BK523" s="122"/>
      <c r="BL523" s="310"/>
      <c r="BM523" s="315"/>
      <c r="BN523" s="318"/>
    </row>
    <row r="524" s="121" customFormat="1" ht="33.95" hidden="1" customHeight="1" outlineLevel="5" spans="2:66">
      <c r="B524" s="122" t="s">
        <v>784</v>
      </c>
      <c r="C524" s="123" t="s">
        <v>2008</v>
      </c>
      <c r="D524" s="121" t="s">
        <v>2009</v>
      </c>
      <c r="E524" s="122" t="s">
        <v>2010</v>
      </c>
      <c r="F524" s="122" t="s">
        <v>1610</v>
      </c>
      <c r="G524" s="122" t="s">
        <v>928</v>
      </c>
      <c r="H524" s="122">
        <f t="shared" si="939"/>
        <v>0</v>
      </c>
      <c r="I524" s="122" t="s">
        <v>1227</v>
      </c>
      <c r="J524" s="302"/>
      <c r="K524" s="122" t="s">
        <v>2011</v>
      </c>
      <c r="L524" s="122">
        <v>8.5</v>
      </c>
      <c r="M524" s="122" t="s">
        <v>1790</v>
      </c>
      <c r="N524" s="122">
        <f t="shared" si="940"/>
        <v>0</v>
      </c>
      <c r="O524" s="302"/>
      <c r="P524" s="302"/>
      <c r="Q524" s="302"/>
      <c r="R524" s="302"/>
      <c r="S524" s="302"/>
      <c r="T524" s="302"/>
      <c r="U524" s="302"/>
      <c r="V524" s="302"/>
      <c r="W524" s="302"/>
      <c r="X524" s="302"/>
      <c r="Y524" s="302"/>
      <c r="Z524" s="302"/>
      <c r="AA524" s="122"/>
      <c r="AB524" s="122">
        <f t="shared" si="925"/>
        <v>0</v>
      </c>
      <c r="AC524" s="122">
        <f t="shared" si="926"/>
        <v>0</v>
      </c>
      <c r="AD524" s="122"/>
      <c r="AE524" s="122"/>
      <c r="AF524" s="122">
        <f t="shared" si="927"/>
        <v>0</v>
      </c>
      <c r="AG524" s="122"/>
      <c r="AH524" s="122"/>
      <c r="AI524" s="122">
        <f t="shared" si="928"/>
        <v>0</v>
      </c>
      <c r="AJ524" s="122"/>
      <c r="AK524" s="122"/>
      <c r="AL524" s="122">
        <f t="shared" si="929"/>
        <v>0</v>
      </c>
      <c r="AM524" s="122"/>
      <c r="AN524" s="122"/>
      <c r="AO524" s="122">
        <f t="shared" si="930"/>
        <v>0</v>
      </c>
      <c r="AP524" s="122"/>
      <c r="AQ524" s="122"/>
      <c r="AR524" s="122">
        <f t="shared" si="931"/>
        <v>0</v>
      </c>
      <c r="AS524" s="122"/>
      <c r="AT524" s="122"/>
      <c r="AU524" s="122">
        <f t="shared" si="932"/>
        <v>0</v>
      </c>
      <c r="AV524" s="122"/>
      <c r="AW524" s="122"/>
      <c r="AX524" s="122">
        <f t="shared" si="933"/>
        <v>0</v>
      </c>
      <c r="AY524" s="122"/>
      <c r="AZ524" s="122"/>
      <c r="BA524" s="122">
        <f t="shared" si="934"/>
        <v>0</v>
      </c>
      <c r="BB524" s="122"/>
      <c r="BC524" s="122"/>
      <c r="BD524" s="122">
        <f t="shared" si="935"/>
        <v>0</v>
      </c>
      <c r="BE524" s="122"/>
      <c r="BF524" s="122"/>
      <c r="BG524" s="122">
        <f t="shared" si="936"/>
        <v>0</v>
      </c>
      <c r="BH524" s="122"/>
      <c r="BI524" s="122"/>
      <c r="BJ524" s="122">
        <f t="shared" si="937"/>
        <v>0</v>
      </c>
      <c r="BK524" s="122"/>
      <c r="BL524" s="310"/>
      <c r="BM524" s="315"/>
      <c r="BN524" s="318"/>
    </row>
    <row r="525" s="121" customFormat="1" ht="33.95" hidden="1" customHeight="1" outlineLevel="5" spans="2:66">
      <c r="B525" s="122" t="s">
        <v>784</v>
      </c>
      <c r="C525" s="123" t="s">
        <v>2012</v>
      </c>
      <c r="D525" s="121" t="s">
        <v>2013</v>
      </c>
      <c r="E525" s="122" t="s">
        <v>2014</v>
      </c>
      <c r="F525" s="122" t="s">
        <v>1610</v>
      </c>
      <c r="G525" s="122" t="s">
        <v>928</v>
      </c>
      <c r="H525" s="122">
        <f t="shared" si="939"/>
        <v>0</v>
      </c>
      <c r="I525" s="122" t="s">
        <v>1227</v>
      </c>
      <c r="J525" s="302"/>
      <c r="K525" s="122" t="s">
        <v>1381</v>
      </c>
      <c r="L525" s="122">
        <v>8</v>
      </c>
      <c r="M525" s="122" t="s">
        <v>1660</v>
      </c>
      <c r="N525" s="122">
        <f t="shared" si="940"/>
        <v>0</v>
      </c>
      <c r="O525" s="302"/>
      <c r="P525" s="302"/>
      <c r="Q525" s="302"/>
      <c r="R525" s="302"/>
      <c r="S525" s="302"/>
      <c r="T525" s="302"/>
      <c r="U525" s="302"/>
      <c r="V525" s="302"/>
      <c r="W525" s="302"/>
      <c r="X525" s="302"/>
      <c r="Y525" s="302"/>
      <c r="Z525" s="302"/>
      <c r="AA525" s="122"/>
      <c r="AB525" s="122">
        <f t="shared" si="925"/>
        <v>0</v>
      </c>
      <c r="AC525" s="122">
        <f t="shared" si="926"/>
        <v>0</v>
      </c>
      <c r="AD525" s="122"/>
      <c r="AE525" s="122"/>
      <c r="AF525" s="122">
        <f t="shared" si="927"/>
        <v>0</v>
      </c>
      <c r="AG525" s="122"/>
      <c r="AH525" s="122"/>
      <c r="AI525" s="122">
        <f t="shared" si="928"/>
        <v>0</v>
      </c>
      <c r="AJ525" s="122"/>
      <c r="AK525" s="122"/>
      <c r="AL525" s="122">
        <f t="shared" si="929"/>
        <v>0</v>
      </c>
      <c r="AM525" s="122"/>
      <c r="AN525" s="122"/>
      <c r="AO525" s="122">
        <f t="shared" si="930"/>
        <v>0</v>
      </c>
      <c r="AP525" s="122"/>
      <c r="AQ525" s="122"/>
      <c r="AR525" s="122">
        <f t="shared" si="931"/>
        <v>0</v>
      </c>
      <c r="AS525" s="122"/>
      <c r="AT525" s="122"/>
      <c r="AU525" s="122">
        <f t="shared" si="932"/>
        <v>0</v>
      </c>
      <c r="AV525" s="122"/>
      <c r="AW525" s="122"/>
      <c r="AX525" s="122">
        <f t="shared" si="933"/>
        <v>0</v>
      </c>
      <c r="AY525" s="122"/>
      <c r="AZ525" s="122"/>
      <c r="BA525" s="122">
        <f t="shared" si="934"/>
        <v>0</v>
      </c>
      <c r="BB525" s="122"/>
      <c r="BC525" s="122"/>
      <c r="BD525" s="122">
        <f t="shared" si="935"/>
        <v>0</v>
      </c>
      <c r="BE525" s="122"/>
      <c r="BF525" s="122"/>
      <c r="BG525" s="122">
        <f t="shared" si="936"/>
        <v>0</v>
      </c>
      <c r="BH525" s="122"/>
      <c r="BI525" s="122"/>
      <c r="BJ525" s="122">
        <f t="shared" si="937"/>
        <v>0</v>
      </c>
      <c r="BK525" s="122"/>
      <c r="BL525" s="310"/>
      <c r="BM525" s="315"/>
      <c r="BN525" s="318"/>
    </row>
    <row r="526" s="121" customFormat="1" ht="33.95" hidden="1" customHeight="1" outlineLevel="5" spans="2:66">
      <c r="B526" s="122" t="s">
        <v>784</v>
      </c>
      <c r="C526" s="123" t="s">
        <v>2015</v>
      </c>
      <c r="D526" s="121" t="s">
        <v>2016</v>
      </c>
      <c r="E526" s="122" t="s">
        <v>2017</v>
      </c>
      <c r="F526" s="122" t="s">
        <v>1610</v>
      </c>
      <c r="G526" s="122" t="s">
        <v>928</v>
      </c>
      <c r="H526" s="122">
        <f t="shared" si="939"/>
        <v>0</v>
      </c>
      <c r="I526" s="122" t="s">
        <v>1227</v>
      </c>
      <c r="J526" s="302"/>
      <c r="K526" s="122" t="s">
        <v>2011</v>
      </c>
      <c r="L526" s="122">
        <v>80</v>
      </c>
      <c r="M526" s="122" t="s">
        <v>1790</v>
      </c>
      <c r="N526" s="122">
        <f t="shared" si="940"/>
        <v>0</v>
      </c>
      <c r="O526" s="302"/>
      <c r="P526" s="302"/>
      <c r="Q526" s="302"/>
      <c r="R526" s="302"/>
      <c r="S526" s="302"/>
      <c r="T526" s="302"/>
      <c r="U526" s="302"/>
      <c r="V526" s="302"/>
      <c r="W526" s="302"/>
      <c r="X526" s="302"/>
      <c r="Y526" s="302"/>
      <c r="Z526" s="302"/>
      <c r="AA526" s="122"/>
      <c r="AB526" s="122">
        <f t="shared" ref="AB526:AB539" si="941">SUM(AC526,AF526,AI526,AL526,AO526,AR526,AU526,AX526,BA526,BD526,BG526,BJ526)</f>
        <v>0</v>
      </c>
      <c r="AC526" s="122">
        <f t="shared" ref="AC526:AC539" si="942">IF(O526="√",$J526*$L526/$N526,0)</f>
        <v>0</v>
      </c>
      <c r="AD526" s="122"/>
      <c r="AE526" s="122"/>
      <c r="AF526" s="122">
        <f t="shared" ref="AF526:AF539" si="943">IF(P526="√",$J526*$L526/$N526,0)</f>
        <v>0</v>
      </c>
      <c r="AG526" s="122"/>
      <c r="AH526" s="122"/>
      <c r="AI526" s="122">
        <f t="shared" ref="AI526:AI539" si="944">IF(Q526="√",$J526*$L526/$N526,0)</f>
        <v>0</v>
      </c>
      <c r="AJ526" s="122"/>
      <c r="AK526" s="122"/>
      <c r="AL526" s="122">
        <f t="shared" ref="AL526:AL539" si="945">IF(R526="√",$J526*$L526/$N526,0)</f>
        <v>0</v>
      </c>
      <c r="AM526" s="122"/>
      <c r="AN526" s="122"/>
      <c r="AO526" s="122">
        <f t="shared" ref="AO526:AO539" si="946">IF(S526="√",$J526*$L526/$N526,0)</f>
        <v>0</v>
      </c>
      <c r="AP526" s="122"/>
      <c r="AQ526" s="122"/>
      <c r="AR526" s="122">
        <f t="shared" ref="AR526:AR539" si="947">IF(T526="√",$J526*$L526/$N526,0)</f>
        <v>0</v>
      </c>
      <c r="AS526" s="122"/>
      <c r="AT526" s="122"/>
      <c r="AU526" s="122">
        <f t="shared" ref="AU526:AU539" si="948">IF(U526="√",$J526*$L526/$N526,0)</f>
        <v>0</v>
      </c>
      <c r="AV526" s="122"/>
      <c r="AW526" s="122"/>
      <c r="AX526" s="122">
        <f t="shared" ref="AX526:AX539" si="949">IF(V526="√",$J526*$L526/$N526,0)</f>
        <v>0</v>
      </c>
      <c r="AY526" s="122"/>
      <c r="AZ526" s="122"/>
      <c r="BA526" s="122">
        <f t="shared" ref="BA526:BA539" si="950">IF(W526="√",$J526*$L526/$N526,0)</f>
        <v>0</v>
      </c>
      <c r="BB526" s="122"/>
      <c r="BC526" s="122"/>
      <c r="BD526" s="122">
        <f t="shared" ref="BD526:BD539" si="951">IF(X526="√",$J526*$L526/$N526,0)</f>
        <v>0</v>
      </c>
      <c r="BE526" s="122"/>
      <c r="BF526" s="122"/>
      <c r="BG526" s="122">
        <f t="shared" ref="BG526:BG539" si="952">IF(Y526="√",$J526*$L526/$N526,0)</f>
        <v>0</v>
      </c>
      <c r="BH526" s="122"/>
      <c r="BI526" s="122"/>
      <c r="BJ526" s="122">
        <f t="shared" ref="BJ526:BJ539" si="953">IF(Z526="√",$J526*$L526/$N526,0)</f>
        <v>0</v>
      </c>
      <c r="BK526" s="122"/>
      <c r="BL526" s="310"/>
      <c r="BM526" s="315"/>
      <c r="BN526" s="318"/>
    </row>
    <row r="527" s="121" customFormat="1" ht="33.95" hidden="1" customHeight="1" outlineLevel="5" spans="2:66">
      <c r="B527" s="122" t="s">
        <v>784</v>
      </c>
      <c r="C527" s="123" t="s">
        <v>2018</v>
      </c>
      <c r="D527" s="121" t="s">
        <v>2019</v>
      </c>
      <c r="E527" s="122" t="s">
        <v>2020</v>
      </c>
      <c r="F527" s="122" t="s">
        <v>1610</v>
      </c>
      <c r="G527" s="122" t="s">
        <v>928</v>
      </c>
      <c r="H527" s="122">
        <f t="shared" si="939"/>
        <v>0</v>
      </c>
      <c r="I527" s="122" t="s">
        <v>1227</v>
      </c>
      <c r="J527" s="302"/>
      <c r="K527" s="122" t="s">
        <v>1381</v>
      </c>
      <c r="L527" s="122">
        <v>65</v>
      </c>
      <c r="M527" s="122" t="s">
        <v>1660</v>
      </c>
      <c r="N527" s="122">
        <f t="shared" si="940"/>
        <v>0</v>
      </c>
      <c r="O527" s="302"/>
      <c r="P527" s="302"/>
      <c r="Q527" s="302"/>
      <c r="R527" s="302"/>
      <c r="S527" s="302"/>
      <c r="T527" s="302"/>
      <c r="U527" s="302"/>
      <c r="V527" s="302"/>
      <c r="W527" s="302"/>
      <c r="X527" s="302"/>
      <c r="Y527" s="302"/>
      <c r="Z527" s="302"/>
      <c r="AA527" s="122"/>
      <c r="AB527" s="122">
        <f t="shared" si="941"/>
        <v>0</v>
      </c>
      <c r="AC527" s="122">
        <f t="shared" si="942"/>
        <v>0</v>
      </c>
      <c r="AD527" s="122"/>
      <c r="AE527" s="122"/>
      <c r="AF527" s="122">
        <f t="shared" si="943"/>
        <v>0</v>
      </c>
      <c r="AG527" s="122"/>
      <c r="AH527" s="122"/>
      <c r="AI527" s="122">
        <f t="shared" si="944"/>
        <v>0</v>
      </c>
      <c r="AJ527" s="122"/>
      <c r="AK527" s="122"/>
      <c r="AL527" s="122">
        <f t="shared" si="945"/>
        <v>0</v>
      </c>
      <c r="AM527" s="122"/>
      <c r="AN527" s="122"/>
      <c r="AO527" s="122">
        <f t="shared" si="946"/>
        <v>0</v>
      </c>
      <c r="AP527" s="122"/>
      <c r="AQ527" s="122"/>
      <c r="AR527" s="122">
        <f t="shared" si="947"/>
        <v>0</v>
      </c>
      <c r="AS527" s="122"/>
      <c r="AT527" s="122"/>
      <c r="AU527" s="122">
        <f t="shared" si="948"/>
        <v>0</v>
      </c>
      <c r="AV527" s="122"/>
      <c r="AW527" s="122"/>
      <c r="AX527" s="122">
        <f t="shared" si="949"/>
        <v>0</v>
      </c>
      <c r="AY527" s="122"/>
      <c r="AZ527" s="122"/>
      <c r="BA527" s="122">
        <f t="shared" si="950"/>
        <v>0</v>
      </c>
      <c r="BB527" s="122"/>
      <c r="BC527" s="122"/>
      <c r="BD527" s="122">
        <f t="shared" si="951"/>
        <v>0</v>
      </c>
      <c r="BE527" s="122"/>
      <c r="BF527" s="122"/>
      <c r="BG527" s="122">
        <f t="shared" si="952"/>
        <v>0</v>
      </c>
      <c r="BH527" s="122"/>
      <c r="BI527" s="122"/>
      <c r="BJ527" s="122">
        <f t="shared" si="953"/>
        <v>0</v>
      </c>
      <c r="BK527" s="122"/>
      <c r="BL527" s="310"/>
      <c r="BM527" s="315"/>
      <c r="BN527" s="318"/>
    </row>
    <row r="528" s="121" customFormat="1" ht="33.95" hidden="1" customHeight="1" outlineLevel="5" spans="2:66">
      <c r="B528" s="122" t="s">
        <v>784</v>
      </c>
      <c r="C528" s="123" t="s">
        <v>2021</v>
      </c>
      <c r="D528" s="121" t="s">
        <v>2022</v>
      </c>
      <c r="E528" s="122" t="s">
        <v>2023</v>
      </c>
      <c r="F528" s="122" t="s">
        <v>1610</v>
      </c>
      <c r="G528" s="122" t="s">
        <v>928</v>
      </c>
      <c r="H528" s="122">
        <f t="shared" si="939"/>
        <v>0</v>
      </c>
      <c r="I528" s="122" t="s">
        <v>1227</v>
      </c>
      <c r="J528" s="302"/>
      <c r="K528" s="122" t="s">
        <v>1618</v>
      </c>
      <c r="L528" s="122">
        <v>135</v>
      </c>
      <c r="M528" s="122" t="s">
        <v>1619</v>
      </c>
      <c r="N528" s="122">
        <f t="shared" si="940"/>
        <v>0</v>
      </c>
      <c r="O528" s="302"/>
      <c r="P528" s="302"/>
      <c r="Q528" s="302"/>
      <c r="R528" s="302"/>
      <c r="S528" s="302"/>
      <c r="T528" s="302"/>
      <c r="U528" s="302"/>
      <c r="V528" s="302"/>
      <c r="W528" s="302"/>
      <c r="X528" s="302"/>
      <c r="Y528" s="302"/>
      <c r="Z528" s="302"/>
      <c r="AA528" s="122"/>
      <c r="AB528" s="122">
        <f t="shared" si="941"/>
        <v>0</v>
      </c>
      <c r="AC528" s="122">
        <f t="shared" si="942"/>
        <v>0</v>
      </c>
      <c r="AD528" s="122"/>
      <c r="AE528" s="122"/>
      <c r="AF528" s="122">
        <f t="shared" si="943"/>
        <v>0</v>
      </c>
      <c r="AG528" s="122"/>
      <c r="AH528" s="122"/>
      <c r="AI528" s="122">
        <f t="shared" si="944"/>
        <v>0</v>
      </c>
      <c r="AJ528" s="122"/>
      <c r="AK528" s="122"/>
      <c r="AL528" s="122">
        <f t="shared" si="945"/>
        <v>0</v>
      </c>
      <c r="AM528" s="122"/>
      <c r="AN528" s="122"/>
      <c r="AO528" s="122">
        <f t="shared" si="946"/>
        <v>0</v>
      </c>
      <c r="AP528" s="122"/>
      <c r="AQ528" s="122"/>
      <c r="AR528" s="122">
        <f t="shared" si="947"/>
        <v>0</v>
      </c>
      <c r="AS528" s="122"/>
      <c r="AT528" s="122"/>
      <c r="AU528" s="122">
        <f t="shared" si="948"/>
        <v>0</v>
      </c>
      <c r="AV528" s="122"/>
      <c r="AW528" s="122"/>
      <c r="AX528" s="122">
        <f t="shared" si="949"/>
        <v>0</v>
      </c>
      <c r="AY528" s="122"/>
      <c r="AZ528" s="122"/>
      <c r="BA528" s="122">
        <f t="shared" si="950"/>
        <v>0</v>
      </c>
      <c r="BB528" s="122"/>
      <c r="BC528" s="122"/>
      <c r="BD528" s="122">
        <f t="shared" si="951"/>
        <v>0</v>
      </c>
      <c r="BE528" s="122"/>
      <c r="BF528" s="122"/>
      <c r="BG528" s="122">
        <f t="shared" si="952"/>
        <v>0</v>
      </c>
      <c r="BH528" s="122"/>
      <c r="BI528" s="122"/>
      <c r="BJ528" s="122">
        <f t="shared" si="953"/>
        <v>0</v>
      </c>
      <c r="BK528" s="122"/>
      <c r="BL528" s="310"/>
      <c r="BM528" s="315"/>
      <c r="BN528" s="318"/>
    </row>
    <row r="529" s="121" customFormat="1" ht="33.95" hidden="1" customHeight="1" outlineLevel="5" spans="2:66">
      <c r="B529" s="122" t="s">
        <v>784</v>
      </c>
      <c r="C529" s="123" t="s">
        <v>2024</v>
      </c>
      <c r="D529" s="121" t="s">
        <v>2025</v>
      </c>
      <c r="E529" s="122" t="s">
        <v>2026</v>
      </c>
      <c r="F529" s="122" t="s">
        <v>1610</v>
      </c>
      <c r="G529" s="122" t="s">
        <v>928</v>
      </c>
      <c r="H529" s="122">
        <f t="shared" si="939"/>
        <v>0</v>
      </c>
      <c r="I529" s="122" t="s">
        <v>1227</v>
      </c>
      <c r="J529" s="302"/>
      <c r="K529" s="122" t="s">
        <v>1381</v>
      </c>
      <c r="L529" s="122">
        <v>35</v>
      </c>
      <c r="M529" s="122" t="s">
        <v>1660</v>
      </c>
      <c r="N529" s="122">
        <f t="shared" si="940"/>
        <v>0</v>
      </c>
      <c r="O529" s="302"/>
      <c r="P529" s="302"/>
      <c r="Q529" s="302"/>
      <c r="R529" s="302"/>
      <c r="S529" s="302"/>
      <c r="T529" s="302"/>
      <c r="U529" s="302"/>
      <c r="V529" s="302"/>
      <c r="W529" s="302"/>
      <c r="X529" s="302"/>
      <c r="Y529" s="302"/>
      <c r="Z529" s="302"/>
      <c r="AA529" s="122"/>
      <c r="AB529" s="122">
        <f t="shared" si="941"/>
        <v>0</v>
      </c>
      <c r="AC529" s="122">
        <f t="shared" si="942"/>
        <v>0</v>
      </c>
      <c r="AD529" s="122"/>
      <c r="AE529" s="122"/>
      <c r="AF529" s="122">
        <f t="shared" si="943"/>
        <v>0</v>
      </c>
      <c r="AG529" s="122"/>
      <c r="AH529" s="122"/>
      <c r="AI529" s="122">
        <f t="shared" si="944"/>
        <v>0</v>
      </c>
      <c r="AJ529" s="122"/>
      <c r="AK529" s="122"/>
      <c r="AL529" s="122">
        <f t="shared" si="945"/>
        <v>0</v>
      </c>
      <c r="AM529" s="122"/>
      <c r="AN529" s="122"/>
      <c r="AO529" s="122">
        <f t="shared" si="946"/>
        <v>0</v>
      </c>
      <c r="AP529" s="122"/>
      <c r="AQ529" s="122"/>
      <c r="AR529" s="122">
        <f t="shared" si="947"/>
        <v>0</v>
      </c>
      <c r="AS529" s="122"/>
      <c r="AT529" s="122"/>
      <c r="AU529" s="122">
        <f t="shared" si="948"/>
        <v>0</v>
      </c>
      <c r="AV529" s="122"/>
      <c r="AW529" s="122"/>
      <c r="AX529" s="122">
        <f t="shared" si="949"/>
        <v>0</v>
      </c>
      <c r="AY529" s="122"/>
      <c r="AZ529" s="122"/>
      <c r="BA529" s="122">
        <f t="shared" si="950"/>
        <v>0</v>
      </c>
      <c r="BB529" s="122"/>
      <c r="BC529" s="122"/>
      <c r="BD529" s="122">
        <f t="shared" si="951"/>
        <v>0</v>
      </c>
      <c r="BE529" s="122"/>
      <c r="BF529" s="122"/>
      <c r="BG529" s="122">
        <f t="shared" si="952"/>
        <v>0</v>
      </c>
      <c r="BH529" s="122"/>
      <c r="BI529" s="122"/>
      <c r="BJ529" s="122">
        <f t="shared" si="953"/>
        <v>0</v>
      </c>
      <c r="BK529" s="122"/>
      <c r="BL529" s="310"/>
      <c r="BM529" s="315"/>
      <c r="BN529" s="318"/>
    </row>
    <row r="530" s="121" customFormat="1" ht="33.95" hidden="1" customHeight="1" outlineLevel="5" spans="2:66">
      <c r="B530" s="122" t="s">
        <v>784</v>
      </c>
      <c r="C530" s="123" t="s">
        <v>2027</v>
      </c>
      <c r="D530" s="121" t="s">
        <v>2028</v>
      </c>
      <c r="E530" s="122" t="s">
        <v>2029</v>
      </c>
      <c r="F530" s="122" t="s">
        <v>1610</v>
      </c>
      <c r="G530" s="122" t="s">
        <v>928</v>
      </c>
      <c r="H530" s="122">
        <f t="shared" si="939"/>
        <v>0</v>
      </c>
      <c r="I530" s="122" t="s">
        <v>1227</v>
      </c>
      <c r="J530" s="302"/>
      <c r="K530" s="122" t="s">
        <v>1381</v>
      </c>
      <c r="L530" s="122">
        <v>36</v>
      </c>
      <c r="M530" s="122" t="s">
        <v>1660</v>
      </c>
      <c r="N530" s="122">
        <f t="shared" si="940"/>
        <v>0</v>
      </c>
      <c r="O530" s="302"/>
      <c r="P530" s="302"/>
      <c r="Q530" s="302"/>
      <c r="R530" s="302"/>
      <c r="S530" s="302"/>
      <c r="T530" s="302"/>
      <c r="U530" s="302"/>
      <c r="V530" s="302"/>
      <c r="W530" s="302"/>
      <c r="X530" s="302"/>
      <c r="Y530" s="302"/>
      <c r="Z530" s="302"/>
      <c r="AA530" s="122"/>
      <c r="AB530" s="122">
        <f t="shared" si="941"/>
        <v>0</v>
      </c>
      <c r="AC530" s="122">
        <f t="shared" si="942"/>
        <v>0</v>
      </c>
      <c r="AD530" s="122"/>
      <c r="AE530" s="122"/>
      <c r="AF530" s="122">
        <f t="shared" si="943"/>
        <v>0</v>
      </c>
      <c r="AG530" s="122"/>
      <c r="AH530" s="122"/>
      <c r="AI530" s="122">
        <f t="shared" si="944"/>
        <v>0</v>
      </c>
      <c r="AJ530" s="122"/>
      <c r="AK530" s="122"/>
      <c r="AL530" s="122">
        <f t="shared" si="945"/>
        <v>0</v>
      </c>
      <c r="AM530" s="122"/>
      <c r="AN530" s="122"/>
      <c r="AO530" s="122">
        <f t="shared" si="946"/>
        <v>0</v>
      </c>
      <c r="AP530" s="122"/>
      <c r="AQ530" s="122"/>
      <c r="AR530" s="122">
        <f t="shared" si="947"/>
        <v>0</v>
      </c>
      <c r="AS530" s="122"/>
      <c r="AT530" s="122"/>
      <c r="AU530" s="122">
        <f t="shared" si="948"/>
        <v>0</v>
      </c>
      <c r="AV530" s="122"/>
      <c r="AW530" s="122"/>
      <c r="AX530" s="122">
        <f t="shared" si="949"/>
        <v>0</v>
      </c>
      <c r="AY530" s="122"/>
      <c r="AZ530" s="122"/>
      <c r="BA530" s="122">
        <f t="shared" si="950"/>
        <v>0</v>
      </c>
      <c r="BB530" s="122"/>
      <c r="BC530" s="122"/>
      <c r="BD530" s="122">
        <f t="shared" si="951"/>
        <v>0</v>
      </c>
      <c r="BE530" s="122"/>
      <c r="BF530" s="122"/>
      <c r="BG530" s="122">
        <f t="shared" si="952"/>
        <v>0</v>
      </c>
      <c r="BH530" s="122"/>
      <c r="BI530" s="122"/>
      <c r="BJ530" s="122">
        <f t="shared" si="953"/>
        <v>0</v>
      </c>
      <c r="BK530" s="122"/>
      <c r="BL530" s="310"/>
      <c r="BM530" s="315"/>
      <c r="BN530" s="318"/>
    </row>
    <row r="531" s="121" customFormat="1" ht="33.95" hidden="1" customHeight="1" outlineLevel="5" spans="2:66">
      <c r="B531" s="122" t="s">
        <v>784</v>
      </c>
      <c r="C531" s="123" t="s">
        <v>2030</v>
      </c>
      <c r="D531" s="121" t="s">
        <v>2031</v>
      </c>
      <c r="E531" s="122" t="s">
        <v>2032</v>
      </c>
      <c r="F531" s="122" t="s">
        <v>1610</v>
      </c>
      <c r="G531" s="122" t="s">
        <v>928</v>
      </c>
      <c r="H531" s="122">
        <f t="shared" si="939"/>
        <v>0</v>
      </c>
      <c r="I531" s="122" t="s">
        <v>1227</v>
      </c>
      <c r="J531" s="302"/>
      <c r="K531" s="122" t="s">
        <v>2011</v>
      </c>
      <c r="L531" s="122">
        <v>4.3</v>
      </c>
      <c r="M531" s="122" t="s">
        <v>1790</v>
      </c>
      <c r="N531" s="122">
        <f t="shared" si="940"/>
        <v>0</v>
      </c>
      <c r="O531" s="302"/>
      <c r="P531" s="302"/>
      <c r="Q531" s="302"/>
      <c r="R531" s="302"/>
      <c r="S531" s="302"/>
      <c r="T531" s="302"/>
      <c r="U531" s="302"/>
      <c r="V531" s="302"/>
      <c r="W531" s="302"/>
      <c r="X531" s="302"/>
      <c r="Y531" s="302"/>
      <c r="Z531" s="302"/>
      <c r="AA531" s="122"/>
      <c r="AB531" s="122">
        <f t="shared" si="941"/>
        <v>0</v>
      </c>
      <c r="AC531" s="122">
        <f t="shared" si="942"/>
        <v>0</v>
      </c>
      <c r="AD531" s="122"/>
      <c r="AE531" s="122"/>
      <c r="AF531" s="122">
        <f t="shared" si="943"/>
        <v>0</v>
      </c>
      <c r="AG531" s="122"/>
      <c r="AH531" s="122"/>
      <c r="AI531" s="122">
        <f t="shared" si="944"/>
        <v>0</v>
      </c>
      <c r="AJ531" s="122"/>
      <c r="AK531" s="122"/>
      <c r="AL531" s="122">
        <f t="shared" si="945"/>
        <v>0</v>
      </c>
      <c r="AM531" s="122"/>
      <c r="AN531" s="122"/>
      <c r="AO531" s="122">
        <f t="shared" si="946"/>
        <v>0</v>
      </c>
      <c r="AP531" s="122"/>
      <c r="AQ531" s="122"/>
      <c r="AR531" s="122">
        <f t="shared" si="947"/>
        <v>0</v>
      </c>
      <c r="AS531" s="122"/>
      <c r="AT531" s="122"/>
      <c r="AU531" s="122">
        <f t="shared" si="948"/>
        <v>0</v>
      </c>
      <c r="AV531" s="122"/>
      <c r="AW531" s="122"/>
      <c r="AX531" s="122">
        <f t="shared" si="949"/>
        <v>0</v>
      </c>
      <c r="AY531" s="122"/>
      <c r="AZ531" s="122"/>
      <c r="BA531" s="122">
        <f t="shared" si="950"/>
        <v>0</v>
      </c>
      <c r="BB531" s="122"/>
      <c r="BC531" s="122"/>
      <c r="BD531" s="122">
        <f t="shared" si="951"/>
        <v>0</v>
      </c>
      <c r="BE531" s="122"/>
      <c r="BF531" s="122"/>
      <c r="BG531" s="122">
        <f t="shared" si="952"/>
        <v>0</v>
      </c>
      <c r="BH531" s="122"/>
      <c r="BI531" s="122"/>
      <c r="BJ531" s="122">
        <f t="shared" si="953"/>
        <v>0</v>
      </c>
      <c r="BK531" s="122"/>
      <c r="BL531" s="310"/>
      <c r="BM531" s="315"/>
      <c r="BN531" s="318"/>
    </row>
    <row r="532" s="121" customFormat="1" ht="33.95" hidden="1" customHeight="1" outlineLevel="5" spans="2:66">
      <c r="B532" s="122" t="s">
        <v>784</v>
      </c>
      <c r="C532" s="123" t="s">
        <v>2033</v>
      </c>
      <c r="D532" s="121" t="s">
        <v>2034</v>
      </c>
      <c r="E532" s="122" t="s">
        <v>2035</v>
      </c>
      <c r="F532" s="122" t="s">
        <v>1610</v>
      </c>
      <c r="G532" s="122" t="s">
        <v>928</v>
      </c>
      <c r="H532" s="122">
        <f t="shared" si="939"/>
        <v>0</v>
      </c>
      <c r="I532" s="122" t="s">
        <v>1227</v>
      </c>
      <c r="J532" s="302"/>
      <c r="K532" s="122" t="s">
        <v>1381</v>
      </c>
      <c r="L532" s="122">
        <v>52</v>
      </c>
      <c r="M532" s="122" t="s">
        <v>1660</v>
      </c>
      <c r="N532" s="122">
        <f t="shared" si="940"/>
        <v>0</v>
      </c>
      <c r="O532" s="302"/>
      <c r="P532" s="302"/>
      <c r="Q532" s="302"/>
      <c r="R532" s="302"/>
      <c r="S532" s="302"/>
      <c r="T532" s="302"/>
      <c r="U532" s="302"/>
      <c r="V532" s="302"/>
      <c r="W532" s="302"/>
      <c r="X532" s="302"/>
      <c r="Y532" s="302"/>
      <c r="Z532" s="302"/>
      <c r="AA532" s="122"/>
      <c r="AB532" s="122">
        <f t="shared" si="941"/>
        <v>0</v>
      </c>
      <c r="AC532" s="122">
        <f t="shared" si="942"/>
        <v>0</v>
      </c>
      <c r="AD532" s="122"/>
      <c r="AE532" s="122"/>
      <c r="AF532" s="122">
        <f t="shared" si="943"/>
        <v>0</v>
      </c>
      <c r="AG532" s="122"/>
      <c r="AH532" s="122"/>
      <c r="AI532" s="122">
        <f t="shared" si="944"/>
        <v>0</v>
      </c>
      <c r="AJ532" s="122"/>
      <c r="AK532" s="122"/>
      <c r="AL532" s="122">
        <f t="shared" si="945"/>
        <v>0</v>
      </c>
      <c r="AM532" s="122"/>
      <c r="AN532" s="122"/>
      <c r="AO532" s="122">
        <f t="shared" si="946"/>
        <v>0</v>
      </c>
      <c r="AP532" s="122"/>
      <c r="AQ532" s="122"/>
      <c r="AR532" s="122">
        <f t="shared" si="947"/>
        <v>0</v>
      </c>
      <c r="AS532" s="122"/>
      <c r="AT532" s="122"/>
      <c r="AU532" s="122">
        <f t="shared" si="948"/>
        <v>0</v>
      </c>
      <c r="AV532" s="122"/>
      <c r="AW532" s="122"/>
      <c r="AX532" s="122">
        <f t="shared" si="949"/>
        <v>0</v>
      </c>
      <c r="AY532" s="122"/>
      <c r="AZ532" s="122"/>
      <c r="BA532" s="122">
        <f t="shared" si="950"/>
        <v>0</v>
      </c>
      <c r="BB532" s="122"/>
      <c r="BC532" s="122"/>
      <c r="BD532" s="122">
        <f t="shared" si="951"/>
        <v>0</v>
      </c>
      <c r="BE532" s="122"/>
      <c r="BF532" s="122"/>
      <c r="BG532" s="122">
        <f t="shared" si="952"/>
        <v>0</v>
      </c>
      <c r="BH532" s="122"/>
      <c r="BI532" s="122"/>
      <c r="BJ532" s="122">
        <f t="shared" si="953"/>
        <v>0</v>
      </c>
      <c r="BK532" s="122"/>
      <c r="BL532" s="310"/>
      <c r="BM532" s="315"/>
      <c r="BN532" s="318"/>
    </row>
    <row r="533" s="121" customFormat="1" ht="33.95" hidden="1" customHeight="1" outlineLevel="5" spans="2:66">
      <c r="B533" s="122" t="s">
        <v>784</v>
      </c>
      <c r="C533" s="123" t="s">
        <v>2036</v>
      </c>
      <c r="D533" s="121" t="s">
        <v>2037</v>
      </c>
      <c r="E533" s="122"/>
      <c r="F533" s="122" t="s">
        <v>1610</v>
      </c>
      <c r="G533" s="122" t="s">
        <v>928</v>
      </c>
      <c r="H533" s="122">
        <f t="shared" si="939"/>
        <v>0</v>
      </c>
      <c r="I533" s="122" t="s">
        <v>1227</v>
      </c>
      <c r="J533" s="302"/>
      <c r="K533" s="122" t="s">
        <v>1381</v>
      </c>
      <c r="L533" s="122">
        <v>350</v>
      </c>
      <c r="M533" s="122" t="s">
        <v>1660</v>
      </c>
      <c r="N533" s="122">
        <f t="shared" si="940"/>
        <v>0</v>
      </c>
      <c r="O533" s="302"/>
      <c r="P533" s="302"/>
      <c r="Q533" s="302"/>
      <c r="R533" s="302"/>
      <c r="S533" s="302"/>
      <c r="T533" s="302"/>
      <c r="U533" s="302"/>
      <c r="V533" s="302"/>
      <c r="W533" s="302"/>
      <c r="X533" s="302"/>
      <c r="Y533" s="302"/>
      <c r="Z533" s="302"/>
      <c r="AA533" s="122"/>
      <c r="AB533" s="122">
        <f t="shared" si="941"/>
        <v>0</v>
      </c>
      <c r="AC533" s="122">
        <f t="shared" si="942"/>
        <v>0</v>
      </c>
      <c r="AD533" s="122"/>
      <c r="AE533" s="122"/>
      <c r="AF533" s="122">
        <f t="shared" si="943"/>
        <v>0</v>
      </c>
      <c r="AG533" s="122"/>
      <c r="AH533" s="122"/>
      <c r="AI533" s="122">
        <f t="shared" si="944"/>
        <v>0</v>
      </c>
      <c r="AJ533" s="122"/>
      <c r="AK533" s="122"/>
      <c r="AL533" s="122">
        <f t="shared" si="945"/>
        <v>0</v>
      </c>
      <c r="AM533" s="122"/>
      <c r="AN533" s="122"/>
      <c r="AO533" s="122">
        <f t="shared" si="946"/>
        <v>0</v>
      </c>
      <c r="AP533" s="122"/>
      <c r="AQ533" s="122"/>
      <c r="AR533" s="122">
        <f t="shared" si="947"/>
        <v>0</v>
      </c>
      <c r="AS533" s="122"/>
      <c r="AT533" s="122"/>
      <c r="AU533" s="122">
        <f t="shared" si="948"/>
        <v>0</v>
      </c>
      <c r="AV533" s="122"/>
      <c r="AW533" s="122"/>
      <c r="AX533" s="122">
        <f t="shared" si="949"/>
        <v>0</v>
      </c>
      <c r="AY533" s="122"/>
      <c r="AZ533" s="122"/>
      <c r="BA533" s="122">
        <f t="shared" si="950"/>
        <v>0</v>
      </c>
      <c r="BB533" s="122"/>
      <c r="BC533" s="122"/>
      <c r="BD533" s="122">
        <f t="shared" si="951"/>
        <v>0</v>
      </c>
      <c r="BE533" s="122"/>
      <c r="BF533" s="122"/>
      <c r="BG533" s="122">
        <f t="shared" si="952"/>
        <v>0</v>
      </c>
      <c r="BH533" s="122"/>
      <c r="BI533" s="122"/>
      <c r="BJ533" s="122">
        <f t="shared" si="953"/>
        <v>0</v>
      </c>
      <c r="BK533" s="122"/>
      <c r="BL533" s="310"/>
      <c r="BM533" s="315"/>
      <c r="BN533" s="318"/>
    </row>
    <row r="534" s="121" customFormat="1" ht="33.95" hidden="1" customHeight="1" outlineLevel="5" spans="2:66">
      <c r="B534" s="122" t="s">
        <v>784</v>
      </c>
      <c r="C534" s="123" t="s">
        <v>2038</v>
      </c>
      <c r="D534" s="121" t="s">
        <v>2039</v>
      </c>
      <c r="E534" s="122" t="s">
        <v>2040</v>
      </c>
      <c r="F534" s="122" t="s">
        <v>1610</v>
      </c>
      <c r="G534" s="122" t="s">
        <v>928</v>
      </c>
      <c r="H534" s="122">
        <f t="shared" si="939"/>
        <v>0</v>
      </c>
      <c r="I534" s="122" t="s">
        <v>1227</v>
      </c>
      <c r="J534" s="302"/>
      <c r="K534" s="122" t="s">
        <v>1381</v>
      </c>
      <c r="L534" s="122">
        <v>75</v>
      </c>
      <c r="M534" s="122" t="s">
        <v>1660</v>
      </c>
      <c r="N534" s="122">
        <f t="shared" si="940"/>
        <v>0</v>
      </c>
      <c r="O534" s="302"/>
      <c r="P534" s="302"/>
      <c r="Q534" s="302"/>
      <c r="R534" s="302"/>
      <c r="S534" s="302"/>
      <c r="T534" s="302"/>
      <c r="U534" s="302"/>
      <c r="V534" s="302"/>
      <c r="W534" s="302"/>
      <c r="X534" s="302"/>
      <c r="Y534" s="302"/>
      <c r="Z534" s="302"/>
      <c r="AA534" s="122"/>
      <c r="AB534" s="122">
        <f t="shared" si="941"/>
        <v>0</v>
      </c>
      <c r="AC534" s="122">
        <f t="shared" si="942"/>
        <v>0</v>
      </c>
      <c r="AD534" s="122"/>
      <c r="AE534" s="122"/>
      <c r="AF534" s="122">
        <f t="shared" si="943"/>
        <v>0</v>
      </c>
      <c r="AG534" s="122"/>
      <c r="AH534" s="122"/>
      <c r="AI534" s="122">
        <f t="shared" si="944"/>
        <v>0</v>
      </c>
      <c r="AJ534" s="122"/>
      <c r="AK534" s="122"/>
      <c r="AL534" s="122">
        <f t="shared" si="945"/>
        <v>0</v>
      </c>
      <c r="AM534" s="122"/>
      <c r="AN534" s="122"/>
      <c r="AO534" s="122">
        <f t="shared" si="946"/>
        <v>0</v>
      </c>
      <c r="AP534" s="122"/>
      <c r="AQ534" s="122"/>
      <c r="AR534" s="122">
        <f t="shared" si="947"/>
        <v>0</v>
      </c>
      <c r="AS534" s="122"/>
      <c r="AT534" s="122"/>
      <c r="AU534" s="122">
        <f t="shared" si="948"/>
        <v>0</v>
      </c>
      <c r="AV534" s="122"/>
      <c r="AW534" s="122"/>
      <c r="AX534" s="122">
        <f t="shared" si="949"/>
        <v>0</v>
      </c>
      <c r="AY534" s="122"/>
      <c r="AZ534" s="122"/>
      <c r="BA534" s="122">
        <f t="shared" si="950"/>
        <v>0</v>
      </c>
      <c r="BB534" s="122"/>
      <c r="BC534" s="122"/>
      <c r="BD534" s="122">
        <f t="shared" si="951"/>
        <v>0</v>
      </c>
      <c r="BE534" s="122"/>
      <c r="BF534" s="122"/>
      <c r="BG534" s="122">
        <f t="shared" si="952"/>
        <v>0</v>
      </c>
      <c r="BH534" s="122"/>
      <c r="BI534" s="122"/>
      <c r="BJ534" s="122">
        <f t="shared" si="953"/>
        <v>0</v>
      </c>
      <c r="BK534" s="122"/>
      <c r="BL534" s="310"/>
      <c r="BM534" s="315"/>
      <c r="BN534" s="318"/>
    </row>
    <row r="535" s="121" customFormat="1" ht="33.95" hidden="1" customHeight="1" outlineLevel="5" spans="2:66">
      <c r="B535" s="122" t="s">
        <v>784</v>
      </c>
      <c r="C535" s="123" t="s">
        <v>2041</v>
      </c>
      <c r="D535" s="121" t="s">
        <v>2042</v>
      </c>
      <c r="E535" s="122" t="s">
        <v>2043</v>
      </c>
      <c r="F535" s="122" t="s">
        <v>1610</v>
      </c>
      <c r="G535" s="122" t="s">
        <v>928</v>
      </c>
      <c r="H535" s="122">
        <f t="shared" si="939"/>
        <v>0</v>
      </c>
      <c r="I535" s="122" t="s">
        <v>1227</v>
      </c>
      <c r="J535" s="302"/>
      <c r="K535" s="122" t="s">
        <v>1381</v>
      </c>
      <c r="L535" s="122">
        <v>48</v>
      </c>
      <c r="M535" s="122" t="s">
        <v>1660</v>
      </c>
      <c r="N535" s="122">
        <f t="shared" si="940"/>
        <v>0</v>
      </c>
      <c r="O535" s="302"/>
      <c r="P535" s="302"/>
      <c r="Q535" s="302"/>
      <c r="R535" s="302"/>
      <c r="S535" s="302"/>
      <c r="T535" s="302"/>
      <c r="U535" s="302"/>
      <c r="V535" s="302"/>
      <c r="W535" s="302"/>
      <c r="X535" s="302"/>
      <c r="Y535" s="302"/>
      <c r="Z535" s="302"/>
      <c r="AA535" s="122"/>
      <c r="AB535" s="122">
        <f t="shared" si="941"/>
        <v>0</v>
      </c>
      <c r="AC535" s="122">
        <f t="shared" si="942"/>
        <v>0</v>
      </c>
      <c r="AD535" s="122"/>
      <c r="AE535" s="122"/>
      <c r="AF535" s="122">
        <f t="shared" si="943"/>
        <v>0</v>
      </c>
      <c r="AG535" s="122"/>
      <c r="AH535" s="122"/>
      <c r="AI535" s="122">
        <f t="shared" si="944"/>
        <v>0</v>
      </c>
      <c r="AJ535" s="122"/>
      <c r="AK535" s="122"/>
      <c r="AL535" s="122">
        <f t="shared" si="945"/>
        <v>0</v>
      </c>
      <c r="AM535" s="122"/>
      <c r="AN535" s="122"/>
      <c r="AO535" s="122">
        <f t="shared" si="946"/>
        <v>0</v>
      </c>
      <c r="AP535" s="122"/>
      <c r="AQ535" s="122"/>
      <c r="AR535" s="122">
        <f t="shared" si="947"/>
        <v>0</v>
      </c>
      <c r="AS535" s="122"/>
      <c r="AT535" s="122"/>
      <c r="AU535" s="122">
        <f t="shared" si="948"/>
        <v>0</v>
      </c>
      <c r="AV535" s="122"/>
      <c r="AW535" s="122"/>
      <c r="AX535" s="122">
        <f t="shared" si="949"/>
        <v>0</v>
      </c>
      <c r="AY535" s="122"/>
      <c r="AZ535" s="122"/>
      <c r="BA535" s="122">
        <f t="shared" si="950"/>
        <v>0</v>
      </c>
      <c r="BB535" s="122"/>
      <c r="BC535" s="122"/>
      <c r="BD535" s="122">
        <f t="shared" si="951"/>
        <v>0</v>
      </c>
      <c r="BE535" s="122"/>
      <c r="BF535" s="122"/>
      <c r="BG535" s="122">
        <f t="shared" si="952"/>
        <v>0</v>
      </c>
      <c r="BH535" s="122"/>
      <c r="BI535" s="122"/>
      <c r="BJ535" s="122">
        <f t="shared" si="953"/>
        <v>0</v>
      </c>
      <c r="BK535" s="122"/>
      <c r="BL535" s="310"/>
      <c r="BM535" s="315"/>
      <c r="BN535" s="318"/>
    </row>
    <row r="536" s="121" customFormat="1" ht="33.95" hidden="1" customHeight="1" outlineLevel="5" spans="2:66">
      <c r="B536" s="122" t="s">
        <v>784</v>
      </c>
      <c r="C536" s="123" t="s">
        <v>2044</v>
      </c>
      <c r="D536" s="121" t="s">
        <v>2045</v>
      </c>
      <c r="E536" s="122"/>
      <c r="F536" s="122" t="s">
        <v>1610</v>
      </c>
      <c r="G536" s="122" t="s">
        <v>928</v>
      </c>
      <c r="H536" s="122">
        <f t="shared" si="939"/>
        <v>0</v>
      </c>
      <c r="I536" s="122" t="s">
        <v>1227</v>
      </c>
      <c r="J536" s="302"/>
      <c r="K536" s="122" t="s">
        <v>1381</v>
      </c>
      <c r="L536" s="122">
        <v>20</v>
      </c>
      <c r="M536" s="122" t="s">
        <v>1660</v>
      </c>
      <c r="N536" s="122">
        <f t="shared" si="940"/>
        <v>0</v>
      </c>
      <c r="O536" s="302"/>
      <c r="P536" s="302"/>
      <c r="Q536" s="302"/>
      <c r="R536" s="302"/>
      <c r="S536" s="302"/>
      <c r="T536" s="302"/>
      <c r="U536" s="302"/>
      <c r="V536" s="302"/>
      <c r="W536" s="302"/>
      <c r="X536" s="302"/>
      <c r="Y536" s="302"/>
      <c r="Z536" s="302"/>
      <c r="AA536" s="122"/>
      <c r="AB536" s="122">
        <f t="shared" si="941"/>
        <v>0</v>
      </c>
      <c r="AC536" s="122">
        <f t="shared" si="942"/>
        <v>0</v>
      </c>
      <c r="AD536" s="122"/>
      <c r="AE536" s="122"/>
      <c r="AF536" s="122">
        <f t="shared" si="943"/>
        <v>0</v>
      </c>
      <c r="AG536" s="122"/>
      <c r="AH536" s="122"/>
      <c r="AI536" s="122">
        <f t="shared" si="944"/>
        <v>0</v>
      </c>
      <c r="AJ536" s="122"/>
      <c r="AK536" s="122"/>
      <c r="AL536" s="122">
        <f t="shared" si="945"/>
        <v>0</v>
      </c>
      <c r="AM536" s="122"/>
      <c r="AN536" s="122"/>
      <c r="AO536" s="122">
        <f t="shared" si="946"/>
        <v>0</v>
      </c>
      <c r="AP536" s="122"/>
      <c r="AQ536" s="122"/>
      <c r="AR536" s="122">
        <f t="shared" si="947"/>
        <v>0</v>
      </c>
      <c r="AS536" s="122"/>
      <c r="AT536" s="122"/>
      <c r="AU536" s="122">
        <f t="shared" si="948"/>
        <v>0</v>
      </c>
      <c r="AV536" s="122"/>
      <c r="AW536" s="122"/>
      <c r="AX536" s="122">
        <f t="shared" si="949"/>
        <v>0</v>
      </c>
      <c r="AY536" s="122"/>
      <c r="AZ536" s="122"/>
      <c r="BA536" s="122">
        <f t="shared" si="950"/>
        <v>0</v>
      </c>
      <c r="BB536" s="122"/>
      <c r="BC536" s="122"/>
      <c r="BD536" s="122">
        <f t="shared" si="951"/>
        <v>0</v>
      </c>
      <c r="BE536" s="122"/>
      <c r="BF536" s="122"/>
      <c r="BG536" s="122">
        <f t="shared" si="952"/>
        <v>0</v>
      </c>
      <c r="BH536" s="122"/>
      <c r="BI536" s="122"/>
      <c r="BJ536" s="122">
        <f t="shared" si="953"/>
        <v>0</v>
      </c>
      <c r="BK536" s="122"/>
      <c r="BL536" s="310"/>
      <c r="BM536" s="315"/>
      <c r="BN536" s="318"/>
    </row>
    <row r="537" s="121" customFormat="1" ht="33.95" hidden="1" customHeight="1" outlineLevel="5" spans="2:66">
      <c r="B537" s="122" t="s">
        <v>784</v>
      </c>
      <c r="C537" s="123" t="s">
        <v>2046</v>
      </c>
      <c r="D537" s="121" t="s">
        <v>2047</v>
      </c>
      <c r="E537" s="122" t="s">
        <v>2048</v>
      </c>
      <c r="F537" s="122" t="s">
        <v>1610</v>
      </c>
      <c r="G537" s="122" t="s">
        <v>928</v>
      </c>
      <c r="H537" s="122">
        <f t="shared" si="939"/>
        <v>0</v>
      </c>
      <c r="I537" s="122" t="s">
        <v>1227</v>
      </c>
      <c r="J537" s="302"/>
      <c r="K537" s="122" t="s">
        <v>1381</v>
      </c>
      <c r="L537" s="122">
        <v>590</v>
      </c>
      <c r="M537" s="122" t="s">
        <v>1660</v>
      </c>
      <c r="N537" s="122">
        <f t="shared" si="940"/>
        <v>0</v>
      </c>
      <c r="O537" s="302"/>
      <c r="P537" s="302"/>
      <c r="Q537" s="302"/>
      <c r="R537" s="302"/>
      <c r="S537" s="302"/>
      <c r="T537" s="302"/>
      <c r="U537" s="302"/>
      <c r="V537" s="302"/>
      <c r="W537" s="302"/>
      <c r="X537" s="302"/>
      <c r="Y537" s="302"/>
      <c r="Z537" s="302"/>
      <c r="AA537" s="122"/>
      <c r="AB537" s="122">
        <f t="shared" si="941"/>
        <v>0</v>
      </c>
      <c r="AC537" s="122">
        <f t="shared" si="942"/>
        <v>0</v>
      </c>
      <c r="AD537" s="122"/>
      <c r="AE537" s="122"/>
      <c r="AF537" s="122">
        <f t="shared" si="943"/>
        <v>0</v>
      </c>
      <c r="AG537" s="122"/>
      <c r="AH537" s="122"/>
      <c r="AI537" s="122">
        <f t="shared" si="944"/>
        <v>0</v>
      </c>
      <c r="AJ537" s="122"/>
      <c r="AK537" s="122"/>
      <c r="AL537" s="122">
        <f t="shared" si="945"/>
        <v>0</v>
      </c>
      <c r="AM537" s="122"/>
      <c r="AN537" s="122"/>
      <c r="AO537" s="122">
        <f t="shared" si="946"/>
        <v>0</v>
      </c>
      <c r="AP537" s="122"/>
      <c r="AQ537" s="122"/>
      <c r="AR537" s="122">
        <f t="shared" si="947"/>
        <v>0</v>
      </c>
      <c r="AS537" s="122"/>
      <c r="AT537" s="122"/>
      <c r="AU537" s="122">
        <f t="shared" si="948"/>
        <v>0</v>
      </c>
      <c r="AV537" s="122"/>
      <c r="AW537" s="122"/>
      <c r="AX537" s="122">
        <f t="shared" si="949"/>
        <v>0</v>
      </c>
      <c r="AY537" s="122"/>
      <c r="AZ537" s="122"/>
      <c r="BA537" s="122">
        <f t="shared" si="950"/>
        <v>0</v>
      </c>
      <c r="BB537" s="122"/>
      <c r="BC537" s="122"/>
      <c r="BD537" s="122">
        <f t="shared" si="951"/>
        <v>0</v>
      </c>
      <c r="BE537" s="122"/>
      <c r="BF537" s="122"/>
      <c r="BG537" s="122">
        <f t="shared" si="952"/>
        <v>0</v>
      </c>
      <c r="BH537" s="122"/>
      <c r="BI537" s="122"/>
      <c r="BJ537" s="122">
        <f t="shared" si="953"/>
        <v>0</v>
      </c>
      <c r="BK537" s="122"/>
      <c r="BL537" s="310"/>
      <c r="BM537" s="315"/>
      <c r="BN537" s="318"/>
    </row>
    <row r="538" s="121" customFormat="1" ht="33.95" hidden="1" customHeight="1" outlineLevel="5" spans="2:66">
      <c r="B538" s="122" t="s">
        <v>784</v>
      </c>
      <c r="C538" s="123" t="s">
        <v>2049</v>
      </c>
      <c r="D538" s="121" t="s">
        <v>2050</v>
      </c>
      <c r="E538" s="122" t="s">
        <v>2051</v>
      </c>
      <c r="F538" s="122" t="s">
        <v>1610</v>
      </c>
      <c r="G538" s="122" t="s">
        <v>928</v>
      </c>
      <c r="H538" s="122">
        <f t="shared" si="939"/>
        <v>0</v>
      </c>
      <c r="I538" s="122" t="s">
        <v>1227</v>
      </c>
      <c r="J538" s="302"/>
      <c r="K538" s="122" t="s">
        <v>1381</v>
      </c>
      <c r="L538" s="122">
        <v>7000</v>
      </c>
      <c r="M538" s="122" t="s">
        <v>1660</v>
      </c>
      <c r="N538" s="122">
        <f t="shared" si="940"/>
        <v>0</v>
      </c>
      <c r="O538" s="302"/>
      <c r="P538" s="302"/>
      <c r="Q538" s="302"/>
      <c r="R538" s="302"/>
      <c r="S538" s="302"/>
      <c r="T538" s="302"/>
      <c r="U538" s="302"/>
      <c r="V538" s="302"/>
      <c r="W538" s="302"/>
      <c r="X538" s="302"/>
      <c r="Y538" s="302"/>
      <c r="Z538" s="302"/>
      <c r="AA538" s="122"/>
      <c r="AB538" s="122">
        <f t="shared" si="941"/>
        <v>0</v>
      </c>
      <c r="AC538" s="122">
        <f t="shared" si="942"/>
        <v>0</v>
      </c>
      <c r="AD538" s="122"/>
      <c r="AE538" s="122"/>
      <c r="AF538" s="122">
        <f t="shared" si="943"/>
        <v>0</v>
      </c>
      <c r="AG538" s="122"/>
      <c r="AH538" s="122"/>
      <c r="AI538" s="122">
        <f t="shared" si="944"/>
        <v>0</v>
      </c>
      <c r="AJ538" s="122"/>
      <c r="AK538" s="122"/>
      <c r="AL538" s="122">
        <f t="shared" si="945"/>
        <v>0</v>
      </c>
      <c r="AM538" s="122"/>
      <c r="AN538" s="122"/>
      <c r="AO538" s="122">
        <f t="shared" si="946"/>
        <v>0</v>
      </c>
      <c r="AP538" s="122"/>
      <c r="AQ538" s="122"/>
      <c r="AR538" s="122">
        <f t="shared" si="947"/>
        <v>0</v>
      </c>
      <c r="AS538" s="122"/>
      <c r="AT538" s="122"/>
      <c r="AU538" s="122">
        <f t="shared" si="948"/>
        <v>0</v>
      </c>
      <c r="AV538" s="122"/>
      <c r="AW538" s="122"/>
      <c r="AX538" s="122">
        <f t="shared" si="949"/>
        <v>0</v>
      </c>
      <c r="AY538" s="122"/>
      <c r="AZ538" s="122"/>
      <c r="BA538" s="122">
        <f t="shared" si="950"/>
        <v>0</v>
      </c>
      <c r="BB538" s="122"/>
      <c r="BC538" s="122"/>
      <c r="BD538" s="122">
        <f t="shared" si="951"/>
        <v>0</v>
      </c>
      <c r="BE538" s="122"/>
      <c r="BF538" s="122"/>
      <c r="BG538" s="122">
        <f t="shared" si="952"/>
        <v>0</v>
      </c>
      <c r="BH538" s="122"/>
      <c r="BI538" s="122"/>
      <c r="BJ538" s="122">
        <f t="shared" si="953"/>
        <v>0</v>
      </c>
      <c r="BK538" s="122"/>
      <c r="BL538" s="310"/>
      <c r="BM538" s="315"/>
      <c r="BN538" s="318"/>
    </row>
    <row r="539" s="121" customFormat="1" ht="33.95" hidden="1" customHeight="1" outlineLevel="5" spans="2:66">
      <c r="B539" s="122" t="s">
        <v>784</v>
      </c>
      <c r="C539" s="123" t="s">
        <v>2052</v>
      </c>
      <c r="D539" s="121" t="s">
        <v>2053</v>
      </c>
      <c r="E539" s="122" t="s">
        <v>2054</v>
      </c>
      <c r="F539" s="122" t="s">
        <v>1610</v>
      </c>
      <c r="G539" s="122" t="s">
        <v>928</v>
      </c>
      <c r="H539" s="122">
        <f t="shared" si="939"/>
        <v>0</v>
      </c>
      <c r="I539" s="122" t="s">
        <v>1227</v>
      </c>
      <c r="J539" s="302"/>
      <c r="K539" s="122" t="s">
        <v>1934</v>
      </c>
      <c r="L539" s="122">
        <v>783</v>
      </c>
      <c r="M539" s="122" t="s">
        <v>1935</v>
      </c>
      <c r="N539" s="122">
        <f t="shared" si="940"/>
        <v>0</v>
      </c>
      <c r="O539" s="320"/>
      <c r="P539" s="320"/>
      <c r="Q539" s="320"/>
      <c r="R539" s="320"/>
      <c r="S539" s="320"/>
      <c r="T539" s="320"/>
      <c r="U539" s="320"/>
      <c r="V539" s="320"/>
      <c r="W539" s="320"/>
      <c r="X539" s="320"/>
      <c r="Y539" s="320"/>
      <c r="Z539" s="320"/>
      <c r="AA539" s="122"/>
      <c r="AB539" s="122">
        <f t="shared" si="941"/>
        <v>0</v>
      </c>
      <c r="AC539" s="122">
        <f t="shared" si="942"/>
        <v>0</v>
      </c>
      <c r="AD539" s="122"/>
      <c r="AE539" s="122"/>
      <c r="AF539" s="122">
        <f t="shared" si="943"/>
        <v>0</v>
      </c>
      <c r="AG539" s="122"/>
      <c r="AH539" s="122"/>
      <c r="AI539" s="122">
        <f t="shared" si="944"/>
        <v>0</v>
      </c>
      <c r="AJ539" s="122"/>
      <c r="AK539" s="122"/>
      <c r="AL539" s="122">
        <f t="shared" si="945"/>
        <v>0</v>
      </c>
      <c r="AM539" s="122"/>
      <c r="AN539" s="122"/>
      <c r="AO539" s="122">
        <f t="shared" si="946"/>
        <v>0</v>
      </c>
      <c r="AP539" s="122"/>
      <c r="AQ539" s="122"/>
      <c r="AR539" s="122">
        <f t="shared" si="947"/>
        <v>0</v>
      </c>
      <c r="AS539" s="122"/>
      <c r="AT539" s="122"/>
      <c r="AU539" s="122">
        <f t="shared" si="948"/>
        <v>0</v>
      </c>
      <c r="AV539" s="122"/>
      <c r="AW539" s="122"/>
      <c r="AX539" s="122">
        <f t="shared" si="949"/>
        <v>0</v>
      </c>
      <c r="AY539" s="122"/>
      <c r="AZ539" s="122"/>
      <c r="BA539" s="122">
        <f t="shared" si="950"/>
        <v>0</v>
      </c>
      <c r="BB539" s="122"/>
      <c r="BC539" s="122"/>
      <c r="BD539" s="122">
        <f t="shared" si="951"/>
        <v>0</v>
      </c>
      <c r="BE539" s="122"/>
      <c r="BF539" s="122"/>
      <c r="BG539" s="122">
        <f t="shared" si="952"/>
        <v>0</v>
      </c>
      <c r="BH539" s="122"/>
      <c r="BI539" s="122"/>
      <c r="BJ539" s="122">
        <f t="shared" si="953"/>
        <v>0</v>
      </c>
      <c r="BK539" s="122"/>
      <c r="BL539" s="310"/>
      <c r="BM539" s="315"/>
      <c r="BN539" s="318"/>
    </row>
    <row r="540" s="29" customFormat="1" ht="33.95" hidden="1" customHeight="1" outlineLevel="2" collapsed="1" spans="2:66">
      <c r="B540" s="115" t="s">
        <v>779</v>
      </c>
      <c r="C540" s="116" t="s">
        <v>2055</v>
      </c>
      <c r="D540" s="29" t="s">
        <v>2056</v>
      </c>
      <c r="E540" s="115"/>
      <c r="F540" s="115"/>
      <c r="G540" s="115"/>
      <c r="H540" s="115">
        <f>H541+H552+H570+H581</f>
        <v>0</v>
      </c>
      <c r="I540" s="115"/>
      <c r="J540" s="115"/>
      <c r="K540" s="115"/>
      <c r="L540" s="115"/>
      <c r="M540" s="115"/>
      <c r="N540" s="308"/>
      <c r="O540" s="291"/>
      <c r="P540" s="291"/>
      <c r="Q540" s="291"/>
      <c r="R540" s="291"/>
      <c r="S540" s="291"/>
      <c r="T540" s="291"/>
      <c r="U540" s="291"/>
      <c r="V540" s="291"/>
      <c r="W540" s="291"/>
      <c r="X540" s="291"/>
      <c r="Y540" s="291"/>
      <c r="Z540" s="291"/>
      <c r="AA540" s="291"/>
      <c r="AB540" s="115">
        <f t="shared" ref="AB540:AF540" si="954">AB541+AB552+AB570+AB581</f>
        <v>0</v>
      </c>
      <c r="AC540" s="115">
        <f t="shared" si="954"/>
        <v>0</v>
      </c>
      <c r="AD540" s="115"/>
      <c r="AE540" s="115"/>
      <c r="AF540" s="115">
        <f t="shared" si="954"/>
        <v>0</v>
      </c>
      <c r="AG540" s="115"/>
      <c r="AH540" s="115"/>
      <c r="AI540" s="115">
        <f>AI541+AI552+AI570+AI581</f>
        <v>0</v>
      </c>
      <c r="AJ540" s="115"/>
      <c r="AK540" s="115"/>
      <c r="AL540" s="115">
        <f>AL541+AL552+AL570+AL581</f>
        <v>0</v>
      </c>
      <c r="AM540" s="115"/>
      <c r="AN540" s="115"/>
      <c r="AO540" s="115">
        <f>AO541+AO552+AO570+AO581</f>
        <v>0</v>
      </c>
      <c r="AP540" s="115"/>
      <c r="AQ540" s="115"/>
      <c r="AR540" s="115">
        <f>AR541+AR552+AR570+AR581</f>
        <v>0</v>
      </c>
      <c r="AS540" s="115"/>
      <c r="AT540" s="115"/>
      <c r="AU540" s="115">
        <f>AU541+AU552+AU570+AU581</f>
        <v>0</v>
      </c>
      <c r="AV540" s="115"/>
      <c r="AW540" s="115"/>
      <c r="AX540" s="115">
        <f>AX541+AX552+AX570+AX581</f>
        <v>0</v>
      </c>
      <c r="AY540" s="115"/>
      <c r="AZ540" s="115"/>
      <c r="BA540" s="115">
        <f>BA541+BA552+BA570+BA581</f>
        <v>0</v>
      </c>
      <c r="BB540" s="115"/>
      <c r="BC540" s="115"/>
      <c r="BD540" s="115">
        <f>BD541+BD552+BD570+BD581</f>
        <v>0</v>
      </c>
      <c r="BE540" s="115"/>
      <c r="BF540" s="115"/>
      <c r="BG540" s="115">
        <f>BG541+BG552+BG570+BG581</f>
        <v>0</v>
      </c>
      <c r="BH540" s="115"/>
      <c r="BI540" s="115"/>
      <c r="BJ540" s="115">
        <f>BJ541+BJ552+BJ570+BJ581</f>
        <v>0</v>
      </c>
      <c r="BK540" s="115"/>
      <c r="BL540" s="308"/>
      <c r="BM540" s="315"/>
      <c r="BN540" s="316"/>
    </row>
    <row r="541" s="48" customFormat="1" ht="33.95" hidden="1" customHeight="1" outlineLevel="3" collapsed="1" spans="2:66">
      <c r="B541" s="118" t="s">
        <v>779</v>
      </c>
      <c r="C541" s="119" t="s">
        <v>2057</v>
      </c>
      <c r="D541" s="48" t="s">
        <v>2058</v>
      </c>
      <c r="E541" s="118"/>
      <c r="F541" s="118"/>
      <c r="G541" s="118"/>
      <c r="H541" s="118">
        <f>SUM(H542:H551)</f>
        <v>0</v>
      </c>
      <c r="I541" s="118"/>
      <c r="J541" s="118"/>
      <c r="K541" s="118"/>
      <c r="L541" s="118"/>
      <c r="M541" s="118"/>
      <c r="N541" s="309"/>
      <c r="O541" s="292"/>
      <c r="P541" s="292"/>
      <c r="Q541" s="292"/>
      <c r="R541" s="292"/>
      <c r="S541" s="292"/>
      <c r="T541" s="292"/>
      <c r="U541" s="292"/>
      <c r="V541" s="292"/>
      <c r="W541" s="292"/>
      <c r="X541" s="292"/>
      <c r="Y541" s="292"/>
      <c r="Z541" s="292"/>
      <c r="AA541" s="292"/>
      <c r="AB541" s="118">
        <f t="shared" ref="AB541:AF541" si="955">SUM(AB542:AB551)</f>
        <v>0</v>
      </c>
      <c r="AC541" s="118">
        <f t="shared" si="955"/>
        <v>0</v>
      </c>
      <c r="AD541" s="118"/>
      <c r="AE541" s="118"/>
      <c r="AF541" s="118">
        <f t="shared" si="955"/>
        <v>0</v>
      </c>
      <c r="AG541" s="118"/>
      <c r="AH541" s="118"/>
      <c r="AI541" s="118">
        <f>SUM(AI542:AI551)</f>
        <v>0</v>
      </c>
      <c r="AJ541" s="118"/>
      <c r="AK541" s="118"/>
      <c r="AL541" s="118">
        <f>SUM(AL542:AL551)</f>
        <v>0</v>
      </c>
      <c r="AM541" s="118"/>
      <c r="AN541" s="118"/>
      <c r="AO541" s="118">
        <f>SUM(AO542:AO551)</f>
        <v>0</v>
      </c>
      <c r="AP541" s="118"/>
      <c r="AQ541" s="118"/>
      <c r="AR541" s="118">
        <f>SUM(AR542:AR551)</f>
        <v>0</v>
      </c>
      <c r="AS541" s="118"/>
      <c r="AT541" s="118"/>
      <c r="AU541" s="118">
        <f>SUM(AU542:AU551)</f>
        <v>0</v>
      </c>
      <c r="AV541" s="118"/>
      <c r="AW541" s="118"/>
      <c r="AX541" s="118">
        <f>SUM(AX542:AX551)</f>
        <v>0</v>
      </c>
      <c r="AY541" s="118"/>
      <c r="AZ541" s="118"/>
      <c r="BA541" s="118">
        <f>SUM(BA542:BA551)</f>
        <v>0</v>
      </c>
      <c r="BB541" s="118"/>
      <c r="BC541" s="118"/>
      <c r="BD541" s="118">
        <f>SUM(BD542:BD551)</f>
        <v>0</v>
      </c>
      <c r="BE541" s="118"/>
      <c r="BF541" s="118"/>
      <c r="BG541" s="118">
        <f>SUM(BG542:BG551)</f>
        <v>0</v>
      </c>
      <c r="BH541" s="118"/>
      <c r="BI541" s="118"/>
      <c r="BJ541" s="118">
        <f>SUM(BJ542:BJ551)</f>
        <v>0</v>
      </c>
      <c r="BK541" s="118"/>
      <c r="BL541" s="309"/>
      <c r="BM541" s="315"/>
      <c r="BN541" s="317"/>
    </row>
    <row r="542" s="121" customFormat="1" ht="33.95" hidden="1" customHeight="1" outlineLevel="5" spans="2:66">
      <c r="B542" s="122" t="s">
        <v>784</v>
      </c>
      <c r="C542" s="123" t="s">
        <v>2059</v>
      </c>
      <c r="D542" s="121" t="s">
        <v>2060</v>
      </c>
      <c r="E542" s="122" t="s">
        <v>2061</v>
      </c>
      <c r="F542" s="122" t="s">
        <v>1610</v>
      </c>
      <c r="G542" s="122" t="s">
        <v>928</v>
      </c>
      <c r="H542" s="122">
        <f t="shared" ref="H542:H551" si="956">J542*L542</f>
        <v>0</v>
      </c>
      <c r="I542" s="122" t="s">
        <v>1227</v>
      </c>
      <c r="J542" s="302"/>
      <c r="K542" s="122" t="s">
        <v>1967</v>
      </c>
      <c r="L542" s="122">
        <v>280</v>
      </c>
      <c r="M542" s="122" t="s">
        <v>1968</v>
      </c>
      <c r="N542" s="122">
        <f t="shared" ref="N542:N551" si="957">COUNTA(O542:Z542)</f>
        <v>0</v>
      </c>
      <c r="O542" s="321"/>
      <c r="P542" s="321"/>
      <c r="Q542" s="321"/>
      <c r="R542" s="321"/>
      <c r="S542" s="321"/>
      <c r="T542" s="321"/>
      <c r="U542" s="321"/>
      <c r="V542" s="321"/>
      <c r="W542" s="321"/>
      <c r="X542" s="321"/>
      <c r="Y542" s="321"/>
      <c r="Z542" s="321"/>
      <c r="AA542" s="122"/>
      <c r="AB542" s="122">
        <f t="shared" ref="AB542:AB551" si="958">SUM(AC542,AF542,AI542,AL542,AO542,AR542,AU542,AX542,BA542,BD542,BG542,BJ542)</f>
        <v>0</v>
      </c>
      <c r="AC542" s="122">
        <f t="shared" ref="AC542:AC551" si="959">IF(O542="√",$J542*$L542/$N542,0)</f>
        <v>0</v>
      </c>
      <c r="AD542" s="122"/>
      <c r="AE542" s="122"/>
      <c r="AF542" s="122">
        <f t="shared" ref="AF542:AF551" si="960">IF(P542="√",$J542*$L542/$N542,0)</f>
        <v>0</v>
      </c>
      <c r="AG542" s="122"/>
      <c r="AH542" s="122"/>
      <c r="AI542" s="122">
        <f t="shared" ref="AI542:AI551" si="961">IF(Q542="√",$J542*$L542/$N542,0)</f>
        <v>0</v>
      </c>
      <c r="AJ542" s="122"/>
      <c r="AK542" s="122"/>
      <c r="AL542" s="122">
        <f t="shared" ref="AL542:AL551" si="962">IF(R542="√",$J542*$L542/$N542,0)</f>
        <v>0</v>
      </c>
      <c r="AM542" s="122"/>
      <c r="AN542" s="122"/>
      <c r="AO542" s="122">
        <f t="shared" ref="AO542:AO551" si="963">IF(S542="√",$J542*$L542/$N542,0)</f>
        <v>0</v>
      </c>
      <c r="AP542" s="122"/>
      <c r="AQ542" s="122"/>
      <c r="AR542" s="122">
        <f t="shared" ref="AR542:AR551" si="964">IF(T542="√",$J542*$L542/$N542,0)</f>
        <v>0</v>
      </c>
      <c r="AS542" s="122"/>
      <c r="AT542" s="122"/>
      <c r="AU542" s="122">
        <f t="shared" ref="AU542:AU551" si="965">IF(U542="√",$J542*$L542/$N542,0)</f>
        <v>0</v>
      </c>
      <c r="AV542" s="122"/>
      <c r="AW542" s="122"/>
      <c r="AX542" s="122">
        <f t="shared" ref="AX542:AX551" si="966">IF(V542="√",$J542*$L542/$N542,0)</f>
        <v>0</v>
      </c>
      <c r="AY542" s="122"/>
      <c r="AZ542" s="122"/>
      <c r="BA542" s="122">
        <f t="shared" ref="BA542:BA551" si="967">IF(W542="√",$J542*$L542/$N542,0)</f>
        <v>0</v>
      </c>
      <c r="BB542" s="122"/>
      <c r="BC542" s="122"/>
      <c r="BD542" s="122">
        <f t="shared" ref="BD542:BD551" si="968">IF(X542="√",$J542*$L542/$N542,0)</f>
        <v>0</v>
      </c>
      <c r="BE542" s="122"/>
      <c r="BF542" s="122"/>
      <c r="BG542" s="122">
        <f t="shared" ref="BG542:BG551" si="969">IF(Y542="√",$J542*$L542/$N542,0)</f>
        <v>0</v>
      </c>
      <c r="BH542" s="122"/>
      <c r="BI542" s="122"/>
      <c r="BJ542" s="122">
        <f t="shared" ref="BJ542:BJ551" si="970">IF(Z542="√",$J542*$L542/$N542,0)</f>
        <v>0</v>
      </c>
      <c r="BK542" s="122"/>
      <c r="BL542" s="310"/>
      <c r="BM542" s="315"/>
      <c r="BN542" s="318"/>
    </row>
    <row r="543" s="121" customFormat="1" ht="33.95" hidden="1" customHeight="1" outlineLevel="5" spans="2:66">
      <c r="B543" s="122" t="s">
        <v>784</v>
      </c>
      <c r="C543" s="123" t="s">
        <v>2062</v>
      </c>
      <c r="D543" s="121" t="s">
        <v>2063</v>
      </c>
      <c r="E543" s="122" t="s">
        <v>2064</v>
      </c>
      <c r="F543" s="122" t="s">
        <v>1610</v>
      </c>
      <c r="G543" s="122" t="s">
        <v>928</v>
      </c>
      <c r="H543" s="122">
        <f t="shared" si="956"/>
        <v>0</v>
      </c>
      <c r="I543" s="122" t="s">
        <v>1227</v>
      </c>
      <c r="J543" s="302"/>
      <c r="K543" s="122" t="s">
        <v>1381</v>
      </c>
      <c r="L543" s="122">
        <v>252</v>
      </c>
      <c r="M543" s="122" t="s">
        <v>1660</v>
      </c>
      <c r="N543" s="122">
        <f t="shared" si="957"/>
        <v>0</v>
      </c>
      <c r="O543" s="302"/>
      <c r="P543" s="302"/>
      <c r="Q543" s="302"/>
      <c r="R543" s="302"/>
      <c r="S543" s="302"/>
      <c r="T543" s="302"/>
      <c r="U543" s="302"/>
      <c r="V543" s="302"/>
      <c r="W543" s="302"/>
      <c r="X543" s="302"/>
      <c r="Y543" s="302"/>
      <c r="Z543" s="302"/>
      <c r="AA543" s="122"/>
      <c r="AB543" s="122">
        <f t="shared" si="958"/>
        <v>0</v>
      </c>
      <c r="AC543" s="122">
        <f t="shared" si="959"/>
        <v>0</v>
      </c>
      <c r="AD543" s="122"/>
      <c r="AE543" s="122"/>
      <c r="AF543" s="122">
        <f t="shared" si="960"/>
        <v>0</v>
      </c>
      <c r="AG543" s="122"/>
      <c r="AH543" s="122"/>
      <c r="AI543" s="122">
        <f t="shared" si="961"/>
        <v>0</v>
      </c>
      <c r="AJ543" s="122"/>
      <c r="AK543" s="122"/>
      <c r="AL543" s="122">
        <f t="shared" si="962"/>
        <v>0</v>
      </c>
      <c r="AM543" s="122"/>
      <c r="AN543" s="122"/>
      <c r="AO543" s="122">
        <f t="shared" si="963"/>
        <v>0</v>
      </c>
      <c r="AP543" s="122"/>
      <c r="AQ543" s="122"/>
      <c r="AR543" s="122">
        <f t="shared" si="964"/>
        <v>0</v>
      </c>
      <c r="AS543" s="122"/>
      <c r="AT543" s="122"/>
      <c r="AU543" s="122">
        <f t="shared" si="965"/>
        <v>0</v>
      </c>
      <c r="AV543" s="122"/>
      <c r="AW543" s="122"/>
      <c r="AX543" s="122">
        <f t="shared" si="966"/>
        <v>0</v>
      </c>
      <c r="AY543" s="122"/>
      <c r="AZ543" s="122"/>
      <c r="BA543" s="122">
        <f t="shared" si="967"/>
        <v>0</v>
      </c>
      <c r="BB543" s="122"/>
      <c r="BC543" s="122"/>
      <c r="BD543" s="122">
        <f t="shared" si="968"/>
        <v>0</v>
      </c>
      <c r="BE543" s="122"/>
      <c r="BF543" s="122"/>
      <c r="BG543" s="122">
        <f t="shared" si="969"/>
        <v>0</v>
      </c>
      <c r="BH543" s="122"/>
      <c r="BI543" s="122"/>
      <c r="BJ543" s="122">
        <f t="shared" si="970"/>
        <v>0</v>
      </c>
      <c r="BK543" s="122"/>
      <c r="BL543" s="310"/>
      <c r="BM543" s="315"/>
      <c r="BN543" s="318"/>
    </row>
    <row r="544" s="121" customFormat="1" ht="33.95" hidden="1" customHeight="1" outlineLevel="5" spans="2:66">
      <c r="B544" s="122" t="s">
        <v>784</v>
      </c>
      <c r="C544" s="123" t="s">
        <v>2065</v>
      </c>
      <c r="D544" s="121" t="s">
        <v>1769</v>
      </c>
      <c r="E544" s="122"/>
      <c r="F544" s="122" t="s">
        <v>1610</v>
      </c>
      <c r="G544" s="122" t="s">
        <v>928</v>
      </c>
      <c r="H544" s="122">
        <f t="shared" si="956"/>
        <v>0</v>
      </c>
      <c r="I544" s="122" t="s">
        <v>1227</v>
      </c>
      <c r="J544" s="302"/>
      <c r="K544" s="122" t="s">
        <v>1967</v>
      </c>
      <c r="L544" s="122">
        <v>7000</v>
      </c>
      <c r="M544" s="122" t="s">
        <v>1968</v>
      </c>
      <c r="N544" s="122">
        <f t="shared" si="957"/>
        <v>0</v>
      </c>
      <c r="O544" s="302"/>
      <c r="P544" s="302"/>
      <c r="Q544" s="302"/>
      <c r="R544" s="302"/>
      <c r="S544" s="302"/>
      <c r="T544" s="302"/>
      <c r="U544" s="302"/>
      <c r="V544" s="302"/>
      <c r="W544" s="302"/>
      <c r="X544" s="302"/>
      <c r="Y544" s="302"/>
      <c r="Z544" s="302"/>
      <c r="AA544" s="122"/>
      <c r="AB544" s="122">
        <f t="shared" si="958"/>
        <v>0</v>
      </c>
      <c r="AC544" s="122">
        <f t="shared" si="959"/>
        <v>0</v>
      </c>
      <c r="AD544" s="122"/>
      <c r="AE544" s="122"/>
      <c r="AF544" s="122">
        <f t="shared" si="960"/>
        <v>0</v>
      </c>
      <c r="AG544" s="122"/>
      <c r="AH544" s="122"/>
      <c r="AI544" s="122">
        <f t="shared" si="961"/>
        <v>0</v>
      </c>
      <c r="AJ544" s="122"/>
      <c r="AK544" s="122"/>
      <c r="AL544" s="122">
        <f t="shared" si="962"/>
        <v>0</v>
      </c>
      <c r="AM544" s="122"/>
      <c r="AN544" s="122"/>
      <c r="AO544" s="122">
        <f t="shared" si="963"/>
        <v>0</v>
      </c>
      <c r="AP544" s="122"/>
      <c r="AQ544" s="122"/>
      <c r="AR544" s="122">
        <f t="shared" si="964"/>
        <v>0</v>
      </c>
      <c r="AS544" s="122"/>
      <c r="AT544" s="122"/>
      <c r="AU544" s="122">
        <f t="shared" si="965"/>
        <v>0</v>
      </c>
      <c r="AV544" s="122"/>
      <c r="AW544" s="122"/>
      <c r="AX544" s="122">
        <f t="shared" si="966"/>
        <v>0</v>
      </c>
      <c r="AY544" s="122"/>
      <c r="AZ544" s="122"/>
      <c r="BA544" s="122">
        <f t="shared" si="967"/>
        <v>0</v>
      </c>
      <c r="BB544" s="122"/>
      <c r="BC544" s="122"/>
      <c r="BD544" s="122">
        <f t="shared" si="968"/>
        <v>0</v>
      </c>
      <c r="BE544" s="122"/>
      <c r="BF544" s="122"/>
      <c r="BG544" s="122">
        <f t="shared" si="969"/>
        <v>0</v>
      </c>
      <c r="BH544" s="122"/>
      <c r="BI544" s="122"/>
      <c r="BJ544" s="122">
        <f t="shared" si="970"/>
        <v>0</v>
      </c>
      <c r="BK544" s="122"/>
      <c r="BL544" s="310"/>
      <c r="BM544" s="315"/>
      <c r="BN544" s="318"/>
    </row>
    <row r="545" s="121" customFormat="1" ht="33.95" hidden="1" customHeight="1" outlineLevel="5" spans="2:66">
      <c r="B545" s="122" t="s">
        <v>784</v>
      </c>
      <c r="C545" s="123" t="s">
        <v>2066</v>
      </c>
      <c r="D545" s="121" t="s">
        <v>2067</v>
      </c>
      <c r="E545" s="122"/>
      <c r="F545" s="122" t="s">
        <v>1610</v>
      </c>
      <c r="G545" s="122" t="s">
        <v>928</v>
      </c>
      <c r="H545" s="122">
        <f t="shared" si="956"/>
        <v>0</v>
      </c>
      <c r="I545" s="122" t="s">
        <v>1227</v>
      </c>
      <c r="J545" s="302"/>
      <c r="K545" s="122" t="s">
        <v>1135</v>
      </c>
      <c r="L545" s="122">
        <v>36500</v>
      </c>
      <c r="M545" s="122" t="s">
        <v>1755</v>
      </c>
      <c r="N545" s="122">
        <f t="shared" si="957"/>
        <v>0</v>
      </c>
      <c r="O545" s="302"/>
      <c r="P545" s="302"/>
      <c r="Q545" s="302"/>
      <c r="R545" s="302"/>
      <c r="S545" s="302"/>
      <c r="T545" s="302"/>
      <c r="U545" s="302"/>
      <c r="V545" s="302"/>
      <c r="W545" s="302"/>
      <c r="X545" s="302"/>
      <c r="Y545" s="302"/>
      <c r="Z545" s="302"/>
      <c r="AA545" s="122"/>
      <c r="AB545" s="122">
        <f t="shared" si="958"/>
        <v>0</v>
      </c>
      <c r="AC545" s="122">
        <f t="shared" si="959"/>
        <v>0</v>
      </c>
      <c r="AD545" s="122"/>
      <c r="AE545" s="122"/>
      <c r="AF545" s="122">
        <f t="shared" si="960"/>
        <v>0</v>
      </c>
      <c r="AG545" s="122"/>
      <c r="AH545" s="122"/>
      <c r="AI545" s="122">
        <f t="shared" si="961"/>
        <v>0</v>
      </c>
      <c r="AJ545" s="122"/>
      <c r="AK545" s="122"/>
      <c r="AL545" s="122">
        <f t="shared" si="962"/>
        <v>0</v>
      </c>
      <c r="AM545" s="122"/>
      <c r="AN545" s="122"/>
      <c r="AO545" s="122">
        <f t="shared" si="963"/>
        <v>0</v>
      </c>
      <c r="AP545" s="122"/>
      <c r="AQ545" s="122"/>
      <c r="AR545" s="122">
        <f t="shared" si="964"/>
        <v>0</v>
      </c>
      <c r="AS545" s="122"/>
      <c r="AT545" s="122"/>
      <c r="AU545" s="122">
        <f t="shared" si="965"/>
        <v>0</v>
      </c>
      <c r="AV545" s="122"/>
      <c r="AW545" s="122"/>
      <c r="AX545" s="122">
        <f t="shared" si="966"/>
        <v>0</v>
      </c>
      <c r="AY545" s="122"/>
      <c r="AZ545" s="122"/>
      <c r="BA545" s="122">
        <f t="shared" si="967"/>
        <v>0</v>
      </c>
      <c r="BB545" s="122"/>
      <c r="BC545" s="122"/>
      <c r="BD545" s="122">
        <f t="shared" si="968"/>
        <v>0</v>
      </c>
      <c r="BE545" s="122"/>
      <c r="BF545" s="122"/>
      <c r="BG545" s="122">
        <f t="shared" si="969"/>
        <v>0</v>
      </c>
      <c r="BH545" s="122"/>
      <c r="BI545" s="122"/>
      <c r="BJ545" s="122">
        <f t="shared" si="970"/>
        <v>0</v>
      </c>
      <c r="BK545" s="122"/>
      <c r="BL545" s="310"/>
      <c r="BM545" s="315"/>
      <c r="BN545" s="318"/>
    </row>
    <row r="546" s="121" customFormat="1" ht="33.95" hidden="1" customHeight="1" outlineLevel="5" spans="2:66">
      <c r="B546" s="122" t="s">
        <v>784</v>
      </c>
      <c r="C546" s="123" t="s">
        <v>2068</v>
      </c>
      <c r="D546" s="121" t="s">
        <v>2069</v>
      </c>
      <c r="E546" s="122"/>
      <c r="F546" s="122" t="s">
        <v>1610</v>
      </c>
      <c r="G546" s="122" t="s">
        <v>928</v>
      </c>
      <c r="H546" s="122">
        <f t="shared" si="956"/>
        <v>0</v>
      </c>
      <c r="I546" s="122" t="s">
        <v>1227</v>
      </c>
      <c r="J546" s="302"/>
      <c r="K546" s="122" t="s">
        <v>1135</v>
      </c>
      <c r="L546" s="122">
        <v>1400</v>
      </c>
      <c r="M546" s="122" t="s">
        <v>1755</v>
      </c>
      <c r="N546" s="122">
        <f t="shared" si="957"/>
        <v>0</v>
      </c>
      <c r="O546" s="302"/>
      <c r="P546" s="302"/>
      <c r="Q546" s="302"/>
      <c r="R546" s="302"/>
      <c r="S546" s="302"/>
      <c r="T546" s="302"/>
      <c r="U546" s="302"/>
      <c r="V546" s="302"/>
      <c r="W546" s="302"/>
      <c r="X546" s="302"/>
      <c r="Y546" s="302"/>
      <c r="Z546" s="302"/>
      <c r="AA546" s="122"/>
      <c r="AB546" s="122">
        <f t="shared" si="958"/>
        <v>0</v>
      </c>
      <c r="AC546" s="122">
        <f t="shared" si="959"/>
        <v>0</v>
      </c>
      <c r="AD546" s="122"/>
      <c r="AE546" s="122"/>
      <c r="AF546" s="122">
        <f t="shared" si="960"/>
        <v>0</v>
      </c>
      <c r="AG546" s="122"/>
      <c r="AH546" s="122"/>
      <c r="AI546" s="122">
        <f t="shared" si="961"/>
        <v>0</v>
      </c>
      <c r="AJ546" s="122"/>
      <c r="AK546" s="122"/>
      <c r="AL546" s="122">
        <f t="shared" si="962"/>
        <v>0</v>
      </c>
      <c r="AM546" s="122"/>
      <c r="AN546" s="122"/>
      <c r="AO546" s="122">
        <f t="shared" si="963"/>
        <v>0</v>
      </c>
      <c r="AP546" s="122"/>
      <c r="AQ546" s="122"/>
      <c r="AR546" s="122">
        <f t="shared" si="964"/>
        <v>0</v>
      </c>
      <c r="AS546" s="122"/>
      <c r="AT546" s="122"/>
      <c r="AU546" s="122">
        <f t="shared" si="965"/>
        <v>0</v>
      </c>
      <c r="AV546" s="122"/>
      <c r="AW546" s="122"/>
      <c r="AX546" s="122">
        <f t="shared" si="966"/>
        <v>0</v>
      </c>
      <c r="AY546" s="122"/>
      <c r="AZ546" s="122"/>
      <c r="BA546" s="122">
        <f t="shared" si="967"/>
        <v>0</v>
      </c>
      <c r="BB546" s="122"/>
      <c r="BC546" s="122"/>
      <c r="BD546" s="122">
        <f t="shared" si="968"/>
        <v>0</v>
      </c>
      <c r="BE546" s="122"/>
      <c r="BF546" s="122"/>
      <c r="BG546" s="122">
        <f t="shared" si="969"/>
        <v>0</v>
      </c>
      <c r="BH546" s="122"/>
      <c r="BI546" s="122"/>
      <c r="BJ546" s="122">
        <f t="shared" si="970"/>
        <v>0</v>
      </c>
      <c r="BK546" s="122"/>
      <c r="BL546" s="310"/>
      <c r="BM546" s="315"/>
      <c r="BN546" s="318"/>
    </row>
    <row r="547" s="121" customFormat="1" ht="33.95" hidden="1" customHeight="1" outlineLevel="5" spans="2:66">
      <c r="B547" s="122" t="s">
        <v>784</v>
      </c>
      <c r="C547" s="123" t="s">
        <v>2070</v>
      </c>
      <c r="D547" s="121" t="s">
        <v>2071</v>
      </c>
      <c r="E547" s="122"/>
      <c r="F547" s="122" t="s">
        <v>1610</v>
      </c>
      <c r="G547" s="122" t="s">
        <v>928</v>
      </c>
      <c r="H547" s="122">
        <f t="shared" si="956"/>
        <v>0</v>
      </c>
      <c r="I547" s="122" t="s">
        <v>1227</v>
      </c>
      <c r="J547" s="302"/>
      <c r="K547" s="122" t="s">
        <v>1135</v>
      </c>
      <c r="L547" s="122">
        <v>2277.92857142857</v>
      </c>
      <c r="M547" s="122" t="s">
        <v>1755</v>
      </c>
      <c r="N547" s="122">
        <f t="shared" si="957"/>
        <v>0</v>
      </c>
      <c r="O547" s="302"/>
      <c r="P547" s="302"/>
      <c r="Q547" s="302"/>
      <c r="R547" s="302"/>
      <c r="S547" s="302"/>
      <c r="T547" s="302"/>
      <c r="U547" s="302"/>
      <c r="V547" s="302"/>
      <c r="W547" s="302"/>
      <c r="X547" s="302"/>
      <c r="Y547" s="302"/>
      <c r="Z547" s="302"/>
      <c r="AA547" s="122"/>
      <c r="AB547" s="122">
        <f t="shared" si="958"/>
        <v>0</v>
      </c>
      <c r="AC547" s="122">
        <f t="shared" si="959"/>
        <v>0</v>
      </c>
      <c r="AD547" s="122"/>
      <c r="AE547" s="122"/>
      <c r="AF547" s="122">
        <f t="shared" si="960"/>
        <v>0</v>
      </c>
      <c r="AG547" s="122"/>
      <c r="AH547" s="122"/>
      <c r="AI547" s="122">
        <f t="shared" si="961"/>
        <v>0</v>
      </c>
      <c r="AJ547" s="122"/>
      <c r="AK547" s="122"/>
      <c r="AL547" s="122">
        <f t="shared" si="962"/>
        <v>0</v>
      </c>
      <c r="AM547" s="122"/>
      <c r="AN547" s="122"/>
      <c r="AO547" s="122">
        <f t="shared" si="963"/>
        <v>0</v>
      </c>
      <c r="AP547" s="122"/>
      <c r="AQ547" s="122"/>
      <c r="AR547" s="122">
        <f t="shared" si="964"/>
        <v>0</v>
      </c>
      <c r="AS547" s="122"/>
      <c r="AT547" s="122"/>
      <c r="AU547" s="122">
        <f t="shared" si="965"/>
        <v>0</v>
      </c>
      <c r="AV547" s="122"/>
      <c r="AW547" s="122"/>
      <c r="AX547" s="122">
        <f t="shared" si="966"/>
        <v>0</v>
      </c>
      <c r="AY547" s="122"/>
      <c r="AZ547" s="122"/>
      <c r="BA547" s="122">
        <f t="shared" si="967"/>
        <v>0</v>
      </c>
      <c r="BB547" s="122"/>
      <c r="BC547" s="122"/>
      <c r="BD547" s="122">
        <f t="shared" si="968"/>
        <v>0</v>
      </c>
      <c r="BE547" s="122"/>
      <c r="BF547" s="122"/>
      <c r="BG547" s="122">
        <f t="shared" si="969"/>
        <v>0</v>
      </c>
      <c r="BH547" s="122"/>
      <c r="BI547" s="122"/>
      <c r="BJ547" s="122">
        <f t="shared" si="970"/>
        <v>0</v>
      </c>
      <c r="BK547" s="122"/>
      <c r="BL547" s="310"/>
      <c r="BM547" s="315"/>
      <c r="BN547" s="318"/>
    </row>
    <row r="548" s="121" customFormat="1" ht="33.95" hidden="1" customHeight="1" outlineLevel="5" spans="2:66">
      <c r="B548" s="122" t="s">
        <v>784</v>
      </c>
      <c r="C548" s="123" t="s">
        <v>2072</v>
      </c>
      <c r="D548" s="121" t="s">
        <v>2073</v>
      </c>
      <c r="E548" s="122"/>
      <c r="F548" s="122" t="s">
        <v>1610</v>
      </c>
      <c r="G548" s="122" t="s">
        <v>928</v>
      </c>
      <c r="H548" s="122">
        <f t="shared" si="956"/>
        <v>0</v>
      </c>
      <c r="I548" s="122" t="s">
        <v>1227</v>
      </c>
      <c r="J548" s="302"/>
      <c r="K548" s="122" t="s">
        <v>1135</v>
      </c>
      <c r="L548" s="122">
        <v>2634.13508090615</v>
      </c>
      <c r="M548" s="122" t="s">
        <v>1755</v>
      </c>
      <c r="N548" s="122">
        <f t="shared" si="957"/>
        <v>0</v>
      </c>
      <c r="O548" s="302"/>
      <c r="P548" s="302"/>
      <c r="Q548" s="302"/>
      <c r="R548" s="302"/>
      <c r="S548" s="302"/>
      <c r="T548" s="302"/>
      <c r="U548" s="302"/>
      <c r="V548" s="302"/>
      <c r="W548" s="302"/>
      <c r="X548" s="302"/>
      <c r="Y548" s="302"/>
      <c r="Z548" s="302"/>
      <c r="AA548" s="122"/>
      <c r="AB548" s="122">
        <f t="shared" si="958"/>
        <v>0</v>
      </c>
      <c r="AC548" s="122">
        <f t="shared" si="959"/>
        <v>0</v>
      </c>
      <c r="AD548" s="122"/>
      <c r="AE548" s="122"/>
      <c r="AF548" s="122">
        <f t="shared" si="960"/>
        <v>0</v>
      </c>
      <c r="AG548" s="122"/>
      <c r="AH548" s="122"/>
      <c r="AI548" s="122">
        <f t="shared" si="961"/>
        <v>0</v>
      </c>
      <c r="AJ548" s="122"/>
      <c r="AK548" s="122"/>
      <c r="AL548" s="122">
        <f t="shared" si="962"/>
        <v>0</v>
      </c>
      <c r="AM548" s="122"/>
      <c r="AN548" s="122"/>
      <c r="AO548" s="122">
        <f t="shared" si="963"/>
        <v>0</v>
      </c>
      <c r="AP548" s="122"/>
      <c r="AQ548" s="122"/>
      <c r="AR548" s="122">
        <f t="shared" si="964"/>
        <v>0</v>
      </c>
      <c r="AS548" s="122"/>
      <c r="AT548" s="122"/>
      <c r="AU548" s="122">
        <f t="shared" si="965"/>
        <v>0</v>
      </c>
      <c r="AV548" s="122"/>
      <c r="AW548" s="122"/>
      <c r="AX548" s="122">
        <f t="shared" si="966"/>
        <v>0</v>
      </c>
      <c r="AY548" s="122"/>
      <c r="AZ548" s="122"/>
      <c r="BA548" s="122">
        <f t="shared" si="967"/>
        <v>0</v>
      </c>
      <c r="BB548" s="122"/>
      <c r="BC548" s="122"/>
      <c r="BD548" s="122">
        <f t="shared" si="968"/>
        <v>0</v>
      </c>
      <c r="BE548" s="122"/>
      <c r="BF548" s="122"/>
      <c r="BG548" s="122">
        <f t="shared" si="969"/>
        <v>0</v>
      </c>
      <c r="BH548" s="122"/>
      <c r="BI548" s="122"/>
      <c r="BJ548" s="122">
        <f t="shared" si="970"/>
        <v>0</v>
      </c>
      <c r="BK548" s="122"/>
      <c r="BL548" s="310"/>
      <c r="BM548" s="315"/>
      <c r="BN548" s="318"/>
    </row>
    <row r="549" s="121" customFormat="1" ht="33.95" hidden="1" customHeight="1" outlineLevel="5" spans="2:66">
      <c r="B549" s="122" t="s">
        <v>784</v>
      </c>
      <c r="C549" s="123" t="s">
        <v>2074</v>
      </c>
      <c r="D549" s="121" t="s">
        <v>2075</v>
      </c>
      <c r="E549" s="122"/>
      <c r="F549" s="122" t="s">
        <v>1610</v>
      </c>
      <c r="G549" s="122" t="s">
        <v>928</v>
      </c>
      <c r="H549" s="122">
        <f t="shared" si="956"/>
        <v>0</v>
      </c>
      <c r="I549" s="122" t="s">
        <v>1227</v>
      </c>
      <c r="J549" s="302"/>
      <c r="K549" s="122" t="s">
        <v>1135</v>
      </c>
      <c r="L549" s="122">
        <v>88.4446601941746</v>
      </c>
      <c r="M549" s="122" t="s">
        <v>1755</v>
      </c>
      <c r="N549" s="122">
        <f t="shared" si="957"/>
        <v>0</v>
      </c>
      <c r="O549" s="302"/>
      <c r="P549" s="302"/>
      <c r="Q549" s="302"/>
      <c r="R549" s="302"/>
      <c r="S549" s="302"/>
      <c r="T549" s="302"/>
      <c r="U549" s="302"/>
      <c r="V549" s="302"/>
      <c r="W549" s="302"/>
      <c r="X549" s="302"/>
      <c r="Y549" s="302"/>
      <c r="Z549" s="302"/>
      <c r="AA549" s="122"/>
      <c r="AB549" s="122">
        <f t="shared" si="958"/>
        <v>0</v>
      </c>
      <c r="AC549" s="122">
        <f t="shared" si="959"/>
        <v>0</v>
      </c>
      <c r="AD549" s="122"/>
      <c r="AE549" s="122"/>
      <c r="AF549" s="122">
        <f t="shared" si="960"/>
        <v>0</v>
      </c>
      <c r="AG549" s="122"/>
      <c r="AH549" s="122"/>
      <c r="AI549" s="122">
        <f t="shared" si="961"/>
        <v>0</v>
      </c>
      <c r="AJ549" s="122"/>
      <c r="AK549" s="122"/>
      <c r="AL549" s="122">
        <f t="shared" si="962"/>
        <v>0</v>
      </c>
      <c r="AM549" s="122"/>
      <c r="AN549" s="122"/>
      <c r="AO549" s="122">
        <f t="shared" si="963"/>
        <v>0</v>
      </c>
      <c r="AP549" s="122"/>
      <c r="AQ549" s="122"/>
      <c r="AR549" s="122">
        <f t="shared" si="964"/>
        <v>0</v>
      </c>
      <c r="AS549" s="122"/>
      <c r="AT549" s="122"/>
      <c r="AU549" s="122">
        <f t="shared" si="965"/>
        <v>0</v>
      </c>
      <c r="AV549" s="122"/>
      <c r="AW549" s="122"/>
      <c r="AX549" s="122">
        <f t="shared" si="966"/>
        <v>0</v>
      </c>
      <c r="AY549" s="122"/>
      <c r="AZ549" s="122"/>
      <c r="BA549" s="122">
        <f t="shared" si="967"/>
        <v>0</v>
      </c>
      <c r="BB549" s="122"/>
      <c r="BC549" s="122"/>
      <c r="BD549" s="122">
        <f t="shared" si="968"/>
        <v>0</v>
      </c>
      <c r="BE549" s="122"/>
      <c r="BF549" s="122"/>
      <c r="BG549" s="122">
        <f t="shared" si="969"/>
        <v>0</v>
      </c>
      <c r="BH549" s="122"/>
      <c r="BI549" s="122"/>
      <c r="BJ549" s="122">
        <f t="shared" si="970"/>
        <v>0</v>
      </c>
      <c r="BK549" s="122"/>
      <c r="BL549" s="310"/>
      <c r="BM549" s="315"/>
      <c r="BN549" s="318"/>
    </row>
    <row r="550" s="121" customFormat="1" ht="33.95" hidden="1" customHeight="1" outlineLevel="5" spans="2:66">
      <c r="B550" s="122" t="s">
        <v>784</v>
      </c>
      <c r="C550" s="123" t="s">
        <v>2076</v>
      </c>
      <c r="D550" s="121" t="s">
        <v>2077</v>
      </c>
      <c r="E550" s="122"/>
      <c r="F550" s="122" t="s">
        <v>1610</v>
      </c>
      <c r="G550" s="122" t="s">
        <v>928</v>
      </c>
      <c r="H550" s="122">
        <f t="shared" si="956"/>
        <v>0</v>
      </c>
      <c r="I550" s="122" t="s">
        <v>1227</v>
      </c>
      <c r="J550" s="302"/>
      <c r="K550" s="122" t="s">
        <v>1135</v>
      </c>
      <c r="L550" s="122">
        <v>4754.2</v>
      </c>
      <c r="M550" s="122" t="s">
        <v>1755</v>
      </c>
      <c r="N550" s="122">
        <f t="shared" si="957"/>
        <v>0</v>
      </c>
      <c r="O550" s="302"/>
      <c r="P550" s="302"/>
      <c r="Q550" s="302"/>
      <c r="R550" s="302"/>
      <c r="S550" s="302"/>
      <c r="T550" s="302"/>
      <c r="U550" s="302"/>
      <c r="V550" s="302"/>
      <c r="W550" s="302"/>
      <c r="X550" s="302"/>
      <c r="Y550" s="302"/>
      <c r="Z550" s="302"/>
      <c r="AA550" s="122"/>
      <c r="AB550" s="122">
        <f t="shared" si="958"/>
        <v>0</v>
      </c>
      <c r="AC550" s="122">
        <f t="shared" si="959"/>
        <v>0</v>
      </c>
      <c r="AD550" s="122"/>
      <c r="AE550" s="122"/>
      <c r="AF550" s="122">
        <f t="shared" si="960"/>
        <v>0</v>
      </c>
      <c r="AG550" s="122"/>
      <c r="AH550" s="122"/>
      <c r="AI550" s="122">
        <f t="shared" si="961"/>
        <v>0</v>
      </c>
      <c r="AJ550" s="122"/>
      <c r="AK550" s="122"/>
      <c r="AL550" s="122">
        <f t="shared" si="962"/>
        <v>0</v>
      </c>
      <c r="AM550" s="122"/>
      <c r="AN550" s="122"/>
      <c r="AO550" s="122">
        <f t="shared" si="963"/>
        <v>0</v>
      </c>
      <c r="AP550" s="122"/>
      <c r="AQ550" s="122"/>
      <c r="AR550" s="122">
        <f t="shared" si="964"/>
        <v>0</v>
      </c>
      <c r="AS550" s="122"/>
      <c r="AT550" s="122"/>
      <c r="AU550" s="122">
        <f t="shared" si="965"/>
        <v>0</v>
      </c>
      <c r="AV550" s="122"/>
      <c r="AW550" s="122"/>
      <c r="AX550" s="122">
        <f t="shared" si="966"/>
        <v>0</v>
      </c>
      <c r="AY550" s="122"/>
      <c r="AZ550" s="122"/>
      <c r="BA550" s="122">
        <f t="shared" si="967"/>
        <v>0</v>
      </c>
      <c r="BB550" s="122"/>
      <c r="BC550" s="122"/>
      <c r="BD550" s="122">
        <f t="shared" si="968"/>
        <v>0</v>
      </c>
      <c r="BE550" s="122"/>
      <c r="BF550" s="122"/>
      <c r="BG550" s="122">
        <f t="shared" si="969"/>
        <v>0</v>
      </c>
      <c r="BH550" s="122"/>
      <c r="BI550" s="122"/>
      <c r="BJ550" s="122">
        <f t="shared" si="970"/>
        <v>0</v>
      </c>
      <c r="BK550" s="122"/>
      <c r="BL550" s="310"/>
      <c r="BM550" s="315"/>
      <c r="BN550" s="318"/>
    </row>
    <row r="551" s="121" customFormat="1" ht="33.95" hidden="1" customHeight="1" outlineLevel="5" spans="2:66">
      <c r="B551" s="122" t="s">
        <v>784</v>
      </c>
      <c r="C551" s="123" t="s">
        <v>2078</v>
      </c>
      <c r="D551" s="121" t="s">
        <v>2079</v>
      </c>
      <c r="E551" s="122"/>
      <c r="F551" s="122" t="s">
        <v>1610</v>
      </c>
      <c r="G551" s="122" t="s">
        <v>928</v>
      </c>
      <c r="H551" s="122">
        <f t="shared" si="956"/>
        <v>0</v>
      </c>
      <c r="I551" s="122" t="s">
        <v>1227</v>
      </c>
      <c r="J551" s="302"/>
      <c r="K551" s="122" t="s">
        <v>1135</v>
      </c>
      <c r="L551" s="122">
        <v>6363.33333333333</v>
      </c>
      <c r="M551" s="122" t="s">
        <v>1755</v>
      </c>
      <c r="N551" s="122">
        <f t="shared" si="957"/>
        <v>0</v>
      </c>
      <c r="O551" s="320"/>
      <c r="P551" s="320"/>
      <c r="Q551" s="320"/>
      <c r="R551" s="320"/>
      <c r="S551" s="320"/>
      <c r="T551" s="320"/>
      <c r="U551" s="320"/>
      <c r="V551" s="320"/>
      <c r="W551" s="320"/>
      <c r="X551" s="320"/>
      <c r="Y551" s="320"/>
      <c r="Z551" s="320"/>
      <c r="AA551" s="122"/>
      <c r="AB551" s="122">
        <f t="shared" si="958"/>
        <v>0</v>
      </c>
      <c r="AC551" s="122">
        <f t="shared" si="959"/>
        <v>0</v>
      </c>
      <c r="AD551" s="122"/>
      <c r="AE551" s="122"/>
      <c r="AF551" s="122">
        <f t="shared" si="960"/>
        <v>0</v>
      </c>
      <c r="AG551" s="122"/>
      <c r="AH551" s="122"/>
      <c r="AI551" s="122">
        <f t="shared" si="961"/>
        <v>0</v>
      </c>
      <c r="AJ551" s="122"/>
      <c r="AK551" s="122"/>
      <c r="AL551" s="122">
        <f t="shared" si="962"/>
        <v>0</v>
      </c>
      <c r="AM551" s="122"/>
      <c r="AN551" s="122"/>
      <c r="AO551" s="122">
        <f t="shared" si="963"/>
        <v>0</v>
      </c>
      <c r="AP551" s="122"/>
      <c r="AQ551" s="122"/>
      <c r="AR551" s="122">
        <f t="shared" si="964"/>
        <v>0</v>
      </c>
      <c r="AS551" s="122"/>
      <c r="AT551" s="122"/>
      <c r="AU551" s="122">
        <f t="shared" si="965"/>
        <v>0</v>
      </c>
      <c r="AV551" s="122"/>
      <c r="AW551" s="122"/>
      <c r="AX551" s="122">
        <f t="shared" si="966"/>
        <v>0</v>
      </c>
      <c r="AY551" s="122"/>
      <c r="AZ551" s="122"/>
      <c r="BA551" s="122">
        <f t="shared" si="967"/>
        <v>0</v>
      </c>
      <c r="BB551" s="122"/>
      <c r="BC551" s="122"/>
      <c r="BD551" s="122">
        <f t="shared" si="968"/>
        <v>0</v>
      </c>
      <c r="BE551" s="122"/>
      <c r="BF551" s="122"/>
      <c r="BG551" s="122">
        <f t="shared" si="969"/>
        <v>0</v>
      </c>
      <c r="BH551" s="122"/>
      <c r="BI551" s="122"/>
      <c r="BJ551" s="122">
        <f t="shared" si="970"/>
        <v>0</v>
      </c>
      <c r="BK551" s="122"/>
      <c r="BL551" s="310"/>
      <c r="BM551" s="315"/>
      <c r="BN551" s="318"/>
    </row>
    <row r="552" s="48" customFormat="1" ht="33.95" hidden="1" customHeight="1" outlineLevel="3" collapsed="1" spans="2:66">
      <c r="B552" s="118" t="s">
        <v>779</v>
      </c>
      <c r="C552" s="119" t="s">
        <v>2080</v>
      </c>
      <c r="D552" s="48" t="s">
        <v>2081</v>
      </c>
      <c r="E552" s="118"/>
      <c r="F552" s="118"/>
      <c r="G552" s="118"/>
      <c r="H552" s="118">
        <f>SUM(H553:H569)</f>
        <v>0</v>
      </c>
      <c r="I552" s="118"/>
      <c r="J552" s="118"/>
      <c r="K552" s="118"/>
      <c r="L552" s="118"/>
      <c r="M552" s="118"/>
      <c r="N552" s="309"/>
      <c r="O552" s="292"/>
      <c r="P552" s="292"/>
      <c r="Q552" s="292"/>
      <c r="R552" s="292"/>
      <c r="S552" s="292"/>
      <c r="T552" s="292"/>
      <c r="U552" s="292"/>
      <c r="V552" s="292"/>
      <c r="W552" s="292"/>
      <c r="X552" s="292"/>
      <c r="Y552" s="292"/>
      <c r="Z552" s="292"/>
      <c r="AA552" s="292"/>
      <c r="AB552" s="118">
        <f t="shared" ref="AB552:AF552" si="971">SUM(AB553:AB569)</f>
        <v>0</v>
      </c>
      <c r="AC552" s="118">
        <f t="shared" si="971"/>
        <v>0</v>
      </c>
      <c r="AD552" s="118"/>
      <c r="AE552" s="118"/>
      <c r="AF552" s="118">
        <f t="shared" si="971"/>
        <v>0</v>
      </c>
      <c r="AG552" s="118"/>
      <c r="AH552" s="118"/>
      <c r="AI552" s="118">
        <f>SUM(AI553:AI569)</f>
        <v>0</v>
      </c>
      <c r="AJ552" s="118"/>
      <c r="AK552" s="118"/>
      <c r="AL552" s="118">
        <f>SUM(AL553:AL569)</f>
        <v>0</v>
      </c>
      <c r="AM552" s="118"/>
      <c r="AN552" s="118"/>
      <c r="AO552" s="118">
        <f>SUM(AO553:AO569)</f>
        <v>0</v>
      </c>
      <c r="AP552" s="118"/>
      <c r="AQ552" s="118"/>
      <c r="AR552" s="118">
        <f>SUM(AR553:AR569)</f>
        <v>0</v>
      </c>
      <c r="AS552" s="118"/>
      <c r="AT552" s="118"/>
      <c r="AU552" s="118">
        <f>SUM(AU553:AU569)</f>
        <v>0</v>
      </c>
      <c r="AV552" s="118"/>
      <c r="AW552" s="118"/>
      <c r="AX552" s="118">
        <f>SUM(AX553:AX569)</f>
        <v>0</v>
      </c>
      <c r="AY552" s="118"/>
      <c r="AZ552" s="118"/>
      <c r="BA552" s="118">
        <f>SUM(BA553:BA569)</f>
        <v>0</v>
      </c>
      <c r="BB552" s="118"/>
      <c r="BC552" s="118"/>
      <c r="BD552" s="118">
        <f>SUM(BD553:BD569)</f>
        <v>0</v>
      </c>
      <c r="BE552" s="118"/>
      <c r="BF552" s="118"/>
      <c r="BG552" s="118">
        <f>SUM(BG553:BG569)</f>
        <v>0</v>
      </c>
      <c r="BH552" s="118"/>
      <c r="BI552" s="118"/>
      <c r="BJ552" s="118">
        <f>SUM(BJ553:BJ569)</f>
        <v>0</v>
      </c>
      <c r="BK552" s="118"/>
      <c r="BL552" s="309"/>
      <c r="BM552" s="315"/>
      <c r="BN552" s="317"/>
    </row>
    <row r="553" s="121" customFormat="1" ht="33.95" hidden="1" customHeight="1" outlineLevel="5" spans="2:66">
      <c r="B553" s="122" t="s">
        <v>784</v>
      </c>
      <c r="C553" s="123" t="s">
        <v>2082</v>
      </c>
      <c r="D553" s="121" t="s">
        <v>2083</v>
      </c>
      <c r="E553" s="122"/>
      <c r="F553" s="122" t="s">
        <v>1610</v>
      </c>
      <c r="G553" s="122" t="s">
        <v>928</v>
      </c>
      <c r="H553" s="122">
        <f t="shared" ref="H553:H569" si="972">J553*L553</f>
        <v>0</v>
      </c>
      <c r="I553" s="122" t="s">
        <v>1227</v>
      </c>
      <c r="J553" s="302"/>
      <c r="K553" s="122" t="s">
        <v>1135</v>
      </c>
      <c r="L553" s="122">
        <v>750</v>
      </c>
      <c r="M553" s="122" t="s">
        <v>1755</v>
      </c>
      <c r="N553" s="122">
        <f t="shared" ref="N553:N569" si="973">COUNTA(O553:Z553)</f>
        <v>0</v>
      </c>
      <c r="O553" s="321"/>
      <c r="P553" s="321"/>
      <c r="Q553" s="321"/>
      <c r="R553" s="321"/>
      <c r="S553" s="321"/>
      <c r="T553" s="321"/>
      <c r="U553" s="321"/>
      <c r="V553" s="321"/>
      <c r="W553" s="321"/>
      <c r="X553" s="321"/>
      <c r="Y553" s="321"/>
      <c r="Z553" s="321"/>
      <c r="AA553" s="122"/>
      <c r="AB553" s="122">
        <f t="shared" ref="AB553:AB569" si="974">SUM(AC553,AF553,AI553,AL553,AO553,AR553,AU553,AX553,BA553,BD553,BG553,BJ553)</f>
        <v>0</v>
      </c>
      <c r="AC553" s="122">
        <f t="shared" ref="AC553:AC569" si="975">IF(O553="√",$J553*$L553/$N553,0)</f>
        <v>0</v>
      </c>
      <c r="AD553" s="122"/>
      <c r="AE553" s="122"/>
      <c r="AF553" s="122">
        <f t="shared" ref="AF553:AF569" si="976">IF(P553="√",$J553*$L553/$N553,0)</f>
        <v>0</v>
      </c>
      <c r="AG553" s="122"/>
      <c r="AH553" s="122"/>
      <c r="AI553" s="122">
        <f t="shared" ref="AI553:AI569" si="977">IF(Q553="√",$J553*$L553/$N553,0)</f>
        <v>0</v>
      </c>
      <c r="AJ553" s="122"/>
      <c r="AK553" s="122"/>
      <c r="AL553" s="122">
        <f t="shared" ref="AL553:AL569" si="978">IF(R553="√",$J553*$L553/$N553,0)</f>
        <v>0</v>
      </c>
      <c r="AM553" s="122"/>
      <c r="AN553" s="122"/>
      <c r="AO553" s="122">
        <f t="shared" ref="AO553:AO569" si="979">IF(S553="√",$J553*$L553/$N553,0)</f>
        <v>0</v>
      </c>
      <c r="AP553" s="122"/>
      <c r="AQ553" s="122"/>
      <c r="AR553" s="122">
        <f t="shared" ref="AR553:AR569" si="980">IF(T553="√",$J553*$L553/$N553,0)</f>
        <v>0</v>
      </c>
      <c r="AS553" s="122"/>
      <c r="AT553" s="122"/>
      <c r="AU553" s="122">
        <f t="shared" ref="AU553:AU569" si="981">IF(U553="√",$J553*$L553/$N553,0)</f>
        <v>0</v>
      </c>
      <c r="AV553" s="122"/>
      <c r="AW553" s="122"/>
      <c r="AX553" s="122">
        <f t="shared" ref="AX553:AX569" si="982">IF(V553="√",$J553*$L553/$N553,0)</f>
        <v>0</v>
      </c>
      <c r="AY553" s="122"/>
      <c r="AZ553" s="122"/>
      <c r="BA553" s="122">
        <f t="shared" ref="BA553:BA569" si="983">IF(W553="√",$J553*$L553/$N553,0)</f>
        <v>0</v>
      </c>
      <c r="BB553" s="122"/>
      <c r="BC553" s="122"/>
      <c r="BD553" s="122">
        <f t="shared" ref="BD553:BD569" si="984">IF(X553="√",$J553*$L553/$N553,0)</f>
        <v>0</v>
      </c>
      <c r="BE553" s="122"/>
      <c r="BF553" s="122"/>
      <c r="BG553" s="122">
        <f t="shared" ref="BG553:BG569" si="985">IF(Y553="√",$J553*$L553/$N553,0)</f>
        <v>0</v>
      </c>
      <c r="BH553" s="122"/>
      <c r="BI553" s="122"/>
      <c r="BJ553" s="122">
        <f t="shared" ref="BJ553:BJ569" si="986">IF(Z553="√",$J553*$L553/$N553,0)</f>
        <v>0</v>
      </c>
      <c r="BK553" s="122"/>
      <c r="BL553" s="310"/>
      <c r="BM553" s="315"/>
      <c r="BN553" s="318"/>
    </row>
    <row r="554" s="121" customFormat="1" ht="33.95" hidden="1" customHeight="1" outlineLevel="5" spans="2:66">
      <c r="B554" s="122" t="s">
        <v>784</v>
      </c>
      <c r="C554" s="123" t="s">
        <v>2084</v>
      </c>
      <c r="D554" s="121" t="s">
        <v>2085</v>
      </c>
      <c r="E554" s="122"/>
      <c r="F554" s="122" t="s">
        <v>1610</v>
      </c>
      <c r="G554" s="122" t="s">
        <v>928</v>
      </c>
      <c r="H554" s="122">
        <f t="shared" si="972"/>
        <v>0</v>
      </c>
      <c r="I554" s="122" t="s">
        <v>1227</v>
      </c>
      <c r="J554" s="302"/>
      <c r="K554" s="122" t="s">
        <v>1135</v>
      </c>
      <c r="L554" s="122">
        <v>500</v>
      </c>
      <c r="M554" s="122" t="s">
        <v>1755</v>
      </c>
      <c r="N554" s="122">
        <f t="shared" si="973"/>
        <v>0</v>
      </c>
      <c r="O554" s="302"/>
      <c r="P554" s="302"/>
      <c r="Q554" s="302"/>
      <c r="R554" s="302"/>
      <c r="S554" s="302"/>
      <c r="T554" s="302"/>
      <c r="U554" s="302"/>
      <c r="V554" s="302"/>
      <c r="W554" s="302"/>
      <c r="X554" s="302"/>
      <c r="Y554" s="302"/>
      <c r="Z554" s="302"/>
      <c r="AA554" s="122"/>
      <c r="AB554" s="122">
        <f t="shared" si="974"/>
        <v>0</v>
      </c>
      <c r="AC554" s="122">
        <f t="shared" si="975"/>
        <v>0</v>
      </c>
      <c r="AD554" s="122"/>
      <c r="AE554" s="122"/>
      <c r="AF554" s="122">
        <f t="shared" si="976"/>
        <v>0</v>
      </c>
      <c r="AG554" s="122"/>
      <c r="AH554" s="122"/>
      <c r="AI554" s="122">
        <f t="shared" si="977"/>
        <v>0</v>
      </c>
      <c r="AJ554" s="122"/>
      <c r="AK554" s="122"/>
      <c r="AL554" s="122">
        <f t="shared" si="978"/>
        <v>0</v>
      </c>
      <c r="AM554" s="122"/>
      <c r="AN554" s="122"/>
      <c r="AO554" s="122">
        <f t="shared" si="979"/>
        <v>0</v>
      </c>
      <c r="AP554" s="122"/>
      <c r="AQ554" s="122"/>
      <c r="AR554" s="122">
        <f t="shared" si="980"/>
        <v>0</v>
      </c>
      <c r="AS554" s="122"/>
      <c r="AT554" s="122"/>
      <c r="AU554" s="122">
        <f t="shared" si="981"/>
        <v>0</v>
      </c>
      <c r="AV554" s="122"/>
      <c r="AW554" s="122"/>
      <c r="AX554" s="122">
        <f t="shared" si="982"/>
        <v>0</v>
      </c>
      <c r="AY554" s="122"/>
      <c r="AZ554" s="122"/>
      <c r="BA554" s="122">
        <f t="shared" si="983"/>
        <v>0</v>
      </c>
      <c r="BB554" s="122"/>
      <c r="BC554" s="122"/>
      <c r="BD554" s="122">
        <f t="shared" si="984"/>
        <v>0</v>
      </c>
      <c r="BE554" s="122"/>
      <c r="BF554" s="122"/>
      <c r="BG554" s="122">
        <f t="shared" si="985"/>
        <v>0</v>
      </c>
      <c r="BH554" s="122"/>
      <c r="BI554" s="122"/>
      <c r="BJ554" s="122">
        <f t="shared" si="986"/>
        <v>0</v>
      </c>
      <c r="BK554" s="122"/>
      <c r="BL554" s="310"/>
      <c r="BM554" s="315"/>
      <c r="BN554" s="318"/>
    </row>
    <row r="555" s="121" customFormat="1" ht="33.95" hidden="1" customHeight="1" outlineLevel="5" spans="2:66">
      <c r="B555" s="122" t="s">
        <v>784</v>
      </c>
      <c r="C555" s="123" t="s">
        <v>2086</v>
      </c>
      <c r="D555" s="121" t="s">
        <v>2087</v>
      </c>
      <c r="E555" s="122"/>
      <c r="F555" s="122" t="s">
        <v>1610</v>
      </c>
      <c r="G555" s="122" t="s">
        <v>928</v>
      </c>
      <c r="H555" s="122">
        <f t="shared" si="972"/>
        <v>0</v>
      </c>
      <c r="I555" s="122" t="s">
        <v>1227</v>
      </c>
      <c r="J555" s="302"/>
      <c r="K555" s="122" t="s">
        <v>2088</v>
      </c>
      <c r="L555" s="122">
        <v>6.3</v>
      </c>
      <c r="M555" s="122" t="s">
        <v>2089</v>
      </c>
      <c r="N555" s="122">
        <f t="shared" si="973"/>
        <v>0</v>
      </c>
      <c r="O555" s="302"/>
      <c r="P555" s="302"/>
      <c r="Q555" s="302"/>
      <c r="R555" s="302"/>
      <c r="S555" s="302"/>
      <c r="T555" s="302"/>
      <c r="U555" s="302"/>
      <c r="V555" s="302"/>
      <c r="W555" s="302"/>
      <c r="X555" s="302"/>
      <c r="Y555" s="302"/>
      <c r="Z555" s="302"/>
      <c r="AA555" s="122"/>
      <c r="AB555" s="122">
        <f t="shared" si="974"/>
        <v>0</v>
      </c>
      <c r="AC555" s="122">
        <f t="shared" si="975"/>
        <v>0</v>
      </c>
      <c r="AD555" s="122"/>
      <c r="AE555" s="122"/>
      <c r="AF555" s="122">
        <f t="shared" si="976"/>
        <v>0</v>
      </c>
      <c r="AG555" s="122"/>
      <c r="AH555" s="122"/>
      <c r="AI555" s="122">
        <f t="shared" si="977"/>
        <v>0</v>
      </c>
      <c r="AJ555" s="122"/>
      <c r="AK555" s="122"/>
      <c r="AL555" s="122">
        <f t="shared" si="978"/>
        <v>0</v>
      </c>
      <c r="AM555" s="122"/>
      <c r="AN555" s="122"/>
      <c r="AO555" s="122">
        <f t="shared" si="979"/>
        <v>0</v>
      </c>
      <c r="AP555" s="122"/>
      <c r="AQ555" s="122"/>
      <c r="AR555" s="122">
        <f t="shared" si="980"/>
        <v>0</v>
      </c>
      <c r="AS555" s="122"/>
      <c r="AT555" s="122"/>
      <c r="AU555" s="122">
        <f t="shared" si="981"/>
        <v>0</v>
      </c>
      <c r="AV555" s="122"/>
      <c r="AW555" s="122"/>
      <c r="AX555" s="122">
        <f t="shared" si="982"/>
        <v>0</v>
      </c>
      <c r="AY555" s="122"/>
      <c r="AZ555" s="122"/>
      <c r="BA555" s="122">
        <f t="shared" si="983"/>
        <v>0</v>
      </c>
      <c r="BB555" s="122"/>
      <c r="BC555" s="122"/>
      <c r="BD555" s="122">
        <f t="shared" si="984"/>
        <v>0</v>
      </c>
      <c r="BE555" s="122"/>
      <c r="BF555" s="122"/>
      <c r="BG555" s="122">
        <f t="shared" si="985"/>
        <v>0</v>
      </c>
      <c r="BH555" s="122"/>
      <c r="BI555" s="122"/>
      <c r="BJ555" s="122">
        <f t="shared" si="986"/>
        <v>0</v>
      </c>
      <c r="BK555" s="122"/>
      <c r="BL555" s="310"/>
      <c r="BM555" s="315"/>
      <c r="BN555" s="318"/>
    </row>
    <row r="556" s="121" customFormat="1" ht="33.95" hidden="1" customHeight="1" outlineLevel="5" spans="2:66">
      <c r="B556" s="122" t="s">
        <v>784</v>
      </c>
      <c r="C556" s="123" t="s">
        <v>2090</v>
      </c>
      <c r="D556" s="121" t="s">
        <v>2091</v>
      </c>
      <c r="E556" s="122"/>
      <c r="F556" s="122" t="s">
        <v>1610</v>
      </c>
      <c r="G556" s="122" t="s">
        <v>928</v>
      </c>
      <c r="H556" s="122">
        <f t="shared" si="972"/>
        <v>0</v>
      </c>
      <c r="I556" s="122" t="s">
        <v>1227</v>
      </c>
      <c r="J556" s="302"/>
      <c r="K556" s="122" t="s">
        <v>1135</v>
      </c>
      <c r="L556" s="122">
        <v>500</v>
      </c>
      <c r="M556" s="122" t="s">
        <v>1755</v>
      </c>
      <c r="N556" s="122">
        <f t="shared" si="973"/>
        <v>0</v>
      </c>
      <c r="O556" s="302"/>
      <c r="P556" s="302"/>
      <c r="Q556" s="302"/>
      <c r="R556" s="302"/>
      <c r="S556" s="302"/>
      <c r="T556" s="302"/>
      <c r="U556" s="302"/>
      <c r="V556" s="302"/>
      <c r="W556" s="302"/>
      <c r="X556" s="302"/>
      <c r="Y556" s="302"/>
      <c r="Z556" s="302"/>
      <c r="AA556" s="122"/>
      <c r="AB556" s="122">
        <f t="shared" si="974"/>
        <v>0</v>
      </c>
      <c r="AC556" s="122">
        <f t="shared" si="975"/>
        <v>0</v>
      </c>
      <c r="AD556" s="122"/>
      <c r="AE556" s="122"/>
      <c r="AF556" s="122">
        <f t="shared" si="976"/>
        <v>0</v>
      </c>
      <c r="AG556" s="122"/>
      <c r="AH556" s="122"/>
      <c r="AI556" s="122">
        <f t="shared" si="977"/>
        <v>0</v>
      </c>
      <c r="AJ556" s="122"/>
      <c r="AK556" s="122"/>
      <c r="AL556" s="122">
        <f t="shared" si="978"/>
        <v>0</v>
      </c>
      <c r="AM556" s="122"/>
      <c r="AN556" s="122"/>
      <c r="AO556" s="122">
        <f t="shared" si="979"/>
        <v>0</v>
      </c>
      <c r="AP556" s="122"/>
      <c r="AQ556" s="122"/>
      <c r="AR556" s="122">
        <f t="shared" si="980"/>
        <v>0</v>
      </c>
      <c r="AS556" s="122"/>
      <c r="AT556" s="122"/>
      <c r="AU556" s="122">
        <f t="shared" si="981"/>
        <v>0</v>
      </c>
      <c r="AV556" s="122"/>
      <c r="AW556" s="122"/>
      <c r="AX556" s="122">
        <f t="shared" si="982"/>
        <v>0</v>
      </c>
      <c r="AY556" s="122"/>
      <c r="AZ556" s="122"/>
      <c r="BA556" s="122">
        <f t="shared" si="983"/>
        <v>0</v>
      </c>
      <c r="BB556" s="122"/>
      <c r="BC556" s="122"/>
      <c r="BD556" s="122">
        <f t="shared" si="984"/>
        <v>0</v>
      </c>
      <c r="BE556" s="122"/>
      <c r="BF556" s="122"/>
      <c r="BG556" s="122">
        <f t="shared" si="985"/>
        <v>0</v>
      </c>
      <c r="BH556" s="122"/>
      <c r="BI556" s="122"/>
      <c r="BJ556" s="122">
        <f t="shared" si="986"/>
        <v>0</v>
      </c>
      <c r="BK556" s="122"/>
      <c r="BL556" s="310"/>
      <c r="BM556" s="315"/>
      <c r="BN556" s="318"/>
    </row>
    <row r="557" s="121" customFormat="1" ht="33.95" hidden="1" customHeight="1" outlineLevel="5" spans="2:66">
      <c r="B557" s="122" t="s">
        <v>784</v>
      </c>
      <c r="C557" s="123" t="s">
        <v>2092</v>
      </c>
      <c r="D557" s="121" t="s">
        <v>2093</v>
      </c>
      <c r="E557" s="122"/>
      <c r="F557" s="122" t="s">
        <v>1610</v>
      </c>
      <c r="G557" s="122" t="s">
        <v>928</v>
      </c>
      <c r="H557" s="122">
        <f t="shared" si="972"/>
        <v>0</v>
      </c>
      <c r="I557" s="122" t="s">
        <v>1227</v>
      </c>
      <c r="J557" s="302"/>
      <c r="K557" s="122" t="s">
        <v>1135</v>
      </c>
      <c r="L557" s="122">
        <v>1400</v>
      </c>
      <c r="M557" s="122" t="s">
        <v>1755</v>
      </c>
      <c r="N557" s="122">
        <f t="shared" si="973"/>
        <v>0</v>
      </c>
      <c r="O557" s="302"/>
      <c r="P557" s="302"/>
      <c r="Q557" s="302"/>
      <c r="R557" s="302"/>
      <c r="S557" s="302"/>
      <c r="T557" s="302"/>
      <c r="U557" s="302"/>
      <c r="V557" s="302"/>
      <c r="W557" s="302"/>
      <c r="X557" s="302"/>
      <c r="Y557" s="302"/>
      <c r="Z557" s="302"/>
      <c r="AA557" s="122"/>
      <c r="AB557" s="122">
        <f t="shared" si="974"/>
        <v>0</v>
      </c>
      <c r="AC557" s="122">
        <f t="shared" si="975"/>
        <v>0</v>
      </c>
      <c r="AD557" s="122"/>
      <c r="AE557" s="122"/>
      <c r="AF557" s="122">
        <f t="shared" si="976"/>
        <v>0</v>
      </c>
      <c r="AG557" s="122"/>
      <c r="AH557" s="122"/>
      <c r="AI557" s="122">
        <f t="shared" si="977"/>
        <v>0</v>
      </c>
      <c r="AJ557" s="122"/>
      <c r="AK557" s="122"/>
      <c r="AL557" s="122">
        <f t="shared" si="978"/>
        <v>0</v>
      </c>
      <c r="AM557" s="122"/>
      <c r="AN557" s="122"/>
      <c r="AO557" s="122">
        <f t="shared" si="979"/>
        <v>0</v>
      </c>
      <c r="AP557" s="122"/>
      <c r="AQ557" s="122"/>
      <c r="AR557" s="122">
        <f t="shared" si="980"/>
        <v>0</v>
      </c>
      <c r="AS557" s="122"/>
      <c r="AT557" s="122"/>
      <c r="AU557" s="122">
        <f t="shared" si="981"/>
        <v>0</v>
      </c>
      <c r="AV557" s="122"/>
      <c r="AW557" s="122"/>
      <c r="AX557" s="122">
        <f t="shared" si="982"/>
        <v>0</v>
      </c>
      <c r="AY557" s="122"/>
      <c r="AZ557" s="122"/>
      <c r="BA557" s="122">
        <f t="shared" si="983"/>
        <v>0</v>
      </c>
      <c r="BB557" s="122"/>
      <c r="BC557" s="122"/>
      <c r="BD557" s="122">
        <f t="shared" si="984"/>
        <v>0</v>
      </c>
      <c r="BE557" s="122"/>
      <c r="BF557" s="122"/>
      <c r="BG557" s="122">
        <f t="shared" si="985"/>
        <v>0</v>
      </c>
      <c r="BH557" s="122"/>
      <c r="BI557" s="122"/>
      <c r="BJ557" s="122">
        <f t="shared" si="986"/>
        <v>0</v>
      </c>
      <c r="BK557" s="122"/>
      <c r="BL557" s="310"/>
      <c r="BM557" s="315"/>
      <c r="BN557" s="318"/>
    </row>
    <row r="558" s="121" customFormat="1" ht="33.95" hidden="1" customHeight="1" outlineLevel="5" spans="2:66">
      <c r="B558" s="122" t="s">
        <v>784</v>
      </c>
      <c r="C558" s="123" t="s">
        <v>2094</v>
      </c>
      <c r="D558" s="121" t="s">
        <v>2095</v>
      </c>
      <c r="E558" s="122"/>
      <c r="F558" s="122" t="s">
        <v>1610</v>
      </c>
      <c r="G558" s="122" t="s">
        <v>928</v>
      </c>
      <c r="H558" s="122">
        <f t="shared" si="972"/>
        <v>0</v>
      </c>
      <c r="I558" s="122" t="s">
        <v>1227</v>
      </c>
      <c r="J558" s="302"/>
      <c r="K558" s="122" t="s">
        <v>1135</v>
      </c>
      <c r="L558" s="122">
        <v>640</v>
      </c>
      <c r="M558" s="122" t="s">
        <v>1755</v>
      </c>
      <c r="N558" s="122">
        <f t="shared" si="973"/>
        <v>0</v>
      </c>
      <c r="O558" s="302"/>
      <c r="P558" s="302"/>
      <c r="Q558" s="302"/>
      <c r="R558" s="302"/>
      <c r="S558" s="302"/>
      <c r="T558" s="302"/>
      <c r="U558" s="302"/>
      <c r="V558" s="302"/>
      <c r="W558" s="302"/>
      <c r="X558" s="302"/>
      <c r="Y558" s="302"/>
      <c r="Z558" s="302"/>
      <c r="AA558" s="122"/>
      <c r="AB558" s="122">
        <f t="shared" si="974"/>
        <v>0</v>
      </c>
      <c r="AC558" s="122">
        <f t="shared" si="975"/>
        <v>0</v>
      </c>
      <c r="AD558" s="122"/>
      <c r="AE558" s="122"/>
      <c r="AF558" s="122">
        <f t="shared" si="976"/>
        <v>0</v>
      </c>
      <c r="AG558" s="122"/>
      <c r="AH558" s="122"/>
      <c r="AI558" s="122">
        <f t="shared" si="977"/>
        <v>0</v>
      </c>
      <c r="AJ558" s="122"/>
      <c r="AK558" s="122"/>
      <c r="AL558" s="122">
        <f t="shared" si="978"/>
        <v>0</v>
      </c>
      <c r="AM558" s="122"/>
      <c r="AN558" s="122"/>
      <c r="AO558" s="122">
        <f t="shared" si="979"/>
        <v>0</v>
      </c>
      <c r="AP558" s="122"/>
      <c r="AQ558" s="122"/>
      <c r="AR558" s="122">
        <f t="shared" si="980"/>
        <v>0</v>
      </c>
      <c r="AS558" s="122"/>
      <c r="AT558" s="122"/>
      <c r="AU558" s="122">
        <f t="shared" si="981"/>
        <v>0</v>
      </c>
      <c r="AV558" s="122"/>
      <c r="AW558" s="122"/>
      <c r="AX558" s="122">
        <f t="shared" si="982"/>
        <v>0</v>
      </c>
      <c r="AY558" s="122"/>
      <c r="AZ558" s="122"/>
      <c r="BA558" s="122">
        <f t="shared" si="983"/>
        <v>0</v>
      </c>
      <c r="BB558" s="122"/>
      <c r="BC558" s="122"/>
      <c r="BD558" s="122">
        <f t="shared" si="984"/>
        <v>0</v>
      </c>
      <c r="BE558" s="122"/>
      <c r="BF558" s="122"/>
      <c r="BG558" s="122">
        <f t="shared" si="985"/>
        <v>0</v>
      </c>
      <c r="BH558" s="122"/>
      <c r="BI558" s="122"/>
      <c r="BJ558" s="122">
        <f t="shared" si="986"/>
        <v>0</v>
      </c>
      <c r="BK558" s="122"/>
      <c r="BL558" s="310"/>
      <c r="BM558" s="315"/>
      <c r="BN558" s="318"/>
    </row>
    <row r="559" s="121" customFormat="1" ht="33.95" hidden="1" customHeight="1" outlineLevel="5" spans="2:66">
      <c r="B559" s="122" t="s">
        <v>784</v>
      </c>
      <c r="C559" s="123" t="s">
        <v>2096</v>
      </c>
      <c r="D559" s="121" t="s">
        <v>2097</v>
      </c>
      <c r="E559" s="122"/>
      <c r="F559" s="122" t="s">
        <v>1610</v>
      </c>
      <c r="G559" s="122" t="s">
        <v>928</v>
      </c>
      <c r="H559" s="122">
        <f t="shared" si="972"/>
        <v>0</v>
      </c>
      <c r="I559" s="122" t="s">
        <v>1227</v>
      </c>
      <c r="J559" s="302"/>
      <c r="K559" s="122" t="s">
        <v>1934</v>
      </c>
      <c r="L559" s="122">
        <v>35</v>
      </c>
      <c r="M559" s="122" t="s">
        <v>1935</v>
      </c>
      <c r="N559" s="122">
        <f t="shared" si="973"/>
        <v>0</v>
      </c>
      <c r="O559" s="302"/>
      <c r="P559" s="302"/>
      <c r="Q559" s="302"/>
      <c r="R559" s="302"/>
      <c r="S559" s="302"/>
      <c r="T559" s="302"/>
      <c r="U559" s="302"/>
      <c r="V559" s="302"/>
      <c r="W559" s="302"/>
      <c r="X559" s="302"/>
      <c r="Y559" s="302"/>
      <c r="Z559" s="302"/>
      <c r="AA559" s="122"/>
      <c r="AB559" s="122">
        <f t="shared" si="974"/>
        <v>0</v>
      </c>
      <c r="AC559" s="122">
        <f t="shared" si="975"/>
        <v>0</v>
      </c>
      <c r="AD559" s="122"/>
      <c r="AE559" s="122"/>
      <c r="AF559" s="122">
        <f t="shared" si="976"/>
        <v>0</v>
      </c>
      <c r="AG559" s="122"/>
      <c r="AH559" s="122"/>
      <c r="AI559" s="122">
        <f t="shared" si="977"/>
        <v>0</v>
      </c>
      <c r="AJ559" s="122"/>
      <c r="AK559" s="122"/>
      <c r="AL559" s="122">
        <f t="shared" si="978"/>
        <v>0</v>
      </c>
      <c r="AM559" s="122"/>
      <c r="AN559" s="122"/>
      <c r="AO559" s="122">
        <f t="shared" si="979"/>
        <v>0</v>
      </c>
      <c r="AP559" s="122"/>
      <c r="AQ559" s="122"/>
      <c r="AR559" s="122">
        <f t="shared" si="980"/>
        <v>0</v>
      </c>
      <c r="AS559" s="122"/>
      <c r="AT559" s="122"/>
      <c r="AU559" s="122">
        <f t="shared" si="981"/>
        <v>0</v>
      </c>
      <c r="AV559" s="122"/>
      <c r="AW559" s="122"/>
      <c r="AX559" s="122">
        <f t="shared" si="982"/>
        <v>0</v>
      </c>
      <c r="AY559" s="122"/>
      <c r="AZ559" s="122"/>
      <c r="BA559" s="122">
        <f t="shared" si="983"/>
        <v>0</v>
      </c>
      <c r="BB559" s="122"/>
      <c r="BC559" s="122"/>
      <c r="BD559" s="122">
        <f t="shared" si="984"/>
        <v>0</v>
      </c>
      <c r="BE559" s="122"/>
      <c r="BF559" s="122"/>
      <c r="BG559" s="122">
        <f t="shared" si="985"/>
        <v>0</v>
      </c>
      <c r="BH559" s="122"/>
      <c r="BI559" s="122"/>
      <c r="BJ559" s="122">
        <f t="shared" si="986"/>
        <v>0</v>
      </c>
      <c r="BK559" s="122"/>
      <c r="BL559" s="310"/>
      <c r="BM559" s="315"/>
      <c r="BN559" s="318"/>
    </row>
    <row r="560" s="121" customFormat="1" ht="33.95" hidden="1" customHeight="1" outlineLevel="5" spans="2:66">
      <c r="B560" s="122" t="s">
        <v>784</v>
      </c>
      <c r="C560" s="123" t="s">
        <v>2098</v>
      </c>
      <c r="D560" s="121" t="s">
        <v>2099</v>
      </c>
      <c r="E560" s="122"/>
      <c r="F560" s="122" t="s">
        <v>1610</v>
      </c>
      <c r="G560" s="122" t="s">
        <v>928</v>
      </c>
      <c r="H560" s="122">
        <f t="shared" si="972"/>
        <v>0</v>
      </c>
      <c r="I560" s="122" t="s">
        <v>1227</v>
      </c>
      <c r="J560" s="302"/>
      <c r="K560" s="122" t="s">
        <v>1135</v>
      </c>
      <c r="L560" s="122">
        <v>450</v>
      </c>
      <c r="M560" s="122" t="s">
        <v>1755</v>
      </c>
      <c r="N560" s="122">
        <f t="shared" si="973"/>
        <v>0</v>
      </c>
      <c r="O560" s="302"/>
      <c r="P560" s="302"/>
      <c r="Q560" s="302"/>
      <c r="R560" s="302"/>
      <c r="S560" s="302"/>
      <c r="T560" s="302"/>
      <c r="U560" s="302"/>
      <c r="V560" s="302"/>
      <c r="W560" s="302"/>
      <c r="X560" s="302"/>
      <c r="Y560" s="302"/>
      <c r="Z560" s="302"/>
      <c r="AA560" s="122"/>
      <c r="AB560" s="122">
        <f t="shared" si="974"/>
        <v>0</v>
      </c>
      <c r="AC560" s="122">
        <f t="shared" si="975"/>
        <v>0</v>
      </c>
      <c r="AD560" s="122"/>
      <c r="AE560" s="122"/>
      <c r="AF560" s="122">
        <f t="shared" si="976"/>
        <v>0</v>
      </c>
      <c r="AG560" s="122"/>
      <c r="AH560" s="122"/>
      <c r="AI560" s="122">
        <f t="shared" si="977"/>
        <v>0</v>
      </c>
      <c r="AJ560" s="122"/>
      <c r="AK560" s="122"/>
      <c r="AL560" s="122">
        <f t="shared" si="978"/>
        <v>0</v>
      </c>
      <c r="AM560" s="122"/>
      <c r="AN560" s="122"/>
      <c r="AO560" s="122">
        <f t="shared" si="979"/>
        <v>0</v>
      </c>
      <c r="AP560" s="122"/>
      <c r="AQ560" s="122"/>
      <c r="AR560" s="122">
        <f t="shared" si="980"/>
        <v>0</v>
      </c>
      <c r="AS560" s="122"/>
      <c r="AT560" s="122"/>
      <c r="AU560" s="122">
        <f t="shared" si="981"/>
        <v>0</v>
      </c>
      <c r="AV560" s="122"/>
      <c r="AW560" s="122"/>
      <c r="AX560" s="122">
        <f t="shared" si="982"/>
        <v>0</v>
      </c>
      <c r="AY560" s="122"/>
      <c r="AZ560" s="122"/>
      <c r="BA560" s="122">
        <f t="shared" si="983"/>
        <v>0</v>
      </c>
      <c r="BB560" s="122"/>
      <c r="BC560" s="122"/>
      <c r="BD560" s="122">
        <f t="shared" si="984"/>
        <v>0</v>
      </c>
      <c r="BE560" s="122"/>
      <c r="BF560" s="122"/>
      <c r="BG560" s="122">
        <f t="shared" si="985"/>
        <v>0</v>
      </c>
      <c r="BH560" s="122"/>
      <c r="BI560" s="122"/>
      <c r="BJ560" s="122">
        <f t="shared" si="986"/>
        <v>0</v>
      </c>
      <c r="BK560" s="122"/>
      <c r="BL560" s="310"/>
      <c r="BM560" s="315"/>
      <c r="BN560" s="318"/>
    </row>
    <row r="561" s="121" customFormat="1" ht="33.95" hidden="1" customHeight="1" outlineLevel="5" spans="2:66">
      <c r="B561" s="122" t="s">
        <v>784</v>
      </c>
      <c r="C561" s="123" t="s">
        <v>2100</v>
      </c>
      <c r="D561" s="121" t="s">
        <v>2101</v>
      </c>
      <c r="E561" s="122"/>
      <c r="F561" s="122" t="s">
        <v>1610</v>
      </c>
      <c r="G561" s="122" t="s">
        <v>928</v>
      </c>
      <c r="H561" s="122">
        <f t="shared" si="972"/>
        <v>0</v>
      </c>
      <c r="I561" s="122" t="s">
        <v>1227</v>
      </c>
      <c r="J561" s="302"/>
      <c r="K561" s="122" t="s">
        <v>1135</v>
      </c>
      <c r="L561" s="122">
        <v>300</v>
      </c>
      <c r="M561" s="122" t="s">
        <v>1755</v>
      </c>
      <c r="N561" s="122">
        <f t="shared" si="973"/>
        <v>0</v>
      </c>
      <c r="O561" s="302"/>
      <c r="P561" s="302"/>
      <c r="Q561" s="302"/>
      <c r="R561" s="302"/>
      <c r="S561" s="302"/>
      <c r="T561" s="302"/>
      <c r="U561" s="302"/>
      <c r="V561" s="302"/>
      <c r="W561" s="302"/>
      <c r="X561" s="302"/>
      <c r="Y561" s="302"/>
      <c r="Z561" s="302"/>
      <c r="AA561" s="122"/>
      <c r="AB561" s="122">
        <f t="shared" si="974"/>
        <v>0</v>
      </c>
      <c r="AC561" s="122">
        <f t="shared" si="975"/>
        <v>0</v>
      </c>
      <c r="AD561" s="122"/>
      <c r="AE561" s="122"/>
      <c r="AF561" s="122">
        <f t="shared" si="976"/>
        <v>0</v>
      </c>
      <c r="AG561" s="122"/>
      <c r="AH561" s="122"/>
      <c r="AI561" s="122">
        <f t="shared" si="977"/>
        <v>0</v>
      </c>
      <c r="AJ561" s="122"/>
      <c r="AK561" s="122"/>
      <c r="AL561" s="122">
        <f t="shared" si="978"/>
        <v>0</v>
      </c>
      <c r="AM561" s="122"/>
      <c r="AN561" s="122"/>
      <c r="AO561" s="122">
        <f t="shared" si="979"/>
        <v>0</v>
      </c>
      <c r="AP561" s="122"/>
      <c r="AQ561" s="122"/>
      <c r="AR561" s="122">
        <f t="shared" si="980"/>
        <v>0</v>
      </c>
      <c r="AS561" s="122"/>
      <c r="AT561" s="122"/>
      <c r="AU561" s="122">
        <f t="shared" si="981"/>
        <v>0</v>
      </c>
      <c r="AV561" s="122"/>
      <c r="AW561" s="122"/>
      <c r="AX561" s="122">
        <f t="shared" si="982"/>
        <v>0</v>
      </c>
      <c r="AY561" s="122"/>
      <c r="AZ561" s="122"/>
      <c r="BA561" s="122">
        <f t="shared" si="983"/>
        <v>0</v>
      </c>
      <c r="BB561" s="122"/>
      <c r="BC561" s="122"/>
      <c r="BD561" s="122">
        <f t="shared" si="984"/>
        <v>0</v>
      </c>
      <c r="BE561" s="122"/>
      <c r="BF561" s="122"/>
      <c r="BG561" s="122">
        <f t="shared" si="985"/>
        <v>0</v>
      </c>
      <c r="BH561" s="122"/>
      <c r="BI561" s="122"/>
      <c r="BJ561" s="122">
        <f t="shared" si="986"/>
        <v>0</v>
      </c>
      <c r="BK561" s="122"/>
      <c r="BL561" s="310"/>
      <c r="BM561" s="315"/>
      <c r="BN561" s="318"/>
    </row>
    <row r="562" s="121" customFormat="1" ht="33.95" hidden="1" customHeight="1" outlineLevel="5" spans="2:66">
      <c r="B562" s="122" t="s">
        <v>784</v>
      </c>
      <c r="C562" s="123" t="s">
        <v>2102</v>
      </c>
      <c r="D562" s="121" t="s">
        <v>2103</v>
      </c>
      <c r="E562" s="122"/>
      <c r="F562" s="122" t="s">
        <v>1610</v>
      </c>
      <c r="G562" s="122" t="s">
        <v>928</v>
      </c>
      <c r="H562" s="122">
        <f t="shared" si="972"/>
        <v>0</v>
      </c>
      <c r="I562" s="122" t="s">
        <v>1227</v>
      </c>
      <c r="J562" s="302"/>
      <c r="K562" s="122" t="s">
        <v>1135</v>
      </c>
      <c r="L562" s="122">
        <v>550</v>
      </c>
      <c r="M562" s="122" t="s">
        <v>1755</v>
      </c>
      <c r="N562" s="122">
        <f t="shared" si="973"/>
        <v>0</v>
      </c>
      <c r="O562" s="302"/>
      <c r="P562" s="302"/>
      <c r="Q562" s="302"/>
      <c r="R562" s="302"/>
      <c r="S562" s="302"/>
      <c r="T562" s="302"/>
      <c r="U562" s="302"/>
      <c r="V562" s="302"/>
      <c r="W562" s="302"/>
      <c r="X562" s="302"/>
      <c r="Y562" s="302"/>
      <c r="Z562" s="302"/>
      <c r="AA562" s="122"/>
      <c r="AB562" s="122">
        <f t="shared" si="974"/>
        <v>0</v>
      </c>
      <c r="AC562" s="122">
        <f t="shared" si="975"/>
        <v>0</v>
      </c>
      <c r="AD562" s="122"/>
      <c r="AE562" s="122"/>
      <c r="AF562" s="122">
        <f t="shared" si="976"/>
        <v>0</v>
      </c>
      <c r="AG562" s="122"/>
      <c r="AH562" s="122"/>
      <c r="AI562" s="122">
        <f t="shared" si="977"/>
        <v>0</v>
      </c>
      <c r="AJ562" s="122"/>
      <c r="AK562" s="122"/>
      <c r="AL562" s="122">
        <f t="shared" si="978"/>
        <v>0</v>
      </c>
      <c r="AM562" s="122"/>
      <c r="AN562" s="122"/>
      <c r="AO562" s="122">
        <f t="shared" si="979"/>
        <v>0</v>
      </c>
      <c r="AP562" s="122"/>
      <c r="AQ562" s="122"/>
      <c r="AR562" s="122">
        <f t="shared" si="980"/>
        <v>0</v>
      </c>
      <c r="AS562" s="122"/>
      <c r="AT562" s="122"/>
      <c r="AU562" s="122">
        <f t="shared" si="981"/>
        <v>0</v>
      </c>
      <c r="AV562" s="122"/>
      <c r="AW562" s="122"/>
      <c r="AX562" s="122">
        <f t="shared" si="982"/>
        <v>0</v>
      </c>
      <c r="AY562" s="122"/>
      <c r="AZ562" s="122"/>
      <c r="BA562" s="122">
        <f t="shared" si="983"/>
        <v>0</v>
      </c>
      <c r="BB562" s="122"/>
      <c r="BC562" s="122"/>
      <c r="BD562" s="122">
        <f t="shared" si="984"/>
        <v>0</v>
      </c>
      <c r="BE562" s="122"/>
      <c r="BF562" s="122"/>
      <c r="BG562" s="122">
        <f t="shared" si="985"/>
        <v>0</v>
      </c>
      <c r="BH562" s="122"/>
      <c r="BI562" s="122"/>
      <c r="BJ562" s="122">
        <f t="shared" si="986"/>
        <v>0</v>
      </c>
      <c r="BK562" s="122"/>
      <c r="BL562" s="310"/>
      <c r="BM562" s="315"/>
      <c r="BN562" s="318"/>
    </row>
    <row r="563" s="121" customFormat="1" ht="33.95" hidden="1" customHeight="1" outlineLevel="5" spans="2:66">
      <c r="B563" s="122" t="s">
        <v>784</v>
      </c>
      <c r="C563" s="123" t="s">
        <v>2104</v>
      </c>
      <c r="D563" s="121" t="s">
        <v>2105</v>
      </c>
      <c r="E563" s="122"/>
      <c r="F563" s="122" t="s">
        <v>1610</v>
      </c>
      <c r="G563" s="122" t="s">
        <v>928</v>
      </c>
      <c r="H563" s="122">
        <f t="shared" si="972"/>
        <v>0</v>
      </c>
      <c r="I563" s="122" t="s">
        <v>1227</v>
      </c>
      <c r="J563" s="302"/>
      <c r="K563" s="122" t="s">
        <v>1135</v>
      </c>
      <c r="L563" s="122">
        <v>610</v>
      </c>
      <c r="M563" s="122" t="s">
        <v>1755</v>
      </c>
      <c r="N563" s="122">
        <f t="shared" si="973"/>
        <v>0</v>
      </c>
      <c r="O563" s="302"/>
      <c r="P563" s="302"/>
      <c r="Q563" s="302"/>
      <c r="R563" s="302"/>
      <c r="S563" s="302"/>
      <c r="T563" s="302"/>
      <c r="U563" s="302"/>
      <c r="V563" s="302"/>
      <c r="W563" s="302"/>
      <c r="X563" s="302"/>
      <c r="Y563" s="302"/>
      <c r="Z563" s="302"/>
      <c r="AA563" s="122"/>
      <c r="AB563" s="122">
        <f t="shared" si="974"/>
        <v>0</v>
      </c>
      <c r="AC563" s="122">
        <f t="shared" si="975"/>
        <v>0</v>
      </c>
      <c r="AD563" s="122"/>
      <c r="AE563" s="122"/>
      <c r="AF563" s="122">
        <f t="shared" si="976"/>
        <v>0</v>
      </c>
      <c r="AG563" s="122"/>
      <c r="AH563" s="122"/>
      <c r="AI563" s="122">
        <f t="shared" si="977"/>
        <v>0</v>
      </c>
      <c r="AJ563" s="122"/>
      <c r="AK563" s="122"/>
      <c r="AL563" s="122">
        <f t="shared" si="978"/>
        <v>0</v>
      </c>
      <c r="AM563" s="122"/>
      <c r="AN563" s="122"/>
      <c r="AO563" s="122">
        <f t="shared" si="979"/>
        <v>0</v>
      </c>
      <c r="AP563" s="122"/>
      <c r="AQ563" s="122"/>
      <c r="AR563" s="122">
        <f t="shared" si="980"/>
        <v>0</v>
      </c>
      <c r="AS563" s="122"/>
      <c r="AT563" s="122"/>
      <c r="AU563" s="122">
        <f t="shared" si="981"/>
        <v>0</v>
      </c>
      <c r="AV563" s="122"/>
      <c r="AW563" s="122"/>
      <c r="AX563" s="122">
        <f t="shared" si="982"/>
        <v>0</v>
      </c>
      <c r="AY563" s="122"/>
      <c r="AZ563" s="122"/>
      <c r="BA563" s="122">
        <f t="shared" si="983"/>
        <v>0</v>
      </c>
      <c r="BB563" s="122"/>
      <c r="BC563" s="122"/>
      <c r="BD563" s="122">
        <f t="shared" si="984"/>
        <v>0</v>
      </c>
      <c r="BE563" s="122"/>
      <c r="BF563" s="122"/>
      <c r="BG563" s="122">
        <f t="shared" si="985"/>
        <v>0</v>
      </c>
      <c r="BH563" s="122"/>
      <c r="BI563" s="122"/>
      <c r="BJ563" s="122">
        <f t="shared" si="986"/>
        <v>0</v>
      </c>
      <c r="BK563" s="122"/>
      <c r="BL563" s="310"/>
      <c r="BM563" s="315"/>
      <c r="BN563" s="318"/>
    </row>
    <row r="564" s="121" customFormat="1" ht="33.95" hidden="1" customHeight="1" outlineLevel="5" spans="2:66">
      <c r="B564" s="122" t="s">
        <v>784</v>
      </c>
      <c r="C564" s="123" t="s">
        <v>2106</v>
      </c>
      <c r="D564" s="121" t="s">
        <v>2107</v>
      </c>
      <c r="E564" s="122"/>
      <c r="F564" s="122" t="s">
        <v>1610</v>
      </c>
      <c r="G564" s="122" t="s">
        <v>928</v>
      </c>
      <c r="H564" s="122">
        <f t="shared" si="972"/>
        <v>0</v>
      </c>
      <c r="I564" s="122" t="s">
        <v>1227</v>
      </c>
      <c r="J564" s="302"/>
      <c r="K564" s="122" t="s">
        <v>1135</v>
      </c>
      <c r="L564" s="122">
        <v>500</v>
      </c>
      <c r="M564" s="122" t="s">
        <v>1755</v>
      </c>
      <c r="N564" s="122">
        <f t="shared" si="973"/>
        <v>0</v>
      </c>
      <c r="O564" s="302"/>
      <c r="P564" s="302"/>
      <c r="Q564" s="302"/>
      <c r="R564" s="302"/>
      <c r="S564" s="302"/>
      <c r="T564" s="302"/>
      <c r="U564" s="302"/>
      <c r="V564" s="302"/>
      <c r="W564" s="302"/>
      <c r="X564" s="302"/>
      <c r="Y564" s="302"/>
      <c r="Z564" s="302"/>
      <c r="AA564" s="122"/>
      <c r="AB564" s="122">
        <f t="shared" si="974"/>
        <v>0</v>
      </c>
      <c r="AC564" s="122">
        <f t="shared" si="975"/>
        <v>0</v>
      </c>
      <c r="AD564" s="122"/>
      <c r="AE564" s="122"/>
      <c r="AF564" s="122">
        <f t="shared" si="976"/>
        <v>0</v>
      </c>
      <c r="AG564" s="122"/>
      <c r="AH564" s="122"/>
      <c r="AI564" s="122">
        <f t="shared" si="977"/>
        <v>0</v>
      </c>
      <c r="AJ564" s="122"/>
      <c r="AK564" s="122"/>
      <c r="AL564" s="122">
        <f t="shared" si="978"/>
        <v>0</v>
      </c>
      <c r="AM564" s="122"/>
      <c r="AN564" s="122"/>
      <c r="AO564" s="122">
        <f t="shared" si="979"/>
        <v>0</v>
      </c>
      <c r="AP564" s="122"/>
      <c r="AQ564" s="122"/>
      <c r="AR564" s="122">
        <f t="shared" si="980"/>
        <v>0</v>
      </c>
      <c r="AS564" s="122"/>
      <c r="AT564" s="122"/>
      <c r="AU564" s="122">
        <f t="shared" si="981"/>
        <v>0</v>
      </c>
      <c r="AV564" s="122"/>
      <c r="AW564" s="122"/>
      <c r="AX564" s="122">
        <f t="shared" si="982"/>
        <v>0</v>
      </c>
      <c r="AY564" s="122"/>
      <c r="AZ564" s="122"/>
      <c r="BA564" s="122">
        <f t="shared" si="983"/>
        <v>0</v>
      </c>
      <c r="BB564" s="122"/>
      <c r="BC564" s="122"/>
      <c r="BD564" s="122">
        <f t="shared" si="984"/>
        <v>0</v>
      </c>
      <c r="BE564" s="122"/>
      <c r="BF564" s="122"/>
      <c r="BG564" s="122">
        <f t="shared" si="985"/>
        <v>0</v>
      </c>
      <c r="BH564" s="122"/>
      <c r="BI564" s="122"/>
      <c r="BJ564" s="122">
        <f t="shared" si="986"/>
        <v>0</v>
      </c>
      <c r="BK564" s="122"/>
      <c r="BL564" s="310"/>
      <c r="BM564" s="315"/>
      <c r="BN564" s="318"/>
    </row>
    <row r="565" s="121" customFormat="1" ht="33.95" hidden="1" customHeight="1" outlineLevel="5" spans="2:66">
      <c r="B565" s="122" t="s">
        <v>784</v>
      </c>
      <c r="C565" s="123" t="s">
        <v>2108</v>
      </c>
      <c r="D565" s="121" t="s">
        <v>2109</v>
      </c>
      <c r="E565" s="122"/>
      <c r="F565" s="122" t="s">
        <v>1610</v>
      </c>
      <c r="G565" s="122" t="s">
        <v>928</v>
      </c>
      <c r="H565" s="122">
        <f t="shared" si="972"/>
        <v>0</v>
      </c>
      <c r="I565" s="122" t="s">
        <v>1227</v>
      </c>
      <c r="J565" s="302"/>
      <c r="K565" s="122" t="s">
        <v>2110</v>
      </c>
      <c r="L565" s="122">
        <v>570</v>
      </c>
      <c r="M565" s="122" t="s">
        <v>2111</v>
      </c>
      <c r="N565" s="122">
        <f t="shared" si="973"/>
        <v>0</v>
      </c>
      <c r="O565" s="302"/>
      <c r="P565" s="302"/>
      <c r="Q565" s="302"/>
      <c r="R565" s="302"/>
      <c r="S565" s="302"/>
      <c r="T565" s="302"/>
      <c r="U565" s="302"/>
      <c r="V565" s="302"/>
      <c r="W565" s="302"/>
      <c r="X565" s="302"/>
      <c r="Y565" s="302"/>
      <c r="Z565" s="302"/>
      <c r="AA565" s="122"/>
      <c r="AB565" s="122">
        <f t="shared" si="974"/>
        <v>0</v>
      </c>
      <c r="AC565" s="122">
        <f t="shared" si="975"/>
        <v>0</v>
      </c>
      <c r="AD565" s="122"/>
      <c r="AE565" s="122"/>
      <c r="AF565" s="122">
        <f t="shared" si="976"/>
        <v>0</v>
      </c>
      <c r="AG565" s="122"/>
      <c r="AH565" s="122"/>
      <c r="AI565" s="122">
        <f t="shared" si="977"/>
        <v>0</v>
      </c>
      <c r="AJ565" s="122"/>
      <c r="AK565" s="122"/>
      <c r="AL565" s="122">
        <f t="shared" si="978"/>
        <v>0</v>
      </c>
      <c r="AM565" s="122"/>
      <c r="AN565" s="122"/>
      <c r="AO565" s="122">
        <f t="shared" si="979"/>
        <v>0</v>
      </c>
      <c r="AP565" s="122"/>
      <c r="AQ565" s="122"/>
      <c r="AR565" s="122">
        <f t="shared" si="980"/>
        <v>0</v>
      </c>
      <c r="AS565" s="122"/>
      <c r="AT565" s="122"/>
      <c r="AU565" s="122">
        <f t="shared" si="981"/>
        <v>0</v>
      </c>
      <c r="AV565" s="122"/>
      <c r="AW565" s="122"/>
      <c r="AX565" s="122">
        <f t="shared" si="982"/>
        <v>0</v>
      </c>
      <c r="AY565" s="122"/>
      <c r="AZ565" s="122"/>
      <c r="BA565" s="122">
        <f t="shared" si="983"/>
        <v>0</v>
      </c>
      <c r="BB565" s="122"/>
      <c r="BC565" s="122"/>
      <c r="BD565" s="122">
        <f t="shared" si="984"/>
        <v>0</v>
      </c>
      <c r="BE565" s="122"/>
      <c r="BF565" s="122"/>
      <c r="BG565" s="122">
        <f t="shared" si="985"/>
        <v>0</v>
      </c>
      <c r="BH565" s="122"/>
      <c r="BI565" s="122"/>
      <c r="BJ565" s="122">
        <f t="shared" si="986"/>
        <v>0</v>
      </c>
      <c r="BK565" s="122"/>
      <c r="BL565" s="310"/>
      <c r="BM565" s="315"/>
      <c r="BN565" s="318"/>
    </row>
    <row r="566" s="121" customFormat="1" ht="33.95" hidden="1" customHeight="1" outlineLevel="5" spans="2:66">
      <c r="B566" s="122" t="s">
        <v>784</v>
      </c>
      <c r="C566" s="123" t="s">
        <v>2112</v>
      </c>
      <c r="D566" s="121" t="s">
        <v>2113</v>
      </c>
      <c r="E566" s="122"/>
      <c r="F566" s="122" t="s">
        <v>1610</v>
      </c>
      <c r="G566" s="122" t="s">
        <v>928</v>
      </c>
      <c r="H566" s="122">
        <f t="shared" si="972"/>
        <v>0</v>
      </c>
      <c r="I566" s="122" t="s">
        <v>1227</v>
      </c>
      <c r="J566" s="302"/>
      <c r="K566" s="122" t="s">
        <v>1618</v>
      </c>
      <c r="L566" s="122">
        <v>115</v>
      </c>
      <c r="M566" s="122" t="s">
        <v>1619</v>
      </c>
      <c r="N566" s="122">
        <f t="shared" si="973"/>
        <v>0</v>
      </c>
      <c r="O566" s="302"/>
      <c r="P566" s="302"/>
      <c r="Q566" s="302"/>
      <c r="R566" s="302"/>
      <c r="S566" s="302"/>
      <c r="T566" s="302"/>
      <c r="U566" s="302"/>
      <c r="V566" s="302"/>
      <c r="W566" s="302"/>
      <c r="X566" s="302"/>
      <c r="Y566" s="302"/>
      <c r="Z566" s="302"/>
      <c r="AA566" s="122"/>
      <c r="AB566" s="122">
        <f t="shared" si="974"/>
        <v>0</v>
      </c>
      <c r="AC566" s="122">
        <f t="shared" si="975"/>
        <v>0</v>
      </c>
      <c r="AD566" s="122"/>
      <c r="AE566" s="122"/>
      <c r="AF566" s="122">
        <f t="shared" si="976"/>
        <v>0</v>
      </c>
      <c r="AG566" s="122"/>
      <c r="AH566" s="122"/>
      <c r="AI566" s="122">
        <f t="shared" si="977"/>
        <v>0</v>
      </c>
      <c r="AJ566" s="122"/>
      <c r="AK566" s="122"/>
      <c r="AL566" s="122">
        <f t="shared" si="978"/>
        <v>0</v>
      </c>
      <c r="AM566" s="122"/>
      <c r="AN566" s="122"/>
      <c r="AO566" s="122">
        <f t="shared" si="979"/>
        <v>0</v>
      </c>
      <c r="AP566" s="122"/>
      <c r="AQ566" s="122"/>
      <c r="AR566" s="122">
        <f t="shared" si="980"/>
        <v>0</v>
      </c>
      <c r="AS566" s="122"/>
      <c r="AT566" s="122"/>
      <c r="AU566" s="122">
        <f t="shared" si="981"/>
        <v>0</v>
      </c>
      <c r="AV566" s="122"/>
      <c r="AW566" s="122"/>
      <c r="AX566" s="122">
        <f t="shared" si="982"/>
        <v>0</v>
      </c>
      <c r="AY566" s="122"/>
      <c r="AZ566" s="122"/>
      <c r="BA566" s="122">
        <f t="shared" si="983"/>
        <v>0</v>
      </c>
      <c r="BB566" s="122"/>
      <c r="BC566" s="122"/>
      <c r="BD566" s="122">
        <f t="shared" si="984"/>
        <v>0</v>
      </c>
      <c r="BE566" s="122"/>
      <c r="BF566" s="122"/>
      <c r="BG566" s="122">
        <f t="shared" si="985"/>
        <v>0</v>
      </c>
      <c r="BH566" s="122"/>
      <c r="BI566" s="122"/>
      <c r="BJ566" s="122">
        <f t="shared" si="986"/>
        <v>0</v>
      </c>
      <c r="BK566" s="122"/>
      <c r="BL566" s="310"/>
      <c r="BM566" s="315"/>
      <c r="BN566" s="318"/>
    </row>
    <row r="567" s="121" customFormat="1" ht="33.95" hidden="1" customHeight="1" outlineLevel="5" spans="2:66">
      <c r="B567" s="122" t="s">
        <v>784</v>
      </c>
      <c r="C567" s="123" t="s">
        <v>2114</v>
      </c>
      <c r="D567" s="121" t="s">
        <v>2115</v>
      </c>
      <c r="E567" s="122"/>
      <c r="F567" s="122" t="s">
        <v>1610</v>
      </c>
      <c r="G567" s="122" t="s">
        <v>928</v>
      </c>
      <c r="H567" s="122">
        <f t="shared" si="972"/>
        <v>0</v>
      </c>
      <c r="I567" s="122" t="s">
        <v>1227</v>
      </c>
      <c r="J567" s="302"/>
      <c r="K567" s="122" t="s">
        <v>1135</v>
      </c>
      <c r="L567" s="122">
        <v>150</v>
      </c>
      <c r="M567" s="122" t="s">
        <v>1755</v>
      </c>
      <c r="N567" s="122">
        <f t="shared" si="973"/>
        <v>0</v>
      </c>
      <c r="O567" s="302"/>
      <c r="P567" s="302"/>
      <c r="Q567" s="302"/>
      <c r="R567" s="302"/>
      <c r="S567" s="302"/>
      <c r="T567" s="302"/>
      <c r="U567" s="302"/>
      <c r="V567" s="302"/>
      <c r="W567" s="302"/>
      <c r="X567" s="302"/>
      <c r="Y567" s="302"/>
      <c r="Z567" s="302"/>
      <c r="AA567" s="122"/>
      <c r="AB567" s="122">
        <f t="shared" si="974"/>
        <v>0</v>
      </c>
      <c r="AC567" s="122">
        <f t="shared" si="975"/>
        <v>0</v>
      </c>
      <c r="AD567" s="122"/>
      <c r="AE567" s="122"/>
      <c r="AF567" s="122">
        <f t="shared" si="976"/>
        <v>0</v>
      </c>
      <c r="AG567" s="122"/>
      <c r="AH567" s="122"/>
      <c r="AI567" s="122">
        <f t="shared" si="977"/>
        <v>0</v>
      </c>
      <c r="AJ567" s="122"/>
      <c r="AK567" s="122"/>
      <c r="AL567" s="122">
        <f t="shared" si="978"/>
        <v>0</v>
      </c>
      <c r="AM567" s="122"/>
      <c r="AN567" s="122"/>
      <c r="AO567" s="122">
        <f t="shared" si="979"/>
        <v>0</v>
      </c>
      <c r="AP567" s="122"/>
      <c r="AQ567" s="122"/>
      <c r="AR567" s="122">
        <f t="shared" si="980"/>
        <v>0</v>
      </c>
      <c r="AS567" s="122"/>
      <c r="AT567" s="122"/>
      <c r="AU567" s="122">
        <f t="shared" si="981"/>
        <v>0</v>
      </c>
      <c r="AV567" s="122"/>
      <c r="AW567" s="122"/>
      <c r="AX567" s="122">
        <f t="shared" si="982"/>
        <v>0</v>
      </c>
      <c r="AY567" s="122"/>
      <c r="AZ567" s="122"/>
      <c r="BA567" s="122">
        <f t="shared" si="983"/>
        <v>0</v>
      </c>
      <c r="BB567" s="122"/>
      <c r="BC567" s="122"/>
      <c r="BD567" s="122">
        <f t="shared" si="984"/>
        <v>0</v>
      </c>
      <c r="BE567" s="122"/>
      <c r="BF567" s="122"/>
      <c r="BG567" s="122">
        <f t="shared" si="985"/>
        <v>0</v>
      </c>
      <c r="BH567" s="122"/>
      <c r="BI567" s="122"/>
      <c r="BJ567" s="122">
        <f t="shared" si="986"/>
        <v>0</v>
      </c>
      <c r="BK567" s="122"/>
      <c r="BL567" s="310"/>
      <c r="BM567" s="315"/>
      <c r="BN567" s="318"/>
    </row>
    <row r="568" s="121" customFormat="1" ht="33.95" hidden="1" customHeight="1" outlineLevel="5" spans="2:66">
      <c r="B568" s="122" t="s">
        <v>784</v>
      </c>
      <c r="C568" s="123" t="s">
        <v>2116</v>
      </c>
      <c r="D568" s="121" t="s">
        <v>2117</v>
      </c>
      <c r="E568" s="122"/>
      <c r="F568" s="122" t="s">
        <v>1610</v>
      </c>
      <c r="G568" s="122" t="s">
        <v>928</v>
      </c>
      <c r="H568" s="122">
        <f t="shared" si="972"/>
        <v>0</v>
      </c>
      <c r="I568" s="122" t="s">
        <v>1227</v>
      </c>
      <c r="J568" s="302"/>
      <c r="K568" s="122" t="s">
        <v>1135</v>
      </c>
      <c r="L568" s="122">
        <v>91</v>
      </c>
      <c r="M568" s="122" t="s">
        <v>1755</v>
      </c>
      <c r="N568" s="122">
        <f t="shared" si="973"/>
        <v>0</v>
      </c>
      <c r="O568" s="302"/>
      <c r="P568" s="302"/>
      <c r="Q568" s="302"/>
      <c r="R568" s="302"/>
      <c r="S568" s="302"/>
      <c r="T568" s="302"/>
      <c r="U568" s="302"/>
      <c r="V568" s="302"/>
      <c r="W568" s="302"/>
      <c r="X568" s="302"/>
      <c r="Y568" s="302"/>
      <c r="Z568" s="302"/>
      <c r="AA568" s="122"/>
      <c r="AB568" s="122">
        <f t="shared" si="974"/>
        <v>0</v>
      </c>
      <c r="AC568" s="122">
        <f t="shared" si="975"/>
        <v>0</v>
      </c>
      <c r="AD568" s="122"/>
      <c r="AE568" s="122"/>
      <c r="AF568" s="122">
        <f t="shared" si="976"/>
        <v>0</v>
      </c>
      <c r="AG568" s="122"/>
      <c r="AH568" s="122"/>
      <c r="AI568" s="122">
        <f t="shared" si="977"/>
        <v>0</v>
      </c>
      <c r="AJ568" s="122"/>
      <c r="AK568" s="122"/>
      <c r="AL568" s="122">
        <f t="shared" si="978"/>
        <v>0</v>
      </c>
      <c r="AM568" s="122"/>
      <c r="AN568" s="122"/>
      <c r="AO568" s="122">
        <f t="shared" si="979"/>
        <v>0</v>
      </c>
      <c r="AP568" s="122"/>
      <c r="AQ568" s="122"/>
      <c r="AR568" s="122">
        <f t="shared" si="980"/>
        <v>0</v>
      </c>
      <c r="AS568" s="122"/>
      <c r="AT568" s="122"/>
      <c r="AU568" s="122">
        <f t="shared" si="981"/>
        <v>0</v>
      </c>
      <c r="AV568" s="122"/>
      <c r="AW568" s="122"/>
      <c r="AX568" s="122">
        <f t="shared" si="982"/>
        <v>0</v>
      </c>
      <c r="AY568" s="122"/>
      <c r="AZ568" s="122"/>
      <c r="BA568" s="122">
        <f t="shared" si="983"/>
        <v>0</v>
      </c>
      <c r="BB568" s="122"/>
      <c r="BC568" s="122"/>
      <c r="BD568" s="122">
        <f t="shared" si="984"/>
        <v>0</v>
      </c>
      <c r="BE568" s="122"/>
      <c r="BF568" s="122"/>
      <c r="BG568" s="122">
        <f t="shared" si="985"/>
        <v>0</v>
      </c>
      <c r="BH568" s="122"/>
      <c r="BI568" s="122"/>
      <c r="BJ568" s="122">
        <f t="shared" si="986"/>
        <v>0</v>
      </c>
      <c r="BK568" s="122"/>
      <c r="BL568" s="310"/>
      <c r="BM568" s="315"/>
      <c r="BN568" s="318"/>
    </row>
    <row r="569" s="121" customFormat="1" ht="33.95" hidden="1" customHeight="1" outlineLevel="5" spans="2:66">
      <c r="B569" s="122" t="s">
        <v>784</v>
      </c>
      <c r="C569" s="123" t="s">
        <v>2118</v>
      </c>
      <c r="D569" s="121" t="s">
        <v>2119</v>
      </c>
      <c r="E569" s="122"/>
      <c r="F569" s="122" t="s">
        <v>1610</v>
      </c>
      <c r="G569" s="122" t="s">
        <v>928</v>
      </c>
      <c r="H569" s="122">
        <f t="shared" si="972"/>
        <v>0</v>
      </c>
      <c r="I569" s="122" t="s">
        <v>1227</v>
      </c>
      <c r="J569" s="302"/>
      <c r="K569" s="122" t="s">
        <v>1135</v>
      </c>
      <c r="L569" s="122">
        <v>165</v>
      </c>
      <c r="M569" s="122" t="s">
        <v>1755</v>
      </c>
      <c r="N569" s="122">
        <f t="shared" si="973"/>
        <v>0</v>
      </c>
      <c r="O569" s="320"/>
      <c r="P569" s="320"/>
      <c r="Q569" s="320"/>
      <c r="R569" s="320"/>
      <c r="S569" s="320"/>
      <c r="T569" s="320"/>
      <c r="U569" s="320"/>
      <c r="V569" s="320"/>
      <c r="W569" s="320"/>
      <c r="X569" s="320"/>
      <c r="Y569" s="320"/>
      <c r="Z569" s="320"/>
      <c r="AA569" s="122"/>
      <c r="AB569" s="122">
        <f t="shared" si="974"/>
        <v>0</v>
      </c>
      <c r="AC569" s="122">
        <f t="shared" si="975"/>
        <v>0</v>
      </c>
      <c r="AD569" s="122"/>
      <c r="AE569" s="122"/>
      <c r="AF569" s="122">
        <f t="shared" si="976"/>
        <v>0</v>
      </c>
      <c r="AG569" s="122"/>
      <c r="AH569" s="122"/>
      <c r="AI569" s="122">
        <f t="shared" si="977"/>
        <v>0</v>
      </c>
      <c r="AJ569" s="122"/>
      <c r="AK569" s="122"/>
      <c r="AL569" s="122">
        <f t="shared" si="978"/>
        <v>0</v>
      </c>
      <c r="AM569" s="122"/>
      <c r="AN569" s="122"/>
      <c r="AO569" s="122">
        <f t="shared" si="979"/>
        <v>0</v>
      </c>
      <c r="AP569" s="122"/>
      <c r="AQ569" s="122"/>
      <c r="AR569" s="122">
        <f t="shared" si="980"/>
        <v>0</v>
      </c>
      <c r="AS569" s="122"/>
      <c r="AT569" s="122"/>
      <c r="AU569" s="122">
        <f t="shared" si="981"/>
        <v>0</v>
      </c>
      <c r="AV569" s="122"/>
      <c r="AW569" s="122"/>
      <c r="AX569" s="122">
        <f t="shared" si="982"/>
        <v>0</v>
      </c>
      <c r="AY569" s="122"/>
      <c r="AZ569" s="122"/>
      <c r="BA569" s="122">
        <f t="shared" si="983"/>
        <v>0</v>
      </c>
      <c r="BB569" s="122"/>
      <c r="BC569" s="122"/>
      <c r="BD569" s="122">
        <f t="shared" si="984"/>
        <v>0</v>
      </c>
      <c r="BE569" s="122"/>
      <c r="BF569" s="122"/>
      <c r="BG569" s="122">
        <f t="shared" si="985"/>
        <v>0</v>
      </c>
      <c r="BH569" s="122"/>
      <c r="BI569" s="122"/>
      <c r="BJ569" s="122">
        <f t="shared" si="986"/>
        <v>0</v>
      </c>
      <c r="BK569" s="122"/>
      <c r="BL569" s="310"/>
      <c r="BM569" s="315"/>
      <c r="BN569" s="318"/>
    </row>
    <row r="570" s="48" customFormat="1" ht="33.95" hidden="1" customHeight="1" outlineLevel="3" collapsed="1" spans="2:66">
      <c r="B570" s="118" t="s">
        <v>779</v>
      </c>
      <c r="C570" s="119" t="s">
        <v>2120</v>
      </c>
      <c r="D570" s="48" t="s">
        <v>2121</v>
      </c>
      <c r="E570" s="118"/>
      <c r="F570" s="118"/>
      <c r="G570" s="118"/>
      <c r="H570" s="118">
        <f>SUM(H571:H580)</f>
        <v>0</v>
      </c>
      <c r="I570" s="118"/>
      <c r="J570" s="118"/>
      <c r="K570" s="118"/>
      <c r="L570" s="118"/>
      <c r="M570" s="118"/>
      <c r="N570" s="309"/>
      <c r="O570" s="292"/>
      <c r="P570" s="292"/>
      <c r="Q570" s="292"/>
      <c r="R570" s="292"/>
      <c r="S570" s="292"/>
      <c r="T570" s="292"/>
      <c r="U570" s="292"/>
      <c r="V570" s="292"/>
      <c r="W570" s="292"/>
      <c r="X570" s="292"/>
      <c r="Y570" s="292"/>
      <c r="Z570" s="292"/>
      <c r="AA570" s="292"/>
      <c r="AB570" s="118">
        <f t="shared" ref="AB570:AC570" si="987">SUM(AB571:AB580)</f>
        <v>0</v>
      </c>
      <c r="AC570" s="118">
        <f t="shared" si="987"/>
        <v>0</v>
      </c>
      <c r="AD570" s="118"/>
      <c r="AE570" s="118"/>
      <c r="AF570" s="118">
        <f>SUM(AF571:AF580)</f>
        <v>0</v>
      </c>
      <c r="AG570" s="118"/>
      <c r="AH570" s="118"/>
      <c r="AI570" s="118">
        <f>SUM(AI571:AI580)</f>
        <v>0</v>
      </c>
      <c r="AJ570" s="118"/>
      <c r="AK570" s="118"/>
      <c r="AL570" s="118">
        <f>SUM(AL571:AL580)</f>
        <v>0</v>
      </c>
      <c r="AM570" s="118"/>
      <c r="AN570" s="118"/>
      <c r="AO570" s="118">
        <f>SUM(AO571:AO580)</f>
        <v>0</v>
      </c>
      <c r="AP570" s="118"/>
      <c r="AQ570" s="118"/>
      <c r="AR570" s="118">
        <f>SUM(AR571:AR580)</f>
        <v>0</v>
      </c>
      <c r="AS570" s="118"/>
      <c r="AT570" s="118"/>
      <c r="AU570" s="118">
        <f>SUM(AU571:AU580)</f>
        <v>0</v>
      </c>
      <c r="AV570" s="118"/>
      <c r="AW570" s="118"/>
      <c r="AX570" s="118">
        <f>SUM(AX571:AX580)</f>
        <v>0</v>
      </c>
      <c r="AY570" s="118"/>
      <c r="AZ570" s="118"/>
      <c r="BA570" s="118">
        <f>SUM(BA571:BA580)</f>
        <v>0</v>
      </c>
      <c r="BB570" s="118"/>
      <c r="BC570" s="118"/>
      <c r="BD570" s="118">
        <f>SUM(BD571:BD580)</f>
        <v>0</v>
      </c>
      <c r="BE570" s="118"/>
      <c r="BF570" s="118"/>
      <c r="BG570" s="118">
        <f>SUM(BG571:BG580)</f>
        <v>0</v>
      </c>
      <c r="BH570" s="118"/>
      <c r="BI570" s="118"/>
      <c r="BJ570" s="118">
        <f>SUM(BJ571:BJ580)</f>
        <v>0</v>
      </c>
      <c r="BK570" s="118"/>
      <c r="BL570" s="309"/>
      <c r="BM570" s="315"/>
      <c r="BN570" s="317"/>
    </row>
    <row r="571" s="121" customFormat="1" ht="33.95" hidden="1" customHeight="1" outlineLevel="4" spans="2:66">
      <c r="B571" s="122" t="s">
        <v>784</v>
      </c>
      <c r="C571" s="123" t="s">
        <v>2122</v>
      </c>
      <c r="D571" s="121" t="s">
        <v>2123</v>
      </c>
      <c r="E571" s="122"/>
      <c r="F571" s="122" t="s">
        <v>2124</v>
      </c>
      <c r="G571" s="122" t="s">
        <v>1836</v>
      </c>
      <c r="H571" s="122">
        <f t="shared" ref="H571:H581" si="988">J571*L571*N571</f>
        <v>0</v>
      </c>
      <c r="I571" s="122" t="s">
        <v>1227</v>
      </c>
      <c r="J571" s="122">
        <v>1</v>
      </c>
      <c r="K571" s="122" t="s">
        <v>1228</v>
      </c>
      <c r="L571" s="302"/>
      <c r="M571" s="122" t="s">
        <v>1229</v>
      </c>
      <c r="N571" s="310">
        <v>12</v>
      </c>
      <c r="O571" s="293"/>
      <c r="P571" s="293"/>
      <c r="Q571" s="293"/>
      <c r="R571" s="293"/>
      <c r="S571" s="293"/>
      <c r="T571" s="293"/>
      <c r="U571" s="293"/>
      <c r="V571" s="293"/>
      <c r="W571" s="293"/>
      <c r="X571" s="293"/>
      <c r="Y571" s="293"/>
      <c r="Z571" s="293"/>
      <c r="AA571" s="293"/>
      <c r="AB571" s="122">
        <f t="shared" ref="AB571:AB581" si="989">SUM(AC571,AF571,AI571,AL571,AO571,AR571,AU571,AX571,BA571,BD571,BG571,BJ571)</f>
        <v>0</v>
      </c>
      <c r="AC571" s="122">
        <f t="shared" ref="AC571:AC580" si="990">IF(O571="√",$J571*$L571/$N571,0)</f>
        <v>0</v>
      </c>
      <c r="AD571" s="122"/>
      <c r="AE571" s="122"/>
      <c r="AF571" s="122">
        <f t="shared" ref="AF571:AF580" si="991">IF(P571="√",$J571*$L571/$N571,0)</f>
        <v>0</v>
      </c>
      <c r="AG571" s="122"/>
      <c r="AH571" s="122"/>
      <c r="AI571" s="122">
        <f t="shared" ref="AI571:AI580" si="992">IF(Q571="√",$J571*$L571/$N571,0)</f>
        <v>0</v>
      </c>
      <c r="AJ571" s="122"/>
      <c r="AK571" s="122"/>
      <c r="AL571" s="122">
        <f t="shared" ref="AL571:AL580" si="993">IF(R571="√",$J571*$L571/$N571,0)</f>
        <v>0</v>
      </c>
      <c r="AM571" s="122"/>
      <c r="AN571" s="122"/>
      <c r="AO571" s="122">
        <f t="shared" ref="AO571:AO580" si="994">IF(S571="√",$J571*$L571/$N571,0)</f>
        <v>0</v>
      </c>
      <c r="AP571" s="122"/>
      <c r="AQ571" s="122"/>
      <c r="AR571" s="122">
        <f t="shared" ref="AR571:AR580" si="995">IF(T571="√",$J571*$L571/$N571,0)</f>
        <v>0</v>
      </c>
      <c r="AS571" s="122"/>
      <c r="AT571" s="122"/>
      <c r="AU571" s="122">
        <f t="shared" ref="AU571:AU580" si="996">IF(U571="√",$J571*$L571/$N571,0)</f>
        <v>0</v>
      </c>
      <c r="AV571" s="122"/>
      <c r="AW571" s="122"/>
      <c r="AX571" s="122">
        <f t="shared" ref="AX571:AX580" si="997">IF(V571="√",$J571*$L571/$N571,0)</f>
        <v>0</v>
      </c>
      <c r="AY571" s="122"/>
      <c r="AZ571" s="122"/>
      <c r="BA571" s="122">
        <f t="shared" ref="BA571:BA580" si="998">IF(W571="√",$J571*$L571/$N571,0)</f>
        <v>0</v>
      </c>
      <c r="BB571" s="122"/>
      <c r="BC571" s="122"/>
      <c r="BD571" s="122">
        <f t="shared" ref="BD571:BD580" si="999">IF(X571="√",$J571*$L571/$N571,0)</f>
        <v>0</v>
      </c>
      <c r="BE571" s="122"/>
      <c r="BF571" s="122"/>
      <c r="BG571" s="122">
        <f t="shared" ref="BG571:BG580" si="1000">IF(Y571="√",$J571*$L571/$N571,0)</f>
        <v>0</v>
      </c>
      <c r="BH571" s="122"/>
      <c r="BI571" s="122"/>
      <c r="BJ571" s="122">
        <f t="shared" ref="BJ571:BJ580" si="1001">IF(Z571="√",$J571*$L571/$N571,0)</f>
        <v>0</v>
      </c>
      <c r="BK571" s="122"/>
      <c r="BL571" s="310"/>
      <c r="BM571" s="315"/>
      <c r="BN571" s="318"/>
    </row>
    <row r="572" s="121" customFormat="1" ht="33.95" hidden="1" customHeight="1" outlineLevel="4" spans="2:66">
      <c r="B572" s="122" t="s">
        <v>784</v>
      </c>
      <c r="C572" s="123" t="s">
        <v>2125</v>
      </c>
      <c r="D572" s="121" t="s">
        <v>2126</v>
      </c>
      <c r="E572" s="122"/>
      <c r="F572" s="122" t="s">
        <v>2124</v>
      </c>
      <c r="G572" s="122" t="s">
        <v>1836</v>
      </c>
      <c r="H572" s="122">
        <f t="shared" si="988"/>
        <v>0</v>
      </c>
      <c r="I572" s="122" t="s">
        <v>1227</v>
      </c>
      <c r="J572" s="122">
        <v>1</v>
      </c>
      <c r="K572" s="122" t="s">
        <v>1228</v>
      </c>
      <c r="L572" s="302"/>
      <c r="M572" s="122" t="s">
        <v>1229</v>
      </c>
      <c r="N572" s="310">
        <v>12</v>
      </c>
      <c r="O572" s="293"/>
      <c r="P572" s="293"/>
      <c r="Q572" s="293"/>
      <c r="R572" s="293"/>
      <c r="S572" s="293"/>
      <c r="T572" s="293"/>
      <c r="U572" s="293"/>
      <c r="V572" s="293"/>
      <c r="W572" s="293"/>
      <c r="X572" s="293"/>
      <c r="Y572" s="293"/>
      <c r="Z572" s="293"/>
      <c r="AA572" s="293"/>
      <c r="AB572" s="122">
        <f t="shared" si="989"/>
        <v>0</v>
      </c>
      <c r="AC572" s="122">
        <f t="shared" si="990"/>
        <v>0</v>
      </c>
      <c r="AD572" s="122"/>
      <c r="AE572" s="122"/>
      <c r="AF572" s="122">
        <f t="shared" si="991"/>
        <v>0</v>
      </c>
      <c r="AG572" s="122"/>
      <c r="AH572" s="122"/>
      <c r="AI572" s="122">
        <f t="shared" si="992"/>
        <v>0</v>
      </c>
      <c r="AJ572" s="122"/>
      <c r="AK572" s="122"/>
      <c r="AL572" s="122">
        <f t="shared" si="993"/>
        <v>0</v>
      </c>
      <c r="AM572" s="122"/>
      <c r="AN572" s="122"/>
      <c r="AO572" s="122">
        <f t="shared" si="994"/>
        <v>0</v>
      </c>
      <c r="AP572" s="122"/>
      <c r="AQ572" s="122"/>
      <c r="AR572" s="122">
        <f t="shared" si="995"/>
        <v>0</v>
      </c>
      <c r="AS572" s="122"/>
      <c r="AT572" s="122"/>
      <c r="AU572" s="122">
        <f t="shared" si="996"/>
        <v>0</v>
      </c>
      <c r="AV572" s="122"/>
      <c r="AW572" s="122"/>
      <c r="AX572" s="122">
        <f t="shared" si="997"/>
        <v>0</v>
      </c>
      <c r="AY572" s="122"/>
      <c r="AZ572" s="122"/>
      <c r="BA572" s="122">
        <f t="shared" si="998"/>
        <v>0</v>
      </c>
      <c r="BB572" s="122"/>
      <c r="BC572" s="122"/>
      <c r="BD572" s="122">
        <f t="shared" si="999"/>
        <v>0</v>
      </c>
      <c r="BE572" s="122"/>
      <c r="BF572" s="122"/>
      <c r="BG572" s="122">
        <f t="shared" si="1000"/>
        <v>0</v>
      </c>
      <c r="BH572" s="122"/>
      <c r="BI572" s="122"/>
      <c r="BJ572" s="122">
        <f t="shared" si="1001"/>
        <v>0</v>
      </c>
      <c r="BK572" s="122"/>
      <c r="BL572" s="310"/>
      <c r="BM572" s="315"/>
      <c r="BN572" s="318"/>
    </row>
    <row r="573" s="121" customFormat="1" ht="33.95" hidden="1" customHeight="1" outlineLevel="4" spans="2:66">
      <c r="B573" s="122" t="s">
        <v>784</v>
      </c>
      <c r="C573" s="123" t="s">
        <v>2127</v>
      </c>
      <c r="D573" s="121" t="s">
        <v>2128</v>
      </c>
      <c r="E573" s="122"/>
      <c r="F573" s="122" t="s">
        <v>2124</v>
      </c>
      <c r="G573" s="122" t="s">
        <v>1836</v>
      </c>
      <c r="H573" s="122">
        <f t="shared" si="988"/>
        <v>0</v>
      </c>
      <c r="I573" s="122" t="s">
        <v>1227</v>
      </c>
      <c r="J573" s="122">
        <v>1</v>
      </c>
      <c r="K573" s="122" t="s">
        <v>1228</v>
      </c>
      <c r="L573" s="302"/>
      <c r="M573" s="122" t="s">
        <v>1229</v>
      </c>
      <c r="N573" s="310">
        <v>12</v>
      </c>
      <c r="O573" s="293"/>
      <c r="P573" s="293"/>
      <c r="Q573" s="293"/>
      <c r="R573" s="293"/>
      <c r="S573" s="293"/>
      <c r="T573" s="293"/>
      <c r="U573" s="293"/>
      <c r="V573" s="293"/>
      <c r="W573" s="293"/>
      <c r="X573" s="293"/>
      <c r="Y573" s="293"/>
      <c r="Z573" s="293"/>
      <c r="AA573" s="293"/>
      <c r="AB573" s="122">
        <f t="shared" si="989"/>
        <v>0</v>
      </c>
      <c r="AC573" s="122">
        <f t="shared" si="990"/>
        <v>0</v>
      </c>
      <c r="AD573" s="122"/>
      <c r="AE573" s="122"/>
      <c r="AF573" s="122">
        <f t="shared" si="991"/>
        <v>0</v>
      </c>
      <c r="AG573" s="122"/>
      <c r="AH573" s="122"/>
      <c r="AI573" s="122">
        <f t="shared" si="992"/>
        <v>0</v>
      </c>
      <c r="AJ573" s="122"/>
      <c r="AK573" s="122"/>
      <c r="AL573" s="122">
        <f t="shared" si="993"/>
        <v>0</v>
      </c>
      <c r="AM573" s="122"/>
      <c r="AN573" s="122"/>
      <c r="AO573" s="122">
        <f t="shared" si="994"/>
        <v>0</v>
      </c>
      <c r="AP573" s="122"/>
      <c r="AQ573" s="122"/>
      <c r="AR573" s="122">
        <f t="shared" si="995"/>
        <v>0</v>
      </c>
      <c r="AS573" s="122"/>
      <c r="AT573" s="122"/>
      <c r="AU573" s="122">
        <f t="shared" si="996"/>
        <v>0</v>
      </c>
      <c r="AV573" s="122"/>
      <c r="AW573" s="122"/>
      <c r="AX573" s="122">
        <f t="shared" si="997"/>
        <v>0</v>
      </c>
      <c r="AY573" s="122"/>
      <c r="AZ573" s="122"/>
      <c r="BA573" s="122">
        <f t="shared" si="998"/>
        <v>0</v>
      </c>
      <c r="BB573" s="122"/>
      <c r="BC573" s="122"/>
      <c r="BD573" s="122">
        <f t="shared" si="999"/>
        <v>0</v>
      </c>
      <c r="BE573" s="122"/>
      <c r="BF573" s="122"/>
      <c r="BG573" s="122">
        <f t="shared" si="1000"/>
        <v>0</v>
      </c>
      <c r="BH573" s="122"/>
      <c r="BI573" s="122"/>
      <c r="BJ573" s="122">
        <f t="shared" si="1001"/>
        <v>0</v>
      </c>
      <c r="BK573" s="122"/>
      <c r="BL573" s="310"/>
      <c r="BM573" s="315"/>
      <c r="BN573" s="318"/>
    </row>
    <row r="574" s="121" customFormat="1" ht="33.95" hidden="1" customHeight="1" outlineLevel="4" spans="2:66">
      <c r="B574" s="122" t="s">
        <v>784</v>
      </c>
      <c r="C574" s="123" t="s">
        <v>2129</v>
      </c>
      <c r="D574" s="121" t="s">
        <v>2130</v>
      </c>
      <c r="E574" s="122"/>
      <c r="F574" s="122" t="s">
        <v>2124</v>
      </c>
      <c r="G574" s="122" t="s">
        <v>1836</v>
      </c>
      <c r="H574" s="122">
        <f t="shared" si="988"/>
        <v>0</v>
      </c>
      <c r="I574" s="122" t="s">
        <v>1227</v>
      </c>
      <c r="J574" s="122">
        <v>1</v>
      </c>
      <c r="K574" s="122" t="s">
        <v>1228</v>
      </c>
      <c r="L574" s="302"/>
      <c r="M574" s="122" t="s">
        <v>1229</v>
      </c>
      <c r="N574" s="310">
        <v>12</v>
      </c>
      <c r="O574" s="293"/>
      <c r="P574" s="293"/>
      <c r="Q574" s="293"/>
      <c r="R574" s="293"/>
      <c r="S574" s="293"/>
      <c r="T574" s="293"/>
      <c r="U574" s="293"/>
      <c r="V574" s="293"/>
      <c r="W574" s="293"/>
      <c r="X574" s="293"/>
      <c r="Y574" s="293"/>
      <c r="Z574" s="293"/>
      <c r="AA574" s="293"/>
      <c r="AB574" s="122">
        <f t="shared" si="989"/>
        <v>0</v>
      </c>
      <c r="AC574" s="122">
        <f t="shared" si="990"/>
        <v>0</v>
      </c>
      <c r="AD574" s="122"/>
      <c r="AE574" s="122"/>
      <c r="AF574" s="122">
        <f t="shared" si="991"/>
        <v>0</v>
      </c>
      <c r="AG574" s="122"/>
      <c r="AH574" s="122"/>
      <c r="AI574" s="122">
        <f t="shared" si="992"/>
        <v>0</v>
      </c>
      <c r="AJ574" s="122"/>
      <c r="AK574" s="122"/>
      <c r="AL574" s="122">
        <f t="shared" si="993"/>
        <v>0</v>
      </c>
      <c r="AM574" s="122"/>
      <c r="AN574" s="122"/>
      <c r="AO574" s="122">
        <f t="shared" si="994"/>
        <v>0</v>
      </c>
      <c r="AP574" s="122"/>
      <c r="AQ574" s="122"/>
      <c r="AR574" s="122">
        <f t="shared" si="995"/>
        <v>0</v>
      </c>
      <c r="AS574" s="122"/>
      <c r="AT574" s="122"/>
      <c r="AU574" s="122">
        <f t="shared" si="996"/>
        <v>0</v>
      </c>
      <c r="AV574" s="122"/>
      <c r="AW574" s="122"/>
      <c r="AX574" s="122">
        <f t="shared" si="997"/>
        <v>0</v>
      </c>
      <c r="AY574" s="122"/>
      <c r="AZ574" s="122"/>
      <c r="BA574" s="122">
        <f t="shared" si="998"/>
        <v>0</v>
      </c>
      <c r="BB574" s="122"/>
      <c r="BC574" s="122"/>
      <c r="BD574" s="122">
        <f t="shared" si="999"/>
        <v>0</v>
      </c>
      <c r="BE574" s="122"/>
      <c r="BF574" s="122"/>
      <c r="BG574" s="122">
        <f t="shared" si="1000"/>
        <v>0</v>
      </c>
      <c r="BH574" s="122"/>
      <c r="BI574" s="122"/>
      <c r="BJ574" s="122">
        <f t="shared" si="1001"/>
        <v>0</v>
      </c>
      <c r="BK574" s="122"/>
      <c r="BL574" s="310"/>
      <c r="BM574" s="315"/>
      <c r="BN574" s="318"/>
    </row>
    <row r="575" s="121" customFormat="1" ht="33.95" hidden="1" customHeight="1" outlineLevel="4" spans="2:66">
      <c r="B575" s="122" t="s">
        <v>784</v>
      </c>
      <c r="C575" s="123" t="s">
        <v>2131</v>
      </c>
      <c r="D575" s="121" t="s">
        <v>2132</v>
      </c>
      <c r="E575" s="122"/>
      <c r="F575" s="122" t="s">
        <v>2124</v>
      </c>
      <c r="G575" s="122" t="s">
        <v>1836</v>
      </c>
      <c r="H575" s="122">
        <f t="shared" si="988"/>
        <v>0</v>
      </c>
      <c r="I575" s="122" t="s">
        <v>1227</v>
      </c>
      <c r="J575" s="122">
        <v>1</v>
      </c>
      <c r="K575" s="122" t="s">
        <v>1228</v>
      </c>
      <c r="L575" s="302"/>
      <c r="M575" s="122" t="s">
        <v>1229</v>
      </c>
      <c r="N575" s="310">
        <v>12</v>
      </c>
      <c r="O575" s="293"/>
      <c r="P575" s="293"/>
      <c r="Q575" s="293"/>
      <c r="R575" s="293"/>
      <c r="S575" s="293"/>
      <c r="T575" s="293"/>
      <c r="U575" s="293"/>
      <c r="V575" s="293"/>
      <c r="W575" s="293"/>
      <c r="X575" s="293"/>
      <c r="Y575" s="293"/>
      <c r="Z575" s="293"/>
      <c r="AA575" s="293"/>
      <c r="AB575" s="122">
        <f t="shared" si="989"/>
        <v>0</v>
      </c>
      <c r="AC575" s="122">
        <f t="shared" si="990"/>
        <v>0</v>
      </c>
      <c r="AD575" s="122"/>
      <c r="AE575" s="122"/>
      <c r="AF575" s="122">
        <f t="shared" si="991"/>
        <v>0</v>
      </c>
      <c r="AG575" s="122"/>
      <c r="AH575" s="122"/>
      <c r="AI575" s="122">
        <f t="shared" si="992"/>
        <v>0</v>
      </c>
      <c r="AJ575" s="122"/>
      <c r="AK575" s="122"/>
      <c r="AL575" s="122">
        <f t="shared" si="993"/>
        <v>0</v>
      </c>
      <c r="AM575" s="122"/>
      <c r="AN575" s="122"/>
      <c r="AO575" s="122">
        <f t="shared" si="994"/>
        <v>0</v>
      </c>
      <c r="AP575" s="122"/>
      <c r="AQ575" s="122"/>
      <c r="AR575" s="122">
        <f t="shared" si="995"/>
        <v>0</v>
      </c>
      <c r="AS575" s="122"/>
      <c r="AT575" s="122"/>
      <c r="AU575" s="122">
        <f t="shared" si="996"/>
        <v>0</v>
      </c>
      <c r="AV575" s="122"/>
      <c r="AW575" s="122"/>
      <c r="AX575" s="122">
        <f t="shared" si="997"/>
        <v>0</v>
      </c>
      <c r="AY575" s="122"/>
      <c r="AZ575" s="122"/>
      <c r="BA575" s="122">
        <f t="shared" si="998"/>
        <v>0</v>
      </c>
      <c r="BB575" s="122"/>
      <c r="BC575" s="122"/>
      <c r="BD575" s="122">
        <f t="shared" si="999"/>
        <v>0</v>
      </c>
      <c r="BE575" s="122"/>
      <c r="BF575" s="122"/>
      <c r="BG575" s="122">
        <f t="shared" si="1000"/>
        <v>0</v>
      </c>
      <c r="BH575" s="122"/>
      <c r="BI575" s="122"/>
      <c r="BJ575" s="122">
        <f t="shared" si="1001"/>
        <v>0</v>
      </c>
      <c r="BK575" s="122"/>
      <c r="BL575" s="310"/>
      <c r="BM575" s="315"/>
      <c r="BN575" s="318"/>
    </row>
    <row r="576" s="121" customFormat="1" ht="33.95" hidden="1" customHeight="1" outlineLevel="4" spans="2:66">
      <c r="B576" s="122" t="s">
        <v>784</v>
      </c>
      <c r="C576" s="123" t="s">
        <v>2133</v>
      </c>
      <c r="D576" s="121" t="s">
        <v>2134</v>
      </c>
      <c r="E576" s="122"/>
      <c r="F576" s="122" t="s">
        <v>2124</v>
      </c>
      <c r="G576" s="122" t="s">
        <v>1836</v>
      </c>
      <c r="H576" s="122">
        <f t="shared" si="988"/>
        <v>0</v>
      </c>
      <c r="I576" s="122" t="s">
        <v>1227</v>
      </c>
      <c r="J576" s="122">
        <v>1</v>
      </c>
      <c r="K576" s="122" t="s">
        <v>1228</v>
      </c>
      <c r="L576" s="302"/>
      <c r="M576" s="122" t="s">
        <v>1229</v>
      </c>
      <c r="N576" s="310">
        <v>12</v>
      </c>
      <c r="O576" s="293"/>
      <c r="P576" s="293"/>
      <c r="Q576" s="293"/>
      <c r="R576" s="293"/>
      <c r="S576" s="293"/>
      <c r="T576" s="293"/>
      <c r="U576" s="293"/>
      <c r="V576" s="293"/>
      <c r="W576" s="293"/>
      <c r="X576" s="293"/>
      <c r="Y576" s="293"/>
      <c r="Z576" s="293"/>
      <c r="AA576" s="293"/>
      <c r="AB576" s="122">
        <f t="shared" si="989"/>
        <v>0</v>
      </c>
      <c r="AC576" s="122">
        <f t="shared" si="990"/>
        <v>0</v>
      </c>
      <c r="AD576" s="122"/>
      <c r="AE576" s="122"/>
      <c r="AF576" s="122">
        <f t="shared" si="991"/>
        <v>0</v>
      </c>
      <c r="AG576" s="122"/>
      <c r="AH576" s="122"/>
      <c r="AI576" s="122">
        <f t="shared" si="992"/>
        <v>0</v>
      </c>
      <c r="AJ576" s="122"/>
      <c r="AK576" s="122"/>
      <c r="AL576" s="122">
        <f t="shared" si="993"/>
        <v>0</v>
      </c>
      <c r="AM576" s="122"/>
      <c r="AN576" s="122"/>
      <c r="AO576" s="122">
        <f t="shared" si="994"/>
        <v>0</v>
      </c>
      <c r="AP576" s="122"/>
      <c r="AQ576" s="122"/>
      <c r="AR576" s="122">
        <f t="shared" si="995"/>
        <v>0</v>
      </c>
      <c r="AS576" s="122"/>
      <c r="AT576" s="122"/>
      <c r="AU576" s="122">
        <f t="shared" si="996"/>
        <v>0</v>
      </c>
      <c r="AV576" s="122"/>
      <c r="AW576" s="122"/>
      <c r="AX576" s="122">
        <f t="shared" si="997"/>
        <v>0</v>
      </c>
      <c r="AY576" s="122"/>
      <c r="AZ576" s="122"/>
      <c r="BA576" s="122">
        <f t="shared" si="998"/>
        <v>0</v>
      </c>
      <c r="BB576" s="122"/>
      <c r="BC576" s="122"/>
      <c r="BD576" s="122">
        <f t="shared" si="999"/>
        <v>0</v>
      </c>
      <c r="BE576" s="122"/>
      <c r="BF576" s="122"/>
      <c r="BG576" s="122">
        <f t="shared" si="1000"/>
        <v>0</v>
      </c>
      <c r="BH576" s="122"/>
      <c r="BI576" s="122"/>
      <c r="BJ576" s="122">
        <f t="shared" si="1001"/>
        <v>0</v>
      </c>
      <c r="BK576" s="122"/>
      <c r="BL576" s="310"/>
      <c r="BM576" s="315"/>
      <c r="BN576" s="318"/>
    </row>
    <row r="577" s="121" customFormat="1" ht="33.95" hidden="1" customHeight="1" outlineLevel="4" spans="2:66">
      <c r="B577" s="122" t="s">
        <v>784</v>
      </c>
      <c r="C577" s="123" t="s">
        <v>2135</v>
      </c>
      <c r="D577" s="121" t="s">
        <v>2136</v>
      </c>
      <c r="E577" s="122"/>
      <c r="F577" s="122" t="s">
        <v>2124</v>
      </c>
      <c r="G577" s="122" t="s">
        <v>1836</v>
      </c>
      <c r="H577" s="122">
        <f t="shared" si="988"/>
        <v>0</v>
      </c>
      <c r="I577" s="122" t="s">
        <v>1227</v>
      </c>
      <c r="J577" s="122">
        <v>1</v>
      </c>
      <c r="K577" s="122" t="s">
        <v>1228</v>
      </c>
      <c r="L577" s="302"/>
      <c r="M577" s="122" t="s">
        <v>1229</v>
      </c>
      <c r="N577" s="310">
        <v>12</v>
      </c>
      <c r="O577" s="293"/>
      <c r="P577" s="293"/>
      <c r="Q577" s="293"/>
      <c r="R577" s="293"/>
      <c r="S577" s="293"/>
      <c r="T577" s="293"/>
      <c r="U577" s="293"/>
      <c r="V577" s="293"/>
      <c r="W577" s="293"/>
      <c r="X577" s="293"/>
      <c r="Y577" s="293"/>
      <c r="Z577" s="293"/>
      <c r="AA577" s="293"/>
      <c r="AB577" s="122">
        <f t="shared" si="989"/>
        <v>0</v>
      </c>
      <c r="AC577" s="122">
        <f t="shared" si="990"/>
        <v>0</v>
      </c>
      <c r="AD577" s="122"/>
      <c r="AE577" s="122"/>
      <c r="AF577" s="122">
        <f t="shared" si="991"/>
        <v>0</v>
      </c>
      <c r="AG577" s="122"/>
      <c r="AH577" s="122"/>
      <c r="AI577" s="122">
        <f t="shared" si="992"/>
        <v>0</v>
      </c>
      <c r="AJ577" s="122"/>
      <c r="AK577" s="122"/>
      <c r="AL577" s="122">
        <f t="shared" si="993"/>
        <v>0</v>
      </c>
      <c r="AM577" s="122"/>
      <c r="AN577" s="122"/>
      <c r="AO577" s="122">
        <f t="shared" si="994"/>
        <v>0</v>
      </c>
      <c r="AP577" s="122"/>
      <c r="AQ577" s="122"/>
      <c r="AR577" s="122">
        <f t="shared" si="995"/>
        <v>0</v>
      </c>
      <c r="AS577" s="122"/>
      <c r="AT577" s="122"/>
      <c r="AU577" s="122">
        <f t="shared" si="996"/>
        <v>0</v>
      </c>
      <c r="AV577" s="122"/>
      <c r="AW577" s="122"/>
      <c r="AX577" s="122">
        <f t="shared" si="997"/>
        <v>0</v>
      </c>
      <c r="AY577" s="122"/>
      <c r="AZ577" s="122"/>
      <c r="BA577" s="122">
        <f t="shared" si="998"/>
        <v>0</v>
      </c>
      <c r="BB577" s="122"/>
      <c r="BC577" s="122"/>
      <c r="BD577" s="122">
        <f t="shared" si="999"/>
        <v>0</v>
      </c>
      <c r="BE577" s="122"/>
      <c r="BF577" s="122"/>
      <c r="BG577" s="122">
        <f t="shared" si="1000"/>
        <v>0</v>
      </c>
      <c r="BH577" s="122"/>
      <c r="BI577" s="122"/>
      <c r="BJ577" s="122">
        <f t="shared" si="1001"/>
        <v>0</v>
      </c>
      <c r="BK577" s="122"/>
      <c r="BL577" s="310"/>
      <c r="BM577" s="315"/>
      <c r="BN577" s="318"/>
    </row>
    <row r="578" s="121" customFormat="1" ht="33.95" hidden="1" customHeight="1" outlineLevel="4" spans="2:66">
      <c r="B578" s="122" t="s">
        <v>784</v>
      </c>
      <c r="C578" s="123" t="s">
        <v>2137</v>
      </c>
      <c r="D578" s="121" t="s">
        <v>2138</v>
      </c>
      <c r="E578" s="122"/>
      <c r="F578" s="122" t="s">
        <v>2124</v>
      </c>
      <c r="G578" s="122" t="s">
        <v>1836</v>
      </c>
      <c r="H578" s="122">
        <f t="shared" si="988"/>
        <v>0</v>
      </c>
      <c r="I578" s="122" t="s">
        <v>1227</v>
      </c>
      <c r="J578" s="122">
        <v>1</v>
      </c>
      <c r="K578" s="122" t="s">
        <v>1228</v>
      </c>
      <c r="L578" s="302"/>
      <c r="M578" s="122" t="s">
        <v>1229</v>
      </c>
      <c r="N578" s="310">
        <v>12</v>
      </c>
      <c r="O578" s="293"/>
      <c r="P578" s="293"/>
      <c r="Q578" s="293"/>
      <c r="R578" s="293"/>
      <c r="S578" s="293"/>
      <c r="T578" s="293"/>
      <c r="U578" s="293"/>
      <c r="V578" s="293"/>
      <c r="W578" s="293"/>
      <c r="X578" s="293"/>
      <c r="Y578" s="293"/>
      <c r="Z578" s="293"/>
      <c r="AA578" s="293"/>
      <c r="AB578" s="122">
        <f t="shared" si="989"/>
        <v>0</v>
      </c>
      <c r="AC578" s="122">
        <f t="shared" si="990"/>
        <v>0</v>
      </c>
      <c r="AD578" s="122"/>
      <c r="AE578" s="122"/>
      <c r="AF578" s="122">
        <f t="shared" si="991"/>
        <v>0</v>
      </c>
      <c r="AG578" s="122"/>
      <c r="AH578" s="122"/>
      <c r="AI578" s="122">
        <f t="shared" si="992"/>
        <v>0</v>
      </c>
      <c r="AJ578" s="122"/>
      <c r="AK578" s="122"/>
      <c r="AL578" s="122">
        <f t="shared" si="993"/>
        <v>0</v>
      </c>
      <c r="AM578" s="122"/>
      <c r="AN578" s="122"/>
      <c r="AO578" s="122">
        <f t="shared" si="994"/>
        <v>0</v>
      </c>
      <c r="AP578" s="122"/>
      <c r="AQ578" s="122"/>
      <c r="AR578" s="122">
        <f t="shared" si="995"/>
        <v>0</v>
      </c>
      <c r="AS578" s="122"/>
      <c r="AT578" s="122"/>
      <c r="AU578" s="122">
        <f t="shared" si="996"/>
        <v>0</v>
      </c>
      <c r="AV578" s="122"/>
      <c r="AW578" s="122"/>
      <c r="AX578" s="122">
        <f t="shared" si="997"/>
        <v>0</v>
      </c>
      <c r="AY578" s="122"/>
      <c r="AZ578" s="122"/>
      <c r="BA578" s="122">
        <f t="shared" si="998"/>
        <v>0</v>
      </c>
      <c r="BB578" s="122"/>
      <c r="BC578" s="122"/>
      <c r="BD578" s="122">
        <f t="shared" si="999"/>
        <v>0</v>
      </c>
      <c r="BE578" s="122"/>
      <c r="BF578" s="122"/>
      <c r="BG578" s="122">
        <f t="shared" si="1000"/>
        <v>0</v>
      </c>
      <c r="BH578" s="122"/>
      <c r="BI578" s="122"/>
      <c r="BJ578" s="122">
        <f t="shared" si="1001"/>
        <v>0</v>
      </c>
      <c r="BK578" s="122"/>
      <c r="BL578" s="310"/>
      <c r="BM578" s="315"/>
      <c r="BN578" s="318"/>
    </row>
    <row r="579" s="121" customFormat="1" ht="33.95" hidden="1" customHeight="1" outlineLevel="4" spans="2:66">
      <c r="B579" s="122" t="s">
        <v>784</v>
      </c>
      <c r="C579" s="123" t="s">
        <v>2139</v>
      </c>
      <c r="D579" s="121" t="s">
        <v>2140</v>
      </c>
      <c r="E579" s="122"/>
      <c r="F579" s="122" t="s">
        <v>2124</v>
      </c>
      <c r="G579" s="122" t="s">
        <v>1836</v>
      </c>
      <c r="H579" s="122">
        <f t="shared" si="988"/>
        <v>0</v>
      </c>
      <c r="I579" s="122" t="s">
        <v>1227</v>
      </c>
      <c r="J579" s="122">
        <v>1</v>
      </c>
      <c r="K579" s="122" t="s">
        <v>1228</v>
      </c>
      <c r="L579" s="302"/>
      <c r="M579" s="122" t="s">
        <v>1229</v>
      </c>
      <c r="N579" s="310">
        <v>12</v>
      </c>
      <c r="O579" s="293"/>
      <c r="P579" s="293"/>
      <c r="Q579" s="293"/>
      <c r="R579" s="293"/>
      <c r="S579" s="293"/>
      <c r="T579" s="293"/>
      <c r="U579" s="293"/>
      <c r="V579" s="293"/>
      <c r="W579" s="293"/>
      <c r="X579" s="293"/>
      <c r="Y579" s="293"/>
      <c r="Z579" s="293"/>
      <c r="AA579" s="293"/>
      <c r="AB579" s="122">
        <f t="shared" si="989"/>
        <v>0</v>
      </c>
      <c r="AC579" s="122">
        <f t="shared" si="990"/>
        <v>0</v>
      </c>
      <c r="AD579" s="122"/>
      <c r="AE579" s="122"/>
      <c r="AF579" s="122">
        <f t="shared" si="991"/>
        <v>0</v>
      </c>
      <c r="AG579" s="122"/>
      <c r="AH579" s="122"/>
      <c r="AI579" s="122">
        <f t="shared" si="992"/>
        <v>0</v>
      </c>
      <c r="AJ579" s="122"/>
      <c r="AK579" s="122"/>
      <c r="AL579" s="122">
        <f t="shared" si="993"/>
        <v>0</v>
      </c>
      <c r="AM579" s="122"/>
      <c r="AN579" s="122"/>
      <c r="AO579" s="122">
        <f t="shared" si="994"/>
        <v>0</v>
      </c>
      <c r="AP579" s="122"/>
      <c r="AQ579" s="122"/>
      <c r="AR579" s="122">
        <f t="shared" si="995"/>
        <v>0</v>
      </c>
      <c r="AS579" s="122"/>
      <c r="AT579" s="122"/>
      <c r="AU579" s="122">
        <f t="shared" si="996"/>
        <v>0</v>
      </c>
      <c r="AV579" s="122"/>
      <c r="AW579" s="122"/>
      <c r="AX579" s="122">
        <f t="shared" si="997"/>
        <v>0</v>
      </c>
      <c r="AY579" s="122"/>
      <c r="AZ579" s="122"/>
      <c r="BA579" s="122">
        <f t="shared" si="998"/>
        <v>0</v>
      </c>
      <c r="BB579" s="122"/>
      <c r="BC579" s="122"/>
      <c r="BD579" s="122">
        <f t="shared" si="999"/>
        <v>0</v>
      </c>
      <c r="BE579" s="122"/>
      <c r="BF579" s="122"/>
      <c r="BG579" s="122">
        <f t="shared" si="1000"/>
        <v>0</v>
      </c>
      <c r="BH579" s="122"/>
      <c r="BI579" s="122"/>
      <c r="BJ579" s="122">
        <f t="shared" si="1001"/>
        <v>0</v>
      </c>
      <c r="BK579" s="122"/>
      <c r="BL579" s="310"/>
      <c r="BM579" s="315"/>
      <c r="BN579" s="318"/>
    </row>
    <row r="580" s="121" customFormat="1" ht="33.95" hidden="1" customHeight="1" outlineLevel="4" spans="2:66">
      <c r="B580" s="122" t="s">
        <v>784</v>
      </c>
      <c r="C580" s="123" t="s">
        <v>2141</v>
      </c>
      <c r="D580" s="121" t="s">
        <v>2142</v>
      </c>
      <c r="E580" s="122" t="s">
        <v>2143</v>
      </c>
      <c r="F580" s="122" t="s">
        <v>2124</v>
      </c>
      <c r="G580" s="122" t="s">
        <v>1836</v>
      </c>
      <c r="H580" s="122">
        <f t="shared" si="988"/>
        <v>0</v>
      </c>
      <c r="I580" s="122" t="s">
        <v>1227</v>
      </c>
      <c r="J580" s="122">
        <v>1</v>
      </c>
      <c r="K580" s="122" t="s">
        <v>1228</v>
      </c>
      <c r="L580" s="302"/>
      <c r="M580" s="122" t="s">
        <v>1229</v>
      </c>
      <c r="N580" s="310">
        <v>12</v>
      </c>
      <c r="O580" s="293"/>
      <c r="P580" s="293"/>
      <c r="Q580" s="293"/>
      <c r="R580" s="293"/>
      <c r="S580" s="293"/>
      <c r="T580" s="293"/>
      <c r="U580" s="293"/>
      <c r="V580" s="293"/>
      <c r="W580" s="293"/>
      <c r="X580" s="293"/>
      <c r="Y580" s="293"/>
      <c r="Z580" s="293"/>
      <c r="AA580" s="293"/>
      <c r="AB580" s="122">
        <f t="shared" si="989"/>
        <v>0</v>
      </c>
      <c r="AC580" s="122">
        <f t="shared" si="990"/>
        <v>0</v>
      </c>
      <c r="AD580" s="122"/>
      <c r="AE580" s="122"/>
      <c r="AF580" s="122">
        <f t="shared" si="991"/>
        <v>0</v>
      </c>
      <c r="AG580" s="122"/>
      <c r="AH580" s="122"/>
      <c r="AI580" s="122">
        <f t="shared" si="992"/>
        <v>0</v>
      </c>
      <c r="AJ580" s="122"/>
      <c r="AK580" s="122"/>
      <c r="AL580" s="122">
        <f t="shared" si="993"/>
        <v>0</v>
      </c>
      <c r="AM580" s="122"/>
      <c r="AN580" s="122"/>
      <c r="AO580" s="122">
        <f t="shared" si="994"/>
        <v>0</v>
      </c>
      <c r="AP580" s="122"/>
      <c r="AQ580" s="122"/>
      <c r="AR580" s="122">
        <f t="shared" si="995"/>
        <v>0</v>
      </c>
      <c r="AS580" s="122"/>
      <c r="AT580" s="122"/>
      <c r="AU580" s="122">
        <f t="shared" si="996"/>
        <v>0</v>
      </c>
      <c r="AV580" s="122"/>
      <c r="AW580" s="122"/>
      <c r="AX580" s="122">
        <f t="shared" si="997"/>
        <v>0</v>
      </c>
      <c r="AY580" s="122"/>
      <c r="AZ580" s="122"/>
      <c r="BA580" s="122">
        <f t="shared" si="998"/>
        <v>0</v>
      </c>
      <c r="BB580" s="122"/>
      <c r="BC580" s="122"/>
      <c r="BD580" s="122">
        <f t="shared" si="999"/>
        <v>0</v>
      </c>
      <c r="BE580" s="122"/>
      <c r="BF580" s="122"/>
      <c r="BG580" s="122">
        <f t="shared" si="1000"/>
        <v>0</v>
      </c>
      <c r="BH580" s="122"/>
      <c r="BI580" s="122"/>
      <c r="BJ580" s="122">
        <f t="shared" si="1001"/>
        <v>0</v>
      </c>
      <c r="BK580" s="122"/>
      <c r="BL580" s="310"/>
      <c r="BM580" s="315"/>
      <c r="BN580" s="318"/>
    </row>
    <row r="581" s="48" customFormat="1" ht="33.95" hidden="1" customHeight="1" outlineLevel="3" spans="2:66">
      <c r="B581" s="118" t="s">
        <v>784</v>
      </c>
      <c r="C581" s="119" t="s">
        <v>2144</v>
      </c>
      <c r="D581" s="48" t="s">
        <v>2145</v>
      </c>
      <c r="E581" s="118"/>
      <c r="F581" s="118" t="s">
        <v>2124</v>
      </c>
      <c r="G581" s="118" t="s">
        <v>1836</v>
      </c>
      <c r="H581" s="118">
        <f t="shared" si="988"/>
        <v>0</v>
      </c>
      <c r="I581" s="118" t="s">
        <v>1227</v>
      </c>
      <c r="J581" s="118">
        <v>1</v>
      </c>
      <c r="K581" s="118" t="s">
        <v>1228</v>
      </c>
      <c r="L581" s="302"/>
      <c r="M581" s="118" t="s">
        <v>1229</v>
      </c>
      <c r="N581" s="309">
        <v>12</v>
      </c>
      <c r="O581" s="292"/>
      <c r="P581" s="292"/>
      <c r="Q581" s="292"/>
      <c r="R581" s="292"/>
      <c r="S581" s="292"/>
      <c r="T581" s="292"/>
      <c r="U581" s="292"/>
      <c r="V581" s="292"/>
      <c r="W581" s="292"/>
      <c r="X581" s="292"/>
      <c r="Y581" s="292"/>
      <c r="Z581" s="292"/>
      <c r="AA581" s="292"/>
      <c r="AB581" s="118">
        <f t="shared" si="989"/>
        <v>0</v>
      </c>
      <c r="AC581" s="118">
        <f>$H581/12</f>
        <v>0</v>
      </c>
      <c r="AD581" s="118"/>
      <c r="AE581" s="118"/>
      <c r="AF581" s="118">
        <f>$H581/12</f>
        <v>0</v>
      </c>
      <c r="AG581" s="118"/>
      <c r="AH581" s="118"/>
      <c r="AI581" s="118">
        <f>$H581/12</f>
        <v>0</v>
      </c>
      <c r="AJ581" s="118"/>
      <c r="AK581" s="118"/>
      <c r="AL581" s="118">
        <f>$H581/12</f>
        <v>0</v>
      </c>
      <c r="AM581" s="118"/>
      <c r="AN581" s="118"/>
      <c r="AO581" s="118">
        <f>$H581/12</f>
        <v>0</v>
      </c>
      <c r="AP581" s="118"/>
      <c r="AQ581" s="118"/>
      <c r="AR581" s="118">
        <f>$H581/12</f>
        <v>0</v>
      </c>
      <c r="AS581" s="118"/>
      <c r="AT581" s="118"/>
      <c r="AU581" s="118">
        <f>$H581/12</f>
        <v>0</v>
      </c>
      <c r="AV581" s="118"/>
      <c r="AW581" s="118"/>
      <c r="AX581" s="118">
        <f>$H581/12</f>
        <v>0</v>
      </c>
      <c r="AY581" s="118"/>
      <c r="AZ581" s="118"/>
      <c r="BA581" s="118">
        <f>$H581/12</f>
        <v>0</v>
      </c>
      <c r="BB581" s="118"/>
      <c r="BC581" s="118"/>
      <c r="BD581" s="118">
        <f>$H581/12</f>
        <v>0</v>
      </c>
      <c r="BE581" s="118"/>
      <c r="BF581" s="118"/>
      <c r="BG581" s="118">
        <f>$H581/12</f>
        <v>0</v>
      </c>
      <c r="BH581" s="118"/>
      <c r="BI581" s="118"/>
      <c r="BJ581" s="118">
        <f>$H581/12</f>
        <v>0</v>
      </c>
      <c r="BK581" s="118"/>
      <c r="BL581" s="309"/>
      <c r="BM581" s="315"/>
      <c r="BN581" s="317"/>
    </row>
    <row r="582" s="111" customFormat="1" ht="33.95" hidden="1" customHeight="1" outlineLevel="1" collapsed="1" spans="2:66">
      <c r="B582" s="112" t="s">
        <v>779</v>
      </c>
      <c r="C582" s="113">
        <v>1.3</v>
      </c>
      <c r="D582" s="111" t="s">
        <v>64</v>
      </c>
      <c r="E582" s="112"/>
      <c r="F582" s="112"/>
      <c r="G582" s="112"/>
      <c r="H582" s="112">
        <f>H583+H601+H605+H614+H624+H627+H634+H643+H646+H651</f>
        <v>94155.9525797295</v>
      </c>
      <c r="N582" s="307"/>
      <c r="O582" s="290"/>
      <c r="P582" s="290"/>
      <c r="Q582" s="290"/>
      <c r="R582" s="290"/>
      <c r="S582" s="290"/>
      <c r="T582" s="290"/>
      <c r="U582" s="290"/>
      <c r="V582" s="290"/>
      <c r="W582" s="290"/>
      <c r="X582" s="290"/>
      <c r="Y582" s="290"/>
      <c r="Z582" s="290"/>
      <c r="AA582" s="290"/>
      <c r="AB582" s="112">
        <f t="shared" ref="AB582:AF582" si="1002">AB583+AB601+AB605+AB614+AB624+AB627+AB634+AB643+AB646+AB651</f>
        <v>94155.9525797295</v>
      </c>
      <c r="AC582" s="112">
        <f t="shared" si="1002"/>
        <v>13035.0086269271</v>
      </c>
      <c r="AF582" s="112">
        <f t="shared" si="1002"/>
        <v>7374.63126843658</v>
      </c>
      <c r="AI582" s="112">
        <f>AI583+AI601+AI605+AI614+AI624+AI627+AI634+AI643+AI646+AI651</f>
        <v>7374.63126843658</v>
      </c>
      <c r="AL582" s="112">
        <f>AL583+AL601+AL605+AL614+AL624+AL627+AL634+AL643+AL646+AL651</f>
        <v>7374.63126843658</v>
      </c>
      <c r="AO582" s="112">
        <f>AO583+AO601+AO605+AO614+AO624+AO627+AO634+AO643+AO646+AO651</f>
        <v>7374.63126843658</v>
      </c>
      <c r="AR582" s="112">
        <f>AR583+AR601+AR605+AR614+AR624+AR627+AR634+AR643+AR646+AR651</f>
        <v>7374.63126843658</v>
      </c>
      <c r="AU582" s="112">
        <f>AU583+AU601+AU605+AU614+AU624+AU627+AU634+AU643+AU646+AU651</f>
        <v>7374.63126843658</v>
      </c>
      <c r="AX582" s="112">
        <f>AX583+AX601+AX605+AX614+AX624+AX627+AX634+AX643+AX646+AX651</f>
        <v>7374.63126843658</v>
      </c>
      <c r="BA582" s="112">
        <f>BA583+BA601+BA605+BA614+BA624+BA627+BA634+BA643+BA646+BA651</f>
        <v>7374.63126843658</v>
      </c>
      <c r="BD582" s="112">
        <f>BD583+BD601+BD605+BD614+BD624+BD627+BD634+BD643+BD646+BD651</f>
        <v>7374.63126843658</v>
      </c>
      <c r="BG582" s="112">
        <f>BG583+BG601+BG605+BG614+BG624+BG627+BG634+BG643+BG646+BG651</f>
        <v>7374.63126843658</v>
      </c>
      <c r="BJ582" s="112">
        <f>BJ583+BJ601+BJ605+BJ614+BJ624+BJ627+BJ634+BJ643+BJ646+BJ651</f>
        <v>7374.63126843658</v>
      </c>
      <c r="BL582" s="307"/>
      <c r="BM582" s="315"/>
      <c r="BN582" s="290"/>
    </row>
    <row r="583" s="29" customFormat="1" ht="33.95" hidden="1" customHeight="1" outlineLevel="2" collapsed="1" spans="2:66">
      <c r="B583" s="115" t="s">
        <v>779</v>
      </c>
      <c r="C583" s="116" t="s">
        <v>2146</v>
      </c>
      <c r="D583" s="29" t="s">
        <v>2147</v>
      </c>
      <c r="E583" s="115"/>
      <c r="F583" s="115"/>
      <c r="G583" s="115"/>
      <c r="H583" s="115">
        <f>SUM(H584:H600)</f>
        <v>5660.37735849057</v>
      </c>
      <c r="I583" s="115"/>
      <c r="J583" s="115"/>
      <c r="K583" s="115"/>
      <c r="L583" s="115"/>
      <c r="M583" s="115"/>
      <c r="N583" s="308"/>
      <c r="O583" s="291"/>
      <c r="P583" s="291"/>
      <c r="Q583" s="291"/>
      <c r="R583" s="291"/>
      <c r="S583" s="291"/>
      <c r="T583" s="291"/>
      <c r="U583" s="291"/>
      <c r="V583" s="291"/>
      <c r="W583" s="291"/>
      <c r="X583" s="291"/>
      <c r="Y583" s="291"/>
      <c r="Z583" s="291"/>
      <c r="AA583" s="291"/>
      <c r="AB583" s="115">
        <f t="shared" ref="AB583:AF583" si="1003">SUM(AB584:AB600)</f>
        <v>5660.37735849057</v>
      </c>
      <c r="AC583" s="115">
        <f t="shared" si="1003"/>
        <v>5660.37735849057</v>
      </c>
      <c r="AD583" s="115"/>
      <c r="AE583" s="115"/>
      <c r="AF583" s="115">
        <f t="shared" si="1003"/>
        <v>0</v>
      </c>
      <c r="AG583" s="115"/>
      <c r="AH583" s="115"/>
      <c r="AI583" s="115">
        <f>SUM(AI584:AI600)</f>
        <v>0</v>
      </c>
      <c r="AJ583" s="115"/>
      <c r="AK583" s="115"/>
      <c r="AL583" s="115">
        <f>SUM(AL584:AL600)</f>
        <v>0</v>
      </c>
      <c r="AM583" s="115"/>
      <c r="AN583" s="115"/>
      <c r="AO583" s="115">
        <f>SUM(AO584:AO600)</f>
        <v>0</v>
      </c>
      <c r="AP583" s="115"/>
      <c r="AQ583" s="115"/>
      <c r="AR583" s="115">
        <f>SUM(AR584:AR600)</f>
        <v>0</v>
      </c>
      <c r="AS583" s="115"/>
      <c r="AT583" s="115"/>
      <c r="AU583" s="115">
        <f>SUM(AU584:AU600)</f>
        <v>0</v>
      </c>
      <c r="AV583" s="115"/>
      <c r="AW583" s="115"/>
      <c r="AX583" s="115">
        <f>SUM(AX584:AX600)</f>
        <v>0</v>
      </c>
      <c r="AY583" s="115"/>
      <c r="AZ583" s="115"/>
      <c r="BA583" s="115">
        <f>SUM(BA584:BA600)</f>
        <v>0</v>
      </c>
      <c r="BB583" s="115"/>
      <c r="BC583" s="115"/>
      <c r="BD583" s="115">
        <f>SUM(BD584:BD600)</f>
        <v>0</v>
      </c>
      <c r="BE583" s="115"/>
      <c r="BF583" s="115"/>
      <c r="BG583" s="115">
        <f>SUM(BG584:BG600)</f>
        <v>0</v>
      </c>
      <c r="BH583" s="115"/>
      <c r="BI583" s="115"/>
      <c r="BJ583" s="115">
        <f>SUM(BJ584:BJ600)</f>
        <v>0</v>
      </c>
      <c r="BK583" s="115"/>
      <c r="BL583" s="308"/>
      <c r="BM583" s="315"/>
      <c r="BN583" s="316"/>
    </row>
    <row r="584" s="48" customFormat="1" ht="33.95" hidden="1" customHeight="1" outlineLevel="3" spans="2:66">
      <c r="B584" s="118" t="s">
        <v>784</v>
      </c>
      <c r="C584" s="119" t="s">
        <v>2148</v>
      </c>
      <c r="D584" s="48" t="s">
        <v>2149</v>
      </c>
      <c r="E584" s="118"/>
      <c r="F584" s="118" t="s">
        <v>1610</v>
      </c>
      <c r="G584" s="118" t="s">
        <v>928</v>
      </c>
      <c r="H584" s="118">
        <f t="shared" ref="H584:H600" si="1004">J584*L584</f>
        <v>5660.37735849057</v>
      </c>
      <c r="I584" s="118" t="s">
        <v>1227</v>
      </c>
      <c r="J584" s="118">
        <v>1</v>
      </c>
      <c r="K584" s="118" t="s">
        <v>1228</v>
      </c>
      <c r="L584" s="302">
        <f>预算主表!P84</f>
        <v>5660.37735849057</v>
      </c>
      <c r="M584" s="118" t="s">
        <v>1362</v>
      </c>
      <c r="N584" s="118">
        <f t="shared" ref="N584:N600" si="1005">COUNTA(O584:Z584)</f>
        <v>1</v>
      </c>
      <c r="O584" s="321" t="s">
        <v>1277</v>
      </c>
      <c r="P584" s="321"/>
      <c r="Q584" s="321"/>
      <c r="R584" s="321"/>
      <c r="S584" s="321"/>
      <c r="T584" s="321"/>
      <c r="U584" s="321"/>
      <c r="V584" s="321"/>
      <c r="W584" s="321"/>
      <c r="X584" s="321"/>
      <c r="Y584" s="321"/>
      <c r="Z584" s="321"/>
      <c r="AA584" s="118"/>
      <c r="AB584" s="118">
        <f t="shared" ref="AB584:AB600" si="1006">SUM(AC584,AF584,AI584,AL584,AO584,AR584,AU584,AX584,BA584,BD584,BG584,BJ584)</f>
        <v>5660.37735849057</v>
      </c>
      <c r="AC584" s="118">
        <f t="shared" ref="AC584:AC600" si="1007">IF(O584="√",$J584*$L584/$N584,0)</f>
        <v>5660.37735849057</v>
      </c>
      <c r="AD584" s="118"/>
      <c r="AE584" s="118"/>
      <c r="AF584" s="118">
        <f t="shared" ref="AF584:AF600" si="1008">IF(P584="√",$J584*$L584/$N584,0)</f>
        <v>0</v>
      </c>
      <c r="AG584" s="118"/>
      <c r="AH584" s="118"/>
      <c r="AI584" s="118">
        <f t="shared" ref="AI584:AI600" si="1009">IF(Q584="√",$J584*$L584/$N584,0)</f>
        <v>0</v>
      </c>
      <c r="AJ584" s="118"/>
      <c r="AK584" s="118"/>
      <c r="AL584" s="118">
        <f t="shared" ref="AL584:AL600" si="1010">IF(R584="√",$J584*$L584/$N584,0)</f>
        <v>0</v>
      </c>
      <c r="AM584" s="118"/>
      <c r="AN584" s="118"/>
      <c r="AO584" s="118">
        <f t="shared" ref="AO584:AO600" si="1011">IF(S584="√",$J584*$L584/$N584,0)</f>
        <v>0</v>
      </c>
      <c r="AP584" s="118"/>
      <c r="AQ584" s="118"/>
      <c r="AR584" s="118">
        <f t="shared" ref="AR584:AR600" si="1012">IF(T584="√",$J584*$L584/$N584,0)</f>
        <v>0</v>
      </c>
      <c r="AS584" s="118"/>
      <c r="AT584" s="118"/>
      <c r="AU584" s="118">
        <f t="shared" ref="AU584:AU600" si="1013">IF(U584="√",$J584*$L584/$N584,0)</f>
        <v>0</v>
      </c>
      <c r="AV584" s="118"/>
      <c r="AW584" s="118"/>
      <c r="AX584" s="118">
        <f t="shared" ref="AX584:AX600" si="1014">IF(V584="√",$J584*$L584/$N584,0)</f>
        <v>0</v>
      </c>
      <c r="AY584" s="118"/>
      <c r="AZ584" s="118"/>
      <c r="BA584" s="118">
        <f t="shared" ref="BA584:BA600" si="1015">IF(W584="√",$J584*$L584/$N584,0)</f>
        <v>0</v>
      </c>
      <c r="BB584" s="118"/>
      <c r="BC584" s="118"/>
      <c r="BD584" s="118">
        <f t="shared" ref="BD584:BD600" si="1016">IF(X584="√",$J584*$L584/$N584,0)</f>
        <v>0</v>
      </c>
      <c r="BE584" s="118"/>
      <c r="BF584" s="118"/>
      <c r="BG584" s="118">
        <f t="shared" ref="BG584:BG600" si="1017">IF(Y584="√",$J584*$L584/$N584,0)</f>
        <v>0</v>
      </c>
      <c r="BH584" s="118"/>
      <c r="BI584" s="118"/>
      <c r="BJ584" s="118">
        <f t="shared" ref="BJ584:BJ600" si="1018">IF(Z584="√",$J584*$L584/$N584,0)</f>
        <v>0</v>
      </c>
      <c r="BK584" s="118"/>
      <c r="BL584" s="309"/>
      <c r="BM584" s="315"/>
      <c r="BN584" s="317"/>
    </row>
    <row r="585" s="48" customFormat="1" ht="33.95" hidden="1" customHeight="1" outlineLevel="3" spans="2:66">
      <c r="B585" s="118" t="s">
        <v>784</v>
      </c>
      <c r="C585" s="119" t="s">
        <v>2150</v>
      </c>
      <c r="D585" s="48" t="s">
        <v>2151</v>
      </c>
      <c r="E585" s="118"/>
      <c r="F585" s="118" t="s">
        <v>1610</v>
      </c>
      <c r="G585" s="118" t="s">
        <v>928</v>
      </c>
      <c r="H585" s="118">
        <f t="shared" si="1004"/>
        <v>0</v>
      </c>
      <c r="I585" s="118" t="s">
        <v>1227</v>
      </c>
      <c r="J585" s="118">
        <v>1</v>
      </c>
      <c r="K585" s="118" t="s">
        <v>1228</v>
      </c>
      <c r="L585" s="302"/>
      <c r="M585" s="118" t="s">
        <v>1362</v>
      </c>
      <c r="N585" s="118">
        <f t="shared" si="1005"/>
        <v>0</v>
      </c>
      <c r="O585" s="302"/>
      <c r="P585" s="302"/>
      <c r="Q585" s="302"/>
      <c r="R585" s="302"/>
      <c r="S585" s="302"/>
      <c r="T585" s="302"/>
      <c r="U585" s="302"/>
      <c r="V585" s="302"/>
      <c r="W585" s="302"/>
      <c r="X585" s="302"/>
      <c r="Y585" s="302"/>
      <c r="Z585" s="302"/>
      <c r="AA585" s="118"/>
      <c r="AB585" s="118">
        <f t="shared" si="1006"/>
        <v>0</v>
      </c>
      <c r="AC585" s="118">
        <f t="shared" si="1007"/>
        <v>0</v>
      </c>
      <c r="AD585" s="118"/>
      <c r="AE585" s="118"/>
      <c r="AF585" s="118">
        <f t="shared" si="1008"/>
        <v>0</v>
      </c>
      <c r="AG585" s="118"/>
      <c r="AH585" s="118"/>
      <c r="AI585" s="118">
        <f t="shared" si="1009"/>
        <v>0</v>
      </c>
      <c r="AJ585" s="118"/>
      <c r="AK585" s="118"/>
      <c r="AL585" s="118">
        <f t="shared" si="1010"/>
        <v>0</v>
      </c>
      <c r="AM585" s="118"/>
      <c r="AN585" s="118"/>
      <c r="AO585" s="118">
        <f t="shared" si="1011"/>
        <v>0</v>
      </c>
      <c r="AP585" s="118"/>
      <c r="AQ585" s="118"/>
      <c r="AR585" s="118">
        <f t="shared" si="1012"/>
        <v>0</v>
      </c>
      <c r="AS585" s="118"/>
      <c r="AT585" s="118"/>
      <c r="AU585" s="118">
        <f t="shared" si="1013"/>
        <v>0</v>
      </c>
      <c r="AV585" s="118"/>
      <c r="AW585" s="118"/>
      <c r="AX585" s="118">
        <f t="shared" si="1014"/>
        <v>0</v>
      </c>
      <c r="AY585" s="118"/>
      <c r="AZ585" s="118"/>
      <c r="BA585" s="118">
        <f t="shared" si="1015"/>
        <v>0</v>
      </c>
      <c r="BB585" s="118"/>
      <c r="BC585" s="118"/>
      <c r="BD585" s="118">
        <f t="shared" si="1016"/>
        <v>0</v>
      </c>
      <c r="BE585" s="118"/>
      <c r="BF585" s="118"/>
      <c r="BG585" s="118">
        <f t="shared" si="1017"/>
        <v>0</v>
      </c>
      <c r="BH585" s="118"/>
      <c r="BI585" s="118"/>
      <c r="BJ585" s="118">
        <f t="shared" si="1018"/>
        <v>0</v>
      </c>
      <c r="BK585" s="118"/>
      <c r="BL585" s="309"/>
      <c r="BM585" s="315"/>
      <c r="BN585" s="317"/>
    </row>
    <row r="586" s="48" customFormat="1" ht="33.95" hidden="1" customHeight="1" outlineLevel="3" spans="2:66">
      <c r="B586" s="118" t="s">
        <v>784</v>
      </c>
      <c r="C586" s="119" t="s">
        <v>2152</v>
      </c>
      <c r="D586" s="48" t="s">
        <v>2153</v>
      </c>
      <c r="E586" s="118"/>
      <c r="F586" s="118" t="s">
        <v>1610</v>
      </c>
      <c r="G586" s="118" t="s">
        <v>928</v>
      </c>
      <c r="H586" s="118">
        <f t="shared" si="1004"/>
        <v>0</v>
      </c>
      <c r="I586" s="118" t="s">
        <v>1227</v>
      </c>
      <c r="J586" s="118">
        <v>1</v>
      </c>
      <c r="K586" s="118" t="s">
        <v>1228</v>
      </c>
      <c r="L586" s="302"/>
      <c r="M586" s="118" t="s">
        <v>1362</v>
      </c>
      <c r="N586" s="118">
        <f t="shared" si="1005"/>
        <v>0</v>
      </c>
      <c r="O586" s="302"/>
      <c r="P586" s="302"/>
      <c r="Q586" s="302"/>
      <c r="R586" s="302"/>
      <c r="S586" s="302"/>
      <c r="T586" s="302"/>
      <c r="U586" s="302"/>
      <c r="V586" s="302"/>
      <c r="W586" s="302"/>
      <c r="X586" s="302"/>
      <c r="Y586" s="302"/>
      <c r="Z586" s="302"/>
      <c r="AA586" s="118"/>
      <c r="AB586" s="118">
        <f t="shared" si="1006"/>
        <v>0</v>
      </c>
      <c r="AC586" s="118">
        <f t="shared" si="1007"/>
        <v>0</v>
      </c>
      <c r="AD586" s="118"/>
      <c r="AE586" s="118"/>
      <c r="AF586" s="118">
        <f t="shared" si="1008"/>
        <v>0</v>
      </c>
      <c r="AG586" s="118"/>
      <c r="AH586" s="118"/>
      <c r="AI586" s="118">
        <f t="shared" si="1009"/>
        <v>0</v>
      </c>
      <c r="AJ586" s="118"/>
      <c r="AK586" s="118"/>
      <c r="AL586" s="118">
        <f t="shared" si="1010"/>
        <v>0</v>
      </c>
      <c r="AM586" s="118"/>
      <c r="AN586" s="118"/>
      <c r="AO586" s="118">
        <f t="shared" si="1011"/>
        <v>0</v>
      </c>
      <c r="AP586" s="118"/>
      <c r="AQ586" s="118"/>
      <c r="AR586" s="118">
        <f t="shared" si="1012"/>
        <v>0</v>
      </c>
      <c r="AS586" s="118"/>
      <c r="AT586" s="118"/>
      <c r="AU586" s="118">
        <f t="shared" si="1013"/>
        <v>0</v>
      </c>
      <c r="AV586" s="118"/>
      <c r="AW586" s="118"/>
      <c r="AX586" s="118">
        <f t="shared" si="1014"/>
        <v>0</v>
      </c>
      <c r="AY586" s="118"/>
      <c r="AZ586" s="118"/>
      <c r="BA586" s="118">
        <f t="shared" si="1015"/>
        <v>0</v>
      </c>
      <c r="BB586" s="118"/>
      <c r="BC586" s="118"/>
      <c r="BD586" s="118">
        <f t="shared" si="1016"/>
        <v>0</v>
      </c>
      <c r="BE586" s="118"/>
      <c r="BF586" s="118"/>
      <c r="BG586" s="118">
        <f t="shared" si="1017"/>
        <v>0</v>
      </c>
      <c r="BH586" s="118"/>
      <c r="BI586" s="118"/>
      <c r="BJ586" s="118">
        <f t="shared" si="1018"/>
        <v>0</v>
      </c>
      <c r="BK586" s="118"/>
      <c r="BL586" s="309"/>
      <c r="BM586" s="315"/>
      <c r="BN586" s="317"/>
    </row>
    <row r="587" s="48" customFormat="1" ht="33.95" hidden="1" customHeight="1" outlineLevel="3" spans="2:66">
      <c r="B587" s="118" t="s">
        <v>784</v>
      </c>
      <c r="C587" s="119" t="s">
        <v>2154</v>
      </c>
      <c r="D587" s="48" t="s">
        <v>2155</v>
      </c>
      <c r="E587" s="118"/>
      <c r="F587" s="118" t="s">
        <v>1610</v>
      </c>
      <c r="G587" s="118" t="s">
        <v>928</v>
      </c>
      <c r="H587" s="118">
        <f t="shared" si="1004"/>
        <v>0</v>
      </c>
      <c r="I587" s="118" t="s">
        <v>1227</v>
      </c>
      <c r="J587" s="118">
        <v>1</v>
      </c>
      <c r="K587" s="118" t="s">
        <v>1228</v>
      </c>
      <c r="L587" s="302"/>
      <c r="M587" s="118" t="s">
        <v>1362</v>
      </c>
      <c r="N587" s="118">
        <f t="shared" si="1005"/>
        <v>0</v>
      </c>
      <c r="O587" s="302"/>
      <c r="P587" s="302"/>
      <c r="Q587" s="302"/>
      <c r="R587" s="302"/>
      <c r="S587" s="302"/>
      <c r="T587" s="302"/>
      <c r="U587" s="302"/>
      <c r="V587" s="302"/>
      <c r="W587" s="302"/>
      <c r="X587" s="302"/>
      <c r="Y587" s="302"/>
      <c r="Z587" s="302"/>
      <c r="AA587" s="118"/>
      <c r="AB587" s="118">
        <f t="shared" si="1006"/>
        <v>0</v>
      </c>
      <c r="AC587" s="118">
        <f t="shared" si="1007"/>
        <v>0</v>
      </c>
      <c r="AD587" s="118"/>
      <c r="AE587" s="118"/>
      <c r="AF587" s="118">
        <f t="shared" si="1008"/>
        <v>0</v>
      </c>
      <c r="AG587" s="118"/>
      <c r="AH587" s="118"/>
      <c r="AI587" s="118">
        <f t="shared" si="1009"/>
        <v>0</v>
      </c>
      <c r="AJ587" s="118"/>
      <c r="AK587" s="118"/>
      <c r="AL587" s="118">
        <f t="shared" si="1010"/>
        <v>0</v>
      </c>
      <c r="AM587" s="118"/>
      <c r="AN587" s="118"/>
      <c r="AO587" s="118">
        <f t="shared" si="1011"/>
        <v>0</v>
      </c>
      <c r="AP587" s="118"/>
      <c r="AQ587" s="118"/>
      <c r="AR587" s="118">
        <f t="shared" si="1012"/>
        <v>0</v>
      </c>
      <c r="AS587" s="118"/>
      <c r="AT587" s="118"/>
      <c r="AU587" s="118">
        <f t="shared" si="1013"/>
        <v>0</v>
      </c>
      <c r="AV587" s="118"/>
      <c r="AW587" s="118"/>
      <c r="AX587" s="118">
        <f t="shared" si="1014"/>
        <v>0</v>
      </c>
      <c r="AY587" s="118"/>
      <c r="AZ587" s="118"/>
      <c r="BA587" s="118">
        <f t="shared" si="1015"/>
        <v>0</v>
      </c>
      <c r="BB587" s="118"/>
      <c r="BC587" s="118"/>
      <c r="BD587" s="118">
        <f t="shared" si="1016"/>
        <v>0</v>
      </c>
      <c r="BE587" s="118"/>
      <c r="BF587" s="118"/>
      <c r="BG587" s="118">
        <f t="shared" si="1017"/>
        <v>0</v>
      </c>
      <c r="BH587" s="118"/>
      <c r="BI587" s="118"/>
      <c r="BJ587" s="118">
        <f t="shared" si="1018"/>
        <v>0</v>
      </c>
      <c r="BK587" s="118"/>
      <c r="BL587" s="309"/>
      <c r="BM587" s="315"/>
      <c r="BN587" s="317"/>
    </row>
    <row r="588" s="48" customFormat="1" ht="33.95" hidden="1" customHeight="1" outlineLevel="3" spans="2:66">
      <c r="B588" s="118" t="s">
        <v>784</v>
      </c>
      <c r="C588" s="119" t="s">
        <v>2156</v>
      </c>
      <c r="D588" s="48" t="s">
        <v>2157</v>
      </c>
      <c r="E588" s="118"/>
      <c r="F588" s="118" t="s">
        <v>1610</v>
      </c>
      <c r="G588" s="118" t="s">
        <v>928</v>
      </c>
      <c r="H588" s="118">
        <f t="shared" si="1004"/>
        <v>0</v>
      </c>
      <c r="I588" s="118" t="s">
        <v>1227</v>
      </c>
      <c r="J588" s="118">
        <v>1</v>
      </c>
      <c r="K588" s="118" t="s">
        <v>1228</v>
      </c>
      <c r="L588" s="302"/>
      <c r="M588" s="118" t="s">
        <v>1362</v>
      </c>
      <c r="N588" s="118">
        <f t="shared" si="1005"/>
        <v>0</v>
      </c>
      <c r="O588" s="302"/>
      <c r="P588" s="302"/>
      <c r="Q588" s="302"/>
      <c r="R588" s="302"/>
      <c r="S588" s="302"/>
      <c r="T588" s="302"/>
      <c r="U588" s="302"/>
      <c r="V588" s="302"/>
      <c r="W588" s="302"/>
      <c r="X588" s="302"/>
      <c r="Y588" s="302"/>
      <c r="Z588" s="302"/>
      <c r="AA588" s="118"/>
      <c r="AB588" s="118">
        <f t="shared" si="1006"/>
        <v>0</v>
      </c>
      <c r="AC588" s="118">
        <f t="shared" si="1007"/>
        <v>0</v>
      </c>
      <c r="AD588" s="118"/>
      <c r="AE588" s="118"/>
      <c r="AF588" s="118">
        <f t="shared" si="1008"/>
        <v>0</v>
      </c>
      <c r="AG588" s="118"/>
      <c r="AH588" s="118"/>
      <c r="AI588" s="118">
        <f t="shared" si="1009"/>
        <v>0</v>
      </c>
      <c r="AJ588" s="118"/>
      <c r="AK588" s="118"/>
      <c r="AL588" s="118">
        <f t="shared" si="1010"/>
        <v>0</v>
      </c>
      <c r="AM588" s="118"/>
      <c r="AN588" s="118"/>
      <c r="AO588" s="118">
        <f t="shared" si="1011"/>
        <v>0</v>
      </c>
      <c r="AP588" s="118"/>
      <c r="AQ588" s="118"/>
      <c r="AR588" s="118">
        <f t="shared" si="1012"/>
        <v>0</v>
      </c>
      <c r="AS588" s="118"/>
      <c r="AT588" s="118"/>
      <c r="AU588" s="118">
        <f t="shared" si="1013"/>
        <v>0</v>
      </c>
      <c r="AV588" s="118"/>
      <c r="AW588" s="118"/>
      <c r="AX588" s="118">
        <f t="shared" si="1014"/>
        <v>0</v>
      </c>
      <c r="AY588" s="118"/>
      <c r="AZ588" s="118"/>
      <c r="BA588" s="118">
        <f t="shared" si="1015"/>
        <v>0</v>
      </c>
      <c r="BB588" s="118"/>
      <c r="BC588" s="118"/>
      <c r="BD588" s="118">
        <f t="shared" si="1016"/>
        <v>0</v>
      </c>
      <c r="BE588" s="118"/>
      <c r="BF588" s="118"/>
      <c r="BG588" s="118">
        <f t="shared" si="1017"/>
        <v>0</v>
      </c>
      <c r="BH588" s="118"/>
      <c r="BI588" s="118"/>
      <c r="BJ588" s="118">
        <f t="shared" si="1018"/>
        <v>0</v>
      </c>
      <c r="BK588" s="118"/>
      <c r="BL588" s="309"/>
      <c r="BM588" s="315"/>
      <c r="BN588" s="317"/>
    </row>
    <row r="589" s="48" customFormat="1" ht="33.95" hidden="1" customHeight="1" outlineLevel="3" spans="2:66">
      <c r="B589" s="118" t="s">
        <v>784</v>
      </c>
      <c r="C589" s="119" t="s">
        <v>2158</v>
      </c>
      <c r="D589" s="48" t="s">
        <v>2159</v>
      </c>
      <c r="E589" s="118"/>
      <c r="F589" s="118" t="s">
        <v>1610</v>
      </c>
      <c r="G589" s="118" t="s">
        <v>928</v>
      </c>
      <c r="H589" s="118">
        <f t="shared" si="1004"/>
        <v>0</v>
      </c>
      <c r="I589" s="118" t="s">
        <v>1227</v>
      </c>
      <c r="J589" s="118">
        <v>1</v>
      </c>
      <c r="K589" s="118" t="s">
        <v>1228</v>
      </c>
      <c r="L589" s="302"/>
      <c r="M589" s="118" t="s">
        <v>1362</v>
      </c>
      <c r="N589" s="118">
        <f t="shared" si="1005"/>
        <v>0</v>
      </c>
      <c r="O589" s="302"/>
      <c r="P589" s="302"/>
      <c r="Q589" s="302"/>
      <c r="R589" s="302"/>
      <c r="S589" s="302"/>
      <c r="T589" s="302"/>
      <c r="U589" s="302"/>
      <c r="V589" s="302"/>
      <c r="W589" s="302"/>
      <c r="X589" s="302"/>
      <c r="Y589" s="302"/>
      <c r="Z589" s="302"/>
      <c r="AA589" s="118"/>
      <c r="AB589" s="118">
        <f t="shared" si="1006"/>
        <v>0</v>
      </c>
      <c r="AC589" s="118">
        <f t="shared" si="1007"/>
        <v>0</v>
      </c>
      <c r="AD589" s="118"/>
      <c r="AE589" s="118"/>
      <c r="AF589" s="118">
        <f t="shared" si="1008"/>
        <v>0</v>
      </c>
      <c r="AG589" s="118"/>
      <c r="AH589" s="118"/>
      <c r="AI589" s="118">
        <f t="shared" si="1009"/>
        <v>0</v>
      </c>
      <c r="AJ589" s="118"/>
      <c r="AK589" s="118"/>
      <c r="AL589" s="118">
        <f t="shared" si="1010"/>
        <v>0</v>
      </c>
      <c r="AM589" s="118"/>
      <c r="AN589" s="118"/>
      <c r="AO589" s="118">
        <f t="shared" si="1011"/>
        <v>0</v>
      </c>
      <c r="AP589" s="118"/>
      <c r="AQ589" s="118"/>
      <c r="AR589" s="118">
        <f t="shared" si="1012"/>
        <v>0</v>
      </c>
      <c r="AS589" s="118"/>
      <c r="AT589" s="118"/>
      <c r="AU589" s="118">
        <f t="shared" si="1013"/>
        <v>0</v>
      </c>
      <c r="AV589" s="118"/>
      <c r="AW589" s="118"/>
      <c r="AX589" s="118">
        <f t="shared" si="1014"/>
        <v>0</v>
      </c>
      <c r="AY589" s="118"/>
      <c r="AZ589" s="118"/>
      <c r="BA589" s="118">
        <f t="shared" si="1015"/>
        <v>0</v>
      </c>
      <c r="BB589" s="118"/>
      <c r="BC589" s="118"/>
      <c r="BD589" s="118">
        <f t="shared" si="1016"/>
        <v>0</v>
      </c>
      <c r="BE589" s="118"/>
      <c r="BF589" s="118"/>
      <c r="BG589" s="118">
        <f t="shared" si="1017"/>
        <v>0</v>
      </c>
      <c r="BH589" s="118"/>
      <c r="BI589" s="118"/>
      <c r="BJ589" s="118">
        <f t="shared" si="1018"/>
        <v>0</v>
      </c>
      <c r="BK589" s="118"/>
      <c r="BL589" s="309"/>
      <c r="BM589" s="315"/>
      <c r="BN589" s="317"/>
    </row>
    <row r="590" s="48" customFormat="1" ht="33.95" hidden="1" customHeight="1" outlineLevel="3" spans="2:66">
      <c r="B590" s="118" t="s">
        <v>784</v>
      </c>
      <c r="C590" s="119" t="s">
        <v>2160</v>
      </c>
      <c r="D590" s="48" t="s">
        <v>2161</v>
      </c>
      <c r="E590" s="118"/>
      <c r="F590" s="118" t="s">
        <v>1610</v>
      </c>
      <c r="G590" s="118" t="s">
        <v>928</v>
      </c>
      <c r="H590" s="118">
        <f t="shared" si="1004"/>
        <v>0</v>
      </c>
      <c r="I590" s="118" t="s">
        <v>1227</v>
      </c>
      <c r="J590" s="118">
        <v>1</v>
      </c>
      <c r="K590" s="118" t="s">
        <v>1228</v>
      </c>
      <c r="L590" s="302"/>
      <c r="M590" s="118" t="s">
        <v>1362</v>
      </c>
      <c r="N590" s="118">
        <f t="shared" si="1005"/>
        <v>0</v>
      </c>
      <c r="O590" s="302"/>
      <c r="P590" s="302"/>
      <c r="Q590" s="302"/>
      <c r="R590" s="302"/>
      <c r="S590" s="302"/>
      <c r="T590" s="302"/>
      <c r="U590" s="302"/>
      <c r="V590" s="302"/>
      <c r="W590" s="302"/>
      <c r="X590" s="302"/>
      <c r="Y590" s="302"/>
      <c r="Z590" s="302"/>
      <c r="AA590" s="118"/>
      <c r="AB590" s="118">
        <f t="shared" si="1006"/>
        <v>0</v>
      </c>
      <c r="AC590" s="118">
        <f t="shared" si="1007"/>
        <v>0</v>
      </c>
      <c r="AD590" s="118"/>
      <c r="AE590" s="118"/>
      <c r="AF590" s="118">
        <f t="shared" si="1008"/>
        <v>0</v>
      </c>
      <c r="AG590" s="118"/>
      <c r="AH590" s="118"/>
      <c r="AI590" s="118">
        <f t="shared" si="1009"/>
        <v>0</v>
      </c>
      <c r="AJ590" s="118"/>
      <c r="AK590" s="118"/>
      <c r="AL590" s="118">
        <f t="shared" si="1010"/>
        <v>0</v>
      </c>
      <c r="AM590" s="118"/>
      <c r="AN590" s="118"/>
      <c r="AO590" s="118">
        <f t="shared" si="1011"/>
        <v>0</v>
      </c>
      <c r="AP590" s="118"/>
      <c r="AQ590" s="118"/>
      <c r="AR590" s="118">
        <f t="shared" si="1012"/>
        <v>0</v>
      </c>
      <c r="AS590" s="118"/>
      <c r="AT590" s="118"/>
      <c r="AU590" s="118">
        <f t="shared" si="1013"/>
        <v>0</v>
      </c>
      <c r="AV590" s="118"/>
      <c r="AW590" s="118"/>
      <c r="AX590" s="118">
        <f t="shared" si="1014"/>
        <v>0</v>
      </c>
      <c r="AY590" s="118"/>
      <c r="AZ590" s="118"/>
      <c r="BA590" s="118">
        <f t="shared" si="1015"/>
        <v>0</v>
      </c>
      <c r="BB590" s="118"/>
      <c r="BC590" s="118"/>
      <c r="BD590" s="118">
        <f t="shared" si="1016"/>
        <v>0</v>
      </c>
      <c r="BE590" s="118"/>
      <c r="BF590" s="118"/>
      <c r="BG590" s="118">
        <f t="shared" si="1017"/>
        <v>0</v>
      </c>
      <c r="BH590" s="118"/>
      <c r="BI590" s="118"/>
      <c r="BJ590" s="118">
        <f t="shared" si="1018"/>
        <v>0</v>
      </c>
      <c r="BK590" s="118"/>
      <c r="BL590" s="309"/>
      <c r="BM590" s="315"/>
      <c r="BN590" s="317"/>
    </row>
    <row r="591" s="48" customFormat="1" ht="33.95" hidden="1" customHeight="1" outlineLevel="3" spans="2:66">
      <c r="B591" s="118" t="s">
        <v>784</v>
      </c>
      <c r="C591" s="119" t="s">
        <v>2162</v>
      </c>
      <c r="D591" s="48" t="s">
        <v>2163</v>
      </c>
      <c r="E591" s="118"/>
      <c r="F591" s="118" t="s">
        <v>1610</v>
      </c>
      <c r="G591" s="118" t="s">
        <v>928</v>
      </c>
      <c r="H591" s="118">
        <f t="shared" si="1004"/>
        <v>0</v>
      </c>
      <c r="I591" s="118" t="s">
        <v>1227</v>
      </c>
      <c r="J591" s="118">
        <v>1</v>
      </c>
      <c r="K591" s="118" t="s">
        <v>1228</v>
      </c>
      <c r="L591" s="302"/>
      <c r="M591" s="118" t="s">
        <v>1362</v>
      </c>
      <c r="N591" s="118">
        <f t="shared" si="1005"/>
        <v>0</v>
      </c>
      <c r="O591" s="302"/>
      <c r="P591" s="302"/>
      <c r="Q591" s="302"/>
      <c r="R591" s="302"/>
      <c r="S591" s="302"/>
      <c r="T591" s="302"/>
      <c r="U591" s="302"/>
      <c r="V591" s="302"/>
      <c r="W591" s="302"/>
      <c r="X591" s="302"/>
      <c r="Y591" s="302"/>
      <c r="Z591" s="302"/>
      <c r="AA591" s="118"/>
      <c r="AB591" s="118">
        <f t="shared" si="1006"/>
        <v>0</v>
      </c>
      <c r="AC591" s="118">
        <f t="shared" si="1007"/>
        <v>0</v>
      </c>
      <c r="AD591" s="118"/>
      <c r="AE591" s="118"/>
      <c r="AF591" s="118">
        <f t="shared" si="1008"/>
        <v>0</v>
      </c>
      <c r="AG591" s="118"/>
      <c r="AH591" s="118"/>
      <c r="AI591" s="118">
        <f t="shared" si="1009"/>
        <v>0</v>
      </c>
      <c r="AJ591" s="118"/>
      <c r="AK591" s="118"/>
      <c r="AL591" s="118">
        <f t="shared" si="1010"/>
        <v>0</v>
      </c>
      <c r="AM591" s="118"/>
      <c r="AN591" s="118"/>
      <c r="AO591" s="118">
        <f t="shared" si="1011"/>
        <v>0</v>
      </c>
      <c r="AP591" s="118"/>
      <c r="AQ591" s="118"/>
      <c r="AR591" s="118">
        <f t="shared" si="1012"/>
        <v>0</v>
      </c>
      <c r="AS591" s="118"/>
      <c r="AT591" s="118"/>
      <c r="AU591" s="118">
        <f t="shared" si="1013"/>
        <v>0</v>
      </c>
      <c r="AV591" s="118"/>
      <c r="AW591" s="118"/>
      <c r="AX591" s="118">
        <f t="shared" si="1014"/>
        <v>0</v>
      </c>
      <c r="AY591" s="118"/>
      <c r="AZ591" s="118"/>
      <c r="BA591" s="118">
        <f t="shared" si="1015"/>
        <v>0</v>
      </c>
      <c r="BB591" s="118"/>
      <c r="BC591" s="118"/>
      <c r="BD591" s="118">
        <f t="shared" si="1016"/>
        <v>0</v>
      </c>
      <c r="BE591" s="118"/>
      <c r="BF591" s="118"/>
      <c r="BG591" s="118">
        <f t="shared" si="1017"/>
        <v>0</v>
      </c>
      <c r="BH591" s="118"/>
      <c r="BI591" s="118"/>
      <c r="BJ591" s="118">
        <f t="shared" si="1018"/>
        <v>0</v>
      </c>
      <c r="BK591" s="118"/>
      <c r="BL591" s="309"/>
      <c r="BM591" s="315"/>
      <c r="BN591" s="317"/>
    </row>
    <row r="592" s="48" customFormat="1" ht="33.95" hidden="1" customHeight="1" outlineLevel="3" spans="2:66">
      <c r="B592" s="118" t="s">
        <v>784</v>
      </c>
      <c r="C592" s="119" t="s">
        <v>2164</v>
      </c>
      <c r="D592" s="48" t="s">
        <v>2165</v>
      </c>
      <c r="E592" s="118"/>
      <c r="F592" s="118" t="s">
        <v>1610</v>
      </c>
      <c r="G592" s="118" t="s">
        <v>928</v>
      </c>
      <c r="H592" s="118">
        <f t="shared" si="1004"/>
        <v>0</v>
      </c>
      <c r="I592" s="118" t="s">
        <v>1227</v>
      </c>
      <c r="J592" s="118">
        <v>1</v>
      </c>
      <c r="K592" s="118" t="s">
        <v>1228</v>
      </c>
      <c r="L592" s="302"/>
      <c r="M592" s="118" t="s">
        <v>1362</v>
      </c>
      <c r="N592" s="118">
        <f t="shared" si="1005"/>
        <v>0</v>
      </c>
      <c r="O592" s="302"/>
      <c r="P592" s="302"/>
      <c r="Q592" s="302"/>
      <c r="R592" s="302"/>
      <c r="S592" s="302"/>
      <c r="T592" s="302"/>
      <c r="U592" s="302"/>
      <c r="V592" s="302"/>
      <c r="W592" s="302"/>
      <c r="X592" s="302"/>
      <c r="Y592" s="302"/>
      <c r="Z592" s="302"/>
      <c r="AA592" s="118"/>
      <c r="AB592" s="118">
        <f t="shared" si="1006"/>
        <v>0</v>
      </c>
      <c r="AC592" s="118">
        <f t="shared" si="1007"/>
        <v>0</v>
      </c>
      <c r="AD592" s="118"/>
      <c r="AE592" s="118"/>
      <c r="AF592" s="118">
        <f t="shared" si="1008"/>
        <v>0</v>
      </c>
      <c r="AG592" s="118"/>
      <c r="AH592" s="118"/>
      <c r="AI592" s="118">
        <f t="shared" si="1009"/>
        <v>0</v>
      </c>
      <c r="AJ592" s="118"/>
      <c r="AK592" s="118"/>
      <c r="AL592" s="118">
        <f t="shared" si="1010"/>
        <v>0</v>
      </c>
      <c r="AM592" s="118"/>
      <c r="AN592" s="118"/>
      <c r="AO592" s="118">
        <f t="shared" si="1011"/>
        <v>0</v>
      </c>
      <c r="AP592" s="118"/>
      <c r="AQ592" s="118"/>
      <c r="AR592" s="118">
        <f t="shared" si="1012"/>
        <v>0</v>
      </c>
      <c r="AS592" s="118"/>
      <c r="AT592" s="118"/>
      <c r="AU592" s="118">
        <f t="shared" si="1013"/>
        <v>0</v>
      </c>
      <c r="AV592" s="118"/>
      <c r="AW592" s="118"/>
      <c r="AX592" s="118">
        <f t="shared" si="1014"/>
        <v>0</v>
      </c>
      <c r="AY592" s="118"/>
      <c r="AZ592" s="118"/>
      <c r="BA592" s="118">
        <f t="shared" si="1015"/>
        <v>0</v>
      </c>
      <c r="BB592" s="118"/>
      <c r="BC592" s="118"/>
      <c r="BD592" s="118">
        <f t="shared" si="1016"/>
        <v>0</v>
      </c>
      <c r="BE592" s="118"/>
      <c r="BF592" s="118"/>
      <c r="BG592" s="118">
        <f t="shared" si="1017"/>
        <v>0</v>
      </c>
      <c r="BH592" s="118"/>
      <c r="BI592" s="118"/>
      <c r="BJ592" s="118">
        <f t="shared" si="1018"/>
        <v>0</v>
      </c>
      <c r="BK592" s="118"/>
      <c r="BL592" s="309"/>
      <c r="BM592" s="315"/>
      <c r="BN592" s="317"/>
    </row>
    <row r="593" s="48" customFormat="1" ht="33.95" hidden="1" customHeight="1" outlineLevel="3" spans="2:66">
      <c r="B593" s="118" t="s">
        <v>784</v>
      </c>
      <c r="C593" s="119" t="s">
        <v>2166</v>
      </c>
      <c r="D593" s="48" t="s">
        <v>2167</v>
      </c>
      <c r="E593" s="118"/>
      <c r="F593" s="118" t="s">
        <v>1610</v>
      </c>
      <c r="G593" s="118" t="s">
        <v>928</v>
      </c>
      <c r="H593" s="118">
        <f t="shared" si="1004"/>
        <v>0</v>
      </c>
      <c r="I593" s="118" t="s">
        <v>1227</v>
      </c>
      <c r="J593" s="118">
        <v>1</v>
      </c>
      <c r="K593" s="118" t="s">
        <v>1228</v>
      </c>
      <c r="L593" s="302"/>
      <c r="M593" s="118" t="s">
        <v>1362</v>
      </c>
      <c r="N593" s="118">
        <f t="shared" si="1005"/>
        <v>0</v>
      </c>
      <c r="O593" s="302"/>
      <c r="P593" s="302"/>
      <c r="Q593" s="302"/>
      <c r="R593" s="302"/>
      <c r="S593" s="302"/>
      <c r="T593" s="302"/>
      <c r="U593" s="302"/>
      <c r="V593" s="302"/>
      <c r="W593" s="302"/>
      <c r="X593" s="302"/>
      <c r="Y593" s="302"/>
      <c r="Z593" s="302"/>
      <c r="AA593" s="118"/>
      <c r="AB593" s="118">
        <f t="shared" si="1006"/>
        <v>0</v>
      </c>
      <c r="AC593" s="118">
        <f t="shared" si="1007"/>
        <v>0</v>
      </c>
      <c r="AD593" s="118"/>
      <c r="AE593" s="118"/>
      <c r="AF593" s="118">
        <f t="shared" si="1008"/>
        <v>0</v>
      </c>
      <c r="AG593" s="118"/>
      <c r="AH593" s="118"/>
      <c r="AI593" s="118">
        <f t="shared" si="1009"/>
        <v>0</v>
      </c>
      <c r="AJ593" s="118"/>
      <c r="AK593" s="118"/>
      <c r="AL593" s="118">
        <f t="shared" si="1010"/>
        <v>0</v>
      </c>
      <c r="AM593" s="118"/>
      <c r="AN593" s="118"/>
      <c r="AO593" s="118">
        <f t="shared" si="1011"/>
        <v>0</v>
      </c>
      <c r="AP593" s="118"/>
      <c r="AQ593" s="118"/>
      <c r="AR593" s="118">
        <f t="shared" si="1012"/>
        <v>0</v>
      </c>
      <c r="AS593" s="118"/>
      <c r="AT593" s="118"/>
      <c r="AU593" s="118">
        <f t="shared" si="1013"/>
        <v>0</v>
      </c>
      <c r="AV593" s="118"/>
      <c r="AW593" s="118"/>
      <c r="AX593" s="118">
        <f t="shared" si="1014"/>
        <v>0</v>
      </c>
      <c r="AY593" s="118"/>
      <c r="AZ593" s="118"/>
      <c r="BA593" s="118">
        <f t="shared" si="1015"/>
        <v>0</v>
      </c>
      <c r="BB593" s="118"/>
      <c r="BC593" s="118"/>
      <c r="BD593" s="118">
        <f t="shared" si="1016"/>
        <v>0</v>
      </c>
      <c r="BE593" s="118"/>
      <c r="BF593" s="118"/>
      <c r="BG593" s="118">
        <f t="shared" si="1017"/>
        <v>0</v>
      </c>
      <c r="BH593" s="118"/>
      <c r="BI593" s="118"/>
      <c r="BJ593" s="118">
        <f t="shared" si="1018"/>
        <v>0</v>
      </c>
      <c r="BK593" s="118"/>
      <c r="BL593" s="309"/>
      <c r="BM593" s="315"/>
      <c r="BN593" s="317"/>
    </row>
    <row r="594" s="48" customFormat="1" ht="33.95" hidden="1" customHeight="1" outlineLevel="3" spans="2:66">
      <c r="B594" s="118" t="s">
        <v>784</v>
      </c>
      <c r="C594" s="119" t="s">
        <v>2168</v>
      </c>
      <c r="D594" s="48" t="s">
        <v>2169</v>
      </c>
      <c r="E594" s="118"/>
      <c r="F594" s="118" t="s">
        <v>1610</v>
      </c>
      <c r="G594" s="118" t="s">
        <v>928</v>
      </c>
      <c r="H594" s="118">
        <f t="shared" si="1004"/>
        <v>0</v>
      </c>
      <c r="I594" s="118" t="s">
        <v>1227</v>
      </c>
      <c r="J594" s="118">
        <v>1</v>
      </c>
      <c r="K594" s="118" t="s">
        <v>1228</v>
      </c>
      <c r="L594" s="302"/>
      <c r="M594" s="118" t="s">
        <v>1362</v>
      </c>
      <c r="N594" s="118">
        <f t="shared" si="1005"/>
        <v>0</v>
      </c>
      <c r="O594" s="302"/>
      <c r="P594" s="302"/>
      <c r="Q594" s="302"/>
      <c r="R594" s="302"/>
      <c r="S594" s="302"/>
      <c r="T594" s="302"/>
      <c r="U594" s="302"/>
      <c r="V594" s="302"/>
      <c r="W594" s="302"/>
      <c r="X594" s="302"/>
      <c r="Y594" s="302"/>
      <c r="Z594" s="302"/>
      <c r="AA594" s="118"/>
      <c r="AB594" s="118">
        <f t="shared" si="1006"/>
        <v>0</v>
      </c>
      <c r="AC594" s="118">
        <f t="shared" si="1007"/>
        <v>0</v>
      </c>
      <c r="AD594" s="118"/>
      <c r="AE594" s="118"/>
      <c r="AF594" s="118">
        <f t="shared" si="1008"/>
        <v>0</v>
      </c>
      <c r="AG594" s="118"/>
      <c r="AH594" s="118"/>
      <c r="AI594" s="118">
        <f t="shared" si="1009"/>
        <v>0</v>
      </c>
      <c r="AJ594" s="118"/>
      <c r="AK594" s="118"/>
      <c r="AL594" s="118">
        <f t="shared" si="1010"/>
        <v>0</v>
      </c>
      <c r="AM594" s="118"/>
      <c r="AN594" s="118"/>
      <c r="AO594" s="118">
        <f t="shared" si="1011"/>
        <v>0</v>
      </c>
      <c r="AP594" s="118"/>
      <c r="AQ594" s="118"/>
      <c r="AR594" s="118">
        <f t="shared" si="1012"/>
        <v>0</v>
      </c>
      <c r="AS594" s="118"/>
      <c r="AT594" s="118"/>
      <c r="AU594" s="118">
        <f t="shared" si="1013"/>
        <v>0</v>
      </c>
      <c r="AV594" s="118"/>
      <c r="AW594" s="118"/>
      <c r="AX594" s="118">
        <f t="shared" si="1014"/>
        <v>0</v>
      </c>
      <c r="AY594" s="118"/>
      <c r="AZ594" s="118"/>
      <c r="BA594" s="118">
        <f t="shared" si="1015"/>
        <v>0</v>
      </c>
      <c r="BB594" s="118"/>
      <c r="BC594" s="118"/>
      <c r="BD594" s="118">
        <f t="shared" si="1016"/>
        <v>0</v>
      </c>
      <c r="BE594" s="118"/>
      <c r="BF594" s="118"/>
      <c r="BG594" s="118">
        <f t="shared" si="1017"/>
        <v>0</v>
      </c>
      <c r="BH594" s="118"/>
      <c r="BI594" s="118"/>
      <c r="BJ594" s="118">
        <f t="shared" si="1018"/>
        <v>0</v>
      </c>
      <c r="BK594" s="118"/>
      <c r="BL594" s="309"/>
      <c r="BM594" s="315"/>
      <c r="BN594" s="317"/>
    </row>
    <row r="595" s="48" customFormat="1" ht="33.95" hidden="1" customHeight="1" outlineLevel="3" spans="2:66">
      <c r="B595" s="118" t="s">
        <v>784</v>
      </c>
      <c r="C595" s="119" t="s">
        <v>2170</v>
      </c>
      <c r="D595" s="48" t="s">
        <v>2171</v>
      </c>
      <c r="E595" s="118"/>
      <c r="F595" s="118" t="s">
        <v>1610</v>
      </c>
      <c r="G595" s="118" t="s">
        <v>928</v>
      </c>
      <c r="H595" s="118">
        <f t="shared" si="1004"/>
        <v>0</v>
      </c>
      <c r="I595" s="118" t="s">
        <v>1227</v>
      </c>
      <c r="J595" s="118">
        <v>1</v>
      </c>
      <c r="K595" s="118" t="s">
        <v>1228</v>
      </c>
      <c r="L595" s="302"/>
      <c r="M595" s="118" t="s">
        <v>1362</v>
      </c>
      <c r="N595" s="118">
        <f t="shared" si="1005"/>
        <v>0</v>
      </c>
      <c r="O595" s="302"/>
      <c r="P595" s="302"/>
      <c r="Q595" s="302"/>
      <c r="R595" s="302"/>
      <c r="S595" s="302"/>
      <c r="T595" s="302"/>
      <c r="U595" s="302"/>
      <c r="V595" s="302"/>
      <c r="W595" s="302"/>
      <c r="X595" s="302"/>
      <c r="Y595" s="302"/>
      <c r="Z595" s="302"/>
      <c r="AA595" s="118"/>
      <c r="AB595" s="118">
        <f t="shared" si="1006"/>
        <v>0</v>
      </c>
      <c r="AC595" s="118">
        <f t="shared" si="1007"/>
        <v>0</v>
      </c>
      <c r="AD595" s="118"/>
      <c r="AE595" s="118"/>
      <c r="AF595" s="118">
        <f t="shared" si="1008"/>
        <v>0</v>
      </c>
      <c r="AG595" s="118"/>
      <c r="AH595" s="118"/>
      <c r="AI595" s="118">
        <f t="shared" si="1009"/>
        <v>0</v>
      </c>
      <c r="AJ595" s="118"/>
      <c r="AK595" s="118"/>
      <c r="AL595" s="118">
        <f t="shared" si="1010"/>
        <v>0</v>
      </c>
      <c r="AM595" s="118"/>
      <c r="AN595" s="118"/>
      <c r="AO595" s="118">
        <f t="shared" si="1011"/>
        <v>0</v>
      </c>
      <c r="AP595" s="118"/>
      <c r="AQ595" s="118"/>
      <c r="AR595" s="118">
        <f t="shared" si="1012"/>
        <v>0</v>
      </c>
      <c r="AS595" s="118"/>
      <c r="AT595" s="118"/>
      <c r="AU595" s="118">
        <f t="shared" si="1013"/>
        <v>0</v>
      </c>
      <c r="AV595" s="118"/>
      <c r="AW595" s="118"/>
      <c r="AX595" s="118">
        <f t="shared" si="1014"/>
        <v>0</v>
      </c>
      <c r="AY595" s="118"/>
      <c r="AZ595" s="118"/>
      <c r="BA595" s="118">
        <f t="shared" si="1015"/>
        <v>0</v>
      </c>
      <c r="BB595" s="118"/>
      <c r="BC595" s="118"/>
      <c r="BD595" s="118">
        <f t="shared" si="1016"/>
        <v>0</v>
      </c>
      <c r="BE595" s="118"/>
      <c r="BF595" s="118"/>
      <c r="BG595" s="118">
        <f t="shared" si="1017"/>
        <v>0</v>
      </c>
      <c r="BH595" s="118"/>
      <c r="BI595" s="118"/>
      <c r="BJ595" s="118">
        <f t="shared" si="1018"/>
        <v>0</v>
      </c>
      <c r="BK595" s="118"/>
      <c r="BL595" s="309"/>
      <c r="BM595" s="315"/>
      <c r="BN595" s="317"/>
    </row>
    <row r="596" s="48" customFormat="1" ht="33.95" hidden="1" customHeight="1" outlineLevel="3" spans="2:66">
      <c r="B596" s="118" t="s">
        <v>784</v>
      </c>
      <c r="C596" s="119" t="s">
        <v>2172</v>
      </c>
      <c r="D596" s="48" t="s">
        <v>2173</v>
      </c>
      <c r="E596" s="118"/>
      <c r="F596" s="118" t="s">
        <v>1610</v>
      </c>
      <c r="G596" s="118" t="s">
        <v>928</v>
      </c>
      <c r="H596" s="118">
        <f t="shared" si="1004"/>
        <v>0</v>
      </c>
      <c r="I596" s="118" t="s">
        <v>1227</v>
      </c>
      <c r="J596" s="118">
        <v>1</v>
      </c>
      <c r="K596" s="118" t="s">
        <v>1228</v>
      </c>
      <c r="L596" s="302"/>
      <c r="M596" s="118" t="s">
        <v>1362</v>
      </c>
      <c r="N596" s="118">
        <f t="shared" si="1005"/>
        <v>0</v>
      </c>
      <c r="O596" s="302"/>
      <c r="P596" s="302"/>
      <c r="Q596" s="302"/>
      <c r="R596" s="302"/>
      <c r="S596" s="302"/>
      <c r="T596" s="302"/>
      <c r="U596" s="302"/>
      <c r="V596" s="302"/>
      <c r="W596" s="302"/>
      <c r="X596" s="302"/>
      <c r="Y596" s="302"/>
      <c r="Z596" s="302"/>
      <c r="AA596" s="118"/>
      <c r="AB596" s="118">
        <f t="shared" si="1006"/>
        <v>0</v>
      </c>
      <c r="AC596" s="118">
        <f t="shared" si="1007"/>
        <v>0</v>
      </c>
      <c r="AD596" s="118"/>
      <c r="AE596" s="118"/>
      <c r="AF596" s="118">
        <f t="shared" si="1008"/>
        <v>0</v>
      </c>
      <c r="AG596" s="118"/>
      <c r="AH596" s="118"/>
      <c r="AI596" s="118">
        <f t="shared" si="1009"/>
        <v>0</v>
      </c>
      <c r="AJ596" s="118"/>
      <c r="AK596" s="118"/>
      <c r="AL596" s="118">
        <f t="shared" si="1010"/>
        <v>0</v>
      </c>
      <c r="AM596" s="118"/>
      <c r="AN596" s="118"/>
      <c r="AO596" s="118">
        <f t="shared" si="1011"/>
        <v>0</v>
      </c>
      <c r="AP596" s="118"/>
      <c r="AQ596" s="118"/>
      <c r="AR596" s="118">
        <f t="shared" si="1012"/>
        <v>0</v>
      </c>
      <c r="AS596" s="118"/>
      <c r="AT596" s="118"/>
      <c r="AU596" s="118">
        <f t="shared" si="1013"/>
        <v>0</v>
      </c>
      <c r="AV596" s="118"/>
      <c r="AW596" s="118"/>
      <c r="AX596" s="118">
        <f t="shared" si="1014"/>
        <v>0</v>
      </c>
      <c r="AY596" s="118"/>
      <c r="AZ596" s="118"/>
      <c r="BA596" s="118">
        <f t="shared" si="1015"/>
        <v>0</v>
      </c>
      <c r="BB596" s="118"/>
      <c r="BC596" s="118"/>
      <c r="BD596" s="118">
        <f t="shared" si="1016"/>
        <v>0</v>
      </c>
      <c r="BE596" s="118"/>
      <c r="BF596" s="118"/>
      <c r="BG596" s="118">
        <f t="shared" si="1017"/>
        <v>0</v>
      </c>
      <c r="BH596" s="118"/>
      <c r="BI596" s="118"/>
      <c r="BJ596" s="118">
        <f t="shared" si="1018"/>
        <v>0</v>
      </c>
      <c r="BK596" s="118"/>
      <c r="BL596" s="309"/>
      <c r="BM596" s="315"/>
      <c r="BN596" s="317"/>
    </row>
    <row r="597" s="48" customFormat="1" ht="33.95" hidden="1" customHeight="1" outlineLevel="3" spans="2:66">
      <c r="B597" s="118" t="s">
        <v>784</v>
      </c>
      <c r="C597" s="119" t="s">
        <v>2174</v>
      </c>
      <c r="D597" s="48" t="s">
        <v>2175</v>
      </c>
      <c r="E597" s="118"/>
      <c r="F597" s="118" t="s">
        <v>1610</v>
      </c>
      <c r="G597" s="118" t="s">
        <v>928</v>
      </c>
      <c r="H597" s="118">
        <f t="shared" si="1004"/>
        <v>0</v>
      </c>
      <c r="I597" s="118" t="s">
        <v>1227</v>
      </c>
      <c r="J597" s="118">
        <v>1</v>
      </c>
      <c r="K597" s="118" t="s">
        <v>1228</v>
      </c>
      <c r="L597" s="302"/>
      <c r="M597" s="118" t="s">
        <v>1362</v>
      </c>
      <c r="N597" s="118">
        <f t="shared" si="1005"/>
        <v>0</v>
      </c>
      <c r="O597" s="302"/>
      <c r="P597" s="302"/>
      <c r="Q597" s="302"/>
      <c r="R597" s="302"/>
      <c r="S597" s="302"/>
      <c r="T597" s="302"/>
      <c r="U597" s="302"/>
      <c r="V597" s="302"/>
      <c r="W597" s="302"/>
      <c r="X597" s="302"/>
      <c r="Y597" s="302"/>
      <c r="Z597" s="302"/>
      <c r="AA597" s="118"/>
      <c r="AB597" s="118">
        <f t="shared" si="1006"/>
        <v>0</v>
      </c>
      <c r="AC597" s="118">
        <f t="shared" si="1007"/>
        <v>0</v>
      </c>
      <c r="AD597" s="118"/>
      <c r="AE597" s="118"/>
      <c r="AF597" s="118">
        <f t="shared" si="1008"/>
        <v>0</v>
      </c>
      <c r="AG597" s="118"/>
      <c r="AH597" s="118"/>
      <c r="AI597" s="118">
        <f t="shared" si="1009"/>
        <v>0</v>
      </c>
      <c r="AJ597" s="118"/>
      <c r="AK597" s="118"/>
      <c r="AL597" s="118">
        <f t="shared" si="1010"/>
        <v>0</v>
      </c>
      <c r="AM597" s="118"/>
      <c r="AN597" s="118"/>
      <c r="AO597" s="118">
        <f t="shared" si="1011"/>
        <v>0</v>
      </c>
      <c r="AP597" s="118"/>
      <c r="AQ597" s="118"/>
      <c r="AR597" s="118">
        <f t="shared" si="1012"/>
        <v>0</v>
      </c>
      <c r="AS597" s="118"/>
      <c r="AT597" s="118"/>
      <c r="AU597" s="118">
        <f t="shared" si="1013"/>
        <v>0</v>
      </c>
      <c r="AV597" s="118"/>
      <c r="AW597" s="118"/>
      <c r="AX597" s="118">
        <f t="shared" si="1014"/>
        <v>0</v>
      </c>
      <c r="AY597" s="118"/>
      <c r="AZ597" s="118"/>
      <c r="BA597" s="118">
        <f t="shared" si="1015"/>
        <v>0</v>
      </c>
      <c r="BB597" s="118"/>
      <c r="BC597" s="118"/>
      <c r="BD597" s="118">
        <f t="shared" si="1016"/>
        <v>0</v>
      </c>
      <c r="BE597" s="118"/>
      <c r="BF597" s="118"/>
      <c r="BG597" s="118">
        <f t="shared" si="1017"/>
        <v>0</v>
      </c>
      <c r="BH597" s="118"/>
      <c r="BI597" s="118"/>
      <c r="BJ597" s="118">
        <f t="shared" si="1018"/>
        <v>0</v>
      </c>
      <c r="BK597" s="118"/>
      <c r="BL597" s="309"/>
      <c r="BM597" s="315"/>
      <c r="BN597" s="317"/>
    </row>
    <row r="598" s="48" customFormat="1" ht="33.95" hidden="1" customHeight="1" outlineLevel="3" spans="2:66">
      <c r="B598" s="118" t="s">
        <v>784</v>
      </c>
      <c r="C598" s="119" t="s">
        <v>2176</v>
      </c>
      <c r="D598" s="48" t="s">
        <v>2177</v>
      </c>
      <c r="E598" s="118"/>
      <c r="F598" s="118" t="s">
        <v>1610</v>
      </c>
      <c r="G598" s="118" t="s">
        <v>928</v>
      </c>
      <c r="H598" s="118">
        <f t="shared" si="1004"/>
        <v>0</v>
      </c>
      <c r="I598" s="118" t="s">
        <v>1227</v>
      </c>
      <c r="J598" s="118">
        <v>1</v>
      </c>
      <c r="K598" s="118" t="s">
        <v>1228</v>
      </c>
      <c r="L598" s="302"/>
      <c r="M598" s="118" t="s">
        <v>1362</v>
      </c>
      <c r="N598" s="118">
        <f t="shared" si="1005"/>
        <v>0</v>
      </c>
      <c r="O598" s="302"/>
      <c r="P598" s="302"/>
      <c r="Q598" s="302"/>
      <c r="R598" s="302"/>
      <c r="S598" s="302"/>
      <c r="T598" s="302"/>
      <c r="U598" s="302"/>
      <c r="V598" s="302"/>
      <c r="W598" s="302"/>
      <c r="X598" s="302"/>
      <c r="Y598" s="302"/>
      <c r="Z598" s="302"/>
      <c r="AA598" s="118"/>
      <c r="AB598" s="118">
        <f t="shared" si="1006"/>
        <v>0</v>
      </c>
      <c r="AC598" s="118">
        <f t="shared" si="1007"/>
        <v>0</v>
      </c>
      <c r="AD598" s="118"/>
      <c r="AE598" s="118"/>
      <c r="AF598" s="118">
        <f t="shared" si="1008"/>
        <v>0</v>
      </c>
      <c r="AG598" s="118"/>
      <c r="AH598" s="118"/>
      <c r="AI598" s="118">
        <f t="shared" si="1009"/>
        <v>0</v>
      </c>
      <c r="AJ598" s="118"/>
      <c r="AK598" s="118"/>
      <c r="AL598" s="118">
        <f t="shared" si="1010"/>
        <v>0</v>
      </c>
      <c r="AM598" s="118"/>
      <c r="AN598" s="118"/>
      <c r="AO598" s="118">
        <f t="shared" si="1011"/>
        <v>0</v>
      </c>
      <c r="AP598" s="118"/>
      <c r="AQ598" s="118"/>
      <c r="AR598" s="118">
        <f t="shared" si="1012"/>
        <v>0</v>
      </c>
      <c r="AS598" s="118"/>
      <c r="AT598" s="118"/>
      <c r="AU598" s="118">
        <f t="shared" si="1013"/>
        <v>0</v>
      </c>
      <c r="AV598" s="118"/>
      <c r="AW598" s="118"/>
      <c r="AX598" s="118">
        <f t="shared" si="1014"/>
        <v>0</v>
      </c>
      <c r="AY598" s="118"/>
      <c r="AZ598" s="118"/>
      <c r="BA598" s="118">
        <f t="shared" si="1015"/>
        <v>0</v>
      </c>
      <c r="BB598" s="118"/>
      <c r="BC598" s="118"/>
      <c r="BD598" s="118">
        <f t="shared" si="1016"/>
        <v>0</v>
      </c>
      <c r="BE598" s="118"/>
      <c r="BF598" s="118"/>
      <c r="BG598" s="118">
        <f t="shared" si="1017"/>
        <v>0</v>
      </c>
      <c r="BH598" s="118"/>
      <c r="BI598" s="118"/>
      <c r="BJ598" s="118">
        <f t="shared" si="1018"/>
        <v>0</v>
      </c>
      <c r="BK598" s="118"/>
      <c r="BL598" s="309"/>
      <c r="BM598" s="315"/>
      <c r="BN598" s="317"/>
    </row>
    <row r="599" s="48" customFormat="1" ht="33.95" hidden="1" customHeight="1" outlineLevel="3" spans="2:66">
      <c r="B599" s="118" t="s">
        <v>784</v>
      </c>
      <c r="C599" s="119" t="s">
        <v>2178</v>
      </c>
      <c r="D599" s="48" t="s">
        <v>2179</v>
      </c>
      <c r="E599" s="118"/>
      <c r="F599" s="118" t="s">
        <v>1610</v>
      </c>
      <c r="G599" s="118" t="s">
        <v>928</v>
      </c>
      <c r="H599" s="118">
        <f t="shared" si="1004"/>
        <v>0</v>
      </c>
      <c r="I599" s="118" t="s">
        <v>1227</v>
      </c>
      <c r="J599" s="118">
        <v>1</v>
      </c>
      <c r="K599" s="118" t="s">
        <v>1228</v>
      </c>
      <c r="L599" s="302"/>
      <c r="M599" s="118" t="s">
        <v>1362</v>
      </c>
      <c r="N599" s="118">
        <f t="shared" si="1005"/>
        <v>0</v>
      </c>
      <c r="O599" s="302"/>
      <c r="P599" s="302"/>
      <c r="Q599" s="302"/>
      <c r="R599" s="302"/>
      <c r="S599" s="302"/>
      <c r="T599" s="302"/>
      <c r="U599" s="302"/>
      <c r="V599" s="302"/>
      <c r="W599" s="302"/>
      <c r="X599" s="302"/>
      <c r="Y599" s="302"/>
      <c r="Z599" s="302"/>
      <c r="AA599" s="118"/>
      <c r="AB599" s="118">
        <f t="shared" si="1006"/>
        <v>0</v>
      </c>
      <c r="AC599" s="118">
        <f t="shared" si="1007"/>
        <v>0</v>
      </c>
      <c r="AD599" s="118"/>
      <c r="AE599" s="118"/>
      <c r="AF599" s="118">
        <f t="shared" si="1008"/>
        <v>0</v>
      </c>
      <c r="AG599" s="118"/>
      <c r="AH599" s="118"/>
      <c r="AI599" s="118">
        <f t="shared" si="1009"/>
        <v>0</v>
      </c>
      <c r="AJ599" s="118"/>
      <c r="AK599" s="118"/>
      <c r="AL599" s="118">
        <f t="shared" si="1010"/>
        <v>0</v>
      </c>
      <c r="AM599" s="118"/>
      <c r="AN599" s="118"/>
      <c r="AO599" s="118">
        <f t="shared" si="1011"/>
        <v>0</v>
      </c>
      <c r="AP599" s="118"/>
      <c r="AQ599" s="118"/>
      <c r="AR599" s="118">
        <f t="shared" si="1012"/>
        <v>0</v>
      </c>
      <c r="AS599" s="118"/>
      <c r="AT599" s="118"/>
      <c r="AU599" s="118">
        <f t="shared" si="1013"/>
        <v>0</v>
      </c>
      <c r="AV599" s="118"/>
      <c r="AW599" s="118"/>
      <c r="AX599" s="118">
        <f t="shared" si="1014"/>
        <v>0</v>
      </c>
      <c r="AY599" s="118"/>
      <c r="AZ599" s="118"/>
      <c r="BA599" s="118">
        <f t="shared" si="1015"/>
        <v>0</v>
      </c>
      <c r="BB599" s="118"/>
      <c r="BC599" s="118"/>
      <c r="BD599" s="118">
        <f t="shared" si="1016"/>
        <v>0</v>
      </c>
      <c r="BE599" s="118"/>
      <c r="BF599" s="118"/>
      <c r="BG599" s="118">
        <f t="shared" si="1017"/>
        <v>0</v>
      </c>
      <c r="BH599" s="118"/>
      <c r="BI599" s="118"/>
      <c r="BJ599" s="118">
        <f t="shared" si="1018"/>
        <v>0</v>
      </c>
      <c r="BK599" s="118"/>
      <c r="BL599" s="309"/>
      <c r="BM599" s="315"/>
      <c r="BN599" s="317"/>
    </row>
    <row r="600" s="48" customFormat="1" ht="33.95" hidden="1" customHeight="1" outlineLevel="3" spans="2:66">
      <c r="B600" s="118" t="s">
        <v>784</v>
      </c>
      <c r="C600" s="119" t="s">
        <v>2180</v>
      </c>
      <c r="D600" s="48" t="s">
        <v>2181</v>
      </c>
      <c r="E600" s="118"/>
      <c r="F600" s="118" t="s">
        <v>1610</v>
      </c>
      <c r="G600" s="118" t="s">
        <v>928</v>
      </c>
      <c r="H600" s="118">
        <f t="shared" si="1004"/>
        <v>0</v>
      </c>
      <c r="I600" s="118" t="s">
        <v>1227</v>
      </c>
      <c r="J600" s="118">
        <v>1</v>
      </c>
      <c r="K600" s="118" t="s">
        <v>1228</v>
      </c>
      <c r="L600" s="302"/>
      <c r="M600" s="118" t="s">
        <v>1362</v>
      </c>
      <c r="N600" s="118">
        <f t="shared" si="1005"/>
        <v>0</v>
      </c>
      <c r="O600" s="320"/>
      <c r="P600" s="320"/>
      <c r="Q600" s="320"/>
      <c r="R600" s="320"/>
      <c r="S600" s="320"/>
      <c r="T600" s="320"/>
      <c r="U600" s="320"/>
      <c r="V600" s="320"/>
      <c r="W600" s="320"/>
      <c r="X600" s="320"/>
      <c r="Y600" s="320"/>
      <c r="Z600" s="320"/>
      <c r="AA600" s="118"/>
      <c r="AB600" s="118">
        <f t="shared" si="1006"/>
        <v>0</v>
      </c>
      <c r="AC600" s="118">
        <f t="shared" si="1007"/>
        <v>0</v>
      </c>
      <c r="AD600" s="118"/>
      <c r="AE600" s="118"/>
      <c r="AF600" s="118">
        <f t="shared" si="1008"/>
        <v>0</v>
      </c>
      <c r="AG600" s="118"/>
      <c r="AH600" s="118"/>
      <c r="AI600" s="118">
        <f t="shared" si="1009"/>
        <v>0</v>
      </c>
      <c r="AJ600" s="118"/>
      <c r="AK600" s="118"/>
      <c r="AL600" s="118">
        <f t="shared" si="1010"/>
        <v>0</v>
      </c>
      <c r="AM600" s="118"/>
      <c r="AN600" s="118"/>
      <c r="AO600" s="118">
        <f t="shared" si="1011"/>
        <v>0</v>
      </c>
      <c r="AP600" s="118"/>
      <c r="AQ600" s="118"/>
      <c r="AR600" s="118">
        <f t="shared" si="1012"/>
        <v>0</v>
      </c>
      <c r="AS600" s="118"/>
      <c r="AT600" s="118"/>
      <c r="AU600" s="118">
        <f t="shared" si="1013"/>
        <v>0</v>
      </c>
      <c r="AV600" s="118"/>
      <c r="AW600" s="118"/>
      <c r="AX600" s="118">
        <f t="shared" si="1014"/>
        <v>0</v>
      </c>
      <c r="AY600" s="118"/>
      <c r="AZ600" s="118"/>
      <c r="BA600" s="118">
        <f t="shared" si="1015"/>
        <v>0</v>
      </c>
      <c r="BB600" s="118"/>
      <c r="BC600" s="118"/>
      <c r="BD600" s="118">
        <f t="shared" si="1016"/>
        <v>0</v>
      </c>
      <c r="BE600" s="118"/>
      <c r="BF600" s="118"/>
      <c r="BG600" s="118">
        <f t="shared" si="1017"/>
        <v>0</v>
      </c>
      <c r="BH600" s="118"/>
      <c r="BI600" s="118"/>
      <c r="BJ600" s="118">
        <f t="shared" si="1018"/>
        <v>0</v>
      </c>
      <c r="BK600" s="118"/>
      <c r="BL600" s="309"/>
      <c r="BM600" s="315"/>
      <c r="BN600" s="317"/>
    </row>
    <row r="601" s="29" customFormat="1" ht="33.95" hidden="1" customHeight="1" outlineLevel="2" collapsed="1" spans="2:66">
      <c r="B601" s="115" t="s">
        <v>779</v>
      </c>
      <c r="C601" s="116" t="s">
        <v>2182</v>
      </c>
      <c r="D601" s="29" t="s">
        <v>2183</v>
      </c>
      <c r="E601" s="115"/>
      <c r="F601" s="115"/>
      <c r="G601" s="115"/>
      <c r="H601" s="115">
        <f>SUM(H602:H604)</f>
        <v>0</v>
      </c>
      <c r="I601" s="115"/>
      <c r="J601" s="115"/>
      <c r="K601" s="115"/>
      <c r="L601" s="115"/>
      <c r="M601" s="115"/>
      <c r="N601" s="308"/>
      <c r="O601" s="291"/>
      <c r="P601" s="291"/>
      <c r="Q601" s="291"/>
      <c r="R601" s="291"/>
      <c r="S601" s="291"/>
      <c r="T601" s="291"/>
      <c r="U601" s="291"/>
      <c r="V601" s="291"/>
      <c r="W601" s="291"/>
      <c r="X601" s="291"/>
      <c r="Y601" s="291"/>
      <c r="Z601" s="291"/>
      <c r="AA601" s="291"/>
      <c r="AB601" s="115">
        <f t="shared" ref="AB601:AF601" si="1019">SUM(AB602:AB604)</f>
        <v>0</v>
      </c>
      <c r="AC601" s="115">
        <f t="shared" si="1019"/>
        <v>0</v>
      </c>
      <c r="AD601" s="115"/>
      <c r="AE601" s="115"/>
      <c r="AF601" s="115">
        <f t="shared" si="1019"/>
        <v>0</v>
      </c>
      <c r="AG601" s="115"/>
      <c r="AH601" s="115"/>
      <c r="AI601" s="115">
        <f>SUM(AI602:AI604)</f>
        <v>0</v>
      </c>
      <c r="AJ601" s="115"/>
      <c r="AK601" s="115"/>
      <c r="AL601" s="115">
        <f>SUM(AL602:AL604)</f>
        <v>0</v>
      </c>
      <c r="AM601" s="115"/>
      <c r="AN601" s="115"/>
      <c r="AO601" s="115">
        <f>SUM(AO602:AO604)</f>
        <v>0</v>
      </c>
      <c r="AP601" s="115"/>
      <c r="AQ601" s="115"/>
      <c r="AR601" s="115">
        <f>SUM(AR602:AR604)</f>
        <v>0</v>
      </c>
      <c r="AS601" s="115"/>
      <c r="AT601" s="115"/>
      <c r="AU601" s="115">
        <f>SUM(AU602:AU604)</f>
        <v>0</v>
      </c>
      <c r="AV601" s="115"/>
      <c r="AW601" s="115"/>
      <c r="AX601" s="115">
        <f>SUM(AX602:AX604)</f>
        <v>0</v>
      </c>
      <c r="AY601" s="115"/>
      <c r="AZ601" s="115"/>
      <c r="BA601" s="115">
        <f>SUM(BA602:BA604)</f>
        <v>0</v>
      </c>
      <c r="BB601" s="115"/>
      <c r="BC601" s="115"/>
      <c r="BD601" s="115">
        <f>SUM(BD602:BD604)</f>
        <v>0</v>
      </c>
      <c r="BE601" s="115"/>
      <c r="BF601" s="115"/>
      <c r="BG601" s="115">
        <f>SUM(BG602:BG604)</f>
        <v>0</v>
      </c>
      <c r="BH601" s="115"/>
      <c r="BI601" s="115"/>
      <c r="BJ601" s="115">
        <f>SUM(BJ602:BJ604)</f>
        <v>0</v>
      </c>
      <c r="BK601" s="115"/>
      <c r="BL601" s="308"/>
      <c r="BM601" s="315"/>
      <c r="BN601" s="316"/>
    </row>
    <row r="602" s="48" customFormat="1" ht="33.95" hidden="1" customHeight="1" outlineLevel="3" spans="2:66">
      <c r="B602" s="118" t="s">
        <v>784</v>
      </c>
      <c r="C602" s="119" t="s">
        <v>2184</v>
      </c>
      <c r="D602" s="48" t="s">
        <v>2185</v>
      </c>
      <c r="E602" s="118"/>
      <c r="F602" s="118" t="s">
        <v>1610</v>
      </c>
      <c r="G602" s="118" t="s">
        <v>928</v>
      </c>
      <c r="H602" s="118">
        <f t="shared" ref="H602:H604" si="1020">J602*L602</f>
        <v>0</v>
      </c>
      <c r="I602" s="118" t="s">
        <v>1227</v>
      </c>
      <c r="J602" s="118">
        <v>1</v>
      </c>
      <c r="K602" s="118" t="s">
        <v>1228</v>
      </c>
      <c r="L602" s="302"/>
      <c r="M602" s="118" t="s">
        <v>1362</v>
      </c>
      <c r="N602" s="118">
        <f t="shared" ref="N602:N604" si="1021">COUNTA(O602:Z602)</f>
        <v>0</v>
      </c>
      <c r="O602" s="321"/>
      <c r="P602" s="321"/>
      <c r="Q602" s="321"/>
      <c r="R602" s="321"/>
      <c r="S602" s="321"/>
      <c r="T602" s="321"/>
      <c r="U602" s="321"/>
      <c r="V602" s="321"/>
      <c r="W602" s="321"/>
      <c r="X602" s="321"/>
      <c r="Y602" s="321"/>
      <c r="Z602" s="321"/>
      <c r="AA602" s="118"/>
      <c r="AB602" s="118">
        <f t="shared" ref="AB602:AB604" si="1022">SUM(AC602,AF602,AI602,AL602,AO602,AR602,AU602,AX602,BA602,BD602,BG602,BJ602)</f>
        <v>0</v>
      </c>
      <c r="AC602" s="118">
        <f t="shared" ref="AC602:AC604" si="1023">IF(O602="√",$J602*$L602/$N602,0)</f>
        <v>0</v>
      </c>
      <c r="AD602" s="118"/>
      <c r="AE602" s="118"/>
      <c r="AF602" s="118">
        <f t="shared" ref="AF602:AF604" si="1024">IF(P602="√",$J602*$L602/$N602,0)</f>
        <v>0</v>
      </c>
      <c r="AG602" s="118"/>
      <c r="AH602" s="118"/>
      <c r="AI602" s="118">
        <f t="shared" ref="AI602:AI604" si="1025">IF(Q602="√",$J602*$L602/$N602,0)</f>
        <v>0</v>
      </c>
      <c r="AJ602" s="118"/>
      <c r="AK602" s="118"/>
      <c r="AL602" s="118">
        <f t="shared" ref="AL602:AL604" si="1026">IF(R602="√",$J602*$L602/$N602,0)</f>
        <v>0</v>
      </c>
      <c r="AM602" s="118"/>
      <c r="AN602" s="118"/>
      <c r="AO602" s="118">
        <f t="shared" ref="AO602:AO604" si="1027">IF(S602="√",$J602*$L602/$N602,0)</f>
        <v>0</v>
      </c>
      <c r="AP602" s="118"/>
      <c r="AQ602" s="118"/>
      <c r="AR602" s="118">
        <f t="shared" ref="AR602:AR604" si="1028">IF(T602="√",$J602*$L602/$N602,0)</f>
        <v>0</v>
      </c>
      <c r="AS602" s="118"/>
      <c r="AT602" s="118"/>
      <c r="AU602" s="118">
        <f t="shared" ref="AU602:AU604" si="1029">IF(U602="√",$J602*$L602/$N602,0)</f>
        <v>0</v>
      </c>
      <c r="AV602" s="118"/>
      <c r="AW602" s="118"/>
      <c r="AX602" s="118">
        <f t="shared" ref="AX602:AX604" si="1030">IF(V602="√",$J602*$L602/$N602,0)</f>
        <v>0</v>
      </c>
      <c r="AY602" s="118"/>
      <c r="AZ602" s="118"/>
      <c r="BA602" s="118">
        <f t="shared" ref="BA602:BA604" si="1031">IF(W602="√",$J602*$L602/$N602,0)</f>
        <v>0</v>
      </c>
      <c r="BB602" s="118"/>
      <c r="BC602" s="118"/>
      <c r="BD602" s="118">
        <f t="shared" ref="BD602:BD604" si="1032">IF(X602="√",$J602*$L602/$N602,0)</f>
        <v>0</v>
      </c>
      <c r="BE602" s="118"/>
      <c r="BF602" s="118"/>
      <c r="BG602" s="118">
        <f t="shared" ref="BG602:BG604" si="1033">IF(Y602="√",$J602*$L602/$N602,0)</f>
        <v>0</v>
      </c>
      <c r="BH602" s="118"/>
      <c r="BI602" s="118"/>
      <c r="BJ602" s="118">
        <f t="shared" ref="BJ602:BJ604" si="1034">IF(Z602="√",$J602*$L602/$N602,0)</f>
        <v>0</v>
      </c>
      <c r="BK602" s="118"/>
      <c r="BL602" s="309"/>
      <c r="BM602" s="315"/>
      <c r="BN602" s="317"/>
    </row>
    <row r="603" s="48" customFormat="1" ht="33.95" hidden="1" customHeight="1" outlineLevel="3" spans="2:66">
      <c r="B603" s="118" t="s">
        <v>784</v>
      </c>
      <c r="C603" s="119" t="s">
        <v>2186</v>
      </c>
      <c r="D603" s="48" t="s">
        <v>2187</v>
      </c>
      <c r="E603" s="118"/>
      <c r="F603" s="118" t="s">
        <v>1610</v>
      </c>
      <c r="G603" s="118" t="s">
        <v>928</v>
      </c>
      <c r="H603" s="118">
        <f t="shared" si="1020"/>
        <v>0</v>
      </c>
      <c r="I603" s="118" t="s">
        <v>1227</v>
      </c>
      <c r="J603" s="118">
        <v>1</v>
      </c>
      <c r="K603" s="118" t="s">
        <v>1228</v>
      </c>
      <c r="L603" s="302"/>
      <c r="M603" s="118" t="s">
        <v>1362</v>
      </c>
      <c r="N603" s="118">
        <f t="shared" si="1021"/>
        <v>0</v>
      </c>
      <c r="O603" s="302"/>
      <c r="P603" s="302"/>
      <c r="Q603" s="302"/>
      <c r="R603" s="302"/>
      <c r="S603" s="302"/>
      <c r="T603" s="302"/>
      <c r="U603" s="302"/>
      <c r="V603" s="302"/>
      <c r="W603" s="302"/>
      <c r="X603" s="302"/>
      <c r="Y603" s="302"/>
      <c r="Z603" s="302"/>
      <c r="AA603" s="118"/>
      <c r="AB603" s="118">
        <f t="shared" si="1022"/>
        <v>0</v>
      </c>
      <c r="AC603" s="118">
        <f t="shared" si="1023"/>
        <v>0</v>
      </c>
      <c r="AD603" s="118"/>
      <c r="AE603" s="118"/>
      <c r="AF603" s="118">
        <f t="shared" si="1024"/>
        <v>0</v>
      </c>
      <c r="AG603" s="118"/>
      <c r="AH603" s="118"/>
      <c r="AI603" s="118">
        <f t="shared" si="1025"/>
        <v>0</v>
      </c>
      <c r="AJ603" s="118"/>
      <c r="AK603" s="118"/>
      <c r="AL603" s="118">
        <f t="shared" si="1026"/>
        <v>0</v>
      </c>
      <c r="AM603" s="118"/>
      <c r="AN603" s="118"/>
      <c r="AO603" s="118">
        <f t="shared" si="1027"/>
        <v>0</v>
      </c>
      <c r="AP603" s="118"/>
      <c r="AQ603" s="118"/>
      <c r="AR603" s="118">
        <f t="shared" si="1028"/>
        <v>0</v>
      </c>
      <c r="AS603" s="118"/>
      <c r="AT603" s="118"/>
      <c r="AU603" s="118">
        <f t="shared" si="1029"/>
        <v>0</v>
      </c>
      <c r="AV603" s="118"/>
      <c r="AW603" s="118"/>
      <c r="AX603" s="118">
        <f t="shared" si="1030"/>
        <v>0</v>
      </c>
      <c r="AY603" s="118"/>
      <c r="AZ603" s="118"/>
      <c r="BA603" s="118">
        <f t="shared" si="1031"/>
        <v>0</v>
      </c>
      <c r="BB603" s="118"/>
      <c r="BC603" s="118"/>
      <c r="BD603" s="118">
        <f t="shared" si="1032"/>
        <v>0</v>
      </c>
      <c r="BE603" s="118"/>
      <c r="BF603" s="118"/>
      <c r="BG603" s="118">
        <f t="shared" si="1033"/>
        <v>0</v>
      </c>
      <c r="BH603" s="118"/>
      <c r="BI603" s="118"/>
      <c r="BJ603" s="118">
        <f t="shared" si="1034"/>
        <v>0</v>
      </c>
      <c r="BK603" s="118"/>
      <c r="BL603" s="309"/>
      <c r="BM603" s="315"/>
      <c r="BN603" s="317"/>
    </row>
    <row r="604" s="48" customFormat="1" ht="33.95" hidden="1" customHeight="1" outlineLevel="3" spans="2:66">
      <c r="B604" s="118" t="s">
        <v>784</v>
      </c>
      <c r="C604" s="119" t="s">
        <v>2188</v>
      </c>
      <c r="D604" s="48" t="s">
        <v>2189</v>
      </c>
      <c r="E604" s="118"/>
      <c r="F604" s="118" t="s">
        <v>1610</v>
      </c>
      <c r="G604" s="118" t="s">
        <v>928</v>
      </c>
      <c r="H604" s="118">
        <f t="shared" si="1020"/>
        <v>0</v>
      </c>
      <c r="I604" s="118" t="s">
        <v>1227</v>
      </c>
      <c r="J604" s="118">
        <v>1</v>
      </c>
      <c r="K604" s="118" t="s">
        <v>1228</v>
      </c>
      <c r="L604" s="302"/>
      <c r="M604" s="118" t="s">
        <v>1362</v>
      </c>
      <c r="N604" s="118">
        <f t="shared" si="1021"/>
        <v>0</v>
      </c>
      <c r="O604" s="320"/>
      <c r="P604" s="320"/>
      <c r="Q604" s="320"/>
      <c r="R604" s="320"/>
      <c r="S604" s="320"/>
      <c r="T604" s="320"/>
      <c r="U604" s="320"/>
      <c r="V604" s="320"/>
      <c r="W604" s="320"/>
      <c r="X604" s="320"/>
      <c r="Y604" s="320"/>
      <c r="Z604" s="320"/>
      <c r="AA604" s="118"/>
      <c r="AB604" s="118">
        <f t="shared" si="1022"/>
        <v>0</v>
      </c>
      <c r="AC604" s="118">
        <f t="shared" si="1023"/>
        <v>0</v>
      </c>
      <c r="AD604" s="118"/>
      <c r="AE604" s="118"/>
      <c r="AF604" s="118">
        <f t="shared" si="1024"/>
        <v>0</v>
      </c>
      <c r="AG604" s="118"/>
      <c r="AH604" s="118"/>
      <c r="AI604" s="118">
        <f t="shared" si="1025"/>
        <v>0</v>
      </c>
      <c r="AJ604" s="118"/>
      <c r="AK604" s="118"/>
      <c r="AL604" s="118">
        <f t="shared" si="1026"/>
        <v>0</v>
      </c>
      <c r="AM604" s="118"/>
      <c r="AN604" s="118"/>
      <c r="AO604" s="118">
        <f t="shared" si="1027"/>
        <v>0</v>
      </c>
      <c r="AP604" s="118"/>
      <c r="AQ604" s="118"/>
      <c r="AR604" s="118">
        <f t="shared" si="1028"/>
        <v>0</v>
      </c>
      <c r="AS604" s="118"/>
      <c r="AT604" s="118"/>
      <c r="AU604" s="118">
        <f t="shared" si="1029"/>
        <v>0</v>
      </c>
      <c r="AV604" s="118"/>
      <c r="AW604" s="118"/>
      <c r="AX604" s="118">
        <f t="shared" si="1030"/>
        <v>0</v>
      </c>
      <c r="AY604" s="118"/>
      <c r="AZ604" s="118"/>
      <c r="BA604" s="118">
        <f t="shared" si="1031"/>
        <v>0</v>
      </c>
      <c r="BB604" s="118"/>
      <c r="BC604" s="118"/>
      <c r="BD604" s="118">
        <f t="shared" si="1032"/>
        <v>0</v>
      </c>
      <c r="BE604" s="118"/>
      <c r="BF604" s="118"/>
      <c r="BG604" s="118">
        <f t="shared" si="1033"/>
        <v>0</v>
      </c>
      <c r="BH604" s="118"/>
      <c r="BI604" s="118"/>
      <c r="BJ604" s="118">
        <f t="shared" si="1034"/>
        <v>0</v>
      </c>
      <c r="BK604" s="118"/>
      <c r="BL604" s="309"/>
      <c r="BM604" s="315"/>
      <c r="BN604" s="317"/>
    </row>
    <row r="605" s="29" customFormat="1" ht="33.95" hidden="1" customHeight="1" outlineLevel="2" collapsed="1" spans="2:66">
      <c r="B605" s="115" t="s">
        <v>779</v>
      </c>
      <c r="C605" s="116" t="s">
        <v>2190</v>
      </c>
      <c r="D605" s="29" t="s">
        <v>2191</v>
      </c>
      <c r="E605" s="115"/>
      <c r="F605" s="115"/>
      <c r="G605" s="115"/>
      <c r="H605" s="115">
        <f>SUM(H606:H613)</f>
        <v>0</v>
      </c>
      <c r="I605" s="115"/>
      <c r="J605" s="115"/>
      <c r="K605" s="115"/>
      <c r="L605" s="115"/>
      <c r="M605" s="115"/>
      <c r="N605" s="308"/>
      <c r="O605" s="291"/>
      <c r="P605" s="291"/>
      <c r="Q605" s="291"/>
      <c r="R605" s="291"/>
      <c r="S605" s="291"/>
      <c r="T605" s="291"/>
      <c r="U605" s="291"/>
      <c r="V605" s="291"/>
      <c r="W605" s="291"/>
      <c r="X605" s="291"/>
      <c r="Y605" s="291"/>
      <c r="Z605" s="291"/>
      <c r="AA605" s="291"/>
      <c r="AB605" s="115">
        <f t="shared" ref="AB605:AF605" si="1035">SUM(AB606:AB613)</f>
        <v>0</v>
      </c>
      <c r="AC605" s="115">
        <f t="shared" si="1035"/>
        <v>0</v>
      </c>
      <c r="AD605" s="115"/>
      <c r="AE605" s="115"/>
      <c r="AF605" s="115">
        <f t="shared" si="1035"/>
        <v>0</v>
      </c>
      <c r="AG605" s="115"/>
      <c r="AH605" s="115"/>
      <c r="AI605" s="115">
        <f>SUM(AI606:AI613)</f>
        <v>0</v>
      </c>
      <c r="AJ605" s="115"/>
      <c r="AK605" s="115"/>
      <c r="AL605" s="115">
        <f>SUM(AL606:AL613)</f>
        <v>0</v>
      </c>
      <c r="AM605" s="115"/>
      <c r="AN605" s="115"/>
      <c r="AO605" s="115">
        <f>SUM(AO606:AO613)</f>
        <v>0</v>
      </c>
      <c r="AP605" s="115"/>
      <c r="AQ605" s="115"/>
      <c r="AR605" s="115">
        <f>SUM(AR606:AR613)</f>
        <v>0</v>
      </c>
      <c r="AS605" s="115"/>
      <c r="AT605" s="115"/>
      <c r="AU605" s="115">
        <f>SUM(AU606:AU613)</f>
        <v>0</v>
      </c>
      <c r="AV605" s="115"/>
      <c r="AW605" s="115"/>
      <c r="AX605" s="115">
        <f>SUM(AX606:AX613)</f>
        <v>0</v>
      </c>
      <c r="AY605" s="115"/>
      <c r="AZ605" s="115"/>
      <c r="BA605" s="115">
        <f>SUM(BA606:BA613)</f>
        <v>0</v>
      </c>
      <c r="BB605" s="115"/>
      <c r="BC605" s="115"/>
      <c r="BD605" s="115">
        <f>SUM(BD606:BD613)</f>
        <v>0</v>
      </c>
      <c r="BE605" s="115"/>
      <c r="BF605" s="115"/>
      <c r="BG605" s="115">
        <f>SUM(BG606:BG613)</f>
        <v>0</v>
      </c>
      <c r="BH605" s="115"/>
      <c r="BI605" s="115"/>
      <c r="BJ605" s="115">
        <f>SUM(BJ606:BJ613)</f>
        <v>0</v>
      </c>
      <c r="BK605" s="115"/>
      <c r="BL605" s="308"/>
      <c r="BM605" s="315"/>
      <c r="BN605" s="316"/>
    </row>
    <row r="606" s="48" customFormat="1" ht="33.95" hidden="1" customHeight="1" outlineLevel="3" spans="2:66">
      <c r="B606" s="118" t="s">
        <v>784</v>
      </c>
      <c r="C606" s="119" t="s">
        <v>2192</v>
      </c>
      <c r="D606" s="48" t="s">
        <v>2193</v>
      </c>
      <c r="E606" s="118"/>
      <c r="F606" s="118" t="s">
        <v>1610</v>
      </c>
      <c r="G606" s="118" t="s">
        <v>928</v>
      </c>
      <c r="H606" s="118">
        <f t="shared" ref="H606:H613" si="1036">J606*L606</f>
        <v>0</v>
      </c>
      <c r="I606" s="118" t="s">
        <v>1227</v>
      </c>
      <c r="J606" s="118">
        <v>1</v>
      </c>
      <c r="K606" s="118" t="s">
        <v>1228</v>
      </c>
      <c r="L606" s="302"/>
      <c r="M606" s="118" t="s">
        <v>1362</v>
      </c>
      <c r="N606" s="118">
        <f t="shared" ref="N606:N613" si="1037">COUNTA(O606:Z606)</f>
        <v>0</v>
      </c>
      <c r="O606" s="321"/>
      <c r="P606" s="321"/>
      <c r="Q606" s="321"/>
      <c r="R606" s="321"/>
      <c r="S606" s="321"/>
      <c r="T606" s="321"/>
      <c r="U606" s="321"/>
      <c r="V606" s="321"/>
      <c r="W606" s="321"/>
      <c r="X606" s="321"/>
      <c r="Y606" s="321"/>
      <c r="Z606" s="321"/>
      <c r="AA606" s="118"/>
      <c r="AB606" s="118">
        <f t="shared" ref="AB606:AB613" si="1038">SUM(AC606,AF606,AI606,AL606,AO606,AR606,AU606,AX606,BA606,BD606,BG606,BJ606)</f>
        <v>0</v>
      </c>
      <c r="AC606" s="118">
        <f t="shared" ref="AC606:AC613" si="1039">IF(O606="√",$J606*$L606/$N606,0)</f>
        <v>0</v>
      </c>
      <c r="AD606" s="118"/>
      <c r="AE606" s="118"/>
      <c r="AF606" s="118">
        <f t="shared" ref="AF606:AF613" si="1040">IF(P606="√",$J606*$L606/$N606,0)</f>
        <v>0</v>
      </c>
      <c r="AG606" s="118"/>
      <c r="AH606" s="118"/>
      <c r="AI606" s="118">
        <f t="shared" ref="AI606:AI613" si="1041">IF(Q606="√",$J606*$L606/$N606,0)</f>
        <v>0</v>
      </c>
      <c r="AJ606" s="118"/>
      <c r="AK606" s="118"/>
      <c r="AL606" s="118">
        <f t="shared" ref="AL606:AL613" si="1042">IF(R606="√",$J606*$L606/$N606,0)</f>
        <v>0</v>
      </c>
      <c r="AM606" s="118"/>
      <c r="AN606" s="118"/>
      <c r="AO606" s="118">
        <f t="shared" ref="AO606:AO613" si="1043">IF(S606="√",$J606*$L606/$N606,0)</f>
        <v>0</v>
      </c>
      <c r="AP606" s="118"/>
      <c r="AQ606" s="118"/>
      <c r="AR606" s="118">
        <f t="shared" ref="AR606:AR613" si="1044">IF(T606="√",$J606*$L606/$N606,0)</f>
        <v>0</v>
      </c>
      <c r="AS606" s="118"/>
      <c r="AT606" s="118"/>
      <c r="AU606" s="118">
        <f t="shared" ref="AU606:AU613" si="1045">IF(U606="√",$J606*$L606/$N606,0)</f>
        <v>0</v>
      </c>
      <c r="AV606" s="118"/>
      <c r="AW606" s="118"/>
      <c r="AX606" s="118">
        <f t="shared" ref="AX606:AX613" si="1046">IF(V606="√",$J606*$L606/$N606,0)</f>
        <v>0</v>
      </c>
      <c r="AY606" s="118"/>
      <c r="AZ606" s="118"/>
      <c r="BA606" s="118">
        <f t="shared" ref="BA606:BA613" si="1047">IF(W606="√",$J606*$L606/$N606,0)</f>
        <v>0</v>
      </c>
      <c r="BB606" s="118"/>
      <c r="BC606" s="118"/>
      <c r="BD606" s="118">
        <f t="shared" ref="BD606:BD613" si="1048">IF(X606="√",$J606*$L606/$N606,0)</f>
        <v>0</v>
      </c>
      <c r="BE606" s="118"/>
      <c r="BF606" s="118"/>
      <c r="BG606" s="118">
        <f t="shared" ref="BG606:BG613" si="1049">IF(Y606="√",$J606*$L606/$N606,0)</f>
        <v>0</v>
      </c>
      <c r="BH606" s="118"/>
      <c r="BI606" s="118"/>
      <c r="BJ606" s="118">
        <f t="shared" ref="BJ606:BJ613" si="1050">IF(Z606="√",$J606*$L606/$N606,0)</f>
        <v>0</v>
      </c>
      <c r="BK606" s="118"/>
      <c r="BL606" s="309"/>
      <c r="BM606" s="315"/>
      <c r="BN606" s="317"/>
    </row>
    <row r="607" s="48" customFormat="1" ht="33.95" hidden="1" customHeight="1" outlineLevel="3" spans="2:66">
      <c r="B607" s="118" t="s">
        <v>784</v>
      </c>
      <c r="C607" s="119" t="s">
        <v>2194</v>
      </c>
      <c r="D607" s="48" t="s">
        <v>2195</v>
      </c>
      <c r="E607" s="118"/>
      <c r="F607" s="118" t="s">
        <v>1610</v>
      </c>
      <c r="G607" s="118" t="s">
        <v>928</v>
      </c>
      <c r="H607" s="118">
        <f t="shared" si="1036"/>
        <v>0</v>
      </c>
      <c r="I607" s="118" t="s">
        <v>1227</v>
      </c>
      <c r="J607" s="118">
        <v>1</v>
      </c>
      <c r="K607" s="118" t="s">
        <v>1228</v>
      </c>
      <c r="L607" s="302"/>
      <c r="M607" s="118" t="s">
        <v>1362</v>
      </c>
      <c r="N607" s="118">
        <f t="shared" si="1037"/>
        <v>0</v>
      </c>
      <c r="O607" s="302"/>
      <c r="P607" s="302"/>
      <c r="Q607" s="302"/>
      <c r="R607" s="302"/>
      <c r="S607" s="302"/>
      <c r="T607" s="302"/>
      <c r="U607" s="302"/>
      <c r="V607" s="302"/>
      <c r="W607" s="302"/>
      <c r="X607" s="302"/>
      <c r="Y607" s="302"/>
      <c r="Z607" s="302"/>
      <c r="AA607" s="118"/>
      <c r="AB607" s="118">
        <f t="shared" si="1038"/>
        <v>0</v>
      </c>
      <c r="AC607" s="118">
        <f t="shared" si="1039"/>
        <v>0</v>
      </c>
      <c r="AD607" s="118"/>
      <c r="AE607" s="118"/>
      <c r="AF607" s="118">
        <f t="shared" si="1040"/>
        <v>0</v>
      </c>
      <c r="AG607" s="118"/>
      <c r="AH607" s="118"/>
      <c r="AI607" s="118">
        <f t="shared" si="1041"/>
        <v>0</v>
      </c>
      <c r="AJ607" s="118"/>
      <c r="AK607" s="118"/>
      <c r="AL607" s="118">
        <f t="shared" si="1042"/>
        <v>0</v>
      </c>
      <c r="AM607" s="118"/>
      <c r="AN607" s="118"/>
      <c r="AO607" s="118">
        <f t="shared" si="1043"/>
        <v>0</v>
      </c>
      <c r="AP607" s="118"/>
      <c r="AQ607" s="118"/>
      <c r="AR607" s="118">
        <f t="shared" si="1044"/>
        <v>0</v>
      </c>
      <c r="AS607" s="118"/>
      <c r="AT607" s="118"/>
      <c r="AU607" s="118">
        <f t="shared" si="1045"/>
        <v>0</v>
      </c>
      <c r="AV607" s="118"/>
      <c r="AW607" s="118"/>
      <c r="AX607" s="118">
        <f t="shared" si="1046"/>
        <v>0</v>
      </c>
      <c r="AY607" s="118"/>
      <c r="AZ607" s="118"/>
      <c r="BA607" s="118">
        <f t="shared" si="1047"/>
        <v>0</v>
      </c>
      <c r="BB607" s="118"/>
      <c r="BC607" s="118"/>
      <c r="BD607" s="118">
        <f t="shared" si="1048"/>
        <v>0</v>
      </c>
      <c r="BE607" s="118"/>
      <c r="BF607" s="118"/>
      <c r="BG607" s="118">
        <f t="shared" si="1049"/>
        <v>0</v>
      </c>
      <c r="BH607" s="118"/>
      <c r="BI607" s="118"/>
      <c r="BJ607" s="118">
        <f t="shared" si="1050"/>
        <v>0</v>
      </c>
      <c r="BK607" s="118"/>
      <c r="BL607" s="309"/>
      <c r="BM607" s="315"/>
      <c r="BN607" s="317"/>
    </row>
    <row r="608" s="48" customFormat="1" ht="33.95" hidden="1" customHeight="1" outlineLevel="3" spans="2:66">
      <c r="B608" s="118" t="s">
        <v>784</v>
      </c>
      <c r="C608" s="119" t="s">
        <v>2196</v>
      </c>
      <c r="D608" s="48" t="s">
        <v>2197</v>
      </c>
      <c r="E608" s="118"/>
      <c r="F608" s="118" t="s">
        <v>1610</v>
      </c>
      <c r="G608" s="118" t="s">
        <v>928</v>
      </c>
      <c r="H608" s="118">
        <f t="shared" si="1036"/>
        <v>0</v>
      </c>
      <c r="I608" s="118" t="s">
        <v>1227</v>
      </c>
      <c r="J608" s="118">
        <v>1</v>
      </c>
      <c r="K608" s="118" t="s">
        <v>1228</v>
      </c>
      <c r="L608" s="302"/>
      <c r="M608" s="118" t="s">
        <v>1362</v>
      </c>
      <c r="N608" s="118">
        <f t="shared" si="1037"/>
        <v>0</v>
      </c>
      <c r="O608" s="302"/>
      <c r="P608" s="302"/>
      <c r="Q608" s="302"/>
      <c r="R608" s="302"/>
      <c r="S608" s="302"/>
      <c r="T608" s="302"/>
      <c r="U608" s="302"/>
      <c r="V608" s="302"/>
      <c r="W608" s="302"/>
      <c r="X608" s="302"/>
      <c r="Y608" s="302"/>
      <c r="Z608" s="302"/>
      <c r="AA608" s="118"/>
      <c r="AB608" s="118">
        <f t="shared" si="1038"/>
        <v>0</v>
      </c>
      <c r="AC608" s="118">
        <f t="shared" si="1039"/>
        <v>0</v>
      </c>
      <c r="AD608" s="118"/>
      <c r="AE608" s="118"/>
      <c r="AF608" s="118">
        <f t="shared" si="1040"/>
        <v>0</v>
      </c>
      <c r="AG608" s="118"/>
      <c r="AH608" s="118"/>
      <c r="AI608" s="118">
        <f t="shared" si="1041"/>
        <v>0</v>
      </c>
      <c r="AJ608" s="118"/>
      <c r="AK608" s="118"/>
      <c r="AL608" s="118">
        <f t="shared" si="1042"/>
        <v>0</v>
      </c>
      <c r="AM608" s="118"/>
      <c r="AN608" s="118"/>
      <c r="AO608" s="118">
        <f t="shared" si="1043"/>
        <v>0</v>
      </c>
      <c r="AP608" s="118"/>
      <c r="AQ608" s="118"/>
      <c r="AR608" s="118">
        <f t="shared" si="1044"/>
        <v>0</v>
      </c>
      <c r="AS608" s="118"/>
      <c r="AT608" s="118"/>
      <c r="AU608" s="118">
        <f t="shared" si="1045"/>
        <v>0</v>
      </c>
      <c r="AV608" s="118"/>
      <c r="AW608" s="118"/>
      <c r="AX608" s="118">
        <f t="shared" si="1046"/>
        <v>0</v>
      </c>
      <c r="AY608" s="118"/>
      <c r="AZ608" s="118"/>
      <c r="BA608" s="118">
        <f t="shared" si="1047"/>
        <v>0</v>
      </c>
      <c r="BB608" s="118"/>
      <c r="BC608" s="118"/>
      <c r="BD608" s="118">
        <f t="shared" si="1048"/>
        <v>0</v>
      </c>
      <c r="BE608" s="118"/>
      <c r="BF608" s="118"/>
      <c r="BG608" s="118">
        <f t="shared" si="1049"/>
        <v>0</v>
      </c>
      <c r="BH608" s="118"/>
      <c r="BI608" s="118"/>
      <c r="BJ608" s="118">
        <f t="shared" si="1050"/>
        <v>0</v>
      </c>
      <c r="BK608" s="118"/>
      <c r="BL608" s="309"/>
      <c r="BM608" s="315"/>
      <c r="BN608" s="317"/>
    </row>
    <row r="609" s="48" customFormat="1" ht="33.95" hidden="1" customHeight="1" outlineLevel="3" spans="2:66">
      <c r="B609" s="118" t="s">
        <v>784</v>
      </c>
      <c r="C609" s="119" t="s">
        <v>2198</v>
      </c>
      <c r="D609" s="48" t="s">
        <v>2199</v>
      </c>
      <c r="E609" s="118"/>
      <c r="F609" s="118" t="s">
        <v>1610</v>
      </c>
      <c r="G609" s="118" t="s">
        <v>928</v>
      </c>
      <c r="H609" s="118">
        <f t="shared" si="1036"/>
        <v>0</v>
      </c>
      <c r="I609" s="118" t="s">
        <v>1227</v>
      </c>
      <c r="J609" s="118">
        <v>1</v>
      </c>
      <c r="K609" s="118" t="s">
        <v>1228</v>
      </c>
      <c r="L609" s="302"/>
      <c r="M609" s="118" t="s">
        <v>1362</v>
      </c>
      <c r="N609" s="118">
        <f t="shared" si="1037"/>
        <v>0</v>
      </c>
      <c r="O609" s="302"/>
      <c r="P609" s="302"/>
      <c r="Q609" s="302"/>
      <c r="R609" s="302"/>
      <c r="S609" s="302"/>
      <c r="T609" s="302"/>
      <c r="U609" s="302"/>
      <c r="V609" s="302"/>
      <c r="W609" s="302"/>
      <c r="X609" s="302"/>
      <c r="Y609" s="302"/>
      <c r="Z609" s="302"/>
      <c r="AA609" s="118"/>
      <c r="AB609" s="118">
        <f t="shared" si="1038"/>
        <v>0</v>
      </c>
      <c r="AC609" s="118">
        <f t="shared" si="1039"/>
        <v>0</v>
      </c>
      <c r="AD609" s="118"/>
      <c r="AE609" s="118"/>
      <c r="AF609" s="118">
        <f t="shared" si="1040"/>
        <v>0</v>
      </c>
      <c r="AG609" s="118"/>
      <c r="AH609" s="118"/>
      <c r="AI609" s="118">
        <f t="shared" si="1041"/>
        <v>0</v>
      </c>
      <c r="AJ609" s="118"/>
      <c r="AK609" s="118"/>
      <c r="AL609" s="118">
        <f t="shared" si="1042"/>
        <v>0</v>
      </c>
      <c r="AM609" s="118"/>
      <c r="AN609" s="118"/>
      <c r="AO609" s="118">
        <f t="shared" si="1043"/>
        <v>0</v>
      </c>
      <c r="AP609" s="118"/>
      <c r="AQ609" s="118"/>
      <c r="AR609" s="118">
        <f t="shared" si="1044"/>
        <v>0</v>
      </c>
      <c r="AS609" s="118"/>
      <c r="AT609" s="118"/>
      <c r="AU609" s="118">
        <f t="shared" si="1045"/>
        <v>0</v>
      </c>
      <c r="AV609" s="118"/>
      <c r="AW609" s="118"/>
      <c r="AX609" s="118">
        <f t="shared" si="1046"/>
        <v>0</v>
      </c>
      <c r="AY609" s="118"/>
      <c r="AZ609" s="118"/>
      <c r="BA609" s="118">
        <f t="shared" si="1047"/>
        <v>0</v>
      </c>
      <c r="BB609" s="118"/>
      <c r="BC609" s="118"/>
      <c r="BD609" s="118">
        <f t="shared" si="1048"/>
        <v>0</v>
      </c>
      <c r="BE609" s="118"/>
      <c r="BF609" s="118"/>
      <c r="BG609" s="118">
        <f t="shared" si="1049"/>
        <v>0</v>
      </c>
      <c r="BH609" s="118"/>
      <c r="BI609" s="118"/>
      <c r="BJ609" s="118">
        <f t="shared" si="1050"/>
        <v>0</v>
      </c>
      <c r="BK609" s="118"/>
      <c r="BL609" s="309"/>
      <c r="BM609" s="315"/>
      <c r="BN609" s="317"/>
    </row>
    <row r="610" s="48" customFormat="1" ht="33.95" hidden="1" customHeight="1" outlineLevel="3" spans="2:66">
      <c r="B610" s="118" t="s">
        <v>784</v>
      </c>
      <c r="C610" s="119" t="s">
        <v>2200</v>
      </c>
      <c r="D610" s="48" t="s">
        <v>2201</v>
      </c>
      <c r="E610" s="118"/>
      <c r="F610" s="118" t="s">
        <v>1610</v>
      </c>
      <c r="G610" s="118" t="s">
        <v>928</v>
      </c>
      <c r="H610" s="118">
        <f t="shared" si="1036"/>
        <v>0</v>
      </c>
      <c r="I610" s="118" t="s">
        <v>1227</v>
      </c>
      <c r="J610" s="118">
        <v>1</v>
      </c>
      <c r="K610" s="118" t="s">
        <v>1228</v>
      </c>
      <c r="L610" s="302"/>
      <c r="M610" s="118" t="s">
        <v>1362</v>
      </c>
      <c r="N610" s="118">
        <f t="shared" si="1037"/>
        <v>0</v>
      </c>
      <c r="O610" s="302"/>
      <c r="P610" s="302"/>
      <c r="Q610" s="302"/>
      <c r="R610" s="302"/>
      <c r="S610" s="302"/>
      <c r="T610" s="302"/>
      <c r="U610" s="302"/>
      <c r="V610" s="302"/>
      <c r="W610" s="302"/>
      <c r="X610" s="302"/>
      <c r="Y610" s="302"/>
      <c r="Z610" s="302"/>
      <c r="AA610" s="118"/>
      <c r="AB610" s="118">
        <f t="shared" si="1038"/>
        <v>0</v>
      </c>
      <c r="AC610" s="118">
        <f t="shared" si="1039"/>
        <v>0</v>
      </c>
      <c r="AD610" s="118"/>
      <c r="AE610" s="118"/>
      <c r="AF610" s="118">
        <f t="shared" si="1040"/>
        <v>0</v>
      </c>
      <c r="AG610" s="118"/>
      <c r="AH610" s="118"/>
      <c r="AI610" s="118">
        <f t="shared" si="1041"/>
        <v>0</v>
      </c>
      <c r="AJ610" s="118"/>
      <c r="AK610" s="118"/>
      <c r="AL610" s="118">
        <f t="shared" si="1042"/>
        <v>0</v>
      </c>
      <c r="AM610" s="118"/>
      <c r="AN610" s="118"/>
      <c r="AO610" s="118">
        <f t="shared" si="1043"/>
        <v>0</v>
      </c>
      <c r="AP610" s="118"/>
      <c r="AQ610" s="118"/>
      <c r="AR610" s="118">
        <f t="shared" si="1044"/>
        <v>0</v>
      </c>
      <c r="AS610" s="118"/>
      <c r="AT610" s="118"/>
      <c r="AU610" s="118">
        <f t="shared" si="1045"/>
        <v>0</v>
      </c>
      <c r="AV610" s="118"/>
      <c r="AW610" s="118"/>
      <c r="AX610" s="118">
        <f t="shared" si="1046"/>
        <v>0</v>
      </c>
      <c r="AY610" s="118"/>
      <c r="AZ610" s="118"/>
      <c r="BA610" s="118">
        <f t="shared" si="1047"/>
        <v>0</v>
      </c>
      <c r="BB610" s="118"/>
      <c r="BC610" s="118"/>
      <c r="BD610" s="118">
        <f t="shared" si="1048"/>
        <v>0</v>
      </c>
      <c r="BE610" s="118"/>
      <c r="BF610" s="118"/>
      <c r="BG610" s="118">
        <f t="shared" si="1049"/>
        <v>0</v>
      </c>
      <c r="BH610" s="118"/>
      <c r="BI610" s="118"/>
      <c r="BJ610" s="118">
        <f t="shared" si="1050"/>
        <v>0</v>
      </c>
      <c r="BK610" s="118"/>
      <c r="BL610" s="309"/>
      <c r="BM610" s="315"/>
      <c r="BN610" s="317"/>
    </row>
    <row r="611" s="48" customFormat="1" ht="33.95" hidden="1" customHeight="1" outlineLevel="3" spans="2:66">
      <c r="B611" s="118" t="s">
        <v>784</v>
      </c>
      <c r="C611" s="119" t="s">
        <v>2202</v>
      </c>
      <c r="D611" s="48" t="s">
        <v>2203</v>
      </c>
      <c r="E611" s="118"/>
      <c r="F611" s="118" t="s">
        <v>1610</v>
      </c>
      <c r="G611" s="118" t="s">
        <v>928</v>
      </c>
      <c r="H611" s="118">
        <f t="shared" si="1036"/>
        <v>0</v>
      </c>
      <c r="I611" s="118" t="s">
        <v>1227</v>
      </c>
      <c r="J611" s="118">
        <v>1</v>
      </c>
      <c r="K611" s="118" t="s">
        <v>1228</v>
      </c>
      <c r="L611" s="302"/>
      <c r="M611" s="118" t="s">
        <v>1362</v>
      </c>
      <c r="N611" s="118">
        <f t="shared" si="1037"/>
        <v>0</v>
      </c>
      <c r="O611" s="302"/>
      <c r="P611" s="302"/>
      <c r="Q611" s="302"/>
      <c r="R611" s="302"/>
      <c r="S611" s="302"/>
      <c r="T611" s="302"/>
      <c r="U611" s="302"/>
      <c r="V611" s="302"/>
      <c r="W611" s="302"/>
      <c r="X611" s="302"/>
      <c r="Y611" s="302"/>
      <c r="Z611" s="302"/>
      <c r="AA611" s="118"/>
      <c r="AB611" s="118">
        <f t="shared" si="1038"/>
        <v>0</v>
      </c>
      <c r="AC611" s="118">
        <f t="shared" si="1039"/>
        <v>0</v>
      </c>
      <c r="AD611" s="118"/>
      <c r="AE611" s="118"/>
      <c r="AF611" s="118">
        <f t="shared" si="1040"/>
        <v>0</v>
      </c>
      <c r="AG611" s="118"/>
      <c r="AH611" s="118"/>
      <c r="AI611" s="118">
        <f t="shared" si="1041"/>
        <v>0</v>
      </c>
      <c r="AJ611" s="118"/>
      <c r="AK611" s="118"/>
      <c r="AL611" s="118">
        <f t="shared" si="1042"/>
        <v>0</v>
      </c>
      <c r="AM611" s="118"/>
      <c r="AN611" s="118"/>
      <c r="AO611" s="118">
        <f t="shared" si="1043"/>
        <v>0</v>
      </c>
      <c r="AP611" s="118"/>
      <c r="AQ611" s="118"/>
      <c r="AR611" s="118">
        <f t="shared" si="1044"/>
        <v>0</v>
      </c>
      <c r="AS611" s="118"/>
      <c r="AT611" s="118"/>
      <c r="AU611" s="118">
        <f t="shared" si="1045"/>
        <v>0</v>
      </c>
      <c r="AV611" s="118"/>
      <c r="AW611" s="118"/>
      <c r="AX611" s="118">
        <f t="shared" si="1046"/>
        <v>0</v>
      </c>
      <c r="AY611" s="118"/>
      <c r="AZ611" s="118"/>
      <c r="BA611" s="118">
        <f t="shared" si="1047"/>
        <v>0</v>
      </c>
      <c r="BB611" s="118"/>
      <c r="BC611" s="118"/>
      <c r="BD611" s="118">
        <f t="shared" si="1048"/>
        <v>0</v>
      </c>
      <c r="BE611" s="118"/>
      <c r="BF611" s="118"/>
      <c r="BG611" s="118">
        <f t="shared" si="1049"/>
        <v>0</v>
      </c>
      <c r="BH611" s="118"/>
      <c r="BI611" s="118"/>
      <c r="BJ611" s="118">
        <f t="shared" si="1050"/>
        <v>0</v>
      </c>
      <c r="BK611" s="118"/>
      <c r="BL611" s="309"/>
      <c r="BM611" s="315"/>
      <c r="BN611" s="317"/>
    </row>
    <row r="612" s="48" customFormat="1" ht="33.95" hidden="1" customHeight="1" outlineLevel="3" spans="2:66">
      <c r="B612" s="118" t="s">
        <v>784</v>
      </c>
      <c r="C612" s="119" t="s">
        <v>2204</v>
      </c>
      <c r="D612" s="48" t="s">
        <v>2205</v>
      </c>
      <c r="E612" s="118"/>
      <c r="F612" s="118" t="s">
        <v>1610</v>
      </c>
      <c r="G612" s="118" t="s">
        <v>928</v>
      </c>
      <c r="H612" s="118">
        <f t="shared" si="1036"/>
        <v>0</v>
      </c>
      <c r="I612" s="118" t="s">
        <v>1227</v>
      </c>
      <c r="J612" s="118">
        <v>1</v>
      </c>
      <c r="K612" s="118" t="s">
        <v>1228</v>
      </c>
      <c r="L612" s="302"/>
      <c r="M612" s="118" t="s">
        <v>1362</v>
      </c>
      <c r="N612" s="118">
        <f t="shared" si="1037"/>
        <v>0</v>
      </c>
      <c r="O612" s="302"/>
      <c r="P612" s="302"/>
      <c r="Q612" s="302"/>
      <c r="R612" s="302"/>
      <c r="S612" s="302"/>
      <c r="T612" s="302"/>
      <c r="U612" s="302"/>
      <c r="V612" s="302"/>
      <c r="W612" s="302"/>
      <c r="X612" s="302"/>
      <c r="Y612" s="302"/>
      <c r="Z612" s="302"/>
      <c r="AA612" s="118"/>
      <c r="AB612" s="118">
        <f t="shared" si="1038"/>
        <v>0</v>
      </c>
      <c r="AC612" s="118">
        <f t="shared" si="1039"/>
        <v>0</v>
      </c>
      <c r="AD612" s="118"/>
      <c r="AE612" s="118"/>
      <c r="AF612" s="118">
        <f t="shared" si="1040"/>
        <v>0</v>
      </c>
      <c r="AG612" s="118"/>
      <c r="AH612" s="118"/>
      <c r="AI612" s="118">
        <f t="shared" si="1041"/>
        <v>0</v>
      </c>
      <c r="AJ612" s="118"/>
      <c r="AK612" s="118"/>
      <c r="AL612" s="118">
        <f t="shared" si="1042"/>
        <v>0</v>
      </c>
      <c r="AM612" s="118"/>
      <c r="AN612" s="118"/>
      <c r="AO612" s="118">
        <f t="shared" si="1043"/>
        <v>0</v>
      </c>
      <c r="AP612" s="118"/>
      <c r="AQ612" s="118"/>
      <c r="AR612" s="118">
        <f t="shared" si="1044"/>
        <v>0</v>
      </c>
      <c r="AS612" s="118"/>
      <c r="AT612" s="118"/>
      <c r="AU612" s="118">
        <f t="shared" si="1045"/>
        <v>0</v>
      </c>
      <c r="AV612" s="118"/>
      <c r="AW612" s="118"/>
      <c r="AX612" s="118">
        <f t="shared" si="1046"/>
        <v>0</v>
      </c>
      <c r="AY612" s="118"/>
      <c r="AZ612" s="118"/>
      <c r="BA612" s="118">
        <f t="shared" si="1047"/>
        <v>0</v>
      </c>
      <c r="BB612" s="118"/>
      <c r="BC612" s="118"/>
      <c r="BD612" s="118">
        <f t="shared" si="1048"/>
        <v>0</v>
      </c>
      <c r="BE612" s="118"/>
      <c r="BF612" s="118"/>
      <c r="BG612" s="118">
        <f t="shared" si="1049"/>
        <v>0</v>
      </c>
      <c r="BH612" s="118"/>
      <c r="BI612" s="118"/>
      <c r="BJ612" s="118">
        <f t="shared" si="1050"/>
        <v>0</v>
      </c>
      <c r="BK612" s="118"/>
      <c r="BL612" s="309"/>
      <c r="BM612" s="315"/>
      <c r="BN612" s="317"/>
    </row>
    <row r="613" s="48" customFormat="1" ht="33.95" hidden="1" customHeight="1" outlineLevel="3" spans="2:66">
      <c r="B613" s="118" t="s">
        <v>784</v>
      </c>
      <c r="C613" s="119" t="s">
        <v>2206</v>
      </c>
      <c r="D613" s="48" t="s">
        <v>2207</v>
      </c>
      <c r="E613" s="118"/>
      <c r="F613" s="118" t="s">
        <v>1610</v>
      </c>
      <c r="G613" s="118" t="s">
        <v>928</v>
      </c>
      <c r="H613" s="118">
        <f t="shared" si="1036"/>
        <v>0</v>
      </c>
      <c r="I613" s="118" t="s">
        <v>1227</v>
      </c>
      <c r="J613" s="118">
        <v>1</v>
      </c>
      <c r="K613" s="118" t="s">
        <v>1228</v>
      </c>
      <c r="L613" s="302"/>
      <c r="M613" s="118" t="s">
        <v>1362</v>
      </c>
      <c r="N613" s="118">
        <f t="shared" si="1037"/>
        <v>0</v>
      </c>
      <c r="O613" s="320"/>
      <c r="P613" s="320"/>
      <c r="Q613" s="320"/>
      <c r="R613" s="320"/>
      <c r="S613" s="320"/>
      <c r="T613" s="320"/>
      <c r="U613" s="320"/>
      <c r="V613" s="320"/>
      <c r="W613" s="320"/>
      <c r="X613" s="320"/>
      <c r="Y613" s="320"/>
      <c r="Z613" s="320"/>
      <c r="AA613" s="118"/>
      <c r="AB613" s="118">
        <f t="shared" si="1038"/>
        <v>0</v>
      </c>
      <c r="AC613" s="118">
        <f t="shared" si="1039"/>
        <v>0</v>
      </c>
      <c r="AD613" s="118"/>
      <c r="AE613" s="118"/>
      <c r="AF613" s="118">
        <f t="shared" si="1040"/>
        <v>0</v>
      </c>
      <c r="AG613" s="118"/>
      <c r="AH613" s="118"/>
      <c r="AI613" s="118">
        <f t="shared" si="1041"/>
        <v>0</v>
      </c>
      <c r="AJ613" s="118"/>
      <c r="AK613" s="118"/>
      <c r="AL613" s="118">
        <f t="shared" si="1042"/>
        <v>0</v>
      </c>
      <c r="AM613" s="118"/>
      <c r="AN613" s="118"/>
      <c r="AO613" s="118">
        <f t="shared" si="1043"/>
        <v>0</v>
      </c>
      <c r="AP613" s="118"/>
      <c r="AQ613" s="118"/>
      <c r="AR613" s="118">
        <f t="shared" si="1044"/>
        <v>0</v>
      </c>
      <c r="AS613" s="118"/>
      <c r="AT613" s="118"/>
      <c r="AU613" s="118">
        <f t="shared" si="1045"/>
        <v>0</v>
      </c>
      <c r="AV613" s="118"/>
      <c r="AW613" s="118"/>
      <c r="AX613" s="118">
        <f t="shared" si="1046"/>
        <v>0</v>
      </c>
      <c r="AY613" s="118"/>
      <c r="AZ613" s="118"/>
      <c r="BA613" s="118">
        <f t="shared" si="1047"/>
        <v>0</v>
      </c>
      <c r="BB613" s="118"/>
      <c r="BC613" s="118"/>
      <c r="BD613" s="118">
        <f t="shared" si="1048"/>
        <v>0</v>
      </c>
      <c r="BE613" s="118"/>
      <c r="BF613" s="118"/>
      <c r="BG613" s="118">
        <f t="shared" si="1049"/>
        <v>0</v>
      </c>
      <c r="BH613" s="118"/>
      <c r="BI613" s="118"/>
      <c r="BJ613" s="118">
        <f t="shared" si="1050"/>
        <v>0</v>
      </c>
      <c r="BK613" s="118"/>
      <c r="BL613" s="309"/>
      <c r="BM613" s="315"/>
      <c r="BN613" s="317"/>
    </row>
    <row r="614" s="29" customFormat="1" ht="33.95" hidden="1" customHeight="1" outlineLevel="2" collapsed="1" spans="2:66">
      <c r="B614" s="115" t="s">
        <v>779</v>
      </c>
      <c r="C614" s="116" t="s">
        <v>2208</v>
      </c>
      <c r="D614" s="29" t="s">
        <v>2209</v>
      </c>
      <c r="E614" s="115"/>
      <c r="F614" s="115"/>
      <c r="G614" s="115"/>
      <c r="H614" s="115">
        <f>SUM(H615:H623)</f>
        <v>0</v>
      </c>
      <c r="I614" s="115"/>
      <c r="J614" s="115"/>
      <c r="K614" s="115"/>
      <c r="L614" s="115"/>
      <c r="M614" s="115"/>
      <c r="N614" s="308"/>
      <c r="O614" s="291"/>
      <c r="P614" s="291"/>
      <c r="Q614" s="291"/>
      <c r="R614" s="291"/>
      <c r="S614" s="291"/>
      <c r="T614" s="291"/>
      <c r="U614" s="291"/>
      <c r="V614" s="291"/>
      <c r="W614" s="291"/>
      <c r="X614" s="291"/>
      <c r="Y614" s="291"/>
      <c r="Z614" s="291"/>
      <c r="AA614" s="291"/>
      <c r="AB614" s="115">
        <f t="shared" ref="AB614:AF614" si="1051">SUM(AB615:AB623)</f>
        <v>0</v>
      </c>
      <c r="AC614" s="115">
        <f t="shared" si="1051"/>
        <v>0</v>
      </c>
      <c r="AD614" s="115"/>
      <c r="AE614" s="115"/>
      <c r="AF614" s="115">
        <f t="shared" si="1051"/>
        <v>0</v>
      </c>
      <c r="AG614" s="115"/>
      <c r="AH614" s="115"/>
      <c r="AI614" s="115">
        <f>SUM(AI615:AI623)</f>
        <v>0</v>
      </c>
      <c r="AJ614" s="115"/>
      <c r="AK614" s="115"/>
      <c r="AL614" s="115">
        <f>SUM(AL615:AL623)</f>
        <v>0</v>
      </c>
      <c r="AM614" s="115"/>
      <c r="AN614" s="115"/>
      <c r="AO614" s="115">
        <f>SUM(AO615:AO623)</f>
        <v>0</v>
      </c>
      <c r="AP614" s="115"/>
      <c r="AQ614" s="115"/>
      <c r="AR614" s="115">
        <f>SUM(AR615:AR623)</f>
        <v>0</v>
      </c>
      <c r="AS614" s="115"/>
      <c r="AT614" s="115"/>
      <c r="AU614" s="115">
        <f>SUM(AU615:AU623)</f>
        <v>0</v>
      </c>
      <c r="AV614" s="115"/>
      <c r="AW614" s="115"/>
      <c r="AX614" s="115">
        <f>SUM(AX615:AX623)</f>
        <v>0</v>
      </c>
      <c r="AY614" s="115"/>
      <c r="AZ614" s="115"/>
      <c r="BA614" s="115">
        <f>SUM(BA615:BA623)</f>
        <v>0</v>
      </c>
      <c r="BB614" s="115"/>
      <c r="BC614" s="115"/>
      <c r="BD614" s="115">
        <f>SUM(BD615:BD623)</f>
        <v>0</v>
      </c>
      <c r="BE614" s="115"/>
      <c r="BF614" s="115"/>
      <c r="BG614" s="115">
        <f>SUM(BG615:BG623)</f>
        <v>0</v>
      </c>
      <c r="BH614" s="115"/>
      <c r="BI614" s="115"/>
      <c r="BJ614" s="115">
        <f>SUM(BJ615:BJ623)</f>
        <v>0</v>
      </c>
      <c r="BK614" s="115"/>
      <c r="BL614" s="308"/>
      <c r="BM614" s="315"/>
      <c r="BN614" s="316"/>
    </row>
    <row r="615" s="48" customFormat="1" ht="33.95" hidden="1" customHeight="1" outlineLevel="3" spans="2:66">
      <c r="B615" s="118" t="s">
        <v>784</v>
      </c>
      <c r="C615" s="119" t="s">
        <v>2210</v>
      </c>
      <c r="D615" s="48" t="s">
        <v>2211</v>
      </c>
      <c r="E615" s="118"/>
      <c r="F615" s="118" t="s">
        <v>1610</v>
      </c>
      <c r="G615" s="118" t="s">
        <v>928</v>
      </c>
      <c r="H615" s="118">
        <f t="shared" ref="H615:H623" si="1052">J615*L615</f>
        <v>0</v>
      </c>
      <c r="I615" s="118" t="s">
        <v>1227</v>
      </c>
      <c r="J615" s="118">
        <v>1</v>
      </c>
      <c r="K615" s="118" t="s">
        <v>1228</v>
      </c>
      <c r="L615" s="302"/>
      <c r="M615" s="118" t="s">
        <v>1362</v>
      </c>
      <c r="N615" s="118">
        <f t="shared" ref="N615:N623" si="1053">COUNTA(O615:Z615)</f>
        <v>0</v>
      </c>
      <c r="O615" s="321"/>
      <c r="P615" s="321"/>
      <c r="Q615" s="321"/>
      <c r="R615" s="321"/>
      <c r="S615" s="321"/>
      <c r="T615" s="321"/>
      <c r="U615" s="321"/>
      <c r="V615" s="321"/>
      <c r="W615" s="321"/>
      <c r="X615" s="321"/>
      <c r="Y615" s="321"/>
      <c r="Z615" s="321"/>
      <c r="AA615" s="118"/>
      <c r="AB615" s="118">
        <f t="shared" ref="AB615:AB623" si="1054">SUM(AC615,AF615,AI615,AL615,AO615,AR615,AU615,AX615,BA615,BD615,BG615,BJ615)</f>
        <v>0</v>
      </c>
      <c r="AC615" s="118">
        <f t="shared" ref="AC615:AC623" si="1055">IF(O615="√",$J615*$L615/$N615,0)</f>
        <v>0</v>
      </c>
      <c r="AD615" s="118"/>
      <c r="AE615" s="118"/>
      <c r="AF615" s="118">
        <f t="shared" ref="AF615:AF623" si="1056">IF(P615="√",$J615*$L615/$N615,0)</f>
        <v>0</v>
      </c>
      <c r="AG615" s="118"/>
      <c r="AH615" s="118"/>
      <c r="AI615" s="118">
        <f t="shared" ref="AI615:AI623" si="1057">IF(Q615="√",$J615*$L615/$N615,0)</f>
        <v>0</v>
      </c>
      <c r="AJ615" s="118"/>
      <c r="AK615" s="118"/>
      <c r="AL615" s="118">
        <f t="shared" ref="AL615:AL623" si="1058">IF(R615="√",$J615*$L615/$N615,0)</f>
        <v>0</v>
      </c>
      <c r="AM615" s="118"/>
      <c r="AN615" s="118"/>
      <c r="AO615" s="118">
        <f t="shared" ref="AO615:AO623" si="1059">IF(S615="√",$J615*$L615/$N615,0)</f>
        <v>0</v>
      </c>
      <c r="AP615" s="118"/>
      <c r="AQ615" s="118"/>
      <c r="AR615" s="118">
        <f t="shared" ref="AR615:AR623" si="1060">IF(T615="√",$J615*$L615/$N615,0)</f>
        <v>0</v>
      </c>
      <c r="AS615" s="118"/>
      <c r="AT615" s="118"/>
      <c r="AU615" s="118">
        <f t="shared" ref="AU615:AU623" si="1061">IF(U615="√",$J615*$L615/$N615,0)</f>
        <v>0</v>
      </c>
      <c r="AV615" s="118"/>
      <c r="AW615" s="118"/>
      <c r="AX615" s="118">
        <f t="shared" ref="AX615:AX623" si="1062">IF(V615="√",$J615*$L615/$N615,0)</f>
        <v>0</v>
      </c>
      <c r="AY615" s="118"/>
      <c r="AZ615" s="118"/>
      <c r="BA615" s="118">
        <f t="shared" ref="BA615:BA623" si="1063">IF(W615="√",$J615*$L615/$N615,0)</f>
        <v>0</v>
      </c>
      <c r="BB615" s="118"/>
      <c r="BC615" s="118"/>
      <c r="BD615" s="118">
        <f t="shared" ref="BD615:BD623" si="1064">IF(X615="√",$J615*$L615/$N615,0)</f>
        <v>0</v>
      </c>
      <c r="BE615" s="118"/>
      <c r="BF615" s="118"/>
      <c r="BG615" s="118">
        <f t="shared" ref="BG615:BG623" si="1065">IF(Y615="√",$J615*$L615/$N615,0)</f>
        <v>0</v>
      </c>
      <c r="BH615" s="118"/>
      <c r="BI615" s="118"/>
      <c r="BJ615" s="118">
        <f t="shared" ref="BJ615:BJ623" si="1066">IF(Z615="√",$J615*$L615/$N615,0)</f>
        <v>0</v>
      </c>
      <c r="BK615" s="118"/>
      <c r="BL615" s="309"/>
      <c r="BM615" s="315"/>
      <c r="BN615" s="317"/>
    </row>
    <row r="616" s="48" customFormat="1" ht="33.95" hidden="1" customHeight="1" outlineLevel="3" spans="2:66">
      <c r="B616" s="118" t="s">
        <v>784</v>
      </c>
      <c r="C616" s="119" t="s">
        <v>2212</v>
      </c>
      <c r="D616" s="48" t="s">
        <v>2213</v>
      </c>
      <c r="E616" s="118"/>
      <c r="F616" s="118" t="s">
        <v>1610</v>
      </c>
      <c r="G616" s="118" t="s">
        <v>928</v>
      </c>
      <c r="H616" s="118">
        <f t="shared" si="1052"/>
        <v>0</v>
      </c>
      <c r="I616" s="118" t="s">
        <v>1227</v>
      </c>
      <c r="J616" s="118">
        <v>1</v>
      </c>
      <c r="K616" s="118" t="s">
        <v>1228</v>
      </c>
      <c r="L616" s="302"/>
      <c r="M616" s="118" t="s">
        <v>1362</v>
      </c>
      <c r="N616" s="118">
        <f t="shared" si="1053"/>
        <v>0</v>
      </c>
      <c r="O616" s="302"/>
      <c r="P616" s="302"/>
      <c r="Q616" s="302"/>
      <c r="R616" s="302"/>
      <c r="S616" s="302"/>
      <c r="T616" s="302"/>
      <c r="U616" s="302"/>
      <c r="V616" s="302"/>
      <c r="W616" s="302"/>
      <c r="X616" s="302"/>
      <c r="Y616" s="302"/>
      <c r="Z616" s="302"/>
      <c r="AA616" s="118"/>
      <c r="AB616" s="118">
        <f t="shared" si="1054"/>
        <v>0</v>
      </c>
      <c r="AC616" s="118">
        <f t="shared" si="1055"/>
        <v>0</v>
      </c>
      <c r="AD616" s="118"/>
      <c r="AE616" s="118"/>
      <c r="AF616" s="118">
        <f t="shared" si="1056"/>
        <v>0</v>
      </c>
      <c r="AG616" s="118"/>
      <c r="AH616" s="118"/>
      <c r="AI616" s="118">
        <f t="shared" si="1057"/>
        <v>0</v>
      </c>
      <c r="AJ616" s="118"/>
      <c r="AK616" s="118"/>
      <c r="AL616" s="118">
        <f t="shared" si="1058"/>
        <v>0</v>
      </c>
      <c r="AM616" s="118"/>
      <c r="AN616" s="118"/>
      <c r="AO616" s="118">
        <f t="shared" si="1059"/>
        <v>0</v>
      </c>
      <c r="AP616" s="118"/>
      <c r="AQ616" s="118"/>
      <c r="AR616" s="118">
        <f t="shared" si="1060"/>
        <v>0</v>
      </c>
      <c r="AS616" s="118"/>
      <c r="AT616" s="118"/>
      <c r="AU616" s="118">
        <f t="shared" si="1061"/>
        <v>0</v>
      </c>
      <c r="AV616" s="118"/>
      <c r="AW616" s="118"/>
      <c r="AX616" s="118">
        <f t="shared" si="1062"/>
        <v>0</v>
      </c>
      <c r="AY616" s="118"/>
      <c r="AZ616" s="118"/>
      <c r="BA616" s="118">
        <f t="shared" si="1063"/>
        <v>0</v>
      </c>
      <c r="BB616" s="118"/>
      <c r="BC616" s="118"/>
      <c r="BD616" s="118">
        <f t="shared" si="1064"/>
        <v>0</v>
      </c>
      <c r="BE616" s="118"/>
      <c r="BF616" s="118"/>
      <c r="BG616" s="118">
        <f t="shared" si="1065"/>
        <v>0</v>
      </c>
      <c r="BH616" s="118"/>
      <c r="BI616" s="118"/>
      <c r="BJ616" s="118">
        <f t="shared" si="1066"/>
        <v>0</v>
      </c>
      <c r="BK616" s="118"/>
      <c r="BL616" s="309"/>
      <c r="BM616" s="315"/>
      <c r="BN616" s="317"/>
    </row>
    <row r="617" s="48" customFormat="1" ht="33.95" hidden="1" customHeight="1" outlineLevel="3" spans="2:66">
      <c r="B617" s="118" t="s">
        <v>784</v>
      </c>
      <c r="C617" s="119" t="s">
        <v>2214</v>
      </c>
      <c r="D617" s="48" t="s">
        <v>2215</v>
      </c>
      <c r="E617" s="118"/>
      <c r="F617" s="118" t="s">
        <v>1610</v>
      </c>
      <c r="G617" s="118" t="s">
        <v>928</v>
      </c>
      <c r="H617" s="118">
        <f t="shared" si="1052"/>
        <v>0</v>
      </c>
      <c r="I617" s="118" t="s">
        <v>1227</v>
      </c>
      <c r="J617" s="118">
        <v>1</v>
      </c>
      <c r="K617" s="118" t="s">
        <v>1228</v>
      </c>
      <c r="L617" s="302"/>
      <c r="M617" s="118" t="s">
        <v>1362</v>
      </c>
      <c r="N617" s="118">
        <f t="shared" si="1053"/>
        <v>0</v>
      </c>
      <c r="O617" s="302"/>
      <c r="P617" s="302"/>
      <c r="Q617" s="302"/>
      <c r="R617" s="302"/>
      <c r="S617" s="302"/>
      <c r="T617" s="302"/>
      <c r="U617" s="302"/>
      <c r="V617" s="302"/>
      <c r="W617" s="302"/>
      <c r="X617" s="302"/>
      <c r="Y617" s="302"/>
      <c r="Z617" s="302"/>
      <c r="AA617" s="118"/>
      <c r="AB617" s="118">
        <f t="shared" si="1054"/>
        <v>0</v>
      </c>
      <c r="AC617" s="118">
        <f t="shared" si="1055"/>
        <v>0</v>
      </c>
      <c r="AD617" s="118"/>
      <c r="AE617" s="118"/>
      <c r="AF617" s="118">
        <f t="shared" si="1056"/>
        <v>0</v>
      </c>
      <c r="AG617" s="118"/>
      <c r="AH617" s="118"/>
      <c r="AI617" s="118">
        <f t="shared" si="1057"/>
        <v>0</v>
      </c>
      <c r="AJ617" s="118"/>
      <c r="AK617" s="118"/>
      <c r="AL617" s="118">
        <f t="shared" si="1058"/>
        <v>0</v>
      </c>
      <c r="AM617" s="118"/>
      <c r="AN617" s="118"/>
      <c r="AO617" s="118">
        <f t="shared" si="1059"/>
        <v>0</v>
      </c>
      <c r="AP617" s="118"/>
      <c r="AQ617" s="118"/>
      <c r="AR617" s="118">
        <f t="shared" si="1060"/>
        <v>0</v>
      </c>
      <c r="AS617" s="118"/>
      <c r="AT617" s="118"/>
      <c r="AU617" s="118">
        <f t="shared" si="1061"/>
        <v>0</v>
      </c>
      <c r="AV617" s="118"/>
      <c r="AW617" s="118"/>
      <c r="AX617" s="118">
        <f t="shared" si="1062"/>
        <v>0</v>
      </c>
      <c r="AY617" s="118"/>
      <c r="AZ617" s="118"/>
      <c r="BA617" s="118">
        <f t="shared" si="1063"/>
        <v>0</v>
      </c>
      <c r="BB617" s="118"/>
      <c r="BC617" s="118"/>
      <c r="BD617" s="118">
        <f t="shared" si="1064"/>
        <v>0</v>
      </c>
      <c r="BE617" s="118"/>
      <c r="BF617" s="118"/>
      <c r="BG617" s="118">
        <f t="shared" si="1065"/>
        <v>0</v>
      </c>
      <c r="BH617" s="118"/>
      <c r="BI617" s="118"/>
      <c r="BJ617" s="118">
        <f t="shared" si="1066"/>
        <v>0</v>
      </c>
      <c r="BK617" s="118"/>
      <c r="BL617" s="309"/>
      <c r="BM617" s="315"/>
      <c r="BN617" s="317"/>
    </row>
    <row r="618" s="48" customFormat="1" ht="33.95" hidden="1" customHeight="1" outlineLevel="3" spans="2:66">
      <c r="B618" s="118" t="s">
        <v>784</v>
      </c>
      <c r="C618" s="119" t="s">
        <v>2216</v>
      </c>
      <c r="D618" s="48" t="s">
        <v>2217</v>
      </c>
      <c r="E618" s="118"/>
      <c r="F618" s="118" t="s">
        <v>1610</v>
      </c>
      <c r="G618" s="118" t="s">
        <v>928</v>
      </c>
      <c r="H618" s="118">
        <f t="shared" si="1052"/>
        <v>0</v>
      </c>
      <c r="I618" s="118" t="s">
        <v>1227</v>
      </c>
      <c r="J618" s="118">
        <v>1</v>
      </c>
      <c r="K618" s="118" t="s">
        <v>1228</v>
      </c>
      <c r="L618" s="302"/>
      <c r="M618" s="118" t="s">
        <v>1362</v>
      </c>
      <c r="N618" s="118">
        <f t="shared" si="1053"/>
        <v>0</v>
      </c>
      <c r="O618" s="302"/>
      <c r="P618" s="302"/>
      <c r="Q618" s="302"/>
      <c r="R618" s="302"/>
      <c r="S618" s="302"/>
      <c r="T618" s="302"/>
      <c r="U618" s="302"/>
      <c r="V618" s="302"/>
      <c r="W618" s="302"/>
      <c r="X618" s="302"/>
      <c r="Y618" s="302"/>
      <c r="Z618" s="302"/>
      <c r="AA618" s="118"/>
      <c r="AB618" s="118">
        <f t="shared" si="1054"/>
        <v>0</v>
      </c>
      <c r="AC618" s="118">
        <f t="shared" si="1055"/>
        <v>0</v>
      </c>
      <c r="AD618" s="118"/>
      <c r="AE618" s="118"/>
      <c r="AF618" s="118">
        <f t="shared" si="1056"/>
        <v>0</v>
      </c>
      <c r="AG618" s="118"/>
      <c r="AH618" s="118"/>
      <c r="AI618" s="118">
        <f t="shared" si="1057"/>
        <v>0</v>
      </c>
      <c r="AJ618" s="118"/>
      <c r="AK618" s="118"/>
      <c r="AL618" s="118">
        <f t="shared" si="1058"/>
        <v>0</v>
      </c>
      <c r="AM618" s="118"/>
      <c r="AN618" s="118"/>
      <c r="AO618" s="118">
        <f t="shared" si="1059"/>
        <v>0</v>
      </c>
      <c r="AP618" s="118"/>
      <c r="AQ618" s="118"/>
      <c r="AR618" s="118">
        <f t="shared" si="1060"/>
        <v>0</v>
      </c>
      <c r="AS618" s="118"/>
      <c r="AT618" s="118"/>
      <c r="AU618" s="118">
        <f t="shared" si="1061"/>
        <v>0</v>
      </c>
      <c r="AV618" s="118"/>
      <c r="AW618" s="118"/>
      <c r="AX618" s="118">
        <f t="shared" si="1062"/>
        <v>0</v>
      </c>
      <c r="AY618" s="118"/>
      <c r="AZ618" s="118"/>
      <c r="BA618" s="118">
        <f t="shared" si="1063"/>
        <v>0</v>
      </c>
      <c r="BB618" s="118"/>
      <c r="BC618" s="118"/>
      <c r="BD618" s="118">
        <f t="shared" si="1064"/>
        <v>0</v>
      </c>
      <c r="BE618" s="118"/>
      <c r="BF618" s="118"/>
      <c r="BG618" s="118">
        <f t="shared" si="1065"/>
        <v>0</v>
      </c>
      <c r="BH618" s="118"/>
      <c r="BI618" s="118"/>
      <c r="BJ618" s="118">
        <f t="shared" si="1066"/>
        <v>0</v>
      </c>
      <c r="BK618" s="118"/>
      <c r="BL618" s="309"/>
      <c r="BM618" s="315"/>
      <c r="BN618" s="317"/>
    </row>
    <row r="619" s="48" customFormat="1" ht="33.95" hidden="1" customHeight="1" outlineLevel="3" spans="2:66">
      <c r="B619" s="118" t="s">
        <v>784</v>
      </c>
      <c r="C619" s="119" t="s">
        <v>2218</v>
      </c>
      <c r="D619" s="48" t="s">
        <v>2219</v>
      </c>
      <c r="E619" s="118"/>
      <c r="F619" s="118" t="s">
        <v>1610</v>
      </c>
      <c r="G619" s="118" t="s">
        <v>928</v>
      </c>
      <c r="H619" s="118">
        <f t="shared" si="1052"/>
        <v>0</v>
      </c>
      <c r="I619" s="118" t="s">
        <v>1227</v>
      </c>
      <c r="J619" s="118">
        <v>1</v>
      </c>
      <c r="K619" s="118" t="s">
        <v>1228</v>
      </c>
      <c r="L619" s="302"/>
      <c r="M619" s="118" t="s">
        <v>1362</v>
      </c>
      <c r="N619" s="118">
        <f t="shared" si="1053"/>
        <v>0</v>
      </c>
      <c r="O619" s="302"/>
      <c r="P619" s="302"/>
      <c r="Q619" s="302"/>
      <c r="R619" s="302"/>
      <c r="S619" s="302"/>
      <c r="T619" s="302"/>
      <c r="U619" s="302"/>
      <c r="V619" s="302"/>
      <c r="W619" s="302"/>
      <c r="X619" s="302"/>
      <c r="Y619" s="302"/>
      <c r="Z619" s="302"/>
      <c r="AA619" s="118"/>
      <c r="AB619" s="118">
        <f t="shared" si="1054"/>
        <v>0</v>
      </c>
      <c r="AC619" s="118">
        <f t="shared" si="1055"/>
        <v>0</v>
      </c>
      <c r="AD619" s="118"/>
      <c r="AE619" s="118"/>
      <c r="AF619" s="118">
        <f t="shared" si="1056"/>
        <v>0</v>
      </c>
      <c r="AG619" s="118"/>
      <c r="AH619" s="118"/>
      <c r="AI619" s="118">
        <f t="shared" si="1057"/>
        <v>0</v>
      </c>
      <c r="AJ619" s="118"/>
      <c r="AK619" s="118"/>
      <c r="AL619" s="118">
        <f t="shared" si="1058"/>
        <v>0</v>
      </c>
      <c r="AM619" s="118"/>
      <c r="AN619" s="118"/>
      <c r="AO619" s="118">
        <f t="shared" si="1059"/>
        <v>0</v>
      </c>
      <c r="AP619" s="118"/>
      <c r="AQ619" s="118"/>
      <c r="AR619" s="118">
        <f t="shared" si="1060"/>
        <v>0</v>
      </c>
      <c r="AS619" s="118"/>
      <c r="AT619" s="118"/>
      <c r="AU619" s="118">
        <f t="shared" si="1061"/>
        <v>0</v>
      </c>
      <c r="AV619" s="118"/>
      <c r="AW619" s="118"/>
      <c r="AX619" s="118">
        <f t="shared" si="1062"/>
        <v>0</v>
      </c>
      <c r="AY619" s="118"/>
      <c r="AZ619" s="118"/>
      <c r="BA619" s="118">
        <f t="shared" si="1063"/>
        <v>0</v>
      </c>
      <c r="BB619" s="118"/>
      <c r="BC619" s="118"/>
      <c r="BD619" s="118">
        <f t="shared" si="1064"/>
        <v>0</v>
      </c>
      <c r="BE619" s="118"/>
      <c r="BF619" s="118"/>
      <c r="BG619" s="118">
        <f t="shared" si="1065"/>
        <v>0</v>
      </c>
      <c r="BH619" s="118"/>
      <c r="BI619" s="118"/>
      <c r="BJ619" s="118">
        <f t="shared" si="1066"/>
        <v>0</v>
      </c>
      <c r="BK619" s="118"/>
      <c r="BL619" s="309"/>
      <c r="BM619" s="315"/>
      <c r="BN619" s="317"/>
    </row>
    <row r="620" s="48" customFormat="1" ht="33.95" hidden="1" customHeight="1" outlineLevel="3" spans="2:66">
      <c r="B620" s="118" t="s">
        <v>784</v>
      </c>
      <c r="C620" s="119" t="s">
        <v>2220</v>
      </c>
      <c r="D620" s="48" t="s">
        <v>2221</v>
      </c>
      <c r="E620" s="118"/>
      <c r="F620" s="118" t="s">
        <v>1610</v>
      </c>
      <c r="G620" s="118" t="s">
        <v>928</v>
      </c>
      <c r="H620" s="118">
        <f t="shared" si="1052"/>
        <v>0</v>
      </c>
      <c r="I620" s="118" t="s">
        <v>1227</v>
      </c>
      <c r="J620" s="118">
        <v>1</v>
      </c>
      <c r="K620" s="118" t="s">
        <v>1228</v>
      </c>
      <c r="L620" s="302"/>
      <c r="M620" s="118" t="s">
        <v>1362</v>
      </c>
      <c r="N620" s="118">
        <f t="shared" si="1053"/>
        <v>0</v>
      </c>
      <c r="O620" s="302"/>
      <c r="P620" s="302"/>
      <c r="Q620" s="302"/>
      <c r="R620" s="302"/>
      <c r="S620" s="302"/>
      <c r="T620" s="302"/>
      <c r="U620" s="302"/>
      <c r="V620" s="302"/>
      <c r="W620" s="302"/>
      <c r="X620" s="302"/>
      <c r="Y620" s="302"/>
      <c r="Z620" s="302"/>
      <c r="AA620" s="118"/>
      <c r="AB620" s="118">
        <f t="shared" si="1054"/>
        <v>0</v>
      </c>
      <c r="AC620" s="118">
        <f t="shared" si="1055"/>
        <v>0</v>
      </c>
      <c r="AD620" s="118"/>
      <c r="AE620" s="118"/>
      <c r="AF620" s="118">
        <f t="shared" si="1056"/>
        <v>0</v>
      </c>
      <c r="AG620" s="118"/>
      <c r="AH620" s="118"/>
      <c r="AI620" s="118">
        <f t="shared" si="1057"/>
        <v>0</v>
      </c>
      <c r="AJ620" s="118"/>
      <c r="AK620" s="118"/>
      <c r="AL620" s="118">
        <f t="shared" si="1058"/>
        <v>0</v>
      </c>
      <c r="AM620" s="118"/>
      <c r="AN620" s="118"/>
      <c r="AO620" s="118">
        <f t="shared" si="1059"/>
        <v>0</v>
      </c>
      <c r="AP620" s="118"/>
      <c r="AQ620" s="118"/>
      <c r="AR620" s="118">
        <f t="shared" si="1060"/>
        <v>0</v>
      </c>
      <c r="AS620" s="118"/>
      <c r="AT620" s="118"/>
      <c r="AU620" s="118">
        <f t="shared" si="1061"/>
        <v>0</v>
      </c>
      <c r="AV620" s="118"/>
      <c r="AW620" s="118"/>
      <c r="AX620" s="118">
        <f t="shared" si="1062"/>
        <v>0</v>
      </c>
      <c r="AY620" s="118"/>
      <c r="AZ620" s="118"/>
      <c r="BA620" s="118">
        <f t="shared" si="1063"/>
        <v>0</v>
      </c>
      <c r="BB620" s="118"/>
      <c r="BC620" s="118"/>
      <c r="BD620" s="118">
        <f t="shared" si="1064"/>
        <v>0</v>
      </c>
      <c r="BE620" s="118"/>
      <c r="BF620" s="118"/>
      <c r="BG620" s="118">
        <f t="shared" si="1065"/>
        <v>0</v>
      </c>
      <c r="BH620" s="118"/>
      <c r="BI620" s="118"/>
      <c r="BJ620" s="118">
        <f t="shared" si="1066"/>
        <v>0</v>
      </c>
      <c r="BK620" s="118"/>
      <c r="BL620" s="309"/>
      <c r="BM620" s="315"/>
      <c r="BN620" s="317"/>
    </row>
    <row r="621" s="48" customFormat="1" ht="33.95" hidden="1" customHeight="1" outlineLevel="3" spans="2:66">
      <c r="B621" s="118" t="s">
        <v>784</v>
      </c>
      <c r="C621" s="119" t="s">
        <v>2222</v>
      </c>
      <c r="D621" s="48" t="s">
        <v>2223</v>
      </c>
      <c r="E621" s="118"/>
      <c r="F621" s="118" t="s">
        <v>1610</v>
      </c>
      <c r="G621" s="118" t="s">
        <v>928</v>
      </c>
      <c r="H621" s="118">
        <f t="shared" si="1052"/>
        <v>0</v>
      </c>
      <c r="I621" s="118" t="s">
        <v>1227</v>
      </c>
      <c r="J621" s="118">
        <v>1</v>
      </c>
      <c r="K621" s="118" t="s">
        <v>1228</v>
      </c>
      <c r="L621" s="302"/>
      <c r="M621" s="118" t="s">
        <v>1362</v>
      </c>
      <c r="N621" s="118">
        <f t="shared" si="1053"/>
        <v>0</v>
      </c>
      <c r="O621" s="302"/>
      <c r="P621" s="302"/>
      <c r="Q621" s="302"/>
      <c r="R621" s="302"/>
      <c r="S621" s="302"/>
      <c r="T621" s="302"/>
      <c r="U621" s="302"/>
      <c r="V621" s="302"/>
      <c r="W621" s="302"/>
      <c r="X621" s="302"/>
      <c r="Y621" s="302"/>
      <c r="Z621" s="302"/>
      <c r="AA621" s="118"/>
      <c r="AB621" s="118">
        <f t="shared" si="1054"/>
        <v>0</v>
      </c>
      <c r="AC621" s="118">
        <f t="shared" si="1055"/>
        <v>0</v>
      </c>
      <c r="AD621" s="118"/>
      <c r="AE621" s="118"/>
      <c r="AF621" s="118">
        <f t="shared" si="1056"/>
        <v>0</v>
      </c>
      <c r="AG621" s="118"/>
      <c r="AH621" s="118"/>
      <c r="AI621" s="118">
        <f t="shared" si="1057"/>
        <v>0</v>
      </c>
      <c r="AJ621" s="118"/>
      <c r="AK621" s="118"/>
      <c r="AL621" s="118">
        <f t="shared" si="1058"/>
        <v>0</v>
      </c>
      <c r="AM621" s="118"/>
      <c r="AN621" s="118"/>
      <c r="AO621" s="118">
        <f t="shared" si="1059"/>
        <v>0</v>
      </c>
      <c r="AP621" s="118"/>
      <c r="AQ621" s="118"/>
      <c r="AR621" s="118">
        <f t="shared" si="1060"/>
        <v>0</v>
      </c>
      <c r="AS621" s="118"/>
      <c r="AT621" s="118"/>
      <c r="AU621" s="118">
        <f t="shared" si="1061"/>
        <v>0</v>
      </c>
      <c r="AV621" s="118"/>
      <c r="AW621" s="118"/>
      <c r="AX621" s="118">
        <f t="shared" si="1062"/>
        <v>0</v>
      </c>
      <c r="AY621" s="118"/>
      <c r="AZ621" s="118"/>
      <c r="BA621" s="118">
        <f t="shared" si="1063"/>
        <v>0</v>
      </c>
      <c r="BB621" s="118"/>
      <c r="BC621" s="118"/>
      <c r="BD621" s="118">
        <f t="shared" si="1064"/>
        <v>0</v>
      </c>
      <c r="BE621" s="118"/>
      <c r="BF621" s="118"/>
      <c r="BG621" s="118">
        <f t="shared" si="1065"/>
        <v>0</v>
      </c>
      <c r="BH621" s="118"/>
      <c r="BI621" s="118"/>
      <c r="BJ621" s="118">
        <f t="shared" si="1066"/>
        <v>0</v>
      </c>
      <c r="BK621" s="118"/>
      <c r="BL621" s="309"/>
      <c r="BM621" s="315"/>
      <c r="BN621" s="317"/>
    </row>
    <row r="622" s="48" customFormat="1" ht="33.95" hidden="1" customHeight="1" outlineLevel="3" spans="2:66">
      <c r="B622" s="118" t="s">
        <v>784</v>
      </c>
      <c r="C622" s="119" t="s">
        <v>2224</v>
      </c>
      <c r="D622" s="48" t="s">
        <v>2225</v>
      </c>
      <c r="E622" s="118"/>
      <c r="F622" s="118" t="s">
        <v>1610</v>
      </c>
      <c r="G622" s="118" t="s">
        <v>928</v>
      </c>
      <c r="H622" s="118">
        <f t="shared" si="1052"/>
        <v>0</v>
      </c>
      <c r="I622" s="118" t="s">
        <v>1227</v>
      </c>
      <c r="J622" s="118">
        <v>1</v>
      </c>
      <c r="K622" s="118" t="s">
        <v>1228</v>
      </c>
      <c r="L622" s="302"/>
      <c r="M622" s="118" t="s">
        <v>1362</v>
      </c>
      <c r="N622" s="118">
        <f t="shared" si="1053"/>
        <v>0</v>
      </c>
      <c r="O622" s="302"/>
      <c r="P622" s="302"/>
      <c r="Q622" s="302"/>
      <c r="R622" s="302"/>
      <c r="S622" s="302"/>
      <c r="T622" s="302"/>
      <c r="U622" s="302"/>
      <c r="V622" s="302"/>
      <c r="W622" s="302"/>
      <c r="X622" s="302"/>
      <c r="Y622" s="302"/>
      <c r="Z622" s="302"/>
      <c r="AA622" s="118"/>
      <c r="AB622" s="118">
        <f t="shared" si="1054"/>
        <v>0</v>
      </c>
      <c r="AC622" s="118">
        <f t="shared" si="1055"/>
        <v>0</v>
      </c>
      <c r="AD622" s="118"/>
      <c r="AE622" s="118"/>
      <c r="AF622" s="118">
        <f t="shared" si="1056"/>
        <v>0</v>
      </c>
      <c r="AG622" s="118"/>
      <c r="AH622" s="118"/>
      <c r="AI622" s="118">
        <f t="shared" si="1057"/>
        <v>0</v>
      </c>
      <c r="AJ622" s="118"/>
      <c r="AK622" s="118"/>
      <c r="AL622" s="118">
        <f t="shared" si="1058"/>
        <v>0</v>
      </c>
      <c r="AM622" s="118"/>
      <c r="AN622" s="118"/>
      <c r="AO622" s="118">
        <f t="shared" si="1059"/>
        <v>0</v>
      </c>
      <c r="AP622" s="118"/>
      <c r="AQ622" s="118"/>
      <c r="AR622" s="118">
        <f t="shared" si="1060"/>
        <v>0</v>
      </c>
      <c r="AS622" s="118"/>
      <c r="AT622" s="118"/>
      <c r="AU622" s="118">
        <f t="shared" si="1061"/>
        <v>0</v>
      </c>
      <c r="AV622" s="118"/>
      <c r="AW622" s="118"/>
      <c r="AX622" s="118">
        <f t="shared" si="1062"/>
        <v>0</v>
      </c>
      <c r="AY622" s="118"/>
      <c r="AZ622" s="118"/>
      <c r="BA622" s="118">
        <f t="shared" si="1063"/>
        <v>0</v>
      </c>
      <c r="BB622" s="118"/>
      <c r="BC622" s="118"/>
      <c r="BD622" s="118">
        <f t="shared" si="1064"/>
        <v>0</v>
      </c>
      <c r="BE622" s="118"/>
      <c r="BF622" s="118"/>
      <c r="BG622" s="118">
        <f t="shared" si="1065"/>
        <v>0</v>
      </c>
      <c r="BH622" s="118"/>
      <c r="BI622" s="118"/>
      <c r="BJ622" s="118">
        <f t="shared" si="1066"/>
        <v>0</v>
      </c>
      <c r="BK622" s="118"/>
      <c r="BL622" s="309"/>
      <c r="BM622" s="315"/>
      <c r="BN622" s="317"/>
    </row>
    <row r="623" s="48" customFormat="1" ht="33.95" hidden="1" customHeight="1" outlineLevel="3" spans="2:66">
      <c r="B623" s="118" t="s">
        <v>784</v>
      </c>
      <c r="C623" s="119" t="s">
        <v>2226</v>
      </c>
      <c r="D623" s="48" t="s">
        <v>2227</v>
      </c>
      <c r="E623" s="118"/>
      <c r="F623" s="118" t="s">
        <v>1610</v>
      </c>
      <c r="G623" s="118" t="s">
        <v>928</v>
      </c>
      <c r="H623" s="118">
        <f t="shared" si="1052"/>
        <v>0</v>
      </c>
      <c r="I623" s="118" t="s">
        <v>1227</v>
      </c>
      <c r="J623" s="118">
        <v>1</v>
      </c>
      <c r="K623" s="118" t="s">
        <v>1228</v>
      </c>
      <c r="L623" s="302"/>
      <c r="M623" s="118" t="s">
        <v>1362</v>
      </c>
      <c r="N623" s="118">
        <f t="shared" si="1053"/>
        <v>0</v>
      </c>
      <c r="O623" s="320"/>
      <c r="P623" s="320"/>
      <c r="Q623" s="320"/>
      <c r="R623" s="320"/>
      <c r="S623" s="320"/>
      <c r="T623" s="320"/>
      <c r="U623" s="320"/>
      <c r="V623" s="320"/>
      <c r="W623" s="320"/>
      <c r="X623" s="320"/>
      <c r="Y623" s="320"/>
      <c r="Z623" s="320"/>
      <c r="AA623" s="118"/>
      <c r="AB623" s="118">
        <f t="shared" si="1054"/>
        <v>0</v>
      </c>
      <c r="AC623" s="118">
        <f t="shared" si="1055"/>
        <v>0</v>
      </c>
      <c r="AD623" s="118"/>
      <c r="AE623" s="118"/>
      <c r="AF623" s="118">
        <f t="shared" si="1056"/>
        <v>0</v>
      </c>
      <c r="AG623" s="118"/>
      <c r="AH623" s="118"/>
      <c r="AI623" s="118">
        <f t="shared" si="1057"/>
        <v>0</v>
      </c>
      <c r="AJ623" s="118"/>
      <c r="AK623" s="118"/>
      <c r="AL623" s="118">
        <f t="shared" si="1058"/>
        <v>0</v>
      </c>
      <c r="AM623" s="118"/>
      <c r="AN623" s="118"/>
      <c r="AO623" s="118">
        <f t="shared" si="1059"/>
        <v>0</v>
      </c>
      <c r="AP623" s="118"/>
      <c r="AQ623" s="118"/>
      <c r="AR623" s="118">
        <f t="shared" si="1060"/>
        <v>0</v>
      </c>
      <c r="AS623" s="118"/>
      <c r="AT623" s="118"/>
      <c r="AU623" s="118">
        <f t="shared" si="1061"/>
        <v>0</v>
      </c>
      <c r="AV623" s="118"/>
      <c r="AW623" s="118"/>
      <c r="AX623" s="118">
        <f t="shared" si="1062"/>
        <v>0</v>
      </c>
      <c r="AY623" s="118"/>
      <c r="AZ623" s="118"/>
      <c r="BA623" s="118">
        <f t="shared" si="1063"/>
        <v>0</v>
      </c>
      <c r="BB623" s="118"/>
      <c r="BC623" s="118"/>
      <c r="BD623" s="118">
        <f t="shared" si="1064"/>
        <v>0</v>
      </c>
      <c r="BE623" s="118"/>
      <c r="BF623" s="118"/>
      <c r="BG623" s="118">
        <f t="shared" si="1065"/>
        <v>0</v>
      </c>
      <c r="BH623" s="118"/>
      <c r="BI623" s="118"/>
      <c r="BJ623" s="118">
        <f t="shared" si="1066"/>
        <v>0</v>
      </c>
      <c r="BK623" s="118"/>
      <c r="BL623" s="309"/>
      <c r="BM623" s="315"/>
      <c r="BN623" s="317"/>
    </row>
    <row r="624" s="29" customFormat="1" ht="33.95" hidden="1" customHeight="1" outlineLevel="2" collapsed="1" spans="2:66">
      <c r="B624" s="115" t="s">
        <v>779</v>
      </c>
      <c r="C624" s="116" t="s">
        <v>2228</v>
      </c>
      <c r="D624" s="29" t="s">
        <v>2229</v>
      </c>
      <c r="E624" s="115"/>
      <c r="F624" s="115"/>
      <c r="G624" s="115"/>
      <c r="H624" s="115">
        <f>SUM(H625:H626)</f>
        <v>0</v>
      </c>
      <c r="I624" s="115"/>
      <c r="J624" s="115"/>
      <c r="K624" s="115"/>
      <c r="L624" s="115"/>
      <c r="M624" s="115"/>
      <c r="N624" s="308"/>
      <c r="O624" s="291"/>
      <c r="P624" s="291"/>
      <c r="Q624" s="291"/>
      <c r="R624" s="291"/>
      <c r="S624" s="291"/>
      <c r="T624" s="291"/>
      <c r="U624" s="291"/>
      <c r="V624" s="291"/>
      <c r="W624" s="291"/>
      <c r="X624" s="291"/>
      <c r="Y624" s="291"/>
      <c r="Z624" s="291"/>
      <c r="AA624" s="291"/>
      <c r="AB624" s="115">
        <f t="shared" ref="AB624:AF624" si="1067">SUM(AB625:AB626)</f>
        <v>0</v>
      </c>
      <c r="AC624" s="115">
        <f t="shared" si="1067"/>
        <v>0</v>
      </c>
      <c r="AD624" s="115"/>
      <c r="AE624" s="115"/>
      <c r="AF624" s="115">
        <f t="shared" si="1067"/>
        <v>0</v>
      </c>
      <c r="AG624" s="115"/>
      <c r="AH624" s="115"/>
      <c r="AI624" s="115">
        <f>SUM(AI625:AI626)</f>
        <v>0</v>
      </c>
      <c r="AJ624" s="115"/>
      <c r="AK624" s="115"/>
      <c r="AL624" s="115">
        <f>SUM(AL625:AL626)</f>
        <v>0</v>
      </c>
      <c r="AM624" s="115"/>
      <c r="AN624" s="115"/>
      <c r="AO624" s="115">
        <f>SUM(AO625:AO626)</f>
        <v>0</v>
      </c>
      <c r="AP624" s="115"/>
      <c r="AQ624" s="115"/>
      <c r="AR624" s="115">
        <f>SUM(AR625:AR626)</f>
        <v>0</v>
      </c>
      <c r="AS624" s="115"/>
      <c r="AT624" s="115"/>
      <c r="AU624" s="115">
        <f>SUM(AU625:AU626)</f>
        <v>0</v>
      </c>
      <c r="AV624" s="115"/>
      <c r="AW624" s="115"/>
      <c r="AX624" s="115">
        <f>SUM(AX625:AX626)</f>
        <v>0</v>
      </c>
      <c r="AY624" s="115"/>
      <c r="AZ624" s="115"/>
      <c r="BA624" s="115">
        <f>SUM(BA625:BA626)</f>
        <v>0</v>
      </c>
      <c r="BB624" s="115"/>
      <c r="BC624" s="115"/>
      <c r="BD624" s="115">
        <f>SUM(BD625:BD626)</f>
        <v>0</v>
      </c>
      <c r="BE624" s="115"/>
      <c r="BF624" s="115"/>
      <c r="BG624" s="115">
        <f>SUM(BG625:BG626)</f>
        <v>0</v>
      </c>
      <c r="BH624" s="115"/>
      <c r="BI624" s="115"/>
      <c r="BJ624" s="115">
        <f>SUM(BJ625:BJ626)</f>
        <v>0</v>
      </c>
      <c r="BK624" s="115"/>
      <c r="BL624" s="308"/>
      <c r="BM624" s="315"/>
      <c r="BN624" s="316"/>
    </row>
    <row r="625" s="48" customFormat="1" ht="33.95" hidden="1" customHeight="1" outlineLevel="3" spans="2:66">
      <c r="B625" s="118" t="s">
        <v>784</v>
      </c>
      <c r="C625" s="119" t="s">
        <v>2230</v>
      </c>
      <c r="D625" s="48" t="s">
        <v>2231</v>
      </c>
      <c r="E625" s="118"/>
      <c r="F625" s="118" t="s">
        <v>1610</v>
      </c>
      <c r="G625" s="118" t="s">
        <v>928</v>
      </c>
      <c r="H625" s="118">
        <f t="shared" ref="H625:H633" si="1068">J625*L625</f>
        <v>0</v>
      </c>
      <c r="I625" s="118" t="s">
        <v>1227</v>
      </c>
      <c r="J625" s="118">
        <v>1</v>
      </c>
      <c r="K625" s="118" t="s">
        <v>1228</v>
      </c>
      <c r="L625" s="302"/>
      <c r="M625" s="118" t="s">
        <v>1362</v>
      </c>
      <c r="N625" s="118">
        <f t="shared" ref="N625:N633" si="1069">COUNTA(O625:Z625)</f>
        <v>0</v>
      </c>
      <c r="O625" s="321"/>
      <c r="P625" s="321"/>
      <c r="Q625" s="321"/>
      <c r="R625" s="321"/>
      <c r="S625" s="321"/>
      <c r="T625" s="321"/>
      <c r="U625" s="321"/>
      <c r="V625" s="321"/>
      <c r="W625" s="321"/>
      <c r="X625" s="321"/>
      <c r="Y625" s="321"/>
      <c r="Z625" s="321"/>
      <c r="AA625" s="118"/>
      <c r="AB625" s="118">
        <f t="shared" ref="AB625:AB633" si="1070">SUM(AC625,AF625,AI625,AL625,AO625,AR625,AU625,AX625,BA625,BD625,BG625,BJ625)</f>
        <v>0</v>
      </c>
      <c r="AC625" s="118">
        <f t="shared" ref="AC625:AC633" si="1071">IF(O625="√",$J625*$L625/$N625,0)</f>
        <v>0</v>
      </c>
      <c r="AD625" s="118"/>
      <c r="AE625" s="118"/>
      <c r="AF625" s="118">
        <f t="shared" ref="AF625:AF633" si="1072">IF(P625="√",$J625*$L625/$N625,0)</f>
        <v>0</v>
      </c>
      <c r="AG625" s="118"/>
      <c r="AH625" s="118"/>
      <c r="AI625" s="118">
        <f t="shared" ref="AI625:AI633" si="1073">IF(Q625="√",$J625*$L625/$N625,0)</f>
        <v>0</v>
      </c>
      <c r="AJ625" s="118"/>
      <c r="AK625" s="118"/>
      <c r="AL625" s="118">
        <f t="shared" ref="AL625:AL633" si="1074">IF(R625="√",$J625*$L625/$N625,0)</f>
        <v>0</v>
      </c>
      <c r="AM625" s="118"/>
      <c r="AN625" s="118"/>
      <c r="AO625" s="118">
        <f t="shared" ref="AO625:AO633" si="1075">IF(S625="√",$J625*$L625/$N625,0)</f>
        <v>0</v>
      </c>
      <c r="AP625" s="118"/>
      <c r="AQ625" s="118"/>
      <c r="AR625" s="118">
        <f t="shared" ref="AR625:AR633" si="1076">IF(T625="√",$J625*$L625/$N625,0)</f>
        <v>0</v>
      </c>
      <c r="AS625" s="118"/>
      <c r="AT625" s="118"/>
      <c r="AU625" s="118">
        <f t="shared" ref="AU625:AU633" si="1077">IF(U625="√",$J625*$L625/$N625,0)</f>
        <v>0</v>
      </c>
      <c r="AV625" s="118"/>
      <c r="AW625" s="118"/>
      <c r="AX625" s="118">
        <f t="shared" ref="AX625:AX633" si="1078">IF(V625="√",$J625*$L625/$N625,0)</f>
        <v>0</v>
      </c>
      <c r="AY625" s="118"/>
      <c r="AZ625" s="118"/>
      <c r="BA625" s="118">
        <f t="shared" ref="BA625:BA633" si="1079">IF(W625="√",$J625*$L625/$N625,0)</f>
        <v>0</v>
      </c>
      <c r="BB625" s="118"/>
      <c r="BC625" s="118"/>
      <c r="BD625" s="118">
        <f t="shared" ref="BD625:BD633" si="1080">IF(X625="√",$J625*$L625/$N625,0)</f>
        <v>0</v>
      </c>
      <c r="BE625" s="118"/>
      <c r="BF625" s="118"/>
      <c r="BG625" s="118">
        <f t="shared" ref="BG625:BG633" si="1081">IF(Y625="√",$J625*$L625/$N625,0)</f>
        <v>0</v>
      </c>
      <c r="BH625" s="118"/>
      <c r="BI625" s="118"/>
      <c r="BJ625" s="118">
        <f t="shared" ref="BJ625:BJ633" si="1082">IF(Z625="√",$J625*$L625/$N625,0)</f>
        <v>0</v>
      </c>
      <c r="BK625" s="118"/>
      <c r="BL625" s="309"/>
      <c r="BM625" s="315"/>
      <c r="BN625" s="317"/>
    </row>
    <row r="626" s="48" customFormat="1" ht="33.95" hidden="1" customHeight="1" outlineLevel="3" spans="2:66">
      <c r="B626" s="118" t="s">
        <v>784</v>
      </c>
      <c r="C626" s="119" t="s">
        <v>2232</v>
      </c>
      <c r="D626" s="48" t="s">
        <v>2233</v>
      </c>
      <c r="E626" s="118"/>
      <c r="F626" s="118" t="s">
        <v>1610</v>
      </c>
      <c r="G626" s="118" t="s">
        <v>928</v>
      </c>
      <c r="H626" s="118">
        <f t="shared" si="1068"/>
        <v>0</v>
      </c>
      <c r="I626" s="118" t="s">
        <v>1227</v>
      </c>
      <c r="J626" s="118">
        <v>1</v>
      </c>
      <c r="K626" s="118" t="s">
        <v>1228</v>
      </c>
      <c r="L626" s="302"/>
      <c r="M626" s="118" t="s">
        <v>1362</v>
      </c>
      <c r="N626" s="118">
        <f t="shared" si="1069"/>
        <v>0</v>
      </c>
      <c r="O626" s="320"/>
      <c r="P626" s="320"/>
      <c r="Q626" s="320"/>
      <c r="R626" s="320"/>
      <c r="S626" s="320"/>
      <c r="T626" s="320"/>
      <c r="U626" s="320"/>
      <c r="V626" s="320"/>
      <c r="W626" s="320"/>
      <c r="X626" s="320"/>
      <c r="Y626" s="320"/>
      <c r="Z626" s="320"/>
      <c r="AA626" s="118"/>
      <c r="AB626" s="118">
        <f t="shared" si="1070"/>
        <v>0</v>
      </c>
      <c r="AC626" s="118">
        <f t="shared" si="1071"/>
        <v>0</v>
      </c>
      <c r="AD626" s="118"/>
      <c r="AE626" s="118"/>
      <c r="AF626" s="118">
        <f t="shared" si="1072"/>
        <v>0</v>
      </c>
      <c r="AG626" s="118"/>
      <c r="AH626" s="118"/>
      <c r="AI626" s="118">
        <f t="shared" si="1073"/>
        <v>0</v>
      </c>
      <c r="AJ626" s="118"/>
      <c r="AK626" s="118"/>
      <c r="AL626" s="118">
        <f t="shared" si="1074"/>
        <v>0</v>
      </c>
      <c r="AM626" s="118"/>
      <c r="AN626" s="118"/>
      <c r="AO626" s="118">
        <f t="shared" si="1075"/>
        <v>0</v>
      </c>
      <c r="AP626" s="118"/>
      <c r="AQ626" s="118"/>
      <c r="AR626" s="118">
        <f t="shared" si="1076"/>
        <v>0</v>
      </c>
      <c r="AS626" s="118"/>
      <c r="AT626" s="118"/>
      <c r="AU626" s="118">
        <f t="shared" si="1077"/>
        <v>0</v>
      </c>
      <c r="AV626" s="118"/>
      <c r="AW626" s="118"/>
      <c r="AX626" s="118">
        <f t="shared" si="1078"/>
        <v>0</v>
      </c>
      <c r="AY626" s="118"/>
      <c r="AZ626" s="118"/>
      <c r="BA626" s="118">
        <f t="shared" si="1079"/>
        <v>0</v>
      </c>
      <c r="BB626" s="118"/>
      <c r="BC626" s="118"/>
      <c r="BD626" s="118">
        <f t="shared" si="1080"/>
        <v>0</v>
      </c>
      <c r="BE626" s="118"/>
      <c r="BF626" s="118"/>
      <c r="BG626" s="118">
        <f t="shared" si="1081"/>
        <v>0</v>
      </c>
      <c r="BH626" s="118"/>
      <c r="BI626" s="118"/>
      <c r="BJ626" s="118">
        <f t="shared" si="1082"/>
        <v>0</v>
      </c>
      <c r="BK626" s="118"/>
      <c r="BL626" s="309"/>
      <c r="BM626" s="315"/>
      <c r="BN626" s="317"/>
    </row>
    <row r="627" s="29" customFormat="1" ht="33.95" hidden="1" customHeight="1" outlineLevel="2" collapsed="1" spans="2:66">
      <c r="B627" s="115" t="s">
        <v>779</v>
      </c>
      <c r="C627" s="116" t="s">
        <v>2234</v>
      </c>
      <c r="D627" s="29" t="s">
        <v>2235</v>
      </c>
      <c r="E627" s="115"/>
      <c r="F627" s="115"/>
      <c r="G627" s="115"/>
      <c r="H627" s="115">
        <f>SUM(H628:H633)</f>
        <v>0</v>
      </c>
      <c r="I627" s="115"/>
      <c r="J627" s="115"/>
      <c r="K627" s="115"/>
      <c r="L627" s="115"/>
      <c r="M627" s="115"/>
      <c r="N627" s="308"/>
      <c r="O627" s="291"/>
      <c r="P627" s="291"/>
      <c r="Q627" s="291"/>
      <c r="R627" s="291"/>
      <c r="S627" s="291"/>
      <c r="T627" s="291"/>
      <c r="U627" s="291"/>
      <c r="V627" s="291"/>
      <c r="W627" s="291"/>
      <c r="X627" s="291"/>
      <c r="Y627" s="291"/>
      <c r="Z627" s="291"/>
      <c r="AA627" s="291"/>
      <c r="AB627" s="115">
        <f t="shared" ref="AB627:AF627" si="1083">SUM(AB628:AB633)</f>
        <v>0</v>
      </c>
      <c r="AC627" s="115">
        <f t="shared" si="1083"/>
        <v>0</v>
      </c>
      <c r="AD627" s="115"/>
      <c r="AE627" s="115"/>
      <c r="AF627" s="115">
        <f t="shared" si="1083"/>
        <v>0</v>
      </c>
      <c r="AG627" s="115"/>
      <c r="AH627" s="115"/>
      <c r="AI627" s="115">
        <f>SUM(AI628:AI633)</f>
        <v>0</v>
      </c>
      <c r="AJ627" s="115"/>
      <c r="AK627" s="115"/>
      <c r="AL627" s="115">
        <f>SUM(AL628:AL633)</f>
        <v>0</v>
      </c>
      <c r="AM627" s="115"/>
      <c r="AN627" s="115"/>
      <c r="AO627" s="115">
        <f>SUM(AO628:AO633)</f>
        <v>0</v>
      </c>
      <c r="AP627" s="115"/>
      <c r="AQ627" s="115"/>
      <c r="AR627" s="115">
        <f>SUM(AR628:AR633)</f>
        <v>0</v>
      </c>
      <c r="AS627" s="115"/>
      <c r="AT627" s="115"/>
      <c r="AU627" s="115">
        <f>SUM(AU628:AU633)</f>
        <v>0</v>
      </c>
      <c r="AV627" s="115"/>
      <c r="AW627" s="115"/>
      <c r="AX627" s="115">
        <f>SUM(AX628:AX633)</f>
        <v>0</v>
      </c>
      <c r="AY627" s="115"/>
      <c r="AZ627" s="115"/>
      <c r="BA627" s="115">
        <f>SUM(BA628:BA633)</f>
        <v>0</v>
      </c>
      <c r="BB627" s="115"/>
      <c r="BC627" s="115"/>
      <c r="BD627" s="115">
        <f>SUM(BD628:BD633)</f>
        <v>0</v>
      </c>
      <c r="BE627" s="115"/>
      <c r="BF627" s="115"/>
      <c r="BG627" s="115">
        <f>SUM(BG628:BG633)</f>
        <v>0</v>
      </c>
      <c r="BH627" s="115"/>
      <c r="BI627" s="115"/>
      <c r="BJ627" s="115">
        <f>SUM(BJ628:BJ633)</f>
        <v>0</v>
      </c>
      <c r="BK627" s="115"/>
      <c r="BL627" s="308"/>
      <c r="BM627" s="315"/>
      <c r="BN627" s="316"/>
    </row>
    <row r="628" s="48" customFormat="1" ht="33.95" hidden="1" customHeight="1" outlineLevel="3" spans="2:66">
      <c r="B628" s="118" t="s">
        <v>784</v>
      </c>
      <c r="C628" s="119" t="s">
        <v>2236</v>
      </c>
      <c r="D628" s="48" t="s">
        <v>2237</v>
      </c>
      <c r="E628" s="118"/>
      <c r="F628" s="118" t="s">
        <v>1610</v>
      </c>
      <c r="G628" s="118" t="s">
        <v>928</v>
      </c>
      <c r="H628" s="118">
        <f t="shared" si="1068"/>
        <v>0</v>
      </c>
      <c r="I628" s="118" t="s">
        <v>1227</v>
      </c>
      <c r="J628" s="118">
        <v>1</v>
      </c>
      <c r="K628" s="118" t="s">
        <v>1228</v>
      </c>
      <c r="L628" s="302"/>
      <c r="M628" s="118" t="s">
        <v>1362</v>
      </c>
      <c r="N628" s="118">
        <f t="shared" si="1069"/>
        <v>0</v>
      </c>
      <c r="O628" s="321"/>
      <c r="P628" s="321"/>
      <c r="Q628" s="321"/>
      <c r="R628" s="321"/>
      <c r="S628" s="321"/>
      <c r="T628" s="321"/>
      <c r="U628" s="321"/>
      <c r="V628" s="321"/>
      <c r="W628" s="321"/>
      <c r="X628" s="321"/>
      <c r="Y628" s="321"/>
      <c r="Z628" s="321"/>
      <c r="AA628" s="118"/>
      <c r="AB628" s="118">
        <f t="shared" si="1070"/>
        <v>0</v>
      </c>
      <c r="AC628" s="118">
        <f t="shared" si="1071"/>
        <v>0</v>
      </c>
      <c r="AD628" s="118"/>
      <c r="AE628" s="118"/>
      <c r="AF628" s="118">
        <f t="shared" si="1072"/>
        <v>0</v>
      </c>
      <c r="AG628" s="118"/>
      <c r="AH628" s="118"/>
      <c r="AI628" s="118">
        <f t="shared" si="1073"/>
        <v>0</v>
      </c>
      <c r="AJ628" s="118"/>
      <c r="AK628" s="118"/>
      <c r="AL628" s="118">
        <f t="shared" si="1074"/>
        <v>0</v>
      </c>
      <c r="AM628" s="118"/>
      <c r="AN628" s="118"/>
      <c r="AO628" s="118">
        <f t="shared" si="1075"/>
        <v>0</v>
      </c>
      <c r="AP628" s="118"/>
      <c r="AQ628" s="118"/>
      <c r="AR628" s="118">
        <f t="shared" si="1076"/>
        <v>0</v>
      </c>
      <c r="AS628" s="118"/>
      <c r="AT628" s="118"/>
      <c r="AU628" s="118">
        <f t="shared" si="1077"/>
        <v>0</v>
      </c>
      <c r="AV628" s="118"/>
      <c r="AW628" s="118"/>
      <c r="AX628" s="118">
        <f t="shared" si="1078"/>
        <v>0</v>
      </c>
      <c r="AY628" s="118"/>
      <c r="AZ628" s="118"/>
      <c r="BA628" s="118">
        <f t="shared" si="1079"/>
        <v>0</v>
      </c>
      <c r="BB628" s="118"/>
      <c r="BC628" s="118"/>
      <c r="BD628" s="118">
        <f t="shared" si="1080"/>
        <v>0</v>
      </c>
      <c r="BE628" s="118"/>
      <c r="BF628" s="118"/>
      <c r="BG628" s="118">
        <f t="shared" si="1081"/>
        <v>0</v>
      </c>
      <c r="BH628" s="118"/>
      <c r="BI628" s="118"/>
      <c r="BJ628" s="118">
        <f t="shared" si="1082"/>
        <v>0</v>
      </c>
      <c r="BK628" s="118"/>
      <c r="BL628" s="309"/>
      <c r="BM628" s="315"/>
      <c r="BN628" s="317"/>
    </row>
    <row r="629" s="48" customFormat="1" ht="33.95" hidden="1" customHeight="1" outlineLevel="3" spans="2:66">
      <c r="B629" s="118" t="s">
        <v>784</v>
      </c>
      <c r="C629" s="119" t="s">
        <v>2238</v>
      </c>
      <c r="D629" s="48" t="s">
        <v>2239</v>
      </c>
      <c r="E629" s="118"/>
      <c r="F629" s="118" t="s">
        <v>1610</v>
      </c>
      <c r="G629" s="118" t="s">
        <v>928</v>
      </c>
      <c r="H629" s="118">
        <f t="shared" si="1068"/>
        <v>0</v>
      </c>
      <c r="I629" s="118" t="s">
        <v>1227</v>
      </c>
      <c r="J629" s="118">
        <v>1</v>
      </c>
      <c r="K629" s="118" t="s">
        <v>1228</v>
      </c>
      <c r="L629" s="302"/>
      <c r="M629" s="118" t="s">
        <v>1362</v>
      </c>
      <c r="N629" s="118">
        <f t="shared" si="1069"/>
        <v>0</v>
      </c>
      <c r="O629" s="302"/>
      <c r="P629" s="302"/>
      <c r="Q629" s="302"/>
      <c r="R629" s="302"/>
      <c r="S629" s="302"/>
      <c r="T629" s="302"/>
      <c r="U629" s="302"/>
      <c r="V629" s="302"/>
      <c r="W629" s="302"/>
      <c r="X629" s="302"/>
      <c r="Y629" s="302"/>
      <c r="Z629" s="302"/>
      <c r="AA629" s="118"/>
      <c r="AB629" s="118">
        <f t="shared" si="1070"/>
        <v>0</v>
      </c>
      <c r="AC629" s="118">
        <f t="shared" si="1071"/>
        <v>0</v>
      </c>
      <c r="AD629" s="118"/>
      <c r="AE629" s="118"/>
      <c r="AF629" s="118">
        <f t="shared" si="1072"/>
        <v>0</v>
      </c>
      <c r="AG629" s="118"/>
      <c r="AH629" s="118"/>
      <c r="AI629" s="118">
        <f t="shared" si="1073"/>
        <v>0</v>
      </c>
      <c r="AJ629" s="118"/>
      <c r="AK629" s="118"/>
      <c r="AL629" s="118">
        <f t="shared" si="1074"/>
        <v>0</v>
      </c>
      <c r="AM629" s="118"/>
      <c r="AN629" s="118"/>
      <c r="AO629" s="118">
        <f t="shared" si="1075"/>
        <v>0</v>
      </c>
      <c r="AP629" s="118"/>
      <c r="AQ629" s="118"/>
      <c r="AR629" s="118">
        <f t="shared" si="1076"/>
        <v>0</v>
      </c>
      <c r="AS629" s="118"/>
      <c r="AT629" s="118"/>
      <c r="AU629" s="118">
        <f t="shared" si="1077"/>
        <v>0</v>
      </c>
      <c r="AV629" s="118"/>
      <c r="AW629" s="118"/>
      <c r="AX629" s="118">
        <f t="shared" si="1078"/>
        <v>0</v>
      </c>
      <c r="AY629" s="118"/>
      <c r="AZ629" s="118"/>
      <c r="BA629" s="118">
        <f t="shared" si="1079"/>
        <v>0</v>
      </c>
      <c r="BB629" s="118"/>
      <c r="BC629" s="118"/>
      <c r="BD629" s="118">
        <f t="shared" si="1080"/>
        <v>0</v>
      </c>
      <c r="BE629" s="118"/>
      <c r="BF629" s="118"/>
      <c r="BG629" s="118">
        <f t="shared" si="1081"/>
        <v>0</v>
      </c>
      <c r="BH629" s="118"/>
      <c r="BI629" s="118"/>
      <c r="BJ629" s="118">
        <f t="shared" si="1082"/>
        <v>0</v>
      </c>
      <c r="BK629" s="118"/>
      <c r="BL629" s="309"/>
      <c r="BM629" s="315"/>
      <c r="BN629" s="317"/>
    </row>
    <row r="630" s="48" customFormat="1" ht="33.95" hidden="1" customHeight="1" outlineLevel="3" spans="2:66">
      <c r="B630" s="118" t="s">
        <v>784</v>
      </c>
      <c r="C630" s="119" t="s">
        <v>2240</v>
      </c>
      <c r="D630" s="48" t="s">
        <v>2241</v>
      </c>
      <c r="E630" s="118"/>
      <c r="F630" s="118" t="s">
        <v>1610</v>
      </c>
      <c r="G630" s="118" t="s">
        <v>928</v>
      </c>
      <c r="H630" s="118">
        <f t="shared" si="1068"/>
        <v>0</v>
      </c>
      <c r="I630" s="118" t="s">
        <v>1227</v>
      </c>
      <c r="J630" s="118">
        <v>1</v>
      </c>
      <c r="K630" s="118" t="s">
        <v>1228</v>
      </c>
      <c r="L630" s="302"/>
      <c r="M630" s="118" t="s">
        <v>1362</v>
      </c>
      <c r="N630" s="118">
        <f t="shared" si="1069"/>
        <v>0</v>
      </c>
      <c r="O630" s="302"/>
      <c r="P630" s="302"/>
      <c r="Q630" s="302"/>
      <c r="R630" s="302"/>
      <c r="S630" s="302"/>
      <c r="T630" s="302"/>
      <c r="U630" s="302"/>
      <c r="V630" s="302"/>
      <c r="W630" s="302"/>
      <c r="X630" s="302"/>
      <c r="Y630" s="302"/>
      <c r="Z630" s="302"/>
      <c r="AA630" s="118"/>
      <c r="AB630" s="118">
        <f t="shared" si="1070"/>
        <v>0</v>
      </c>
      <c r="AC630" s="118">
        <f t="shared" si="1071"/>
        <v>0</v>
      </c>
      <c r="AD630" s="118"/>
      <c r="AE630" s="118"/>
      <c r="AF630" s="118">
        <f t="shared" si="1072"/>
        <v>0</v>
      </c>
      <c r="AG630" s="118"/>
      <c r="AH630" s="118"/>
      <c r="AI630" s="118">
        <f t="shared" si="1073"/>
        <v>0</v>
      </c>
      <c r="AJ630" s="118"/>
      <c r="AK630" s="118"/>
      <c r="AL630" s="118">
        <f t="shared" si="1074"/>
        <v>0</v>
      </c>
      <c r="AM630" s="118"/>
      <c r="AN630" s="118"/>
      <c r="AO630" s="118">
        <f t="shared" si="1075"/>
        <v>0</v>
      </c>
      <c r="AP630" s="118"/>
      <c r="AQ630" s="118"/>
      <c r="AR630" s="118">
        <f t="shared" si="1076"/>
        <v>0</v>
      </c>
      <c r="AS630" s="118"/>
      <c r="AT630" s="118"/>
      <c r="AU630" s="118">
        <f t="shared" si="1077"/>
        <v>0</v>
      </c>
      <c r="AV630" s="118"/>
      <c r="AW630" s="118"/>
      <c r="AX630" s="118">
        <f t="shared" si="1078"/>
        <v>0</v>
      </c>
      <c r="AY630" s="118"/>
      <c r="AZ630" s="118"/>
      <c r="BA630" s="118">
        <f t="shared" si="1079"/>
        <v>0</v>
      </c>
      <c r="BB630" s="118"/>
      <c r="BC630" s="118"/>
      <c r="BD630" s="118">
        <f t="shared" si="1080"/>
        <v>0</v>
      </c>
      <c r="BE630" s="118"/>
      <c r="BF630" s="118"/>
      <c r="BG630" s="118">
        <f t="shared" si="1081"/>
        <v>0</v>
      </c>
      <c r="BH630" s="118"/>
      <c r="BI630" s="118"/>
      <c r="BJ630" s="118">
        <f t="shared" si="1082"/>
        <v>0</v>
      </c>
      <c r="BK630" s="118"/>
      <c r="BL630" s="309"/>
      <c r="BM630" s="315"/>
      <c r="BN630" s="317"/>
    </row>
    <row r="631" s="48" customFormat="1" ht="33.95" hidden="1" customHeight="1" outlineLevel="3" spans="2:66">
      <c r="B631" s="118" t="s">
        <v>784</v>
      </c>
      <c r="C631" s="119" t="s">
        <v>2242</v>
      </c>
      <c r="D631" s="48" t="s">
        <v>2243</v>
      </c>
      <c r="E631" s="118"/>
      <c r="F631" s="118" t="s">
        <v>1610</v>
      </c>
      <c r="G631" s="118" t="s">
        <v>928</v>
      </c>
      <c r="H631" s="118">
        <f t="shared" si="1068"/>
        <v>0</v>
      </c>
      <c r="I631" s="118" t="s">
        <v>1227</v>
      </c>
      <c r="J631" s="118">
        <v>1</v>
      </c>
      <c r="K631" s="118" t="s">
        <v>1228</v>
      </c>
      <c r="L631" s="302"/>
      <c r="M631" s="118" t="s">
        <v>1362</v>
      </c>
      <c r="N631" s="118">
        <f t="shared" si="1069"/>
        <v>0</v>
      </c>
      <c r="O631" s="302"/>
      <c r="P631" s="302"/>
      <c r="Q631" s="302"/>
      <c r="R631" s="302"/>
      <c r="S631" s="302"/>
      <c r="T631" s="302"/>
      <c r="U631" s="302"/>
      <c r="V631" s="302"/>
      <c r="W631" s="302"/>
      <c r="X631" s="302"/>
      <c r="Y631" s="302"/>
      <c r="Z631" s="302"/>
      <c r="AA631" s="118"/>
      <c r="AB631" s="118">
        <f t="shared" si="1070"/>
        <v>0</v>
      </c>
      <c r="AC631" s="118">
        <f t="shared" si="1071"/>
        <v>0</v>
      </c>
      <c r="AD631" s="118"/>
      <c r="AE631" s="118"/>
      <c r="AF631" s="118">
        <f t="shared" si="1072"/>
        <v>0</v>
      </c>
      <c r="AG631" s="118"/>
      <c r="AH631" s="118"/>
      <c r="AI631" s="118">
        <f t="shared" si="1073"/>
        <v>0</v>
      </c>
      <c r="AJ631" s="118"/>
      <c r="AK631" s="118"/>
      <c r="AL631" s="118">
        <f t="shared" si="1074"/>
        <v>0</v>
      </c>
      <c r="AM631" s="118"/>
      <c r="AN631" s="118"/>
      <c r="AO631" s="118">
        <f t="shared" si="1075"/>
        <v>0</v>
      </c>
      <c r="AP631" s="118"/>
      <c r="AQ631" s="118"/>
      <c r="AR631" s="118">
        <f t="shared" si="1076"/>
        <v>0</v>
      </c>
      <c r="AS631" s="118"/>
      <c r="AT631" s="118"/>
      <c r="AU631" s="118">
        <f t="shared" si="1077"/>
        <v>0</v>
      </c>
      <c r="AV631" s="118"/>
      <c r="AW631" s="118"/>
      <c r="AX631" s="118">
        <f t="shared" si="1078"/>
        <v>0</v>
      </c>
      <c r="AY631" s="118"/>
      <c r="AZ631" s="118"/>
      <c r="BA631" s="118">
        <f t="shared" si="1079"/>
        <v>0</v>
      </c>
      <c r="BB631" s="118"/>
      <c r="BC631" s="118"/>
      <c r="BD631" s="118">
        <f t="shared" si="1080"/>
        <v>0</v>
      </c>
      <c r="BE631" s="118"/>
      <c r="BF631" s="118"/>
      <c r="BG631" s="118">
        <f t="shared" si="1081"/>
        <v>0</v>
      </c>
      <c r="BH631" s="118"/>
      <c r="BI631" s="118"/>
      <c r="BJ631" s="118">
        <f t="shared" si="1082"/>
        <v>0</v>
      </c>
      <c r="BK631" s="118"/>
      <c r="BL631" s="309"/>
      <c r="BM631" s="315"/>
      <c r="BN631" s="317"/>
    </row>
    <row r="632" s="48" customFormat="1" ht="33.95" hidden="1" customHeight="1" outlineLevel="3" spans="2:66">
      <c r="B632" s="118" t="s">
        <v>784</v>
      </c>
      <c r="C632" s="119" t="s">
        <v>2244</v>
      </c>
      <c r="D632" s="48" t="s">
        <v>2245</v>
      </c>
      <c r="E632" s="118"/>
      <c r="F632" s="118" t="s">
        <v>1610</v>
      </c>
      <c r="G632" s="118" t="s">
        <v>928</v>
      </c>
      <c r="H632" s="118">
        <f t="shared" si="1068"/>
        <v>0</v>
      </c>
      <c r="I632" s="118" t="s">
        <v>1227</v>
      </c>
      <c r="J632" s="118">
        <v>1</v>
      </c>
      <c r="K632" s="118" t="s">
        <v>1228</v>
      </c>
      <c r="L632" s="302"/>
      <c r="M632" s="118" t="s">
        <v>1362</v>
      </c>
      <c r="N632" s="118">
        <f t="shared" si="1069"/>
        <v>0</v>
      </c>
      <c r="O632" s="302"/>
      <c r="P632" s="302"/>
      <c r="Q632" s="302"/>
      <c r="R632" s="302"/>
      <c r="S632" s="302"/>
      <c r="T632" s="302"/>
      <c r="U632" s="302"/>
      <c r="V632" s="302"/>
      <c r="W632" s="302"/>
      <c r="X632" s="302"/>
      <c r="Y632" s="302"/>
      <c r="Z632" s="302"/>
      <c r="AA632" s="118"/>
      <c r="AB632" s="118">
        <f t="shared" si="1070"/>
        <v>0</v>
      </c>
      <c r="AC632" s="118">
        <f t="shared" si="1071"/>
        <v>0</v>
      </c>
      <c r="AD632" s="118"/>
      <c r="AE632" s="118"/>
      <c r="AF632" s="118">
        <f t="shared" si="1072"/>
        <v>0</v>
      </c>
      <c r="AG632" s="118"/>
      <c r="AH632" s="118"/>
      <c r="AI632" s="118">
        <f t="shared" si="1073"/>
        <v>0</v>
      </c>
      <c r="AJ632" s="118"/>
      <c r="AK632" s="118"/>
      <c r="AL632" s="118">
        <f t="shared" si="1074"/>
        <v>0</v>
      </c>
      <c r="AM632" s="118"/>
      <c r="AN632" s="118"/>
      <c r="AO632" s="118">
        <f t="shared" si="1075"/>
        <v>0</v>
      </c>
      <c r="AP632" s="118"/>
      <c r="AQ632" s="118"/>
      <c r="AR632" s="118">
        <f t="shared" si="1076"/>
        <v>0</v>
      </c>
      <c r="AS632" s="118"/>
      <c r="AT632" s="118"/>
      <c r="AU632" s="118">
        <f t="shared" si="1077"/>
        <v>0</v>
      </c>
      <c r="AV632" s="118"/>
      <c r="AW632" s="118"/>
      <c r="AX632" s="118">
        <f t="shared" si="1078"/>
        <v>0</v>
      </c>
      <c r="AY632" s="118"/>
      <c r="AZ632" s="118"/>
      <c r="BA632" s="118">
        <f t="shared" si="1079"/>
        <v>0</v>
      </c>
      <c r="BB632" s="118"/>
      <c r="BC632" s="118"/>
      <c r="BD632" s="118">
        <f t="shared" si="1080"/>
        <v>0</v>
      </c>
      <c r="BE632" s="118"/>
      <c r="BF632" s="118"/>
      <c r="BG632" s="118">
        <f t="shared" si="1081"/>
        <v>0</v>
      </c>
      <c r="BH632" s="118"/>
      <c r="BI632" s="118"/>
      <c r="BJ632" s="118">
        <f t="shared" si="1082"/>
        <v>0</v>
      </c>
      <c r="BK632" s="118"/>
      <c r="BL632" s="309"/>
      <c r="BM632" s="315"/>
      <c r="BN632" s="317"/>
    </row>
    <row r="633" s="48" customFormat="1" ht="33.95" hidden="1" customHeight="1" outlineLevel="3" spans="2:66">
      <c r="B633" s="118" t="s">
        <v>784</v>
      </c>
      <c r="C633" s="119" t="s">
        <v>2246</v>
      </c>
      <c r="D633" s="48" t="s">
        <v>2247</v>
      </c>
      <c r="E633" s="118"/>
      <c r="F633" s="118" t="s">
        <v>1610</v>
      </c>
      <c r="G633" s="118" t="s">
        <v>928</v>
      </c>
      <c r="H633" s="118">
        <f t="shared" si="1068"/>
        <v>0</v>
      </c>
      <c r="I633" s="118" t="s">
        <v>1227</v>
      </c>
      <c r="J633" s="118">
        <v>1</v>
      </c>
      <c r="K633" s="118" t="s">
        <v>1228</v>
      </c>
      <c r="L633" s="302"/>
      <c r="M633" s="118" t="s">
        <v>1362</v>
      </c>
      <c r="N633" s="118">
        <f t="shared" si="1069"/>
        <v>0</v>
      </c>
      <c r="O633" s="320"/>
      <c r="P633" s="320"/>
      <c r="Q633" s="320"/>
      <c r="R633" s="320"/>
      <c r="S633" s="320"/>
      <c r="T633" s="320"/>
      <c r="U633" s="320"/>
      <c r="V633" s="320"/>
      <c r="W633" s="320"/>
      <c r="X633" s="320"/>
      <c r="Y633" s="320"/>
      <c r="Z633" s="320"/>
      <c r="AA633" s="118"/>
      <c r="AB633" s="118">
        <f t="shared" si="1070"/>
        <v>0</v>
      </c>
      <c r="AC633" s="118">
        <f t="shared" si="1071"/>
        <v>0</v>
      </c>
      <c r="AD633" s="118"/>
      <c r="AE633" s="118"/>
      <c r="AF633" s="118">
        <f t="shared" si="1072"/>
        <v>0</v>
      </c>
      <c r="AG633" s="118"/>
      <c r="AH633" s="118"/>
      <c r="AI633" s="118">
        <f t="shared" si="1073"/>
        <v>0</v>
      </c>
      <c r="AJ633" s="118"/>
      <c r="AK633" s="118"/>
      <c r="AL633" s="118">
        <f t="shared" si="1074"/>
        <v>0</v>
      </c>
      <c r="AM633" s="118"/>
      <c r="AN633" s="118"/>
      <c r="AO633" s="118">
        <f t="shared" si="1075"/>
        <v>0</v>
      </c>
      <c r="AP633" s="118"/>
      <c r="AQ633" s="118"/>
      <c r="AR633" s="118">
        <f t="shared" si="1076"/>
        <v>0</v>
      </c>
      <c r="AS633" s="118"/>
      <c r="AT633" s="118"/>
      <c r="AU633" s="118">
        <f t="shared" si="1077"/>
        <v>0</v>
      </c>
      <c r="AV633" s="118"/>
      <c r="AW633" s="118"/>
      <c r="AX633" s="118">
        <f t="shared" si="1078"/>
        <v>0</v>
      </c>
      <c r="AY633" s="118"/>
      <c r="AZ633" s="118"/>
      <c r="BA633" s="118">
        <f t="shared" si="1079"/>
        <v>0</v>
      </c>
      <c r="BB633" s="118"/>
      <c r="BC633" s="118"/>
      <c r="BD633" s="118">
        <f t="shared" si="1080"/>
        <v>0</v>
      </c>
      <c r="BE633" s="118"/>
      <c r="BF633" s="118"/>
      <c r="BG633" s="118">
        <f t="shared" si="1081"/>
        <v>0</v>
      </c>
      <c r="BH633" s="118"/>
      <c r="BI633" s="118"/>
      <c r="BJ633" s="118">
        <f t="shared" si="1082"/>
        <v>0</v>
      </c>
      <c r="BK633" s="118"/>
      <c r="BL633" s="309"/>
      <c r="BM633" s="315"/>
      <c r="BN633" s="317"/>
    </row>
    <row r="634" s="29" customFormat="1" ht="33.95" hidden="1" customHeight="1" outlineLevel="2" collapsed="1" spans="2:66">
      <c r="B634" s="115" t="s">
        <v>779</v>
      </c>
      <c r="C634" s="116" t="s">
        <v>2248</v>
      </c>
      <c r="D634" s="29" t="s">
        <v>2249</v>
      </c>
      <c r="E634" s="115"/>
      <c r="F634" s="115"/>
      <c r="G634" s="115"/>
      <c r="H634" s="115">
        <f>SUM(H635:H642)</f>
        <v>0</v>
      </c>
      <c r="I634" s="115"/>
      <c r="J634" s="115"/>
      <c r="K634" s="115"/>
      <c r="L634" s="115"/>
      <c r="M634" s="115"/>
      <c r="N634" s="308"/>
      <c r="O634" s="291"/>
      <c r="P634" s="291"/>
      <c r="Q634" s="291"/>
      <c r="R634" s="291"/>
      <c r="S634" s="291"/>
      <c r="T634" s="291"/>
      <c r="U634" s="291"/>
      <c r="V634" s="291"/>
      <c r="W634" s="291"/>
      <c r="X634" s="291"/>
      <c r="Y634" s="291"/>
      <c r="Z634" s="291"/>
      <c r="AA634" s="291"/>
      <c r="AB634" s="115">
        <f t="shared" ref="AB634:AF634" si="1084">SUM(AB635:AB642)</f>
        <v>0</v>
      </c>
      <c r="AC634" s="115">
        <f t="shared" si="1084"/>
        <v>0</v>
      </c>
      <c r="AD634" s="115"/>
      <c r="AE634" s="115"/>
      <c r="AF634" s="115">
        <f t="shared" si="1084"/>
        <v>0</v>
      </c>
      <c r="AG634" s="115"/>
      <c r="AH634" s="115"/>
      <c r="AI634" s="115">
        <f>SUM(AI635:AI642)</f>
        <v>0</v>
      </c>
      <c r="AJ634" s="115"/>
      <c r="AK634" s="115"/>
      <c r="AL634" s="115">
        <f>SUM(AL635:AL642)</f>
        <v>0</v>
      </c>
      <c r="AM634" s="115"/>
      <c r="AN634" s="115"/>
      <c r="AO634" s="115">
        <f>SUM(AO635:AO642)</f>
        <v>0</v>
      </c>
      <c r="AP634" s="115"/>
      <c r="AQ634" s="115"/>
      <c r="AR634" s="115">
        <f>SUM(AR635:AR642)</f>
        <v>0</v>
      </c>
      <c r="AS634" s="115"/>
      <c r="AT634" s="115"/>
      <c r="AU634" s="115">
        <f>SUM(AU635:AU642)</f>
        <v>0</v>
      </c>
      <c r="AV634" s="115"/>
      <c r="AW634" s="115"/>
      <c r="AX634" s="115">
        <f>SUM(AX635:AX642)</f>
        <v>0</v>
      </c>
      <c r="AY634" s="115"/>
      <c r="AZ634" s="115"/>
      <c r="BA634" s="115">
        <f>SUM(BA635:BA642)</f>
        <v>0</v>
      </c>
      <c r="BB634" s="115"/>
      <c r="BC634" s="115"/>
      <c r="BD634" s="115">
        <f>SUM(BD635:BD642)</f>
        <v>0</v>
      </c>
      <c r="BE634" s="115"/>
      <c r="BF634" s="115"/>
      <c r="BG634" s="115">
        <f>SUM(BG635:BG642)</f>
        <v>0</v>
      </c>
      <c r="BH634" s="115"/>
      <c r="BI634" s="115"/>
      <c r="BJ634" s="115">
        <f>SUM(BJ635:BJ642)</f>
        <v>0</v>
      </c>
      <c r="BK634" s="115"/>
      <c r="BL634" s="308"/>
      <c r="BM634" s="315"/>
      <c r="BN634" s="316"/>
    </row>
    <row r="635" s="48" customFormat="1" ht="33.95" hidden="1" customHeight="1" outlineLevel="3" spans="2:66">
      <c r="B635" s="118" t="s">
        <v>784</v>
      </c>
      <c r="C635" s="119" t="s">
        <v>2250</v>
      </c>
      <c r="D635" s="48" t="s">
        <v>2251</v>
      </c>
      <c r="E635" s="118"/>
      <c r="F635" s="118" t="s">
        <v>1610</v>
      </c>
      <c r="G635" s="118" t="s">
        <v>928</v>
      </c>
      <c r="H635" s="118">
        <f t="shared" ref="H635:H642" si="1085">J635*L635</f>
        <v>0</v>
      </c>
      <c r="I635" s="118" t="s">
        <v>1227</v>
      </c>
      <c r="J635" s="118">
        <v>1</v>
      </c>
      <c r="K635" s="118" t="s">
        <v>1228</v>
      </c>
      <c r="L635" s="302"/>
      <c r="M635" s="118" t="s">
        <v>1362</v>
      </c>
      <c r="N635" s="118">
        <f t="shared" ref="N635:N642" si="1086">COUNTA(O635:Z635)</f>
        <v>0</v>
      </c>
      <c r="O635" s="321"/>
      <c r="P635" s="321"/>
      <c r="Q635" s="321"/>
      <c r="R635" s="321"/>
      <c r="S635" s="321"/>
      <c r="T635" s="321"/>
      <c r="U635" s="321"/>
      <c r="V635" s="321"/>
      <c r="W635" s="321"/>
      <c r="X635" s="321"/>
      <c r="Y635" s="321"/>
      <c r="Z635" s="321"/>
      <c r="AA635" s="118"/>
      <c r="AB635" s="118">
        <f t="shared" ref="AB635:AB642" si="1087">SUM(AC635,AF635,AI635,AL635,AO635,AR635,AU635,AX635,BA635,BD635,BG635,BJ635)</f>
        <v>0</v>
      </c>
      <c r="AC635" s="118">
        <f t="shared" ref="AC635:AC642" si="1088">IF(O635="√",$J635*$L635/$N635,0)</f>
        <v>0</v>
      </c>
      <c r="AD635" s="118"/>
      <c r="AE635" s="118"/>
      <c r="AF635" s="118">
        <f t="shared" ref="AF635:AF642" si="1089">IF(P635="√",$J635*$L635/$N635,0)</f>
        <v>0</v>
      </c>
      <c r="AG635" s="118"/>
      <c r="AH635" s="118"/>
      <c r="AI635" s="118">
        <f t="shared" ref="AI635:AI642" si="1090">IF(Q635="√",$J635*$L635/$N635,0)</f>
        <v>0</v>
      </c>
      <c r="AJ635" s="118"/>
      <c r="AK635" s="118"/>
      <c r="AL635" s="118">
        <f t="shared" ref="AL635:AL642" si="1091">IF(R635="√",$J635*$L635/$N635,0)</f>
        <v>0</v>
      </c>
      <c r="AM635" s="118"/>
      <c r="AN635" s="118"/>
      <c r="AO635" s="118">
        <f t="shared" ref="AO635:AO642" si="1092">IF(S635="√",$J635*$L635/$N635,0)</f>
        <v>0</v>
      </c>
      <c r="AP635" s="118"/>
      <c r="AQ635" s="118"/>
      <c r="AR635" s="118">
        <f t="shared" ref="AR635:AR642" si="1093">IF(T635="√",$J635*$L635/$N635,0)</f>
        <v>0</v>
      </c>
      <c r="AS635" s="118"/>
      <c r="AT635" s="118"/>
      <c r="AU635" s="118">
        <f t="shared" ref="AU635:AU642" si="1094">IF(U635="√",$J635*$L635/$N635,0)</f>
        <v>0</v>
      </c>
      <c r="AV635" s="118"/>
      <c r="AW635" s="118"/>
      <c r="AX635" s="118">
        <f t="shared" ref="AX635:AX642" si="1095">IF(V635="√",$J635*$L635/$N635,0)</f>
        <v>0</v>
      </c>
      <c r="AY635" s="118"/>
      <c r="AZ635" s="118"/>
      <c r="BA635" s="118">
        <f t="shared" ref="BA635:BA642" si="1096">IF(W635="√",$J635*$L635/$N635,0)</f>
        <v>0</v>
      </c>
      <c r="BB635" s="118"/>
      <c r="BC635" s="118"/>
      <c r="BD635" s="118">
        <f t="shared" ref="BD635:BD642" si="1097">IF(X635="√",$J635*$L635/$N635,0)</f>
        <v>0</v>
      </c>
      <c r="BE635" s="118"/>
      <c r="BF635" s="118"/>
      <c r="BG635" s="118">
        <f t="shared" ref="BG635:BG642" si="1098">IF(Y635="√",$J635*$L635/$N635,0)</f>
        <v>0</v>
      </c>
      <c r="BH635" s="118"/>
      <c r="BI635" s="118"/>
      <c r="BJ635" s="118">
        <f t="shared" ref="BJ635:BJ642" si="1099">IF(Z635="√",$J635*$L635/$N635,0)</f>
        <v>0</v>
      </c>
      <c r="BK635" s="118"/>
      <c r="BL635" s="309"/>
      <c r="BM635" s="315"/>
      <c r="BN635" s="317"/>
    </row>
    <row r="636" s="48" customFormat="1" ht="33.95" hidden="1" customHeight="1" outlineLevel="3" spans="2:66">
      <c r="B636" s="118" t="s">
        <v>784</v>
      </c>
      <c r="C636" s="119" t="s">
        <v>2252</v>
      </c>
      <c r="D636" s="48" t="s">
        <v>2253</v>
      </c>
      <c r="E636" s="118"/>
      <c r="F636" s="118" t="s">
        <v>1610</v>
      </c>
      <c r="G636" s="118" t="s">
        <v>928</v>
      </c>
      <c r="H636" s="118">
        <f t="shared" si="1085"/>
        <v>0</v>
      </c>
      <c r="I636" s="118" t="s">
        <v>1227</v>
      </c>
      <c r="J636" s="118">
        <v>1</v>
      </c>
      <c r="K636" s="118" t="s">
        <v>1228</v>
      </c>
      <c r="L636" s="302"/>
      <c r="M636" s="118" t="s">
        <v>1362</v>
      </c>
      <c r="N636" s="118">
        <f t="shared" si="1086"/>
        <v>0</v>
      </c>
      <c r="O636" s="302"/>
      <c r="P636" s="302"/>
      <c r="Q636" s="302"/>
      <c r="R636" s="302"/>
      <c r="S636" s="302"/>
      <c r="T636" s="302"/>
      <c r="U636" s="302"/>
      <c r="V636" s="302"/>
      <c r="W636" s="302"/>
      <c r="X636" s="302"/>
      <c r="Y636" s="302"/>
      <c r="Z636" s="302"/>
      <c r="AA636" s="118"/>
      <c r="AB636" s="118">
        <f t="shared" si="1087"/>
        <v>0</v>
      </c>
      <c r="AC636" s="118">
        <f t="shared" si="1088"/>
        <v>0</v>
      </c>
      <c r="AD636" s="118"/>
      <c r="AE636" s="118"/>
      <c r="AF636" s="118">
        <f t="shared" si="1089"/>
        <v>0</v>
      </c>
      <c r="AG636" s="118"/>
      <c r="AH636" s="118"/>
      <c r="AI636" s="118">
        <f t="shared" si="1090"/>
        <v>0</v>
      </c>
      <c r="AJ636" s="118"/>
      <c r="AK636" s="118"/>
      <c r="AL636" s="118">
        <f t="shared" si="1091"/>
        <v>0</v>
      </c>
      <c r="AM636" s="118"/>
      <c r="AN636" s="118"/>
      <c r="AO636" s="118">
        <f t="shared" si="1092"/>
        <v>0</v>
      </c>
      <c r="AP636" s="118"/>
      <c r="AQ636" s="118"/>
      <c r="AR636" s="118">
        <f t="shared" si="1093"/>
        <v>0</v>
      </c>
      <c r="AS636" s="118"/>
      <c r="AT636" s="118"/>
      <c r="AU636" s="118">
        <f t="shared" si="1094"/>
        <v>0</v>
      </c>
      <c r="AV636" s="118"/>
      <c r="AW636" s="118"/>
      <c r="AX636" s="118">
        <f t="shared" si="1095"/>
        <v>0</v>
      </c>
      <c r="AY636" s="118"/>
      <c r="AZ636" s="118"/>
      <c r="BA636" s="118">
        <f t="shared" si="1096"/>
        <v>0</v>
      </c>
      <c r="BB636" s="118"/>
      <c r="BC636" s="118"/>
      <c r="BD636" s="118">
        <f t="shared" si="1097"/>
        <v>0</v>
      </c>
      <c r="BE636" s="118"/>
      <c r="BF636" s="118"/>
      <c r="BG636" s="118">
        <f t="shared" si="1098"/>
        <v>0</v>
      </c>
      <c r="BH636" s="118"/>
      <c r="BI636" s="118"/>
      <c r="BJ636" s="118">
        <f t="shared" si="1099"/>
        <v>0</v>
      </c>
      <c r="BK636" s="118"/>
      <c r="BL636" s="309"/>
      <c r="BM636" s="315"/>
      <c r="BN636" s="317"/>
    </row>
    <row r="637" s="48" customFormat="1" ht="33.95" hidden="1" customHeight="1" outlineLevel="3" spans="2:66">
      <c r="B637" s="118" t="s">
        <v>784</v>
      </c>
      <c r="C637" s="119" t="s">
        <v>2254</v>
      </c>
      <c r="D637" s="48" t="s">
        <v>2255</v>
      </c>
      <c r="E637" s="118"/>
      <c r="F637" s="118" t="s">
        <v>1610</v>
      </c>
      <c r="G637" s="118" t="s">
        <v>928</v>
      </c>
      <c r="H637" s="118">
        <f t="shared" si="1085"/>
        <v>0</v>
      </c>
      <c r="I637" s="118" t="s">
        <v>1227</v>
      </c>
      <c r="J637" s="118">
        <v>1</v>
      </c>
      <c r="K637" s="118" t="s">
        <v>1228</v>
      </c>
      <c r="L637" s="302"/>
      <c r="M637" s="118" t="s">
        <v>1362</v>
      </c>
      <c r="N637" s="118">
        <f t="shared" si="1086"/>
        <v>0</v>
      </c>
      <c r="O637" s="302"/>
      <c r="P637" s="302"/>
      <c r="Q637" s="302"/>
      <c r="R637" s="302"/>
      <c r="S637" s="302"/>
      <c r="T637" s="302"/>
      <c r="U637" s="302"/>
      <c r="V637" s="302"/>
      <c r="W637" s="302"/>
      <c r="X637" s="302"/>
      <c r="Y637" s="302"/>
      <c r="Z637" s="302"/>
      <c r="AA637" s="118"/>
      <c r="AB637" s="118">
        <f t="shared" si="1087"/>
        <v>0</v>
      </c>
      <c r="AC637" s="118">
        <f t="shared" si="1088"/>
        <v>0</v>
      </c>
      <c r="AD637" s="118"/>
      <c r="AE637" s="118"/>
      <c r="AF637" s="118">
        <f t="shared" si="1089"/>
        <v>0</v>
      </c>
      <c r="AG637" s="118"/>
      <c r="AH637" s="118"/>
      <c r="AI637" s="118">
        <f t="shared" si="1090"/>
        <v>0</v>
      </c>
      <c r="AJ637" s="118"/>
      <c r="AK637" s="118"/>
      <c r="AL637" s="118">
        <f t="shared" si="1091"/>
        <v>0</v>
      </c>
      <c r="AM637" s="118"/>
      <c r="AN637" s="118"/>
      <c r="AO637" s="118">
        <f t="shared" si="1092"/>
        <v>0</v>
      </c>
      <c r="AP637" s="118"/>
      <c r="AQ637" s="118"/>
      <c r="AR637" s="118">
        <f t="shared" si="1093"/>
        <v>0</v>
      </c>
      <c r="AS637" s="118"/>
      <c r="AT637" s="118"/>
      <c r="AU637" s="118">
        <f t="shared" si="1094"/>
        <v>0</v>
      </c>
      <c r="AV637" s="118"/>
      <c r="AW637" s="118"/>
      <c r="AX637" s="118">
        <f t="shared" si="1095"/>
        <v>0</v>
      </c>
      <c r="AY637" s="118"/>
      <c r="AZ637" s="118"/>
      <c r="BA637" s="118">
        <f t="shared" si="1096"/>
        <v>0</v>
      </c>
      <c r="BB637" s="118"/>
      <c r="BC637" s="118"/>
      <c r="BD637" s="118">
        <f t="shared" si="1097"/>
        <v>0</v>
      </c>
      <c r="BE637" s="118"/>
      <c r="BF637" s="118"/>
      <c r="BG637" s="118">
        <f t="shared" si="1098"/>
        <v>0</v>
      </c>
      <c r="BH637" s="118"/>
      <c r="BI637" s="118"/>
      <c r="BJ637" s="118">
        <f t="shared" si="1099"/>
        <v>0</v>
      </c>
      <c r="BK637" s="118"/>
      <c r="BL637" s="309"/>
      <c r="BM637" s="315"/>
      <c r="BN637" s="317"/>
    </row>
    <row r="638" s="48" customFormat="1" ht="33.95" hidden="1" customHeight="1" outlineLevel="3" spans="2:66">
      <c r="B638" s="118" t="s">
        <v>784</v>
      </c>
      <c r="C638" s="119" t="s">
        <v>2256</v>
      </c>
      <c r="D638" s="48" t="s">
        <v>2257</v>
      </c>
      <c r="E638" s="118"/>
      <c r="F638" s="118" t="s">
        <v>1610</v>
      </c>
      <c r="G638" s="118" t="s">
        <v>928</v>
      </c>
      <c r="H638" s="118">
        <f t="shared" si="1085"/>
        <v>0</v>
      </c>
      <c r="I638" s="118" t="s">
        <v>1227</v>
      </c>
      <c r="J638" s="118">
        <v>1</v>
      </c>
      <c r="K638" s="118" t="s">
        <v>1228</v>
      </c>
      <c r="L638" s="302"/>
      <c r="M638" s="118" t="s">
        <v>1362</v>
      </c>
      <c r="N638" s="118">
        <f t="shared" si="1086"/>
        <v>0</v>
      </c>
      <c r="O638" s="302"/>
      <c r="P638" s="302"/>
      <c r="Q638" s="302"/>
      <c r="R638" s="302"/>
      <c r="S638" s="302"/>
      <c r="T638" s="302"/>
      <c r="U638" s="302"/>
      <c r="V638" s="302"/>
      <c r="W638" s="302"/>
      <c r="X638" s="302"/>
      <c r="Y638" s="302"/>
      <c r="Z638" s="302"/>
      <c r="AA638" s="118"/>
      <c r="AB638" s="118">
        <f t="shared" si="1087"/>
        <v>0</v>
      </c>
      <c r="AC638" s="118">
        <f t="shared" si="1088"/>
        <v>0</v>
      </c>
      <c r="AD638" s="118"/>
      <c r="AE638" s="118"/>
      <c r="AF638" s="118">
        <f t="shared" si="1089"/>
        <v>0</v>
      </c>
      <c r="AG638" s="118"/>
      <c r="AH638" s="118"/>
      <c r="AI638" s="118">
        <f t="shared" si="1090"/>
        <v>0</v>
      </c>
      <c r="AJ638" s="118"/>
      <c r="AK638" s="118"/>
      <c r="AL638" s="118">
        <f t="shared" si="1091"/>
        <v>0</v>
      </c>
      <c r="AM638" s="118"/>
      <c r="AN638" s="118"/>
      <c r="AO638" s="118">
        <f t="shared" si="1092"/>
        <v>0</v>
      </c>
      <c r="AP638" s="118"/>
      <c r="AQ638" s="118"/>
      <c r="AR638" s="118">
        <f t="shared" si="1093"/>
        <v>0</v>
      </c>
      <c r="AS638" s="118"/>
      <c r="AT638" s="118"/>
      <c r="AU638" s="118">
        <f t="shared" si="1094"/>
        <v>0</v>
      </c>
      <c r="AV638" s="118"/>
      <c r="AW638" s="118"/>
      <c r="AX638" s="118">
        <f t="shared" si="1095"/>
        <v>0</v>
      </c>
      <c r="AY638" s="118"/>
      <c r="AZ638" s="118"/>
      <c r="BA638" s="118">
        <f t="shared" si="1096"/>
        <v>0</v>
      </c>
      <c r="BB638" s="118"/>
      <c r="BC638" s="118"/>
      <c r="BD638" s="118">
        <f t="shared" si="1097"/>
        <v>0</v>
      </c>
      <c r="BE638" s="118"/>
      <c r="BF638" s="118"/>
      <c r="BG638" s="118">
        <f t="shared" si="1098"/>
        <v>0</v>
      </c>
      <c r="BH638" s="118"/>
      <c r="BI638" s="118"/>
      <c r="BJ638" s="118">
        <f t="shared" si="1099"/>
        <v>0</v>
      </c>
      <c r="BK638" s="118"/>
      <c r="BL638" s="309"/>
      <c r="BM638" s="315"/>
      <c r="BN638" s="317"/>
    </row>
    <row r="639" s="48" customFormat="1" ht="33.95" hidden="1" customHeight="1" outlineLevel="3" spans="2:66">
      <c r="B639" s="118" t="s">
        <v>784</v>
      </c>
      <c r="C639" s="119" t="s">
        <v>2258</v>
      </c>
      <c r="D639" s="48" t="s">
        <v>2259</v>
      </c>
      <c r="E639" s="118"/>
      <c r="F639" s="118" t="s">
        <v>1610</v>
      </c>
      <c r="G639" s="118" t="s">
        <v>928</v>
      </c>
      <c r="H639" s="118">
        <f t="shared" si="1085"/>
        <v>0</v>
      </c>
      <c r="I639" s="118" t="s">
        <v>1227</v>
      </c>
      <c r="J639" s="118">
        <v>1</v>
      </c>
      <c r="K639" s="118" t="s">
        <v>1228</v>
      </c>
      <c r="L639" s="302"/>
      <c r="M639" s="118" t="s">
        <v>1362</v>
      </c>
      <c r="N639" s="118">
        <f t="shared" si="1086"/>
        <v>0</v>
      </c>
      <c r="O639" s="302"/>
      <c r="P639" s="302"/>
      <c r="Q639" s="302"/>
      <c r="R639" s="302"/>
      <c r="S639" s="302"/>
      <c r="T639" s="302"/>
      <c r="U639" s="302"/>
      <c r="V639" s="302"/>
      <c r="W639" s="302"/>
      <c r="X639" s="302"/>
      <c r="Y639" s="302"/>
      <c r="Z639" s="302"/>
      <c r="AA639" s="118"/>
      <c r="AB639" s="118">
        <f t="shared" si="1087"/>
        <v>0</v>
      </c>
      <c r="AC639" s="118">
        <f t="shared" si="1088"/>
        <v>0</v>
      </c>
      <c r="AD639" s="118"/>
      <c r="AE639" s="118"/>
      <c r="AF639" s="118">
        <f t="shared" si="1089"/>
        <v>0</v>
      </c>
      <c r="AG639" s="118"/>
      <c r="AH639" s="118"/>
      <c r="AI639" s="118">
        <f t="shared" si="1090"/>
        <v>0</v>
      </c>
      <c r="AJ639" s="118"/>
      <c r="AK639" s="118"/>
      <c r="AL639" s="118">
        <f t="shared" si="1091"/>
        <v>0</v>
      </c>
      <c r="AM639" s="118"/>
      <c r="AN639" s="118"/>
      <c r="AO639" s="118">
        <f t="shared" si="1092"/>
        <v>0</v>
      </c>
      <c r="AP639" s="118"/>
      <c r="AQ639" s="118"/>
      <c r="AR639" s="118">
        <f t="shared" si="1093"/>
        <v>0</v>
      </c>
      <c r="AS639" s="118"/>
      <c r="AT639" s="118"/>
      <c r="AU639" s="118">
        <f t="shared" si="1094"/>
        <v>0</v>
      </c>
      <c r="AV639" s="118"/>
      <c r="AW639" s="118"/>
      <c r="AX639" s="118">
        <f t="shared" si="1095"/>
        <v>0</v>
      </c>
      <c r="AY639" s="118"/>
      <c r="AZ639" s="118"/>
      <c r="BA639" s="118">
        <f t="shared" si="1096"/>
        <v>0</v>
      </c>
      <c r="BB639" s="118"/>
      <c r="BC639" s="118"/>
      <c r="BD639" s="118">
        <f t="shared" si="1097"/>
        <v>0</v>
      </c>
      <c r="BE639" s="118"/>
      <c r="BF639" s="118"/>
      <c r="BG639" s="118">
        <f t="shared" si="1098"/>
        <v>0</v>
      </c>
      <c r="BH639" s="118"/>
      <c r="BI639" s="118"/>
      <c r="BJ639" s="118">
        <f t="shared" si="1099"/>
        <v>0</v>
      </c>
      <c r="BK639" s="118"/>
      <c r="BL639" s="309"/>
      <c r="BM639" s="315"/>
      <c r="BN639" s="317"/>
    </row>
    <row r="640" s="48" customFormat="1" ht="33.95" hidden="1" customHeight="1" outlineLevel="3" spans="2:66">
      <c r="B640" s="118" t="s">
        <v>784</v>
      </c>
      <c r="C640" s="119" t="s">
        <v>2260</v>
      </c>
      <c r="D640" s="48" t="s">
        <v>2261</v>
      </c>
      <c r="E640" s="118"/>
      <c r="F640" s="118" t="s">
        <v>1610</v>
      </c>
      <c r="G640" s="118" t="s">
        <v>928</v>
      </c>
      <c r="H640" s="118">
        <f t="shared" si="1085"/>
        <v>0</v>
      </c>
      <c r="I640" s="118" t="s">
        <v>1227</v>
      </c>
      <c r="J640" s="118">
        <v>1</v>
      </c>
      <c r="K640" s="118" t="s">
        <v>1228</v>
      </c>
      <c r="L640" s="302"/>
      <c r="M640" s="118" t="s">
        <v>1362</v>
      </c>
      <c r="N640" s="118">
        <f t="shared" si="1086"/>
        <v>0</v>
      </c>
      <c r="O640" s="302"/>
      <c r="P640" s="302"/>
      <c r="Q640" s="302"/>
      <c r="R640" s="302"/>
      <c r="S640" s="302"/>
      <c r="T640" s="302"/>
      <c r="U640" s="302"/>
      <c r="V640" s="302"/>
      <c r="W640" s="302"/>
      <c r="X640" s="302"/>
      <c r="Y640" s="302"/>
      <c r="Z640" s="302"/>
      <c r="AA640" s="118"/>
      <c r="AB640" s="118">
        <f t="shared" si="1087"/>
        <v>0</v>
      </c>
      <c r="AC640" s="118">
        <f t="shared" si="1088"/>
        <v>0</v>
      </c>
      <c r="AD640" s="118"/>
      <c r="AE640" s="118"/>
      <c r="AF640" s="118">
        <f t="shared" si="1089"/>
        <v>0</v>
      </c>
      <c r="AG640" s="118"/>
      <c r="AH640" s="118"/>
      <c r="AI640" s="118">
        <f t="shared" si="1090"/>
        <v>0</v>
      </c>
      <c r="AJ640" s="118"/>
      <c r="AK640" s="118"/>
      <c r="AL640" s="118">
        <f t="shared" si="1091"/>
        <v>0</v>
      </c>
      <c r="AM640" s="118"/>
      <c r="AN640" s="118"/>
      <c r="AO640" s="118">
        <f t="shared" si="1092"/>
        <v>0</v>
      </c>
      <c r="AP640" s="118"/>
      <c r="AQ640" s="118"/>
      <c r="AR640" s="118">
        <f t="shared" si="1093"/>
        <v>0</v>
      </c>
      <c r="AS640" s="118"/>
      <c r="AT640" s="118"/>
      <c r="AU640" s="118">
        <f t="shared" si="1094"/>
        <v>0</v>
      </c>
      <c r="AV640" s="118"/>
      <c r="AW640" s="118"/>
      <c r="AX640" s="118">
        <f t="shared" si="1095"/>
        <v>0</v>
      </c>
      <c r="AY640" s="118"/>
      <c r="AZ640" s="118"/>
      <c r="BA640" s="118">
        <f t="shared" si="1096"/>
        <v>0</v>
      </c>
      <c r="BB640" s="118"/>
      <c r="BC640" s="118"/>
      <c r="BD640" s="118">
        <f t="shared" si="1097"/>
        <v>0</v>
      </c>
      <c r="BE640" s="118"/>
      <c r="BF640" s="118"/>
      <c r="BG640" s="118">
        <f t="shared" si="1098"/>
        <v>0</v>
      </c>
      <c r="BH640" s="118"/>
      <c r="BI640" s="118"/>
      <c r="BJ640" s="118">
        <f t="shared" si="1099"/>
        <v>0</v>
      </c>
      <c r="BK640" s="118"/>
      <c r="BL640" s="309"/>
      <c r="BM640" s="315"/>
      <c r="BN640" s="317"/>
    </row>
    <row r="641" s="48" customFormat="1" ht="33.95" hidden="1" customHeight="1" outlineLevel="3" spans="2:66">
      <c r="B641" s="118" t="s">
        <v>784</v>
      </c>
      <c r="C641" s="119" t="s">
        <v>2262</v>
      </c>
      <c r="D641" s="48" t="s">
        <v>2263</v>
      </c>
      <c r="E641" s="118"/>
      <c r="F641" s="118" t="s">
        <v>1610</v>
      </c>
      <c r="G641" s="118" t="s">
        <v>928</v>
      </c>
      <c r="H641" s="118">
        <f t="shared" si="1085"/>
        <v>0</v>
      </c>
      <c r="I641" s="118" t="s">
        <v>1227</v>
      </c>
      <c r="J641" s="118">
        <v>1</v>
      </c>
      <c r="K641" s="118" t="s">
        <v>1228</v>
      </c>
      <c r="L641" s="302"/>
      <c r="M641" s="118" t="s">
        <v>1362</v>
      </c>
      <c r="N641" s="118">
        <f t="shared" si="1086"/>
        <v>0</v>
      </c>
      <c r="O641" s="302"/>
      <c r="P641" s="302"/>
      <c r="Q641" s="302"/>
      <c r="R641" s="302"/>
      <c r="S641" s="302"/>
      <c r="T641" s="302"/>
      <c r="U641" s="302"/>
      <c r="V641" s="302"/>
      <c r="W641" s="302"/>
      <c r="X641" s="302"/>
      <c r="Y641" s="302"/>
      <c r="Z641" s="302"/>
      <c r="AA641" s="118"/>
      <c r="AB641" s="118">
        <f t="shared" si="1087"/>
        <v>0</v>
      </c>
      <c r="AC641" s="118">
        <f t="shared" si="1088"/>
        <v>0</v>
      </c>
      <c r="AD641" s="118"/>
      <c r="AE641" s="118"/>
      <c r="AF641" s="118">
        <f t="shared" si="1089"/>
        <v>0</v>
      </c>
      <c r="AG641" s="118"/>
      <c r="AH641" s="118"/>
      <c r="AI641" s="118">
        <f t="shared" si="1090"/>
        <v>0</v>
      </c>
      <c r="AJ641" s="118"/>
      <c r="AK641" s="118"/>
      <c r="AL641" s="118">
        <f t="shared" si="1091"/>
        <v>0</v>
      </c>
      <c r="AM641" s="118"/>
      <c r="AN641" s="118"/>
      <c r="AO641" s="118">
        <f t="shared" si="1092"/>
        <v>0</v>
      </c>
      <c r="AP641" s="118"/>
      <c r="AQ641" s="118"/>
      <c r="AR641" s="118">
        <f t="shared" si="1093"/>
        <v>0</v>
      </c>
      <c r="AS641" s="118"/>
      <c r="AT641" s="118"/>
      <c r="AU641" s="118">
        <f t="shared" si="1094"/>
        <v>0</v>
      </c>
      <c r="AV641" s="118"/>
      <c r="AW641" s="118"/>
      <c r="AX641" s="118">
        <f t="shared" si="1095"/>
        <v>0</v>
      </c>
      <c r="AY641" s="118"/>
      <c r="AZ641" s="118"/>
      <c r="BA641" s="118">
        <f t="shared" si="1096"/>
        <v>0</v>
      </c>
      <c r="BB641" s="118"/>
      <c r="BC641" s="118"/>
      <c r="BD641" s="118">
        <f t="shared" si="1097"/>
        <v>0</v>
      </c>
      <c r="BE641" s="118"/>
      <c r="BF641" s="118"/>
      <c r="BG641" s="118">
        <f t="shared" si="1098"/>
        <v>0</v>
      </c>
      <c r="BH641" s="118"/>
      <c r="BI641" s="118"/>
      <c r="BJ641" s="118">
        <f t="shared" si="1099"/>
        <v>0</v>
      </c>
      <c r="BK641" s="118"/>
      <c r="BL641" s="309"/>
      <c r="BM641" s="315"/>
      <c r="BN641" s="317"/>
    </row>
    <row r="642" s="48" customFormat="1" ht="33.95" hidden="1" customHeight="1" outlineLevel="3" spans="2:66">
      <c r="B642" s="118" t="s">
        <v>784</v>
      </c>
      <c r="C642" s="119" t="s">
        <v>2264</v>
      </c>
      <c r="D642" s="48" t="s">
        <v>2265</v>
      </c>
      <c r="E642" s="118"/>
      <c r="F642" s="118" t="s">
        <v>1610</v>
      </c>
      <c r="G642" s="118" t="s">
        <v>928</v>
      </c>
      <c r="H642" s="118">
        <f t="shared" si="1085"/>
        <v>0</v>
      </c>
      <c r="I642" s="118" t="s">
        <v>1227</v>
      </c>
      <c r="J642" s="118">
        <v>1</v>
      </c>
      <c r="K642" s="118" t="s">
        <v>1228</v>
      </c>
      <c r="L642" s="302"/>
      <c r="M642" s="118" t="s">
        <v>1362</v>
      </c>
      <c r="N642" s="118">
        <f t="shared" si="1086"/>
        <v>0</v>
      </c>
      <c r="O642" s="320"/>
      <c r="P642" s="320"/>
      <c r="Q642" s="320"/>
      <c r="R642" s="320"/>
      <c r="S642" s="320"/>
      <c r="T642" s="320"/>
      <c r="U642" s="320"/>
      <c r="V642" s="320"/>
      <c r="W642" s="320"/>
      <c r="X642" s="320"/>
      <c r="Y642" s="320"/>
      <c r="Z642" s="320"/>
      <c r="AA642" s="118"/>
      <c r="AB642" s="118">
        <f t="shared" si="1087"/>
        <v>0</v>
      </c>
      <c r="AC642" s="118">
        <f t="shared" si="1088"/>
        <v>0</v>
      </c>
      <c r="AD642" s="118"/>
      <c r="AE642" s="118"/>
      <c r="AF642" s="118">
        <f t="shared" si="1089"/>
        <v>0</v>
      </c>
      <c r="AG642" s="118"/>
      <c r="AH642" s="118"/>
      <c r="AI642" s="118">
        <f t="shared" si="1090"/>
        <v>0</v>
      </c>
      <c r="AJ642" s="118"/>
      <c r="AK642" s="118"/>
      <c r="AL642" s="118">
        <f t="shared" si="1091"/>
        <v>0</v>
      </c>
      <c r="AM642" s="118"/>
      <c r="AN642" s="118"/>
      <c r="AO642" s="118">
        <f t="shared" si="1092"/>
        <v>0</v>
      </c>
      <c r="AP642" s="118"/>
      <c r="AQ642" s="118"/>
      <c r="AR642" s="118">
        <f t="shared" si="1093"/>
        <v>0</v>
      </c>
      <c r="AS642" s="118"/>
      <c r="AT642" s="118"/>
      <c r="AU642" s="118">
        <f t="shared" si="1094"/>
        <v>0</v>
      </c>
      <c r="AV642" s="118"/>
      <c r="AW642" s="118"/>
      <c r="AX642" s="118">
        <f t="shared" si="1095"/>
        <v>0</v>
      </c>
      <c r="AY642" s="118"/>
      <c r="AZ642" s="118"/>
      <c r="BA642" s="118">
        <f t="shared" si="1096"/>
        <v>0</v>
      </c>
      <c r="BB642" s="118"/>
      <c r="BC642" s="118"/>
      <c r="BD642" s="118">
        <f t="shared" si="1097"/>
        <v>0</v>
      </c>
      <c r="BE642" s="118"/>
      <c r="BF642" s="118"/>
      <c r="BG642" s="118">
        <f t="shared" si="1098"/>
        <v>0</v>
      </c>
      <c r="BH642" s="118"/>
      <c r="BI642" s="118"/>
      <c r="BJ642" s="118">
        <f t="shared" si="1099"/>
        <v>0</v>
      </c>
      <c r="BK642" s="118"/>
      <c r="BL642" s="309"/>
      <c r="BM642" s="315"/>
      <c r="BN642" s="317"/>
    </row>
    <row r="643" s="29" customFormat="1" ht="33.95" hidden="1" customHeight="1" outlineLevel="2" collapsed="1" spans="2:66">
      <c r="B643" s="115" t="s">
        <v>779</v>
      </c>
      <c r="C643" s="116" t="s">
        <v>2266</v>
      </c>
      <c r="D643" s="29" t="s">
        <v>2267</v>
      </c>
      <c r="E643" s="115"/>
      <c r="F643" s="115"/>
      <c r="G643" s="115"/>
      <c r="H643" s="115">
        <f>SUM(H644:H645)</f>
        <v>0</v>
      </c>
      <c r="I643" s="115"/>
      <c r="J643" s="115"/>
      <c r="K643" s="115"/>
      <c r="L643" s="115"/>
      <c r="M643" s="115"/>
      <c r="N643" s="308"/>
      <c r="O643" s="291"/>
      <c r="P643" s="291"/>
      <c r="Q643" s="291"/>
      <c r="R643" s="291"/>
      <c r="S643" s="291"/>
      <c r="T643" s="291"/>
      <c r="U643" s="291"/>
      <c r="V643" s="291"/>
      <c r="W643" s="291"/>
      <c r="X643" s="291"/>
      <c r="Y643" s="291"/>
      <c r="Z643" s="291"/>
      <c r="AA643" s="291"/>
      <c r="AB643" s="115">
        <f t="shared" ref="AB643:AF643" si="1100">SUM(AB644:AB645)</f>
        <v>0</v>
      </c>
      <c r="AC643" s="115">
        <f t="shared" si="1100"/>
        <v>0</v>
      </c>
      <c r="AD643" s="115"/>
      <c r="AE643" s="115"/>
      <c r="AF643" s="115">
        <f t="shared" si="1100"/>
        <v>0</v>
      </c>
      <c r="AG643" s="115"/>
      <c r="AH643" s="115"/>
      <c r="AI643" s="115">
        <f>SUM(AI644:AI645)</f>
        <v>0</v>
      </c>
      <c r="AJ643" s="115"/>
      <c r="AK643" s="115"/>
      <c r="AL643" s="115">
        <f>SUM(AL644:AL645)</f>
        <v>0</v>
      </c>
      <c r="AM643" s="115"/>
      <c r="AN643" s="115"/>
      <c r="AO643" s="115">
        <f>SUM(AO644:AO645)</f>
        <v>0</v>
      </c>
      <c r="AP643" s="115"/>
      <c r="AQ643" s="115"/>
      <c r="AR643" s="115">
        <f>SUM(AR644:AR645)</f>
        <v>0</v>
      </c>
      <c r="AS643" s="115"/>
      <c r="AT643" s="115"/>
      <c r="AU643" s="115">
        <f>SUM(AU644:AU645)</f>
        <v>0</v>
      </c>
      <c r="AV643" s="115"/>
      <c r="AW643" s="115"/>
      <c r="AX643" s="115">
        <f>SUM(AX644:AX645)</f>
        <v>0</v>
      </c>
      <c r="AY643" s="115"/>
      <c r="AZ643" s="115"/>
      <c r="BA643" s="115">
        <f>SUM(BA644:BA645)</f>
        <v>0</v>
      </c>
      <c r="BB643" s="115"/>
      <c r="BC643" s="115"/>
      <c r="BD643" s="115">
        <f>SUM(BD644:BD645)</f>
        <v>0</v>
      </c>
      <c r="BE643" s="115"/>
      <c r="BF643" s="115"/>
      <c r="BG643" s="115">
        <f>SUM(BG644:BG645)</f>
        <v>0</v>
      </c>
      <c r="BH643" s="115"/>
      <c r="BI643" s="115"/>
      <c r="BJ643" s="115">
        <f>SUM(BJ644:BJ645)</f>
        <v>0</v>
      </c>
      <c r="BK643" s="115"/>
      <c r="BL643" s="308"/>
      <c r="BM643" s="315"/>
      <c r="BN643" s="316"/>
    </row>
    <row r="644" s="48" customFormat="1" ht="33.95" hidden="1" customHeight="1" outlineLevel="3" spans="2:66">
      <c r="B644" s="118" t="s">
        <v>784</v>
      </c>
      <c r="C644" s="119" t="s">
        <v>2268</v>
      </c>
      <c r="D644" s="48" t="s">
        <v>2269</v>
      </c>
      <c r="E644" s="118"/>
      <c r="F644" s="118" t="s">
        <v>1610</v>
      </c>
      <c r="G644" s="118" t="s">
        <v>928</v>
      </c>
      <c r="H644" s="118">
        <f t="shared" ref="H644:H650" si="1101">J644*L644</f>
        <v>0</v>
      </c>
      <c r="I644" s="118" t="s">
        <v>1227</v>
      </c>
      <c r="J644" s="118">
        <v>1</v>
      </c>
      <c r="K644" s="118" t="s">
        <v>1228</v>
      </c>
      <c r="L644" s="302"/>
      <c r="M644" s="118" t="s">
        <v>1362</v>
      </c>
      <c r="N644" s="118">
        <f t="shared" ref="N644:N650" si="1102">COUNTA(O644:Z644)</f>
        <v>0</v>
      </c>
      <c r="O644" s="321"/>
      <c r="P644" s="321"/>
      <c r="Q644" s="321"/>
      <c r="R644" s="321"/>
      <c r="S644" s="321"/>
      <c r="T644" s="321"/>
      <c r="U644" s="321"/>
      <c r="V644" s="321"/>
      <c r="W644" s="321"/>
      <c r="X644" s="321"/>
      <c r="Y644" s="321"/>
      <c r="Z644" s="321"/>
      <c r="AA644" s="118"/>
      <c r="AB644" s="118">
        <f t="shared" ref="AB644:AB651" si="1103">SUM(AC644,AF644,AI644,AL644,AO644,AR644,AU644,AX644,BA644,BD644,BG644,BJ644)</f>
        <v>0</v>
      </c>
      <c r="AC644" s="118">
        <f t="shared" ref="AC644:AC650" si="1104">IF(O644="√",$J644*$L644/$N644,0)</f>
        <v>0</v>
      </c>
      <c r="AD644" s="118"/>
      <c r="AE644" s="118"/>
      <c r="AF644" s="118">
        <f t="shared" ref="AF644:AF650" si="1105">IF(P644="√",$J644*$L644/$N644,0)</f>
        <v>0</v>
      </c>
      <c r="AG644" s="118"/>
      <c r="AH644" s="118"/>
      <c r="AI644" s="118">
        <f t="shared" ref="AI644:AI650" si="1106">IF(Q644="√",$J644*$L644/$N644,0)</f>
        <v>0</v>
      </c>
      <c r="AJ644" s="118"/>
      <c r="AK644" s="118"/>
      <c r="AL644" s="118">
        <f t="shared" ref="AL644:AL650" si="1107">IF(R644="√",$J644*$L644/$N644,0)</f>
        <v>0</v>
      </c>
      <c r="AM644" s="118"/>
      <c r="AN644" s="118"/>
      <c r="AO644" s="118">
        <f t="shared" ref="AO644:AO650" si="1108">IF(S644="√",$J644*$L644/$N644,0)</f>
        <v>0</v>
      </c>
      <c r="AP644" s="118"/>
      <c r="AQ644" s="118"/>
      <c r="AR644" s="118">
        <f t="shared" ref="AR644:AR650" si="1109">IF(T644="√",$J644*$L644/$N644,0)</f>
        <v>0</v>
      </c>
      <c r="AS644" s="118"/>
      <c r="AT644" s="118"/>
      <c r="AU644" s="118">
        <f t="shared" ref="AU644:AU650" si="1110">IF(U644="√",$J644*$L644/$N644,0)</f>
        <v>0</v>
      </c>
      <c r="AV644" s="118"/>
      <c r="AW644" s="118"/>
      <c r="AX644" s="118">
        <f t="shared" ref="AX644:AX650" si="1111">IF(V644="√",$J644*$L644/$N644,0)</f>
        <v>0</v>
      </c>
      <c r="AY644" s="118"/>
      <c r="AZ644" s="118"/>
      <c r="BA644" s="118">
        <f t="shared" ref="BA644:BA650" si="1112">IF(W644="√",$J644*$L644/$N644,0)</f>
        <v>0</v>
      </c>
      <c r="BB644" s="118"/>
      <c r="BC644" s="118"/>
      <c r="BD644" s="118">
        <f t="shared" ref="BD644:BD650" si="1113">IF(X644="√",$J644*$L644/$N644,0)</f>
        <v>0</v>
      </c>
      <c r="BE644" s="118"/>
      <c r="BF644" s="118"/>
      <c r="BG644" s="118">
        <f t="shared" ref="BG644:BG650" si="1114">IF(Y644="√",$J644*$L644/$N644,0)</f>
        <v>0</v>
      </c>
      <c r="BH644" s="118"/>
      <c r="BI644" s="118"/>
      <c r="BJ644" s="118">
        <f t="shared" ref="BJ644:BJ650" si="1115">IF(Z644="√",$J644*$L644/$N644,0)</f>
        <v>0</v>
      </c>
      <c r="BK644" s="118"/>
      <c r="BL644" s="309"/>
      <c r="BM644" s="315"/>
      <c r="BN644" s="317"/>
    </row>
    <row r="645" s="48" customFormat="1" ht="33.95" hidden="1" customHeight="1" outlineLevel="3" spans="2:66">
      <c r="B645" s="118" t="s">
        <v>784</v>
      </c>
      <c r="C645" s="119" t="s">
        <v>2270</v>
      </c>
      <c r="D645" s="48" t="s">
        <v>2271</v>
      </c>
      <c r="E645" s="118"/>
      <c r="F645" s="118" t="s">
        <v>1610</v>
      </c>
      <c r="G645" s="118" t="s">
        <v>928</v>
      </c>
      <c r="H645" s="118">
        <f t="shared" si="1101"/>
        <v>0</v>
      </c>
      <c r="I645" s="118" t="s">
        <v>1227</v>
      </c>
      <c r="J645" s="118">
        <v>1</v>
      </c>
      <c r="K645" s="118" t="s">
        <v>1228</v>
      </c>
      <c r="L645" s="302"/>
      <c r="M645" s="118" t="s">
        <v>1362</v>
      </c>
      <c r="N645" s="118">
        <f t="shared" si="1102"/>
        <v>0</v>
      </c>
      <c r="O645" s="320"/>
      <c r="P645" s="320"/>
      <c r="Q645" s="320"/>
      <c r="R645" s="320"/>
      <c r="S645" s="320"/>
      <c r="T645" s="320"/>
      <c r="U645" s="320"/>
      <c r="V645" s="320"/>
      <c r="W645" s="320"/>
      <c r="X645" s="320"/>
      <c r="Y645" s="320"/>
      <c r="Z645" s="320"/>
      <c r="AA645" s="118"/>
      <c r="AB645" s="118">
        <f t="shared" si="1103"/>
        <v>0</v>
      </c>
      <c r="AC645" s="118">
        <f t="shared" si="1104"/>
        <v>0</v>
      </c>
      <c r="AD645" s="118"/>
      <c r="AE645" s="118"/>
      <c r="AF645" s="118">
        <f t="shared" si="1105"/>
        <v>0</v>
      </c>
      <c r="AG645" s="118"/>
      <c r="AH645" s="118"/>
      <c r="AI645" s="118">
        <f t="shared" si="1106"/>
        <v>0</v>
      </c>
      <c r="AJ645" s="118"/>
      <c r="AK645" s="118"/>
      <c r="AL645" s="118">
        <f t="shared" si="1107"/>
        <v>0</v>
      </c>
      <c r="AM645" s="118"/>
      <c r="AN645" s="118"/>
      <c r="AO645" s="118">
        <f t="shared" si="1108"/>
        <v>0</v>
      </c>
      <c r="AP645" s="118"/>
      <c r="AQ645" s="118"/>
      <c r="AR645" s="118">
        <f t="shared" si="1109"/>
        <v>0</v>
      </c>
      <c r="AS645" s="118"/>
      <c r="AT645" s="118"/>
      <c r="AU645" s="118">
        <f t="shared" si="1110"/>
        <v>0</v>
      </c>
      <c r="AV645" s="118"/>
      <c r="AW645" s="118"/>
      <c r="AX645" s="118">
        <f t="shared" si="1111"/>
        <v>0</v>
      </c>
      <c r="AY645" s="118"/>
      <c r="AZ645" s="118"/>
      <c r="BA645" s="118">
        <f t="shared" si="1112"/>
        <v>0</v>
      </c>
      <c r="BB645" s="118"/>
      <c r="BC645" s="118"/>
      <c r="BD645" s="118">
        <f t="shared" si="1113"/>
        <v>0</v>
      </c>
      <c r="BE645" s="118"/>
      <c r="BF645" s="118"/>
      <c r="BG645" s="118">
        <f t="shared" si="1114"/>
        <v>0</v>
      </c>
      <c r="BH645" s="118"/>
      <c r="BI645" s="118"/>
      <c r="BJ645" s="118">
        <f t="shared" si="1115"/>
        <v>0</v>
      </c>
      <c r="BK645" s="118"/>
      <c r="BL645" s="309"/>
      <c r="BM645" s="315"/>
      <c r="BN645" s="317"/>
    </row>
    <row r="646" s="29" customFormat="1" ht="33.95" hidden="1" customHeight="1" outlineLevel="2" collapsed="1" spans="2:66">
      <c r="B646" s="115" t="s">
        <v>779</v>
      </c>
      <c r="C646" s="116" t="s">
        <v>2272</v>
      </c>
      <c r="D646" s="29" t="s">
        <v>2273</v>
      </c>
      <c r="E646" s="115"/>
      <c r="F646" s="115"/>
      <c r="G646" s="115"/>
      <c r="H646" s="115">
        <f>SUM(H647:H650)</f>
        <v>0</v>
      </c>
      <c r="I646" s="115"/>
      <c r="J646" s="115"/>
      <c r="K646" s="115"/>
      <c r="L646" s="115"/>
      <c r="M646" s="115"/>
      <c r="N646" s="308"/>
      <c r="O646" s="291"/>
      <c r="P646" s="291"/>
      <c r="Q646" s="291"/>
      <c r="R646" s="291"/>
      <c r="S646" s="291"/>
      <c r="T646" s="291"/>
      <c r="U646" s="291"/>
      <c r="V646" s="291"/>
      <c r="W646" s="291"/>
      <c r="X646" s="291"/>
      <c r="Y646" s="291"/>
      <c r="Z646" s="291"/>
      <c r="AA646" s="291"/>
      <c r="AB646" s="115">
        <f>SUM(AB647:AB650)</f>
        <v>0</v>
      </c>
      <c r="AC646" s="115">
        <f>SUM(AC647:AC650)</f>
        <v>0</v>
      </c>
      <c r="AD646" s="115"/>
      <c r="AE646" s="115"/>
      <c r="AF646" s="115">
        <f>SUM(AF647:AF650)</f>
        <v>0</v>
      </c>
      <c r="AG646" s="115"/>
      <c r="AH646" s="115"/>
      <c r="AI646" s="115">
        <f>SUM(AI647:AI650)</f>
        <v>0</v>
      </c>
      <c r="AJ646" s="115"/>
      <c r="AK646" s="115"/>
      <c r="AL646" s="115">
        <f>SUM(AL647:AL650)</f>
        <v>0</v>
      </c>
      <c r="AM646" s="115"/>
      <c r="AN646" s="115"/>
      <c r="AO646" s="115">
        <f>SUM(AO647:AO650)</f>
        <v>0</v>
      </c>
      <c r="AP646" s="115"/>
      <c r="AQ646" s="115"/>
      <c r="AR646" s="115">
        <f>SUM(AR647:AR650)</f>
        <v>0</v>
      </c>
      <c r="AS646" s="115"/>
      <c r="AT646" s="115"/>
      <c r="AU646" s="115">
        <f>SUM(AU647:AU650)</f>
        <v>0</v>
      </c>
      <c r="AV646" s="115"/>
      <c r="AW646" s="115"/>
      <c r="AX646" s="115">
        <f>SUM(AX647:AX650)</f>
        <v>0</v>
      </c>
      <c r="AY646" s="115"/>
      <c r="AZ646" s="115"/>
      <c r="BA646" s="115">
        <f>SUM(BA647:BA650)</f>
        <v>0</v>
      </c>
      <c r="BB646" s="115"/>
      <c r="BC646" s="115"/>
      <c r="BD646" s="115">
        <f>SUM(BD647:BD650)</f>
        <v>0</v>
      </c>
      <c r="BE646" s="115"/>
      <c r="BF646" s="115"/>
      <c r="BG646" s="115">
        <f>SUM(BG647:BG650)</f>
        <v>0</v>
      </c>
      <c r="BH646" s="115"/>
      <c r="BI646" s="115"/>
      <c r="BJ646" s="115">
        <f>SUM(BJ647:BJ650)</f>
        <v>0</v>
      </c>
      <c r="BK646" s="115"/>
      <c r="BL646" s="308"/>
      <c r="BM646" s="315"/>
      <c r="BN646" s="316"/>
    </row>
    <row r="647" s="48" customFormat="1" ht="33.95" hidden="1" customHeight="1" outlineLevel="3" spans="2:66">
      <c r="B647" s="118" t="s">
        <v>784</v>
      </c>
      <c r="C647" s="119" t="s">
        <v>2274</v>
      </c>
      <c r="D647" s="48" t="s">
        <v>2275</v>
      </c>
      <c r="E647" s="118" t="s">
        <v>2276</v>
      </c>
      <c r="F647" s="118" t="s">
        <v>1610</v>
      </c>
      <c r="G647" s="118" t="s">
        <v>928</v>
      </c>
      <c r="H647" s="118">
        <f t="shared" si="1101"/>
        <v>0</v>
      </c>
      <c r="I647" s="118" t="s">
        <v>1227</v>
      </c>
      <c r="J647" s="118">
        <v>1</v>
      </c>
      <c r="K647" s="118" t="s">
        <v>1228</v>
      </c>
      <c r="L647" s="302"/>
      <c r="M647" s="118" t="s">
        <v>1362</v>
      </c>
      <c r="N647" s="118">
        <f t="shared" si="1102"/>
        <v>0</v>
      </c>
      <c r="O647" s="321"/>
      <c r="P647" s="321"/>
      <c r="Q647" s="321"/>
      <c r="R647" s="321"/>
      <c r="S647" s="321"/>
      <c r="T647" s="321"/>
      <c r="U647" s="321"/>
      <c r="V647" s="321"/>
      <c r="W647" s="321"/>
      <c r="X647" s="321"/>
      <c r="Y647" s="321"/>
      <c r="Z647" s="321"/>
      <c r="AA647" s="118"/>
      <c r="AB647" s="118">
        <f t="shared" si="1103"/>
        <v>0</v>
      </c>
      <c r="AC647" s="118">
        <f t="shared" si="1104"/>
        <v>0</v>
      </c>
      <c r="AD647" s="118"/>
      <c r="AE647" s="118"/>
      <c r="AF647" s="118">
        <f t="shared" si="1105"/>
        <v>0</v>
      </c>
      <c r="AG647" s="118"/>
      <c r="AH647" s="118"/>
      <c r="AI647" s="118">
        <f t="shared" si="1106"/>
        <v>0</v>
      </c>
      <c r="AJ647" s="118"/>
      <c r="AK647" s="118"/>
      <c r="AL647" s="118">
        <f t="shared" si="1107"/>
        <v>0</v>
      </c>
      <c r="AM647" s="118"/>
      <c r="AN647" s="118"/>
      <c r="AO647" s="118">
        <f t="shared" si="1108"/>
        <v>0</v>
      </c>
      <c r="AP647" s="118"/>
      <c r="AQ647" s="118"/>
      <c r="AR647" s="118">
        <f t="shared" si="1109"/>
        <v>0</v>
      </c>
      <c r="AS647" s="118"/>
      <c r="AT647" s="118"/>
      <c r="AU647" s="118">
        <f t="shared" si="1110"/>
        <v>0</v>
      </c>
      <c r="AV647" s="118"/>
      <c r="AW647" s="118"/>
      <c r="AX647" s="118">
        <f t="shared" si="1111"/>
        <v>0</v>
      </c>
      <c r="AY647" s="118"/>
      <c r="AZ647" s="118"/>
      <c r="BA647" s="118">
        <f t="shared" si="1112"/>
        <v>0</v>
      </c>
      <c r="BB647" s="118"/>
      <c r="BC647" s="118"/>
      <c r="BD647" s="118">
        <f t="shared" si="1113"/>
        <v>0</v>
      </c>
      <c r="BE647" s="118"/>
      <c r="BF647" s="118"/>
      <c r="BG647" s="118">
        <f t="shared" si="1114"/>
        <v>0</v>
      </c>
      <c r="BH647" s="118"/>
      <c r="BI647" s="118"/>
      <c r="BJ647" s="118">
        <f t="shared" si="1115"/>
        <v>0</v>
      </c>
      <c r="BK647" s="118"/>
      <c r="BL647" s="309"/>
      <c r="BM647" s="315"/>
      <c r="BN647" s="317"/>
    </row>
    <row r="648" s="48" customFormat="1" ht="33.95" hidden="1" customHeight="1" outlineLevel="3" spans="2:66">
      <c r="B648" s="118" t="s">
        <v>784</v>
      </c>
      <c r="C648" s="119" t="s">
        <v>2277</v>
      </c>
      <c r="D648" s="48" t="s">
        <v>2278</v>
      </c>
      <c r="E648" s="118" t="s">
        <v>2279</v>
      </c>
      <c r="F648" s="118" t="s">
        <v>1610</v>
      </c>
      <c r="G648" s="118" t="s">
        <v>928</v>
      </c>
      <c r="H648" s="118">
        <f t="shared" si="1101"/>
        <v>0</v>
      </c>
      <c r="I648" s="118" t="s">
        <v>1227</v>
      </c>
      <c r="J648" s="118">
        <v>1</v>
      </c>
      <c r="K648" s="118" t="s">
        <v>1228</v>
      </c>
      <c r="L648" s="302"/>
      <c r="M648" s="118" t="s">
        <v>1362</v>
      </c>
      <c r="N648" s="118">
        <f t="shared" si="1102"/>
        <v>0</v>
      </c>
      <c r="O648" s="302"/>
      <c r="P648" s="302"/>
      <c r="Q648" s="302"/>
      <c r="R648" s="302"/>
      <c r="S648" s="302"/>
      <c r="T648" s="302"/>
      <c r="U648" s="302"/>
      <c r="V648" s="302"/>
      <c r="W648" s="302"/>
      <c r="X648" s="302"/>
      <c r="Y648" s="302"/>
      <c r="Z648" s="302"/>
      <c r="AA648" s="118"/>
      <c r="AB648" s="118">
        <f t="shared" si="1103"/>
        <v>0</v>
      </c>
      <c r="AC648" s="118">
        <f t="shared" si="1104"/>
        <v>0</v>
      </c>
      <c r="AD648" s="118"/>
      <c r="AE648" s="118"/>
      <c r="AF648" s="118">
        <f t="shared" si="1105"/>
        <v>0</v>
      </c>
      <c r="AG648" s="118"/>
      <c r="AH648" s="118"/>
      <c r="AI648" s="118">
        <f t="shared" si="1106"/>
        <v>0</v>
      </c>
      <c r="AJ648" s="118"/>
      <c r="AK648" s="118"/>
      <c r="AL648" s="118">
        <f t="shared" si="1107"/>
        <v>0</v>
      </c>
      <c r="AM648" s="118"/>
      <c r="AN648" s="118"/>
      <c r="AO648" s="118">
        <f t="shared" si="1108"/>
        <v>0</v>
      </c>
      <c r="AP648" s="118"/>
      <c r="AQ648" s="118"/>
      <c r="AR648" s="118">
        <f t="shared" si="1109"/>
        <v>0</v>
      </c>
      <c r="AS648" s="118"/>
      <c r="AT648" s="118"/>
      <c r="AU648" s="118">
        <f t="shared" si="1110"/>
        <v>0</v>
      </c>
      <c r="AV648" s="118"/>
      <c r="AW648" s="118"/>
      <c r="AX648" s="118">
        <f t="shared" si="1111"/>
        <v>0</v>
      </c>
      <c r="AY648" s="118"/>
      <c r="AZ648" s="118"/>
      <c r="BA648" s="118">
        <f t="shared" si="1112"/>
        <v>0</v>
      </c>
      <c r="BB648" s="118"/>
      <c r="BC648" s="118"/>
      <c r="BD648" s="118">
        <f t="shared" si="1113"/>
        <v>0</v>
      </c>
      <c r="BE648" s="118"/>
      <c r="BF648" s="118"/>
      <c r="BG648" s="118">
        <f t="shared" si="1114"/>
        <v>0</v>
      </c>
      <c r="BH648" s="118"/>
      <c r="BI648" s="118"/>
      <c r="BJ648" s="118">
        <f t="shared" si="1115"/>
        <v>0</v>
      </c>
      <c r="BK648" s="118"/>
      <c r="BL648" s="309"/>
      <c r="BM648" s="315"/>
      <c r="BN648" s="317"/>
    </row>
    <row r="649" s="48" customFormat="1" ht="33.95" hidden="1" customHeight="1" outlineLevel="3" spans="2:66">
      <c r="B649" s="118" t="s">
        <v>784</v>
      </c>
      <c r="C649" s="119" t="s">
        <v>2280</v>
      </c>
      <c r="D649" s="48" t="s">
        <v>2281</v>
      </c>
      <c r="E649" s="118" t="s">
        <v>2282</v>
      </c>
      <c r="F649" s="118" t="s">
        <v>1610</v>
      </c>
      <c r="G649" s="118" t="s">
        <v>928</v>
      </c>
      <c r="H649" s="118">
        <f t="shared" si="1101"/>
        <v>0</v>
      </c>
      <c r="I649" s="118" t="s">
        <v>1227</v>
      </c>
      <c r="J649" s="118">
        <v>1</v>
      </c>
      <c r="K649" s="118" t="s">
        <v>1228</v>
      </c>
      <c r="L649" s="302"/>
      <c r="M649" s="118" t="s">
        <v>1362</v>
      </c>
      <c r="N649" s="118">
        <f t="shared" si="1102"/>
        <v>0</v>
      </c>
      <c r="O649" s="302"/>
      <c r="P649" s="302"/>
      <c r="Q649" s="302"/>
      <c r="R649" s="302"/>
      <c r="S649" s="302"/>
      <c r="T649" s="302"/>
      <c r="U649" s="302"/>
      <c r="V649" s="302"/>
      <c r="W649" s="302"/>
      <c r="X649" s="302"/>
      <c r="Y649" s="302"/>
      <c r="Z649" s="302"/>
      <c r="AA649" s="118"/>
      <c r="AB649" s="118">
        <f t="shared" si="1103"/>
        <v>0</v>
      </c>
      <c r="AC649" s="118">
        <f t="shared" si="1104"/>
        <v>0</v>
      </c>
      <c r="AD649" s="118"/>
      <c r="AE649" s="118"/>
      <c r="AF649" s="118">
        <f t="shared" si="1105"/>
        <v>0</v>
      </c>
      <c r="AG649" s="118"/>
      <c r="AH649" s="118"/>
      <c r="AI649" s="118">
        <f t="shared" si="1106"/>
        <v>0</v>
      </c>
      <c r="AJ649" s="118"/>
      <c r="AK649" s="118"/>
      <c r="AL649" s="118">
        <f t="shared" si="1107"/>
        <v>0</v>
      </c>
      <c r="AM649" s="118"/>
      <c r="AN649" s="118"/>
      <c r="AO649" s="118">
        <f t="shared" si="1108"/>
        <v>0</v>
      </c>
      <c r="AP649" s="118"/>
      <c r="AQ649" s="118"/>
      <c r="AR649" s="118">
        <f t="shared" si="1109"/>
        <v>0</v>
      </c>
      <c r="AS649" s="118"/>
      <c r="AT649" s="118"/>
      <c r="AU649" s="118">
        <f t="shared" si="1110"/>
        <v>0</v>
      </c>
      <c r="AV649" s="118"/>
      <c r="AW649" s="118"/>
      <c r="AX649" s="118">
        <f t="shared" si="1111"/>
        <v>0</v>
      </c>
      <c r="AY649" s="118"/>
      <c r="AZ649" s="118"/>
      <c r="BA649" s="118">
        <f t="shared" si="1112"/>
        <v>0</v>
      </c>
      <c r="BB649" s="118"/>
      <c r="BC649" s="118"/>
      <c r="BD649" s="118">
        <f t="shared" si="1113"/>
        <v>0</v>
      </c>
      <c r="BE649" s="118"/>
      <c r="BF649" s="118"/>
      <c r="BG649" s="118">
        <f t="shared" si="1114"/>
        <v>0</v>
      </c>
      <c r="BH649" s="118"/>
      <c r="BI649" s="118"/>
      <c r="BJ649" s="118">
        <f t="shared" si="1115"/>
        <v>0</v>
      </c>
      <c r="BK649" s="118"/>
      <c r="BL649" s="309"/>
      <c r="BM649" s="315"/>
      <c r="BN649" s="317"/>
    </row>
    <row r="650" s="48" customFormat="1" ht="33.95" hidden="1" customHeight="1" outlineLevel="3" spans="2:66">
      <c r="B650" s="118" t="s">
        <v>784</v>
      </c>
      <c r="C650" s="119" t="s">
        <v>2283</v>
      </c>
      <c r="D650" s="48" t="s">
        <v>2284</v>
      </c>
      <c r="E650" s="118"/>
      <c r="F650" s="118" t="s">
        <v>1610</v>
      </c>
      <c r="G650" s="118" t="s">
        <v>928</v>
      </c>
      <c r="H650" s="118">
        <f t="shared" si="1101"/>
        <v>0</v>
      </c>
      <c r="I650" s="118" t="s">
        <v>1227</v>
      </c>
      <c r="J650" s="118">
        <v>1</v>
      </c>
      <c r="K650" s="118" t="s">
        <v>1228</v>
      </c>
      <c r="L650" s="302"/>
      <c r="M650" s="118" t="s">
        <v>1362</v>
      </c>
      <c r="N650" s="118">
        <f t="shared" si="1102"/>
        <v>0</v>
      </c>
      <c r="O650" s="320"/>
      <c r="P650" s="320"/>
      <c r="Q650" s="320"/>
      <c r="R650" s="320"/>
      <c r="S650" s="320"/>
      <c r="T650" s="320"/>
      <c r="U650" s="320"/>
      <c r="V650" s="320"/>
      <c r="W650" s="320"/>
      <c r="X650" s="320"/>
      <c r="Y650" s="320"/>
      <c r="Z650" s="320"/>
      <c r="AA650" s="118"/>
      <c r="AB650" s="118">
        <f t="shared" si="1103"/>
        <v>0</v>
      </c>
      <c r="AC650" s="118">
        <f t="shared" si="1104"/>
        <v>0</v>
      </c>
      <c r="AD650" s="118"/>
      <c r="AE650" s="118"/>
      <c r="AF650" s="118">
        <f t="shared" si="1105"/>
        <v>0</v>
      </c>
      <c r="AG650" s="118"/>
      <c r="AH650" s="118"/>
      <c r="AI650" s="118">
        <f t="shared" si="1106"/>
        <v>0</v>
      </c>
      <c r="AJ650" s="118"/>
      <c r="AK650" s="118"/>
      <c r="AL650" s="118">
        <f t="shared" si="1107"/>
        <v>0</v>
      </c>
      <c r="AM650" s="118"/>
      <c r="AN650" s="118"/>
      <c r="AO650" s="118">
        <f t="shared" si="1108"/>
        <v>0</v>
      </c>
      <c r="AP650" s="118"/>
      <c r="AQ650" s="118"/>
      <c r="AR650" s="118">
        <f t="shared" si="1109"/>
        <v>0</v>
      </c>
      <c r="AS650" s="118"/>
      <c r="AT650" s="118"/>
      <c r="AU650" s="118">
        <f t="shared" si="1110"/>
        <v>0</v>
      </c>
      <c r="AV650" s="118"/>
      <c r="AW650" s="118"/>
      <c r="AX650" s="118">
        <f t="shared" si="1111"/>
        <v>0</v>
      </c>
      <c r="AY650" s="118"/>
      <c r="AZ650" s="118"/>
      <c r="BA650" s="118">
        <f t="shared" si="1112"/>
        <v>0</v>
      </c>
      <c r="BB650" s="118"/>
      <c r="BC650" s="118"/>
      <c r="BD650" s="118">
        <f t="shared" si="1113"/>
        <v>0</v>
      </c>
      <c r="BE650" s="118"/>
      <c r="BF650" s="118"/>
      <c r="BG650" s="118">
        <f t="shared" si="1114"/>
        <v>0</v>
      </c>
      <c r="BH650" s="118"/>
      <c r="BI650" s="118"/>
      <c r="BJ650" s="118">
        <f t="shared" si="1115"/>
        <v>0</v>
      </c>
      <c r="BK650" s="118"/>
      <c r="BL650" s="309"/>
      <c r="BM650" s="315"/>
      <c r="BN650" s="317"/>
    </row>
    <row r="651" s="29" customFormat="1" ht="33.95" hidden="1" customHeight="1" outlineLevel="2" spans="2:66">
      <c r="B651" s="115" t="s">
        <v>784</v>
      </c>
      <c r="C651" s="116" t="s">
        <v>2285</v>
      </c>
      <c r="D651" s="29" t="s">
        <v>2286</v>
      </c>
      <c r="G651" s="115" t="s">
        <v>1836</v>
      </c>
      <c r="H651" s="115">
        <f>J651*L651*N651</f>
        <v>88495.5752212389</v>
      </c>
      <c r="I651" s="115" t="s">
        <v>1227</v>
      </c>
      <c r="J651" s="115">
        <v>1</v>
      </c>
      <c r="K651" s="115" t="s">
        <v>1228</v>
      </c>
      <c r="L651" s="302">
        <f>预算主表!P88/12</f>
        <v>7374.63126843658</v>
      </c>
      <c r="M651" s="115" t="s">
        <v>1229</v>
      </c>
      <c r="N651" s="308">
        <v>12</v>
      </c>
      <c r="O651" s="291"/>
      <c r="P651" s="291"/>
      <c r="Q651" s="291"/>
      <c r="R651" s="291"/>
      <c r="S651" s="291"/>
      <c r="T651" s="291"/>
      <c r="U651" s="291"/>
      <c r="V651" s="291"/>
      <c r="W651" s="291"/>
      <c r="X651" s="291"/>
      <c r="Y651" s="291"/>
      <c r="Z651" s="291"/>
      <c r="AA651" s="291"/>
      <c r="AB651" s="115">
        <f t="shared" si="1103"/>
        <v>88495.5752212389</v>
      </c>
      <c r="AC651" s="115">
        <f t="shared" ref="AC651:AC655" si="1116">$H651/12</f>
        <v>7374.63126843658</v>
      </c>
      <c r="AD651" s="115"/>
      <c r="AE651" s="115"/>
      <c r="AF651" s="115">
        <f t="shared" ref="AF651:AF655" si="1117">$H651/12</f>
        <v>7374.63126843658</v>
      </c>
      <c r="AG651" s="115"/>
      <c r="AH651" s="115"/>
      <c r="AI651" s="115">
        <f t="shared" ref="AI651:AI655" si="1118">$H651/12</f>
        <v>7374.63126843658</v>
      </c>
      <c r="AJ651" s="115"/>
      <c r="AK651" s="115"/>
      <c r="AL651" s="115">
        <f t="shared" ref="AL651:AL655" si="1119">$H651/12</f>
        <v>7374.63126843658</v>
      </c>
      <c r="AM651" s="115"/>
      <c r="AN651" s="115"/>
      <c r="AO651" s="115">
        <f t="shared" ref="AO651:AO655" si="1120">$H651/12</f>
        <v>7374.63126843658</v>
      </c>
      <c r="AP651" s="115"/>
      <c r="AQ651" s="115"/>
      <c r="AR651" s="115">
        <f t="shared" ref="AR651:AR655" si="1121">$H651/12</f>
        <v>7374.63126843658</v>
      </c>
      <c r="AS651" s="115"/>
      <c r="AT651" s="115"/>
      <c r="AU651" s="115">
        <f t="shared" ref="AU651:AU655" si="1122">$H651/12</f>
        <v>7374.63126843658</v>
      </c>
      <c r="AV651" s="115"/>
      <c r="AW651" s="115"/>
      <c r="AX651" s="115">
        <f t="shared" ref="AX651:AX655" si="1123">$H651/12</f>
        <v>7374.63126843658</v>
      </c>
      <c r="AY651" s="115"/>
      <c r="AZ651" s="115"/>
      <c r="BA651" s="115">
        <f t="shared" ref="BA651:BA655" si="1124">$H651/12</f>
        <v>7374.63126843658</v>
      </c>
      <c r="BB651" s="115"/>
      <c r="BC651" s="115"/>
      <c r="BD651" s="115">
        <f t="shared" ref="BD651:BD655" si="1125">$H651/12</f>
        <v>7374.63126843658</v>
      </c>
      <c r="BE651" s="115"/>
      <c r="BF651" s="115"/>
      <c r="BG651" s="115">
        <f t="shared" ref="BG651:BG655" si="1126">$H651/12</f>
        <v>7374.63126843658</v>
      </c>
      <c r="BH651" s="115"/>
      <c r="BI651" s="115"/>
      <c r="BJ651" s="115">
        <f t="shared" ref="BJ651:BJ655" si="1127">$H651/12</f>
        <v>7374.63126843658</v>
      </c>
      <c r="BK651" s="115"/>
      <c r="BL651" s="308"/>
      <c r="BM651" s="315"/>
      <c r="BN651" s="316"/>
    </row>
    <row r="652" s="111" customFormat="1" ht="33.95" hidden="1" customHeight="1" outlineLevel="1" collapsed="1" spans="2:66">
      <c r="B652" s="112" t="s">
        <v>779</v>
      </c>
      <c r="C652" s="113">
        <v>1.4</v>
      </c>
      <c r="D652" s="111" t="s">
        <v>215</v>
      </c>
      <c r="G652" s="112"/>
      <c r="H652" s="112">
        <f>SUM(H653:H657)</f>
        <v>0</v>
      </c>
      <c r="N652" s="307"/>
      <c r="O652" s="290"/>
      <c r="P652" s="290"/>
      <c r="Q652" s="290"/>
      <c r="R652" s="290"/>
      <c r="S652" s="290"/>
      <c r="T652" s="290"/>
      <c r="U652" s="290"/>
      <c r="V652" s="290"/>
      <c r="W652" s="290"/>
      <c r="X652" s="290"/>
      <c r="Y652" s="290"/>
      <c r="Z652" s="290"/>
      <c r="AA652" s="290"/>
      <c r="AB652" s="112">
        <f t="shared" ref="AB652:AC652" si="1128">SUM(AB653:AB657)</f>
        <v>0</v>
      </c>
      <c r="AC652" s="112">
        <f t="shared" si="1128"/>
        <v>0</v>
      </c>
      <c r="AF652" s="112">
        <f>SUM(AF653:AF657)</f>
        <v>0</v>
      </c>
      <c r="AI652" s="112">
        <f>SUM(AI653:AI657)</f>
        <v>0</v>
      </c>
      <c r="AL652" s="112">
        <f>SUM(AL653:AL657)</f>
        <v>0</v>
      </c>
      <c r="AO652" s="112">
        <f>SUM(AO653:AO657)</f>
        <v>0</v>
      </c>
      <c r="AR652" s="112">
        <f>SUM(AR653:AR657)</f>
        <v>0</v>
      </c>
      <c r="AU652" s="112">
        <f>SUM(AU653:AU657)</f>
        <v>0</v>
      </c>
      <c r="AX652" s="112">
        <f>SUM(AX653:AX657)</f>
        <v>0</v>
      </c>
      <c r="BA652" s="112">
        <f>SUM(BA653:BA657)</f>
        <v>0</v>
      </c>
      <c r="BD652" s="112">
        <f>SUM(BD653:BD657)</f>
        <v>0</v>
      </c>
      <c r="BG652" s="112">
        <f>SUM(BG653:BG657)</f>
        <v>0</v>
      </c>
      <c r="BJ652" s="112">
        <f>SUM(BJ653:BJ657)</f>
        <v>0</v>
      </c>
      <c r="BL652" s="307"/>
      <c r="BM652" s="315"/>
      <c r="BN652" s="290"/>
    </row>
    <row r="653" s="29" customFormat="1" ht="33.95" hidden="1" customHeight="1" outlineLevel="2" spans="2:66">
      <c r="B653" s="115" t="s">
        <v>784</v>
      </c>
      <c r="C653" s="116" t="s">
        <v>84</v>
      </c>
      <c r="D653" s="29" t="s">
        <v>85</v>
      </c>
      <c r="E653" s="115" t="s">
        <v>2287</v>
      </c>
      <c r="F653" s="115"/>
      <c r="G653" s="115" t="s">
        <v>1836</v>
      </c>
      <c r="H653" s="115">
        <f t="shared" ref="H653:H657" si="1129">J653*L653*N653</f>
        <v>0</v>
      </c>
      <c r="I653" s="115" t="s">
        <v>2288</v>
      </c>
      <c r="J653" s="302">
        <f>预算主表!P100/(12*L653)</f>
        <v>0</v>
      </c>
      <c r="K653" s="115" t="s">
        <v>2289</v>
      </c>
      <c r="L653" s="302">
        <v>5.24</v>
      </c>
      <c r="M653" s="115" t="s">
        <v>2290</v>
      </c>
      <c r="N653" s="308">
        <v>12</v>
      </c>
      <c r="O653" s="291"/>
      <c r="P653" s="291"/>
      <c r="Q653" s="291"/>
      <c r="R653" s="291"/>
      <c r="S653" s="291"/>
      <c r="T653" s="291"/>
      <c r="U653" s="291"/>
      <c r="V653" s="291"/>
      <c r="W653" s="291"/>
      <c r="X653" s="291"/>
      <c r="Y653" s="291"/>
      <c r="Z653" s="291"/>
      <c r="AA653" s="291"/>
      <c r="AB653" s="115">
        <f t="shared" ref="AB653:AB657" si="1130">SUM(AC653,AF653,AI653,AL653,AO653,AR653,AU653,AX653,BA653,BD653,BG653,BJ653)</f>
        <v>0</v>
      </c>
      <c r="AC653" s="115">
        <f t="shared" si="1116"/>
        <v>0</v>
      </c>
      <c r="AD653" s="115"/>
      <c r="AE653" s="115"/>
      <c r="AF653" s="115">
        <f t="shared" si="1117"/>
        <v>0</v>
      </c>
      <c r="AG653" s="115"/>
      <c r="AH653" s="115"/>
      <c r="AI653" s="115">
        <f t="shared" si="1118"/>
        <v>0</v>
      </c>
      <c r="AJ653" s="115"/>
      <c r="AK653" s="115"/>
      <c r="AL653" s="115">
        <f t="shared" si="1119"/>
        <v>0</v>
      </c>
      <c r="AM653" s="115"/>
      <c r="AN653" s="115"/>
      <c r="AO653" s="115">
        <f t="shared" si="1120"/>
        <v>0</v>
      </c>
      <c r="AP653" s="115"/>
      <c r="AQ653" s="115"/>
      <c r="AR653" s="115">
        <f t="shared" si="1121"/>
        <v>0</v>
      </c>
      <c r="AS653" s="115"/>
      <c r="AT653" s="115"/>
      <c r="AU653" s="115">
        <f t="shared" si="1122"/>
        <v>0</v>
      </c>
      <c r="AV653" s="115"/>
      <c r="AW653" s="115"/>
      <c r="AX653" s="115">
        <f t="shared" si="1123"/>
        <v>0</v>
      </c>
      <c r="AY653" s="115"/>
      <c r="AZ653" s="115"/>
      <c r="BA653" s="115">
        <f t="shared" si="1124"/>
        <v>0</v>
      </c>
      <c r="BB653" s="115"/>
      <c r="BC653" s="115"/>
      <c r="BD653" s="115">
        <f t="shared" si="1125"/>
        <v>0</v>
      </c>
      <c r="BE653" s="115"/>
      <c r="BF653" s="115"/>
      <c r="BG653" s="115">
        <f t="shared" si="1126"/>
        <v>0</v>
      </c>
      <c r="BH653" s="115"/>
      <c r="BI653" s="115"/>
      <c r="BJ653" s="115">
        <f t="shared" si="1127"/>
        <v>0</v>
      </c>
      <c r="BK653" s="115"/>
      <c r="BL653" s="308"/>
      <c r="BM653" s="315"/>
      <c r="BN653" s="316"/>
    </row>
    <row r="654" s="29" customFormat="1" ht="33.95" hidden="1" customHeight="1" outlineLevel="2" spans="2:66">
      <c r="B654" s="115" t="s">
        <v>784</v>
      </c>
      <c r="C654" s="116" t="s">
        <v>88</v>
      </c>
      <c r="D654" s="29" t="s">
        <v>89</v>
      </c>
      <c r="E654" s="115" t="s">
        <v>2291</v>
      </c>
      <c r="F654" s="115"/>
      <c r="G654" s="115" t="s">
        <v>1836</v>
      </c>
      <c r="H654" s="115">
        <f t="shared" si="1129"/>
        <v>0</v>
      </c>
      <c r="I654" s="115" t="s">
        <v>2292</v>
      </c>
      <c r="J654" s="302">
        <f>预算主表!P101/(12*L654)</f>
        <v>0</v>
      </c>
      <c r="K654" s="115" t="s">
        <v>2293</v>
      </c>
      <c r="L654" s="302">
        <v>0.69</v>
      </c>
      <c r="M654" s="115" t="s">
        <v>2294</v>
      </c>
      <c r="N654" s="308">
        <v>12</v>
      </c>
      <c r="O654" s="291"/>
      <c r="P654" s="291"/>
      <c r="Q654" s="291"/>
      <c r="R654" s="291"/>
      <c r="S654" s="291"/>
      <c r="T654" s="291"/>
      <c r="U654" s="291"/>
      <c r="V654" s="291"/>
      <c r="W654" s="291"/>
      <c r="X654" s="291"/>
      <c r="Y654" s="291"/>
      <c r="Z654" s="291"/>
      <c r="AA654" s="291"/>
      <c r="AB654" s="115">
        <f t="shared" si="1130"/>
        <v>0</v>
      </c>
      <c r="AC654" s="115">
        <f t="shared" si="1116"/>
        <v>0</v>
      </c>
      <c r="AD654" s="115"/>
      <c r="AE654" s="115"/>
      <c r="AF654" s="115">
        <f t="shared" si="1117"/>
        <v>0</v>
      </c>
      <c r="AG654" s="115"/>
      <c r="AH654" s="115"/>
      <c r="AI654" s="115">
        <f t="shared" si="1118"/>
        <v>0</v>
      </c>
      <c r="AJ654" s="115"/>
      <c r="AK654" s="115"/>
      <c r="AL654" s="115">
        <f t="shared" si="1119"/>
        <v>0</v>
      </c>
      <c r="AM654" s="115"/>
      <c r="AN654" s="115"/>
      <c r="AO654" s="115">
        <f t="shared" si="1120"/>
        <v>0</v>
      </c>
      <c r="AP654" s="115"/>
      <c r="AQ654" s="115"/>
      <c r="AR654" s="115">
        <f t="shared" si="1121"/>
        <v>0</v>
      </c>
      <c r="AS654" s="115"/>
      <c r="AT654" s="115"/>
      <c r="AU654" s="115">
        <f t="shared" si="1122"/>
        <v>0</v>
      </c>
      <c r="AV654" s="115"/>
      <c r="AW654" s="115"/>
      <c r="AX654" s="115">
        <f t="shared" si="1123"/>
        <v>0</v>
      </c>
      <c r="AY654" s="115"/>
      <c r="AZ654" s="115"/>
      <c r="BA654" s="115">
        <f t="shared" si="1124"/>
        <v>0</v>
      </c>
      <c r="BB654" s="115"/>
      <c r="BC654" s="115"/>
      <c r="BD654" s="115">
        <f t="shared" si="1125"/>
        <v>0</v>
      </c>
      <c r="BE654" s="115"/>
      <c r="BF654" s="115"/>
      <c r="BG654" s="115">
        <f t="shared" si="1126"/>
        <v>0</v>
      </c>
      <c r="BH654" s="115"/>
      <c r="BI654" s="115"/>
      <c r="BJ654" s="115">
        <f t="shared" si="1127"/>
        <v>0</v>
      </c>
      <c r="BK654" s="115"/>
      <c r="BL654" s="308"/>
      <c r="BM654" s="315"/>
      <c r="BN654" s="316"/>
    </row>
    <row r="655" s="29" customFormat="1" ht="33.95" hidden="1" customHeight="1" outlineLevel="2" spans="2:66">
      <c r="B655" s="115" t="s">
        <v>784</v>
      </c>
      <c r="C655" s="116" t="s">
        <v>96</v>
      </c>
      <c r="D655" s="29" t="s">
        <v>97</v>
      </c>
      <c r="E655" s="115" t="s">
        <v>2295</v>
      </c>
      <c r="F655" s="115"/>
      <c r="G655" s="115" t="s">
        <v>1836</v>
      </c>
      <c r="H655" s="115">
        <f t="shared" si="1129"/>
        <v>0</v>
      </c>
      <c r="I655" s="115" t="s">
        <v>2296</v>
      </c>
      <c r="J655" s="302"/>
      <c r="K655" s="115" t="s">
        <v>2289</v>
      </c>
      <c r="L655" s="302"/>
      <c r="M655" s="115" t="s">
        <v>2290</v>
      </c>
      <c r="N655" s="308">
        <v>12</v>
      </c>
      <c r="O655" s="291"/>
      <c r="P655" s="291"/>
      <c r="Q655" s="291"/>
      <c r="R655" s="291"/>
      <c r="S655" s="291"/>
      <c r="T655" s="291"/>
      <c r="U655" s="291"/>
      <c r="V655" s="291"/>
      <c r="W655" s="291"/>
      <c r="X655" s="291"/>
      <c r="Y655" s="291"/>
      <c r="Z655" s="291"/>
      <c r="AA655" s="291"/>
      <c r="AB655" s="115">
        <f t="shared" si="1130"/>
        <v>0</v>
      </c>
      <c r="AC655" s="115">
        <f t="shared" si="1116"/>
        <v>0</v>
      </c>
      <c r="AD655" s="115"/>
      <c r="AE655" s="115"/>
      <c r="AF655" s="115">
        <f t="shared" si="1117"/>
        <v>0</v>
      </c>
      <c r="AG655" s="115"/>
      <c r="AH655" s="115"/>
      <c r="AI655" s="115">
        <f t="shared" si="1118"/>
        <v>0</v>
      </c>
      <c r="AJ655" s="115"/>
      <c r="AK655" s="115"/>
      <c r="AL655" s="115">
        <f t="shared" si="1119"/>
        <v>0</v>
      </c>
      <c r="AM655" s="115"/>
      <c r="AN655" s="115"/>
      <c r="AO655" s="115">
        <f t="shared" si="1120"/>
        <v>0</v>
      </c>
      <c r="AP655" s="115"/>
      <c r="AQ655" s="115"/>
      <c r="AR655" s="115">
        <f t="shared" si="1121"/>
        <v>0</v>
      </c>
      <c r="AS655" s="115"/>
      <c r="AT655" s="115"/>
      <c r="AU655" s="115">
        <f t="shared" si="1122"/>
        <v>0</v>
      </c>
      <c r="AV655" s="115"/>
      <c r="AW655" s="115"/>
      <c r="AX655" s="115">
        <f t="shared" si="1123"/>
        <v>0</v>
      </c>
      <c r="AY655" s="115"/>
      <c r="AZ655" s="115"/>
      <c r="BA655" s="115">
        <f t="shared" si="1124"/>
        <v>0</v>
      </c>
      <c r="BB655" s="115"/>
      <c r="BC655" s="115"/>
      <c r="BD655" s="115">
        <f t="shared" si="1125"/>
        <v>0</v>
      </c>
      <c r="BE655" s="115"/>
      <c r="BF655" s="115"/>
      <c r="BG655" s="115">
        <f t="shared" si="1126"/>
        <v>0</v>
      </c>
      <c r="BH655" s="115"/>
      <c r="BI655" s="115"/>
      <c r="BJ655" s="115">
        <f t="shared" si="1127"/>
        <v>0</v>
      </c>
      <c r="BK655" s="115"/>
      <c r="BL655" s="308"/>
      <c r="BM655" s="315"/>
      <c r="BN655" s="316"/>
    </row>
    <row r="656" s="29" customFormat="1" ht="33.95" hidden="1" customHeight="1" outlineLevel="2" spans="2:66">
      <c r="B656" s="115" t="s">
        <v>784</v>
      </c>
      <c r="C656" s="116" t="s">
        <v>92</v>
      </c>
      <c r="D656" s="29" t="s">
        <v>93</v>
      </c>
      <c r="E656" s="115" t="s">
        <v>2297</v>
      </c>
      <c r="F656" s="115" t="s">
        <v>1610</v>
      </c>
      <c r="G656" s="115" t="s">
        <v>1836</v>
      </c>
      <c r="H656" s="115">
        <f>J656*L656</f>
        <v>0</v>
      </c>
      <c r="I656" s="115" t="s">
        <v>2298</v>
      </c>
      <c r="J656" s="302"/>
      <c r="K656" s="115" t="s">
        <v>1228</v>
      </c>
      <c r="L656" s="302"/>
      <c r="M656" s="115" t="s">
        <v>2299</v>
      </c>
      <c r="N656" s="115">
        <f>COUNTA(O656:Z656)</f>
        <v>0</v>
      </c>
      <c r="O656" s="327"/>
      <c r="P656" s="327"/>
      <c r="Q656" s="327"/>
      <c r="R656" s="327"/>
      <c r="S656" s="327"/>
      <c r="T656" s="327"/>
      <c r="U656" s="327"/>
      <c r="V656" s="327"/>
      <c r="W656" s="327"/>
      <c r="X656" s="327"/>
      <c r="Y656" s="327"/>
      <c r="Z656" s="327"/>
      <c r="AA656" s="115"/>
      <c r="AB656" s="115">
        <f t="shared" si="1130"/>
        <v>0</v>
      </c>
      <c r="AC656" s="115">
        <f>IF(O656="√",$J656*$L656/$N656,0)</f>
        <v>0</v>
      </c>
      <c r="AD656" s="115"/>
      <c r="AE656" s="115"/>
      <c r="AF656" s="115">
        <f>IF(R656="√",$J656*$L656/$N656,0)</f>
        <v>0</v>
      </c>
      <c r="AG656" s="115"/>
      <c r="AH656" s="115"/>
      <c r="AI656" s="115">
        <f>IF(U656="√",$J656*$L656/$N656,0)</f>
        <v>0</v>
      </c>
      <c r="AJ656" s="115"/>
      <c r="AK656" s="115"/>
      <c r="AL656" s="115">
        <f>IF(X656="√",$J656*$L656/$N656,0)</f>
        <v>0</v>
      </c>
      <c r="AM656" s="115"/>
      <c r="AN656" s="115"/>
      <c r="AO656" s="115">
        <f>IF(AA656="√",$J656*$L656/$N656,0)</f>
        <v>0</v>
      </c>
      <c r="AP656" s="115"/>
      <c r="AQ656" s="115"/>
      <c r="AR656" s="115">
        <f>IF(AD656="√",$J656*$L656/$N656,0)</f>
        <v>0</v>
      </c>
      <c r="AS656" s="115"/>
      <c r="AT656" s="115"/>
      <c r="AU656" s="115">
        <f>IF(AG656="√",$J656*$L656/$N656,0)</f>
        <v>0</v>
      </c>
      <c r="AV656" s="115"/>
      <c r="AW656" s="115"/>
      <c r="AX656" s="115">
        <f>IF(AJ656="√",$J656*$L656/$N656,0)</f>
        <v>0</v>
      </c>
      <c r="AY656" s="115"/>
      <c r="AZ656" s="115"/>
      <c r="BA656" s="115">
        <f>IF(AM656="√",$J656*$L656/$N656,0)</f>
        <v>0</v>
      </c>
      <c r="BB656" s="115"/>
      <c r="BC656" s="115"/>
      <c r="BD656" s="115">
        <f>IF(AP656="√",$J656*$L656/$N656,0)</f>
        <v>0</v>
      </c>
      <c r="BE656" s="115"/>
      <c r="BF656" s="115"/>
      <c r="BG656" s="115">
        <f>IF(AS656="√",$J656*$L656/$N656,0)</f>
        <v>0</v>
      </c>
      <c r="BH656" s="115"/>
      <c r="BI656" s="115"/>
      <c r="BJ656" s="115">
        <f>IF(AV656="√",$J656*$L656/$N656,0)</f>
        <v>0</v>
      </c>
      <c r="BK656" s="115"/>
      <c r="BL656" s="308"/>
      <c r="BM656" s="315"/>
      <c r="BN656" s="316"/>
    </row>
    <row r="657" s="29" customFormat="1" ht="33.95" hidden="1" customHeight="1" outlineLevel="2" spans="2:66">
      <c r="B657" s="115" t="s">
        <v>784</v>
      </c>
      <c r="C657" s="116" t="s">
        <v>100</v>
      </c>
      <c r="D657" s="29" t="s">
        <v>101</v>
      </c>
      <c r="E657" s="115" t="s">
        <v>2300</v>
      </c>
      <c r="F657" s="115"/>
      <c r="G657" s="115" t="s">
        <v>1836</v>
      </c>
      <c r="H657" s="115">
        <f t="shared" si="1129"/>
        <v>0</v>
      </c>
      <c r="I657" s="115" t="s">
        <v>1227</v>
      </c>
      <c r="J657" s="115">
        <v>1</v>
      </c>
      <c r="K657" s="115" t="s">
        <v>1228</v>
      </c>
      <c r="L657" s="302"/>
      <c r="M657" s="115" t="s">
        <v>1229</v>
      </c>
      <c r="N657" s="308">
        <v>12</v>
      </c>
      <c r="O657" s="291"/>
      <c r="P657" s="291"/>
      <c r="Q657" s="291"/>
      <c r="R657" s="291"/>
      <c r="S657" s="291"/>
      <c r="T657" s="291"/>
      <c r="U657" s="291"/>
      <c r="V657" s="291"/>
      <c r="W657" s="291"/>
      <c r="X657" s="291"/>
      <c r="Y657" s="291"/>
      <c r="Z657" s="291"/>
      <c r="AA657" s="291"/>
      <c r="AB657" s="115">
        <f t="shared" si="1130"/>
        <v>0</v>
      </c>
      <c r="AC657" s="115">
        <f>$H657/12</f>
        <v>0</v>
      </c>
      <c r="AD657" s="115"/>
      <c r="AE657" s="115"/>
      <c r="AF657" s="115">
        <f>$H657/12</f>
        <v>0</v>
      </c>
      <c r="AG657" s="115"/>
      <c r="AH657" s="115"/>
      <c r="AI657" s="115">
        <f>$H657/12</f>
        <v>0</v>
      </c>
      <c r="AJ657" s="115"/>
      <c r="AK657" s="115"/>
      <c r="AL657" s="115">
        <f>$H657/12</f>
        <v>0</v>
      </c>
      <c r="AM657" s="115"/>
      <c r="AN657" s="115"/>
      <c r="AO657" s="115">
        <f>$H657/12</f>
        <v>0</v>
      </c>
      <c r="AP657" s="115"/>
      <c r="AQ657" s="115"/>
      <c r="AR657" s="115">
        <f>$H657/12</f>
        <v>0</v>
      </c>
      <c r="AS657" s="115"/>
      <c r="AT657" s="115"/>
      <c r="AU657" s="115">
        <f>$H657/12</f>
        <v>0</v>
      </c>
      <c r="AV657" s="115"/>
      <c r="AW657" s="115"/>
      <c r="AX657" s="115">
        <f>$H657/12</f>
        <v>0</v>
      </c>
      <c r="AY657" s="115"/>
      <c r="AZ657" s="115"/>
      <c r="BA657" s="115">
        <f>$H657/12</f>
        <v>0</v>
      </c>
      <c r="BB657" s="115"/>
      <c r="BC657" s="115"/>
      <c r="BD657" s="115">
        <f>$H657/12</f>
        <v>0</v>
      </c>
      <c r="BE657" s="115"/>
      <c r="BF657" s="115"/>
      <c r="BG657" s="115">
        <f>$H657/12</f>
        <v>0</v>
      </c>
      <c r="BH657" s="115"/>
      <c r="BI657" s="115"/>
      <c r="BJ657" s="115">
        <f>$H657/12</f>
        <v>0</v>
      </c>
      <c r="BK657" s="115"/>
      <c r="BL657" s="308"/>
      <c r="BM657" s="315"/>
      <c r="BN657" s="316"/>
    </row>
    <row r="658" s="111" customFormat="1" ht="33.95" hidden="1" customHeight="1" outlineLevel="1" collapsed="1" spans="2:66">
      <c r="B658" s="112" t="s">
        <v>779</v>
      </c>
      <c r="C658" s="326">
        <v>1.5</v>
      </c>
      <c r="D658" s="111" t="s">
        <v>216</v>
      </c>
      <c r="G658" s="112"/>
      <c r="H658" s="112">
        <f>SUM(H659:H667)</f>
        <v>34576</v>
      </c>
      <c r="N658" s="307"/>
      <c r="O658" s="290"/>
      <c r="P658" s="290"/>
      <c r="Q658" s="290"/>
      <c r="R658" s="290"/>
      <c r="S658" s="290"/>
      <c r="T658" s="290"/>
      <c r="U658" s="290"/>
      <c r="V658" s="290"/>
      <c r="W658" s="290"/>
      <c r="X658" s="290"/>
      <c r="Y658" s="290"/>
      <c r="Z658" s="290"/>
      <c r="AA658" s="290"/>
      <c r="AB658" s="112">
        <f t="shared" ref="AB658:AF658" si="1131">SUM(AB659:AB667)</f>
        <v>34576</v>
      </c>
      <c r="AC658" s="112">
        <f t="shared" si="1131"/>
        <v>2881.33333333333</v>
      </c>
      <c r="AF658" s="112">
        <f t="shared" si="1131"/>
        <v>2881.33333333333</v>
      </c>
      <c r="AI658" s="112">
        <f>SUM(AI659:AI667)</f>
        <v>2881.33333333333</v>
      </c>
      <c r="AL658" s="112">
        <f>SUM(AL659:AL667)</f>
        <v>2881.33333333333</v>
      </c>
      <c r="AO658" s="112">
        <f>SUM(AO659:AO667)</f>
        <v>2881.33333333333</v>
      </c>
      <c r="AR658" s="112">
        <f>SUM(AR659:AR667)</f>
        <v>2881.33333333333</v>
      </c>
      <c r="AU658" s="112">
        <f>SUM(AU659:AU667)</f>
        <v>2881.33333333333</v>
      </c>
      <c r="AX658" s="112">
        <f>SUM(AX659:AX667)</f>
        <v>2881.33333333333</v>
      </c>
      <c r="BA658" s="112">
        <f>SUM(BA659:BA667)</f>
        <v>2881.33333333333</v>
      </c>
      <c r="BD658" s="112">
        <f>SUM(BD659:BD667)</f>
        <v>2881.33333333333</v>
      </c>
      <c r="BG658" s="112">
        <f>SUM(BG659:BG667)</f>
        <v>2881.33333333333</v>
      </c>
      <c r="BJ658" s="112">
        <f>SUM(BJ659:BJ667)</f>
        <v>2881.33333333333</v>
      </c>
      <c r="BL658" s="307"/>
      <c r="BM658" s="315"/>
      <c r="BN658" s="290"/>
    </row>
    <row r="659" s="29" customFormat="1" ht="33.95" hidden="1" customHeight="1" outlineLevel="2" spans="2:66">
      <c r="B659" s="115" t="s">
        <v>784</v>
      </c>
      <c r="C659" s="116" t="s">
        <v>135</v>
      </c>
      <c r="D659" s="29" t="s">
        <v>136</v>
      </c>
      <c r="E659" s="115" t="s">
        <v>2301</v>
      </c>
      <c r="F659" s="115"/>
      <c r="G659" s="115" t="s">
        <v>928</v>
      </c>
      <c r="H659" s="115">
        <f>J659*L659*N659</f>
        <v>0</v>
      </c>
      <c r="I659" s="115" t="s">
        <v>1227</v>
      </c>
      <c r="J659" s="302"/>
      <c r="K659" s="115" t="s">
        <v>1381</v>
      </c>
      <c r="L659" s="115">
        <v>100</v>
      </c>
      <c r="M659" s="115" t="s">
        <v>1402</v>
      </c>
      <c r="N659" s="115">
        <f>COUNTA(O659:Z659)</f>
        <v>0</v>
      </c>
      <c r="O659" s="327"/>
      <c r="P659" s="327"/>
      <c r="Q659" s="327"/>
      <c r="R659" s="327"/>
      <c r="S659" s="327"/>
      <c r="T659" s="327"/>
      <c r="U659" s="327"/>
      <c r="V659" s="327"/>
      <c r="W659" s="327"/>
      <c r="X659" s="327"/>
      <c r="Y659" s="327"/>
      <c r="Z659" s="327"/>
      <c r="AA659" s="115"/>
      <c r="AB659" s="329">
        <f>SUM(AC659,AF659,AI659,AL659,AO659,AR659,AU659,AX659,BA659,BD659,BG659,BJ659)</f>
        <v>0</v>
      </c>
      <c r="AC659" s="329">
        <f>IF(O659="√",$J659*$L659/$N659,0)</f>
        <v>0</v>
      </c>
      <c r="AD659" s="329"/>
      <c r="AE659" s="329"/>
      <c r="AF659" s="329">
        <f>IF(P659="√",$J659*$L659/$N659,0)</f>
        <v>0</v>
      </c>
      <c r="AG659" s="329"/>
      <c r="AH659" s="329"/>
      <c r="AI659" s="329">
        <f>IF(Q659="√",$J659*$L659/$N659,0)</f>
        <v>0</v>
      </c>
      <c r="AJ659" s="329"/>
      <c r="AK659" s="329"/>
      <c r="AL659" s="329">
        <f>IF(R659="√",$J659*$L659/$N659,0)</f>
        <v>0</v>
      </c>
      <c r="AM659" s="329"/>
      <c r="AN659" s="329"/>
      <c r="AO659" s="329">
        <f>IF(S659="√",$J659*$L659/$N659,0)</f>
        <v>0</v>
      </c>
      <c r="AP659" s="329"/>
      <c r="AQ659" s="329"/>
      <c r="AR659" s="329">
        <f>IF(T659="√",$J659*$L659/$N659,0)</f>
        <v>0</v>
      </c>
      <c r="AS659" s="329"/>
      <c r="AT659" s="329"/>
      <c r="AU659" s="329">
        <f>IF(U659="√",$J659*$L659/$N659,0)</f>
        <v>0</v>
      </c>
      <c r="AV659" s="329"/>
      <c r="AW659" s="329"/>
      <c r="AX659" s="329">
        <f>IF(V659="√",$J659*$L659/$N659,0)</f>
        <v>0</v>
      </c>
      <c r="AY659" s="329"/>
      <c r="AZ659" s="329"/>
      <c r="BA659" s="329">
        <f>IF(W659="√",$J659*$L659/$N659,0)</f>
        <v>0</v>
      </c>
      <c r="BB659" s="329"/>
      <c r="BC659" s="329"/>
      <c r="BD659" s="329">
        <f>IF(X659="√",$J659*$L659/$N659,0)</f>
        <v>0</v>
      </c>
      <c r="BE659" s="329"/>
      <c r="BF659" s="329"/>
      <c r="BG659" s="329">
        <f>IF(Y659="√",$J659*$L659/$N659,0)</f>
        <v>0</v>
      </c>
      <c r="BH659" s="329"/>
      <c r="BI659" s="329"/>
      <c r="BJ659" s="329">
        <f>IF(Z659="√",$J659*$L659/$N659,0)</f>
        <v>0</v>
      </c>
      <c r="BK659" s="329"/>
      <c r="BL659" s="330"/>
      <c r="BM659" s="315"/>
      <c r="BN659" s="316"/>
    </row>
    <row r="660" s="29" customFormat="1" ht="33.95" hidden="1" customHeight="1" outlineLevel="2" spans="2:66">
      <c r="B660" s="115" t="s">
        <v>784</v>
      </c>
      <c r="C660" s="116" t="s">
        <v>137</v>
      </c>
      <c r="D660" s="29" t="s">
        <v>138</v>
      </c>
      <c r="E660" s="115" t="s">
        <v>2302</v>
      </c>
      <c r="F660" s="115"/>
      <c r="G660" s="115" t="s">
        <v>1836</v>
      </c>
      <c r="H660" s="115">
        <f t="shared" ref="H660:H667" si="1132">J660*L660*N660</f>
        <v>20000</v>
      </c>
      <c r="I660" s="115" t="s">
        <v>1227</v>
      </c>
      <c r="J660" s="115">
        <v>1</v>
      </c>
      <c r="K660" s="115" t="s">
        <v>1228</v>
      </c>
      <c r="L660" s="302">
        <f>预算主表!P116/12</f>
        <v>1666.66666666667</v>
      </c>
      <c r="M660" s="115" t="s">
        <v>1229</v>
      </c>
      <c r="N660" s="308">
        <v>12</v>
      </c>
      <c r="O660" s="291"/>
      <c r="P660" s="291"/>
      <c r="Q660" s="291"/>
      <c r="R660" s="291"/>
      <c r="S660" s="291"/>
      <c r="T660" s="291"/>
      <c r="U660" s="291"/>
      <c r="V660" s="291"/>
      <c r="W660" s="291"/>
      <c r="X660" s="291"/>
      <c r="Y660" s="291"/>
      <c r="Z660" s="291"/>
      <c r="AA660" s="291"/>
      <c r="AB660" s="329">
        <f t="shared" ref="AB660:AB667" si="1133">SUM(AC660,AF660,AI660,AL660,AO660,AR660,AU660,AX660,BA660,BD660,BG660,BJ660)</f>
        <v>20000</v>
      </c>
      <c r="AC660" s="329">
        <f t="shared" ref="AC660:AC667" si="1134">$H660/12</f>
        <v>1666.66666666667</v>
      </c>
      <c r="AD660" s="329"/>
      <c r="AE660" s="329"/>
      <c r="AF660" s="329">
        <f t="shared" ref="AF660:AF667" si="1135">$H660/12</f>
        <v>1666.66666666667</v>
      </c>
      <c r="AG660" s="329"/>
      <c r="AH660" s="329"/>
      <c r="AI660" s="329">
        <f t="shared" ref="AI660:AI667" si="1136">$H660/12</f>
        <v>1666.66666666667</v>
      </c>
      <c r="AJ660" s="329"/>
      <c r="AK660" s="329"/>
      <c r="AL660" s="329">
        <f t="shared" ref="AL660:AL667" si="1137">$H660/12</f>
        <v>1666.66666666667</v>
      </c>
      <c r="AM660" s="329"/>
      <c r="AN660" s="329"/>
      <c r="AO660" s="329">
        <f t="shared" ref="AO660:AO667" si="1138">$H660/12</f>
        <v>1666.66666666667</v>
      </c>
      <c r="AP660" s="329"/>
      <c r="AQ660" s="329"/>
      <c r="AR660" s="329">
        <f t="shared" ref="AR660:AR667" si="1139">$H660/12</f>
        <v>1666.66666666667</v>
      </c>
      <c r="AS660" s="329"/>
      <c r="AT660" s="329"/>
      <c r="AU660" s="329">
        <f t="shared" ref="AU660:AU667" si="1140">$H660/12</f>
        <v>1666.66666666667</v>
      </c>
      <c r="AV660" s="329"/>
      <c r="AW660" s="329"/>
      <c r="AX660" s="329">
        <f t="shared" ref="AX660:AX667" si="1141">$H660/12</f>
        <v>1666.66666666667</v>
      </c>
      <c r="AY660" s="329"/>
      <c r="AZ660" s="329"/>
      <c r="BA660" s="329">
        <f t="shared" ref="BA660:BA667" si="1142">$H660/12</f>
        <v>1666.66666666667</v>
      </c>
      <c r="BB660" s="329"/>
      <c r="BC660" s="329"/>
      <c r="BD660" s="329">
        <f t="shared" ref="BD660:BD667" si="1143">$H660/12</f>
        <v>1666.66666666667</v>
      </c>
      <c r="BE660" s="329"/>
      <c r="BF660" s="329"/>
      <c r="BG660" s="329">
        <f t="shared" ref="BG660:BG667" si="1144">$H660/12</f>
        <v>1666.66666666667</v>
      </c>
      <c r="BH660" s="329"/>
      <c r="BI660" s="329"/>
      <c r="BJ660" s="329">
        <f t="shared" ref="BJ660:BJ667" si="1145">$H660/12</f>
        <v>1666.66666666667</v>
      </c>
      <c r="BK660" s="329"/>
      <c r="BL660" s="330"/>
      <c r="BM660" s="315"/>
      <c r="BN660" s="316"/>
    </row>
    <row r="661" s="29" customFormat="1" ht="33.95" hidden="1" customHeight="1" outlineLevel="2" spans="2:66">
      <c r="B661" s="115" t="s">
        <v>784</v>
      </c>
      <c r="C661" s="116" t="s">
        <v>141</v>
      </c>
      <c r="D661" s="29" t="s">
        <v>142</v>
      </c>
      <c r="E661" s="115" t="s">
        <v>2303</v>
      </c>
      <c r="F661" s="115"/>
      <c r="G661" s="115" t="s">
        <v>1836</v>
      </c>
      <c r="H661" s="115">
        <f t="shared" si="1132"/>
        <v>8976</v>
      </c>
      <c r="I661" s="115" t="s">
        <v>1227</v>
      </c>
      <c r="J661" s="115">
        <v>1</v>
      </c>
      <c r="K661" s="115" t="s">
        <v>1228</v>
      </c>
      <c r="L661" s="302">
        <f>预算主表!P117/12</f>
        <v>748</v>
      </c>
      <c r="M661" s="115" t="s">
        <v>1229</v>
      </c>
      <c r="N661" s="308">
        <v>12</v>
      </c>
      <c r="O661" s="291"/>
      <c r="P661" s="291"/>
      <c r="Q661" s="291"/>
      <c r="R661" s="291"/>
      <c r="S661" s="291"/>
      <c r="T661" s="291"/>
      <c r="U661" s="291"/>
      <c r="V661" s="291"/>
      <c r="W661" s="291"/>
      <c r="X661" s="291"/>
      <c r="Y661" s="291"/>
      <c r="Z661" s="291"/>
      <c r="AA661" s="291"/>
      <c r="AB661" s="329">
        <f t="shared" si="1133"/>
        <v>8976</v>
      </c>
      <c r="AC661" s="329">
        <f t="shared" si="1134"/>
        <v>748</v>
      </c>
      <c r="AD661" s="329"/>
      <c r="AE661" s="329"/>
      <c r="AF661" s="329">
        <f t="shared" si="1135"/>
        <v>748</v>
      </c>
      <c r="AG661" s="329"/>
      <c r="AH661" s="329"/>
      <c r="AI661" s="329">
        <f t="shared" si="1136"/>
        <v>748</v>
      </c>
      <c r="AJ661" s="329"/>
      <c r="AK661" s="329"/>
      <c r="AL661" s="329">
        <f t="shared" si="1137"/>
        <v>748</v>
      </c>
      <c r="AM661" s="329"/>
      <c r="AN661" s="329"/>
      <c r="AO661" s="329">
        <f t="shared" si="1138"/>
        <v>748</v>
      </c>
      <c r="AP661" s="329"/>
      <c r="AQ661" s="329"/>
      <c r="AR661" s="329">
        <f t="shared" si="1139"/>
        <v>748</v>
      </c>
      <c r="AS661" s="329"/>
      <c r="AT661" s="329"/>
      <c r="AU661" s="329">
        <f t="shared" si="1140"/>
        <v>748</v>
      </c>
      <c r="AV661" s="329"/>
      <c r="AW661" s="329"/>
      <c r="AX661" s="329">
        <f t="shared" si="1141"/>
        <v>748</v>
      </c>
      <c r="AY661" s="329"/>
      <c r="AZ661" s="329"/>
      <c r="BA661" s="329">
        <f t="shared" si="1142"/>
        <v>748</v>
      </c>
      <c r="BB661" s="329"/>
      <c r="BC661" s="329"/>
      <c r="BD661" s="329">
        <f t="shared" si="1143"/>
        <v>748</v>
      </c>
      <c r="BE661" s="329"/>
      <c r="BF661" s="329"/>
      <c r="BG661" s="329">
        <f t="shared" si="1144"/>
        <v>748</v>
      </c>
      <c r="BH661" s="329"/>
      <c r="BI661" s="329"/>
      <c r="BJ661" s="329">
        <f t="shared" si="1145"/>
        <v>748</v>
      </c>
      <c r="BK661" s="329"/>
      <c r="BL661" s="330"/>
      <c r="BM661" s="315"/>
      <c r="BN661" s="316"/>
    </row>
    <row r="662" s="29" customFormat="1" ht="33.95" hidden="1" customHeight="1" outlineLevel="2" spans="2:66">
      <c r="B662" s="115" t="s">
        <v>784</v>
      </c>
      <c r="C662" s="116" t="s">
        <v>102</v>
      </c>
      <c r="D662" s="29" t="s">
        <v>103</v>
      </c>
      <c r="E662" s="115" t="s">
        <v>2304</v>
      </c>
      <c r="F662" s="115"/>
      <c r="G662" s="115" t="s">
        <v>1836</v>
      </c>
      <c r="H662" s="115">
        <f t="shared" si="1132"/>
        <v>0</v>
      </c>
      <c r="I662" s="115" t="s">
        <v>1227</v>
      </c>
      <c r="J662" s="115">
        <v>1</v>
      </c>
      <c r="K662" s="115" t="s">
        <v>1228</v>
      </c>
      <c r="L662" s="302"/>
      <c r="M662" s="115" t="s">
        <v>1229</v>
      </c>
      <c r="N662" s="308">
        <v>12</v>
      </c>
      <c r="O662" s="291"/>
      <c r="P662" s="291"/>
      <c r="Q662" s="291"/>
      <c r="R662" s="291"/>
      <c r="S662" s="291"/>
      <c r="T662" s="291"/>
      <c r="U662" s="291"/>
      <c r="V662" s="291"/>
      <c r="W662" s="291"/>
      <c r="X662" s="291"/>
      <c r="Y662" s="291"/>
      <c r="Z662" s="291"/>
      <c r="AA662" s="291"/>
      <c r="AB662" s="329">
        <f t="shared" si="1133"/>
        <v>0</v>
      </c>
      <c r="AC662" s="329">
        <f t="shared" si="1134"/>
        <v>0</v>
      </c>
      <c r="AD662" s="329"/>
      <c r="AE662" s="329"/>
      <c r="AF662" s="329">
        <f t="shared" si="1135"/>
        <v>0</v>
      </c>
      <c r="AG662" s="329"/>
      <c r="AH662" s="329"/>
      <c r="AI662" s="329">
        <f t="shared" si="1136"/>
        <v>0</v>
      </c>
      <c r="AJ662" s="329"/>
      <c r="AK662" s="329"/>
      <c r="AL662" s="329">
        <f t="shared" si="1137"/>
        <v>0</v>
      </c>
      <c r="AM662" s="329"/>
      <c r="AN662" s="329"/>
      <c r="AO662" s="329">
        <f t="shared" si="1138"/>
        <v>0</v>
      </c>
      <c r="AP662" s="329"/>
      <c r="AQ662" s="329"/>
      <c r="AR662" s="329">
        <f t="shared" si="1139"/>
        <v>0</v>
      </c>
      <c r="AS662" s="329"/>
      <c r="AT662" s="329"/>
      <c r="AU662" s="329">
        <f t="shared" si="1140"/>
        <v>0</v>
      </c>
      <c r="AV662" s="329"/>
      <c r="AW662" s="329"/>
      <c r="AX662" s="329">
        <f t="shared" si="1141"/>
        <v>0</v>
      </c>
      <c r="AY662" s="329"/>
      <c r="AZ662" s="329"/>
      <c r="BA662" s="329">
        <f t="shared" si="1142"/>
        <v>0</v>
      </c>
      <c r="BB662" s="329"/>
      <c r="BC662" s="329"/>
      <c r="BD662" s="329">
        <f t="shared" si="1143"/>
        <v>0</v>
      </c>
      <c r="BE662" s="329"/>
      <c r="BF662" s="329"/>
      <c r="BG662" s="329">
        <f t="shared" si="1144"/>
        <v>0</v>
      </c>
      <c r="BH662" s="329"/>
      <c r="BI662" s="329"/>
      <c r="BJ662" s="329">
        <f t="shared" si="1145"/>
        <v>0</v>
      </c>
      <c r="BK662" s="329"/>
      <c r="BL662" s="330"/>
      <c r="BM662" s="315"/>
      <c r="BN662" s="316"/>
    </row>
    <row r="663" s="29" customFormat="1" ht="33.95" hidden="1" customHeight="1" outlineLevel="2" spans="2:66">
      <c r="B663" s="115" t="s">
        <v>784</v>
      </c>
      <c r="C663" s="116" t="s">
        <v>143</v>
      </c>
      <c r="D663" s="29" t="s">
        <v>144</v>
      </c>
      <c r="E663" s="115"/>
      <c r="F663" s="115"/>
      <c r="G663" s="115" t="s">
        <v>1836</v>
      </c>
      <c r="H663" s="115">
        <f t="shared" si="1132"/>
        <v>0</v>
      </c>
      <c r="I663" s="115" t="s">
        <v>1227</v>
      </c>
      <c r="J663" s="115">
        <v>1</v>
      </c>
      <c r="K663" s="115" t="s">
        <v>1228</v>
      </c>
      <c r="L663" s="302"/>
      <c r="M663" s="115" t="s">
        <v>1229</v>
      </c>
      <c r="N663" s="308">
        <v>12</v>
      </c>
      <c r="O663" s="291"/>
      <c r="P663" s="291"/>
      <c r="Q663" s="291"/>
      <c r="R663" s="291"/>
      <c r="S663" s="291"/>
      <c r="T663" s="291"/>
      <c r="U663" s="291"/>
      <c r="V663" s="291"/>
      <c r="W663" s="291"/>
      <c r="X663" s="291"/>
      <c r="Y663" s="291"/>
      <c r="Z663" s="291"/>
      <c r="AA663" s="291"/>
      <c r="AB663" s="329">
        <f t="shared" si="1133"/>
        <v>0</v>
      </c>
      <c r="AC663" s="329">
        <f t="shared" si="1134"/>
        <v>0</v>
      </c>
      <c r="AD663" s="329"/>
      <c r="AE663" s="329"/>
      <c r="AF663" s="329">
        <f t="shared" si="1135"/>
        <v>0</v>
      </c>
      <c r="AG663" s="329"/>
      <c r="AH663" s="329"/>
      <c r="AI663" s="329">
        <f t="shared" si="1136"/>
        <v>0</v>
      </c>
      <c r="AJ663" s="329"/>
      <c r="AK663" s="329"/>
      <c r="AL663" s="329">
        <f t="shared" si="1137"/>
        <v>0</v>
      </c>
      <c r="AM663" s="329"/>
      <c r="AN663" s="329"/>
      <c r="AO663" s="329">
        <f t="shared" si="1138"/>
        <v>0</v>
      </c>
      <c r="AP663" s="329"/>
      <c r="AQ663" s="329"/>
      <c r="AR663" s="329">
        <f t="shared" si="1139"/>
        <v>0</v>
      </c>
      <c r="AS663" s="329"/>
      <c r="AT663" s="329"/>
      <c r="AU663" s="329">
        <f t="shared" si="1140"/>
        <v>0</v>
      </c>
      <c r="AV663" s="329"/>
      <c r="AW663" s="329"/>
      <c r="AX663" s="329">
        <f t="shared" si="1141"/>
        <v>0</v>
      </c>
      <c r="AY663" s="329"/>
      <c r="AZ663" s="329"/>
      <c r="BA663" s="329">
        <f t="shared" si="1142"/>
        <v>0</v>
      </c>
      <c r="BB663" s="329"/>
      <c r="BC663" s="329"/>
      <c r="BD663" s="329">
        <f t="shared" si="1143"/>
        <v>0</v>
      </c>
      <c r="BE663" s="329"/>
      <c r="BF663" s="329"/>
      <c r="BG663" s="329">
        <f t="shared" si="1144"/>
        <v>0</v>
      </c>
      <c r="BH663" s="329"/>
      <c r="BI663" s="329"/>
      <c r="BJ663" s="329">
        <f t="shared" si="1145"/>
        <v>0</v>
      </c>
      <c r="BK663" s="329"/>
      <c r="BL663" s="330"/>
      <c r="BM663" s="315"/>
      <c r="BN663" s="316"/>
    </row>
    <row r="664" s="29" customFormat="1" ht="33.95" hidden="1" customHeight="1" outlineLevel="2" spans="2:66">
      <c r="B664" s="115" t="s">
        <v>784</v>
      </c>
      <c r="C664" s="116" t="s">
        <v>147</v>
      </c>
      <c r="D664" s="29" t="s">
        <v>148</v>
      </c>
      <c r="E664" s="115" t="s">
        <v>2305</v>
      </c>
      <c r="F664" s="115"/>
      <c r="G664" s="115" t="s">
        <v>1836</v>
      </c>
      <c r="H664" s="115">
        <f t="shared" si="1132"/>
        <v>3600</v>
      </c>
      <c r="I664" s="115" t="s">
        <v>1227</v>
      </c>
      <c r="J664" s="115">
        <v>1</v>
      </c>
      <c r="K664" s="115" t="s">
        <v>1228</v>
      </c>
      <c r="L664" s="302">
        <f>预算主表!P119/12</f>
        <v>300</v>
      </c>
      <c r="M664" s="115" t="s">
        <v>1229</v>
      </c>
      <c r="N664" s="308">
        <v>12</v>
      </c>
      <c r="O664" s="291"/>
      <c r="P664" s="291"/>
      <c r="Q664" s="291"/>
      <c r="R664" s="291"/>
      <c r="S664" s="291"/>
      <c r="T664" s="291"/>
      <c r="U664" s="291"/>
      <c r="V664" s="291"/>
      <c r="W664" s="291"/>
      <c r="X664" s="291"/>
      <c r="Y664" s="291"/>
      <c r="Z664" s="291"/>
      <c r="AA664" s="291"/>
      <c r="AB664" s="329">
        <f t="shared" si="1133"/>
        <v>3600</v>
      </c>
      <c r="AC664" s="329">
        <f t="shared" si="1134"/>
        <v>300</v>
      </c>
      <c r="AD664" s="329"/>
      <c r="AE664" s="329"/>
      <c r="AF664" s="329">
        <f t="shared" si="1135"/>
        <v>300</v>
      </c>
      <c r="AG664" s="329"/>
      <c r="AH664" s="329"/>
      <c r="AI664" s="329">
        <f t="shared" si="1136"/>
        <v>300</v>
      </c>
      <c r="AJ664" s="329"/>
      <c r="AK664" s="329"/>
      <c r="AL664" s="329">
        <f t="shared" si="1137"/>
        <v>300</v>
      </c>
      <c r="AM664" s="329"/>
      <c r="AN664" s="329"/>
      <c r="AO664" s="329">
        <f t="shared" si="1138"/>
        <v>300</v>
      </c>
      <c r="AP664" s="329"/>
      <c r="AQ664" s="329"/>
      <c r="AR664" s="329">
        <f t="shared" si="1139"/>
        <v>300</v>
      </c>
      <c r="AS664" s="329"/>
      <c r="AT664" s="329"/>
      <c r="AU664" s="329">
        <f t="shared" si="1140"/>
        <v>300</v>
      </c>
      <c r="AV664" s="329"/>
      <c r="AW664" s="329"/>
      <c r="AX664" s="329">
        <f t="shared" si="1141"/>
        <v>300</v>
      </c>
      <c r="AY664" s="329"/>
      <c r="AZ664" s="329"/>
      <c r="BA664" s="329">
        <f t="shared" si="1142"/>
        <v>300</v>
      </c>
      <c r="BB664" s="329"/>
      <c r="BC664" s="329"/>
      <c r="BD664" s="329">
        <f t="shared" si="1143"/>
        <v>300</v>
      </c>
      <c r="BE664" s="329"/>
      <c r="BF664" s="329"/>
      <c r="BG664" s="329">
        <f t="shared" si="1144"/>
        <v>300</v>
      </c>
      <c r="BH664" s="329"/>
      <c r="BI664" s="329"/>
      <c r="BJ664" s="329">
        <f t="shared" si="1145"/>
        <v>300</v>
      </c>
      <c r="BK664" s="329"/>
      <c r="BL664" s="330"/>
      <c r="BM664" s="315"/>
      <c r="BN664" s="316"/>
    </row>
    <row r="665" s="29" customFormat="1" ht="33.95" hidden="1" customHeight="1" outlineLevel="2" spans="2:66">
      <c r="B665" s="115" t="s">
        <v>784</v>
      </c>
      <c r="C665" s="116" t="s">
        <v>153</v>
      </c>
      <c r="D665" s="29" t="s">
        <v>154</v>
      </c>
      <c r="E665" s="115" t="s">
        <v>2306</v>
      </c>
      <c r="F665" s="115"/>
      <c r="G665" s="115" t="s">
        <v>1836</v>
      </c>
      <c r="H665" s="115">
        <f t="shared" si="1132"/>
        <v>0</v>
      </c>
      <c r="I665" s="115" t="s">
        <v>1227</v>
      </c>
      <c r="J665" s="115">
        <v>1</v>
      </c>
      <c r="K665" s="115" t="s">
        <v>1228</v>
      </c>
      <c r="L665" s="302">
        <f>预算主表!P125/12</f>
        <v>0</v>
      </c>
      <c r="M665" s="115" t="s">
        <v>1229</v>
      </c>
      <c r="N665" s="308">
        <v>12</v>
      </c>
      <c r="O665" s="291"/>
      <c r="P665" s="291"/>
      <c r="Q665" s="291"/>
      <c r="R665" s="291"/>
      <c r="S665" s="291"/>
      <c r="T665" s="291"/>
      <c r="U665" s="291"/>
      <c r="V665" s="291"/>
      <c r="W665" s="291"/>
      <c r="X665" s="291"/>
      <c r="Y665" s="291"/>
      <c r="Z665" s="291"/>
      <c r="AA665" s="291"/>
      <c r="AB665" s="329">
        <f t="shared" si="1133"/>
        <v>0</v>
      </c>
      <c r="AC665" s="329">
        <f t="shared" si="1134"/>
        <v>0</v>
      </c>
      <c r="AD665" s="329"/>
      <c r="AE665" s="329"/>
      <c r="AF665" s="329">
        <f t="shared" si="1135"/>
        <v>0</v>
      </c>
      <c r="AG665" s="329"/>
      <c r="AH665" s="329"/>
      <c r="AI665" s="329">
        <f t="shared" si="1136"/>
        <v>0</v>
      </c>
      <c r="AJ665" s="329"/>
      <c r="AK665" s="329"/>
      <c r="AL665" s="329">
        <f t="shared" si="1137"/>
        <v>0</v>
      </c>
      <c r="AM665" s="329"/>
      <c r="AN665" s="329"/>
      <c r="AO665" s="329">
        <f t="shared" si="1138"/>
        <v>0</v>
      </c>
      <c r="AP665" s="329"/>
      <c r="AQ665" s="329"/>
      <c r="AR665" s="329">
        <f t="shared" si="1139"/>
        <v>0</v>
      </c>
      <c r="AS665" s="329"/>
      <c r="AT665" s="329"/>
      <c r="AU665" s="329">
        <f t="shared" si="1140"/>
        <v>0</v>
      </c>
      <c r="AV665" s="329"/>
      <c r="AW665" s="329"/>
      <c r="AX665" s="329">
        <f t="shared" si="1141"/>
        <v>0</v>
      </c>
      <c r="AY665" s="329"/>
      <c r="AZ665" s="329"/>
      <c r="BA665" s="329">
        <f t="shared" si="1142"/>
        <v>0</v>
      </c>
      <c r="BB665" s="329"/>
      <c r="BC665" s="329"/>
      <c r="BD665" s="329">
        <f t="shared" si="1143"/>
        <v>0</v>
      </c>
      <c r="BE665" s="329"/>
      <c r="BF665" s="329"/>
      <c r="BG665" s="329">
        <f t="shared" si="1144"/>
        <v>0</v>
      </c>
      <c r="BH665" s="329"/>
      <c r="BI665" s="329"/>
      <c r="BJ665" s="329">
        <f t="shared" si="1145"/>
        <v>0</v>
      </c>
      <c r="BK665" s="329"/>
      <c r="BL665" s="330"/>
      <c r="BM665" s="315"/>
      <c r="BN665" s="316"/>
    </row>
    <row r="666" s="29" customFormat="1" ht="33.95" hidden="1" customHeight="1" outlineLevel="2" spans="2:66">
      <c r="B666" s="115" t="s">
        <v>784</v>
      </c>
      <c r="C666" s="116" t="s">
        <v>157</v>
      </c>
      <c r="D666" s="29" t="s">
        <v>158</v>
      </c>
      <c r="E666" s="115" t="s">
        <v>2307</v>
      </c>
      <c r="F666" s="115"/>
      <c r="G666" s="115" t="s">
        <v>1836</v>
      </c>
      <c r="H666" s="115">
        <f t="shared" si="1132"/>
        <v>2000</v>
      </c>
      <c r="I666" s="115" t="s">
        <v>1227</v>
      </c>
      <c r="J666" s="115">
        <v>1</v>
      </c>
      <c r="K666" s="115" t="s">
        <v>1228</v>
      </c>
      <c r="L666" s="302">
        <f>预算主表!P127/12</f>
        <v>166.666666666667</v>
      </c>
      <c r="M666" s="115" t="s">
        <v>1229</v>
      </c>
      <c r="N666" s="308">
        <v>12</v>
      </c>
      <c r="O666" s="291"/>
      <c r="P666" s="291"/>
      <c r="Q666" s="291"/>
      <c r="R666" s="291"/>
      <c r="S666" s="291"/>
      <c r="T666" s="291"/>
      <c r="U666" s="291"/>
      <c r="V666" s="291"/>
      <c r="W666" s="291"/>
      <c r="X666" s="291"/>
      <c r="Y666" s="291"/>
      <c r="Z666" s="291"/>
      <c r="AA666" s="291"/>
      <c r="AB666" s="329">
        <f t="shared" si="1133"/>
        <v>2000</v>
      </c>
      <c r="AC666" s="329">
        <f t="shared" si="1134"/>
        <v>166.666666666667</v>
      </c>
      <c r="AD666" s="329"/>
      <c r="AE666" s="329"/>
      <c r="AF666" s="329">
        <f t="shared" si="1135"/>
        <v>166.666666666667</v>
      </c>
      <c r="AG666" s="329"/>
      <c r="AH666" s="329"/>
      <c r="AI666" s="329">
        <f t="shared" si="1136"/>
        <v>166.666666666667</v>
      </c>
      <c r="AJ666" s="329"/>
      <c r="AK666" s="329"/>
      <c r="AL666" s="329">
        <f t="shared" si="1137"/>
        <v>166.666666666667</v>
      </c>
      <c r="AM666" s="329"/>
      <c r="AN666" s="329"/>
      <c r="AO666" s="329">
        <f t="shared" si="1138"/>
        <v>166.666666666667</v>
      </c>
      <c r="AP666" s="329"/>
      <c r="AQ666" s="329"/>
      <c r="AR666" s="329">
        <f t="shared" si="1139"/>
        <v>166.666666666667</v>
      </c>
      <c r="AS666" s="329"/>
      <c r="AT666" s="329"/>
      <c r="AU666" s="329">
        <f t="shared" si="1140"/>
        <v>166.666666666667</v>
      </c>
      <c r="AV666" s="329"/>
      <c r="AW666" s="329"/>
      <c r="AX666" s="329">
        <f t="shared" si="1141"/>
        <v>166.666666666667</v>
      </c>
      <c r="AY666" s="329"/>
      <c r="AZ666" s="329"/>
      <c r="BA666" s="329">
        <f t="shared" si="1142"/>
        <v>166.666666666667</v>
      </c>
      <c r="BB666" s="329"/>
      <c r="BC666" s="329"/>
      <c r="BD666" s="329">
        <f t="shared" si="1143"/>
        <v>166.666666666667</v>
      </c>
      <c r="BE666" s="329"/>
      <c r="BF666" s="329"/>
      <c r="BG666" s="329">
        <f t="shared" si="1144"/>
        <v>166.666666666667</v>
      </c>
      <c r="BH666" s="329"/>
      <c r="BI666" s="329"/>
      <c r="BJ666" s="329">
        <f t="shared" si="1145"/>
        <v>166.666666666667</v>
      </c>
      <c r="BK666" s="329"/>
      <c r="BL666" s="330"/>
      <c r="BM666" s="315"/>
      <c r="BN666" s="316"/>
    </row>
    <row r="667" s="29" customFormat="1" ht="33.95" hidden="1" customHeight="1" outlineLevel="2" spans="2:66">
      <c r="B667" s="115" t="s">
        <v>784</v>
      </c>
      <c r="C667" s="116" t="s">
        <v>78</v>
      </c>
      <c r="D667" s="29" t="s">
        <v>79</v>
      </c>
      <c r="E667" s="115" t="s">
        <v>2308</v>
      </c>
      <c r="F667" s="115"/>
      <c r="G667" s="115" t="s">
        <v>1836</v>
      </c>
      <c r="H667" s="115">
        <f t="shared" si="1132"/>
        <v>0</v>
      </c>
      <c r="I667" s="115" t="s">
        <v>1227</v>
      </c>
      <c r="J667" s="115">
        <v>1</v>
      </c>
      <c r="K667" s="115" t="s">
        <v>1228</v>
      </c>
      <c r="L667" s="302">
        <f>预算主表!P98/12</f>
        <v>0</v>
      </c>
      <c r="M667" s="115" t="s">
        <v>1229</v>
      </c>
      <c r="N667" s="308">
        <v>12</v>
      </c>
      <c r="O667" s="291"/>
      <c r="P667" s="291"/>
      <c r="Q667" s="291"/>
      <c r="R667" s="291"/>
      <c r="S667" s="291"/>
      <c r="T667" s="291"/>
      <c r="U667" s="291"/>
      <c r="V667" s="291"/>
      <c r="W667" s="291"/>
      <c r="X667" s="291"/>
      <c r="Y667" s="291"/>
      <c r="Z667" s="291"/>
      <c r="AA667" s="291"/>
      <c r="AB667" s="329">
        <f t="shared" si="1133"/>
        <v>0</v>
      </c>
      <c r="AC667" s="329">
        <f t="shared" si="1134"/>
        <v>0</v>
      </c>
      <c r="AD667" s="329"/>
      <c r="AE667" s="329"/>
      <c r="AF667" s="329">
        <f t="shared" si="1135"/>
        <v>0</v>
      </c>
      <c r="AG667" s="329"/>
      <c r="AH667" s="329"/>
      <c r="AI667" s="329">
        <f t="shared" si="1136"/>
        <v>0</v>
      </c>
      <c r="AJ667" s="329"/>
      <c r="AK667" s="329"/>
      <c r="AL667" s="329">
        <f t="shared" si="1137"/>
        <v>0</v>
      </c>
      <c r="AM667" s="329"/>
      <c r="AN667" s="329"/>
      <c r="AO667" s="329">
        <f t="shared" si="1138"/>
        <v>0</v>
      </c>
      <c r="AP667" s="329"/>
      <c r="AQ667" s="329"/>
      <c r="AR667" s="329">
        <f t="shared" si="1139"/>
        <v>0</v>
      </c>
      <c r="AS667" s="329"/>
      <c r="AT667" s="329"/>
      <c r="AU667" s="329">
        <f t="shared" si="1140"/>
        <v>0</v>
      </c>
      <c r="AV667" s="329"/>
      <c r="AW667" s="329"/>
      <c r="AX667" s="329">
        <f t="shared" si="1141"/>
        <v>0</v>
      </c>
      <c r="AY667" s="329"/>
      <c r="AZ667" s="329"/>
      <c r="BA667" s="329">
        <f t="shared" si="1142"/>
        <v>0</v>
      </c>
      <c r="BB667" s="329"/>
      <c r="BC667" s="329"/>
      <c r="BD667" s="329">
        <f t="shared" si="1143"/>
        <v>0</v>
      </c>
      <c r="BE667" s="329"/>
      <c r="BF667" s="329"/>
      <c r="BG667" s="329">
        <f t="shared" si="1144"/>
        <v>0</v>
      </c>
      <c r="BH667" s="329"/>
      <c r="BI667" s="329"/>
      <c r="BJ667" s="329">
        <f t="shared" si="1145"/>
        <v>0</v>
      </c>
      <c r="BK667" s="329"/>
      <c r="BL667" s="330"/>
      <c r="BM667" s="315"/>
      <c r="BN667" s="316"/>
    </row>
    <row r="668" s="111" customFormat="1" ht="33.95" hidden="1" customHeight="1" outlineLevel="1" collapsed="1" spans="2:66">
      <c r="B668" s="112" t="s">
        <v>779</v>
      </c>
      <c r="C668" s="113">
        <v>1.6</v>
      </c>
      <c r="D668" s="111" t="s">
        <v>217</v>
      </c>
      <c r="F668" s="111" t="s">
        <v>2309</v>
      </c>
      <c r="G668" s="112"/>
      <c r="H668" s="112">
        <f>H669+H691+H692+H693+H694</f>
        <v>69441.7475728155</v>
      </c>
      <c r="N668" s="307"/>
      <c r="O668" s="290"/>
      <c r="P668" s="290"/>
      <c r="Q668" s="290"/>
      <c r="R668" s="290"/>
      <c r="S668" s="290"/>
      <c r="T668" s="290"/>
      <c r="U668" s="290"/>
      <c r="V668" s="290"/>
      <c r="W668" s="290"/>
      <c r="X668" s="290"/>
      <c r="Y668" s="290"/>
      <c r="Z668" s="290"/>
      <c r="AA668" s="290"/>
      <c r="AB668" s="112">
        <f t="shared" ref="AB668:AF668" si="1146">AB669+AB691+AB692+AB693+AB694</f>
        <v>69441.7475728155</v>
      </c>
      <c r="AC668" s="112">
        <f t="shared" si="1146"/>
        <v>68066.7475728155</v>
      </c>
      <c r="AF668" s="112">
        <f t="shared" si="1146"/>
        <v>125</v>
      </c>
      <c r="AI668" s="112">
        <f>AI669+AI691+AI692+AI693+AI694</f>
        <v>125</v>
      </c>
      <c r="AL668" s="112">
        <f>AL669+AL691+AL692+AL693+AL694</f>
        <v>125</v>
      </c>
      <c r="AO668" s="112">
        <f>AO669+AO691+AO692+AO693+AO694</f>
        <v>125</v>
      </c>
      <c r="AR668" s="112">
        <f>AR669+AR691+AR692+AR693+AR694</f>
        <v>125</v>
      </c>
      <c r="AU668" s="112">
        <f>AU669+AU691+AU692+AU693+AU694</f>
        <v>125</v>
      </c>
      <c r="AX668" s="112">
        <f>AX669+AX691+AX692+AX693+AX694</f>
        <v>125</v>
      </c>
      <c r="BA668" s="112">
        <f>BA669+BA691+BA692+BA693+BA694</f>
        <v>125</v>
      </c>
      <c r="BD668" s="112">
        <f>BD669+BD691+BD692+BD693+BD694</f>
        <v>125</v>
      </c>
      <c r="BG668" s="112">
        <f>BG669+BG691+BG692+BG693+BG694</f>
        <v>125</v>
      </c>
      <c r="BJ668" s="112">
        <f>BJ669+BJ691+BJ692+BJ693+BJ694</f>
        <v>125</v>
      </c>
      <c r="BL668" s="307"/>
      <c r="BM668" s="315"/>
      <c r="BN668" s="290"/>
    </row>
    <row r="669" s="29" customFormat="1" ht="33.95" hidden="1" customHeight="1" outlineLevel="2" collapsed="1" spans="2:66">
      <c r="B669" s="115" t="s">
        <v>779</v>
      </c>
      <c r="C669" s="116" t="s">
        <v>2310</v>
      </c>
      <c r="D669" s="29" t="s">
        <v>2311</v>
      </c>
      <c r="G669" s="115"/>
      <c r="H669" s="115">
        <f>SUM(H670:H690)</f>
        <v>1500</v>
      </c>
      <c r="I669" s="115"/>
      <c r="N669" s="328"/>
      <c r="O669" s="291"/>
      <c r="P669" s="291"/>
      <c r="Q669" s="291"/>
      <c r="R669" s="291"/>
      <c r="S669" s="291"/>
      <c r="T669" s="291"/>
      <c r="U669" s="291"/>
      <c r="V669" s="291"/>
      <c r="W669" s="291"/>
      <c r="X669" s="291"/>
      <c r="Y669" s="291"/>
      <c r="Z669" s="291"/>
      <c r="AA669" s="316"/>
      <c r="AB669" s="115">
        <f t="shared" ref="AB669:AF669" si="1147">SUM(AB670:AB690)</f>
        <v>1500</v>
      </c>
      <c r="AC669" s="115">
        <f t="shared" si="1147"/>
        <v>125</v>
      </c>
      <c r="AF669" s="115">
        <f t="shared" si="1147"/>
        <v>125</v>
      </c>
      <c r="AI669" s="115">
        <f>SUM(AI670:AI690)</f>
        <v>125</v>
      </c>
      <c r="AL669" s="115">
        <f>SUM(AL670:AL690)</f>
        <v>125</v>
      </c>
      <c r="AO669" s="115">
        <f>SUM(AO670:AO690)</f>
        <v>125</v>
      </c>
      <c r="AR669" s="115">
        <f>SUM(AR670:AR690)</f>
        <v>125</v>
      </c>
      <c r="AU669" s="115">
        <f>SUM(AU670:AU690)</f>
        <v>125</v>
      </c>
      <c r="AX669" s="115">
        <f>SUM(AX670:AX690)</f>
        <v>125</v>
      </c>
      <c r="BA669" s="115">
        <f>SUM(BA670:BA690)</f>
        <v>125</v>
      </c>
      <c r="BD669" s="115">
        <f>SUM(BD670:BD690)</f>
        <v>125</v>
      </c>
      <c r="BG669" s="115">
        <f>SUM(BG670:BG690)</f>
        <v>125</v>
      </c>
      <c r="BJ669" s="115">
        <f>SUM(BJ670:BJ690)</f>
        <v>125</v>
      </c>
      <c r="BL669" s="328"/>
      <c r="BM669" s="315"/>
      <c r="BN669" s="316"/>
    </row>
    <row r="670" s="48" customFormat="1" ht="33.95" hidden="1" customHeight="1" outlineLevel="3" spans="2:66">
      <c r="B670" s="118" t="s">
        <v>784</v>
      </c>
      <c r="C670" s="119" t="s">
        <v>2312</v>
      </c>
      <c r="D670" s="48" t="s">
        <v>2313</v>
      </c>
      <c r="F670" s="118" t="s">
        <v>1610</v>
      </c>
      <c r="G670" s="118" t="s">
        <v>928</v>
      </c>
      <c r="H670" s="118">
        <f t="shared" ref="H670:H681" si="1148">J670*L670</f>
        <v>0</v>
      </c>
      <c r="I670" s="118" t="s">
        <v>1227</v>
      </c>
      <c r="J670" s="302"/>
      <c r="K670" s="118" t="s">
        <v>1381</v>
      </c>
      <c r="L670" s="118">
        <v>1700</v>
      </c>
      <c r="M670" s="118" t="s">
        <v>1660</v>
      </c>
      <c r="N670" s="118">
        <f t="shared" ref="N670:N681" si="1149">COUNTA(O670:Z670)</f>
        <v>0</v>
      </c>
      <c r="O670" s="321"/>
      <c r="P670" s="321"/>
      <c r="Q670" s="321"/>
      <c r="R670" s="321"/>
      <c r="S670" s="321"/>
      <c r="T670" s="321"/>
      <c r="U670" s="321"/>
      <c r="V670" s="321"/>
      <c r="W670" s="321"/>
      <c r="X670" s="321"/>
      <c r="Y670" s="321"/>
      <c r="Z670" s="321"/>
      <c r="AA670" s="118"/>
      <c r="AB670" s="118">
        <f t="shared" ref="AB670:AB681" si="1150">SUM(AC670,AF670,AI670,AL670,AO670,AR670,AU670,AX670,BA670,BD670,BG670,BJ670)</f>
        <v>0</v>
      </c>
      <c r="AC670" s="118">
        <f t="shared" ref="AC670:AC681" si="1151">IF(O670="√",$J670*$L670/$N670,0)</f>
        <v>0</v>
      </c>
      <c r="AD670" s="118"/>
      <c r="AE670" s="118"/>
      <c r="AF670" s="118">
        <f t="shared" ref="AF670:AF681" si="1152">IF(P670="√",$J670*$L670/$N670,0)</f>
        <v>0</v>
      </c>
      <c r="AG670" s="118"/>
      <c r="AH670" s="118"/>
      <c r="AI670" s="118">
        <f t="shared" ref="AI670:AI681" si="1153">IF(Q670="√",$J670*$L670/$N670,0)</f>
        <v>0</v>
      </c>
      <c r="AJ670" s="118"/>
      <c r="AK670" s="118"/>
      <c r="AL670" s="118">
        <f t="shared" ref="AL670:AL681" si="1154">IF(R670="√",$J670*$L670/$N670,0)</f>
        <v>0</v>
      </c>
      <c r="AM670" s="118"/>
      <c r="AN670" s="118"/>
      <c r="AO670" s="118">
        <f t="shared" ref="AO670:AO681" si="1155">IF(S670="√",$J670*$L670/$N670,0)</f>
        <v>0</v>
      </c>
      <c r="AP670" s="118"/>
      <c r="AQ670" s="118"/>
      <c r="AR670" s="118">
        <f t="shared" ref="AR670:AR681" si="1156">IF(T670="√",$J670*$L670/$N670,0)</f>
        <v>0</v>
      </c>
      <c r="AS670" s="118"/>
      <c r="AT670" s="118"/>
      <c r="AU670" s="118">
        <f t="shared" ref="AU670:AU681" si="1157">IF(U670="√",$J670*$L670/$N670,0)</f>
        <v>0</v>
      </c>
      <c r="AV670" s="118"/>
      <c r="AW670" s="118"/>
      <c r="AX670" s="118">
        <f t="shared" ref="AX670:AX681" si="1158">IF(V670="√",$J670*$L670/$N670,0)</f>
        <v>0</v>
      </c>
      <c r="AY670" s="118"/>
      <c r="AZ670" s="118"/>
      <c r="BA670" s="118">
        <f t="shared" ref="BA670:BA681" si="1159">IF(W670="√",$J670*$L670/$N670,0)</f>
        <v>0</v>
      </c>
      <c r="BB670" s="118"/>
      <c r="BC670" s="118"/>
      <c r="BD670" s="118">
        <f t="shared" ref="BD670:BD681" si="1160">IF(X670="√",$J670*$L670/$N670,0)</f>
        <v>0</v>
      </c>
      <c r="BE670" s="118"/>
      <c r="BF670" s="118"/>
      <c r="BG670" s="118">
        <f t="shared" ref="BG670:BG681" si="1161">IF(Y670="√",$J670*$L670/$N670,0)</f>
        <v>0</v>
      </c>
      <c r="BH670" s="118"/>
      <c r="BI670" s="118"/>
      <c r="BJ670" s="118">
        <f t="shared" ref="BJ670:BJ681" si="1162">IF(Z670="√",$J670*$L670/$N670,0)</f>
        <v>0</v>
      </c>
      <c r="BK670" s="118"/>
      <c r="BL670" s="309"/>
      <c r="BM670" s="315"/>
      <c r="BN670" s="317"/>
    </row>
    <row r="671" s="48" customFormat="1" ht="33.95" hidden="1" customHeight="1" outlineLevel="3" spans="2:66">
      <c r="B671" s="118" t="s">
        <v>784</v>
      </c>
      <c r="C671" s="119" t="s">
        <v>2314</v>
      </c>
      <c r="D671" s="48" t="s">
        <v>2315</v>
      </c>
      <c r="F671" s="118" t="s">
        <v>1610</v>
      </c>
      <c r="G671" s="118" t="s">
        <v>928</v>
      </c>
      <c r="H671" s="118">
        <f t="shared" si="1148"/>
        <v>0</v>
      </c>
      <c r="I671" s="118" t="s">
        <v>1227</v>
      </c>
      <c r="J671" s="302"/>
      <c r="K671" s="118" t="s">
        <v>1381</v>
      </c>
      <c r="L671" s="118">
        <v>510</v>
      </c>
      <c r="M671" s="118" t="s">
        <v>1660</v>
      </c>
      <c r="N671" s="118">
        <f t="shared" si="1149"/>
        <v>0</v>
      </c>
      <c r="O671" s="302"/>
      <c r="P671" s="302"/>
      <c r="Q671" s="302"/>
      <c r="R671" s="302"/>
      <c r="S671" s="302"/>
      <c r="T671" s="302"/>
      <c r="U671" s="302"/>
      <c r="V671" s="302"/>
      <c r="W671" s="302"/>
      <c r="X671" s="302"/>
      <c r="Y671" s="302"/>
      <c r="Z671" s="302"/>
      <c r="AA671" s="118"/>
      <c r="AB671" s="118">
        <f t="shared" si="1150"/>
        <v>0</v>
      </c>
      <c r="AC671" s="118">
        <f t="shared" si="1151"/>
        <v>0</v>
      </c>
      <c r="AD671" s="118"/>
      <c r="AE671" s="118"/>
      <c r="AF671" s="118">
        <f t="shared" si="1152"/>
        <v>0</v>
      </c>
      <c r="AG671" s="118"/>
      <c r="AH671" s="118"/>
      <c r="AI671" s="118">
        <f t="shared" si="1153"/>
        <v>0</v>
      </c>
      <c r="AJ671" s="118"/>
      <c r="AK671" s="118"/>
      <c r="AL671" s="118">
        <f t="shared" si="1154"/>
        <v>0</v>
      </c>
      <c r="AM671" s="118"/>
      <c r="AN671" s="118"/>
      <c r="AO671" s="118">
        <f t="shared" si="1155"/>
        <v>0</v>
      </c>
      <c r="AP671" s="118"/>
      <c r="AQ671" s="118"/>
      <c r="AR671" s="118">
        <f t="shared" si="1156"/>
        <v>0</v>
      </c>
      <c r="AS671" s="118"/>
      <c r="AT671" s="118"/>
      <c r="AU671" s="118">
        <f t="shared" si="1157"/>
        <v>0</v>
      </c>
      <c r="AV671" s="118"/>
      <c r="AW671" s="118"/>
      <c r="AX671" s="118">
        <f t="shared" si="1158"/>
        <v>0</v>
      </c>
      <c r="AY671" s="118"/>
      <c r="AZ671" s="118"/>
      <c r="BA671" s="118">
        <f t="shared" si="1159"/>
        <v>0</v>
      </c>
      <c r="BB671" s="118"/>
      <c r="BC671" s="118"/>
      <c r="BD671" s="118">
        <f t="shared" si="1160"/>
        <v>0</v>
      </c>
      <c r="BE671" s="118"/>
      <c r="BF671" s="118"/>
      <c r="BG671" s="118">
        <f t="shared" si="1161"/>
        <v>0</v>
      </c>
      <c r="BH671" s="118"/>
      <c r="BI671" s="118"/>
      <c r="BJ671" s="118">
        <f t="shared" si="1162"/>
        <v>0</v>
      </c>
      <c r="BK671" s="118"/>
      <c r="BL671" s="309"/>
      <c r="BM671" s="315"/>
      <c r="BN671" s="317"/>
    </row>
    <row r="672" s="48" customFormat="1" ht="33.95" hidden="1" customHeight="1" outlineLevel="3" spans="2:66">
      <c r="B672" s="118" t="s">
        <v>784</v>
      </c>
      <c r="C672" s="119" t="s">
        <v>2316</v>
      </c>
      <c r="D672" s="48" t="s">
        <v>2317</v>
      </c>
      <c r="F672" s="118" t="s">
        <v>1610</v>
      </c>
      <c r="G672" s="118" t="s">
        <v>928</v>
      </c>
      <c r="H672" s="118">
        <f t="shared" si="1148"/>
        <v>0</v>
      </c>
      <c r="I672" s="118" t="s">
        <v>1227</v>
      </c>
      <c r="J672" s="302"/>
      <c r="K672" s="118" t="s">
        <v>1381</v>
      </c>
      <c r="L672" s="118">
        <v>200</v>
      </c>
      <c r="M672" s="118" t="s">
        <v>1660</v>
      </c>
      <c r="N672" s="118">
        <f t="shared" si="1149"/>
        <v>0</v>
      </c>
      <c r="O672" s="302"/>
      <c r="P672" s="302"/>
      <c r="Q672" s="302"/>
      <c r="R672" s="302"/>
      <c r="S672" s="302"/>
      <c r="T672" s="302"/>
      <c r="U672" s="302"/>
      <c r="V672" s="302"/>
      <c r="W672" s="302"/>
      <c r="X672" s="302"/>
      <c r="Y672" s="302"/>
      <c r="Z672" s="302"/>
      <c r="AA672" s="118"/>
      <c r="AB672" s="118">
        <f t="shared" si="1150"/>
        <v>0</v>
      </c>
      <c r="AC672" s="118">
        <f t="shared" si="1151"/>
        <v>0</v>
      </c>
      <c r="AD672" s="118"/>
      <c r="AE672" s="118"/>
      <c r="AF672" s="118">
        <f t="shared" si="1152"/>
        <v>0</v>
      </c>
      <c r="AG672" s="118"/>
      <c r="AH672" s="118"/>
      <c r="AI672" s="118">
        <f t="shared" si="1153"/>
        <v>0</v>
      </c>
      <c r="AJ672" s="118"/>
      <c r="AK672" s="118"/>
      <c r="AL672" s="118">
        <f t="shared" si="1154"/>
        <v>0</v>
      </c>
      <c r="AM672" s="118"/>
      <c r="AN672" s="118"/>
      <c r="AO672" s="118">
        <f t="shared" si="1155"/>
        <v>0</v>
      </c>
      <c r="AP672" s="118"/>
      <c r="AQ672" s="118"/>
      <c r="AR672" s="118">
        <f t="shared" si="1156"/>
        <v>0</v>
      </c>
      <c r="AS672" s="118"/>
      <c r="AT672" s="118"/>
      <c r="AU672" s="118">
        <f t="shared" si="1157"/>
        <v>0</v>
      </c>
      <c r="AV672" s="118"/>
      <c r="AW672" s="118"/>
      <c r="AX672" s="118">
        <f t="shared" si="1158"/>
        <v>0</v>
      </c>
      <c r="AY672" s="118"/>
      <c r="AZ672" s="118"/>
      <c r="BA672" s="118">
        <f t="shared" si="1159"/>
        <v>0</v>
      </c>
      <c r="BB672" s="118"/>
      <c r="BC672" s="118"/>
      <c r="BD672" s="118">
        <f t="shared" si="1160"/>
        <v>0</v>
      </c>
      <c r="BE672" s="118"/>
      <c r="BF672" s="118"/>
      <c r="BG672" s="118">
        <f t="shared" si="1161"/>
        <v>0</v>
      </c>
      <c r="BH672" s="118"/>
      <c r="BI672" s="118"/>
      <c r="BJ672" s="118">
        <f t="shared" si="1162"/>
        <v>0</v>
      </c>
      <c r="BK672" s="118"/>
      <c r="BL672" s="309"/>
      <c r="BM672" s="315"/>
      <c r="BN672" s="317"/>
    </row>
    <row r="673" s="48" customFormat="1" ht="33.95" hidden="1" customHeight="1" outlineLevel="3" spans="2:66">
      <c r="B673" s="118" t="s">
        <v>784</v>
      </c>
      <c r="C673" s="119" t="s">
        <v>2318</v>
      </c>
      <c r="D673" s="48" t="s">
        <v>2319</v>
      </c>
      <c r="E673" s="118" t="s">
        <v>2320</v>
      </c>
      <c r="F673" s="118" t="s">
        <v>1610</v>
      </c>
      <c r="G673" s="118" t="s">
        <v>928</v>
      </c>
      <c r="H673" s="118">
        <f t="shared" si="1148"/>
        <v>0</v>
      </c>
      <c r="I673" s="118" t="s">
        <v>1227</v>
      </c>
      <c r="J673" s="302"/>
      <c r="K673" s="118" t="s">
        <v>1381</v>
      </c>
      <c r="L673" s="118">
        <v>450</v>
      </c>
      <c r="M673" s="118" t="s">
        <v>1660</v>
      </c>
      <c r="N673" s="118">
        <f t="shared" si="1149"/>
        <v>0</v>
      </c>
      <c r="O673" s="302"/>
      <c r="P673" s="302"/>
      <c r="Q673" s="302"/>
      <c r="R673" s="302"/>
      <c r="S673" s="302"/>
      <c r="T673" s="302"/>
      <c r="U673" s="302"/>
      <c r="V673" s="302"/>
      <c r="W673" s="302"/>
      <c r="X673" s="302"/>
      <c r="Y673" s="302"/>
      <c r="Z673" s="302"/>
      <c r="AA673" s="118"/>
      <c r="AB673" s="118">
        <f t="shared" si="1150"/>
        <v>0</v>
      </c>
      <c r="AC673" s="118">
        <f t="shared" si="1151"/>
        <v>0</v>
      </c>
      <c r="AD673" s="118"/>
      <c r="AE673" s="118"/>
      <c r="AF673" s="118">
        <f t="shared" si="1152"/>
        <v>0</v>
      </c>
      <c r="AG673" s="118"/>
      <c r="AH673" s="118"/>
      <c r="AI673" s="118">
        <f t="shared" si="1153"/>
        <v>0</v>
      </c>
      <c r="AJ673" s="118"/>
      <c r="AK673" s="118"/>
      <c r="AL673" s="118">
        <f t="shared" si="1154"/>
        <v>0</v>
      </c>
      <c r="AM673" s="118"/>
      <c r="AN673" s="118"/>
      <c r="AO673" s="118">
        <f t="shared" si="1155"/>
        <v>0</v>
      </c>
      <c r="AP673" s="118"/>
      <c r="AQ673" s="118"/>
      <c r="AR673" s="118">
        <f t="shared" si="1156"/>
        <v>0</v>
      </c>
      <c r="AS673" s="118"/>
      <c r="AT673" s="118"/>
      <c r="AU673" s="118">
        <f t="shared" si="1157"/>
        <v>0</v>
      </c>
      <c r="AV673" s="118"/>
      <c r="AW673" s="118"/>
      <c r="AX673" s="118">
        <f t="shared" si="1158"/>
        <v>0</v>
      </c>
      <c r="AY673" s="118"/>
      <c r="AZ673" s="118"/>
      <c r="BA673" s="118">
        <f t="shared" si="1159"/>
        <v>0</v>
      </c>
      <c r="BB673" s="118"/>
      <c r="BC673" s="118"/>
      <c r="BD673" s="118">
        <f t="shared" si="1160"/>
        <v>0</v>
      </c>
      <c r="BE673" s="118"/>
      <c r="BF673" s="118"/>
      <c r="BG673" s="118">
        <f t="shared" si="1161"/>
        <v>0</v>
      </c>
      <c r="BH673" s="118"/>
      <c r="BI673" s="118"/>
      <c r="BJ673" s="118">
        <f t="shared" si="1162"/>
        <v>0</v>
      </c>
      <c r="BK673" s="118"/>
      <c r="BL673" s="309"/>
      <c r="BM673" s="315"/>
      <c r="BN673" s="317"/>
    </row>
    <row r="674" s="48" customFormat="1" ht="33.95" hidden="1" customHeight="1" outlineLevel="3" spans="2:66">
      <c r="B674" s="118" t="s">
        <v>784</v>
      </c>
      <c r="C674" s="119" t="s">
        <v>2321</v>
      </c>
      <c r="D674" s="48" t="s">
        <v>2322</v>
      </c>
      <c r="E674" s="118" t="s">
        <v>2323</v>
      </c>
      <c r="F674" s="118" t="s">
        <v>1610</v>
      </c>
      <c r="G674" s="118" t="s">
        <v>928</v>
      </c>
      <c r="H674" s="118">
        <f t="shared" si="1148"/>
        <v>0</v>
      </c>
      <c r="I674" s="118" t="s">
        <v>1227</v>
      </c>
      <c r="J674" s="302"/>
      <c r="K674" s="118" t="s">
        <v>1381</v>
      </c>
      <c r="L674" s="118">
        <v>460</v>
      </c>
      <c r="M674" s="118" t="s">
        <v>1660</v>
      </c>
      <c r="N674" s="118">
        <f t="shared" si="1149"/>
        <v>0</v>
      </c>
      <c r="O674" s="302"/>
      <c r="P674" s="302"/>
      <c r="Q674" s="302"/>
      <c r="R674" s="302"/>
      <c r="S674" s="302"/>
      <c r="T674" s="302"/>
      <c r="U674" s="302"/>
      <c r="V674" s="302"/>
      <c r="W674" s="302"/>
      <c r="X674" s="302"/>
      <c r="Y674" s="302"/>
      <c r="Z674" s="302"/>
      <c r="AA674" s="118"/>
      <c r="AB674" s="118">
        <f t="shared" si="1150"/>
        <v>0</v>
      </c>
      <c r="AC674" s="118">
        <f t="shared" si="1151"/>
        <v>0</v>
      </c>
      <c r="AD674" s="118"/>
      <c r="AE674" s="118"/>
      <c r="AF674" s="118">
        <f t="shared" si="1152"/>
        <v>0</v>
      </c>
      <c r="AG674" s="118"/>
      <c r="AH674" s="118"/>
      <c r="AI674" s="118">
        <f t="shared" si="1153"/>
        <v>0</v>
      </c>
      <c r="AJ674" s="118"/>
      <c r="AK674" s="118"/>
      <c r="AL674" s="118">
        <f t="shared" si="1154"/>
        <v>0</v>
      </c>
      <c r="AM674" s="118"/>
      <c r="AN674" s="118"/>
      <c r="AO674" s="118">
        <f t="shared" si="1155"/>
        <v>0</v>
      </c>
      <c r="AP674" s="118"/>
      <c r="AQ674" s="118"/>
      <c r="AR674" s="118">
        <f t="shared" si="1156"/>
        <v>0</v>
      </c>
      <c r="AS674" s="118"/>
      <c r="AT674" s="118"/>
      <c r="AU674" s="118">
        <f t="shared" si="1157"/>
        <v>0</v>
      </c>
      <c r="AV674" s="118"/>
      <c r="AW674" s="118"/>
      <c r="AX674" s="118">
        <f t="shared" si="1158"/>
        <v>0</v>
      </c>
      <c r="AY674" s="118"/>
      <c r="AZ674" s="118"/>
      <c r="BA674" s="118">
        <f t="shared" si="1159"/>
        <v>0</v>
      </c>
      <c r="BB674" s="118"/>
      <c r="BC674" s="118"/>
      <c r="BD674" s="118">
        <f t="shared" si="1160"/>
        <v>0</v>
      </c>
      <c r="BE674" s="118"/>
      <c r="BF674" s="118"/>
      <c r="BG674" s="118">
        <f t="shared" si="1161"/>
        <v>0</v>
      </c>
      <c r="BH674" s="118"/>
      <c r="BI674" s="118"/>
      <c r="BJ674" s="118">
        <f t="shared" si="1162"/>
        <v>0</v>
      </c>
      <c r="BK674" s="118"/>
      <c r="BL674" s="309"/>
      <c r="BM674" s="315"/>
      <c r="BN674" s="317"/>
    </row>
    <row r="675" s="48" customFormat="1" ht="33.95" hidden="1" customHeight="1" outlineLevel="3" spans="2:66">
      <c r="B675" s="118" t="s">
        <v>784</v>
      </c>
      <c r="C675" s="119" t="s">
        <v>2324</v>
      </c>
      <c r="D675" s="48" t="s">
        <v>2325</v>
      </c>
      <c r="E675" s="118" t="s">
        <v>2326</v>
      </c>
      <c r="F675" s="118" t="s">
        <v>1610</v>
      </c>
      <c r="G675" s="118" t="s">
        <v>928</v>
      </c>
      <c r="H675" s="118">
        <f t="shared" si="1148"/>
        <v>0</v>
      </c>
      <c r="I675" s="118" t="s">
        <v>1227</v>
      </c>
      <c r="J675" s="302"/>
      <c r="K675" s="118" t="s">
        <v>1381</v>
      </c>
      <c r="L675" s="118">
        <v>1300</v>
      </c>
      <c r="M675" s="118" t="s">
        <v>1660</v>
      </c>
      <c r="N675" s="118">
        <f t="shared" si="1149"/>
        <v>0</v>
      </c>
      <c r="O675" s="302"/>
      <c r="P675" s="302"/>
      <c r="Q675" s="302"/>
      <c r="R675" s="302"/>
      <c r="S675" s="302"/>
      <c r="T675" s="302"/>
      <c r="U675" s="302"/>
      <c r="V675" s="302"/>
      <c r="W675" s="302"/>
      <c r="X675" s="302"/>
      <c r="Y675" s="302"/>
      <c r="Z675" s="302"/>
      <c r="AA675" s="118"/>
      <c r="AB675" s="118">
        <f t="shared" si="1150"/>
        <v>0</v>
      </c>
      <c r="AC675" s="118">
        <f t="shared" si="1151"/>
        <v>0</v>
      </c>
      <c r="AD675" s="118"/>
      <c r="AE675" s="118"/>
      <c r="AF675" s="118">
        <f t="shared" si="1152"/>
        <v>0</v>
      </c>
      <c r="AG675" s="118"/>
      <c r="AH675" s="118"/>
      <c r="AI675" s="118">
        <f t="shared" si="1153"/>
        <v>0</v>
      </c>
      <c r="AJ675" s="118"/>
      <c r="AK675" s="118"/>
      <c r="AL675" s="118">
        <f t="shared" si="1154"/>
        <v>0</v>
      </c>
      <c r="AM675" s="118"/>
      <c r="AN675" s="118"/>
      <c r="AO675" s="118">
        <f t="shared" si="1155"/>
        <v>0</v>
      </c>
      <c r="AP675" s="118"/>
      <c r="AQ675" s="118"/>
      <c r="AR675" s="118">
        <f t="shared" si="1156"/>
        <v>0</v>
      </c>
      <c r="AS675" s="118"/>
      <c r="AT675" s="118"/>
      <c r="AU675" s="118">
        <f t="shared" si="1157"/>
        <v>0</v>
      </c>
      <c r="AV675" s="118"/>
      <c r="AW675" s="118"/>
      <c r="AX675" s="118">
        <f t="shared" si="1158"/>
        <v>0</v>
      </c>
      <c r="AY675" s="118"/>
      <c r="AZ675" s="118"/>
      <c r="BA675" s="118">
        <f t="shared" si="1159"/>
        <v>0</v>
      </c>
      <c r="BB675" s="118"/>
      <c r="BC675" s="118"/>
      <c r="BD675" s="118">
        <f t="shared" si="1160"/>
        <v>0</v>
      </c>
      <c r="BE675" s="118"/>
      <c r="BF675" s="118"/>
      <c r="BG675" s="118">
        <f t="shared" si="1161"/>
        <v>0</v>
      </c>
      <c r="BH675" s="118"/>
      <c r="BI675" s="118"/>
      <c r="BJ675" s="118">
        <f t="shared" si="1162"/>
        <v>0</v>
      </c>
      <c r="BK675" s="118"/>
      <c r="BL675" s="309"/>
      <c r="BM675" s="315"/>
      <c r="BN675" s="317"/>
    </row>
    <row r="676" s="48" customFormat="1" ht="33.95" hidden="1" customHeight="1" outlineLevel="3" spans="2:66">
      <c r="B676" s="118" t="s">
        <v>784</v>
      </c>
      <c r="C676" s="119" t="s">
        <v>2327</v>
      </c>
      <c r="D676" s="48" t="s">
        <v>2328</v>
      </c>
      <c r="E676" s="118" t="s">
        <v>2329</v>
      </c>
      <c r="F676" s="118" t="s">
        <v>1610</v>
      </c>
      <c r="G676" s="118" t="s">
        <v>928</v>
      </c>
      <c r="H676" s="118">
        <f t="shared" si="1148"/>
        <v>0</v>
      </c>
      <c r="I676" s="118" t="s">
        <v>1227</v>
      </c>
      <c r="J676" s="302"/>
      <c r="K676" s="118" t="s">
        <v>1381</v>
      </c>
      <c r="L676" s="118">
        <v>1100</v>
      </c>
      <c r="M676" s="118" t="s">
        <v>1660</v>
      </c>
      <c r="N676" s="118">
        <f t="shared" si="1149"/>
        <v>0</v>
      </c>
      <c r="O676" s="302"/>
      <c r="P676" s="302"/>
      <c r="Q676" s="302"/>
      <c r="R676" s="302"/>
      <c r="S676" s="302"/>
      <c r="T676" s="302"/>
      <c r="U676" s="302"/>
      <c r="V676" s="302"/>
      <c r="W676" s="302"/>
      <c r="X676" s="302"/>
      <c r="Y676" s="302"/>
      <c r="Z676" s="302"/>
      <c r="AA676" s="118"/>
      <c r="AB676" s="118">
        <f t="shared" si="1150"/>
        <v>0</v>
      </c>
      <c r="AC676" s="118">
        <f t="shared" si="1151"/>
        <v>0</v>
      </c>
      <c r="AD676" s="118"/>
      <c r="AE676" s="118"/>
      <c r="AF676" s="118">
        <f t="shared" si="1152"/>
        <v>0</v>
      </c>
      <c r="AG676" s="118"/>
      <c r="AH676" s="118"/>
      <c r="AI676" s="118">
        <f t="shared" si="1153"/>
        <v>0</v>
      </c>
      <c r="AJ676" s="118"/>
      <c r="AK676" s="118"/>
      <c r="AL676" s="118">
        <f t="shared" si="1154"/>
        <v>0</v>
      </c>
      <c r="AM676" s="118"/>
      <c r="AN676" s="118"/>
      <c r="AO676" s="118">
        <f t="shared" si="1155"/>
        <v>0</v>
      </c>
      <c r="AP676" s="118"/>
      <c r="AQ676" s="118"/>
      <c r="AR676" s="118">
        <f t="shared" si="1156"/>
        <v>0</v>
      </c>
      <c r="AS676" s="118"/>
      <c r="AT676" s="118"/>
      <c r="AU676" s="118">
        <f t="shared" si="1157"/>
        <v>0</v>
      </c>
      <c r="AV676" s="118"/>
      <c r="AW676" s="118"/>
      <c r="AX676" s="118">
        <f t="shared" si="1158"/>
        <v>0</v>
      </c>
      <c r="AY676" s="118"/>
      <c r="AZ676" s="118"/>
      <c r="BA676" s="118">
        <f t="shared" si="1159"/>
        <v>0</v>
      </c>
      <c r="BB676" s="118"/>
      <c r="BC676" s="118"/>
      <c r="BD676" s="118">
        <f t="shared" si="1160"/>
        <v>0</v>
      </c>
      <c r="BE676" s="118"/>
      <c r="BF676" s="118"/>
      <c r="BG676" s="118">
        <f t="shared" si="1161"/>
        <v>0</v>
      </c>
      <c r="BH676" s="118"/>
      <c r="BI676" s="118"/>
      <c r="BJ676" s="118">
        <f t="shared" si="1162"/>
        <v>0</v>
      </c>
      <c r="BK676" s="118"/>
      <c r="BL676" s="309"/>
      <c r="BM676" s="315"/>
      <c r="BN676" s="317"/>
    </row>
    <row r="677" s="48" customFormat="1" ht="33.95" hidden="1" customHeight="1" outlineLevel="3" spans="2:66">
      <c r="B677" s="118" t="s">
        <v>784</v>
      </c>
      <c r="C677" s="119" t="s">
        <v>2330</v>
      </c>
      <c r="D677" s="48" t="s">
        <v>2331</v>
      </c>
      <c r="E677" s="118" t="s">
        <v>2332</v>
      </c>
      <c r="F677" s="118" t="s">
        <v>1610</v>
      </c>
      <c r="G677" s="118" t="s">
        <v>928</v>
      </c>
      <c r="H677" s="118">
        <f t="shared" si="1148"/>
        <v>0</v>
      </c>
      <c r="I677" s="118" t="s">
        <v>1227</v>
      </c>
      <c r="J677" s="302"/>
      <c r="K677" s="118" t="s">
        <v>1381</v>
      </c>
      <c r="L677" s="118">
        <v>240</v>
      </c>
      <c r="M677" s="118" t="s">
        <v>1660</v>
      </c>
      <c r="N677" s="118">
        <f t="shared" si="1149"/>
        <v>0</v>
      </c>
      <c r="O677" s="302"/>
      <c r="P677" s="302"/>
      <c r="Q677" s="302"/>
      <c r="R677" s="302"/>
      <c r="S677" s="302"/>
      <c r="T677" s="302"/>
      <c r="U677" s="302"/>
      <c r="V677" s="302"/>
      <c r="W677" s="302"/>
      <c r="X677" s="302"/>
      <c r="Y677" s="302"/>
      <c r="Z677" s="302"/>
      <c r="AA677" s="118"/>
      <c r="AB677" s="118">
        <f t="shared" si="1150"/>
        <v>0</v>
      </c>
      <c r="AC677" s="118">
        <f t="shared" si="1151"/>
        <v>0</v>
      </c>
      <c r="AD677" s="118"/>
      <c r="AE677" s="118"/>
      <c r="AF677" s="118">
        <f t="shared" si="1152"/>
        <v>0</v>
      </c>
      <c r="AG677" s="118"/>
      <c r="AH677" s="118"/>
      <c r="AI677" s="118">
        <f t="shared" si="1153"/>
        <v>0</v>
      </c>
      <c r="AJ677" s="118"/>
      <c r="AK677" s="118"/>
      <c r="AL677" s="118">
        <f t="shared" si="1154"/>
        <v>0</v>
      </c>
      <c r="AM677" s="118"/>
      <c r="AN677" s="118"/>
      <c r="AO677" s="118">
        <f t="shared" si="1155"/>
        <v>0</v>
      </c>
      <c r="AP677" s="118"/>
      <c r="AQ677" s="118"/>
      <c r="AR677" s="118">
        <f t="shared" si="1156"/>
        <v>0</v>
      </c>
      <c r="AS677" s="118"/>
      <c r="AT677" s="118"/>
      <c r="AU677" s="118">
        <f t="shared" si="1157"/>
        <v>0</v>
      </c>
      <c r="AV677" s="118"/>
      <c r="AW677" s="118"/>
      <c r="AX677" s="118">
        <f t="shared" si="1158"/>
        <v>0</v>
      </c>
      <c r="AY677" s="118"/>
      <c r="AZ677" s="118"/>
      <c r="BA677" s="118">
        <f t="shared" si="1159"/>
        <v>0</v>
      </c>
      <c r="BB677" s="118"/>
      <c r="BC677" s="118"/>
      <c r="BD677" s="118">
        <f t="shared" si="1160"/>
        <v>0</v>
      </c>
      <c r="BE677" s="118"/>
      <c r="BF677" s="118"/>
      <c r="BG677" s="118">
        <f t="shared" si="1161"/>
        <v>0</v>
      </c>
      <c r="BH677" s="118"/>
      <c r="BI677" s="118"/>
      <c r="BJ677" s="118">
        <f t="shared" si="1162"/>
        <v>0</v>
      </c>
      <c r="BK677" s="118"/>
      <c r="BL677" s="309"/>
      <c r="BM677" s="315"/>
      <c r="BN677" s="317"/>
    </row>
    <row r="678" s="48" customFormat="1" ht="33.95" hidden="1" customHeight="1" outlineLevel="3" spans="2:66">
      <c r="B678" s="118" t="s">
        <v>784</v>
      </c>
      <c r="C678" s="119" t="s">
        <v>2333</v>
      </c>
      <c r="D678" s="48" t="s">
        <v>2334</v>
      </c>
      <c r="E678" s="118" t="s">
        <v>2335</v>
      </c>
      <c r="F678" s="118" t="s">
        <v>1610</v>
      </c>
      <c r="G678" s="118" t="s">
        <v>928</v>
      </c>
      <c r="H678" s="118">
        <f t="shared" si="1148"/>
        <v>0</v>
      </c>
      <c r="I678" s="118" t="s">
        <v>1227</v>
      </c>
      <c r="J678" s="302"/>
      <c r="K678" s="118" t="s">
        <v>1381</v>
      </c>
      <c r="L678" s="118">
        <v>1200</v>
      </c>
      <c r="M678" s="118" t="s">
        <v>1660</v>
      </c>
      <c r="N678" s="118">
        <f t="shared" si="1149"/>
        <v>0</v>
      </c>
      <c r="O678" s="302"/>
      <c r="P678" s="302"/>
      <c r="Q678" s="302"/>
      <c r="R678" s="302"/>
      <c r="S678" s="302"/>
      <c r="T678" s="302"/>
      <c r="U678" s="302"/>
      <c r="V678" s="302"/>
      <c r="W678" s="302"/>
      <c r="X678" s="302"/>
      <c r="Y678" s="302"/>
      <c r="Z678" s="302"/>
      <c r="AA678" s="118"/>
      <c r="AB678" s="118">
        <f t="shared" si="1150"/>
        <v>0</v>
      </c>
      <c r="AC678" s="118">
        <f t="shared" si="1151"/>
        <v>0</v>
      </c>
      <c r="AD678" s="118"/>
      <c r="AE678" s="118"/>
      <c r="AF678" s="118">
        <f t="shared" si="1152"/>
        <v>0</v>
      </c>
      <c r="AG678" s="118"/>
      <c r="AH678" s="118"/>
      <c r="AI678" s="118">
        <f t="shared" si="1153"/>
        <v>0</v>
      </c>
      <c r="AJ678" s="118"/>
      <c r="AK678" s="118"/>
      <c r="AL678" s="118">
        <f t="shared" si="1154"/>
        <v>0</v>
      </c>
      <c r="AM678" s="118"/>
      <c r="AN678" s="118"/>
      <c r="AO678" s="118">
        <f t="shared" si="1155"/>
        <v>0</v>
      </c>
      <c r="AP678" s="118"/>
      <c r="AQ678" s="118"/>
      <c r="AR678" s="118">
        <f t="shared" si="1156"/>
        <v>0</v>
      </c>
      <c r="AS678" s="118"/>
      <c r="AT678" s="118"/>
      <c r="AU678" s="118">
        <f t="shared" si="1157"/>
        <v>0</v>
      </c>
      <c r="AV678" s="118"/>
      <c r="AW678" s="118"/>
      <c r="AX678" s="118">
        <f t="shared" si="1158"/>
        <v>0</v>
      </c>
      <c r="AY678" s="118"/>
      <c r="AZ678" s="118"/>
      <c r="BA678" s="118">
        <f t="shared" si="1159"/>
        <v>0</v>
      </c>
      <c r="BB678" s="118"/>
      <c r="BC678" s="118"/>
      <c r="BD678" s="118">
        <f t="shared" si="1160"/>
        <v>0</v>
      </c>
      <c r="BE678" s="118"/>
      <c r="BF678" s="118"/>
      <c r="BG678" s="118">
        <f t="shared" si="1161"/>
        <v>0</v>
      </c>
      <c r="BH678" s="118"/>
      <c r="BI678" s="118"/>
      <c r="BJ678" s="118">
        <f t="shared" si="1162"/>
        <v>0</v>
      </c>
      <c r="BK678" s="118"/>
      <c r="BL678" s="309"/>
      <c r="BM678" s="315"/>
      <c r="BN678" s="317"/>
    </row>
    <row r="679" s="48" customFormat="1" ht="33.95" hidden="1" customHeight="1" outlineLevel="3" spans="2:66">
      <c r="B679" s="118" t="s">
        <v>784</v>
      </c>
      <c r="C679" s="119" t="s">
        <v>2336</v>
      </c>
      <c r="D679" s="48" t="s">
        <v>2337</v>
      </c>
      <c r="E679" s="118" t="s">
        <v>2338</v>
      </c>
      <c r="F679" s="118" t="s">
        <v>1610</v>
      </c>
      <c r="G679" s="118" t="s">
        <v>928</v>
      </c>
      <c r="H679" s="118">
        <f t="shared" si="1148"/>
        <v>0</v>
      </c>
      <c r="I679" s="118" t="s">
        <v>1227</v>
      </c>
      <c r="J679" s="302"/>
      <c r="K679" s="118" t="s">
        <v>1381</v>
      </c>
      <c r="L679" s="118">
        <v>225</v>
      </c>
      <c r="M679" s="118" t="s">
        <v>1660</v>
      </c>
      <c r="N679" s="118">
        <f t="shared" si="1149"/>
        <v>0</v>
      </c>
      <c r="O679" s="302"/>
      <c r="P679" s="302"/>
      <c r="Q679" s="302"/>
      <c r="R679" s="302"/>
      <c r="S679" s="302"/>
      <c r="T679" s="302"/>
      <c r="U679" s="302"/>
      <c r="V679" s="302"/>
      <c r="W679" s="302"/>
      <c r="X679" s="302"/>
      <c r="Y679" s="302"/>
      <c r="Z679" s="302"/>
      <c r="AA679" s="118"/>
      <c r="AB679" s="118">
        <f t="shared" si="1150"/>
        <v>0</v>
      </c>
      <c r="AC679" s="118">
        <f t="shared" si="1151"/>
        <v>0</v>
      </c>
      <c r="AD679" s="118"/>
      <c r="AE679" s="118"/>
      <c r="AF679" s="118">
        <f t="shared" si="1152"/>
        <v>0</v>
      </c>
      <c r="AG679" s="118"/>
      <c r="AH679" s="118"/>
      <c r="AI679" s="118">
        <f t="shared" si="1153"/>
        <v>0</v>
      </c>
      <c r="AJ679" s="118"/>
      <c r="AK679" s="118"/>
      <c r="AL679" s="118">
        <f t="shared" si="1154"/>
        <v>0</v>
      </c>
      <c r="AM679" s="118"/>
      <c r="AN679" s="118"/>
      <c r="AO679" s="118">
        <f t="shared" si="1155"/>
        <v>0</v>
      </c>
      <c r="AP679" s="118"/>
      <c r="AQ679" s="118"/>
      <c r="AR679" s="118">
        <f t="shared" si="1156"/>
        <v>0</v>
      </c>
      <c r="AS679" s="118"/>
      <c r="AT679" s="118"/>
      <c r="AU679" s="118">
        <f t="shared" si="1157"/>
        <v>0</v>
      </c>
      <c r="AV679" s="118"/>
      <c r="AW679" s="118"/>
      <c r="AX679" s="118">
        <f t="shared" si="1158"/>
        <v>0</v>
      </c>
      <c r="AY679" s="118"/>
      <c r="AZ679" s="118"/>
      <c r="BA679" s="118">
        <f t="shared" si="1159"/>
        <v>0</v>
      </c>
      <c r="BB679" s="118"/>
      <c r="BC679" s="118"/>
      <c r="BD679" s="118">
        <f t="shared" si="1160"/>
        <v>0</v>
      </c>
      <c r="BE679" s="118"/>
      <c r="BF679" s="118"/>
      <c r="BG679" s="118">
        <f t="shared" si="1161"/>
        <v>0</v>
      </c>
      <c r="BH679" s="118"/>
      <c r="BI679" s="118"/>
      <c r="BJ679" s="118">
        <f t="shared" si="1162"/>
        <v>0</v>
      </c>
      <c r="BK679" s="118"/>
      <c r="BL679" s="309"/>
      <c r="BM679" s="315"/>
      <c r="BN679" s="317"/>
    </row>
    <row r="680" s="48" customFormat="1" ht="33.95" hidden="1" customHeight="1" outlineLevel="3" spans="2:66">
      <c r="B680" s="118" t="s">
        <v>784</v>
      </c>
      <c r="C680" s="119" t="s">
        <v>2339</v>
      </c>
      <c r="D680" s="48" t="s">
        <v>2340</v>
      </c>
      <c r="E680" s="118" t="s">
        <v>2341</v>
      </c>
      <c r="F680" s="118" t="s">
        <v>1610</v>
      </c>
      <c r="G680" s="118" t="s">
        <v>928</v>
      </c>
      <c r="H680" s="118">
        <f t="shared" si="1148"/>
        <v>0</v>
      </c>
      <c r="I680" s="118" t="s">
        <v>1227</v>
      </c>
      <c r="J680" s="302"/>
      <c r="K680" s="118" t="s">
        <v>1381</v>
      </c>
      <c r="L680" s="118">
        <v>4000</v>
      </c>
      <c r="M680" s="118" t="s">
        <v>1660</v>
      </c>
      <c r="N680" s="118">
        <f t="shared" si="1149"/>
        <v>0</v>
      </c>
      <c r="O680" s="302"/>
      <c r="P680" s="302"/>
      <c r="Q680" s="302"/>
      <c r="R680" s="302"/>
      <c r="S680" s="302"/>
      <c r="T680" s="302"/>
      <c r="U680" s="302"/>
      <c r="V680" s="302"/>
      <c r="W680" s="302"/>
      <c r="X680" s="302"/>
      <c r="Y680" s="302"/>
      <c r="Z680" s="302"/>
      <c r="AA680" s="118"/>
      <c r="AB680" s="118">
        <f t="shared" si="1150"/>
        <v>0</v>
      </c>
      <c r="AC680" s="118">
        <f t="shared" si="1151"/>
        <v>0</v>
      </c>
      <c r="AD680" s="118"/>
      <c r="AE680" s="118"/>
      <c r="AF680" s="118">
        <f t="shared" si="1152"/>
        <v>0</v>
      </c>
      <c r="AG680" s="118"/>
      <c r="AH680" s="118"/>
      <c r="AI680" s="118">
        <f t="shared" si="1153"/>
        <v>0</v>
      </c>
      <c r="AJ680" s="118"/>
      <c r="AK680" s="118"/>
      <c r="AL680" s="118">
        <f t="shared" si="1154"/>
        <v>0</v>
      </c>
      <c r="AM680" s="118"/>
      <c r="AN680" s="118"/>
      <c r="AO680" s="118">
        <f t="shared" si="1155"/>
        <v>0</v>
      </c>
      <c r="AP680" s="118"/>
      <c r="AQ680" s="118"/>
      <c r="AR680" s="118">
        <f t="shared" si="1156"/>
        <v>0</v>
      </c>
      <c r="AS680" s="118"/>
      <c r="AT680" s="118"/>
      <c r="AU680" s="118">
        <f t="shared" si="1157"/>
        <v>0</v>
      </c>
      <c r="AV680" s="118"/>
      <c r="AW680" s="118"/>
      <c r="AX680" s="118">
        <f t="shared" si="1158"/>
        <v>0</v>
      </c>
      <c r="AY680" s="118"/>
      <c r="AZ680" s="118"/>
      <c r="BA680" s="118">
        <f t="shared" si="1159"/>
        <v>0</v>
      </c>
      <c r="BB680" s="118"/>
      <c r="BC680" s="118"/>
      <c r="BD680" s="118">
        <f t="shared" si="1160"/>
        <v>0</v>
      </c>
      <c r="BE680" s="118"/>
      <c r="BF680" s="118"/>
      <c r="BG680" s="118">
        <f t="shared" si="1161"/>
        <v>0</v>
      </c>
      <c r="BH680" s="118"/>
      <c r="BI680" s="118"/>
      <c r="BJ680" s="118">
        <f t="shared" si="1162"/>
        <v>0</v>
      </c>
      <c r="BK680" s="118"/>
      <c r="BL680" s="309"/>
      <c r="BM680" s="315"/>
      <c r="BN680" s="317"/>
    </row>
    <row r="681" s="48" customFormat="1" ht="33.95" hidden="1" customHeight="1" outlineLevel="3" spans="2:66">
      <c r="B681" s="118" t="s">
        <v>784</v>
      </c>
      <c r="C681" s="119" t="s">
        <v>2342</v>
      </c>
      <c r="D681" s="48" t="s">
        <v>2343</v>
      </c>
      <c r="E681" s="118" t="s">
        <v>2344</v>
      </c>
      <c r="F681" s="118" t="s">
        <v>1610</v>
      </c>
      <c r="G681" s="118" t="s">
        <v>928</v>
      </c>
      <c r="H681" s="118">
        <f t="shared" si="1148"/>
        <v>0</v>
      </c>
      <c r="I681" s="118" t="s">
        <v>1227</v>
      </c>
      <c r="J681" s="302"/>
      <c r="K681" s="118" t="s">
        <v>1618</v>
      </c>
      <c r="L681" s="118">
        <v>4100</v>
      </c>
      <c r="M681" s="118" t="s">
        <v>1619</v>
      </c>
      <c r="N681" s="118">
        <f t="shared" si="1149"/>
        <v>0</v>
      </c>
      <c r="O681" s="302"/>
      <c r="P681" s="302"/>
      <c r="Q681" s="302"/>
      <c r="R681" s="302"/>
      <c r="S681" s="302"/>
      <c r="T681" s="302"/>
      <c r="U681" s="302"/>
      <c r="V681" s="302"/>
      <c r="W681" s="302"/>
      <c r="X681" s="302"/>
      <c r="Y681" s="302"/>
      <c r="Z681" s="302"/>
      <c r="AA681" s="118"/>
      <c r="AB681" s="118">
        <f t="shared" si="1150"/>
        <v>0</v>
      </c>
      <c r="AC681" s="118">
        <f t="shared" si="1151"/>
        <v>0</v>
      </c>
      <c r="AD681" s="118"/>
      <c r="AE681" s="118"/>
      <c r="AF681" s="118">
        <f t="shared" si="1152"/>
        <v>0</v>
      </c>
      <c r="AG681" s="118"/>
      <c r="AH681" s="118"/>
      <c r="AI681" s="118">
        <f t="shared" si="1153"/>
        <v>0</v>
      </c>
      <c r="AJ681" s="118"/>
      <c r="AK681" s="118"/>
      <c r="AL681" s="118">
        <f t="shared" si="1154"/>
        <v>0</v>
      </c>
      <c r="AM681" s="118"/>
      <c r="AN681" s="118"/>
      <c r="AO681" s="118">
        <f t="shared" si="1155"/>
        <v>0</v>
      </c>
      <c r="AP681" s="118"/>
      <c r="AQ681" s="118"/>
      <c r="AR681" s="118">
        <f t="shared" si="1156"/>
        <v>0</v>
      </c>
      <c r="AS681" s="118"/>
      <c r="AT681" s="118"/>
      <c r="AU681" s="118">
        <f t="shared" si="1157"/>
        <v>0</v>
      </c>
      <c r="AV681" s="118"/>
      <c r="AW681" s="118"/>
      <c r="AX681" s="118">
        <f t="shared" si="1158"/>
        <v>0</v>
      </c>
      <c r="AY681" s="118"/>
      <c r="AZ681" s="118"/>
      <c r="BA681" s="118">
        <f t="shared" si="1159"/>
        <v>0</v>
      </c>
      <c r="BB681" s="118"/>
      <c r="BC681" s="118"/>
      <c r="BD681" s="118">
        <f t="shared" si="1160"/>
        <v>0</v>
      </c>
      <c r="BE681" s="118"/>
      <c r="BF681" s="118"/>
      <c r="BG681" s="118">
        <f t="shared" si="1161"/>
        <v>0</v>
      </c>
      <c r="BH681" s="118"/>
      <c r="BI681" s="118"/>
      <c r="BJ681" s="118">
        <f t="shared" si="1162"/>
        <v>0</v>
      </c>
      <c r="BK681" s="118"/>
      <c r="BL681" s="309"/>
      <c r="BM681" s="315"/>
      <c r="BN681" s="317"/>
    </row>
    <row r="682" s="48" customFormat="1" ht="33.95" hidden="1" customHeight="1" outlineLevel="3" spans="2:66">
      <c r="B682" s="118" t="s">
        <v>784</v>
      </c>
      <c r="C682" s="119" t="s">
        <v>2345</v>
      </c>
      <c r="D682" s="48" t="s">
        <v>2346</v>
      </c>
      <c r="E682" s="118" t="s">
        <v>2347</v>
      </c>
      <c r="F682" s="118" t="s">
        <v>1610</v>
      </c>
      <c r="G682" s="118" t="s">
        <v>928</v>
      </c>
      <c r="H682" s="118">
        <f t="shared" ref="H682:H690" si="1163">J682*L682</f>
        <v>0</v>
      </c>
      <c r="I682" s="118" t="s">
        <v>1227</v>
      </c>
      <c r="J682" s="302"/>
      <c r="K682" s="118" t="s">
        <v>1381</v>
      </c>
      <c r="L682" s="118">
        <v>1500</v>
      </c>
      <c r="M682" s="118" t="s">
        <v>1660</v>
      </c>
      <c r="N682" s="118">
        <f t="shared" ref="N682:N689" si="1164">COUNTA(O682:Z682)</f>
        <v>0</v>
      </c>
      <c r="O682" s="302"/>
      <c r="P682" s="302"/>
      <c r="Q682" s="302"/>
      <c r="R682" s="302"/>
      <c r="S682" s="302"/>
      <c r="T682" s="302"/>
      <c r="U682" s="302"/>
      <c r="V682" s="302"/>
      <c r="W682" s="302"/>
      <c r="X682" s="302"/>
      <c r="Y682" s="302"/>
      <c r="Z682" s="302"/>
      <c r="AA682" s="118"/>
      <c r="AB682" s="118">
        <f t="shared" ref="AB682:AB694" si="1165">SUM(AC682,AF682,AI682,AL682,AO682,AR682,AU682,AX682,BA682,BD682,BG682,BJ682)</f>
        <v>0</v>
      </c>
      <c r="AC682" s="118">
        <f t="shared" ref="AC682:AC689" si="1166">IF(O682="√",$J682*$L682/$N682,0)</f>
        <v>0</v>
      </c>
      <c r="AD682" s="118"/>
      <c r="AE682" s="118"/>
      <c r="AF682" s="118">
        <f t="shared" ref="AF682:AF689" si="1167">IF(P682="√",$J682*$L682/$N682,0)</f>
        <v>0</v>
      </c>
      <c r="AG682" s="118"/>
      <c r="AH682" s="118"/>
      <c r="AI682" s="118">
        <f t="shared" ref="AI682:AI689" si="1168">IF(Q682="√",$J682*$L682/$N682,0)</f>
        <v>0</v>
      </c>
      <c r="AJ682" s="118"/>
      <c r="AK682" s="118"/>
      <c r="AL682" s="118">
        <f t="shared" ref="AL682:AL689" si="1169">IF(R682="√",$J682*$L682/$N682,0)</f>
        <v>0</v>
      </c>
      <c r="AM682" s="118"/>
      <c r="AN682" s="118"/>
      <c r="AO682" s="118">
        <f t="shared" ref="AO682:AO689" si="1170">IF(S682="√",$J682*$L682/$N682,0)</f>
        <v>0</v>
      </c>
      <c r="AP682" s="118"/>
      <c r="AQ682" s="118"/>
      <c r="AR682" s="118">
        <f t="shared" ref="AR682:AR689" si="1171">IF(T682="√",$J682*$L682/$N682,0)</f>
        <v>0</v>
      </c>
      <c r="AS682" s="118"/>
      <c r="AT682" s="118"/>
      <c r="AU682" s="118">
        <f t="shared" ref="AU682:AU689" si="1172">IF(U682="√",$J682*$L682/$N682,0)</f>
        <v>0</v>
      </c>
      <c r="AV682" s="118"/>
      <c r="AW682" s="118"/>
      <c r="AX682" s="118">
        <f t="shared" ref="AX682:AX689" si="1173">IF(V682="√",$J682*$L682/$N682,0)</f>
        <v>0</v>
      </c>
      <c r="AY682" s="118"/>
      <c r="AZ682" s="118"/>
      <c r="BA682" s="118">
        <f t="shared" ref="BA682:BA689" si="1174">IF(W682="√",$J682*$L682/$N682,0)</f>
        <v>0</v>
      </c>
      <c r="BB682" s="118"/>
      <c r="BC682" s="118"/>
      <c r="BD682" s="118">
        <f t="shared" ref="BD682:BD689" si="1175">IF(X682="√",$J682*$L682/$N682,0)</f>
        <v>0</v>
      </c>
      <c r="BE682" s="118"/>
      <c r="BF682" s="118"/>
      <c r="BG682" s="118">
        <f t="shared" ref="BG682:BG689" si="1176">IF(Y682="√",$J682*$L682/$N682,0)</f>
        <v>0</v>
      </c>
      <c r="BH682" s="118"/>
      <c r="BI682" s="118"/>
      <c r="BJ682" s="118">
        <f t="shared" ref="BJ682:BJ689" si="1177">IF(Z682="√",$J682*$L682/$N682,0)</f>
        <v>0</v>
      </c>
      <c r="BK682" s="118"/>
      <c r="BL682" s="309"/>
      <c r="BM682" s="315"/>
      <c r="BN682" s="317"/>
    </row>
    <row r="683" s="48" customFormat="1" ht="33.95" hidden="1" customHeight="1" outlineLevel="3" spans="2:66">
      <c r="B683" s="118" t="s">
        <v>784</v>
      </c>
      <c r="C683" s="119" t="s">
        <v>2348</v>
      </c>
      <c r="D683" s="48" t="s">
        <v>2349</v>
      </c>
      <c r="E683" s="118"/>
      <c r="F683" s="118" t="s">
        <v>1610</v>
      </c>
      <c r="G683" s="118" t="s">
        <v>928</v>
      </c>
      <c r="H683" s="118">
        <f t="shared" si="1163"/>
        <v>0</v>
      </c>
      <c r="I683" s="118" t="s">
        <v>1227</v>
      </c>
      <c r="J683" s="302"/>
      <c r="K683" s="118" t="s">
        <v>1381</v>
      </c>
      <c r="L683" s="118">
        <v>5000</v>
      </c>
      <c r="M683" s="118" t="s">
        <v>1660</v>
      </c>
      <c r="N683" s="118">
        <f t="shared" si="1164"/>
        <v>0</v>
      </c>
      <c r="O683" s="302"/>
      <c r="P683" s="302"/>
      <c r="Q683" s="302"/>
      <c r="R683" s="302"/>
      <c r="S683" s="302"/>
      <c r="T683" s="302"/>
      <c r="U683" s="302"/>
      <c r="V683" s="302"/>
      <c r="W683" s="302"/>
      <c r="X683" s="302"/>
      <c r="Y683" s="302"/>
      <c r="Z683" s="302"/>
      <c r="AA683" s="118"/>
      <c r="AB683" s="118">
        <f t="shared" si="1165"/>
        <v>0</v>
      </c>
      <c r="AC683" s="118">
        <f t="shared" si="1166"/>
        <v>0</v>
      </c>
      <c r="AD683" s="118"/>
      <c r="AE683" s="118"/>
      <c r="AF683" s="118">
        <f t="shared" si="1167"/>
        <v>0</v>
      </c>
      <c r="AG683" s="118"/>
      <c r="AH683" s="118"/>
      <c r="AI683" s="118">
        <f t="shared" si="1168"/>
        <v>0</v>
      </c>
      <c r="AJ683" s="118"/>
      <c r="AK683" s="118"/>
      <c r="AL683" s="118">
        <f t="shared" si="1169"/>
        <v>0</v>
      </c>
      <c r="AM683" s="118"/>
      <c r="AN683" s="118"/>
      <c r="AO683" s="118">
        <f t="shared" si="1170"/>
        <v>0</v>
      </c>
      <c r="AP683" s="118"/>
      <c r="AQ683" s="118"/>
      <c r="AR683" s="118">
        <f t="shared" si="1171"/>
        <v>0</v>
      </c>
      <c r="AS683" s="118"/>
      <c r="AT683" s="118"/>
      <c r="AU683" s="118">
        <f t="shared" si="1172"/>
        <v>0</v>
      </c>
      <c r="AV683" s="118"/>
      <c r="AW683" s="118"/>
      <c r="AX683" s="118">
        <f t="shared" si="1173"/>
        <v>0</v>
      </c>
      <c r="AY683" s="118"/>
      <c r="AZ683" s="118"/>
      <c r="BA683" s="118">
        <f t="shared" si="1174"/>
        <v>0</v>
      </c>
      <c r="BB683" s="118"/>
      <c r="BC683" s="118"/>
      <c r="BD683" s="118">
        <f t="shared" si="1175"/>
        <v>0</v>
      </c>
      <c r="BE683" s="118"/>
      <c r="BF683" s="118"/>
      <c r="BG683" s="118">
        <f t="shared" si="1176"/>
        <v>0</v>
      </c>
      <c r="BH683" s="118"/>
      <c r="BI683" s="118"/>
      <c r="BJ683" s="118">
        <f t="shared" si="1177"/>
        <v>0</v>
      </c>
      <c r="BK683" s="118"/>
      <c r="BL683" s="309"/>
      <c r="BM683" s="315"/>
      <c r="BN683" s="317"/>
    </row>
    <row r="684" s="48" customFormat="1" ht="33.95" hidden="1" customHeight="1" outlineLevel="3" spans="2:66">
      <c r="B684" s="118" t="s">
        <v>784</v>
      </c>
      <c r="C684" s="119" t="s">
        <v>2350</v>
      </c>
      <c r="D684" s="48" t="s">
        <v>2351</v>
      </c>
      <c r="E684" s="118"/>
      <c r="F684" s="118" t="s">
        <v>1610</v>
      </c>
      <c r="G684" s="118" t="s">
        <v>928</v>
      </c>
      <c r="H684" s="118">
        <f t="shared" si="1163"/>
        <v>0</v>
      </c>
      <c r="I684" s="118" t="s">
        <v>1227</v>
      </c>
      <c r="J684" s="302"/>
      <c r="K684" s="118" t="s">
        <v>1381</v>
      </c>
      <c r="L684" s="118">
        <v>8500</v>
      </c>
      <c r="M684" s="118" t="s">
        <v>1660</v>
      </c>
      <c r="N684" s="118">
        <f t="shared" si="1164"/>
        <v>0</v>
      </c>
      <c r="O684" s="302"/>
      <c r="P684" s="302"/>
      <c r="Q684" s="302"/>
      <c r="R684" s="302"/>
      <c r="S684" s="302"/>
      <c r="T684" s="302"/>
      <c r="U684" s="302"/>
      <c r="V684" s="302"/>
      <c r="W684" s="302"/>
      <c r="X684" s="302"/>
      <c r="Y684" s="302"/>
      <c r="Z684" s="302"/>
      <c r="AA684" s="118"/>
      <c r="AB684" s="118">
        <f t="shared" si="1165"/>
        <v>0</v>
      </c>
      <c r="AC684" s="118">
        <f t="shared" si="1166"/>
        <v>0</v>
      </c>
      <c r="AD684" s="118"/>
      <c r="AE684" s="118"/>
      <c r="AF684" s="118">
        <f t="shared" si="1167"/>
        <v>0</v>
      </c>
      <c r="AG684" s="118"/>
      <c r="AH684" s="118"/>
      <c r="AI684" s="118">
        <f t="shared" si="1168"/>
        <v>0</v>
      </c>
      <c r="AJ684" s="118"/>
      <c r="AK684" s="118"/>
      <c r="AL684" s="118">
        <f t="shared" si="1169"/>
        <v>0</v>
      </c>
      <c r="AM684" s="118"/>
      <c r="AN684" s="118"/>
      <c r="AO684" s="118">
        <f t="shared" si="1170"/>
        <v>0</v>
      </c>
      <c r="AP684" s="118"/>
      <c r="AQ684" s="118"/>
      <c r="AR684" s="118">
        <f t="shared" si="1171"/>
        <v>0</v>
      </c>
      <c r="AS684" s="118"/>
      <c r="AT684" s="118"/>
      <c r="AU684" s="118">
        <f t="shared" si="1172"/>
        <v>0</v>
      </c>
      <c r="AV684" s="118"/>
      <c r="AW684" s="118"/>
      <c r="AX684" s="118">
        <f t="shared" si="1173"/>
        <v>0</v>
      </c>
      <c r="AY684" s="118"/>
      <c r="AZ684" s="118"/>
      <c r="BA684" s="118">
        <f t="shared" si="1174"/>
        <v>0</v>
      </c>
      <c r="BB684" s="118"/>
      <c r="BC684" s="118"/>
      <c r="BD684" s="118">
        <f t="shared" si="1175"/>
        <v>0</v>
      </c>
      <c r="BE684" s="118"/>
      <c r="BF684" s="118"/>
      <c r="BG684" s="118">
        <f t="shared" si="1176"/>
        <v>0</v>
      </c>
      <c r="BH684" s="118"/>
      <c r="BI684" s="118"/>
      <c r="BJ684" s="118">
        <f t="shared" si="1177"/>
        <v>0</v>
      </c>
      <c r="BK684" s="118"/>
      <c r="BL684" s="309"/>
      <c r="BM684" s="315"/>
      <c r="BN684" s="317"/>
    </row>
    <row r="685" s="48" customFormat="1" ht="33.95" hidden="1" customHeight="1" outlineLevel="3" spans="2:66">
      <c r="B685" s="118" t="s">
        <v>784</v>
      </c>
      <c r="C685" s="119" t="s">
        <v>2352</v>
      </c>
      <c r="D685" s="48" t="s">
        <v>2353</v>
      </c>
      <c r="E685" s="118"/>
      <c r="F685" s="118" t="s">
        <v>1610</v>
      </c>
      <c r="G685" s="118" t="s">
        <v>928</v>
      </c>
      <c r="H685" s="118">
        <f t="shared" si="1163"/>
        <v>0</v>
      </c>
      <c r="I685" s="118" t="s">
        <v>1227</v>
      </c>
      <c r="J685" s="302"/>
      <c r="K685" s="118" t="s">
        <v>1381</v>
      </c>
      <c r="L685" s="118">
        <v>2700</v>
      </c>
      <c r="M685" s="118" t="s">
        <v>1660</v>
      </c>
      <c r="N685" s="118">
        <f t="shared" si="1164"/>
        <v>0</v>
      </c>
      <c r="O685" s="302"/>
      <c r="P685" s="302"/>
      <c r="Q685" s="302"/>
      <c r="R685" s="302"/>
      <c r="S685" s="302"/>
      <c r="T685" s="302"/>
      <c r="U685" s="302"/>
      <c r="V685" s="302"/>
      <c r="W685" s="302"/>
      <c r="X685" s="302"/>
      <c r="Y685" s="302"/>
      <c r="Z685" s="302"/>
      <c r="AA685" s="118"/>
      <c r="AB685" s="118">
        <f t="shared" si="1165"/>
        <v>0</v>
      </c>
      <c r="AC685" s="118">
        <f t="shared" si="1166"/>
        <v>0</v>
      </c>
      <c r="AD685" s="118"/>
      <c r="AE685" s="118"/>
      <c r="AF685" s="118">
        <f t="shared" si="1167"/>
        <v>0</v>
      </c>
      <c r="AG685" s="118"/>
      <c r="AH685" s="118"/>
      <c r="AI685" s="118">
        <f t="shared" si="1168"/>
        <v>0</v>
      </c>
      <c r="AJ685" s="118"/>
      <c r="AK685" s="118"/>
      <c r="AL685" s="118">
        <f t="shared" si="1169"/>
        <v>0</v>
      </c>
      <c r="AM685" s="118"/>
      <c r="AN685" s="118"/>
      <c r="AO685" s="118">
        <f t="shared" si="1170"/>
        <v>0</v>
      </c>
      <c r="AP685" s="118"/>
      <c r="AQ685" s="118"/>
      <c r="AR685" s="118">
        <f t="shared" si="1171"/>
        <v>0</v>
      </c>
      <c r="AS685" s="118"/>
      <c r="AT685" s="118"/>
      <c r="AU685" s="118">
        <f t="shared" si="1172"/>
        <v>0</v>
      </c>
      <c r="AV685" s="118"/>
      <c r="AW685" s="118"/>
      <c r="AX685" s="118">
        <f t="shared" si="1173"/>
        <v>0</v>
      </c>
      <c r="AY685" s="118"/>
      <c r="AZ685" s="118"/>
      <c r="BA685" s="118">
        <f t="shared" si="1174"/>
        <v>0</v>
      </c>
      <c r="BB685" s="118"/>
      <c r="BC685" s="118"/>
      <c r="BD685" s="118">
        <f t="shared" si="1175"/>
        <v>0</v>
      </c>
      <c r="BE685" s="118"/>
      <c r="BF685" s="118"/>
      <c r="BG685" s="118">
        <f t="shared" si="1176"/>
        <v>0</v>
      </c>
      <c r="BH685" s="118"/>
      <c r="BI685" s="118"/>
      <c r="BJ685" s="118">
        <f t="shared" si="1177"/>
        <v>0</v>
      </c>
      <c r="BK685" s="118"/>
      <c r="BL685" s="309"/>
      <c r="BM685" s="315"/>
      <c r="BN685" s="317"/>
    </row>
    <row r="686" s="48" customFormat="1" ht="33.95" hidden="1" customHeight="1" outlineLevel="3" spans="2:66">
      <c r="B686" s="118" t="s">
        <v>784</v>
      </c>
      <c r="C686" s="119" t="s">
        <v>2354</v>
      </c>
      <c r="D686" s="48" t="s">
        <v>2355</v>
      </c>
      <c r="E686" s="118" t="s">
        <v>2356</v>
      </c>
      <c r="F686" s="118" t="s">
        <v>1610</v>
      </c>
      <c r="G686" s="118" t="s">
        <v>928</v>
      </c>
      <c r="H686" s="118">
        <f t="shared" si="1163"/>
        <v>0</v>
      </c>
      <c r="I686" s="118" t="s">
        <v>1227</v>
      </c>
      <c r="J686" s="302"/>
      <c r="K686" s="118" t="s">
        <v>1381</v>
      </c>
      <c r="L686" s="118">
        <v>400</v>
      </c>
      <c r="M686" s="118" t="s">
        <v>1660</v>
      </c>
      <c r="N686" s="118">
        <f t="shared" si="1164"/>
        <v>0</v>
      </c>
      <c r="O686" s="302"/>
      <c r="P686" s="302"/>
      <c r="Q686" s="302"/>
      <c r="R686" s="302"/>
      <c r="S686" s="302"/>
      <c r="T686" s="302"/>
      <c r="U686" s="302"/>
      <c r="V686" s="302"/>
      <c r="W686" s="302"/>
      <c r="X686" s="302"/>
      <c r="Y686" s="302"/>
      <c r="Z686" s="302"/>
      <c r="AA686" s="118"/>
      <c r="AB686" s="118">
        <f t="shared" si="1165"/>
        <v>0</v>
      </c>
      <c r="AC686" s="118">
        <f t="shared" si="1166"/>
        <v>0</v>
      </c>
      <c r="AD686" s="118"/>
      <c r="AE686" s="118"/>
      <c r="AF686" s="118">
        <f t="shared" si="1167"/>
        <v>0</v>
      </c>
      <c r="AG686" s="118"/>
      <c r="AH686" s="118"/>
      <c r="AI686" s="118">
        <f t="shared" si="1168"/>
        <v>0</v>
      </c>
      <c r="AJ686" s="118"/>
      <c r="AK686" s="118"/>
      <c r="AL686" s="118">
        <f t="shared" si="1169"/>
        <v>0</v>
      </c>
      <c r="AM686" s="118"/>
      <c r="AN686" s="118"/>
      <c r="AO686" s="118">
        <f t="shared" si="1170"/>
        <v>0</v>
      </c>
      <c r="AP686" s="118"/>
      <c r="AQ686" s="118"/>
      <c r="AR686" s="118">
        <f t="shared" si="1171"/>
        <v>0</v>
      </c>
      <c r="AS686" s="118"/>
      <c r="AT686" s="118"/>
      <c r="AU686" s="118">
        <f t="shared" si="1172"/>
        <v>0</v>
      </c>
      <c r="AV686" s="118"/>
      <c r="AW686" s="118"/>
      <c r="AX686" s="118">
        <f t="shared" si="1173"/>
        <v>0</v>
      </c>
      <c r="AY686" s="118"/>
      <c r="AZ686" s="118"/>
      <c r="BA686" s="118">
        <f t="shared" si="1174"/>
        <v>0</v>
      </c>
      <c r="BB686" s="118"/>
      <c r="BC686" s="118"/>
      <c r="BD686" s="118">
        <f t="shared" si="1175"/>
        <v>0</v>
      </c>
      <c r="BE686" s="118"/>
      <c r="BF686" s="118"/>
      <c r="BG686" s="118">
        <f t="shared" si="1176"/>
        <v>0</v>
      </c>
      <c r="BH686" s="118"/>
      <c r="BI686" s="118"/>
      <c r="BJ686" s="118">
        <f t="shared" si="1177"/>
        <v>0</v>
      </c>
      <c r="BK686" s="118"/>
      <c r="BL686" s="309"/>
      <c r="BM686" s="315"/>
      <c r="BN686" s="317"/>
    </row>
    <row r="687" s="48" customFormat="1" ht="33.95" hidden="1" customHeight="1" outlineLevel="3" spans="2:66">
      <c r="B687" s="118" t="s">
        <v>784</v>
      </c>
      <c r="C687" s="119" t="s">
        <v>2357</v>
      </c>
      <c r="D687" s="48" t="s">
        <v>2319</v>
      </c>
      <c r="E687" s="118" t="s">
        <v>2320</v>
      </c>
      <c r="F687" s="118" t="s">
        <v>1610</v>
      </c>
      <c r="G687" s="118" t="s">
        <v>928</v>
      </c>
      <c r="H687" s="118">
        <f t="shared" si="1163"/>
        <v>0</v>
      </c>
      <c r="I687" s="118" t="s">
        <v>1227</v>
      </c>
      <c r="J687" s="302"/>
      <c r="K687" s="118" t="s">
        <v>1381</v>
      </c>
      <c r="L687" s="118">
        <v>450</v>
      </c>
      <c r="M687" s="118" t="s">
        <v>1660</v>
      </c>
      <c r="N687" s="118">
        <f t="shared" si="1164"/>
        <v>0</v>
      </c>
      <c r="O687" s="302"/>
      <c r="P687" s="302"/>
      <c r="Q687" s="302"/>
      <c r="R687" s="302"/>
      <c r="S687" s="302"/>
      <c r="T687" s="302"/>
      <c r="U687" s="302"/>
      <c r="V687" s="302"/>
      <c r="W687" s="302"/>
      <c r="X687" s="302"/>
      <c r="Y687" s="302"/>
      <c r="Z687" s="302"/>
      <c r="AA687" s="118"/>
      <c r="AB687" s="118">
        <f t="shared" si="1165"/>
        <v>0</v>
      </c>
      <c r="AC687" s="118">
        <f t="shared" si="1166"/>
        <v>0</v>
      </c>
      <c r="AD687" s="118"/>
      <c r="AE687" s="118"/>
      <c r="AF687" s="118">
        <f t="shared" si="1167"/>
        <v>0</v>
      </c>
      <c r="AG687" s="118"/>
      <c r="AH687" s="118"/>
      <c r="AI687" s="118">
        <f t="shared" si="1168"/>
        <v>0</v>
      </c>
      <c r="AJ687" s="118"/>
      <c r="AK687" s="118"/>
      <c r="AL687" s="118">
        <f t="shared" si="1169"/>
        <v>0</v>
      </c>
      <c r="AM687" s="118"/>
      <c r="AN687" s="118"/>
      <c r="AO687" s="118">
        <f t="shared" si="1170"/>
        <v>0</v>
      </c>
      <c r="AP687" s="118"/>
      <c r="AQ687" s="118"/>
      <c r="AR687" s="118">
        <f t="shared" si="1171"/>
        <v>0</v>
      </c>
      <c r="AS687" s="118"/>
      <c r="AT687" s="118"/>
      <c r="AU687" s="118">
        <f t="shared" si="1172"/>
        <v>0</v>
      </c>
      <c r="AV687" s="118"/>
      <c r="AW687" s="118"/>
      <c r="AX687" s="118">
        <f t="shared" si="1173"/>
        <v>0</v>
      </c>
      <c r="AY687" s="118"/>
      <c r="AZ687" s="118"/>
      <c r="BA687" s="118">
        <f t="shared" si="1174"/>
        <v>0</v>
      </c>
      <c r="BB687" s="118"/>
      <c r="BC687" s="118"/>
      <c r="BD687" s="118">
        <f t="shared" si="1175"/>
        <v>0</v>
      </c>
      <c r="BE687" s="118"/>
      <c r="BF687" s="118"/>
      <c r="BG687" s="118">
        <f t="shared" si="1176"/>
        <v>0</v>
      </c>
      <c r="BH687" s="118"/>
      <c r="BI687" s="118"/>
      <c r="BJ687" s="118">
        <f t="shared" si="1177"/>
        <v>0</v>
      </c>
      <c r="BK687" s="118"/>
      <c r="BL687" s="309"/>
      <c r="BM687" s="315"/>
      <c r="BN687" s="317"/>
    </row>
    <row r="688" s="48" customFormat="1" ht="33.95" hidden="1" customHeight="1" outlineLevel="3" spans="2:66">
      <c r="B688" s="118" t="s">
        <v>784</v>
      </c>
      <c r="C688" s="119" t="s">
        <v>2358</v>
      </c>
      <c r="D688" s="48" t="s">
        <v>2322</v>
      </c>
      <c r="E688" s="118" t="s">
        <v>2323</v>
      </c>
      <c r="F688" s="118" t="s">
        <v>1610</v>
      </c>
      <c r="G688" s="118" t="s">
        <v>928</v>
      </c>
      <c r="H688" s="118">
        <f t="shared" si="1163"/>
        <v>0</v>
      </c>
      <c r="I688" s="118" t="s">
        <v>1227</v>
      </c>
      <c r="J688" s="302"/>
      <c r="K688" s="118" t="s">
        <v>1381</v>
      </c>
      <c r="L688" s="118">
        <v>460</v>
      </c>
      <c r="M688" s="118" t="s">
        <v>1660</v>
      </c>
      <c r="N688" s="118">
        <f t="shared" si="1164"/>
        <v>0</v>
      </c>
      <c r="O688" s="302"/>
      <c r="P688" s="302"/>
      <c r="Q688" s="302"/>
      <c r="R688" s="302"/>
      <c r="S688" s="302"/>
      <c r="T688" s="302"/>
      <c r="U688" s="302"/>
      <c r="V688" s="302"/>
      <c r="W688" s="302"/>
      <c r="X688" s="302"/>
      <c r="Y688" s="302"/>
      <c r="Z688" s="302"/>
      <c r="AA688" s="118"/>
      <c r="AB688" s="118">
        <f t="shared" si="1165"/>
        <v>0</v>
      </c>
      <c r="AC688" s="118">
        <f t="shared" si="1166"/>
        <v>0</v>
      </c>
      <c r="AD688" s="118"/>
      <c r="AE688" s="118"/>
      <c r="AF688" s="118">
        <f t="shared" si="1167"/>
        <v>0</v>
      </c>
      <c r="AG688" s="118"/>
      <c r="AH688" s="118"/>
      <c r="AI688" s="118">
        <f t="shared" si="1168"/>
        <v>0</v>
      </c>
      <c r="AJ688" s="118"/>
      <c r="AK688" s="118"/>
      <c r="AL688" s="118">
        <f t="shared" si="1169"/>
        <v>0</v>
      </c>
      <c r="AM688" s="118"/>
      <c r="AN688" s="118"/>
      <c r="AO688" s="118">
        <f t="shared" si="1170"/>
        <v>0</v>
      </c>
      <c r="AP688" s="118"/>
      <c r="AQ688" s="118"/>
      <c r="AR688" s="118">
        <f t="shared" si="1171"/>
        <v>0</v>
      </c>
      <c r="AS688" s="118"/>
      <c r="AT688" s="118"/>
      <c r="AU688" s="118">
        <f t="shared" si="1172"/>
        <v>0</v>
      </c>
      <c r="AV688" s="118"/>
      <c r="AW688" s="118"/>
      <c r="AX688" s="118">
        <f t="shared" si="1173"/>
        <v>0</v>
      </c>
      <c r="AY688" s="118"/>
      <c r="AZ688" s="118"/>
      <c r="BA688" s="118">
        <f t="shared" si="1174"/>
        <v>0</v>
      </c>
      <c r="BB688" s="118"/>
      <c r="BC688" s="118"/>
      <c r="BD688" s="118">
        <f t="shared" si="1175"/>
        <v>0</v>
      </c>
      <c r="BE688" s="118"/>
      <c r="BF688" s="118"/>
      <c r="BG688" s="118">
        <f t="shared" si="1176"/>
        <v>0</v>
      </c>
      <c r="BH688" s="118"/>
      <c r="BI688" s="118"/>
      <c r="BJ688" s="118">
        <f t="shared" si="1177"/>
        <v>0</v>
      </c>
      <c r="BK688" s="118"/>
      <c r="BL688" s="309"/>
      <c r="BM688" s="315"/>
      <c r="BN688" s="317"/>
    </row>
    <row r="689" s="48" customFormat="1" ht="33.95" hidden="1" customHeight="1" outlineLevel="3" spans="2:66">
      <c r="B689" s="118" t="s">
        <v>784</v>
      </c>
      <c r="C689" s="119" t="s">
        <v>2359</v>
      </c>
      <c r="D689" s="48" t="s">
        <v>2360</v>
      </c>
      <c r="E689" s="118" t="s">
        <v>2361</v>
      </c>
      <c r="F689" s="118" t="s">
        <v>1610</v>
      </c>
      <c r="G689" s="118" t="s">
        <v>928</v>
      </c>
      <c r="H689" s="118">
        <f t="shared" si="1163"/>
        <v>0</v>
      </c>
      <c r="I689" s="118" t="s">
        <v>1227</v>
      </c>
      <c r="J689" s="302"/>
      <c r="K689" s="118" t="s">
        <v>1381</v>
      </c>
      <c r="L689" s="118">
        <v>500</v>
      </c>
      <c r="M689" s="118" t="s">
        <v>1660</v>
      </c>
      <c r="N689" s="118">
        <f t="shared" si="1164"/>
        <v>0</v>
      </c>
      <c r="O689" s="320"/>
      <c r="P689" s="320"/>
      <c r="Q689" s="320"/>
      <c r="R689" s="320"/>
      <c r="S689" s="320"/>
      <c r="T689" s="320"/>
      <c r="U689" s="320"/>
      <c r="V689" s="320"/>
      <c r="W689" s="320"/>
      <c r="X689" s="320"/>
      <c r="Y689" s="320"/>
      <c r="Z689" s="320"/>
      <c r="AA689" s="118"/>
      <c r="AB689" s="118">
        <f t="shared" si="1165"/>
        <v>0</v>
      </c>
      <c r="AC689" s="118">
        <f t="shared" si="1166"/>
        <v>0</v>
      </c>
      <c r="AD689" s="118"/>
      <c r="AE689" s="118"/>
      <c r="AF689" s="118">
        <f t="shared" si="1167"/>
        <v>0</v>
      </c>
      <c r="AG689" s="118"/>
      <c r="AH689" s="118"/>
      <c r="AI689" s="118">
        <f t="shared" si="1168"/>
        <v>0</v>
      </c>
      <c r="AJ689" s="118"/>
      <c r="AK689" s="118"/>
      <c r="AL689" s="118">
        <f t="shared" si="1169"/>
        <v>0</v>
      </c>
      <c r="AM689" s="118"/>
      <c r="AN689" s="118"/>
      <c r="AO689" s="118">
        <f t="shared" si="1170"/>
        <v>0</v>
      </c>
      <c r="AP689" s="118"/>
      <c r="AQ689" s="118"/>
      <c r="AR689" s="118">
        <f t="shared" si="1171"/>
        <v>0</v>
      </c>
      <c r="AS689" s="118"/>
      <c r="AT689" s="118"/>
      <c r="AU689" s="118">
        <f t="shared" si="1172"/>
        <v>0</v>
      </c>
      <c r="AV689" s="118"/>
      <c r="AW689" s="118"/>
      <c r="AX689" s="118">
        <f t="shared" si="1173"/>
        <v>0</v>
      </c>
      <c r="AY689" s="118"/>
      <c r="AZ689" s="118"/>
      <c r="BA689" s="118">
        <f t="shared" si="1174"/>
        <v>0</v>
      </c>
      <c r="BB689" s="118"/>
      <c r="BC689" s="118"/>
      <c r="BD689" s="118">
        <f t="shared" si="1175"/>
        <v>0</v>
      </c>
      <c r="BE689" s="118"/>
      <c r="BF689" s="118"/>
      <c r="BG689" s="118">
        <f t="shared" si="1176"/>
        <v>0</v>
      </c>
      <c r="BH689" s="118"/>
      <c r="BI689" s="118"/>
      <c r="BJ689" s="118">
        <f t="shared" si="1177"/>
        <v>0</v>
      </c>
      <c r="BK689" s="118"/>
      <c r="BL689" s="309"/>
      <c r="BM689" s="315"/>
      <c r="BN689" s="317"/>
    </row>
    <row r="690" s="48" customFormat="1" ht="33.95" hidden="1" customHeight="1" outlineLevel="3" spans="2:66">
      <c r="B690" s="118" t="s">
        <v>784</v>
      </c>
      <c r="C690" s="119" t="s">
        <v>2362</v>
      </c>
      <c r="D690" s="48" t="s">
        <v>2363</v>
      </c>
      <c r="E690" s="118"/>
      <c r="F690" s="118"/>
      <c r="G690" s="118" t="s">
        <v>928</v>
      </c>
      <c r="H690" s="118">
        <f t="shared" si="1163"/>
        <v>1500</v>
      </c>
      <c r="I690" s="118" t="s">
        <v>1227</v>
      </c>
      <c r="J690" s="302">
        <v>12</v>
      </c>
      <c r="K690" s="118" t="s">
        <v>1228</v>
      </c>
      <c r="L690" s="302">
        <f>预算主表!P123/12</f>
        <v>125</v>
      </c>
      <c r="M690" s="118" t="s">
        <v>1229</v>
      </c>
      <c r="N690" s="309">
        <v>12</v>
      </c>
      <c r="O690" s="292"/>
      <c r="P690" s="292"/>
      <c r="Q690" s="292"/>
      <c r="R690" s="292"/>
      <c r="S690" s="292"/>
      <c r="T690" s="292"/>
      <c r="U690" s="292"/>
      <c r="V690" s="292"/>
      <c r="W690" s="292"/>
      <c r="X690" s="292"/>
      <c r="Y690" s="292"/>
      <c r="Z690" s="292"/>
      <c r="AA690" s="292"/>
      <c r="AB690" s="118">
        <f t="shared" si="1165"/>
        <v>1500</v>
      </c>
      <c r="AC690" s="118">
        <f>$H690/12</f>
        <v>125</v>
      </c>
      <c r="AD690" s="118"/>
      <c r="AE690" s="118"/>
      <c r="AF690" s="118">
        <f>$H690/12</f>
        <v>125</v>
      </c>
      <c r="AG690" s="118"/>
      <c r="AH690" s="118"/>
      <c r="AI690" s="118">
        <f>$H690/12</f>
        <v>125</v>
      </c>
      <c r="AJ690" s="118"/>
      <c r="AK690" s="118"/>
      <c r="AL690" s="118">
        <f>$H690/12</f>
        <v>125</v>
      </c>
      <c r="AM690" s="118"/>
      <c r="AN690" s="118"/>
      <c r="AO690" s="118">
        <f>$H690/12</f>
        <v>125</v>
      </c>
      <c r="AP690" s="118"/>
      <c r="AQ690" s="118"/>
      <c r="AR690" s="118">
        <f>$H690/12</f>
        <v>125</v>
      </c>
      <c r="AS690" s="118"/>
      <c r="AT690" s="118"/>
      <c r="AU690" s="118">
        <f>$H690/12</f>
        <v>125</v>
      </c>
      <c r="AV690" s="118"/>
      <c r="AW690" s="118"/>
      <c r="AX690" s="118">
        <f>$H690/12</f>
        <v>125</v>
      </c>
      <c r="AY690" s="118"/>
      <c r="AZ690" s="118"/>
      <c r="BA690" s="118">
        <f>$H690/12</f>
        <v>125</v>
      </c>
      <c r="BB690" s="118"/>
      <c r="BC690" s="118"/>
      <c r="BD690" s="118">
        <f>$H690/12</f>
        <v>125</v>
      </c>
      <c r="BE690" s="118"/>
      <c r="BF690" s="118"/>
      <c r="BG690" s="118">
        <f>$H690/12</f>
        <v>125</v>
      </c>
      <c r="BH690" s="118"/>
      <c r="BI690" s="118"/>
      <c r="BJ690" s="118">
        <f>$H690/12</f>
        <v>125</v>
      </c>
      <c r="BK690" s="118"/>
      <c r="BL690" s="309"/>
      <c r="BM690" s="315"/>
      <c r="BN690" s="317"/>
    </row>
    <row r="691" s="29" customFormat="1" ht="33.95" hidden="1" customHeight="1" outlineLevel="2" collapsed="1" spans="2:66">
      <c r="B691" s="115" t="s">
        <v>784</v>
      </c>
      <c r="C691" s="116" t="s">
        <v>2364</v>
      </c>
      <c r="D691" s="29" t="s">
        <v>2365</v>
      </c>
      <c r="E691" s="115" t="s">
        <v>2366</v>
      </c>
      <c r="F691" s="115" t="s">
        <v>1610</v>
      </c>
      <c r="G691" s="115" t="s">
        <v>928</v>
      </c>
      <c r="H691" s="115">
        <f t="shared" ref="H691:H694" si="1178">J691*L691</f>
        <v>24000</v>
      </c>
      <c r="I691" s="115" t="s">
        <v>1227</v>
      </c>
      <c r="J691" s="115">
        <v>1</v>
      </c>
      <c r="K691" s="115" t="s">
        <v>1228</v>
      </c>
      <c r="L691" s="302">
        <f>预算主表!P132</f>
        <v>24000</v>
      </c>
      <c r="M691" s="115" t="s">
        <v>1362</v>
      </c>
      <c r="N691" s="115">
        <f t="shared" ref="N691:N694" si="1179">COUNTA(O691:Z691)</f>
        <v>1</v>
      </c>
      <c r="O691" s="321" t="s">
        <v>1277</v>
      </c>
      <c r="P691" s="321"/>
      <c r="Q691" s="321"/>
      <c r="R691" s="321"/>
      <c r="S691" s="321"/>
      <c r="T691" s="321"/>
      <c r="U691" s="321"/>
      <c r="V691" s="321"/>
      <c r="W691" s="321"/>
      <c r="X691" s="321"/>
      <c r="Y691" s="321"/>
      <c r="Z691" s="321"/>
      <c r="AA691" s="115"/>
      <c r="AB691" s="115">
        <f t="shared" si="1165"/>
        <v>24000</v>
      </c>
      <c r="AC691" s="115">
        <f t="shared" ref="AC691:AC694" si="1180">IF(O691="√",$J691*$L691/$N691,0)</f>
        <v>24000</v>
      </c>
      <c r="AD691" s="115"/>
      <c r="AE691" s="115"/>
      <c r="AF691" s="115">
        <f t="shared" ref="AF691:AF694" si="1181">IF(P691="√",$J691*$L691/$N691,0)</f>
        <v>0</v>
      </c>
      <c r="AG691" s="115"/>
      <c r="AH691" s="115"/>
      <c r="AI691" s="115">
        <f t="shared" ref="AI691:AI694" si="1182">IF(Q691="√",$J691*$L691/$N691,0)</f>
        <v>0</v>
      </c>
      <c r="AJ691" s="115"/>
      <c r="AK691" s="115"/>
      <c r="AL691" s="115">
        <f t="shared" ref="AL691:AL694" si="1183">IF(R691="√",$J691*$L691/$N691,0)</f>
        <v>0</v>
      </c>
      <c r="AM691" s="115"/>
      <c r="AN691" s="115"/>
      <c r="AO691" s="115">
        <f t="shared" ref="AO691:AO694" si="1184">IF(S691="√",$J691*$L691/$N691,0)</f>
        <v>0</v>
      </c>
      <c r="AP691" s="115"/>
      <c r="AQ691" s="115"/>
      <c r="AR691" s="115">
        <f t="shared" ref="AR691:AR694" si="1185">IF(T691="√",$J691*$L691/$N691,0)</f>
        <v>0</v>
      </c>
      <c r="AS691" s="115"/>
      <c r="AT691" s="115"/>
      <c r="AU691" s="115">
        <f t="shared" ref="AU691:AU694" si="1186">IF(U691="√",$J691*$L691/$N691,0)</f>
        <v>0</v>
      </c>
      <c r="AV691" s="115"/>
      <c r="AW691" s="115"/>
      <c r="AX691" s="115">
        <f t="shared" ref="AX691:AX694" si="1187">IF(V691="√",$J691*$L691/$N691,0)</f>
        <v>0</v>
      </c>
      <c r="AY691" s="115"/>
      <c r="AZ691" s="115"/>
      <c r="BA691" s="115">
        <f t="shared" ref="BA691:BA694" si="1188">IF(W691="√",$J691*$L691/$N691,0)</f>
        <v>0</v>
      </c>
      <c r="BB691" s="115"/>
      <c r="BC691" s="115"/>
      <c r="BD691" s="115">
        <f t="shared" ref="BD691:BD694" si="1189">IF(X691="√",$J691*$L691/$N691,0)</f>
        <v>0</v>
      </c>
      <c r="BE691" s="115"/>
      <c r="BF691" s="115"/>
      <c r="BG691" s="115">
        <f t="shared" ref="BG691:BG694" si="1190">IF(Y691="√",$J691*$L691/$N691,0)</f>
        <v>0</v>
      </c>
      <c r="BH691" s="115"/>
      <c r="BI691" s="115"/>
      <c r="BJ691" s="115">
        <f t="shared" ref="BJ691:BJ694" si="1191">IF(Z691="√",$J691*$L691/$N691,0)</f>
        <v>0</v>
      </c>
      <c r="BK691" s="115"/>
      <c r="BL691" s="308"/>
      <c r="BM691" s="315"/>
      <c r="BN691" s="316"/>
    </row>
    <row r="692" s="29" customFormat="1" ht="33.95" hidden="1" customHeight="1" outlineLevel="2" collapsed="1" spans="2:66">
      <c r="B692" s="115" t="s">
        <v>784</v>
      </c>
      <c r="C692" s="116" t="s">
        <v>2367</v>
      </c>
      <c r="D692" s="29" t="s">
        <v>2368</v>
      </c>
      <c r="E692" s="115" t="s">
        <v>2369</v>
      </c>
      <c r="F692" s="115" t="s">
        <v>1610</v>
      </c>
      <c r="G692" s="115" t="s">
        <v>928</v>
      </c>
      <c r="H692" s="115">
        <f t="shared" si="1178"/>
        <v>2000</v>
      </c>
      <c r="I692" s="115" t="s">
        <v>1227</v>
      </c>
      <c r="J692" s="115">
        <v>1</v>
      </c>
      <c r="K692" s="115" t="s">
        <v>1228</v>
      </c>
      <c r="L692" s="302">
        <v>2000</v>
      </c>
      <c r="M692" s="115" t="s">
        <v>1362</v>
      </c>
      <c r="N692" s="115">
        <f t="shared" si="1179"/>
        <v>1</v>
      </c>
      <c r="O692" s="302" t="s">
        <v>1277</v>
      </c>
      <c r="P692" s="302"/>
      <c r="Q692" s="302"/>
      <c r="R692" s="302"/>
      <c r="S692" s="302"/>
      <c r="T692" s="302"/>
      <c r="U692" s="302"/>
      <c r="V692" s="302"/>
      <c r="W692" s="302"/>
      <c r="X692" s="302"/>
      <c r="Y692" s="302"/>
      <c r="Z692" s="302"/>
      <c r="AA692" s="115"/>
      <c r="AB692" s="115">
        <f t="shared" si="1165"/>
        <v>2000</v>
      </c>
      <c r="AC692" s="115">
        <f t="shared" si="1180"/>
        <v>2000</v>
      </c>
      <c r="AD692" s="115"/>
      <c r="AE692" s="115"/>
      <c r="AF692" s="115">
        <f t="shared" si="1181"/>
        <v>0</v>
      </c>
      <c r="AG692" s="115"/>
      <c r="AH692" s="115"/>
      <c r="AI692" s="115">
        <f t="shared" si="1182"/>
        <v>0</v>
      </c>
      <c r="AJ692" s="115"/>
      <c r="AK692" s="115"/>
      <c r="AL692" s="115">
        <f t="shared" si="1183"/>
        <v>0</v>
      </c>
      <c r="AM692" s="115"/>
      <c r="AN692" s="115"/>
      <c r="AO692" s="115">
        <f t="shared" si="1184"/>
        <v>0</v>
      </c>
      <c r="AP692" s="115"/>
      <c r="AQ692" s="115"/>
      <c r="AR692" s="115">
        <f t="shared" si="1185"/>
        <v>0</v>
      </c>
      <c r="AS692" s="115"/>
      <c r="AT692" s="115"/>
      <c r="AU692" s="115">
        <f t="shared" si="1186"/>
        <v>0</v>
      </c>
      <c r="AV692" s="115"/>
      <c r="AW692" s="115"/>
      <c r="AX692" s="115">
        <f t="shared" si="1187"/>
        <v>0</v>
      </c>
      <c r="AY692" s="115"/>
      <c r="AZ692" s="115"/>
      <c r="BA692" s="115">
        <f t="shared" si="1188"/>
        <v>0</v>
      </c>
      <c r="BB692" s="115"/>
      <c r="BC692" s="115"/>
      <c r="BD692" s="115">
        <f t="shared" si="1189"/>
        <v>0</v>
      </c>
      <c r="BE692" s="115"/>
      <c r="BF692" s="115"/>
      <c r="BG692" s="115">
        <f t="shared" si="1190"/>
        <v>0</v>
      </c>
      <c r="BH692" s="115"/>
      <c r="BI692" s="115"/>
      <c r="BJ692" s="115">
        <f t="shared" si="1191"/>
        <v>0</v>
      </c>
      <c r="BK692" s="115"/>
      <c r="BL692" s="308"/>
      <c r="BM692" s="315"/>
      <c r="BN692" s="316"/>
    </row>
    <row r="693" s="29" customFormat="1" ht="33.95" hidden="1" customHeight="1" outlineLevel="2" collapsed="1" spans="2:66">
      <c r="B693" s="115" t="s">
        <v>784</v>
      </c>
      <c r="C693" s="116" t="s">
        <v>2370</v>
      </c>
      <c r="D693" s="29" t="s">
        <v>2371</v>
      </c>
      <c r="F693" s="115" t="s">
        <v>1610</v>
      </c>
      <c r="G693" s="115" t="s">
        <v>928</v>
      </c>
      <c r="H693" s="115">
        <f t="shared" si="1178"/>
        <v>41941.7475728155</v>
      </c>
      <c r="I693" s="115" t="s">
        <v>1227</v>
      </c>
      <c r="J693" s="115">
        <v>1</v>
      </c>
      <c r="K693" s="115" t="s">
        <v>1228</v>
      </c>
      <c r="L693" s="302">
        <f>预算主表!P93</f>
        <v>41941.7475728155</v>
      </c>
      <c r="M693" s="115" t="s">
        <v>1362</v>
      </c>
      <c r="N693" s="115">
        <f t="shared" si="1179"/>
        <v>1</v>
      </c>
      <c r="O693" s="302" t="s">
        <v>1277</v>
      </c>
      <c r="P693" s="302"/>
      <c r="Q693" s="302"/>
      <c r="R693" s="302"/>
      <c r="S693" s="302"/>
      <c r="T693" s="302"/>
      <c r="U693" s="302"/>
      <c r="V693" s="302"/>
      <c r="W693" s="302"/>
      <c r="X693" s="302"/>
      <c r="Y693" s="302"/>
      <c r="Z693" s="302"/>
      <c r="AA693" s="115"/>
      <c r="AB693" s="115">
        <f t="shared" si="1165"/>
        <v>41941.7475728155</v>
      </c>
      <c r="AC693" s="115">
        <f t="shared" si="1180"/>
        <v>41941.7475728155</v>
      </c>
      <c r="AD693" s="115"/>
      <c r="AE693" s="115"/>
      <c r="AF693" s="115">
        <f t="shared" si="1181"/>
        <v>0</v>
      </c>
      <c r="AG693" s="115"/>
      <c r="AH693" s="115"/>
      <c r="AI693" s="115">
        <f t="shared" si="1182"/>
        <v>0</v>
      </c>
      <c r="AJ693" s="115"/>
      <c r="AK693" s="115"/>
      <c r="AL693" s="115">
        <f t="shared" si="1183"/>
        <v>0</v>
      </c>
      <c r="AM693" s="115"/>
      <c r="AN693" s="115"/>
      <c r="AO693" s="115">
        <f t="shared" si="1184"/>
        <v>0</v>
      </c>
      <c r="AP693" s="115"/>
      <c r="AQ693" s="115"/>
      <c r="AR693" s="115">
        <f t="shared" si="1185"/>
        <v>0</v>
      </c>
      <c r="AS693" s="115"/>
      <c r="AT693" s="115"/>
      <c r="AU693" s="115">
        <f t="shared" si="1186"/>
        <v>0</v>
      </c>
      <c r="AV693" s="115"/>
      <c r="AW693" s="115"/>
      <c r="AX693" s="115">
        <f t="shared" si="1187"/>
        <v>0</v>
      </c>
      <c r="AY693" s="115"/>
      <c r="AZ693" s="115"/>
      <c r="BA693" s="115">
        <f t="shared" si="1188"/>
        <v>0</v>
      </c>
      <c r="BB693" s="115"/>
      <c r="BC693" s="115"/>
      <c r="BD693" s="115">
        <f t="shared" si="1189"/>
        <v>0</v>
      </c>
      <c r="BE693" s="115"/>
      <c r="BF693" s="115"/>
      <c r="BG693" s="115">
        <f t="shared" si="1190"/>
        <v>0</v>
      </c>
      <c r="BH693" s="115"/>
      <c r="BI693" s="115"/>
      <c r="BJ693" s="115">
        <f t="shared" si="1191"/>
        <v>0</v>
      </c>
      <c r="BK693" s="115"/>
      <c r="BL693" s="308"/>
      <c r="BM693" s="315"/>
      <c r="BN693" s="316"/>
    </row>
    <row r="694" s="29" customFormat="1" ht="33.95" hidden="1" customHeight="1" outlineLevel="2" collapsed="1" spans="2:66">
      <c r="B694" s="115" t="s">
        <v>784</v>
      </c>
      <c r="C694" s="116" t="s">
        <v>2372</v>
      </c>
      <c r="D694" s="29" t="s">
        <v>2373</v>
      </c>
      <c r="F694" s="115" t="s">
        <v>1610</v>
      </c>
      <c r="G694" s="115" t="s">
        <v>928</v>
      </c>
      <c r="H694" s="115">
        <f t="shared" si="1178"/>
        <v>0</v>
      </c>
      <c r="I694" s="115" t="s">
        <v>1227</v>
      </c>
      <c r="J694" s="115">
        <v>1</v>
      </c>
      <c r="K694" s="115" t="s">
        <v>1228</v>
      </c>
      <c r="L694" s="302">
        <f>预算主表!P95</f>
        <v>0</v>
      </c>
      <c r="M694" s="115" t="s">
        <v>1362</v>
      </c>
      <c r="N694" s="115">
        <f t="shared" si="1179"/>
        <v>1</v>
      </c>
      <c r="O694" s="302" t="s">
        <v>1277</v>
      </c>
      <c r="P694" s="302"/>
      <c r="Q694" s="302"/>
      <c r="R694" s="302"/>
      <c r="S694" s="302"/>
      <c r="T694" s="302"/>
      <c r="U694" s="302"/>
      <c r="V694" s="302"/>
      <c r="W694" s="302"/>
      <c r="X694" s="302"/>
      <c r="Y694" s="302"/>
      <c r="Z694" s="302"/>
      <c r="AA694" s="115"/>
      <c r="AB694" s="115">
        <f t="shared" si="1165"/>
        <v>0</v>
      </c>
      <c r="AC694" s="115">
        <f t="shared" si="1180"/>
        <v>0</v>
      </c>
      <c r="AD694" s="115"/>
      <c r="AE694" s="115"/>
      <c r="AF694" s="115">
        <f t="shared" si="1181"/>
        <v>0</v>
      </c>
      <c r="AG694" s="115"/>
      <c r="AH694" s="115"/>
      <c r="AI694" s="115">
        <f t="shared" si="1182"/>
        <v>0</v>
      </c>
      <c r="AJ694" s="115"/>
      <c r="AK694" s="115"/>
      <c r="AL694" s="115">
        <f t="shared" si="1183"/>
        <v>0</v>
      </c>
      <c r="AM694" s="115"/>
      <c r="AN694" s="115"/>
      <c r="AO694" s="115">
        <f t="shared" si="1184"/>
        <v>0</v>
      </c>
      <c r="AP694" s="115"/>
      <c r="AQ694" s="115"/>
      <c r="AR694" s="115">
        <f t="shared" si="1185"/>
        <v>0</v>
      </c>
      <c r="AS694" s="115"/>
      <c r="AT694" s="115"/>
      <c r="AU694" s="115">
        <f t="shared" si="1186"/>
        <v>0</v>
      </c>
      <c r="AV694" s="115"/>
      <c r="AW694" s="115"/>
      <c r="AX694" s="115">
        <f t="shared" si="1187"/>
        <v>0</v>
      </c>
      <c r="AY694" s="115"/>
      <c r="AZ694" s="115"/>
      <c r="BA694" s="115">
        <f t="shared" si="1188"/>
        <v>0</v>
      </c>
      <c r="BB694" s="115"/>
      <c r="BC694" s="115"/>
      <c r="BD694" s="115">
        <f t="shared" si="1189"/>
        <v>0</v>
      </c>
      <c r="BE694" s="115"/>
      <c r="BF694" s="115"/>
      <c r="BG694" s="115">
        <f t="shared" si="1190"/>
        <v>0</v>
      </c>
      <c r="BH694" s="115"/>
      <c r="BI694" s="115"/>
      <c r="BJ694" s="115">
        <f t="shared" si="1191"/>
        <v>0</v>
      </c>
      <c r="BK694" s="115"/>
      <c r="BL694" s="308"/>
      <c r="BM694" s="315"/>
      <c r="BN694" s="316"/>
    </row>
  </sheetData>
  <sheetProtection formatCells="0" formatColumns="0" formatRows="0" autoFilter="0" pivotTables="0"/>
  <autoFilter xmlns:etc="http://www.wps.cn/officeDocument/2017/etCustomData" ref="A3:BN694" etc:filterBottomFollowUsedRange="0">
    <filterColumn colId="7">
      <filters>
        <filter val="14,531,195.10"/>
        <filter val="101,000.00"/>
        <filter val="1,500.00"/>
        <filter val="129,286.02"/>
        <filter val="106,981.13"/>
        <filter val="8,377.36"/>
        <filter val="20,000.00"/>
        <filter val="24,000.00"/>
        <filter val="34,576.00"/>
        <filter val="8,976.00"/>
        <filter val="13,927.53"/>
        <filter val="69,441.75"/>
        <filter val="473,946.55"/>
        <filter val="41,941.75"/>
        <filter val="5,660.38"/>
        <filter val="3,600.00"/>
        <filter val="14,550,063.02"/>
        <filter val="18,867.92"/>
        <filter val="94,155.95"/>
        <filter val="574,946.55"/>
        <filter val="88,495.58"/>
        <filter val="15,452,469.29"/>
        <filter val="2,000.00"/>
        <filter val="14,679,349.04"/>
        <filter val="22,304.89"/>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62" zoomScaleNormal="62" workbookViewId="0">
      <selection activeCell="AC29" sqref="AC29"/>
    </sheetView>
  </sheetViews>
  <sheetFormatPr defaultColWidth="8.75833333333333" defaultRowHeight="16.5"/>
  <cols>
    <col min="1" max="1" width="2.375" style="248" customWidth="1"/>
    <col min="2" max="2" width="2.875" style="249" customWidth="1"/>
    <col min="3" max="3" width="12.875" style="250" customWidth="1"/>
    <col min="4" max="4" width="28.7583333333333" style="251" customWidth="1"/>
    <col min="5" max="5" width="4" style="249" customWidth="1"/>
    <col min="6" max="6" width="31.125" style="249" customWidth="1"/>
    <col min="7" max="7" width="7.75833333333333" style="249" customWidth="1"/>
    <col min="8" max="19" width="12.125" style="250" customWidth="1"/>
    <col min="20" max="20" width="8.75833333333333" style="249"/>
    <col min="21" max="21" width="1.875" style="248" customWidth="1"/>
    <col min="22" max="16384" width="8.75833333333333" style="249"/>
  </cols>
  <sheetData>
    <row r="1" ht="12" customHeight="1" spans="2:20">
      <c r="B1" s="248"/>
      <c r="C1" s="252"/>
      <c r="D1" s="253"/>
      <c r="E1" s="248"/>
      <c r="F1" s="248"/>
      <c r="G1" s="248"/>
      <c r="H1" s="252"/>
      <c r="I1" s="252"/>
      <c r="J1" s="252"/>
      <c r="K1" s="252"/>
      <c r="L1" s="252"/>
      <c r="M1" s="252"/>
      <c r="N1" s="252"/>
      <c r="O1" s="252"/>
      <c r="P1" s="252"/>
      <c r="Q1" s="252"/>
      <c r="R1" s="252"/>
      <c r="S1" s="252"/>
      <c r="T1" s="248"/>
    </row>
    <row r="2" ht="30.95" customHeight="1" spans="3:19">
      <c r="C2" s="254" t="s">
        <v>2374</v>
      </c>
      <c r="D2" s="254"/>
      <c r="E2" s="254"/>
      <c r="F2" s="254"/>
      <c r="G2" s="254"/>
      <c r="H2" s="254"/>
      <c r="I2" s="254"/>
      <c r="J2" s="254"/>
      <c r="K2" s="254"/>
      <c r="L2" s="254"/>
      <c r="M2" s="254"/>
      <c r="N2" s="254"/>
      <c r="O2" s="254"/>
      <c r="P2" s="254"/>
      <c r="Q2" s="254"/>
      <c r="R2" s="254"/>
      <c r="S2" s="254"/>
    </row>
    <row r="3" ht="27" customHeight="1" spans="3:19">
      <c r="C3" s="85" t="s">
        <v>2375</v>
      </c>
      <c r="D3" s="255" t="s">
        <v>2376</v>
      </c>
      <c r="F3" s="256" t="s">
        <v>2377</v>
      </c>
      <c r="G3" s="257"/>
      <c r="H3" s="257"/>
      <c r="I3" s="257"/>
      <c r="J3" s="257"/>
      <c r="K3" s="257"/>
      <c r="L3" s="257"/>
      <c r="M3" s="257"/>
      <c r="N3" s="257"/>
      <c r="O3" s="257"/>
      <c r="P3" s="257"/>
      <c r="Q3" s="257"/>
      <c r="R3" s="257"/>
      <c r="S3" s="263"/>
    </row>
    <row r="4" ht="27" customHeight="1" spans="3:19">
      <c r="C4" s="85" t="s">
        <v>2378</v>
      </c>
      <c r="D4" s="255" t="s">
        <v>2379</v>
      </c>
      <c r="F4" s="85" t="s">
        <v>2380</v>
      </c>
      <c r="G4" s="258" t="s">
        <v>2381</v>
      </c>
      <c r="H4" s="85" t="s">
        <v>1227</v>
      </c>
      <c r="I4" s="85" t="s">
        <v>1227</v>
      </c>
      <c r="J4" s="85" t="s">
        <v>1227</v>
      </c>
      <c r="K4" s="85" t="s">
        <v>1227</v>
      </c>
      <c r="L4" s="85" t="s">
        <v>1227</v>
      </c>
      <c r="M4" s="85" t="s">
        <v>1227</v>
      </c>
      <c r="N4" s="85" t="s">
        <v>1227</v>
      </c>
      <c r="O4" s="85" t="s">
        <v>1227</v>
      </c>
      <c r="P4" s="85" t="s">
        <v>1227</v>
      </c>
      <c r="Q4" s="85" t="s">
        <v>1227</v>
      </c>
      <c r="R4" s="85" t="s">
        <v>1227</v>
      </c>
      <c r="S4" s="85" t="s">
        <v>1227</v>
      </c>
    </row>
    <row r="5" ht="27" customHeight="1" spans="3:19">
      <c r="C5" s="85" t="s">
        <v>2382</v>
      </c>
      <c r="D5" s="255" t="s">
        <v>2383</v>
      </c>
      <c r="F5" s="85"/>
      <c r="G5" s="259"/>
      <c r="H5" s="85" t="s">
        <v>751</v>
      </c>
      <c r="I5" s="85" t="s">
        <v>752</v>
      </c>
      <c r="J5" s="85" t="s">
        <v>753</v>
      </c>
      <c r="K5" s="85" t="s">
        <v>754</v>
      </c>
      <c r="L5" s="85" t="s">
        <v>755</v>
      </c>
      <c r="M5" s="85" t="s">
        <v>756</v>
      </c>
      <c r="N5" s="85" t="s">
        <v>757</v>
      </c>
      <c r="O5" s="85" t="s">
        <v>758</v>
      </c>
      <c r="P5" s="85" t="s">
        <v>759</v>
      </c>
      <c r="Q5" s="85" t="s">
        <v>760</v>
      </c>
      <c r="R5" s="85" t="s">
        <v>761</v>
      </c>
      <c r="S5" s="85" t="s">
        <v>762</v>
      </c>
    </row>
    <row r="6" ht="27" customHeight="1" spans="3:19">
      <c r="C6" s="85" t="s">
        <v>2384</v>
      </c>
      <c r="D6" s="255"/>
      <c r="F6" s="85" t="s">
        <v>2385</v>
      </c>
      <c r="G6" s="85" t="s">
        <v>1289</v>
      </c>
      <c r="H6" s="260">
        <v>0</v>
      </c>
      <c r="I6" s="260">
        <v>0</v>
      </c>
      <c r="J6" s="260">
        <v>0</v>
      </c>
      <c r="K6" s="260">
        <v>0</v>
      </c>
      <c r="L6" s="260">
        <v>0</v>
      </c>
      <c r="M6" s="260">
        <v>0</v>
      </c>
      <c r="N6" s="260">
        <v>0</v>
      </c>
      <c r="O6" s="260">
        <v>0</v>
      </c>
      <c r="P6" s="260">
        <v>0</v>
      </c>
      <c r="Q6" s="260">
        <v>0</v>
      </c>
      <c r="R6" s="260">
        <v>0</v>
      </c>
      <c r="S6" s="260">
        <v>0</v>
      </c>
    </row>
    <row r="7" ht="27" customHeight="1" spans="3:19">
      <c r="C7" s="85" t="s">
        <v>2386</v>
      </c>
      <c r="D7" s="255" t="s">
        <v>2387</v>
      </c>
      <c r="F7" s="85" t="s">
        <v>2388</v>
      </c>
      <c r="G7" s="85" t="s">
        <v>1381</v>
      </c>
      <c r="H7" s="260">
        <v>0</v>
      </c>
      <c r="I7" s="260">
        <v>0</v>
      </c>
      <c r="J7" s="260">
        <v>0</v>
      </c>
      <c r="K7" s="260">
        <v>0</v>
      </c>
      <c r="L7" s="260">
        <v>0</v>
      </c>
      <c r="M7" s="260">
        <v>0</v>
      </c>
      <c r="N7" s="260">
        <v>0</v>
      </c>
      <c r="O7" s="260">
        <v>0</v>
      </c>
      <c r="P7" s="260">
        <v>0</v>
      </c>
      <c r="Q7" s="260">
        <v>0</v>
      </c>
      <c r="R7" s="260">
        <v>0</v>
      </c>
      <c r="S7" s="260">
        <v>0</v>
      </c>
    </row>
    <row r="8" ht="27" customHeight="1" spans="3:19">
      <c r="C8" s="85" t="s">
        <v>170</v>
      </c>
      <c r="D8" s="255" t="s">
        <v>2389</v>
      </c>
      <c r="F8" s="85" t="s">
        <v>2390</v>
      </c>
      <c r="G8" s="85" t="s">
        <v>1018</v>
      </c>
      <c r="H8" s="260">
        <v>315670.71</v>
      </c>
      <c r="I8" s="260">
        <v>315670.71</v>
      </c>
      <c r="J8" s="260">
        <v>315670.71</v>
      </c>
      <c r="K8" s="260">
        <v>315670.71</v>
      </c>
      <c r="L8" s="260">
        <v>315670.71</v>
      </c>
      <c r="M8" s="260">
        <v>315670.71</v>
      </c>
      <c r="N8" s="260">
        <v>315670.71</v>
      </c>
      <c r="O8" s="260">
        <v>315670.71</v>
      </c>
      <c r="P8" s="260">
        <v>315670.71</v>
      </c>
      <c r="Q8" s="260">
        <v>315670.71</v>
      </c>
      <c r="R8" s="260">
        <v>315670.71</v>
      </c>
      <c r="S8" s="260">
        <v>315670.71</v>
      </c>
    </row>
    <row r="9" ht="27" customHeight="1" spans="3:19">
      <c r="C9" s="85" t="s">
        <v>2391</v>
      </c>
      <c r="D9" s="255" t="s">
        <v>2392</v>
      </c>
      <c r="F9" s="85" t="s">
        <v>1017</v>
      </c>
      <c r="G9" s="85" t="s">
        <v>1018</v>
      </c>
      <c r="H9" s="260">
        <v>0</v>
      </c>
      <c r="I9" s="260">
        <v>0</v>
      </c>
      <c r="J9" s="260">
        <v>0</v>
      </c>
      <c r="K9" s="260">
        <v>0</v>
      </c>
      <c r="L9" s="260">
        <v>0</v>
      </c>
      <c r="M9" s="260">
        <v>0</v>
      </c>
      <c r="N9" s="260">
        <v>0</v>
      </c>
      <c r="O9" s="260">
        <v>0</v>
      </c>
      <c r="P9" s="260">
        <v>0</v>
      </c>
      <c r="Q9" s="260">
        <v>0</v>
      </c>
      <c r="R9" s="260">
        <v>0</v>
      </c>
      <c r="S9" s="260">
        <v>0</v>
      </c>
    </row>
    <row r="10" ht="27" customHeight="1" spans="3:19">
      <c r="C10" s="85" t="s">
        <v>2393</v>
      </c>
      <c r="D10" s="255" t="s">
        <v>2394</v>
      </c>
      <c r="F10" s="85" t="s">
        <v>2395</v>
      </c>
      <c r="G10" s="85" t="s">
        <v>1018</v>
      </c>
      <c r="H10" s="260">
        <v>0</v>
      </c>
      <c r="I10" s="260">
        <v>0</v>
      </c>
      <c r="J10" s="260">
        <v>0</v>
      </c>
      <c r="K10" s="260">
        <v>0</v>
      </c>
      <c r="L10" s="260">
        <v>0</v>
      </c>
      <c r="M10" s="260">
        <v>0</v>
      </c>
      <c r="N10" s="260">
        <v>0</v>
      </c>
      <c r="O10" s="260">
        <v>0</v>
      </c>
      <c r="P10" s="260">
        <v>0</v>
      </c>
      <c r="Q10" s="260">
        <v>0</v>
      </c>
      <c r="R10" s="260">
        <v>0</v>
      </c>
      <c r="S10" s="260">
        <v>0</v>
      </c>
    </row>
    <row r="11" ht="27" customHeight="1" spans="3:19">
      <c r="C11" s="85" t="s">
        <v>2396</v>
      </c>
      <c r="D11" s="255" t="s">
        <v>2397</v>
      </c>
      <c r="F11" s="85" t="s">
        <v>1081</v>
      </c>
      <c r="G11" s="85" t="s">
        <v>1018</v>
      </c>
      <c r="H11" s="260"/>
      <c r="I11" s="260"/>
      <c r="J11" s="260"/>
      <c r="K11" s="260"/>
      <c r="L11" s="260"/>
      <c r="M11" s="260"/>
      <c r="N11" s="260"/>
      <c r="O11" s="260"/>
      <c r="P11" s="260"/>
      <c r="Q11" s="260"/>
      <c r="R11" s="260"/>
      <c r="S11" s="260"/>
    </row>
    <row r="12" ht="27" customHeight="1" spans="3:19">
      <c r="C12" s="85" t="s">
        <v>2398</v>
      </c>
      <c r="D12" s="255"/>
      <c r="F12" s="85" t="s">
        <v>1162</v>
      </c>
      <c r="G12" s="85" t="s">
        <v>1018</v>
      </c>
      <c r="H12" s="260">
        <v>0</v>
      </c>
      <c r="I12" s="260">
        <v>0</v>
      </c>
      <c r="J12" s="260">
        <v>0</v>
      </c>
      <c r="K12" s="260">
        <v>0</v>
      </c>
      <c r="L12" s="260">
        <v>0</v>
      </c>
      <c r="M12" s="260">
        <v>0</v>
      </c>
      <c r="N12" s="260">
        <v>0</v>
      </c>
      <c r="O12" s="260">
        <v>0</v>
      </c>
      <c r="P12" s="260">
        <v>0</v>
      </c>
      <c r="Q12" s="260">
        <v>0</v>
      </c>
      <c r="R12" s="260">
        <v>0</v>
      </c>
      <c r="S12" s="260">
        <v>0</v>
      </c>
    </row>
    <row r="13" ht="27" customHeight="1" spans="3:19">
      <c r="C13" s="85" t="s">
        <v>2399</v>
      </c>
      <c r="D13" s="255"/>
      <c r="F13" s="85" t="s">
        <v>2298</v>
      </c>
      <c r="G13" s="85" t="s">
        <v>1018</v>
      </c>
      <c r="H13" s="260">
        <v>0</v>
      </c>
      <c r="I13" s="260">
        <v>0</v>
      </c>
      <c r="J13" s="260">
        <v>0</v>
      </c>
      <c r="K13" s="260">
        <v>0</v>
      </c>
      <c r="L13" s="260">
        <v>0</v>
      </c>
      <c r="M13" s="260">
        <v>0</v>
      </c>
      <c r="N13" s="260">
        <v>0</v>
      </c>
      <c r="O13" s="260">
        <v>0</v>
      </c>
      <c r="P13" s="260">
        <v>0</v>
      </c>
      <c r="Q13" s="260">
        <v>0</v>
      </c>
      <c r="R13" s="260">
        <v>0</v>
      </c>
      <c r="S13" s="260">
        <v>0</v>
      </c>
    </row>
    <row r="14" ht="27" customHeight="1" spans="3:4">
      <c r="C14" s="85" t="s">
        <v>2400</v>
      </c>
      <c r="D14" s="261">
        <v>43101</v>
      </c>
    </row>
    <row r="15" ht="18" customHeight="1" spans="4:4">
      <c r="D15" s="250"/>
    </row>
    <row r="16" ht="9.95" customHeight="1" spans="2:20">
      <c r="B16" s="248"/>
      <c r="C16" s="252"/>
      <c r="D16" s="253"/>
      <c r="E16" s="248"/>
      <c r="F16" s="248"/>
      <c r="G16" s="248"/>
      <c r="H16" s="252"/>
      <c r="I16" s="252"/>
      <c r="J16" s="252"/>
      <c r="K16" s="252"/>
      <c r="L16" s="252"/>
      <c r="M16" s="252"/>
      <c r="N16" s="252"/>
      <c r="O16" s="252"/>
      <c r="P16" s="252"/>
      <c r="Q16" s="252"/>
      <c r="R16" s="252"/>
      <c r="S16" s="252"/>
      <c r="T16" s="248"/>
    </row>
    <row r="17" ht="27" customHeight="1" spans="3:19">
      <c r="C17" s="254" t="s">
        <v>2401</v>
      </c>
      <c r="D17" s="254"/>
      <c r="E17" s="254"/>
      <c r="F17" s="254"/>
      <c r="G17" s="254"/>
      <c r="H17" s="254"/>
      <c r="I17" s="254"/>
      <c r="J17" s="254"/>
      <c r="K17" s="254"/>
      <c r="L17" s="254"/>
      <c r="M17" s="254"/>
      <c r="N17" s="254"/>
      <c r="O17" s="254"/>
      <c r="P17" s="254"/>
      <c r="Q17" s="254"/>
      <c r="R17" s="254"/>
      <c r="S17" s="254"/>
    </row>
    <row r="18" ht="27" customHeight="1" spans="3:19">
      <c r="C18" s="85" t="s">
        <v>2402</v>
      </c>
      <c r="D18" s="262" t="s">
        <v>2403</v>
      </c>
      <c r="F18" s="256" t="s">
        <v>2404</v>
      </c>
      <c r="G18" s="257"/>
      <c r="H18" s="257"/>
      <c r="I18" s="257"/>
      <c r="J18" s="257"/>
      <c r="K18" s="257"/>
      <c r="L18" s="257"/>
      <c r="M18" s="257"/>
      <c r="N18" s="257"/>
      <c r="O18" s="257"/>
      <c r="P18" s="257"/>
      <c r="Q18" s="257"/>
      <c r="R18" s="257"/>
      <c r="S18" s="263"/>
    </row>
    <row r="19" ht="27" customHeight="1" spans="3:19">
      <c r="C19" s="85" t="s">
        <v>2405</v>
      </c>
      <c r="D19" s="262" t="s">
        <v>2406</v>
      </c>
      <c r="F19" s="85" t="s">
        <v>2380</v>
      </c>
      <c r="G19" s="258" t="s">
        <v>2381</v>
      </c>
      <c r="H19" s="85" t="s">
        <v>1227</v>
      </c>
      <c r="I19" s="85" t="s">
        <v>1227</v>
      </c>
      <c r="J19" s="85" t="s">
        <v>1227</v>
      </c>
      <c r="K19" s="85" t="s">
        <v>1227</v>
      </c>
      <c r="L19" s="85" t="s">
        <v>1227</v>
      </c>
      <c r="M19" s="85" t="s">
        <v>1227</v>
      </c>
      <c r="N19" s="85" t="s">
        <v>1227</v>
      </c>
      <c r="O19" s="85" t="s">
        <v>1227</v>
      </c>
      <c r="P19" s="85" t="s">
        <v>1227</v>
      </c>
      <c r="Q19" s="85" t="s">
        <v>1227</v>
      </c>
      <c r="R19" s="85" t="s">
        <v>1227</v>
      </c>
      <c r="S19" s="85" t="s">
        <v>1227</v>
      </c>
    </row>
    <row r="20" ht="27" customHeight="1" spans="3:19">
      <c r="C20" s="85" t="s">
        <v>2407</v>
      </c>
      <c r="D20" s="262" t="s">
        <v>2408</v>
      </c>
      <c r="F20" s="85"/>
      <c r="G20" s="259"/>
      <c r="H20" s="85" t="s">
        <v>751</v>
      </c>
      <c r="I20" s="85" t="s">
        <v>752</v>
      </c>
      <c r="J20" s="85" t="s">
        <v>753</v>
      </c>
      <c r="K20" s="85" t="s">
        <v>754</v>
      </c>
      <c r="L20" s="85" t="s">
        <v>755</v>
      </c>
      <c r="M20" s="85" t="s">
        <v>756</v>
      </c>
      <c r="N20" s="85" t="s">
        <v>757</v>
      </c>
      <c r="O20" s="85" t="s">
        <v>758</v>
      </c>
      <c r="P20" s="85" t="s">
        <v>759</v>
      </c>
      <c r="Q20" s="85" t="s">
        <v>760</v>
      </c>
      <c r="R20" s="85" t="s">
        <v>761</v>
      </c>
      <c r="S20" s="85" t="s">
        <v>762</v>
      </c>
    </row>
    <row r="21" ht="27" customHeight="1" spans="3:19">
      <c r="C21" s="85" t="s">
        <v>2409</v>
      </c>
      <c r="D21" s="94" t="str">
        <f>VLOOKUP(D4,'附表1-数据库'!B46:C383,2,FALSE)</f>
        <v>一类城市</v>
      </c>
      <c r="F21" s="84" t="s">
        <v>1133</v>
      </c>
      <c r="G21" s="84" t="s">
        <v>1135</v>
      </c>
      <c r="H21" s="255">
        <f>预算主表!$P$83/(12*330)</f>
        <v>0</v>
      </c>
      <c r="I21" s="255">
        <f>预算主表!$P$83/(12*330)</f>
        <v>0</v>
      </c>
      <c r="J21" s="255">
        <f>预算主表!$P$83/(12*330)</f>
        <v>0</v>
      </c>
      <c r="K21" s="255">
        <f>预算主表!$P$83/(12*330)</f>
        <v>0</v>
      </c>
      <c r="L21" s="255">
        <f>预算主表!$P$83/(12*330)</f>
        <v>0</v>
      </c>
      <c r="M21" s="255">
        <f>预算主表!$P$83/(12*330)</f>
        <v>0</v>
      </c>
      <c r="N21" s="255">
        <f>预算主表!$P$83/(12*330)</f>
        <v>0</v>
      </c>
      <c r="O21" s="255">
        <f>预算主表!$P$83/(12*330)</f>
        <v>0</v>
      </c>
      <c r="P21" s="255">
        <f>预算主表!$P$83/(12*330)</f>
        <v>0</v>
      </c>
      <c r="Q21" s="255">
        <f>预算主表!$P$83/(12*330)</f>
        <v>0</v>
      </c>
      <c r="R21" s="255">
        <f>预算主表!$P$83/(12*330)</f>
        <v>0</v>
      </c>
      <c r="S21" s="255">
        <f>预算主表!$P$83/(12*330)</f>
        <v>0</v>
      </c>
    </row>
    <row r="22" ht="27" customHeight="1" spans="3:19">
      <c r="C22" s="251"/>
      <c r="F22" s="84" t="s">
        <v>1138</v>
      </c>
      <c r="G22" s="84" t="s">
        <v>1135</v>
      </c>
      <c r="H22" s="255"/>
      <c r="I22" s="255"/>
      <c r="J22" s="255"/>
      <c r="K22" s="255"/>
      <c r="L22" s="255"/>
      <c r="M22" s="255"/>
      <c r="N22" s="255"/>
      <c r="O22" s="255"/>
      <c r="P22" s="255"/>
      <c r="Q22" s="255"/>
      <c r="R22" s="255"/>
      <c r="S22" s="255"/>
    </row>
    <row r="23" ht="27" customHeight="1" spans="6:19">
      <c r="F23" s="84" t="s">
        <v>1140</v>
      </c>
      <c r="G23" s="84" t="s">
        <v>1135</v>
      </c>
      <c r="H23" s="255"/>
      <c r="I23" s="255"/>
      <c r="J23" s="255"/>
      <c r="K23" s="255"/>
      <c r="L23" s="255"/>
      <c r="M23" s="255"/>
      <c r="N23" s="255"/>
      <c r="O23" s="255"/>
      <c r="P23" s="255"/>
      <c r="Q23" s="255"/>
      <c r="R23" s="255"/>
      <c r="S23" s="255"/>
    </row>
    <row r="24" ht="27" customHeight="1" spans="6:19">
      <c r="F24" s="84" t="s">
        <v>1142</v>
      </c>
      <c r="G24" s="84" t="s">
        <v>1135</v>
      </c>
      <c r="H24" s="255"/>
      <c r="I24" s="255"/>
      <c r="J24" s="255"/>
      <c r="K24" s="255"/>
      <c r="L24" s="255"/>
      <c r="M24" s="255"/>
      <c r="N24" s="255"/>
      <c r="O24" s="255"/>
      <c r="P24" s="255"/>
      <c r="Q24" s="255"/>
      <c r="R24" s="255"/>
      <c r="S24" s="255"/>
    </row>
    <row r="25" ht="27" customHeight="1" spans="6:19">
      <c r="F25" s="84" t="s">
        <v>1144</v>
      </c>
      <c r="G25" s="84" t="s">
        <v>1135</v>
      </c>
      <c r="H25" s="255"/>
      <c r="I25" s="255"/>
      <c r="J25" s="255"/>
      <c r="K25" s="255"/>
      <c r="L25" s="255"/>
      <c r="M25" s="255"/>
      <c r="N25" s="255"/>
      <c r="O25" s="255"/>
      <c r="P25" s="255"/>
      <c r="Q25" s="255"/>
      <c r="R25" s="255"/>
      <c r="S25" s="255"/>
    </row>
    <row r="26" ht="27" customHeight="1" spans="6:19">
      <c r="F26" s="84" t="s">
        <v>1146</v>
      </c>
      <c r="G26" s="84" t="s">
        <v>1135</v>
      </c>
      <c r="H26" s="255"/>
      <c r="I26" s="255"/>
      <c r="J26" s="255"/>
      <c r="K26" s="255"/>
      <c r="L26" s="255"/>
      <c r="M26" s="255"/>
      <c r="N26" s="255"/>
      <c r="O26" s="255"/>
      <c r="P26" s="255"/>
      <c r="Q26" s="255"/>
      <c r="R26" s="255"/>
      <c r="S26" s="255"/>
    </row>
    <row r="27" ht="27" customHeight="1" spans="6:19">
      <c r="F27" s="84" t="s">
        <v>1148</v>
      </c>
      <c r="G27" s="84" t="s">
        <v>1135</v>
      </c>
      <c r="H27" s="255"/>
      <c r="I27" s="255"/>
      <c r="J27" s="255"/>
      <c r="K27" s="255"/>
      <c r="L27" s="255"/>
      <c r="M27" s="255"/>
      <c r="N27" s="255"/>
      <c r="O27" s="255"/>
      <c r="P27" s="255"/>
      <c r="Q27" s="255"/>
      <c r="R27" s="255"/>
      <c r="S27" s="255"/>
    </row>
    <row r="28" ht="27" customHeight="1" spans="6:19">
      <c r="F28" s="84" t="s">
        <v>1150</v>
      </c>
      <c r="G28" s="84" t="s">
        <v>1135</v>
      </c>
      <c r="H28" s="255"/>
      <c r="I28" s="255"/>
      <c r="J28" s="255"/>
      <c r="K28" s="255"/>
      <c r="L28" s="255"/>
      <c r="M28" s="255"/>
      <c r="N28" s="255"/>
      <c r="O28" s="255"/>
      <c r="P28" s="255"/>
      <c r="Q28" s="255"/>
      <c r="R28" s="255"/>
      <c r="S28" s="255"/>
    </row>
    <row r="29" ht="27" customHeight="1" spans="6:19">
      <c r="F29" s="84" t="s">
        <v>1152</v>
      </c>
      <c r="G29" s="84" t="s">
        <v>1135</v>
      </c>
      <c r="H29" s="255"/>
      <c r="I29" s="255"/>
      <c r="J29" s="255"/>
      <c r="K29" s="255"/>
      <c r="L29" s="255"/>
      <c r="M29" s="255"/>
      <c r="N29" s="255"/>
      <c r="O29" s="255"/>
      <c r="P29" s="255"/>
      <c r="Q29" s="255"/>
      <c r="R29" s="255"/>
      <c r="S29" s="255"/>
    </row>
    <row r="30" ht="27" customHeight="1" spans="6:19">
      <c r="F30" s="84" t="s">
        <v>1154</v>
      </c>
      <c r="G30" s="84" t="s">
        <v>1135</v>
      </c>
      <c r="H30" s="255"/>
      <c r="I30" s="255"/>
      <c r="J30" s="255"/>
      <c r="K30" s="255"/>
      <c r="L30" s="255"/>
      <c r="M30" s="255"/>
      <c r="N30" s="255"/>
      <c r="O30" s="255"/>
      <c r="P30" s="255"/>
      <c r="Q30" s="255"/>
      <c r="R30" s="255"/>
      <c r="S30" s="255"/>
    </row>
    <row r="31" ht="27" customHeight="1" spans="6:19">
      <c r="F31" s="84" t="s">
        <v>1156</v>
      </c>
      <c r="G31" s="84" t="s">
        <v>1135</v>
      </c>
      <c r="H31" s="255"/>
      <c r="I31" s="255"/>
      <c r="J31" s="255"/>
      <c r="K31" s="255"/>
      <c r="L31" s="255"/>
      <c r="M31" s="255"/>
      <c r="N31" s="255"/>
      <c r="O31" s="255"/>
      <c r="P31" s="255"/>
      <c r="Q31" s="255"/>
      <c r="R31" s="255"/>
      <c r="S31" s="255"/>
    </row>
    <row r="32" ht="27" customHeight="1" spans="6:19">
      <c r="F32" s="84" t="s">
        <v>1158</v>
      </c>
      <c r="G32" s="84" t="s">
        <v>1135</v>
      </c>
      <c r="H32" s="255"/>
      <c r="I32" s="255"/>
      <c r="J32" s="255"/>
      <c r="K32" s="255"/>
      <c r="L32" s="255"/>
      <c r="M32" s="255"/>
      <c r="N32" s="255"/>
      <c r="O32" s="255"/>
      <c r="P32" s="255"/>
      <c r="Q32" s="255"/>
      <c r="R32" s="255"/>
      <c r="S32" s="255"/>
    </row>
    <row r="33" ht="27" customHeight="1" spans="6:19">
      <c r="F33" s="84" t="s">
        <v>1160</v>
      </c>
      <c r="G33" s="84" t="s">
        <v>1135</v>
      </c>
      <c r="H33" s="255"/>
      <c r="I33" s="255"/>
      <c r="J33" s="255"/>
      <c r="K33" s="255"/>
      <c r="L33" s="255"/>
      <c r="M33" s="255"/>
      <c r="N33" s="255"/>
      <c r="O33" s="255"/>
      <c r="P33" s="255"/>
      <c r="Q33" s="255"/>
      <c r="R33" s="255"/>
      <c r="S33" s="255"/>
    </row>
    <row r="34" ht="21.95" customHeight="1"/>
    <row r="35" ht="12" customHeight="1" spans="2:20">
      <c r="B35" s="248"/>
      <c r="C35" s="252"/>
      <c r="D35" s="253"/>
      <c r="E35" s="248"/>
      <c r="F35" s="248"/>
      <c r="G35" s="248"/>
      <c r="H35" s="252"/>
      <c r="I35" s="252"/>
      <c r="J35" s="252"/>
      <c r="K35" s="252"/>
      <c r="L35" s="252"/>
      <c r="M35" s="252"/>
      <c r="N35" s="252"/>
      <c r="O35" s="252"/>
      <c r="P35" s="252"/>
      <c r="Q35" s="252"/>
      <c r="R35" s="252"/>
      <c r="S35" s="252"/>
      <c r="T35" s="248"/>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94" activePane="bottomRight" state="frozen"/>
      <selection/>
      <selection pane="topRight"/>
      <selection pane="bottomLeft"/>
      <selection pane="bottomRight" activeCell="F13" sqref="F13:Q13"/>
    </sheetView>
  </sheetViews>
  <sheetFormatPr defaultColWidth="8.75833333333333" defaultRowHeight="16.5"/>
  <cols>
    <col min="1" max="1" width="8.75833333333333" style="220"/>
    <col min="2" max="2" width="16.875" style="221" customWidth="1"/>
    <col min="3" max="3" width="12.875" style="221" customWidth="1"/>
    <col min="4" max="4" width="12.875" style="222" customWidth="1"/>
    <col min="5" max="5" width="7.125" style="221" customWidth="1"/>
    <col min="6" max="16384" width="8.75833333333333" style="220"/>
  </cols>
  <sheetData>
    <row r="1" ht="30.95" customHeight="1" spans="1:17">
      <c r="A1" s="220">
        <v>11</v>
      </c>
      <c r="B1" s="223" t="s">
        <v>2410</v>
      </c>
      <c r="C1" s="223" t="s">
        <v>2411</v>
      </c>
      <c r="D1" s="224" t="s">
        <v>2412</v>
      </c>
      <c r="E1" s="223" t="s">
        <v>2381</v>
      </c>
      <c r="F1" s="225" t="s">
        <v>751</v>
      </c>
      <c r="G1" s="225" t="s">
        <v>752</v>
      </c>
      <c r="H1" s="225" t="s">
        <v>753</v>
      </c>
      <c r="I1" s="225" t="s">
        <v>754</v>
      </c>
      <c r="J1" s="225" t="s">
        <v>755</v>
      </c>
      <c r="K1" s="225" t="s">
        <v>756</v>
      </c>
      <c r="L1" s="225" t="s">
        <v>757</v>
      </c>
      <c r="M1" s="225" t="s">
        <v>758</v>
      </c>
      <c r="N1" s="225" t="s">
        <v>759</v>
      </c>
      <c r="O1" s="225" t="s">
        <v>760</v>
      </c>
      <c r="P1" s="225" t="s">
        <v>761</v>
      </c>
      <c r="Q1" s="225" t="s">
        <v>762</v>
      </c>
    </row>
    <row r="2" spans="1:17">
      <c r="A2" s="220">
        <v>1</v>
      </c>
      <c r="B2" s="226" t="s">
        <v>2413</v>
      </c>
      <c r="C2" s="226" t="s">
        <v>736</v>
      </c>
      <c r="D2" s="227">
        <f t="shared" ref="D2:D65" si="0">IFERROR(SUM(F2:Q2)/COUNTIF(F2:Q2,"&lt;&gt;0"),0)</f>
        <v>160.5</v>
      </c>
      <c r="E2" s="227" t="s">
        <v>790</v>
      </c>
      <c r="F2" s="228">
        <f t="shared" ref="F2:Q2" si="1">F3+F4+F5</f>
        <v>210</v>
      </c>
      <c r="G2" s="228">
        <f t="shared" si="1"/>
        <v>156</v>
      </c>
      <c r="H2" s="228">
        <f t="shared" si="1"/>
        <v>156</v>
      </c>
      <c r="I2" s="228">
        <f t="shared" si="1"/>
        <v>156</v>
      </c>
      <c r="J2" s="228">
        <f t="shared" si="1"/>
        <v>156</v>
      </c>
      <c r="K2" s="228">
        <f t="shared" si="1"/>
        <v>156</v>
      </c>
      <c r="L2" s="228">
        <f t="shared" si="1"/>
        <v>156</v>
      </c>
      <c r="M2" s="228">
        <f t="shared" si="1"/>
        <v>156</v>
      </c>
      <c r="N2" s="228">
        <f t="shared" si="1"/>
        <v>156</v>
      </c>
      <c r="O2" s="228">
        <f t="shared" si="1"/>
        <v>156</v>
      </c>
      <c r="P2" s="228">
        <f t="shared" si="1"/>
        <v>156</v>
      </c>
      <c r="Q2" s="228">
        <f t="shared" si="1"/>
        <v>156</v>
      </c>
    </row>
    <row r="3" spans="1:17">
      <c r="A3" s="220">
        <v>1</v>
      </c>
      <c r="B3" s="226" t="s">
        <v>2413</v>
      </c>
      <c r="C3" s="229" t="s">
        <v>109</v>
      </c>
      <c r="D3" s="230">
        <f t="shared" si="0"/>
        <v>157.083333333333</v>
      </c>
      <c r="E3" s="230" t="s">
        <v>790</v>
      </c>
      <c r="F3" s="231">
        <f t="shared" ref="F3:Q3" si="2">F7+F35+F71+F115+F155+F175+F195+F211</f>
        <v>169</v>
      </c>
      <c r="G3" s="231">
        <f t="shared" si="2"/>
        <v>156</v>
      </c>
      <c r="H3" s="231">
        <f t="shared" si="2"/>
        <v>156</v>
      </c>
      <c r="I3" s="231">
        <f t="shared" si="2"/>
        <v>156</v>
      </c>
      <c r="J3" s="231">
        <f t="shared" si="2"/>
        <v>156</v>
      </c>
      <c r="K3" s="231">
        <f t="shared" si="2"/>
        <v>156</v>
      </c>
      <c r="L3" s="231">
        <f t="shared" si="2"/>
        <v>156</v>
      </c>
      <c r="M3" s="231">
        <f t="shared" si="2"/>
        <v>156</v>
      </c>
      <c r="N3" s="231">
        <f t="shared" si="2"/>
        <v>156</v>
      </c>
      <c r="O3" s="231">
        <f t="shared" si="2"/>
        <v>156</v>
      </c>
      <c r="P3" s="231">
        <f t="shared" si="2"/>
        <v>156</v>
      </c>
      <c r="Q3" s="231">
        <f t="shared" si="2"/>
        <v>156</v>
      </c>
    </row>
    <row r="4" spans="1:17">
      <c r="A4" s="220">
        <v>1</v>
      </c>
      <c r="B4" s="226" t="s">
        <v>2413</v>
      </c>
      <c r="C4" s="232" t="s">
        <v>68</v>
      </c>
      <c r="D4" s="233">
        <f t="shared" si="0"/>
        <v>20</v>
      </c>
      <c r="E4" s="233" t="s">
        <v>790</v>
      </c>
      <c r="F4" s="234">
        <f t="shared" ref="F4:Q4" si="3">F8+F36+F72+F116+F156+F176+F196+F212</f>
        <v>20</v>
      </c>
      <c r="G4" s="234">
        <f t="shared" si="3"/>
        <v>0</v>
      </c>
      <c r="H4" s="234">
        <f t="shared" si="3"/>
        <v>0</v>
      </c>
      <c r="I4" s="234">
        <f t="shared" si="3"/>
        <v>0</v>
      </c>
      <c r="J4" s="234">
        <f t="shared" si="3"/>
        <v>0</v>
      </c>
      <c r="K4" s="234">
        <f t="shared" si="3"/>
        <v>0</v>
      </c>
      <c r="L4" s="234">
        <f t="shared" si="3"/>
        <v>0</v>
      </c>
      <c r="M4" s="234">
        <f t="shared" si="3"/>
        <v>0</v>
      </c>
      <c r="N4" s="234">
        <f t="shared" si="3"/>
        <v>0</v>
      </c>
      <c r="O4" s="234">
        <f t="shared" si="3"/>
        <v>0</v>
      </c>
      <c r="P4" s="234">
        <f t="shared" si="3"/>
        <v>0</v>
      </c>
      <c r="Q4" s="234">
        <f t="shared" si="3"/>
        <v>0</v>
      </c>
    </row>
    <row r="5" spans="1:17">
      <c r="A5" s="220">
        <v>1</v>
      </c>
      <c r="B5" s="226" t="s">
        <v>2413</v>
      </c>
      <c r="C5" s="235" t="s">
        <v>19</v>
      </c>
      <c r="D5" s="236">
        <f t="shared" si="0"/>
        <v>21</v>
      </c>
      <c r="E5" s="236" t="s">
        <v>790</v>
      </c>
      <c r="F5" s="237">
        <f t="shared" ref="F5:Q5" si="4">F9+F37+F73+F117+F157+F177+F197+F213</f>
        <v>21</v>
      </c>
      <c r="G5" s="237">
        <f t="shared" si="4"/>
        <v>0</v>
      </c>
      <c r="H5" s="237">
        <f t="shared" si="4"/>
        <v>0</v>
      </c>
      <c r="I5" s="237">
        <f t="shared" si="4"/>
        <v>0</v>
      </c>
      <c r="J5" s="237">
        <f t="shared" si="4"/>
        <v>0</v>
      </c>
      <c r="K5" s="237">
        <f t="shared" si="4"/>
        <v>0</v>
      </c>
      <c r="L5" s="237">
        <f t="shared" si="4"/>
        <v>0</v>
      </c>
      <c r="M5" s="237">
        <f t="shared" si="4"/>
        <v>0</v>
      </c>
      <c r="N5" s="237">
        <f t="shared" si="4"/>
        <v>0</v>
      </c>
      <c r="O5" s="237">
        <f t="shared" si="4"/>
        <v>0</v>
      </c>
      <c r="P5" s="237">
        <f t="shared" si="4"/>
        <v>0</v>
      </c>
      <c r="Q5" s="237">
        <f t="shared" si="4"/>
        <v>0</v>
      </c>
    </row>
    <row r="6" spans="1:17">
      <c r="A6" s="220">
        <v>1</v>
      </c>
      <c r="B6" s="238" t="s">
        <v>187</v>
      </c>
      <c r="C6" s="238" t="s">
        <v>736</v>
      </c>
      <c r="D6" s="239">
        <f t="shared" si="0"/>
        <v>98</v>
      </c>
      <c r="E6" s="239" t="s">
        <v>790</v>
      </c>
      <c r="F6" s="240">
        <f t="shared" ref="F6:Q6" si="5">F7+F8+F9</f>
        <v>98</v>
      </c>
      <c r="G6" s="240">
        <f t="shared" si="5"/>
        <v>98</v>
      </c>
      <c r="H6" s="240">
        <f t="shared" si="5"/>
        <v>98</v>
      </c>
      <c r="I6" s="240">
        <f t="shared" si="5"/>
        <v>98</v>
      </c>
      <c r="J6" s="240">
        <f t="shared" si="5"/>
        <v>98</v>
      </c>
      <c r="K6" s="240">
        <f t="shared" si="5"/>
        <v>98</v>
      </c>
      <c r="L6" s="240">
        <f t="shared" si="5"/>
        <v>98</v>
      </c>
      <c r="M6" s="240">
        <f t="shared" si="5"/>
        <v>98</v>
      </c>
      <c r="N6" s="240">
        <f t="shared" si="5"/>
        <v>98</v>
      </c>
      <c r="O6" s="240">
        <f t="shared" si="5"/>
        <v>98</v>
      </c>
      <c r="P6" s="240">
        <f t="shared" si="5"/>
        <v>98</v>
      </c>
      <c r="Q6" s="240">
        <f t="shared" si="5"/>
        <v>98</v>
      </c>
    </row>
    <row r="7" spans="1:17">
      <c r="A7" s="220">
        <v>1</v>
      </c>
      <c r="B7" s="238" t="s">
        <v>187</v>
      </c>
      <c r="C7" s="229" t="s">
        <v>109</v>
      </c>
      <c r="D7" s="230">
        <f t="shared" si="0"/>
        <v>98</v>
      </c>
      <c r="E7" s="230" t="s">
        <v>790</v>
      </c>
      <c r="F7" s="231">
        <f t="shared" ref="F7:Q7" si="6">F11+F15+F19+F23+F27+F31</f>
        <v>98</v>
      </c>
      <c r="G7" s="231">
        <f t="shared" si="6"/>
        <v>98</v>
      </c>
      <c r="H7" s="231">
        <f t="shared" si="6"/>
        <v>98</v>
      </c>
      <c r="I7" s="231">
        <f t="shared" si="6"/>
        <v>98</v>
      </c>
      <c r="J7" s="231">
        <f t="shared" si="6"/>
        <v>98</v>
      </c>
      <c r="K7" s="231">
        <f t="shared" si="6"/>
        <v>98</v>
      </c>
      <c r="L7" s="231">
        <f t="shared" si="6"/>
        <v>98</v>
      </c>
      <c r="M7" s="231">
        <f t="shared" si="6"/>
        <v>98</v>
      </c>
      <c r="N7" s="231">
        <f t="shared" si="6"/>
        <v>98</v>
      </c>
      <c r="O7" s="231">
        <f t="shared" si="6"/>
        <v>98</v>
      </c>
      <c r="P7" s="231">
        <f t="shared" si="6"/>
        <v>98</v>
      </c>
      <c r="Q7" s="231">
        <f t="shared" si="6"/>
        <v>98</v>
      </c>
    </row>
    <row r="8" spans="1:17">
      <c r="A8" s="220">
        <v>1</v>
      </c>
      <c r="B8" s="238" t="s">
        <v>187</v>
      </c>
      <c r="C8" s="232" t="s">
        <v>68</v>
      </c>
      <c r="D8" s="233">
        <f t="shared" si="0"/>
        <v>0</v>
      </c>
      <c r="E8" s="233" t="s">
        <v>790</v>
      </c>
      <c r="F8" s="234">
        <f t="shared" ref="F8:Q8" si="7">F12+F16+F20+F24+F28+F32</f>
        <v>0</v>
      </c>
      <c r="G8" s="234">
        <f t="shared" si="7"/>
        <v>0</v>
      </c>
      <c r="H8" s="234">
        <f t="shared" si="7"/>
        <v>0</v>
      </c>
      <c r="I8" s="234">
        <f t="shared" si="7"/>
        <v>0</v>
      </c>
      <c r="J8" s="234">
        <f t="shared" si="7"/>
        <v>0</v>
      </c>
      <c r="K8" s="234">
        <f t="shared" si="7"/>
        <v>0</v>
      </c>
      <c r="L8" s="234">
        <f t="shared" si="7"/>
        <v>0</v>
      </c>
      <c r="M8" s="234">
        <f t="shared" si="7"/>
        <v>0</v>
      </c>
      <c r="N8" s="234">
        <f t="shared" si="7"/>
        <v>0</v>
      </c>
      <c r="O8" s="234">
        <f t="shared" si="7"/>
        <v>0</v>
      </c>
      <c r="P8" s="234">
        <f t="shared" si="7"/>
        <v>0</v>
      </c>
      <c r="Q8" s="234">
        <f t="shared" si="7"/>
        <v>0</v>
      </c>
    </row>
    <row r="9" spans="1:17">
      <c r="A9" s="220">
        <v>1</v>
      </c>
      <c r="B9" s="238" t="s">
        <v>187</v>
      </c>
      <c r="C9" s="235" t="s">
        <v>19</v>
      </c>
      <c r="D9" s="236">
        <f t="shared" si="0"/>
        <v>0</v>
      </c>
      <c r="E9" s="236" t="s">
        <v>790</v>
      </c>
      <c r="F9" s="237">
        <f t="shared" ref="F9:Q9" si="8">F13+F17+F21+F25+F29+F33</f>
        <v>0</v>
      </c>
      <c r="G9" s="237">
        <f t="shared" si="8"/>
        <v>0</v>
      </c>
      <c r="H9" s="237">
        <f t="shared" si="8"/>
        <v>0</v>
      </c>
      <c r="I9" s="237">
        <f t="shared" si="8"/>
        <v>0</v>
      </c>
      <c r="J9" s="237">
        <f t="shared" si="8"/>
        <v>0</v>
      </c>
      <c r="K9" s="237">
        <f t="shared" si="8"/>
        <v>0</v>
      </c>
      <c r="L9" s="237">
        <f t="shared" si="8"/>
        <v>0</v>
      </c>
      <c r="M9" s="237">
        <f t="shared" si="8"/>
        <v>0</v>
      </c>
      <c r="N9" s="237">
        <f t="shared" si="8"/>
        <v>0</v>
      </c>
      <c r="O9" s="237">
        <f t="shared" si="8"/>
        <v>0</v>
      </c>
      <c r="P9" s="237">
        <f t="shared" si="8"/>
        <v>0</v>
      </c>
      <c r="Q9" s="237">
        <f t="shared" si="8"/>
        <v>0</v>
      </c>
    </row>
    <row r="10" outlineLevel="1" spans="1:17">
      <c r="A10" s="220">
        <v>2</v>
      </c>
      <c r="B10" s="241" t="s">
        <v>786</v>
      </c>
      <c r="C10" s="242" t="s">
        <v>736</v>
      </c>
      <c r="D10" s="243">
        <f t="shared" si="0"/>
        <v>98</v>
      </c>
      <c r="E10" s="243" t="s">
        <v>790</v>
      </c>
      <c r="F10" s="244">
        <f t="shared" ref="F10:Q10" si="9">F11+F12+F13</f>
        <v>98</v>
      </c>
      <c r="G10" s="244">
        <f t="shared" si="9"/>
        <v>98</v>
      </c>
      <c r="H10" s="244">
        <f t="shared" si="9"/>
        <v>98</v>
      </c>
      <c r="I10" s="244">
        <f t="shared" si="9"/>
        <v>98</v>
      </c>
      <c r="J10" s="244">
        <f t="shared" si="9"/>
        <v>98</v>
      </c>
      <c r="K10" s="244">
        <f t="shared" si="9"/>
        <v>98</v>
      </c>
      <c r="L10" s="244">
        <f t="shared" si="9"/>
        <v>98</v>
      </c>
      <c r="M10" s="244">
        <f t="shared" si="9"/>
        <v>98</v>
      </c>
      <c r="N10" s="244">
        <f t="shared" si="9"/>
        <v>98</v>
      </c>
      <c r="O10" s="244">
        <f t="shared" si="9"/>
        <v>98</v>
      </c>
      <c r="P10" s="244">
        <f t="shared" si="9"/>
        <v>98</v>
      </c>
      <c r="Q10" s="244">
        <f t="shared" si="9"/>
        <v>98</v>
      </c>
    </row>
    <row r="11" outlineLevel="1" spans="1:17">
      <c r="A11" s="220">
        <v>2</v>
      </c>
      <c r="B11" s="241" t="s">
        <v>786</v>
      </c>
      <c r="C11" s="229" t="s">
        <v>109</v>
      </c>
      <c r="D11" s="230">
        <f t="shared" si="0"/>
        <v>98</v>
      </c>
      <c r="E11" s="230" t="s">
        <v>790</v>
      </c>
      <c r="F11" s="245">
        <f>自有人工预算!E11</f>
        <v>98</v>
      </c>
      <c r="G11" s="245">
        <f>自有人工预算!F11</f>
        <v>98</v>
      </c>
      <c r="H11" s="245">
        <f>自有人工预算!G11</f>
        <v>98</v>
      </c>
      <c r="I11" s="245">
        <f>自有人工预算!H11</f>
        <v>98</v>
      </c>
      <c r="J11" s="245">
        <f>自有人工预算!I11</f>
        <v>98</v>
      </c>
      <c r="K11" s="245">
        <f>自有人工预算!J11</f>
        <v>98</v>
      </c>
      <c r="L11" s="245">
        <f>自有人工预算!K11</f>
        <v>98</v>
      </c>
      <c r="M11" s="245">
        <f>自有人工预算!L11</f>
        <v>98</v>
      </c>
      <c r="N11" s="245">
        <f>自有人工预算!M11</f>
        <v>98</v>
      </c>
      <c r="O11" s="245">
        <f>自有人工预算!N11</f>
        <v>98</v>
      </c>
      <c r="P11" s="245">
        <f>自有人工预算!O11</f>
        <v>98</v>
      </c>
      <c r="Q11" s="245">
        <f>自有人工预算!P11</f>
        <v>98</v>
      </c>
    </row>
    <row r="12" outlineLevel="1" spans="1:17">
      <c r="A12" s="220">
        <v>2</v>
      </c>
      <c r="B12" s="241" t="s">
        <v>786</v>
      </c>
      <c r="C12" s="232" t="s">
        <v>68</v>
      </c>
      <c r="D12" s="233">
        <f t="shared" si="0"/>
        <v>0</v>
      </c>
      <c r="E12" s="233" t="s">
        <v>790</v>
      </c>
      <c r="F12" s="245"/>
      <c r="G12" s="245"/>
      <c r="H12" s="245"/>
      <c r="I12" s="245"/>
      <c r="J12" s="245"/>
      <c r="K12" s="245"/>
      <c r="L12" s="245"/>
      <c r="M12" s="245"/>
      <c r="N12" s="245"/>
      <c r="O12" s="245"/>
      <c r="P12" s="245"/>
      <c r="Q12" s="245"/>
    </row>
    <row r="13" outlineLevel="1" spans="1:17">
      <c r="A13" s="220">
        <v>2</v>
      </c>
      <c r="B13" s="241" t="s">
        <v>786</v>
      </c>
      <c r="C13" s="235" t="s">
        <v>19</v>
      </c>
      <c r="D13" s="236">
        <f t="shared" si="0"/>
        <v>0</v>
      </c>
      <c r="E13" s="236" t="s">
        <v>790</v>
      </c>
      <c r="F13" s="245"/>
      <c r="G13" s="245"/>
      <c r="H13" s="245"/>
      <c r="I13" s="245"/>
      <c r="J13" s="245"/>
      <c r="K13" s="245"/>
      <c r="L13" s="245"/>
      <c r="M13" s="245"/>
      <c r="N13" s="245"/>
      <c r="O13" s="245"/>
      <c r="P13" s="245"/>
      <c r="Q13" s="245"/>
    </row>
    <row r="14" outlineLevel="1" spans="1:17">
      <c r="A14" s="220">
        <v>3</v>
      </c>
      <c r="B14" s="241" t="s">
        <v>793</v>
      </c>
      <c r="C14" s="242" t="s">
        <v>736</v>
      </c>
      <c r="D14" s="243">
        <f t="shared" si="0"/>
        <v>0</v>
      </c>
      <c r="E14" s="243" t="s">
        <v>790</v>
      </c>
      <c r="F14" s="244">
        <f t="shared" ref="F14:Q14" si="10">F15+F16+F17</f>
        <v>0</v>
      </c>
      <c r="G14" s="244">
        <f t="shared" si="10"/>
        <v>0</v>
      </c>
      <c r="H14" s="244">
        <f t="shared" si="10"/>
        <v>0</v>
      </c>
      <c r="I14" s="244">
        <f t="shared" si="10"/>
        <v>0</v>
      </c>
      <c r="J14" s="244">
        <f t="shared" si="10"/>
        <v>0</v>
      </c>
      <c r="K14" s="244">
        <f t="shared" si="10"/>
        <v>0</v>
      </c>
      <c r="L14" s="244">
        <f t="shared" si="10"/>
        <v>0</v>
      </c>
      <c r="M14" s="244">
        <f t="shared" si="10"/>
        <v>0</v>
      </c>
      <c r="N14" s="244">
        <f t="shared" si="10"/>
        <v>0</v>
      </c>
      <c r="O14" s="244">
        <f t="shared" si="10"/>
        <v>0</v>
      </c>
      <c r="P14" s="244">
        <f t="shared" si="10"/>
        <v>0</v>
      </c>
      <c r="Q14" s="244">
        <f t="shared" si="10"/>
        <v>0</v>
      </c>
    </row>
    <row r="15" outlineLevel="1" spans="1:17">
      <c r="A15" s="220">
        <v>3</v>
      </c>
      <c r="B15" s="241" t="s">
        <v>793</v>
      </c>
      <c r="C15" s="229" t="s">
        <v>109</v>
      </c>
      <c r="D15" s="230">
        <f t="shared" si="0"/>
        <v>0</v>
      </c>
      <c r="E15" s="230" t="s">
        <v>790</v>
      </c>
      <c r="F15" s="245"/>
      <c r="G15" s="245"/>
      <c r="H15" s="245"/>
      <c r="I15" s="245"/>
      <c r="J15" s="245"/>
      <c r="K15" s="245"/>
      <c r="L15" s="245"/>
      <c r="M15" s="245"/>
      <c r="N15" s="245"/>
      <c r="O15" s="245"/>
      <c r="P15" s="245"/>
      <c r="Q15" s="245"/>
    </row>
    <row r="16" outlineLevel="1" spans="1:17">
      <c r="A16" s="220">
        <v>3</v>
      </c>
      <c r="B16" s="241" t="s">
        <v>793</v>
      </c>
      <c r="C16" s="232" t="s">
        <v>68</v>
      </c>
      <c r="D16" s="233">
        <f t="shared" si="0"/>
        <v>0</v>
      </c>
      <c r="E16" s="233" t="s">
        <v>790</v>
      </c>
      <c r="F16" s="245"/>
      <c r="G16" s="245"/>
      <c r="H16" s="245"/>
      <c r="I16" s="245"/>
      <c r="J16" s="245"/>
      <c r="K16" s="245"/>
      <c r="L16" s="245"/>
      <c r="M16" s="245"/>
      <c r="N16" s="245"/>
      <c r="O16" s="245"/>
      <c r="P16" s="245"/>
      <c r="Q16" s="245"/>
    </row>
    <row r="17" outlineLevel="1" spans="1:17">
      <c r="A17" s="220">
        <v>3</v>
      </c>
      <c r="B17" s="241" t="s">
        <v>793</v>
      </c>
      <c r="C17" s="235" t="s">
        <v>19</v>
      </c>
      <c r="D17" s="236">
        <f t="shared" si="0"/>
        <v>0</v>
      </c>
      <c r="E17" s="236" t="s">
        <v>790</v>
      </c>
      <c r="F17" s="245"/>
      <c r="G17" s="245"/>
      <c r="H17" s="245"/>
      <c r="I17" s="245"/>
      <c r="J17" s="245"/>
      <c r="K17" s="245"/>
      <c r="L17" s="245"/>
      <c r="M17" s="245"/>
      <c r="N17" s="245"/>
      <c r="O17" s="245"/>
      <c r="P17" s="245"/>
      <c r="Q17" s="245"/>
    </row>
    <row r="18" outlineLevel="1" spans="1:17">
      <c r="A18" s="220">
        <v>4</v>
      </c>
      <c r="B18" s="241" t="s">
        <v>796</v>
      </c>
      <c r="C18" s="242" t="s">
        <v>736</v>
      </c>
      <c r="D18" s="243">
        <f t="shared" si="0"/>
        <v>0</v>
      </c>
      <c r="E18" s="243" t="s">
        <v>790</v>
      </c>
      <c r="F18" s="244">
        <f t="shared" ref="F18:Q18" si="11">F19+F20+F21</f>
        <v>0</v>
      </c>
      <c r="G18" s="244">
        <f t="shared" si="11"/>
        <v>0</v>
      </c>
      <c r="H18" s="244">
        <f t="shared" si="11"/>
        <v>0</v>
      </c>
      <c r="I18" s="244">
        <f t="shared" si="11"/>
        <v>0</v>
      </c>
      <c r="J18" s="244">
        <f t="shared" si="11"/>
        <v>0</v>
      </c>
      <c r="K18" s="244">
        <f t="shared" si="11"/>
        <v>0</v>
      </c>
      <c r="L18" s="244">
        <f t="shared" si="11"/>
        <v>0</v>
      </c>
      <c r="M18" s="244">
        <f t="shared" si="11"/>
        <v>0</v>
      </c>
      <c r="N18" s="244">
        <f t="shared" si="11"/>
        <v>0</v>
      </c>
      <c r="O18" s="244">
        <f t="shared" si="11"/>
        <v>0</v>
      </c>
      <c r="P18" s="244">
        <f t="shared" si="11"/>
        <v>0</v>
      </c>
      <c r="Q18" s="244">
        <f t="shared" si="11"/>
        <v>0</v>
      </c>
    </row>
    <row r="19" outlineLevel="1" spans="1:17">
      <c r="A19" s="220">
        <v>4</v>
      </c>
      <c r="B19" s="241" t="s">
        <v>796</v>
      </c>
      <c r="C19" s="229" t="s">
        <v>109</v>
      </c>
      <c r="D19" s="230">
        <f t="shared" si="0"/>
        <v>0</v>
      </c>
      <c r="E19" s="230" t="s">
        <v>790</v>
      </c>
      <c r="F19" s="245"/>
      <c r="G19" s="245"/>
      <c r="H19" s="245"/>
      <c r="I19" s="245"/>
      <c r="J19" s="245"/>
      <c r="K19" s="245"/>
      <c r="L19" s="245"/>
      <c r="M19" s="245"/>
      <c r="N19" s="245"/>
      <c r="O19" s="245"/>
      <c r="P19" s="245"/>
      <c r="Q19" s="245"/>
    </row>
    <row r="20" outlineLevel="1" spans="1:17">
      <c r="A20" s="220">
        <v>4</v>
      </c>
      <c r="B20" s="241" t="s">
        <v>796</v>
      </c>
      <c r="C20" s="232" t="s">
        <v>68</v>
      </c>
      <c r="D20" s="233">
        <f t="shared" si="0"/>
        <v>0</v>
      </c>
      <c r="E20" s="233" t="s">
        <v>790</v>
      </c>
      <c r="F20" s="245"/>
      <c r="G20" s="245"/>
      <c r="H20" s="245"/>
      <c r="I20" s="245"/>
      <c r="J20" s="245"/>
      <c r="K20" s="245"/>
      <c r="L20" s="245"/>
      <c r="M20" s="245"/>
      <c r="N20" s="245"/>
      <c r="O20" s="245"/>
      <c r="P20" s="245"/>
      <c r="Q20" s="245"/>
    </row>
    <row r="21" outlineLevel="1" spans="1:17">
      <c r="A21" s="220">
        <v>4</v>
      </c>
      <c r="B21" s="241" t="s">
        <v>796</v>
      </c>
      <c r="C21" s="235" t="s">
        <v>19</v>
      </c>
      <c r="D21" s="236">
        <f t="shared" si="0"/>
        <v>0</v>
      </c>
      <c r="E21" s="236" t="s">
        <v>790</v>
      </c>
      <c r="F21" s="245"/>
      <c r="G21" s="245"/>
      <c r="H21" s="245"/>
      <c r="I21" s="245"/>
      <c r="J21" s="245"/>
      <c r="K21" s="245"/>
      <c r="L21" s="245"/>
      <c r="M21" s="245"/>
      <c r="N21" s="245"/>
      <c r="O21" s="245"/>
      <c r="P21" s="245"/>
      <c r="Q21" s="245"/>
    </row>
    <row r="22" outlineLevel="1" spans="1:17">
      <c r="A22" s="220">
        <v>5</v>
      </c>
      <c r="B22" s="241" t="s">
        <v>799</v>
      </c>
      <c r="C22" s="242" t="s">
        <v>736</v>
      </c>
      <c r="D22" s="243">
        <f t="shared" si="0"/>
        <v>0</v>
      </c>
      <c r="E22" s="243" t="s">
        <v>790</v>
      </c>
      <c r="F22" s="244">
        <f t="shared" ref="F22:Q22" si="12">F23+F24+F25</f>
        <v>0</v>
      </c>
      <c r="G22" s="244">
        <f t="shared" si="12"/>
        <v>0</v>
      </c>
      <c r="H22" s="244">
        <f t="shared" si="12"/>
        <v>0</v>
      </c>
      <c r="I22" s="244">
        <f t="shared" si="12"/>
        <v>0</v>
      </c>
      <c r="J22" s="244">
        <f t="shared" si="12"/>
        <v>0</v>
      </c>
      <c r="K22" s="244">
        <f t="shared" si="12"/>
        <v>0</v>
      </c>
      <c r="L22" s="244">
        <f t="shared" si="12"/>
        <v>0</v>
      </c>
      <c r="M22" s="244">
        <f t="shared" si="12"/>
        <v>0</v>
      </c>
      <c r="N22" s="244">
        <f t="shared" si="12"/>
        <v>0</v>
      </c>
      <c r="O22" s="244">
        <f t="shared" si="12"/>
        <v>0</v>
      </c>
      <c r="P22" s="244">
        <f t="shared" si="12"/>
        <v>0</v>
      </c>
      <c r="Q22" s="244">
        <f t="shared" si="12"/>
        <v>0</v>
      </c>
    </row>
    <row r="23" outlineLevel="1" spans="1:17">
      <c r="A23" s="220">
        <v>5</v>
      </c>
      <c r="B23" s="241" t="s">
        <v>799</v>
      </c>
      <c r="C23" s="229" t="s">
        <v>109</v>
      </c>
      <c r="D23" s="230">
        <f t="shared" si="0"/>
        <v>0</v>
      </c>
      <c r="E23" s="230" t="s">
        <v>790</v>
      </c>
      <c r="F23" s="245"/>
      <c r="G23" s="245"/>
      <c r="H23" s="245"/>
      <c r="I23" s="245"/>
      <c r="J23" s="245"/>
      <c r="K23" s="245"/>
      <c r="L23" s="245"/>
      <c r="M23" s="245"/>
      <c r="N23" s="245"/>
      <c r="O23" s="245"/>
      <c r="P23" s="245"/>
      <c r="Q23" s="245"/>
    </row>
    <row r="24" outlineLevel="1" spans="1:17">
      <c r="A24" s="220">
        <v>5</v>
      </c>
      <c r="B24" s="241" t="s">
        <v>799</v>
      </c>
      <c r="C24" s="232" t="s">
        <v>68</v>
      </c>
      <c r="D24" s="233">
        <f t="shared" si="0"/>
        <v>0</v>
      </c>
      <c r="E24" s="233" t="s">
        <v>790</v>
      </c>
      <c r="F24" s="245"/>
      <c r="G24" s="245"/>
      <c r="H24" s="245"/>
      <c r="I24" s="245"/>
      <c r="J24" s="245"/>
      <c r="K24" s="245"/>
      <c r="L24" s="245"/>
      <c r="M24" s="245"/>
      <c r="N24" s="245"/>
      <c r="O24" s="245"/>
      <c r="P24" s="245"/>
      <c r="Q24" s="245"/>
    </row>
    <row r="25" outlineLevel="1" spans="1:17">
      <c r="A25" s="220">
        <v>5</v>
      </c>
      <c r="B25" s="241" t="s">
        <v>799</v>
      </c>
      <c r="C25" s="235" t="s">
        <v>19</v>
      </c>
      <c r="D25" s="236">
        <f t="shared" si="0"/>
        <v>0</v>
      </c>
      <c r="E25" s="236" t="s">
        <v>790</v>
      </c>
      <c r="F25" s="245"/>
      <c r="G25" s="245"/>
      <c r="H25" s="245"/>
      <c r="I25" s="245"/>
      <c r="J25" s="245"/>
      <c r="K25" s="245"/>
      <c r="L25" s="245"/>
      <c r="M25" s="245"/>
      <c r="N25" s="245"/>
      <c r="O25" s="245"/>
      <c r="P25" s="245"/>
      <c r="Q25" s="245"/>
    </row>
    <row r="26" outlineLevel="1" spans="1:17">
      <c r="A26" s="220">
        <v>6</v>
      </c>
      <c r="B26" s="241" t="s">
        <v>802</v>
      </c>
      <c r="C26" s="242" t="s">
        <v>736</v>
      </c>
      <c r="D26" s="243">
        <f t="shared" si="0"/>
        <v>0</v>
      </c>
      <c r="E26" s="243" t="s">
        <v>790</v>
      </c>
      <c r="F26" s="244">
        <f t="shared" ref="F26:Q26" si="13">F27+F28+F29</f>
        <v>0</v>
      </c>
      <c r="G26" s="244">
        <f t="shared" si="13"/>
        <v>0</v>
      </c>
      <c r="H26" s="244">
        <f t="shared" si="13"/>
        <v>0</v>
      </c>
      <c r="I26" s="244">
        <f t="shared" si="13"/>
        <v>0</v>
      </c>
      <c r="J26" s="244">
        <f t="shared" si="13"/>
        <v>0</v>
      </c>
      <c r="K26" s="244">
        <f t="shared" si="13"/>
        <v>0</v>
      </c>
      <c r="L26" s="244">
        <f t="shared" si="13"/>
        <v>0</v>
      </c>
      <c r="M26" s="244">
        <f t="shared" si="13"/>
        <v>0</v>
      </c>
      <c r="N26" s="244">
        <f t="shared" si="13"/>
        <v>0</v>
      </c>
      <c r="O26" s="244">
        <f t="shared" si="13"/>
        <v>0</v>
      </c>
      <c r="P26" s="244">
        <f t="shared" si="13"/>
        <v>0</v>
      </c>
      <c r="Q26" s="244">
        <f t="shared" si="13"/>
        <v>0</v>
      </c>
    </row>
    <row r="27" outlineLevel="1" spans="1:17">
      <c r="A27" s="220">
        <v>6</v>
      </c>
      <c r="B27" s="241" t="s">
        <v>802</v>
      </c>
      <c r="C27" s="229" t="s">
        <v>109</v>
      </c>
      <c r="D27" s="230">
        <f t="shared" si="0"/>
        <v>0</v>
      </c>
      <c r="E27" s="230" t="s">
        <v>790</v>
      </c>
      <c r="F27" s="245"/>
      <c r="G27" s="245"/>
      <c r="H27" s="245"/>
      <c r="I27" s="245"/>
      <c r="J27" s="245"/>
      <c r="K27" s="245"/>
      <c r="L27" s="245"/>
      <c r="M27" s="245"/>
      <c r="N27" s="245"/>
      <c r="O27" s="245"/>
      <c r="P27" s="245"/>
      <c r="Q27" s="245"/>
    </row>
    <row r="28" outlineLevel="1" spans="1:17">
      <c r="A28" s="220">
        <v>6</v>
      </c>
      <c r="B28" s="241" t="s">
        <v>802</v>
      </c>
      <c r="C28" s="232" t="s">
        <v>68</v>
      </c>
      <c r="D28" s="233">
        <f t="shared" si="0"/>
        <v>0</v>
      </c>
      <c r="E28" s="233" t="s">
        <v>790</v>
      </c>
      <c r="F28" s="245"/>
      <c r="G28" s="245"/>
      <c r="H28" s="245"/>
      <c r="I28" s="245"/>
      <c r="J28" s="245"/>
      <c r="K28" s="245"/>
      <c r="L28" s="245"/>
      <c r="M28" s="245"/>
      <c r="N28" s="245"/>
      <c r="O28" s="245"/>
      <c r="P28" s="245"/>
      <c r="Q28" s="245"/>
    </row>
    <row r="29" outlineLevel="1" spans="1:17">
      <c r="A29" s="220">
        <v>6</v>
      </c>
      <c r="B29" s="241" t="s">
        <v>802</v>
      </c>
      <c r="C29" s="235" t="s">
        <v>19</v>
      </c>
      <c r="D29" s="236">
        <f t="shared" si="0"/>
        <v>0</v>
      </c>
      <c r="E29" s="236" t="s">
        <v>790</v>
      </c>
      <c r="F29" s="245"/>
      <c r="G29" s="245"/>
      <c r="H29" s="245"/>
      <c r="I29" s="245"/>
      <c r="J29" s="245"/>
      <c r="K29" s="245"/>
      <c r="L29" s="245"/>
      <c r="M29" s="245"/>
      <c r="N29" s="245"/>
      <c r="O29" s="245"/>
      <c r="P29" s="245"/>
      <c r="Q29" s="245"/>
    </row>
    <row r="30" outlineLevel="1" spans="1:17">
      <c r="A30" s="220">
        <v>7</v>
      </c>
      <c r="B30" s="241" t="s">
        <v>805</v>
      </c>
      <c r="C30" s="242" t="s">
        <v>736</v>
      </c>
      <c r="D30" s="243">
        <f t="shared" si="0"/>
        <v>0</v>
      </c>
      <c r="E30" s="243" t="s">
        <v>790</v>
      </c>
      <c r="F30" s="244">
        <f t="shared" ref="F30:Q30" si="14">F31+F32+F33</f>
        <v>0</v>
      </c>
      <c r="G30" s="244">
        <f t="shared" si="14"/>
        <v>0</v>
      </c>
      <c r="H30" s="244">
        <f t="shared" si="14"/>
        <v>0</v>
      </c>
      <c r="I30" s="244">
        <f t="shared" si="14"/>
        <v>0</v>
      </c>
      <c r="J30" s="244">
        <f t="shared" si="14"/>
        <v>0</v>
      </c>
      <c r="K30" s="244">
        <f t="shared" si="14"/>
        <v>0</v>
      </c>
      <c r="L30" s="244">
        <f t="shared" si="14"/>
        <v>0</v>
      </c>
      <c r="M30" s="244">
        <f t="shared" si="14"/>
        <v>0</v>
      </c>
      <c r="N30" s="244">
        <f t="shared" si="14"/>
        <v>0</v>
      </c>
      <c r="O30" s="244">
        <f t="shared" si="14"/>
        <v>0</v>
      </c>
      <c r="P30" s="244">
        <f t="shared" si="14"/>
        <v>0</v>
      </c>
      <c r="Q30" s="244">
        <f t="shared" si="14"/>
        <v>0</v>
      </c>
    </row>
    <row r="31" outlineLevel="1" spans="1:17">
      <c r="A31" s="220">
        <v>7</v>
      </c>
      <c r="B31" s="241" t="s">
        <v>805</v>
      </c>
      <c r="C31" s="229" t="s">
        <v>109</v>
      </c>
      <c r="D31" s="230">
        <f t="shared" si="0"/>
        <v>0</v>
      </c>
      <c r="E31" s="230" t="s">
        <v>790</v>
      </c>
      <c r="F31" s="245"/>
      <c r="G31" s="245"/>
      <c r="H31" s="245"/>
      <c r="I31" s="245"/>
      <c r="J31" s="245"/>
      <c r="K31" s="245"/>
      <c r="L31" s="245"/>
      <c r="M31" s="245"/>
      <c r="N31" s="245"/>
      <c r="O31" s="245"/>
      <c r="P31" s="245"/>
      <c r="Q31" s="245"/>
    </row>
    <row r="32" outlineLevel="1" spans="1:17">
      <c r="A32" s="220">
        <v>7</v>
      </c>
      <c r="B32" s="241" t="s">
        <v>805</v>
      </c>
      <c r="C32" s="232" t="s">
        <v>68</v>
      </c>
      <c r="D32" s="233">
        <f t="shared" si="0"/>
        <v>0</v>
      </c>
      <c r="E32" s="233" t="s">
        <v>790</v>
      </c>
      <c r="F32" s="245"/>
      <c r="G32" s="245"/>
      <c r="H32" s="245"/>
      <c r="I32" s="245"/>
      <c r="J32" s="245"/>
      <c r="K32" s="245"/>
      <c r="L32" s="245"/>
      <c r="M32" s="245"/>
      <c r="N32" s="245"/>
      <c r="O32" s="245"/>
      <c r="P32" s="245"/>
      <c r="Q32" s="245"/>
    </row>
    <row r="33" outlineLevel="1" spans="1:17">
      <c r="A33" s="220">
        <v>7</v>
      </c>
      <c r="B33" s="241" t="s">
        <v>805</v>
      </c>
      <c r="C33" s="235" t="s">
        <v>19</v>
      </c>
      <c r="D33" s="236">
        <f t="shared" si="0"/>
        <v>0</v>
      </c>
      <c r="E33" s="236" t="s">
        <v>790</v>
      </c>
      <c r="F33" s="245"/>
      <c r="G33" s="245"/>
      <c r="H33" s="245"/>
      <c r="I33" s="245"/>
      <c r="J33" s="245"/>
      <c r="K33" s="245"/>
      <c r="L33" s="245"/>
      <c r="M33" s="245"/>
      <c r="N33" s="245"/>
      <c r="O33" s="245"/>
      <c r="P33" s="245"/>
      <c r="Q33" s="245"/>
    </row>
    <row r="34" spans="1:17">
      <c r="A34" s="220">
        <v>8</v>
      </c>
      <c r="B34" s="238" t="s">
        <v>203</v>
      </c>
      <c r="C34" s="238" t="s">
        <v>736</v>
      </c>
      <c r="D34" s="239">
        <f t="shared" si="0"/>
        <v>10.5</v>
      </c>
      <c r="E34" s="239" t="s">
        <v>790</v>
      </c>
      <c r="F34" s="240">
        <f t="shared" ref="F34:Q34" si="15">F35+F36+F37</f>
        <v>60</v>
      </c>
      <c r="G34" s="240">
        <f t="shared" si="15"/>
        <v>6</v>
      </c>
      <c r="H34" s="240">
        <f t="shared" si="15"/>
        <v>6</v>
      </c>
      <c r="I34" s="240">
        <f t="shared" si="15"/>
        <v>6</v>
      </c>
      <c r="J34" s="240">
        <f t="shared" si="15"/>
        <v>6</v>
      </c>
      <c r="K34" s="240">
        <f t="shared" si="15"/>
        <v>6</v>
      </c>
      <c r="L34" s="240">
        <f t="shared" si="15"/>
        <v>6</v>
      </c>
      <c r="M34" s="240">
        <f t="shared" si="15"/>
        <v>6</v>
      </c>
      <c r="N34" s="240">
        <f t="shared" si="15"/>
        <v>6</v>
      </c>
      <c r="O34" s="240">
        <f t="shared" si="15"/>
        <v>6</v>
      </c>
      <c r="P34" s="240">
        <f t="shared" si="15"/>
        <v>6</v>
      </c>
      <c r="Q34" s="240">
        <f t="shared" si="15"/>
        <v>6</v>
      </c>
    </row>
    <row r="35" spans="1:17">
      <c r="A35" s="220">
        <v>8</v>
      </c>
      <c r="B35" s="238" t="s">
        <v>203</v>
      </c>
      <c r="C35" s="229" t="s">
        <v>109</v>
      </c>
      <c r="D35" s="230">
        <f t="shared" si="0"/>
        <v>7.08333333333333</v>
      </c>
      <c r="E35" s="230" t="s">
        <v>790</v>
      </c>
      <c r="F35" s="231">
        <v>19</v>
      </c>
      <c r="G35" s="231">
        <f t="shared" ref="G35:Q35" si="16">G39+G43+G47+G51+G55+G59+G63+G67</f>
        <v>6</v>
      </c>
      <c r="H35" s="231">
        <f t="shared" si="16"/>
        <v>6</v>
      </c>
      <c r="I35" s="231">
        <f t="shared" si="16"/>
        <v>6</v>
      </c>
      <c r="J35" s="231">
        <f t="shared" si="16"/>
        <v>6</v>
      </c>
      <c r="K35" s="231">
        <f t="shared" si="16"/>
        <v>6</v>
      </c>
      <c r="L35" s="231">
        <f t="shared" si="16"/>
        <v>6</v>
      </c>
      <c r="M35" s="231">
        <f t="shared" si="16"/>
        <v>6</v>
      </c>
      <c r="N35" s="231">
        <f t="shared" si="16"/>
        <v>6</v>
      </c>
      <c r="O35" s="231">
        <f t="shared" si="16"/>
        <v>6</v>
      </c>
      <c r="P35" s="231">
        <f t="shared" si="16"/>
        <v>6</v>
      </c>
      <c r="Q35" s="231">
        <f t="shared" si="16"/>
        <v>6</v>
      </c>
    </row>
    <row r="36" spans="1:17">
      <c r="A36" s="220">
        <v>8</v>
      </c>
      <c r="B36" s="238" t="s">
        <v>203</v>
      </c>
      <c r="C36" s="232" t="s">
        <v>68</v>
      </c>
      <c r="D36" s="233">
        <f t="shared" si="0"/>
        <v>20</v>
      </c>
      <c r="E36" s="233" t="s">
        <v>790</v>
      </c>
      <c r="F36" s="234">
        <v>20</v>
      </c>
      <c r="G36" s="234">
        <f t="shared" ref="G36:Q36" si="17">G40+G44+G48+G52+G56+G60+G64+G68</f>
        <v>0</v>
      </c>
      <c r="H36" s="234">
        <f t="shared" si="17"/>
        <v>0</v>
      </c>
      <c r="I36" s="234">
        <f t="shared" si="17"/>
        <v>0</v>
      </c>
      <c r="J36" s="234">
        <f t="shared" si="17"/>
        <v>0</v>
      </c>
      <c r="K36" s="234">
        <f t="shared" si="17"/>
        <v>0</v>
      </c>
      <c r="L36" s="234">
        <f t="shared" si="17"/>
        <v>0</v>
      </c>
      <c r="M36" s="234">
        <f t="shared" si="17"/>
        <v>0</v>
      </c>
      <c r="N36" s="234">
        <f t="shared" si="17"/>
        <v>0</v>
      </c>
      <c r="O36" s="234">
        <f t="shared" si="17"/>
        <v>0</v>
      </c>
      <c r="P36" s="234">
        <f t="shared" si="17"/>
        <v>0</v>
      </c>
      <c r="Q36" s="234">
        <f t="shared" si="17"/>
        <v>0</v>
      </c>
    </row>
    <row r="37" spans="1:17">
      <c r="A37" s="220">
        <v>8</v>
      </c>
      <c r="B37" s="238" t="s">
        <v>203</v>
      </c>
      <c r="C37" s="235" t="s">
        <v>19</v>
      </c>
      <c r="D37" s="236">
        <f t="shared" si="0"/>
        <v>21</v>
      </c>
      <c r="E37" s="236" t="s">
        <v>790</v>
      </c>
      <c r="F37" s="237">
        <v>21</v>
      </c>
      <c r="G37" s="237">
        <f t="shared" ref="G37:Q37" si="18">G41+G45+G49+G53+G57+G61+G65+G69</f>
        <v>0</v>
      </c>
      <c r="H37" s="237">
        <f t="shared" si="18"/>
        <v>0</v>
      </c>
      <c r="I37" s="237">
        <f t="shared" si="18"/>
        <v>0</v>
      </c>
      <c r="J37" s="237">
        <f t="shared" si="18"/>
        <v>0</v>
      </c>
      <c r="K37" s="237">
        <f t="shared" si="18"/>
        <v>0</v>
      </c>
      <c r="L37" s="237">
        <f t="shared" si="18"/>
        <v>0</v>
      </c>
      <c r="M37" s="237">
        <f t="shared" si="18"/>
        <v>0</v>
      </c>
      <c r="N37" s="237">
        <f t="shared" si="18"/>
        <v>0</v>
      </c>
      <c r="O37" s="237">
        <f t="shared" si="18"/>
        <v>0</v>
      </c>
      <c r="P37" s="237">
        <f t="shared" si="18"/>
        <v>0</v>
      </c>
      <c r="Q37" s="237">
        <f t="shared" si="18"/>
        <v>0</v>
      </c>
    </row>
    <row r="38" outlineLevel="1" spans="1:17">
      <c r="A38" s="220">
        <v>9</v>
      </c>
      <c r="B38" s="241" t="s">
        <v>826</v>
      </c>
      <c r="C38" s="242" t="s">
        <v>736</v>
      </c>
      <c r="D38" s="243">
        <f t="shared" si="0"/>
        <v>6</v>
      </c>
      <c r="E38" s="243" t="s">
        <v>790</v>
      </c>
      <c r="F38" s="244">
        <f t="shared" ref="F38:Q38" si="19">F39+F40+F41</f>
        <v>6</v>
      </c>
      <c r="G38" s="244">
        <f t="shared" si="19"/>
        <v>6</v>
      </c>
      <c r="H38" s="244">
        <f t="shared" si="19"/>
        <v>6</v>
      </c>
      <c r="I38" s="244">
        <f t="shared" si="19"/>
        <v>6</v>
      </c>
      <c r="J38" s="244">
        <f t="shared" si="19"/>
        <v>6</v>
      </c>
      <c r="K38" s="244">
        <f t="shared" si="19"/>
        <v>6</v>
      </c>
      <c r="L38" s="244">
        <f t="shared" si="19"/>
        <v>6</v>
      </c>
      <c r="M38" s="244">
        <f t="shared" si="19"/>
        <v>6</v>
      </c>
      <c r="N38" s="244">
        <f t="shared" si="19"/>
        <v>6</v>
      </c>
      <c r="O38" s="244">
        <f t="shared" si="19"/>
        <v>6</v>
      </c>
      <c r="P38" s="244">
        <f t="shared" si="19"/>
        <v>6</v>
      </c>
      <c r="Q38" s="244">
        <f t="shared" si="19"/>
        <v>6</v>
      </c>
    </row>
    <row r="39" outlineLevel="1" spans="1:17">
      <c r="A39" s="220">
        <v>9</v>
      </c>
      <c r="B39" s="241" t="s">
        <v>826</v>
      </c>
      <c r="C39" s="229" t="s">
        <v>109</v>
      </c>
      <c r="D39" s="230">
        <f t="shared" si="0"/>
        <v>6</v>
      </c>
      <c r="E39" s="230" t="s">
        <v>790</v>
      </c>
      <c r="F39" s="245">
        <f>自有人工预算!E13</f>
        <v>6</v>
      </c>
      <c r="G39" s="245">
        <f>自有人工预算!F13</f>
        <v>6</v>
      </c>
      <c r="H39" s="245">
        <f>自有人工预算!G13</f>
        <v>6</v>
      </c>
      <c r="I39" s="245">
        <f>自有人工预算!H13</f>
        <v>6</v>
      </c>
      <c r="J39" s="245">
        <f>自有人工预算!I13</f>
        <v>6</v>
      </c>
      <c r="K39" s="245">
        <f>自有人工预算!J13</f>
        <v>6</v>
      </c>
      <c r="L39" s="245">
        <f>自有人工预算!K13</f>
        <v>6</v>
      </c>
      <c r="M39" s="245">
        <f>自有人工预算!L13</f>
        <v>6</v>
      </c>
      <c r="N39" s="245">
        <f>自有人工预算!M13</f>
        <v>6</v>
      </c>
      <c r="O39" s="245">
        <f>自有人工预算!N13</f>
        <v>6</v>
      </c>
      <c r="P39" s="245">
        <f>自有人工预算!O13</f>
        <v>6</v>
      </c>
      <c r="Q39" s="245">
        <f>自有人工预算!P13</f>
        <v>6</v>
      </c>
    </row>
    <row r="40" outlineLevel="1" spans="1:17">
      <c r="A40" s="220">
        <v>9</v>
      </c>
      <c r="B40" s="241" t="s">
        <v>826</v>
      </c>
      <c r="C40" s="232" t="s">
        <v>68</v>
      </c>
      <c r="D40" s="233">
        <f t="shared" si="0"/>
        <v>0</v>
      </c>
      <c r="E40" s="233" t="s">
        <v>790</v>
      </c>
      <c r="F40" s="245"/>
      <c r="G40" s="245"/>
      <c r="H40" s="245"/>
      <c r="I40" s="245"/>
      <c r="J40" s="245"/>
      <c r="K40" s="245"/>
      <c r="L40" s="245"/>
      <c r="M40" s="245"/>
      <c r="N40" s="245"/>
      <c r="O40" s="245"/>
      <c r="P40" s="245"/>
      <c r="Q40" s="245"/>
    </row>
    <row r="41" outlineLevel="1" spans="1:17">
      <c r="A41" s="220">
        <v>9</v>
      </c>
      <c r="B41" s="241" t="s">
        <v>826</v>
      </c>
      <c r="C41" s="235" t="s">
        <v>19</v>
      </c>
      <c r="D41" s="236">
        <f t="shared" si="0"/>
        <v>0</v>
      </c>
      <c r="E41" s="236" t="s">
        <v>790</v>
      </c>
      <c r="F41" s="245"/>
      <c r="G41" s="245"/>
      <c r="H41" s="245"/>
      <c r="I41" s="245"/>
      <c r="J41" s="245"/>
      <c r="K41" s="245"/>
      <c r="L41" s="245"/>
      <c r="M41" s="245"/>
      <c r="N41" s="245"/>
      <c r="O41" s="245"/>
      <c r="P41" s="245"/>
      <c r="Q41" s="245"/>
    </row>
    <row r="42" outlineLevel="1" spans="1:17">
      <c r="A42" s="220">
        <v>10</v>
      </c>
      <c r="B42" s="241" t="s">
        <v>829</v>
      </c>
      <c r="C42" s="242" t="s">
        <v>736</v>
      </c>
      <c r="D42" s="243">
        <f t="shared" si="0"/>
        <v>0</v>
      </c>
      <c r="E42" s="243" t="s">
        <v>790</v>
      </c>
      <c r="F42" s="244">
        <f t="shared" ref="F42:Q42" si="20">F43+F44+F45</f>
        <v>0</v>
      </c>
      <c r="G42" s="244">
        <f t="shared" si="20"/>
        <v>0</v>
      </c>
      <c r="H42" s="244">
        <f t="shared" si="20"/>
        <v>0</v>
      </c>
      <c r="I42" s="244">
        <f t="shared" si="20"/>
        <v>0</v>
      </c>
      <c r="J42" s="244">
        <f t="shared" si="20"/>
        <v>0</v>
      </c>
      <c r="K42" s="244">
        <f t="shared" si="20"/>
        <v>0</v>
      </c>
      <c r="L42" s="244">
        <f t="shared" si="20"/>
        <v>0</v>
      </c>
      <c r="M42" s="244">
        <f t="shared" si="20"/>
        <v>0</v>
      </c>
      <c r="N42" s="244">
        <f t="shared" si="20"/>
        <v>0</v>
      </c>
      <c r="O42" s="244">
        <f t="shared" si="20"/>
        <v>0</v>
      </c>
      <c r="P42" s="244">
        <f t="shared" si="20"/>
        <v>0</v>
      </c>
      <c r="Q42" s="244">
        <f t="shared" si="20"/>
        <v>0</v>
      </c>
    </row>
    <row r="43" outlineLevel="1" spans="1:17">
      <c r="A43" s="220">
        <v>10</v>
      </c>
      <c r="B43" s="241" t="s">
        <v>829</v>
      </c>
      <c r="C43" s="229" t="s">
        <v>109</v>
      </c>
      <c r="D43" s="230">
        <f t="shared" si="0"/>
        <v>0</v>
      </c>
      <c r="E43" s="230" t="s">
        <v>790</v>
      </c>
      <c r="F43" s="245"/>
      <c r="G43" s="245"/>
      <c r="H43" s="245"/>
      <c r="I43" s="245"/>
      <c r="J43" s="245"/>
      <c r="K43" s="245"/>
      <c r="L43" s="245"/>
      <c r="M43" s="245"/>
      <c r="N43" s="245"/>
      <c r="O43" s="245"/>
      <c r="P43" s="245"/>
      <c r="Q43" s="245"/>
    </row>
    <row r="44" outlineLevel="1" spans="1:17">
      <c r="A44" s="220">
        <v>10</v>
      </c>
      <c r="B44" s="241" t="s">
        <v>829</v>
      </c>
      <c r="C44" s="232" t="s">
        <v>68</v>
      </c>
      <c r="D44" s="233">
        <f t="shared" si="0"/>
        <v>0</v>
      </c>
      <c r="E44" s="233" t="s">
        <v>790</v>
      </c>
      <c r="F44" s="245"/>
      <c r="G44" s="245"/>
      <c r="H44" s="245"/>
      <c r="I44" s="245"/>
      <c r="J44" s="245"/>
      <c r="K44" s="245"/>
      <c r="L44" s="245"/>
      <c r="M44" s="245"/>
      <c r="N44" s="245"/>
      <c r="O44" s="245"/>
      <c r="P44" s="245"/>
      <c r="Q44" s="245"/>
    </row>
    <row r="45" outlineLevel="1" spans="1:17">
      <c r="A45" s="220">
        <v>10</v>
      </c>
      <c r="B45" s="241" t="s">
        <v>829</v>
      </c>
      <c r="C45" s="235" t="s">
        <v>19</v>
      </c>
      <c r="D45" s="236">
        <f t="shared" si="0"/>
        <v>0</v>
      </c>
      <c r="E45" s="236" t="s">
        <v>790</v>
      </c>
      <c r="F45" s="245"/>
      <c r="G45" s="245"/>
      <c r="H45" s="245"/>
      <c r="I45" s="245"/>
      <c r="J45" s="245"/>
      <c r="K45" s="245"/>
      <c r="L45" s="245"/>
      <c r="M45" s="245"/>
      <c r="N45" s="245"/>
      <c r="O45" s="245"/>
      <c r="P45" s="245"/>
      <c r="Q45" s="245"/>
    </row>
    <row r="46" outlineLevel="1" spans="1:17">
      <c r="A46" s="220">
        <v>11</v>
      </c>
      <c r="B46" s="241" t="s">
        <v>831</v>
      </c>
      <c r="C46" s="242" t="s">
        <v>736</v>
      </c>
      <c r="D46" s="243">
        <f t="shared" si="0"/>
        <v>0</v>
      </c>
      <c r="E46" s="243" t="s">
        <v>790</v>
      </c>
      <c r="F46" s="244">
        <f t="shared" ref="F46:Q46" si="21">F47+F48+F49</f>
        <v>0</v>
      </c>
      <c r="G46" s="244">
        <f t="shared" si="21"/>
        <v>0</v>
      </c>
      <c r="H46" s="244">
        <f t="shared" si="21"/>
        <v>0</v>
      </c>
      <c r="I46" s="244">
        <f t="shared" si="21"/>
        <v>0</v>
      </c>
      <c r="J46" s="244">
        <f t="shared" si="21"/>
        <v>0</v>
      </c>
      <c r="K46" s="244">
        <f t="shared" si="21"/>
        <v>0</v>
      </c>
      <c r="L46" s="244">
        <f t="shared" si="21"/>
        <v>0</v>
      </c>
      <c r="M46" s="244">
        <f t="shared" si="21"/>
        <v>0</v>
      </c>
      <c r="N46" s="244">
        <f t="shared" si="21"/>
        <v>0</v>
      </c>
      <c r="O46" s="244">
        <f t="shared" si="21"/>
        <v>0</v>
      </c>
      <c r="P46" s="244">
        <f t="shared" si="21"/>
        <v>0</v>
      </c>
      <c r="Q46" s="244">
        <f t="shared" si="21"/>
        <v>0</v>
      </c>
    </row>
    <row r="47" outlineLevel="1" spans="1:17">
      <c r="A47" s="220">
        <v>11</v>
      </c>
      <c r="B47" s="241" t="s">
        <v>831</v>
      </c>
      <c r="C47" s="229" t="s">
        <v>109</v>
      </c>
      <c r="D47" s="230">
        <f t="shared" si="0"/>
        <v>0</v>
      </c>
      <c r="E47" s="230" t="s">
        <v>790</v>
      </c>
      <c r="F47" s="245"/>
      <c r="G47" s="245"/>
      <c r="H47" s="245"/>
      <c r="I47" s="245"/>
      <c r="J47" s="245"/>
      <c r="K47" s="245"/>
      <c r="L47" s="245"/>
      <c r="M47" s="245"/>
      <c r="N47" s="245"/>
      <c r="O47" s="245"/>
      <c r="P47" s="245"/>
      <c r="Q47" s="245"/>
    </row>
    <row r="48" outlineLevel="1" spans="1:17">
      <c r="A48" s="220">
        <v>11</v>
      </c>
      <c r="B48" s="241" t="s">
        <v>831</v>
      </c>
      <c r="C48" s="232" t="s">
        <v>68</v>
      </c>
      <c r="D48" s="233">
        <f t="shared" si="0"/>
        <v>0</v>
      </c>
      <c r="E48" s="233" t="s">
        <v>790</v>
      </c>
      <c r="F48" s="245"/>
      <c r="G48" s="245"/>
      <c r="H48" s="245"/>
      <c r="I48" s="245"/>
      <c r="J48" s="245"/>
      <c r="K48" s="245"/>
      <c r="L48" s="245"/>
      <c r="M48" s="245"/>
      <c r="N48" s="245"/>
      <c r="O48" s="245"/>
      <c r="P48" s="245"/>
      <c r="Q48" s="245"/>
    </row>
    <row r="49" outlineLevel="1" spans="1:17">
      <c r="A49" s="220">
        <v>11</v>
      </c>
      <c r="B49" s="241" t="s">
        <v>831</v>
      </c>
      <c r="C49" s="235" t="s">
        <v>19</v>
      </c>
      <c r="D49" s="236">
        <f t="shared" si="0"/>
        <v>0</v>
      </c>
      <c r="E49" s="236" t="s">
        <v>790</v>
      </c>
      <c r="F49" s="245"/>
      <c r="G49" s="245"/>
      <c r="H49" s="245"/>
      <c r="I49" s="245"/>
      <c r="J49" s="245"/>
      <c r="K49" s="245"/>
      <c r="L49" s="245"/>
      <c r="M49" s="245"/>
      <c r="N49" s="245"/>
      <c r="O49" s="245"/>
      <c r="P49" s="245"/>
      <c r="Q49" s="245"/>
    </row>
    <row r="50" outlineLevel="1" spans="1:17">
      <c r="A50" s="220">
        <v>12</v>
      </c>
      <c r="B50" s="241" t="s">
        <v>834</v>
      </c>
      <c r="C50" s="242" t="s">
        <v>736</v>
      </c>
      <c r="D50" s="243">
        <f t="shared" si="0"/>
        <v>0</v>
      </c>
      <c r="E50" s="243" t="s">
        <v>790</v>
      </c>
      <c r="F50" s="244">
        <f t="shared" ref="F50:Q50" si="22">F51+F52+F53</f>
        <v>0</v>
      </c>
      <c r="G50" s="244">
        <f t="shared" si="22"/>
        <v>0</v>
      </c>
      <c r="H50" s="244">
        <f t="shared" si="22"/>
        <v>0</v>
      </c>
      <c r="I50" s="244">
        <f t="shared" si="22"/>
        <v>0</v>
      </c>
      <c r="J50" s="244">
        <f t="shared" si="22"/>
        <v>0</v>
      </c>
      <c r="K50" s="244">
        <f t="shared" si="22"/>
        <v>0</v>
      </c>
      <c r="L50" s="244">
        <f t="shared" si="22"/>
        <v>0</v>
      </c>
      <c r="M50" s="244">
        <f t="shared" si="22"/>
        <v>0</v>
      </c>
      <c r="N50" s="244">
        <f t="shared" si="22"/>
        <v>0</v>
      </c>
      <c r="O50" s="244">
        <f t="shared" si="22"/>
        <v>0</v>
      </c>
      <c r="P50" s="244">
        <f t="shared" si="22"/>
        <v>0</v>
      </c>
      <c r="Q50" s="244">
        <f t="shared" si="22"/>
        <v>0</v>
      </c>
    </row>
    <row r="51" outlineLevel="1" spans="1:17">
      <c r="A51" s="220">
        <v>12</v>
      </c>
      <c r="B51" s="241" t="s">
        <v>834</v>
      </c>
      <c r="C51" s="229" t="s">
        <v>109</v>
      </c>
      <c r="D51" s="230">
        <f t="shared" si="0"/>
        <v>0</v>
      </c>
      <c r="E51" s="230" t="s">
        <v>790</v>
      </c>
      <c r="F51" s="245"/>
      <c r="G51" s="245"/>
      <c r="H51" s="245"/>
      <c r="I51" s="245"/>
      <c r="J51" s="245"/>
      <c r="K51" s="245"/>
      <c r="L51" s="245"/>
      <c r="M51" s="245"/>
      <c r="N51" s="245"/>
      <c r="O51" s="245"/>
      <c r="P51" s="245"/>
      <c r="Q51" s="245"/>
    </row>
    <row r="52" outlineLevel="1" spans="1:17">
      <c r="A52" s="220">
        <v>12</v>
      </c>
      <c r="B52" s="241" t="s">
        <v>834</v>
      </c>
      <c r="C52" s="232" t="s">
        <v>68</v>
      </c>
      <c r="D52" s="233">
        <f t="shared" si="0"/>
        <v>0</v>
      </c>
      <c r="E52" s="233" t="s">
        <v>790</v>
      </c>
      <c r="F52" s="245"/>
      <c r="G52" s="245"/>
      <c r="H52" s="245"/>
      <c r="I52" s="245"/>
      <c r="J52" s="245"/>
      <c r="K52" s="245"/>
      <c r="L52" s="245"/>
      <c r="M52" s="245"/>
      <c r="N52" s="245"/>
      <c r="O52" s="245"/>
      <c r="P52" s="245"/>
      <c r="Q52" s="245"/>
    </row>
    <row r="53" outlineLevel="1" spans="1:17">
      <c r="A53" s="220">
        <v>12</v>
      </c>
      <c r="B53" s="241" t="s">
        <v>834</v>
      </c>
      <c r="C53" s="235" t="s">
        <v>19</v>
      </c>
      <c r="D53" s="236">
        <f t="shared" si="0"/>
        <v>0</v>
      </c>
      <c r="E53" s="236" t="s">
        <v>790</v>
      </c>
      <c r="F53" s="245"/>
      <c r="G53" s="245"/>
      <c r="H53" s="245"/>
      <c r="I53" s="245"/>
      <c r="J53" s="245"/>
      <c r="K53" s="245"/>
      <c r="L53" s="245"/>
      <c r="M53" s="245"/>
      <c r="N53" s="245"/>
      <c r="O53" s="245"/>
      <c r="P53" s="245"/>
      <c r="Q53" s="245"/>
    </row>
    <row r="54" outlineLevel="1" spans="1:17">
      <c r="A54" s="220">
        <v>13</v>
      </c>
      <c r="B54" s="241" t="s">
        <v>837</v>
      </c>
      <c r="C54" s="242" t="s">
        <v>736</v>
      </c>
      <c r="D54" s="243">
        <f t="shared" si="0"/>
        <v>0</v>
      </c>
      <c r="E54" s="243" t="s">
        <v>790</v>
      </c>
      <c r="F54" s="244">
        <f t="shared" ref="F54:Q54" si="23">F55+F56+F57</f>
        <v>0</v>
      </c>
      <c r="G54" s="244">
        <f t="shared" si="23"/>
        <v>0</v>
      </c>
      <c r="H54" s="244">
        <f t="shared" si="23"/>
        <v>0</v>
      </c>
      <c r="I54" s="244">
        <f t="shared" si="23"/>
        <v>0</v>
      </c>
      <c r="J54" s="244">
        <f t="shared" si="23"/>
        <v>0</v>
      </c>
      <c r="K54" s="244">
        <f t="shared" si="23"/>
        <v>0</v>
      </c>
      <c r="L54" s="244">
        <f t="shared" si="23"/>
        <v>0</v>
      </c>
      <c r="M54" s="244">
        <f t="shared" si="23"/>
        <v>0</v>
      </c>
      <c r="N54" s="244">
        <f t="shared" si="23"/>
        <v>0</v>
      </c>
      <c r="O54" s="244">
        <f t="shared" si="23"/>
        <v>0</v>
      </c>
      <c r="P54" s="244">
        <f t="shared" si="23"/>
        <v>0</v>
      </c>
      <c r="Q54" s="244">
        <f t="shared" si="23"/>
        <v>0</v>
      </c>
    </row>
    <row r="55" outlineLevel="1" spans="1:17">
      <c r="A55" s="220">
        <v>13</v>
      </c>
      <c r="B55" s="241" t="s">
        <v>837</v>
      </c>
      <c r="C55" s="229" t="s">
        <v>109</v>
      </c>
      <c r="D55" s="230">
        <f t="shared" si="0"/>
        <v>0</v>
      </c>
      <c r="E55" s="230" t="s">
        <v>790</v>
      </c>
      <c r="F55" s="245"/>
      <c r="G55" s="245"/>
      <c r="H55" s="245"/>
      <c r="I55" s="245"/>
      <c r="J55" s="245"/>
      <c r="K55" s="245"/>
      <c r="L55" s="245"/>
      <c r="M55" s="245"/>
      <c r="N55" s="245"/>
      <c r="O55" s="245"/>
      <c r="P55" s="245"/>
      <c r="Q55" s="245"/>
    </row>
    <row r="56" outlineLevel="1" spans="1:17">
      <c r="A56" s="220">
        <v>13</v>
      </c>
      <c r="B56" s="241" t="s">
        <v>837</v>
      </c>
      <c r="C56" s="232" t="s">
        <v>68</v>
      </c>
      <c r="D56" s="233">
        <f t="shared" si="0"/>
        <v>0</v>
      </c>
      <c r="E56" s="233" t="s">
        <v>790</v>
      </c>
      <c r="F56" s="245"/>
      <c r="G56" s="245"/>
      <c r="H56" s="245"/>
      <c r="I56" s="245"/>
      <c r="J56" s="245"/>
      <c r="K56" s="245"/>
      <c r="L56" s="245"/>
      <c r="M56" s="245"/>
      <c r="N56" s="245"/>
      <c r="O56" s="245"/>
      <c r="P56" s="245"/>
      <c r="Q56" s="245"/>
    </row>
    <row r="57" outlineLevel="1" spans="1:17">
      <c r="A57" s="220">
        <v>13</v>
      </c>
      <c r="B57" s="241" t="s">
        <v>837</v>
      </c>
      <c r="C57" s="235" t="s">
        <v>19</v>
      </c>
      <c r="D57" s="236">
        <f t="shared" si="0"/>
        <v>0</v>
      </c>
      <c r="E57" s="236" t="s">
        <v>790</v>
      </c>
      <c r="F57" s="245"/>
      <c r="G57" s="245"/>
      <c r="H57" s="245"/>
      <c r="I57" s="245"/>
      <c r="J57" s="245"/>
      <c r="K57" s="245"/>
      <c r="L57" s="245"/>
      <c r="M57" s="245"/>
      <c r="N57" s="245"/>
      <c r="O57" s="245"/>
      <c r="P57" s="245"/>
      <c r="Q57" s="245"/>
    </row>
    <row r="58" outlineLevel="1" spans="1:17">
      <c r="A58" s="220">
        <v>14</v>
      </c>
      <c r="B58" s="241" t="s">
        <v>840</v>
      </c>
      <c r="C58" s="242" t="s">
        <v>736</v>
      </c>
      <c r="D58" s="243">
        <f t="shared" si="0"/>
        <v>0</v>
      </c>
      <c r="E58" s="243" t="s">
        <v>790</v>
      </c>
      <c r="F58" s="244">
        <f t="shared" ref="F58:Q58" si="24">F59+F60+F61</f>
        <v>0</v>
      </c>
      <c r="G58" s="244">
        <f t="shared" si="24"/>
        <v>0</v>
      </c>
      <c r="H58" s="244">
        <f t="shared" si="24"/>
        <v>0</v>
      </c>
      <c r="I58" s="244">
        <f t="shared" si="24"/>
        <v>0</v>
      </c>
      <c r="J58" s="244">
        <f t="shared" si="24"/>
        <v>0</v>
      </c>
      <c r="K58" s="244">
        <f t="shared" si="24"/>
        <v>0</v>
      </c>
      <c r="L58" s="244">
        <f t="shared" si="24"/>
        <v>0</v>
      </c>
      <c r="M58" s="244">
        <f t="shared" si="24"/>
        <v>0</v>
      </c>
      <c r="N58" s="244">
        <f t="shared" si="24"/>
        <v>0</v>
      </c>
      <c r="O58" s="244">
        <f t="shared" si="24"/>
        <v>0</v>
      </c>
      <c r="P58" s="244">
        <f t="shared" si="24"/>
        <v>0</v>
      </c>
      <c r="Q58" s="244">
        <f t="shared" si="24"/>
        <v>0</v>
      </c>
    </row>
    <row r="59" outlineLevel="1" spans="1:17">
      <c r="A59" s="220">
        <v>14</v>
      </c>
      <c r="B59" s="241" t="s">
        <v>840</v>
      </c>
      <c r="C59" s="229" t="s">
        <v>109</v>
      </c>
      <c r="D59" s="230">
        <f t="shared" si="0"/>
        <v>0</v>
      </c>
      <c r="E59" s="230" t="s">
        <v>790</v>
      </c>
      <c r="F59" s="245"/>
      <c r="G59" s="245"/>
      <c r="H59" s="245"/>
      <c r="I59" s="245"/>
      <c r="J59" s="245"/>
      <c r="K59" s="245"/>
      <c r="L59" s="245"/>
      <c r="M59" s="245"/>
      <c r="N59" s="245"/>
      <c r="O59" s="245"/>
      <c r="P59" s="245"/>
      <c r="Q59" s="245"/>
    </row>
    <row r="60" outlineLevel="1" spans="1:17">
      <c r="A60" s="220">
        <v>14</v>
      </c>
      <c r="B60" s="241" t="s">
        <v>840</v>
      </c>
      <c r="C60" s="232" t="s">
        <v>68</v>
      </c>
      <c r="D60" s="233">
        <f t="shared" si="0"/>
        <v>0</v>
      </c>
      <c r="E60" s="233" t="s">
        <v>790</v>
      </c>
      <c r="F60" s="245"/>
      <c r="G60" s="245"/>
      <c r="H60" s="245"/>
      <c r="I60" s="245"/>
      <c r="J60" s="245"/>
      <c r="K60" s="245"/>
      <c r="L60" s="245"/>
      <c r="M60" s="245"/>
      <c r="N60" s="245"/>
      <c r="O60" s="245"/>
      <c r="P60" s="245"/>
      <c r="Q60" s="245"/>
    </row>
    <row r="61" outlineLevel="1" spans="1:17">
      <c r="A61" s="220">
        <v>14</v>
      </c>
      <c r="B61" s="241" t="s">
        <v>840</v>
      </c>
      <c r="C61" s="235" t="s">
        <v>19</v>
      </c>
      <c r="D61" s="236">
        <f t="shared" si="0"/>
        <v>0</v>
      </c>
      <c r="E61" s="236" t="s">
        <v>790</v>
      </c>
      <c r="F61" s="245"/>
      <c r="G61" s="245"/>
      <c r="H61" s="245"/>
      <c r="I61" s="245"/>
      <c r="J61" s="245"/>
      <c r="K61" s="245"/>
      <c r="L61" s="245"/>
      <c r="M61" s="245"/>
      <c r="N61" s="245"/>
      <c r="O61" s="245"/>
      <c r="P61" s="245"/>
      <c r="Q61" s="245"/>
    </row>
    <row r="62" outlineLevel="1" spans="1:17">
      <c r="A62" s="220">
        <v>15</v>
      </c>
      <c r="B62" s="241" t="s">
        <v>843</v>
      </c>
      <c r="C62" s="242" t="s">
        <v>736</v>
      </c>
      <c r="D62" s="243">
        <f t="shared" si="0"/>
        <v>0</v>
      </c>
      <c r="E62" s="243" t="s">
        <v>790</v>
      </c>
      <c r="F62" s="244">
        <f t="shared" ref="F62:Q62" si="25">F63+F64+F65</f>
        <v>0</v>
      </c>
      <c r="G62" s="244">
        <f t="shared" si="25"/>
        <v>0</v>
      </c>
      <c r="H62" s="244">
        <f t="shared" si="25"/>
        <v>0</v>
      </c>
      <c r="I62" s="244">
        <f t="shared" si="25"/>
        <v>0</v>
      </c>
      <c r="J62" s="244">
        <f t="shared" si="25"/>
        <v>0</v>
      </c>
      <c r="K62" s="244">
        <f t="shared" si="25"/>
        <v>0</v>
      </c>
      <c r="L62" s="244">
        <f t="shared" si="25"/>
        <v>0</v>
      </c>
      <c r="M62" s="244">
        <f t="shared" si="25"/>
        <v>0</v>
      </c>
      <c r="N62" s="244">
        <f t="shared" si="25"/>
        <v>0</v>
      </c>
      <c r="O62" s="244">
        <f t="shared" si="25"/>
        <v>0</v>
      </c>
      <c r="P62" s="244">
        <f t="shared" si="25"/>
        <v>0</v>
      </c>
      <c r="Q62" s="244">
        <f t="shared" si="25"/>
        <v>0</v>
      </c>
    </row>
    <row r="63" outlineLevel="1" spans="1:17">
      <c r="A63" s="220">
        <v>15</v>
      </c>
      <c r="B63" s="241" t="s">
        <v>843</v>
      </c>
      <c r="C63" s="229" t="s">
        <v>109</v>
      </c>
      <c r="D63" s="230">
        <f t="shared" si="0"/>
        <v>0</v>
      </c>
      <c r="E63" s="230" t="s">
        <v>790</v>
      </c>
      <c r="F63" s="245"/>
      <c r="G63" s="245"/>
      <c r="H63" s="245"/>
      <c r="I63" s="245"/>
      <c r="J63" s="245"/>
      <c r="K63" s="245"/>
      <c r="L63" s="245"/>
      <c r="M63" s="245"/>
      <c r="N63" s="245"/>
      <c r="O63" s="245"/>
      <c r="P63" s="245"/>
      <c r="Q63" s="245"/>
    </row>
    <row r="64" outlineLevel="1" spans="1:17">
      <c r="A64" s="220">
        <v>15</v>
      </c>
      <c r="B64" s="241" t="s">
        <v>843</v>
      </c>
      <c r="C64" s="232" t="s">
        <v>68</v>
      </c>
      <c r="D64" s="233">
        <f t="shared" si="0"/>
        <v>0</v>
      </c>
      <c r="E64" s="233" t="s">
        <v>790</v>
      </c>
      <c r="F64" s="245"/>
      <c r="G64" s="245"/>
      <c r="H64" s="245"/>
      <c r="I64" s="245"/>
      <c r="J64" s="245"/>
      <c r="K64" s="245"/>
      <c r="L64" s="245"/>
      <c r="M64" s="245"/>
      <c r="N64" s="245"/>
      <c r="O64" s="245"/>
      <c r="P64" s="245"/>
      <c r="Q64" s="245"/>
    </row>
    <row r="65" outlineLevel="1" spans="1:17">
      <c r="A65" s="220">
        <v>15</v>
      </c>
      <c r="B65" s="241" t="s">
        <v>843</v>
      </c>
      <c r="C65" s="235" t="s">
        <v>19</v>
      </c>
      <c r="D65" s="236">
        <f t="shared" si="0"/>
        <v>0</v>
      </c>
      <c r="E65" s="236" t="s">
        <v>790</v>
      </c>
      <c r="F65" s="245"/>
      <c r="G65" s="245"/>
      <c r="H65" s="245"/>
      <c r="I65" s="245"/>
      <c r="J65" s="245"/>
      <c r="K65" s="245"/>
      <c r="L65" s="245"/>
      <c r="M65" s="245"/>
      <c r="N65" s="245"/>
      <c r="O65" s="245"/>
      <c r="P65" s="245"/>
      <c r="Q65" s="245"/>
    </row>
    <row r="66" outlineLevel="1" spans="1:17">
      <c r="A66" s="220">
        <v>16</v>
      </c>
      <c r="B66" s="241" t="s">
        <v>846</v>
      </c>
      <c r="C66" s="242" t="s">
        <v>736</v>
      </c>
      <c r="D66" s="243">
        <f t="shared" ref="D66:D129" si="26">IFERROR(SUM(F66:Q66)/COUNTIF(F66:Q66,"&lt;&gt;0"),0)</f>
        <v>0</v>
      </c>
      <c r="E66" s="243" t="s">
        <v>790</v>
      </c>
      <c r="F66" s="244">
        <f t="shared" ref="F66:Q66" si="27">F67+F68+F69</f>
        <v>0</v>
      </c>
      <c r="G66" s="244">
        <f t="shared" si="27"/>
        <v>0</v>
      </c>
      <c r="H66" s="244">
        <f t="shared" si="27"/>
        <v>0</v>
      </c>
      <c r="I66" s="244">
        <f t="shared" si="27"/>
        <v>0</v>
      </c>
      <c r="J66" s="244">
        <f t="shared" si="27"/>
        <v>0</v>
      </c>
      <c r="K66" s="244">
        <f t="shared" si="27"/>
        <v>0</v>
      </c>
      <c r="L66" s="244">
        <f t="shared" si="27"/>
        <v>0</v>
      </c>
      <c r="M66" s="244">
        <f t="shared" si="27"/>
        <v>0</v>
      </c>
      <c r="N66" s="244">
        <f t="shared" si="27"/>
        <v>0</v>
      </c>
      <c r="O66" s="244">
        <f t="shared" si="27"/>
        <v>0</v>
      </c>
      <c r="P66" s="244">
        <f t="shared" si="27"/>
        <v>0</v>
      </c>
      <c r="Q66" s="244">
        <f t="shared" si="27"/>
        <v>0</v>
      </c>
    </row>
    <row r="67" outlineLevel="1" spans="1:17">
      <c r="A67" s="220">
        <v>16</v>
      </c>
      <c r="B67" s="241" t="s">
        <v>846</v>
      </c>
      <c r="C67" s="229" t="s">
        <v>109</v>
      </c>
      <c r="D67" s="230">
        <f t="shared" si="26"/>
        <v>0</v>
      </c>
      <c r="E67" s="230" t="s">
        <v>790</v>
      </c>
      <c r="F67" s="245"/>
      <c r="G67" s="245"/>
      <c r="H67" s="245"/>
      <c r="I67" s="245"/>
      <c r="J67" s="245"/>
      <c r="K67" s="245"/>
      <c r="L67" s="245"/>
      <c r="M67" s="245"/>
      <c r="N67" s="245"/>
      <c r="O67" s="245"/>
      <c r="P67" s="245"/>
      <c r="Q67" s="245"/>
    </row>
    <row r="68" outlineLevel="1" spans="1:17">
      <c r="A68" s="220">
        <v>16</v>
      </c>
      <c r="B68" s="241" t="s">
        <v>846</v>
      </c>
      <c r="C68" s="232" t="s">
        <v>68</v>
      </c>
      <c r="D68" s="233">
        <f t="shared" si="26"/>
        <v>0</v>
      </c>
      <c r="E68" s="233" t="s">
        <v>790</v>
      </c>
      <c r="F68" s="245"/>
      <c r="G68" s="245"/>
      <c r="H68" s="245"/>
      <c r="I68" s="245"/>
      <c r="J68" s="245"/>
      <c r="K68" s="245"/>
      <c r="L68" s="245"/>
      <c r="M68" s="245"/>
      <c r="N68" s="245"/>
      <c r="O68" s="245"/>
      <c r="P68" s="245"/>
      <c r="Q68" s="245"/>
    </row>
    <row r="69" outlineLevel="1" spans="1:17">
      <c r="A69" s="220">
        <v>16</v>
      </c>
      <c r="B69" s="241" t="s">
        <v>846</v>
      </c>
      <c r="C69" s="235" t="s">
        <v>19</v>
      </c>
      <c r="D69" s="236">
        <f t="shared" si="26"/>
        <v>0</v>
      </c>
      <c r="E69" s="236" t="s">
        <v>790</v>
      </c>
      <c r="F69" s="245"/>
      <c r="G69" s="245"/>
      <c r="H69" s="245"/>
      <c r="I69" s="245"/>
      <c r="J69" s="245"/>
      <c r="K69" s="245"/>
      <c r="L69" s="245"/>
      <c r="M69" s="245"/>
      <c r="N69" s="245"/>
      <c r="O69" s="245"/>
      <c r="P69" s="245"/>
      <c r="Q69" s="245"/>
    </row>
    <row r="70" spans="1:17">
      <c r="A70" s="220">
        <v>17</v>
      </c>
      <c r="B70" s="238" t="s">
        <v>191</v>
      </c>
      <c r="C70" s="238" t="s">
        <v>736</v>
      </c>
      <c r="D70" s="239">
        <f t="shared" si="26"/>
        <v>0</v>
      </c>
      <c r="E70" s="239" t="s">
        <v>790</v>
      </c>
      <c r="F70" s="240">
        <f t="shared" ref="F70:Q70" si="28">F71+F72+F73</f>
        <v>0</v>
      </c>
      <c r="G70" s="240">
        <f t="shared" si="28"/>
        <v>0</v>
      </c>
      <c r="H70" s="240">
        <f t="shared" si="28"/>
        <v>0</v>
      </c>
      <c r="I70" s="240">
        <f t="shared" si="28"/>
        <v>0</v>
      </c>
      <c r="J70" s="240">
        <f t="shared" si="28"/>
        <v>0</v>
      </c>
      <c r="K70" s="240">
        <f t="shared" si="28"/>
        <v>0</v>
      </c>
      <c r="L70" s="240">
        <f t="shared" si="28"/>
        <v>0</v>
      </c>
      <c r="M70" s="240">
        <f t="shared" si="28"/>
        <v>0</v>
      </c>
      <c r="N70" s="240">
        <f t="shared" si="28"/>
        <v>0</v>
      </c>
      <c r="O70" s="240">
        <f t="shared" si="28"/>
        <v>0</v>
      </c>
      <c r="P70" s="240">
        <f t="shared" si="28"/>
        <v>0</v>
      </c>
      <c r="Q70" s="240">
        <f t="shared" si="28"/>
        <v>0</v>
      </c>
    </row>
    <row r="71" spans="1:17">
      <c r="A71" s="220">
        <v>17</v>
      </c>
      <c r="B71" s="238" t="s">
        <v>191</v>
      </c>
      <c r="C71" s="229" t="s">
        <v>109</v>
      </c>
      <c r="D71" s="230">
        <f t="shared" si="26"/>
        <v>0</v>
      </c>
      <c r="E71" s="230" t="s">
        <v>790</v>
      </c>
      <c r="F71" s="231">
        <f t="shared" ref="F71:Q71" si="29">F75+F79+F83+F87+F91+F95+F99+F103+F107+F111</f>
        <v>0</v>
      </c>
      <c r="G71" s="231">
        <f t="shared" si="29"/>
        <v>0</v>
      </c>
      <c r="H71" s="231">
        <f t="shared" si="29"/>
        <v>0</v>
      </c>
      <c r="I71" s="231">
        <f t="shared" si="29"/>
        <v>0</v>
      </c>
      <c r="J71" s="231">
        <f t="shared" si="29"/>
        <v>0</v>
      </c>
      <c r="K71" s="231">
        <f t="shared" si="29"/>
        <v>0</v>
      </c>
      <c r="L71" s="231">
        <f t="shared" si="29"/>
        <v>0</v>
      </c>
      <c r="M71" s="231">
        <f t="shared" si="29"/>
        <v>0</v>
      </c>
      <c r="N71" s="231">
        <f t="shared" si="29"/>
        <v>0</v>
      </c>
      <c r="O71" s="231">
        <f t="shared" si="29"/>
        <v>0</v>
      </c>
      <c r="P71" s="231">
        <f t="shared" si="29"/>
        <v>0</v>
      </c>
      <c r="Q71" s="231">
        <f t="shared" si="29"/>
        <v>0</v>
      </c>
    </row>
    <row r="72" spans="1:17">
      <c r="A72" s="220">
        <v>17</v>
      </c>
      <c r="B72" s="238" t="s">
        <v>191</v>
      </c>
      <c r="C72" s="232" t="s">
        <v>68</v>
      </c>
      <c r="D72" s="233">
        <f t="shared" si="26"/>
        <v>0</v>
      </c>
      <c r="E72" s="233" t="s">
        <v>790</v>
      </c>
      <c r="F72" s="234">
        <f t="shared" ref="F72:Q72" si="30">F76+F80+F84+F88+F92+F96+F100+F104+F108+F112</f>
        <v>0</v>
      </c>
      <c r="G72" s="234">
        <f t="shared" si="30"/>
        <v>0</v>
      </c>
      <c r="H72" s="234">
        <f t="shared" si="30"/>
        <v>0</v>
      </c>
      <c r="I72" s="234">
        <f t="shared" si="30"/>
        <v>0</v>
      </c>
      <c r="J72" s="234">
        <f t="shared" si="30"/>
        <v>0</v>
      </c>
      <c r="K72" s="234">
        <f t="shared" si="30"/>
        <v>0</v>
      </c>
      <c r="L72" s="234">
        <f t="shared" si="30"/>
        <v>0</v>
      </c>
      <c r="M72" s="234">
        <f t="shared" si="30"/>
        <v>0</v>
      </c>
      <c r="N72" s="234">
        <f t="shared" si="30"/>
        <v>0</v>
      </c>
      <c r="O72" s="234">
        <f t="shared" si="30"/>
        <v>0</v>
      </c>
      <c r="P72" s="234">
        <f t="shared" si="30"/>
        <v>0</v>
      </c>
      <c r="Q72" s="234">
        <f t="shared" si="30"/>
        <v>0</v>
      </c>
    </row>
    <row r="73" spans="1:17">
      <c r="A73" s="220">
        <v>17</v>
      </c>
      <c r="B73" s="238" t="s">
        <v>191</v>
      </c>
      <c r="C73" s="235" t="s">
        <v>19</v>
      </c>
      <c r="D73" s="236">
        <f t="shared" si="26"/>
        <v>0</v>
      </c>
      <c r="E73" s="236" t="s">
        <v>790</v>
      </c>
      <c r="F73" s="237">
        <f t="shared" ref="F73:Q73" si="31">F77+F81+F85+F89+F93+F97+F101+F105+F109+F113</f>
        <v>0</v>
      </c>
      <c r="G73" s="237">
        <f t="shared" si="31"/>
        <v>0</v>
      </c>
      <c r="H73" s="237">
        <f t="shared" si="31"/>
        <v>0</v>
      </c>
      <c r="I73" s="237">
        <f t="shared" si="31"/>
        <v>0</v>
      </c>
      <c r="J73" s="237">
        <f t="shared" si="31"/>
        <v>0</v>
      </c>
      <c r="K73" s="237">
        <f t="shared" si="31"/>
        <v>0</v>
      </c>
      <c r="L73" s="237">
        <f t="shared" si="31"/>
        <v>0</v>
      </c>
      <c r="M73" s="237">
        <f t="shared" si="31"/>
        <v>0</v>
      </c>
      <c r="N73" s="237">
        <f t="shared" si="31"/>
        <v>0</v>
      </c>
      <c r="O73" s="237">
        <f t="shared" si="31"/>
        <v>0</v>
      </c>
      <c r="P73" s="237">
        <f t="shared" si="31"/>
        <v>0</v>
      </c>
      <c r="Q73" s="237">
        <f t="shared" si="31"/>
        <v>0</v>
      </c>
    </row>
    <row r="74" outlineLevel="1" spans="1:17">
      <c r="A74" s="220">
        <v>18</v>
      </c>
      <c r="B74" s="241" t="s">
        <v>870</v>
      </c>
      <c r="C74" s="242" t="s">
        <v>736</v>
      </c>
      <c r="D74" s="243">
        <f t="shared" si="26"/>
        <v>0</v>
      </c>
      <c r="E74" s="243" t="s">
        <v>790</v>
      </c>
      <c r="F74" s="244">
        <f t="shared" ref="F74:Q74" si="32">F75+F76+F77</f>
        <v>0</v>
      </c>
      <c r="G74" s="244">
        <f t="shared" si="32"/>
        <v>0</v>
      </c>
      <c r="H74" s="244">
        <f t="shared" si="32"/>
        <v>0</v>
      </c>
      <c r="I74" s="244">
        <f t="shared" si="32"/>
        <v>0</v>
      </c>
      <c r="J74" s="244">
        <f t="shared" si="32"/>
        <v>0</v>
      </c>
      <c r="K74" s="244">
        <f t="shared" si="32"/>
        <v>0</v>
      </c>
      <c r="L74" s="244">
        <f t="shared" si="32"/>
        <v>0</v>
      </c>
      <c r="M74" s="244">
        <f t="shared" si="32"/>
        <v>0</v>
      </c>
      <c r="N74" s="244">
        <f t="shared" si="32"/>
        <v>0</v>
      </c>
      <c r="O74" s="244">
        <f t="shared" si="32"/>
        <v>0</v>
      </c>
      <c r="P74" s="244">
        <f t="shared" si="32"/>
        <v>0</v>
      </c>
      <c r="Q74" s="244">
        <f t="shared" si="32"/>
        <v>0</v>
      </c>
    </row>
    <row r="75" outlineLevel="1" spans="1:17">
      <c r="A75" s="220">
        <v>18</v>
      </c>
      <c r="B75" s="241" t="s">
        <v>870</v>
      </c>
      <c r="C75" s="229" t="s">
        <v>109</v>
      </c>
      <c r="D75" s="230">
        <f t="shared" si="26"/>
        <v>0</v>
      </c>
      <c r="E75" s="230" t="s">
        <v>790</v>
      </c>
      <c r="F75" s="245">
        <f>自有人工预算!E12</f>
        <v>0</v>
      </c>
      <c r="G75" s="245">
        <f>自有人工预算!F12</f>
        <v>0</v>
      </c>
      <c r="H75" s="245">
        <f>自有人工预算!G12</f>
        <v>0</v>
      </c>
      <c r="I75" s="245">
        <f>自有人工预算!H12</f>
        <v>0</v>
      </c>
      <c r="J75" s="245">
        <f>自有人工预算!I12</f>
        <v>0</v>
      </c>
      <c r="K75" s="245">
        <f>自有人工预算!J12</f>
        <v>0</v>
      </c>
      <c r="L75" s="245">
        <f>自有人工预算!K12</f>
        <v>0</v>
      </c>
      <c r="M75" s="245">
        <f>自有人工预算!L12</f>
        <v>0</v>
      </c>
      <c r="N75" s="245">
        <f>自有人工预算!M12</f>
        <v>0</v>
      </c>
      <c r="O75" s="245">
        <f>自有人工预算!N12</f>
        <v>0</v>
      </c>
      <c r="P75" s="245">
        <f>自有人工预算!O12</f>
        <v>0</v>
      </c>
      <c r="Q75" s="245">
        <f>自有人工预算!P12</f>
        <v>0</v>
      </c>
    </row>
    <row r="76" outlineLevel="1" spans="1:17">
      <c r="A76" s="220">
        <v>18</v>
      </c>
      <c r="B76" s="241" t="s">
        <v>870</v>
      </c>
      <c r="C76" s="232" t="s">
        <v>68</v>
      </c>
      <c r="D76" s="233">
        <f t="shared" si="26"/>
        <v>0</v>
      </c>
      <c r="E76" s="233" t="s">
        <v>790</v>
      </c>
      <c r="F76" s="245"/>
      <c r="G76" s="245"/>
      <c r="H76" s="245"/>
      <c r="I76" s="245"/>
      <c r="J76" s="245"/>
      <c r="K76" s="245"/>
      <c r="L76" s="245"/>
      <c r="M76" s="245"/>
      <c r="N76" s="245"/>
      <c r="O76" s="245"/>
      <c r="P76" s="245"/>
      <c r="Q76" s="245"/>
    </row>
    <row r="77" outlineLevel="1" spans="1:17">
      <c r="A77" s="220">
        <v>18</v>
      </c>
      <c r="B77" s="241" t="s">
        <v>870</v>
      </c>
      <c r="C77" s="235" t="s">
        <v>19</v>
      </c>
      <c r="D77" s="236">
        <f t="shared" si="26"/>
        <v>0</v>
      </c>
      <c r="E77" s="236" t="s">
        <v>790</v>
      </c>
      <c r="F77" s="245"/>
      <c r="G77" s="245"/>
      <c r="H77" s="245"/>
      <c r="I77" s="245"/>
      <c r="J77" s="245"/>
      <c r="K77" s="245"/>
      <c r="L77" s="245"/>
      <c r="M77" s="245"/>
      <c r="N77" s="245"/>
      <c r="O77" s="245"/>
      <c r="P77" s="245"/>
      <c r="Q77" s="245"/>
    </row>
    <row r="78" outlineLevel="1" spans="1:17">
      <c r="A78" s="220">
        <v>19</v>
      </c>
      <c r="B78" s="241" t="s">
        <v>873</v>
      </c>
      <c r="C78" s="242" t="s">
        <v>736</v>
      </c>
      <c r="D78" s="243">
        <f t="shared" si="26"/>
        <v>0</v>
      </c>
      <c r="E78" s="243" t="s">
        <v>790</v>
      </c>
      <c r="F78" s="244">
        <f t="shared" ref="F78:Q78" si="33">F79+F80+F81</f>
        <v>0</v>
      </c>
      <c r="G78" s="244">
        <f t="shared" si="33"/>
        <v>0</v>
      </c>
      <c r="H78" s="244">
        <f t="shared" si="33"/>
        <v>0</v>
      </c>
      <c r="I78" s="244">
        <f t="shared" si="33"/>
        <v>0</v>
      </c>
      <c r="J78" s="244">
        <f t="shared" si="33"/>
        <v>0</v>
      </c>
      <c r="K78" s="244">
        <f t="shared" si="33"/>
        <v>0</v>
      </c>
      <c r="L78" s="244">
        <f t="shared" si="33"/>
        <v>0</v>
      </c>
      <c r="M78" s="244">
        <f t="shared" si="33"/>
        <v>0</v>
      </c>
      <c r="N78" s="244">
        <f t="shared" si="33"/>
        <v>0</v>
      </c>
      <c r="O78" s="244">
        <f t="shared" si="33"/>
        <v>0</v>
      </c>
      <c r="P78" s="244">
        <f t="shared" si="33"/>
        <v>0</v>
      </c>
      <c r="Q78" s="244">
        <f t="shared" si="33"/>
        <v>0</v>
      </c>
    </row>
    <row r="79" outlineLevel="1" spans="1:17">
      <c r="A79" s="220">
        <v>19</v>
      </c>
      <c r="B79" s="241" t="s">
        <v>873</v>
      </c>
      <c r="C79" s="229" t="s">
        <v>109</v>
      </c>
      <c r="D79" s="230">
        <f t="shared" si="26"/>
        <v>0</v>
      </c>
      <c r="E79" s="230" t="s">
        <v>790</v>
      </c>
      <c r="F79" s="245"/>
      <c r="G79" s="245"/>
      <c r="H79" s="245"/>
      <c r="I79" s="245"/>
      <c r="J79" s="245"/>
      <c r="K79" s="245"/>
      <c r="L79" s="245"/>
      <c r="M79" s="245"/>
      <c r="N79" s="245"/>
      <c r="O79" s="245"/>
      <c r="P79" s="245"/>
      <c r="Q79" s="245"/>
    </row>
    <row r="80" outlineLevel="1" spans="1:17">
      <c r="A80" s="220">
        <v>19</v>
      </c>
      <c r="B80" s="241" t="s">
        <v>873</v>
      </c>
      <c r="C80" s="232" t="s">
        <v>68</v>
      </c>
      <c r="D80" s="233">
        <f t="shared" si="26"/>
        <v>0</v>
      </c>
      <c r="E80" s="233" t="s">
        <v>790</v>
      </c>
      <c r="F80" s="245"/>
      <c r="G80" s="245"/>
      <c r="H80" s="245"/>
      <c r="I80" s="245"/>
      <c r="J80" s="245"/>
      <c r="K80" s="245"/>
      <c r="L80" s="245"/>
      <c r="M80" s="245"/>
      <c r="N80" s="245"/>
      <c r="O80" s="245"/>
      <c r="P80" s="245"/>
      <c r="Q80" s="245"/>
    </row>
    <row r="81" outlineLevel="1" spans="1:17">
      <c r="A81" s="220">
        <v>19</v>
      </c>
      <c r="B81" s="241" t="s">
        <v>873</v>
      </c>
      <c r="C81" s="235" t="s">
        <v>19</v>
      </c>
      <c r="D81" s="236">
        <f t="shared" si="26"/>
        <v>0</v>
      </c>
      <c r="E81" s="236" t="s">
        <v>790</v>
      </c>
      <c r="F81" s="245"/>
      <c r="G81" s="245"/>
      <c r="H81" s="245"/>
      <c r="I81" s="245"/>
      <c r="J81" s="245"/>
      <c r="K81" s="245"/>
      <c r="L81" s="245"/>
      <c r="M81" s="245"/>
      <c r="N81" s="245"/>
      <c r="O81" s="245"/>
      <c r="P81" s="245"/>
      <c r="Q81" s="245"/>
    </row>
    <row r="82" outlineLevel="1" spans="1:17">
      <c r="A82" s="220">
        <v>20</v>
      </c>
      <c r="B82" s="241" t="s">
        <v>876</v>
      </c>
      <c r="C82" s="242" t="s">
        <v>736</v>
      </c>
      <c r="D82" s="243">
        <f t="shared" si="26"/>
        <v>0</v>
      </c>
      <c r="E82" s="243" t="s">
        <v>790</v>
      </c>
      <c r="F82" s="244">
        <f t="shared" ref="F82:Q82" si="34">F83+F84+F85</f>
        <v>0</v>
      </c>
      <c r="G82" s="244">
        <f t="shared" si="34"/>
        <v>0</v>
      </c>
      <c r="H82" s="244">
        <f t="shared" si="34"/>
        <v>0</v>
      </c>
      <c r="I82" s="244">
        <f t="shared" si="34"/>
        <v>0</v>
      </c>
      <c r="J82" s="244">
        <f t="shared" si="34"/>
        <v>0</v>
      </c>
      <c r="K82" s="244">
        <f t="shared" si="34"/>
        <v>0</v>
      </c>
      <c r="L82" s="244">
        <f t="shared" si="34"/>
        <v>0</v>
      </c>
      <c r="M82" s="244">
        <f t="shared" si="34"/>
        <v>0</v>
      </c>
      <c r="N82" s="244">
        <f t="shared" si="34"/>
        <v>0</v>
      </c>
      <c r="O82" s="244">
        <f t="shared" si="34"/>
        <v>0</v>
      </c>
      <c r="P82" s="244">
        <f t="shared" si="34"/>
        <v>0</v>
      </c>
      <c r="Q82" s="244">
        <f t="shared" si="34"/>
        <v>0</v>
      </c>
    </row>
    <row r="83" outlineLevel="1" spans="1:17">
      <c r="A83" s="220">
        <v>20</v>
      </c>
      <c r="B83" s="241" t="s">
        <v>876</v>
      </c>
      <c r="C83" s="229" t="s">
        <v>109</v>
      </c>
      <c r="D83" s="230">
        <f t="shared" si="26"/>
        <v>0</v>
      </c>
      <c r="E83" s="230" t="s">
        <v>790</v>
      </c>
      <c r="F83" s="245"/>
      <c r="G83" s="245"/>
      <c r="H83" s="245"/>
      <c r="I83" s="245"/>
      <c r="J83" s="245"/>
      <c r="K83" s="245"/>
      <c r="L83" s="245"/>
      <c r="M83" s="245"/>
      <c r="N83" s="245"/>
      <c r="O83" s="245"/>
      <c r="P83" s="245"/>
      <c r="Q83" s="245"/>
    </row>
    <row r="84" outlineLevel="1" spans="1:17">
      <c r="A84" s="220">
        <v>20</v>
      </c>
      <c r="B84" s="241" t="s">
        <v>876</v>
      </c>
      <c r="C84" s="232" t="s">
        <v>68</v>
      </c>
      <c r="D84" s="233">
        <f t="shared" si="26"/>
        <v>0</v>
      </c>
      <c r="E84" s="233" t="s">
        <v>790</v>
      </c>
      <c r="F84" s="245"/>
      <c r="G84" s="245"/>
      <c r="H84" s="245"/>
      <c r="I84" s="245"/>
      <c r="J84" s="245"/>
      <c r="K84" s="245"/>
      <c r="L84" s="245"/>
      <c r="M84" s="245"/>
      <c r="N84" s="245"/>
      <c r="O84" s="245"/>
      <c r="P84" s="245"/>
      <c r="Q84" s="245"/>
    </row>
    <row r="85" outlineLevel="1" spans="1:17">
      <c r="A85" s="220">
        <v>20</v>
      </c>
      <c r="B85" s="241" t="s">
        <v>876</v>
      </c>
      <c r="C85" s="235" t="s">
        <v>19</v>
      </c>
      <c r="D85" s="236">
        <f t="shared" si="26"/>
        <v>0</v>
      </c>
      <c r="E85" s="236" t="s">
        <v>790</v>
      </c>
      <c r="F85" s="245"/>
      <c r="G85" s="245"/>
      <c r="H85" s="245"/>
      <c r="I85" s="245"/>
      <c r="J85" s="245"/>
      <c r="K85" s="245"/>
      <c r="L85" s="245"/>
      <c r="M85" s="245"/>
      <c r="N85" s="245"/>
      <c r="O85" s="245"/>
      <c r="P85" s="245"/>
      <c r="Q85" s="245"/>
    </row>
    <row r="86" outlineLevel="1" spans="1:17">
      <c r="A86" s="220">
        <v>21</v>
      </c>
      <c r="B86" s="241" t="s">
        <v>879</v>
      </c>
      <c r="C86" s="242" t="s">
        <v>736</v>
      </c>
      <c r="D86" s="243">
        <f t="shared" si="26"/>
        <v>0</v>
      </c>
      <c r="E86" s="243" t="s">
        <v>790</v>
      </c>
      <c r="F86" s="244">
        <f t="shared" ref="F86:Q86" si="35">F87+F88+F89</f>
        <v>0</v>
      </c>
      <c r="G86" s="244">
        <f t="shared" si="35"/>
        <v>0</v>
      </c>
      <c r="H86" s="244">
        <f t="shared" si="35"/>
        <v>0</v>
      </c>
      <c r="I86" s="244">
        <f t="shared" si="35"/>
        <v>0</v>
      </c>
      <c r="J86" s="244">
        <f t="shared" si="35"/>
        <v>0</v>
      </c>
      <c r="K86" s="244">
        <f t="shared" si="35"/>
        <v>0</v>
      </c>
      <c r="L86" s="244">
        <f t="shared" si="35"/>
        <v>0</v>
      </c>
      <c r="M86" s="244">
        <f t="shared" si="35"/>
        <v>0</v>
      </c>
      <c r="N86" s="244">
        <f t="shared" si="35"/>
        <v>0</v>
      </c>
      <c r="O86" s="244">
        <f t="shared" si="35"/>
        <v>0</v>
      </c>
      <c r="P86" s="244">
        <f t="shared" si="35"/>
        <v>0</v>
      </c>
      <c r="Q86" s="244">
        <f t="shared" si="35"/>
        <v>0</v>
      </c>
    </row>
    <row r="87" outlineLevel="1" spans="1:17">
      <c r="A87" s="220">
        <v>21</v>
      </c>
      <c r="B87" s="241" t="s">
        <v>879</v>
      </c>
      <c r="C87" s="229" t="s">
        <v>109</v>
      </c>
      <c r="D87" s="230">
        <f t="shared" si="26"/>
        <v>0</v>
      </c>
      <c r="E87" s="230" t="s">
        <v>790</v>
      </c>
      <c r="F87" s="245"/>
      <c r="G87" s="245"/>
      <c r="H87" s="245"/>
      <c r="I87" s="245"/>
      <c r="J87" s="245"/>
      <c r="K87" s="245"/>
      <c r="L87" s="245"/>
      <c r="M87" s="245"/>
      <c r="N87" s="245"/>
      <c r="O87" s="245"/>
      <c r="P87" s="245"/>
      <c r="Q87" s="245"/>
    </row>
    <row r="88" outlineLevel="1" spans="1:17">
      <c r="A88" s="220">
        <v>21</v>
      </c>
      <c r="B88" s="241" t="s">
        <v>879</v>
      </c>
      <c r="C88" s="232" t="s">
        <v>68</v>
      </c>
      <c r="D88" s="233">
        <f t="shared" si="26"/>
        <v>0</v>
      </c>
      <c r="E88" s="233" t="s">
        <v>790</v>
      </c>
      <c r="F88" s="245"/>
      <c r="G88" s="245"/>
      <c r="H88" s="245"/>
      <c r="I88" s="245"/>
      <c r="J88" s="245"/>
      <c r="K88" s="245"/>
      <c r="L88" s="245"/>
      <c r="M88" s="245"/>
      <c r="N88" s="245"/>
      <c r="O88" s="245"/>
      <c r="P88" s="245"/>
      <c r="Q88" s="245"/>
    </row>
    <row r="89" outlineLevel="1" spans="1:17">
      <c r="A89" s="220">
        <v>21</v>
      </c>
      <c r="B89" s="241" t="s">
        <v>879</v>
      </c>
      <c r="C89" s="235" t="s">
        <v>19</v>
      </c>
      <c r="D89" s="236">
        <f t="shared" si="26"/>
        <v>0</v>
      </c>
      <c r="E89" s="236" t="s">
        <v>790</v>
      </c>
      <c r="F89" s="245"/>
      <c r="G89" s="245"/>
      <c r="H89" s="245"/>
      <c r="I89" s="245"/>
      <c r="J89" s="245"/>
      <c r="K89" s="245"/>
      <c r="L89" s="245"/>
      <c r="M89" s="245"/>
      <c r="N89" s="245"/>
      <c r="O89" s="245"/>
      <c r="P89" s="245"/>
      <c r="Q89" s="245"/>
    </row>
    <row r="90" outlineLevel="1" spans="1:17">
      <c r="A90" s="220">
        <v>22</v>
      </c>
      <c r="B90" s="241" t="s">
        <v>882</v>
      </c>
      <c r="C90" s="242" t="s">
        <v>736</v>
      </c>
      <c r="D90" s="243">
        <f t="shared" si="26"/>
        <v>0</v>
      </c>
      <c r="E90" s="243" t="s">
        <v>790</v>
      </c>
      <c r="F90" s="244">
        <f t="shared" ref="F90:Q90" si="36">F91+F92+F93</f>
        <v>0</v>
      </c>
      <c r="G90" s="244">
        <f t="shared" si="36"/>
        <v>0</v>
      </c>
      <c r="H90" s="244">
        <f t="shared" si="36"/>
        <v>0</v>
      </c>
      <c r="I90" s="244">
        <f t="shared" si="36"/>
        <v>0</v>
      </c>
      <c r="J90" s="244">
        <f t="shared" si="36"/>
        <v>0</v>
      </c>
      <c r="K90" s="244">
        <f t="shared" si="36"/>
        <v>0</v>
      </c>
      <c r="L90" s="244">
        <f t="shared" si="36"/>
        <v>0</v>
      </c>
      <c r="M90" s="244">
        <f t="shared" si="36"/>
        <v>0</v>
      </c>
      <c r="N90" s="244">
        <f t="shared" si="36"/>
        <v>0</v>
      </c>
      <c r="O90" s="244">
        <f t="shared" si="36"/>
        <v>0</v>
      </c>
      <c r="P90" s="244">
        <f t="shared" si="36"/>
        <v>0</v>
      </c>
      <c r="Q90" s="244">
        <f t="shared" si="36"/>
        <v>0</v>
      </c>
    </row>
    <row r="91" outlineLevel="1" spans="1:17">
      <c r="A91" s="220">
        <v>22</v>
      </c>
      <c r="B91" s="241" t="s">
        <v>882</v>
      </c>
      <c r="C91" s="229" t="s">
        <v>109</v>
      </c>
      <c r="D91" s="230">
        <f t="shared" si="26"/>
        <v>0</v>
      </c>
      <c r="E91" s="230" t="s">
        <v>790</v>
      </c>
      <c r="F91" s="245"/>
      <c r="G91" s="245"/>
      <c r="H91" s="245"/>
      <c r="I91" s="245"/>
      <c r="J91" s="245"/>
      <c r="K91" s="245"/>
      <c r="L91" s="245"/>
      <c r="M91" s="245"/>
      <c r="N91" s="245"/>
      <c r="O91" s="245"/>
      <c r="P91" s="245"/>
      <c r="Q91" s="245"/>
    </row>
    <row r="92" outlineLevel="1" spans="1:17">
      <c r="A92" s="220">
        <v>22</v>
      </c>
      <c r="B92" s="241" t="s">
        <v>882</v>
      </c>
      <c r="C92" s="232" t="s">
        <v>68</v>
      </c>
      <c r="D92" s="233">
        <f t="shared" si="26"/>
        <v>0</v>
      </c>
      <c r="E92" s="233" t="s">
        <v>790</v>
      </c>
      <c r="F92" s="245"/>
      <c r="G92" s="245"/>
      <c r="H92" s="245"/>
      <c r="I92" s="245"/>
      <c r="J92" s="245"/>
      <c r="K92" s="245"/>
      <c r="L92" s="245"/>
      <c r="M92" s="245"/>
      <c r="N92" s="245"/>
      <c r="O92" s="245"/>
      <c r="P92" s="245"/>
      <c r="Q92" s="245"/>
    </row>
    <row r="93" outlineLevel="1" spans="1:17">
      <c r="A93" s="220">
        <v>22</v>
      </c>
      <c r="B93" s="241" t="s">
        <v>882</v>
      </c>
      <c r="C93" s="235" t="s">
        <v>19</v>
      </c>
      <c r="D93" s="236">
        <f t="shared" si="26"/>
        <v>0</v>
      </c>
      <c r="E93" s="236" t="s">
        <v>790</v>
      </c>
      <c r="F93" s="245"/>
      <c r="G93" s="245"/>
      <c r="H93" s="245"/>
      <c r="I93" s="245"/>
      <c r="J93" s="245"/>
      <c r="K93" s="245"/>
      <c r="L93" s="245"/>
      <c r="M93" s="245"/>
      <c r="N93" s="245"/>
      <c r="O93" s="245"/>
      <c r="P93" s="245"/>
      <c r="Q93" s="245"/>
    </row>
    <row r="94" outlineLevel="1" spans="1:17">
      <c r="A94" s="220">
        <v>23</v>
      </c>
      <c r="B94" s="241" t="s">
        <v>885</v>
      </c>
      <c r="C94" s="242" t="s">
        <v>736</v>
      </c>
      <c r="D94" s="243">
        <f t="shared" si="26"/>
        <v>0</v>
      </c>
      <c r="E94" s="243" t="s">
        <v>790</v>
      </c>
      <c r="F94" s="244">
        <f t="shared" ref="F94:Q94" si="37">F95+F96+F97</f>
        <v>0</v>
      </c>
      <c r="G94" s="244">
        <f t="shared" si="37"/>
        <v>0</v>
      </c>
      <c r="H94" s="244">
        <f t="shared" si="37"/>
        <v>0</v>
      </c>
      <c r="I94" s="244">
        <f t="shared" si="37"/>
        <v>0</v>
      </c>
      <c r="J94" s="244">
        <f t="shared" si="37"/>
        <v>0</v>
      </c>
      <c r="K94" s="244">
        <f t="shared" si="37"/>
        <v>0</v>
      </c>
      <c r="L94" s="244">
        <f t="shared" si="37"/>
        <v>0</v>
      </c>
      <c r="M94" s="244">
        <f t="shared" si="37"/>
        <v>0</v>
      </c>
      <c r="N94" s="244">
        <f t="shared" si="37"/>
        <v>0</v>
      </c>
      <c r="O94" s="244">
        <f t="shared" si="37"/>
        <v>0</v>
      </c>
      <c r="P94" s="244">
        <f t="shared" si="37"/>
        <v>0</v>
      </c>
      <c r="Q94" s="244">
        <f t="shared" si="37"/>
        <v>0</v>
      </c>
    </row>
    <row r="95" outlineLevel="1" spans="1:17">
      <c r="A95" s="220">
        <v>23</v>
      </c>
      <c r="B95" s="241" t="s">
        <v>885</v>
      </c>
      <c r="C95" s="229" t="s">
        <v>109</v>
      </c>
      <c r="D95" s="230">
        <f t="shared" si="26"/>
        <v>0</v>
      </c>
      <c r="E95" s="230" t="s">
        <v>790</v>
      </c>
      <c r="F95" s="245"/>
      <c r="G95" s="245"/>
      <c r="H95" s="245"/>
      <c r="I95" s="245"/>
      <c r="J95" s="245"/>
      <c r="K95" s="245"/>
      <c r="L95" s="245"/>
      <c r="M95" s="245"/>
      <c r="N95" s="245"/>
      <c r="O95" s="245"/>
      <c r="P95" s="245"/>
      <c r="Q95" s="245"/>
    </row>
    <row r="96" outlineLevel="1" spans="1:17">
      <c r="A96" s="220">
        <v>23</v>
      </c>
      <c r="B96" s="241" t="s">
        <v>885</v>
      </c>
      <c r="C96" s="232" t="s">
        <v>68</v>
      </c>
      <c r="D96" s="233">
        <f t="shared" si="26"/>
        <v>0</v>
      </c>
      <c r="E96" s="233" t="s">
        <v>790</v>
      </c>
      <c r="F96" s="245"/>
      <c r="G96" s="245"/>
      <c r="H96" s="245"/>
      <c r="I96" s="245"/>
      <c r="J96" s="245"/>
      <c r="K96" s="245"/>
      <c r="L96" s="245"/>
      <c r="M96" s="245"/>
      <c r="N96" s="245"/>
      <c r="O96" s="245"/>
      <c r="P96" s="245"/>
      <c r="Q96" s="245"/>
    </row>
    <row r="97" outlineLevel="1" spans="1:17">
      <c r="A97" s="220">
        <v>23</v>
      </c>
      <c r="B97" s="241" t="s">
        <v>885</v>
      </c>
      <c r="C97" s="235" t="s">
        <v>19</v>
      </c>
      <c r="D97" s="236">
        <f t="shared" si="26"/>
        <v>0</v>
      </c>
      <c r="E97" s="236" t="s">
        <v>790</v>
      </c>
      <c r="F97" s="245"/>
      <c r="G97" s="245"/>
      <c r="H97" s="245"/>
      <c r="I97" s="245"/>
      <c r="J97" s="245"/>
      <c r="K97" s="245"/>
      <c r="L97" s="245"/>
      <c r="M97" s="245"/>
      <c r="N97" s="245"/>
      <c r="O97" s="245"/>
      <c r="P97" s="245"/>
      <c r="Q97" s="245"/>
    </row>
    <row r="98" outlineLevel="1" spans="1:17">
      <c r="A98" s="220">
        <v>24</v>
      </c>
      <c r="B98" s="241" t="s">
        <v>888</v>
      </c>
      <c r="C98" s="242" t="s">
        <v>736</v>
      </c>
      <c r="D98" s="243">
        <f t="shared" si="26"/>
        <v>0</v>
      </c>
      <c r="E98" s="243" t="s">
        <v>790</v>
      </c>
      <c r="F98" s="244">
        <f t="shared" ref="F98:Q98" si="38">F99+F100+F101</f>
        <v>0</v>
      </c>
      <c r="G98" s="244">
        <f t="shared" si="38"/>
        <v>0</v>
      </c>
      <c r="H98" s="244">
        <f t="shared" si="38"/>
        <v>0</v>
      </c>
      <c r="I98" s="244">
        <f t="shared" si="38"/>
        <v>0</v>
      </c>
      <c r="J98" s="244">
        <f t="shared" si="38"/>
        <v>0</v>
      </c>
      <c r="K98" s="244">
        <f t="shared" si="38"/>
        <v>0</v>
      </c>
      <c r="L98" s="244">
        <f t="shared" si="38"/>
        <v>0</v>
      </c>
      <c r="M98" s="244">
        <f t="shared" si="38"/>
        <v>0</v>
      </c>
      <c r="N98" s="244">
        <f t="shared" si="38"/>
        <v>0</v>
      </c>
      <c r="O98" s="244">
        <f t="shared" si="38"/>
        <v>0</v>
      </c>
      <c r="P98" s="244">
        <f t="shared" si="38"/>
        <v>0</v>
      </c>
      <c r="Q98" s="244">
        <f t="shared" si="38"/>
        <v>0</v>
      </c>
    </row>
    <row r="99" outlineLevel="1" spans="1:17">
      <c r="A99" s="220">
        <v>24</v>
      </c>
      <c r="B99" s="241" t="s">
        <v>888</v>
      </c>
      <c r="C99" s="229" t="s">
        <v>109</v>
      </c>
      <c r="D99" s="230">
        <f t="shared" si="26"/>
        <v>0</v>
      </c>
      <c r="E99" s="230" t="s">
        <v>790</v>
      </c>
      <c r="F99" s="245"/>
      <c r="G99" s="245"/>
      <c r="H99" s="245"/>
      <c r="I99" s="245"/>
      <c r="J99" s="245"/>
      <c r="K99" s="245"/>
      <c r="L99" s="245"/>
      <c r="M99" s="245"/>
      <c r="N99" s="245"/>
      <c r="O99" s="245"/>
      <c r="P99" s="245"/>
      <c r="Q99" s="245"/>
    </row>
    <row r="100" outlineLevel="1" spans="1:17">
      <c r="A100" s="220">
        <v>24</v>
      </c>
      <c r="B100" s="241" t="s">
        <v>888</v>
      </c>
      <c r="C100" s="232" t="s">
        <v>68</v>
      </c>
      <c r="D100" s="233">
        <f t="shared" si="26"/>
        <v>0</v>
      </c>
      <c r="E100" s="233" t="s">
        <v>790</v>
      </c>
      <c r="F100" s="245"/>
      <c r="G100" s="245"/>
      <c r="H100" s="245"/>
      <c r="I100" s="245"/>
      <c r="J100" s="245"/>
      <c r="K100" s="245"/>
      <c r="L100" s="245"/>
      <c r="M100" s="245"/>
      <c r="N100" s="245"/>
      <c r="O100" s="245"/>
      <c r="P100" s="245"/>
      <c r="Q100" s="245"/>
    </row>
    <row r="101" outlineLevel="1" spans="1:17">
      <c r="A101" s="220">
        <v>24</v>
      </c>
      <c r="B101" s="241" t="s">
        <v>888</v>
      </c>
      <c r="C101" s="235" t="s">
        <v>19</v>
      </c>
      <c r="D101" s="236">
        <f t="shared" si="26"/>
        <v>0</v>
      </c>
      <c r="E101" s="236" t="s">
        <v>790</v>
      </c>
      <c r="F101" s="245"/>
      <c r="G101" s="245"/>
      <c r="H101" s="245"/>
      <c r="I101" s="245"/>
      <c r="J101" s="245"/>
      <c r="K101" s="245"/>
      <c r="L101" s="245"/>
      <c r="M101" s="245"/>
      <c r="N101" s="245"/>
      <c r="O101" s="245"/>
      <c r="P101" s="245"/>
      <c r="Q101" s="245"/>
    </row>
    <row r="102" outlineLevel="1" spans="1:17">
      <c r="A102" s="220">
        <v>25</v>
      </c>
      <c r="B102" s="241" t="s">
        <v>891</v>
      </c>
      <c r="C102" s="242" t="s">
        <v>736</v>
      </c>
      <c r="D102" s="243">
        <f t="shared" si="26"/>
        <v>0</v>
      </c>
      <c r="E102" s="243" t="s">
        <v>790</v>
      </c>
      <c r="F102" s="244">
        <f t="shared" ref="F102:Q102" si="39">F103+F104+F105</f>
        <v>0</v>
      </c>
      <c r="G102" s="244">
        <f t="shared" si="39"/>
        <v>0</v>
      </c>
      <c r="H102" s="244">
        <f t="shared" si="39"/>
        <v>0</v>
      </c>
      <c r="I102" s="244">
        <f t="shared" si="39"/>
        <v>0</v>
      </c>
      <c r="J102" s="244">
        <f t="shared" si="39"/>
        <v>0</v>
      </c>
      <c r="K102" s="244">
        <f t="shared" si="39"/>
        <v>0</v>
      </c>
      <c r="L102" s="244">
        <f t="shared" si="39"/>
        <v>0</v>
      </c>
      <c r="M102" s="244">
        <f t="shared" si="39"/>
        <v>0</v>
      </c>
      <c r="N102" s="244">
        <f t="shared" si="39"/>
        <v>0</v>
      </c>
      <c r="O102" s="244">
        <f t="shared" si="39"/>
        <v>0</v>
      </c>
      <c r="P102" s="244">
        <f t="shared" si="39"/>
        <v>0</v>
      </c>
      <c r="Q102" s="244">
        <f t="shared" si="39"/>
        <v>0</v>
      </c>
    </row>
    <row r="103" outlineLevel="1" spans="1:17">
      <c r="A103" s="220">
        <v>25</v>
      </c>
      <c r="B103" s="241" t="s">
        <v>891</v>
      </c>
      <c r="C103" s="229" t="s">
        <v>109</v>
      </c>
      <c r="D103" s="230">
        <f t="shared" si="26"/>
        <v>0</v>
      </c>
      <c r="E103" s="230" t="s">
        <v>790</v>
      </c>
      <c r="F103" s="245"/>
      <c r="G103" s="245"/>
      <c r="H103" s="245"/>
      <c r="I103" s="245"/>
      <c r="J103" s="245"/>
      <c r="K103" s="245"/>
      <c r="L103" s="245"/>
      <c r="M103" s="245"/>
      <c r="N103" s="245"/>
      <c r="O103" s="245"/>
      <c r="P103" s="245"/>
      <c r="Q103" s="245"/>
    </row>
    <row r="104" outlineLevel="1" spans="1:17">
      <c r="A104" s="220">
        <v>25</v>
      </c>
      <c r="B104" s="241" t="s">
        <v>891</v>
      </c>
      <c r="C104" s="232" t="s">
        <v>68</v>
      </c>
      <c r="D104" s="233">
        <f t="shared" si="26"/>
        <v>0</v>
      </c>
      <c r="E104" s="233" t="s">
        <v>790</v>
      </c>
      <c r="F104" s="245"/>
      <c r="G104" s="245"/>
      <c r="H104" s="245"/>
      <c r="I104" s="245"/>
      <c r="J104" s="245"/>
      <c r="K104" s="245"/>
      <c r="L104" s="245"/>
      <c r="M104" s="245"/>
      <c r="N104" s="245"/>
      <c r="O104" s="245"/>
      <c r="P104" s="245"/>
      <c r="Q104" s="245"/>
    </row>
    <row r="105" outlineLevel="1" spans="1:17">
      <c r="A105" s="220">
        <v>25</v>
      </c>
      <c r="B105" s="241" t="s">
        <v>891</v>
      </c>
      <c r="C105" s="235" t="s">
        <v>19</v>
      </c>
      <c r="D105" s="236">
        <f t="shared" si="26"/>
        <v>0</v>
      </c>
      <c r="E105" s="236" t="s">
        <v>790</v>
      </c>
      <c r="F105" s="245"/>
      <c r="G105" s="245"/>
      <c r="H105" s="245"/>
      <c r="I105" s="245"/>
      <c r="J105" s="245"/>
      <c r="K105" s="245"/>
      <c r="L105" s="245"/>
      <c r="M105" s="245"/>
      <c r="N105" s="245"/>
      <c r="O105" s="245"/>
      <c r="P105" s="245"/>
      <c r="Q105" s="245"/>
    </row>
    <row r="106" outlineLevel="1" spans="1:17">
      <c r="A106" s="220">
        <v>26</v>
      </c>
      <c r="B106" s="241" t="s">
        <v>894</v>
      </c>
      <c r="C106" s="242" t="s">
        <v>736</v>
      </c>
      <c r="D106" s="243">
        <f t="shared" si="26"/>
        <v>0</v>
      </c>
      <c r="E106" s="243" t="s">
        <v>790</v>
      </c>
      <c r="F106" s="244">
        <f t="shared" ref="F106:Q106" si="40">F107+F108+F109</f>
        <v>0</v>
      </c>
      <c r="G106" s="244">
        <f t="shared" si="40"/>
        <v>0</v>
      </c>
      <c r="H106" s="244">
        <f t="shared" si="40"/>
        <v>0</v>
      </c>
      <c r="I106" s="244">
        <f t="shared" si="40"/>
        <v>0</v>
      </c>
      <c r="J106" s="244">
        <f t="shared" si="40"/>
        <v>0</v>
      </c>
      <c r="K106" s="244">
        <f t="shared" si="40"/>
        <v>0</v>
      </c>
      <c r="L106" s="244">
        <f t="shared" si="40"/>
        <v>0</v>
      </c>
      <c r="M106" s="244">
        <f t="shared" si="40"/>
        <v>0</v>
      </c>
      <c r="N106" s="244">
        <f t="shared" si="40"/>
        <v>0</v>
      </c>
      <c r="O106" s="244">
        <f t="shared" si="40"/>
        <v>0</v>
      </c>
      <c r="P106" s="244">
        <f t="shared" si="40"/>
        <v>0</v>
      </c>
      <c r="Q106" s="244">
        <f t="shared" si="40"/>
        <v>0</v>
      </c>
    </row>
    <row r="107" outlineLevel="1" spans="1:17">
      <c r="A107" s="220">
        <v>26</v>
      </c>
      <c r="B107" s="241" t="s">
        <v>894</v>
      </c>
      <c r="C107" s="229" t="s">
        <v>109</v>
      </c>
      <c r="D107" s="230">
        <f t="shared" si="26"/>
        <v>0</v>
      </c>
      <c r="E107" s="230" t="s">
        <v>790</v>
      </c>
      <c r="F107" s="245"/>
      <c r="G107" s="245"/>
      <c r="H107" s="245"/>
      <c r="I107" s="245"/>
      <c r="J107" s="245"/>
      <c r="K107" s="245"/>
      <c r="L107" s="245"/>
      <c r="M107" s="245"/>
      <c r="N107" s="245"/>
      <c r="O107" s="245"/>
      <c r="P107" s="245"/>
      <c r="Q107" s="245"/>
    </row>
    <row r="108" outlineLevel="1" spans="1:17">
      <c r="A108" s="220">
        <v>26</v>
      </c>
      <c r="B108" s="241" t="s">
        <v>894</v>
      </c>
      <c r="C108" s="232" t="s">
        <v>68</v>
      </c>
      <c r="D108" s="233">
        <f t="shared" si="26"/>
        <v>0</v>
      </c>
      <c r="E108" s="233" t="s">
        <v>790</v>
      </c>
      <c r="F108" s="245"/>
      <c r="G108" s="245"/>
      <c r="H108" s="245"/>
      <c r="I108" s="245"/>
      <c r="J108" s="245"/>
      <c r="K108" s="245"/>
      <c r="L108" s="245"/>
      <c r="M108" s="245"/>
      <c r="N108" s="245"/>
      <c r="O108" s="245"/>
      <c r="P108" s="245"/>
      <c r="Q108" s="245"/>
    </row>
    <row r="109" outlineLevel="1" spans="1:17">
      <c r="A109" s="220">
        <v>26</v>
      </c>
      <c r="B109" s="241" t="s">
        <v>894</v>
      </c>
      <c r="C109" s="235" t="s">
        <v>19</v>
      </c>
      <c r="D109" s="236">
        <f t="shared" si="26"/>
        <v>0</v>
      </c>
      <c r="E109" s="236" t="s">
        <v>790</v>
      </c>
      <c r="F109" s="245"/>
      <c r="G109" s="245"/>
      <c r="H109" s="245"/>
      <c r="I109" s="245"/>
      <c r="J109" s="245"/>
      <c r="K109" s="245"/>
      <c r="L109" s="245"/>
      <c r="M109" s="245"/>
      <c r="N109" s="245"/>
      <c r="O109" s="245"/>
      <c r="P109" s="245"/>
      <c r="Q109" s="245"/>
    </row>
    <row r="110" outlineLevel="1" spans="1:17">
      <c r="A110" s="220">
        <v>27</v>
      </c>
      <c r="B110" s="241" t="s">
        <v>897</v>
      </c>
      <c r="C110" s="242" t="s">
        <v>736</v>
      </c>
      <c r="D110" s="243">
        <f t="shared" si="26"/>
        <v>0</v>
      </c>
      <c r="E110" s="243" t="s">
        <v>790</v>
      </c>
      <c r="F110" s="244">
        <f t="shared" ref="F110:Q110" si="41">F111+F112+F113</f>
        <v>0</v>
      </c>
      <c r="G110" s="244">
        <f t="shared" si="41"/>
        <v>0</v>
      </c>
      <c r="H110" s="244">
        <f t="shared" si="41"/>
        <v>0</v>
      </c>
      <c r="I110" s="244">
        <f t="shared" si="41"/>
        <v>0</v>
      </c>
      <c r="J110" s="244">
        <f t="shared" si="41"/>
        <v>0</v>
      </c>
      <c r="K110" s="244">
        <f t="shared" si="41"/>
        <v>0</v>
      </c>
      <c r="L110" s="244">
        <f t="shared" si="41"/>
        <v>0</v>
      </c>
      <c r="M110" s="244">
        <f t="shared" si="41"/>
        <v>0</v>
      </c>
      <c r="N110" s="244">
        <f t="shared" si="41"/>
        <v>0</v>
      </c>
      <c r="O110" s="244">
        <f t="shared" si="41"/>
        <v>0</v>
      </c>
      <c r="P110" s="244">
        <f t="shared" si="41"/>
        <v>0</v>
      </c>
      <c r="Q110" s="244">
        <f t="shared" si="41"/>
        <v>0</v>
      </c>
    </row>
    <row r="111" outlineLevel="1" spans="1:17">
      <c r="A111" s="220">
        <v>27</v>
      </c>
      <c r="B111" s="241" t="s">
        <v>897</v>
      </c>
      <c r="C111" s="229" t="s">
        <v>109</v>
      </c>
      <c r="D111" s="230">
        <f t="shared" si="26"/>
        <v>0</v>
      </c>
      <c r="E111" s="230" t="s">
        <v>790</v>
      </c>
      <c r="F111" s="245"/>
      <c r="G111" s="245"/>
      <c r="H111" s="245"/>
      <c r="I111" s="245"/>
      <c r="J111" s="245"/>
      <c r="K111" s="245"/>
      <c r="L111" s="245"/>
      <c r="M111" s="245"/>
      <c r="N111" s="245"/>
      <c r="O111" s="245"/>
      <c r="P111" s="245"/>
      <c r="Q111" s="245"/>
    </row>
    <row r="112" outlineLevel="1" spans="1:17">
      <c r="A112" s="220">
        <v>27</v>
      </c>
      <c r="B112" s="241" t="s">
        <v>897</v>
      </c>
      <c r="C112" s="232" t="s">
        <v>68</v>
      </c>
      <c r="D112" s="233">
        <f t="shared" si="26"/>
        <v>0</v>
      </c>
      <c r="E112" s="233" t="s">
        <v>790</v>
      </c>
      <c r="F112" s="245"/>
      <c r="G112" s="245"/>
      <c r="H112" s="245"/>
      <c r="I112" s="245"/>
      <c r="J112" s="245"/>
      <c r="K112" s="245"/>
      <c r="L112" s="245"/>
      <c r="M112" s="245"/>
      <c r="N112" s="245"/>
      <c r="O112" s="245"/>
      <c r="P112" s="245"/>
      <c r="Q112" s="245"/>
    </row>
    <row r="113" outlineLevel="1" spans="1:17">
      <c r="A113" s="220">
        <v>27</v>
      </c>
      <c r="B113" s="241" t="s">
        <v>897</v>
      </c>
      <c r="C113" s="235" t="s">
        <v>19</v>
      </c>
      <c r="D113" s="236">
        <f t="shared" si="26"/>
        <v>0</v>
      </c>
      <c r="E113" s="236" t="s">
        <v>790</v>
      </c>
      <c r="F113" s="245"/>
      <c r="G113" s="245"/>
      <c r="H113" s="245"/>
      <c r="I113" s="245"/>
      <c r="J113" s="245"/>
      <c r="K113" s="245"/>
      <c r="L113" s="245"/>
      <c r="M113" s="245"/>
      <c r="N113" s="245"/>
      <c r="O113" s="245"/>
      <c r="P113" s="245"/>
      <c r="Q113" s="245"/>
    </row>
    <row r="114" spans="1:17">
      <c r="A114" s="220">
        <v>28</v>
      </c>
      <c r="B114" s="238" t="s">
        <v>195</v>
      </c>
      <c r="C114" s="238" t="s">
        <v>736</v>
      </c>
      <c r="D114" s="239">
        <f t="shared" si="26"/>
        <v>37</v>
      </c>
      <c r="E114" s="239" t="s">
        <v>790</v>
      </c>
      <c r="F114" s="240">
        <f t="shared" ref="F114:Q114" si="42">F115+F116+F117</f>
        <v>37</v>
      </c>
      <c r="G114" s="240">
        <f t="shared" si="42"/>
        <v>37</v>
      </c>
      <c r="H114" s="240">
        <f t="shared" si="42"/>
        <v>37</v>
      </c>
      <c r="I114" s="240">
        <f t="shared" si="42"/>
        <v>37</v>
      </c>
      <c r="J114" s="240">
        <f t="shared" si="42"/>
        <v>37</v>
      </c>
      <c r="K114" s="240">
        <f t="shared" si="42"/>
        <v>37</v>
      </c>
      <c r="L114" s="240">
        <f t="shared" si="42"/>
        <v>37</v>
      </c>
      <c r="M114" s="240">
        <f t="shared" si="42"/>
        <v>37</v>
      </c>
      <c r="N114" s="240">
        <f t="shared" si="42"/>
        <v>37</v>
      </c>
      <c r="O114" s="240">
        <f t="shared" si="42"/>
        <v>37</v>
      </c>
      <c r="P114" s="240">
        <f t="shared" si="42"/>
        <v>37</v>
      </c>
      <c r="Q114" s="240">
        <f t="shared" si="42"/>
        <v>37</v>
      </c>
    </row>
    <row r="115" spans="1:17">
      <c r="A115" s="220">
        <v>28</v>
      </c>
      <c r="B115" s="238" t="s">
        <v>195</v>
      </c>
      <c r="C115" s="229" t="s">
        <v>109</v>
      </c>
      <c r="D115" s="230">
        <f t="shared" si="26"/>
        <v>37</v>
      </c>
      <c r="E115" s="230" t="s">
        <v>790</v>
      </c>
      <c r="F115" s="231">
        <f t="shared" ref="F115:Q115" si="43">F119+F123+F127+F131+F135+F139+F143+F147+F151</f>
        <v>37</v>
      </c>
      <c r="G115" s="231">
        <f t="shared" si="43"/>
        <v>37</v>
      </c>
      <c r="H115" s="231">
        <f t="shared" si="43"/>
        <v>37</v>
      </c>
      <c r="I115" s="231">
        <f t="shared" si="43"/>
        <v>37</v>
      </c>
      <c r="J115" s="231">
        <f t="shared" si="43"/>
        <v>37</v>
      </c>
      <c r="K115" s="231">
        <f t="shared" si="43"/>
        <v>37</v>
      </c>
      <c r="L115" s="231">
        <f t="shared" si="43"/>
        <v>37</v>
      </c>
      <c r="M115" s="231">
        <f t="shared" si="43"/>
        <v>37</v>
      </c>
      <c r="N115" s="231">
        <f t="shared" si="43"/>
        <v>37</v>
      </c>
      <c r="O115" s="231">
        <f t="shared" si="43"/>
        <v>37</v>
      </c>
      <c r="P115" s="231">
        <f t="shared" si="43"/>
        <v>37</v>
      </c>
      <c r="Q115" s="231">
        <f t="shared" si="43"/>
        <v>37</v>
      </c>
    </row>
    <row r="116" spans="1:17">
      <c r="A116" s="220">
        <v>28</v>
      </c>
      <c r="B116" s="238" t="s">
        <v>195</v>
      </c>
      <c r="C116" s="232" t="s">
        <v>68</v>
      </c>
      <c r="D116" s="233">
        <f t="shared" si="26"/>
        <v>0</v>
      </c>
      <c r="E116" s="233" t="s">
        <v>790</v>
      </c>
      <c r="F116" s="234">
        <f t="shared" ref="F116:Q116" si="44">F120+F124+F128+F132+F136+F140+F144+F148+F152</f>
        <v>0</v>
      </c>
      <c r="G116" s="234">
        <f t="shared" si="44"/>
        <v>0</v>
      </c>
      <c r="H116" s="234">
        <f t="shared" si="44"/>
        <v>0</v>
      </c>
      <c r="I116" s="234">
        <f t="shared" si="44"/>
        <v>0</v>
      </c>
      <c r="J116" s="234">
        <f t="shared" si="44"/>
        <v>0</v>
      </c>
      <c r="K116" s="234">
        <f t="shared" si="44"/>
        <v>0</v>
      </c>
      <c r="L116" s="234">
        <f t="shared" si="44"/>
        <v>0</v>
      </c>
      <c r="M116" s="234">
        <f t="shared" si="44"/>
        <v>0</v>
      </c>
      <c r="N116" s="234">
        <f t="shared" si="44"/>
        <v>0</v>
      </c>
      <c r="O116" s="234">
        <f t="shared" si="44"/>
        <v>0</v>
      </c>
      <c r="P116" s="234">
        <f t="shared" si="44"/>
        <v>0</v>
      </c>
      <c r="Q116" s="234">
        <f t="shared" si="44"/>
        <v>0</v>
      </c>
    </row>
    <row r="117" spans="1:17">
      <c r="A117" s="220">
        <v>28</v>
      </c>
      <c r="B117" s="238" t="s">
        <v>195</v>
      </c>
      <c r="C117" s="235" t="s">
        <v>19</v>
      </c>
      <c r="D117" s="236">
        <f t="shared" si="26"/>
        <v>0</v>
      </c>
      <c r="E117" s="236" t="s">
        <v>790</v>
      </c>
      <c r="F117" s="237">
        <f t="shared" ref="F117:Q117" si="45">F121+F125+F129+F133+F137+F141+F145+F149+F153</f>
        <v>0</v>
      </c>
      <c r="G117" s="237">
        <f t="shared" si="45"/>
        <v>0</v>
      </c>
      <c r="H117" s="237">
        <f t="shared" si="45"/>
        <v>0</v>
      </c>
      <c r="I117" s="237">
        <f t="shared" si="45"/>
        <v>0</v>
      </c>
      <c r="J117" s="237">
        <f t="shared" si="45"/>
        <v>0</v>
      </c>
      <c r="K117" s="237">
        <f t="shared" si="45"/>
        <v>0</v>
      </c>
      <c r="L117" s="237">
        <f t="shared" si="45"/>
        <v>0</v>
      </c>
      <c r="M117" s="237">
        <f t="shared" si="45"/>
        <v>0</v>
      </c>
      <c r="N117" s="237">
        <f t="shared" si="45"/>
        <v>0</v>
      </c>
      <c r="O117" s="237">
        <f t="shared" si="45"/>
        <v>0</v>
      </c>
      <c r="P117" s="237">
        <f t="shared" si="45"/>
        <v>0</v>
      </c>
      <c r="Q117" s="237">
        <f t="shared" si="45"/>
        <v>0</v>
      </c>
    </row>
    <row r="118" outlineLevel="1" spans="1:17">
      <c r="A118" s="220">
        <v>29</v>
      </c>
      <c r="B118" s="241" t="s">
        <v>971</v>
      </c>
      <c r="C118" s="242" t="s">
        <v>736</v>
      </c>
      <c r="D118" s="243">
        <f t="shared" si="26"/>
        <v>37</v>
      </c>
      <c r="E118" s="243" t="s">
        <v>790</v>
      </c>
      <c r="F118" s="244">
        <f t="shared" ref="F118:Q118" si="46">F119+F120+F121</f>
        <v>37</v>
      </c>
      <c r="G118" s="244">
        <f t="shared" si="46"/>
        <v>37</v>
      </c>
      <c r="H118" s="244">
        <f t="shared" si="46"/>
        <v>37</v>
      </c>
      <c r="I118" s="244">
        <f t="shared" si="46"/>
        <v>37</v>
      </c>
      <c r="J118" s="244">
        <f t="shared" si="46"/>
        <v>37</v>
      </c>
      <c r="K118" s="244">
        <f t="shared" si="46"/>
        <v>37</v>
      </c>
      <c r="L118" s="244">
        <f t="shared" si="46"/>
        <v>37</v>
      </c>
      <c r="M118" s="244">
        <f t="shared" si="46"/>
        <v>37</v>
      </c>
      <c r="N118" s="244">
        <f t="shared" si="46"/>
        <v>37</v>
      </c>
      <c r="O118" s="244">
        <f t="shared" si="46"/>
        <v>37</v>
      </c>
      <c r="P118" s="244">
        <f t="shared" si="46"/>
        <v>37</v>
      </c>
      <c r="Q118" s="244">
        <f t="shared" si="46"/>
        <v>37</v>
      </c>
    </row>
    <row r="119" outlineLevel="1" spans="1:17">
      <c r="A119" s="220">
        <v>29</v>
      </c>
      <c r="B119" s="241" t="s">
        <v>971</v>
      </c>
      <c r="C119" s="229" t="s">
        <v>109</v>
      </c>
      <c r="D119" s="230">
        <f t="shared" si="26"/>
        <v>37</v>
      </c>
      <c r="E119" s="230" t="s">
        <v>790</v>
      </c>
      <c r="F119" s="245">
        <f>自有人工预算!E10</f>
        <v>37</v>
      </c>
      <c r="G119" s="245">
        <f>自有人工预算!F10</f>
        <v>37</v>
      </c>
      <c r="H119" s="245">
        <f>自有人工预算!G10</f>
        <v>37</v>
      </c>
      <c r="I119" s="245">
        <f>自有人工预算!H10</f>
        <v>37</v>
      </c>
      <c r="J119" s="245">
        <f>自有人工预算!I10</f>
        <v>37</v>
      </c>
      <c r="K119" s="245">
        <f>自有人工预算!J10</f>
        <v>37</v>
      </c>
      <c r="L119" s="245">
        <f>自有人工预算!K10</f>
        <v>37</v>
      </c>
      <c r="M119" s="245">
        <f>自有人工预算!L10</f>
        <v>37</v>
      </c>
      <c r="N119" s="245">
        <f>自有人工预算!M10</f>
        <v>37</v>
      </c>
      <c r="O119" s="245">
        <f>自有人工预算!N10</f>
        <v>37</v>
      </c>
      <c r="P119" s="245">
        <f>自有人工预算!O10</f>
        <v>37</v>
      </c>
      <c r="Q119" s="245">
        <f>自有人工预算!P10</f>
        <v>37</v>
      </c>
    </row>
    <row r="120" outlineLevel="1" spans="1:17">
      <c r="A120" s="220">
        <v>29</v>
      </c>
      <c r="B120" s="241" t="s">
        <v>971</v>
      </c>
      <c r="C120" s="232" t="s">
        <v>68</v>
      </c>
      <c r="D120" s="233">
        <f t="shared" si="26"/>
        <v>0</v>
      </c>
      <c r="E120" s="233" t="s">
        <v>790</v>
      </c>
      <c r="F120" s="245"/>
      <c r="G120" s="245"/>
      <c r="H120" s="245"/>
      <c r="I120" s="245"/>
      <c r="J120" s="245"/>
      <c r="K120" s="245"/>
      <c r="L120" s="245"/>
      <c r="M120" s="245"/>
      <c r="N120" s="245"/>
      <c r="O120" s="245"/>
      <c r="P120" s="245"/>
      <c r="Q120" s="245"/>
    </row>
    <row r="121" outlineLevel="1" spans="1:17">
      <c r="A121" s="220">
        <v>29</v>
      </c>
      <c r="B121" s="241" t="s">
        <v>971</v>
      </c>
      <c r="C121" s="235" t="s">
        <v>19</v>
      </c>
      <c r="D121" s="236">
        <f t="shared" si="26"/>
        <v>0</v>
      </c>
      <c r="E121" s="236" t="s">
        <v>790</v>
      </c>
      <c r="F121" s="245"/>
      <c r="G121" s="245"/>
      <c r="H121" s="245"/>
      <c r="I121" s="245"/>
      <c r="J121" s="245"/>
      <c r="K121" s="245"/>
      <c r="L121" s="245"/>
      <c r="M121" s="245"/>
      <c r="N121" s="245"/>
      <c r="O121" s="245"/>
      <c r="P121" s="245"/>
      <c r="Q121" s="245"/>
    </row>
    <row r="122" outlineLevel="1" spans="1:17">
      <c r="A122" s="220">
        <v>30</v>
      </c>
      <c r="B122" s="241" t="s">
        <v>974</v>
      </c>
      <c r="C122" s="242" t="s">
        <v>736</v>
      </c>
      <c r="D122" s="243">
        <f t="shared" si="26"/>
        <v>0</v>
      </c>
      <c r="E122" s="243" t="s">
        <v>790</v>
      </c>
      <c r="F122" s="244">
        <f t="shared" ref="F122:Q122" si="47">F123+F124+F125</f>
        <v>0</v>
      </c>
      <c r="G122" s="244">
        <f t="shared" si="47"/>
        <v>0</v>
      </c>
      <c r="H122" s="244">
        <f t="shared" si="47"/>
        <v>0</v>
      </c>
      <c r="I122" s="244">
        <f t="shared" si="47"/>
        <v>0</v>
      </c>
      <c r="J122" s="244">
        <f t="shared" si="47"/>
        <v>0</v>
      </c>
      <c r="K122" s="244">
        <f t="shared" si="47"/>
        <v>0</v>
      </c>
      <c r="L122" s="244">
        <f t="shared" si="47"/>
        <v>0</v>
      </c>
      <c r="M122" s="244">
        <f t="shared" si="47"/>
        <v>0</v>
      </c>
      <c r="N122" s="244">
        <f t="shared" si="47"/>
        <v>0</v>
      </c>
      <c r="O122" s="244">
        <f t="shared" si="47"/>
        <v>0</v>
      </c>
      <c r="P122" s="244">
        <f t="shared" si="47"/>
        <v>0</v>
      </c>
      <c r="Q122" s="244">
        <f t="shared" si="47"/>
        <v>0</v>
      </c>
    </row>
    <row r="123" outlineLevel="1" spans="1:17">
      <c r="A123" s="220">
        <v>30</v>
      </c>
      <c r="B123" s="241" t="s">
        <v>974</v>
      </c>
      <c r="C123" s="229" t="s">
        <v>109</v>
      </c>
      <c r="D123" s="230">
        <f t="shared" si="26"/>
        <v>0</v>
      </c>
      <c r="E123" s="230" t="s">
        <v>790</v>
      </c>
      <c r="F123" s="245"/>
      <c r="G123" s="245"/>
      <c r="H123" s="245"/>
      <c r="I123" s="245"/>
      <c r="J123" s="245"/>
      <c r="K123" s="245"/>
      <c r="L123" s="245"/>
      <c r="M123" s="245"/>
      <c r="N123" s="245"/>
      <c r="O123" s="245"/>
      <c r="P123" s="245"/>
      <c r="Q123" s="245"/>
    </row>
    <row r="124" outlineLevel="1" spans="1:17">
      <c r="A124" s="220">
        <v>30</v>
      </c>
      <c r="B124" s="241" t="s">
        <v>974</v>
      </c>
      <c r="C124" s="232" t="s">
        <v>68</v>
      </c>
      <c r="D124" s="233">
        <f t="shared" si="26"/>
        <v>0</v>
      </c>
      <c r="E124" s="233" t="s">
        <v>790</v>
      </c>
      <c r="F124" s="245"/>
      <c r="G124" s="245"/>
      <c r="H124" s="245"/>
      <c r="I124" s="245"/>
      <c r="J124" s="245"/>
      <c r="K124" s="245"/>
      <c r="L124" s="245"/>
      <c r="M124" s="245"/>
      <c r="N124" s="245"/>
      <c r="O124" s="245"/>
      <c r="P124" s="245"/>
      <c r="Q124" s="245"/>
    </row>
    <row r="125" outlineLevel="1" spans="1:17">
      <c r="A125" s="220">
        <v>30</v>
      </c>
      <c r="B125" s="241" t="s">
        <v>974</v>
      </c>
      <c r="C125" s="235" t="s">
        <v>19</v>
      </c>
      <c r="D125" s="236">
        <f t="shared" si="26"/>
        <v>0</v>
      </c>
      <c r="E125" s="236" t="s">
        <v>790</v>
      </c>
      <c r="F125" s="245"/>
      <c r="G125" s="245"/>
      <c r="H125" s="245"/>
      <c r="I125" s="245"/>
      <c r="J125" s="245"/>
      <c r="K125" s="245"/>
      <c r="L125" s="245"/>
      <c r="M125" s="245"/>
      <c r="N125" s="245"/>
      <c r="O125" s="245"/>
      <c r="P125" s="245"/>
      <c r="Q125" s="245"/>
    </row>
    <row r="126" outlineLevel="1" spans="1:17">
      <c r="A126" s="220">
        <v>31</v>
      </c>
      <c r="B126" s="241" t="s">
        <v>977</v>
      </c>
      <c r="C126" s="242" t="s">
        <v>736</v>
      </c>
      <c r="D126" s="243">
        <f t="shared" si="26"/>
        <v>0</v>
      </c>
      <c r="E126" s="243" t="s">
        <v>790</v>
      </c>
      <c r="F126" s="244">
        <f t="shared" ref="F126:Q126" si="48">F127+F128+F129</f>
        <v>0</v>
      </c>
      <c r="G126" s="244">
        <f t="shared" si="48"/>
        <v>0</v>
      </c>
      <c r="H126" s="244">
        <f t="shared" si="48"/>
        <v>0</v>
      </c>
      <c r="I126" s="244">
        <f t="shared" si="48"/>
        <v>0</v>
      </c>
      <c r="J126" s="244">
        <f t="shared" si="48"/>
        <v>0</v>
      </c>
      <c r="K126" s="244">
        <f t="shared" si="48"/>
        <v>0</v>
      </c>
      <c r="L126" s="244">
        <f t="shared" si="48"/>
        <v>0</v>
      </c>
      <c r="M126" s="244">
        <f t="shared" si="48"/>
        <v>0</v>
      </c>
      <c r="N126" s="244">
        <f t="shared" si="48"/>
        <v>0</v>
      </c>
      <c r="O126" s="244">
        <f t="shared" si="48"/>
        <v>0</v>
      </c>
      <c r="P126" s="244">
        <f t="shared" si="48"/>
        <v>0</v>
      </c>
      <c r="Q126" s="244">
        <f t="shared" si="48"/>
        <v>0</v>
      </c>
    </row>
    <row r="127" outlineLevel="1" spans="1:17">
      <c r="A127" s="220">
        <v>31</v>
      </c>
      <c r="B127" s="241" t="s">
        <v>977</v>
      </c>
      <c r="C127" s="229" t="s">
        <v>109</v>
      </c>
      <c r="D127" s="230">
        <f t="shared" si="26"/>
        <v>0</v>
      </c>
      <c r="E127" s="230" t="s">
        <v>790</v>
      </c>
      <c r="F127" s="245"/>
      <c r="G127" s="245"/>
      <c r="H127" s="245"/>
      <c r="I127" s="245"/>
      <c r="J127" s="245"/>
      <c r="K127" s="245"/>
      <c r="L127" s="245"/>
      <c r="M127" s="245"/>
      <c r="N127" s="245"/>
      <c r="O127" s="245"/>
      <c r="P127" s="245"/>
      <c r="Q127" s="245"/>
    </row>
    <row r="128" outlineLevel="1" spans="1:17">
      <c r="A128" s="220">
        <v>31</v>
      </c>
      <c r="B128" s="241" t="s">
        <v>977</v>
      </c>
      <c r="C128" s="232" t="s">
        <v>68</v>
      </c>
      <c r="D128" s="233">
        <f t="shared" si="26"/>
        <v>0</v>
      </c>
      <c r="E128" s="233" t="s">
        <v>790</v>
      </c>
      <c r="F128" s="245"/>
      <c r="G128" s="245"/>
      <c r="H128" s="245"/>
      <c r="I128" s="245"/>
      <c r="J128" s="245"/>
      <c r="K128" s="245"/>
      <c r="L128" s="245"/>
      <c r="M128" s="245"/>
      <c r="N128" s="245"/>
      <c r="O128" s="245"/>
      <c r="P128" s="245"/>
      <c r="Q128" s="245"/>
    </row>
    <row r="129" outlineLevel="1" spans="1:17">
      <c r="A129" s="220">
        <v>31</v>
      </c>
      <c r="B129" s="241" t="s">
        <v>977</v>
      </c>
      <c r="C129" s="235" t="s">
        <v>19</v>
      </c>
      <c r="D129" s="236">
        <f t="shared" si="26"/>
        <v>0</v>
      </c>
      <c r="E129" s="236" t="s">
        <v>790</v>
      </c>
      <c r="F129" s="245"/>
      <c r="G129" s="245"/>
      <c r="H129" s="245"/>
      <c r="I129" s="245"/>
      <c r="J129" s="245"/>
      <c r="K129" s="245"/>
      <c r="L129" s="245"/>
      <c r="M129" s="245"/>
      <c r="N129" s="245"/>
      <c r="O129" s="245"/>
      <c r="P129" s="245"/>
      <c r="Q129" s="245"/>
    </row>
    <row r="130" outlineLevel="1" spans="1:17">
      <c r="A130" s="220">
        <v>32</v>
      </c>
      <c r="B130" s="241" t="s">
        <v>980</v>
      </c>
      <c r="C130" s="242" t="s">
        <v>736</v>
      </c>
      <c r="D130" s="243">
        <f t="shared" ref="D130:D193" si="49">IFERROR(SUM(F130:Q130)/COUNTIF(F130:Q130,"&lt;&gt;0"),0)</f>
        <v>0</v>
      </c>
      <c r="E130" s="243" t="s">
        <v>790</v>
      </c>
      <c r="F130" s="244">
        <f t="shared" ref="F130:Q130" si="50">F131+F132+F133</f>
        <v>0</v>
      </c>
      <c r="G130" s="244">
        <f t="shared" si="50"/>
        <v>0</v>
      </c>
      <c r="H130" s="244">
        <f t="shared" si="50"/>
        <v>0</v>
      </c>
      <c r="I130" s="244">
        <f t="shared" si="50"/>
        <v>0</v>
      </c>
      <c r="J130" s="244">
        <f t="shared" si="50"/>
        <v>0</v>
      </c>
      <c r="K130" s="244">
        <f t="shared" si="50"/>
        <v>0</v>
      </c>
      <c r="L130" s="244">
        <f t="shared" si="50"/>
        <v>0</v>
      </c>
      <c r="M130" s="244">
        <f t="shared" si="50"/>
        <v>0</v>
      </c>
      <c r="N130" s="244">
        <f t="shared" si="50"/>
        <v>0</v>
      </c>
      <c r="O130" s="244">
        <f t="shared" si="50"/>
        <v>0</v>
      </c>
      <c r="P130" s="244">
        <f t="shared" si="50"/>
        <v>0</v>
      </c>
      <c r="Q130" s="244">
        <f t="shared" si="50"/>
        <v>0</v>
      </c>
    </row>
    <row r="131" outlineLevel="1" spans="1:17">
      <c r="A131" s="220">
        <v>32</v>
      </c>
      <c r="B131" s="241" t="s">
        <v>980</v>
      </c>
      <c r="C131" s="229" t="s">
        <v>109</v>
      </c>
      <c r="D131" s="230">
        <f t="shared" si="49"/>
        <v>0</v>
      </c>
      <c r="E131" s="230" t="s">
        <v>790</v>
      </c>
      <c r="F131" s="245"/>
      <c r="G131" s="245"/>
      <c r="H131" s="245"/>
      <c r="I131" s="245"/>
      <c r="J131" s="245"/>
      <c r="K131" s="245"/>
      <c r="L131" s="245"/>
      <c r="M131" s="245"/>
      <c r="N131" s="245"/>
      <c r="O131" s="245"/>
      <c r="P131" s="245"/>
      <c r="Q131" s="245"/>
    </row>
    <row r="132" outlineLevel="1" spans="1:17">
      <c r="A132" s="220">
        <v>32</v>
      </c>
      <c r="B132" s="241" t="s">
        <v>980</v>
      </c>
      <c r="C132" s="232" t="s">
        <v>68</v>
      </c>
      <c r="D132" s="233">
        <f t="shared" si="49"/>
        <v>0</v>
      </c>
      <c r="E132" s="233" t="s">
        <v>790</v>
      </c>
      <c r="F132" s="245"/>
      <c r="G132" s="245"/>
      <c r="H132" s="245"/>
      <c r="I132" s="245"/>
      <c r="J132" s="245"/>
      <c r="K132" s="245"/>
      <c r="L132" s="245"/>
      <c r="M132" s="245"/>
      <c r="N132" s="245"/>
      <c r="O132" s="245"/>
      <c r="P132" s="245"/>
      <c r="Q132" s="245"/>
    </row>
    <row r="133" outlineLevel="1" spans="1:17">
      <c r="A133" s="220">
        <v>32</v>
      </c>
      <c r="B133" s="241" t="s">
        <v>980</v>
      </c>
      <c r="C133" s="235" t="s">
        <v>19</v>
      </c>
      <c r="D133" s="236">
        <f t="shared" si="49"/>
        <v>0</v>
      </c>
      <c r="E133" s="236" t="s">
        <v>790</v>
      </c>
      <c r="F133" s="245"/>
      <c r="G133" s="245"/>
      <c r="H133" s="245"/>
      <c r="I133" s="245"/>
      <c r="J133" s="245"/>
      <c r="K133" s="245"/>
      <c r="L133" s="245"/>
      <c r="M133" s="245"/>
      <c r="N133" s="245"/>
      <c r="O133" s="245"/>
      <c r="P133" s="245"/>
      <c r="Q133" s="245"/>
    </row>
    <row r="134" outlineLevel="1" spans="1:17">
      <c r="A134" s="220">
        <v>33</v>
      </c>
      <c r="B134" s="241" t="s">
        <v>983</v>
      </c>
      <c r="C134" s="242" t="s">
        <v>736</v>
      </c>
      <c r="D134" s="243">
        <f t="shared" si="49"/>
        <v>0</v>
      </c>
      <c r="E134" s="243" t="s">
        <v>790</v>
      </c>
      <c r="F134" s="244">
        <f t="shared" ref="F134:Q134" si="51">F135+F136+F137</f>
        <v>0</v>
      </c>
      <c r="G134" s="244">
        <f t="shared" si="51"/>
        <v>0</v>
      </c>
      <c r="H134" s="244">
        <f t="shared" si="51"/>
        <v>0</v>
      </c>
      <c r="I134" s="244">
        <f t="shared" si="51"/>
        <v>0</v>
      </c>
      <c r="J134" s="244">
        <f t="shared" si="51"/>
        <v>0</v>
      </c>
      <c r="K134" s="244">
        <f t="shared" si="51"/>
        <v>0</v>
      </c>
      <c r="L134" s="244">
        <f t="shared" si="51"/>
        <v>0</v>
      </c>
      <c r="M134" s="244">
        <f t="shared" si="51"/>
        <v>0</v>
      </c>
      <c r="N134" s="244">
        <f t="shared" si="51"/>
        <v>0</v>
      </c>
      <c r="O134" s="244">
        <f t="shared" si="51"/>
        <v>0</v>
      </c>
      <c r="P134" s="244">
        <f t="shared" si="51"/>
        <v>0</v>
      </c>
      <c r="Q134" s="244">
        <f t="shared" si="51"/>
        <v>0</v>
      </c>
    </row>
    <row r="135" outlineLevel="1" spans="1:17">
      <c r="A135" s="220">
        <v>33</v>
      </c>
      <c r="B135" s="241" t="s">
        <v>983</v>
      </c>
      <c r="C135" s="229" t="s">
        <v>109</v>
      </c>
      <c r="D135" s="230">
        <f t="shared" si="49"/>
        <v>0</v>
      </c>
      <c r="E135" s="230" t="s">
        <v>790</v>
      </c>
      <c r="F135" s="245"/>
      <c r="G135" s="245"/>
      <c r="H135" s="245"/>
      <c r="I135" s="245"/>
      <c r="J135" s="245"/>
      <c r="K135" s="245"/>
      <c r="L135" s="245"/>
      <c r="M135" s="245"/>
      <c r="N135" s="245"/>
      <c r="O135" s="245"/>
      <c r="P135" s="245"/>
      <c r="Q135" s="245"/>
    </row>
    <row r="136" outlineLevel="1" spans="1:17">
      <c r="A136" s="220">
        <v>33</v>
      </c>
      <c r="B136" s="241" t="s">
        <v>983</v>
      </c>
      <c r="C136" s="232" t="s">
        <v>68</v>
      </c>
      <c r="D136" s="233">
        <f t="shared" si="49"/>
        <v>0</v>
      </c>
      <c r="E136" s="233" t="s">
        <v>790</v>
      </c>
      <c r="F136" s="245"/>
      <c r="G136" s="245"/>
      <c r="H136" s="245"/>
      <c r="I136" s="245"/>
      <c r="J136" s="245"/>
      <c r="K136" s="245"/>
      <c r="L136" s="245"/>
      <c r="M136" s="245"/>
      <c r="N136" s="245"/>
      <c r="O136" s="245"/>
      <c r="P136" s="245"/>
      <c r="Q136" s="245"/>
    </row>
    <row r="137" outlineLevel="1" spans="1:17">
      <c r="A137" s="220">
        <v>33</v>
      </c>
      <c r="B137" s="241" t="s">
        <v>983</v>
      </c>
      <c r="C137" s="235" t="s">
        <v>19</v>
      </c>
      <c r="D137" s="236">
        <f t="shared" si="49"/>
        <v>0</v>
      </c>
      <c r="E137" s="236" t="s">
        <v>790</v>
      </c>
      <c r="F137" s="245"/>
      <c r="G137" s="245"/>
      <c r="H137" s="245"/>
      <c r="I137" s="245"/>
      <c r="J137" s="245"/>
      <c r="K137" s="245"/>
      <c r="L137" s="245"/>
      <c r="M137" s="245"/>
      <c r="N137" s="245"/>
      <c r="O137" s="245"/>
      <c r="P137" s="245"/>
      <c r="Q137" s="245"/>
    </row>
    <row r="138" outlineLevel="1" spans="1:17">
      <c r="A138" s="220">
        <v>34</v>
      </c>
      <c r="B138" s="241" t="s">
        <v>985</v>
      </c>
      <c r="C138" s="242" t="s">
        <v>736</v>
      </c>
      <c r="D138" s="243">
        <f t="shared" si="49"/>
        <v>0</v>
      </c>
      <c r="E138" s="243" t="s">
        <v>790</v>
      </c>
      <c r="F138" s="244">
        <f t="shared" ref="F138:Q138" si="52">F139+F140+F141</f>
        <v>0</v>
      </c>
      <c r="G138" s="244">
        <f t="shared" si="52"/>
        <v>0</v>
      </c>
      <c r="H138" s="244">
        <f t="shared" si="52"/>
        <v>0</v>
      </c>
      <c r="I138" s="244">
        <f t="shared" si="52"/>
        <v>0</v>
      </c>
      <c r="J138" s="244">
        <f t="shared" si="52"/>
        <v>0</v>
      </c>
      <c r="K138" s="244">
        <f t="shared" si="52"/>
        <v>0</v>
      </c>
      <c r="L138" s="244">
        <f t="shared" si="52"/>
        <v>0</v>
      </c>
      <c r="M138" s="244">
        <f t="shared" si="52"/>
        <v>0</v>
      </c>
      <c r="N138" s="244">
        <f t="shared" si="52"/>
        <v>0</v>
      </c>
      <c r="O138" s="244">
        <f t="shared" si="52"/>
        <v>0</v>
      </c>
      <c r="P138" s="244">
        <f t="shared" si="52"/>
        <v>0</v>
      </c>
      <c r="Q138" s="244">
        <f t="shared" si="52"/>
        <v>0</v>
      </c>
    </row>
    <row r="139" outlineLevel="1" spans="1:17">
      <c r="A139" s="220">
        <v>34</v>
      </c>
      <c r="B139" s="241" t="s">
        <v>985</v>
      </c>
      <c r="C139" s="229" t="s">
        <v>109</v>
      </c>
      <c r="D139" s="230">
        <f t="shared" si="49"/>
        <v>0</v>
      </c>
      <c r="E139" s="230" t="s">
        <v>790</v>
      </c>
      <c r="F139" s="245"/>
      <c r="G139" s="245"/>
      <c r="H139" s="245"/>
      <c r="I139" s="245"/>
      <c r="J139" s="245"/>
      <c r="K139" s="245"/>
      <c r="L139" s="245"/>
      <c r="M139" s="245"/>
      <c r="N139" s="245"/>
      <c r="O139" s="245"/>
      <c r="P139" s="245"/>
      <c r="Q139" s="245"/>
    </row>
    <row r="140" outlineLevel="1" spans="1:17">
      <c r="A140" s="220">
        <v>34</v>
      </c>
      <c r="B140" s="241" t="s">
        <v>985</v>
      </c>
      <c r="C140" s="232" t="s">
        <v>68</v>
      </c>
      <c r="D140" s="233">
        <f t="shared" si="49"/>
        <v>0</v>
      </c>
      <c r="E140" s="233" t="s">
        <v>790</v>
      </c>
      <c r="F140" s="245"/>
      <c r="G140" s="245"/>
      <c r="H140" s="245"/>
      <c r="I140" s="245"/>
      <c r="J140" s="245"/>
      <c r="K140" s="245"/>
      <c r="L140" s="245"/>
      <c r="M140" s="245"/>
      <c r="N140" s="245"/>
      <c r="O140" s="245"/>
      <c r="P140" s="245"/>
      <c r="Q140" s="245"/>
    </row>
    <row r="141" outlineLevel="1" spans="1:17">
      <c r="A141" s="220">
        <v>34</v>
      </c>
      <c r="B141" s="241" t="s">
        <v>985</v>
      </c>
      <c r="C141" s="235" t="s">
        <v>19</v>
      </c>
      <c r="D141" s="236">
        <f t="shared" si="49"/>
        <v>0</v>
      </c>
      <c r="E141" s="236" t="s">
        <v>790</v>
      </c>
      <c r="F141" s="245"/>
      <c r="G141" s="245"/>
      <c r="H141" s="245"/>
      <c r="I141" s="245"/>
      <c r="J141" s="245"/>
      <c r="K141" s="245"/>
      <c r="L141" s="245"/>
      <c r="M141" s="245"/>
      <c r="N141" s="245"/>
      <c r="O141" s="245"/>
      <c r="P141" s="245"/>
      <c r="Q141" s="245"/>
    </row>
    <row r="142" outlineLevel="1" spans="1:17">
      <c r="A142" s="220">
        <v>35</v>
      </c>
      <c r="B142" s="241" t="s">
        <v>987</v>
      </c>
      <c r="C142" s="242" t="s">
        <v>736</v>
      </c>
      <c r="D142" s="243">
        <f t="shared" si="49"/>
        <v>0</v>
      </c>
      <c r="E142" s="243" t="s">
        <v>790</v>
      </c>
      <c r="F142" s="244">
        <f t="shared" ref="F142:Q142" si="53">F143+F144+F145</f>
        <v>0</v>
      </c>
      <c r="G142" s="244">
        <f t="shared" si="53"/>
        <v>0</v>
      </c>
      <c r="H142" s="244">
        <f t="shared" si="53"/>
        <v>0</v>
      </c>
      <c r="I142" s="244">
        <f t="shared" si="53"/>
        <v>0</v>
      </c>
      <c r="J142" s="244">
        <f t="shared" si="53"/>
        <v>0</v>
      </c>
      <c r="K142" s="244">
        <f t="shared" si="53"/>
        <v>0</v>
      </c>
      <c r="L142" s="244">
        <f t="shared" si="53"/>
        <v>0</v>
      </c>
      <c r="M142" s="244">
        <f t="shared" si="53"/>
        <v>0</v>
      </c>
      <c r="N142" s="244">
        <f t="shared" si="53"/>
        <v>0</v>
      </c>
      <c r="O142" s="244">
        <f t="shared" si="53"/>
        <v>0</v>
      </c>
      <c r="P142" s="244">
        <f t="shared" si="53"/>
        <v>0</v>
      </c>
      <c r="Q142" s="244">
        <f t="shared" si="53"/>
        <v>0</v>
      </c>
    </row>
    <row r="143" outlineLevel="1" spans="1:17">
      <c r="A143" s="220">
        <v>35</v>
      </c>
      <c r="B143" s="241" t="s">
        <v>987</v>
      </c>
      <c r="C143" s="229" t="s">
        <v>109</v>
      </c>
      <c r="D143" s="230">
        <f t="shared" si="49"/>
        <v>0</v>
      </c>
      <c r="E143" s="230" t="s">
        <v>790</v>
      </c>
      <c r="F143" s="245"/>
      <c r="G143" s="245"/>
      <c r="H143" s="245"/>
      <c r="I143" s="245"/>
      <c r="J143" s="245"/>
      <c r="K143" s="245"/>
      <c r="L143" s="245"/>
      <c r="M143" s="245"/>
      <c r="N143" s="245"/>
      <c r="O143" s="245"/>
      <c r="P143" s="245"/>
      <c r="Q143" s="245"/>
    </row>
    <row r="144" outlineLevel="1" spans="1:17">
      <c r="A144" s="220">
        <v>35</v>
      </c>
      <c r="B144" s="241" t="s">
        <v>987</v>
      </c>
      <c r="C144" s="232" t="s">
        <v>68</v>
      </c>
      <c r="D144" s="233">
        <f t="shared" si="49"/>
        <v>0</v>
      </c>
      <c r="E144" s="233" t="s">
        <v>790</v>
      </c>
      <c r="F144" s="245"/>
      <c r="G144" s="245"/>
      <c r="H144" s="245"/>
      <c r="I144" s="245"/>
      <c r="J144" s="245"/>
      <c r="K144" s="245"/>
      <c r="L144" s="245"/>
      <c r="M144" s="245"/>
      <c r="N144" s="245"/>
      <c r="O144" s="245"/>
      <c r="P144" s="245"/>
      <c r="Q144" s="245"/>
    </row>
    <row r="145" outlineLevel="1" spans="1:17">
      <c r="A145" s="220">
        <v>35</v>
      </c>
      <c r="B145" s="241" t="s">
        <v>987</v>
      </c>
      <c r="C145" s="235" t="s">
        <v>19</v>
      </c>
      <c r="D145" s="236">
        <f t="shared" si="49"/>
        <v>0</v>
      </c>
      <c r="E145" s="236" t="s">
        <v>790</v>
      </c>
      <c r="F145" s="245"/>
      <c r="G145" s="245"/>
      <c r="H145" s="245"/>
      <c r="I145" s="245"/>
      <c r="J145" s="245"/>
      <c r="K145" s="245"/>
      <c r="L145" s="245"/>
      <c r="M145" s="245"/>
      <c r="N145" s="245"/>
      <c r="O145" s="245"/>
      <c r="P145" s="245"/>
      <c r="Q145" s="245"/>
    </row>
    <row r="146" outlineLevel="1" spans="1:17">
      <c r="A146" s="220">
        <v>36</v>
      </c>
      <c r="B146" s="241" t="s">
        <v>989</v>
      </c>
      <c r="C146" s="242" t="s">
        <v>736</v>
      </c>
      <c r="D146" s="243">
        <f t="shared" si="49"/>
        <v>0</v>
      </c>
      <c r="E146" s="243" t="s">
        <v>790</v>
      </c>
      <c r="F146" s="244">
        <f t="shared" ref="F146:Q146" si="54">F147+F148+F149</f>
        <v>0</v>
      </c>
      <c r="G146" s="244">
        <f t="shared" si="54"/>
        <v>0</v>
      </c>
      <c r="H146" s="244">
        <f t="shared" si="54"/>
        <v>0</v>
      </c>
      <c r="I146" s="244">
        <f t="shared" si="54"/>
        <v>0</v>
      </c>
      <c r="J146" s="244">
        <f t="shared" si="54"/>
        <v>0</v>
      </c>
      <c r="K146" s="244">
        <f t="shared" si="54"/>
        <v>0</v>
      </c>
      <c r="L146" s="244">
        <f t="shared" si="54"/>
        <v>0</v>
      </c>
      <c r="M146" s="244">
        <f t="shared" si="54"/>
        <v>0</v>
      </c>
      <c r="N146" s="244">
        <f t="shared" si="54"/>
        <v>0</v>
      </c>
      <c r="O146" s="244">
        <f t="shared" si="54"/>
        <v>0</v>
      </c>
      <c r="P146" s="244">
        <f t="shared" si="54"/>
        <v>0</v>
      </c>
      <c r="Q146" s="244">
        <f t="shared" si="54"/>
        <v>0</v>
      </c>
    </row>
    <row r="147" outlineLevel="1" spans="1:17">
      <c r="A147" s="220">
        <v>36</v>
      </c>
      <c r="B147" s="241" t="s">
        <v>989</v>
      </c>
      <c r="C147" s="229" t="s">
        <v>109</v>
      </c>
      <c r="D147" s="230">
        <f t="shared" si="49"/>
        <v>0</v>
      </c>
      <c r="E147" s="230" t="s">
        <v>790</v>
      </c>
      <c r="F147" s="245"/>
      <c r="G147" s="245"/>
      <c r="H147" s="245"/>
      <c r="I147" s="245"/>
      <c r="J147" s="245"/>
      <c r="K147" s="245"/>
      <c r="L147" s="245"/>
      <c r="M147" s="245"/>
      <c r="N147" s="245"/>
      <c r="O147" s="245"/>
      <c r="P147" s="245"/>
      <c r="Q147" s="245"/>
    </row>
    <row r="148" outlineLevel="1" spans="1:17">
      <c r="A148" s="220">
        <v>36</v>
      </c>
      <c r="B148" s="241" t="s">
        <v>989</v>
      </c>
      <c r="C148" s="232" t="s">
        <v>68</v>
      </c>
      <c r="D148" s="233">
        <f t="shared" si="49"/>
        <v>0</v>
      </c>
      <c r="E148" s="233" t="s">
        <v>790</v>
      </c>
      <c r="F148" s="245"/>
      <c r="G148" s="245"/>
      <c r="H148" s="245"/>
      <c r="I148" s="245"/>
      <c r="J148" s="245"/>
      <c r="K148" s="245"/>
      <c r="L148" s="245"/>
      <c r="M148" s="245"/>
      <c r="N148" s="245"/>
      <c r="O148" s="245"/>
      <c r="P148" s="245"/>
      <c r="Q148" s="245"/>
    </row>
    <row r="149" outlineLevel="1" spans="1:17">
      <c r="A149" s="220">
        <v>36</v>
      </c>
      <c r="B149" s="241" t="s">
        <v>989</v>
      </c>
      <c r="C149" s="235" t="s">
        <v>19</v>
      </c>
      <c r="D149" s="236">
        <f t="shared" si="49"/>
        <v>0</v>
      </c>
      <c r="E149" s="236" t="s">
        <v>790</v>
      </c>
      <c r="F149" s="245"/>
      <c r="G149" s="245"/>
      <c r="H149" s="245"/>
      <c r="I149" s="245"/>
      <c r="J149" s="245"/>
      <c r="K149" s="245"/>
      <c r="L149" s="245"/>
      <c r="M149" s="245"/>
      <c r="N149" s="245"/>
      <c r="O149" s="245"/>
      <c r="P149" s="245"/>
      <c r="Q149" s="245"/>
    </row>
    <row r="150" outlineLevel="1" spans="1:17">
      <c r="A150" s="220">
        <v>37</v>
      </c>
      <c r="B150" s="241" t="s">
        <v>992</v>
      </c>
      <c r="C150" s="242" t="s">
        <v>736</v>
      </c>
      <c r="D150" s="243">
        <f t="shared" si="49"/>
        <v>0</v>
      </c>
      <c r="E150" s="243" t="s">
        <v>790</v>
      </c>
      <c r="F150" s="244">
        <f t="shared" ref="F150:Q150" si="55">F151+F152+F153</f>
        <v>0</v>
      </c>
      <c r="G150" s="244">
        <f t="shared" si="55"/>
        <v>0</v>
      </c>
      <c r="H150" s="244">
        <f t="shared" si="55"/>
        <v>0</v>
      </c>
      <c r="I150" s="244">
        <f t="shared" si="55"/>
        <v>0</v>
      </c>
      <c r="J150" s="244">
        <f t="shared" si="55"/>
        <v>0</v>
      </c>
      <c r="K150" s="244">
        <f t="shared" si="55"/>
        <v>0</v>
      </c>
      <c r="L150" s="244">
        <f t="shared" si="55"/>
        <v>0</v>
      </c>
      <c r="M150" s="244">
        <f t="shared" si="55"/>
        <v>0</v>
      </c>
      <c r="N150" s="244">
        <f t="shared" si="55"/>
        <v>0</v>
      </c>
      <c r="O150" s="244">
        <f t="shared" si="55"/>
        <v>0</v>
      </c>
      <c r="P150" s="244">
        <f t="shared" si="55"/>
        <v>0</v>
      </c>
      <c r="Q150" s="244">
        <f t="shared" si="55"/>
        <v>0</v>
      </c>
    </row>
    <row r="151" outlineLevel="1" spans="1:17">
      <c r="A151" s="220">
        <v>37</v>
      </c>
      <c r="B151" s="241" t="s">
        <v>992</v>
      </c>
      <c r="C151" s="229" t="s">
        <v>109</v>
      </c>
      <c r="D151" s="230">
        <f t="shared" si="49"/>
        <v>0</v>
      </c>
      <c r="E151" s="230" t="s">
        <v>790</v>
      </c>
      <c r="F151" s="245"/>
      <c r="G151" s="245"/>
      <c r="H151" s="245"/>
      <c r="I151" s="245"/>
      <c r="J151" s="245"/>
      <c r="K151" s="245"/>
      <c r="L151" s="245"/>
      <c r="M151" s="245"/>
      <c r="N151" s="245"/>
      <c r="O151" s="245"/>
      <c r="P151" s="245"/>
      <c r="Q151" s="245"/>
    </row>
    <row r="152" outlineLevel="1" spans="1:17">
      <c r="A152" s="220">
        <v>37</v>
      </c>
      <c r="B152" s="241" t="s">
        <v>992</v>
      </c>
      <c r="C152" s="232" t="s">
        <v>68</v>
      </c>
      <c r="D152" s="233">
        <f t="shared" si="49"/>
        <v>0</v>
      </c>
      <c r="E152" s="233" t="s">
        <v>790</v>
      </c>
      <c r="F152" s="245"/>
      <c r="G152" s="245"/>
      <c r="H152" s="245"/>
      <c r="I152" s="245"/>
      <c r="J152" s="245"/>
      <c r="K152" s="245"/>
      <c r="L152" s="245"/>
      <c r="M152" s="245"/>
      <c r="N152" s="245"/>
      <c r="O152" s="245"/>
      <c r="P152" s="245"/>
      <c r="Q152" s="245"/>
    </row>
    <row r="153" outlineLevel="1" spans="1:17">
      <c r="A153" s="220">
        <v>37</v>
      </c>
      <c r="B153" s="241" t="s">
        <v>992</v>
      </c>
      <c r="C153" s="235" t="s">
        <v>19</v>
      </c>
      <c r="D153" s="236">
        <f t="shared" si="49"/>
        <v>0</v>
      </c>
      <c r="E153" s="236" t="s">
        <v>790</v>
      </c>
      <c r="F153" s="245"/>
      <c r="G153" s="245"/>
      <c r="H153" s="245"/>
      <c r="I153" s="245"/>
      <c r="J153" s="245"/>
      <c r="K153" s="245"/>
      <c r="L153" s="245"/>
      <c r="M153" s="245"/>
      <c r="N153" s="245"/>
      <c r="O153" s="245"/>
      <c r="P153" s="245"/>
      <c r="Q153" s="245"/>
    </row>
    <row r="154" spans="1:17">
      <c r="A154" s="220">
        <v>38</v>
      </c>
      <c r="B154" s="238" t="s">
        <v>199</v>
      </c>
      <c r="C154" s="238" t="s">
        <v>736</v>
      </c>
      <c r="D154" s="239">
        <f t="shared" si="49"/>
        <v>13</v>
      </c>
      <c r="E154" s="239" t="s">
        <v>790</v>
      </c>
      <c r="F154" s="240">
        <f t="shared" ref="F154:Q154" si="56">F155+F156+F157</f>
        <v>13</v>
      </c>
      <c r="G154" s="240">
        <f t="shared" si="56"/>
        <v>13</v>
      </c>
      <c r="H154" s="240">
        <f t="shared" si="56"/>
        <v>13</v>
      </c>
      <c r="I154" s="240">
        <f t="shared" si="56"/>
        <v>13</v>
      </c>
      <c r="J154" s="240">
        <f t="shared" si="56"/>
        <v>13</v>
      </c>
      <c r="K154" s="240">
        <f t="shared" si="56"/>
        <v>13</v>
      </c>
      <c r="L154" s="240">
        <f t="shared" si="56"/>
        <v>13</v>
      </c>
      <c r="M154" s="240">
        <f t="shared" si="56"/>
        <v>13</v>
      </c>
      <c r="N154" s="240">
        <f t="shared" si="56"/>
        <v>13</v>
      </c>
      <c r="O154" s="240">
        <f t="shared" si="56"/>
        <v>13</v>
      </c>
      <c r="P154" s="240">
        <f t="shared" si="56"/>
        <v>13</v>
      </c>
      <c r="Q154" s="240">
        <f t="shared" si="56"/>
        <v>13</v>
      </c>
    </row>
    <row r="155" spans="1:17">
      <c r="A155" s="220">
        <v>38</v>
      </c>
      <c r="B155" s="238" t="s">
        <v>199</v>
      </c>
      <c r="C155" s="229" t="s">
        <v>109</v>
      </c>
      <c r="D155" s="230">
        <f t="shared" si="49"/>
        <v>13</v>
      </c>
      <c r="E155" s="230" t="s">
        <v>790</v>
      </c>
      <c r="F155" s="231">
        <f t="shared" ref="F155:Q155" si="57">F159+F163+F167+F171</f>
        <v>13</v>
      </c>
      <c r="G155" s="231">
        <f t="shared" si="57"/>
        <v>13</v>
      </c>
      <c r="H155" s="231">
        <f t="shared" si="57"/>
        <v>13</v>
      </c>
      <c r="I155" s="231">
        <f t="shared" si="57"/>
        <v>13</v>
      </c>
      <c r="J155" s="231">
        <f t="shared" si="57"/>
        <v>13</v>
      </c>
      <c r="K155" s="231">
        <f t="shared" si="57"/>
        <v>13</v>
      </c>
      <c r="L155" s="231">
        <f t="shared" si="57"/>
        <v>13</v>
      </c>
      <c r="M155" s="231">
        <f t="shared" si="57"/>
        <v>13</v>
      </c>
      <c r="N155" s="231">
        <f t="shared" si="57"/>
        <v>13</v>
      </c>
      <c r="O155" s="231">
        <f t="shared" si="57"/>
        <v>13</v>
      </c>
      <c r="P155" s="231">
        <f t="shared" si="57"/>
        <v>13</v>
      </c>
      <c r="Q155" s="231">
        <f t="shared" si="57"/>
        <v>13</v>
      </c>
    </row>
    <row r="156" spans="1:17">
      <c r="A156" s="220">
        <v>38</v>
      </c>
      <c r="B156" s="238" t="s">
        <v>199</v>
      </c>
      <c r="C156" s="232" t="s">
        <v>68</v>
      </c>
      <c r="D156" s="233">
        <f t="shared" si="49"/>
        <v>0</v>
      </c>
      <c r="E156" s="233" t="s">
        <v>790</v>
      </c>
      <c r="F156" s="234">
        <f t="shared" ref="F156:Q156" si="58">F160+F164+F168+F172</f>
        <v>0</v>
      </c>
      <c r="G156" s="234">
        <f t="shared" si="58"/>
        <v>0</v>
      </c>
      <c r="H156" s="234">
        <f t="shared" si="58"/>
        <v>0</v>
      </c>
      <c r="I156" s="234">
        <f t="shared" si="58"/>
        <v>0</v>
      </c>
      <c r="J156" s="234">
        <f t="shared" si="58"/>
        <v>0</v>
      </c>
      <c r="K156" s="234">
        <f t="shared" si="58"/>
        <v>0</v>
      </c>
      <c r="L156" s="234">
        <f t="shared" si="58"/>
        <v>0</v>
      </c>
      <c r="M156" s="234">
        <f t="shared" si="58"/>
        <v>0</v>
      </c>
      <c r="N156" s="234">
        <f t="shared" si="58"/>
        <v>0</v>
      </c>
      <c r="O156" s="234">
        <f t="shared" si="58"/>
        <v>0</v>
      </c>
      <c r="P156" s="234">
        <f t="shared" si="58"/>
        <v>0</v>
      </c>
      <c r="Q156" s="234">
        <f t="shared" si="58"/>
        <v>0</v>
      </c>
    </row>
    <row r="157" spans="1:17">
      <c r="A157" s="220">
        <v>38</v>
      </c>
      <c r="B157" s="238" t="s">
        <v>199</v>
      </c>
      <c r="C157" s="235" t="s">
        <v>19</v>
      </c>
      <c r="D157" s="236">
        <f t="shared" si="49"/>
        <v>0</v>
      </c>
      <c r="E157" s="236" t="s">
        <v>790</v>
      </c>
      <c r="F157" s="237">
        <f t="shared" ref="F157:Q157" si="59">F161+F165+F169+F173</f>
        <v>0</v>
      </c>
      <c r="G157" s="237">
        <f t="shared" si="59"/>
        <v>0</v>
      </c>
      <c r="H157" s="237">
        <f t="shared" si="59"/>
        <v>0</v>
      </c>
      <c r="I157" s="237">
        <f t="shared" si="59"/>
        <v>0</v>
      </c>
      <c r="J157" s="237">
        <f t="shared" si="59"/>
        <v>0</v>
      </c>
      <c r="K157" s="237">
        <f t="shared" si="59"/>
        <v>0</v>
      </c>
      <c r="L157" s="237">
        <f t="shared" si="59"/>
        <v>0</v>
      </c>
      <c r="M157" s="237">
        <f t="shared" si="59"/>
        <v>0</v>
      </c>
      <c r="N157" s="237">
        <f t="shared" si="59"/>
        <v>0</v>
      </c>
      <c r="O157" s="237">
        <f t="shared" si="59"/>
        <v>0</v>
      </c>
      <c r="P157" s="237">
        <f t="shared" si="59"/>
        <v>0</v>
      </c>
      <c r="Q157" s="237">
        <f t="shared" si="59"/>
        <v>0</v>
      </c>
    </row>
    <row r="158" outlineLevel="1" spans="1:17">
      <c r="A158" s="220">
        <v>39</v>
      </c>
      <c r="B158" s="241" t="s">
        <v>1022</v>
      </c>
      <c r="C158" s="242" t="s">
        <v>736</v>
      </c>
      <c r="D158" s="243">
        <f t="shared" si="49"/>
        <v>13</v>
      </c>
      <c r="E158" s="243" t="s">
        <v>790</v>
      </c>
      <c r="F158" s="244">
        <f t="shared" ref="F158:Q158" si="60">F159+F160+F161</f>
        <v>13</v>
      </c>
      <c r="G158" s="244">
        <f t="shared" si="60"/>
        <v>13</v>
      </c>
      <c r="H158" s="244">
        <f t="shared" si="60"/>
        <v>13</v>
      </c>
      <c r="I158" s="244">
        <f t="shared" si="60"/>
        <v>13</v>
      </c>
      <c r="J158" s="244">
        <f t="shared" si="60"/>
        <v>13</v>
      </c>
      <c r="K158" s="244">
        <f t="shared" si="60"/>
        <v>13</v>
      </c>
      <c r="L158" s="244">
        <f t="shared" si="60"/>
        <v>13</v>
      </c>
      <c r="M158" s="244">
        <f t="shared" si="60"/>
        <v>13</v>
      </c>
      <c r="N158" s="244">
        <f t="shared" si="60"/>
        <v>13</v>
      </c>
      <c r="O158" s="244">
        <f t="shared" si="60"/>
        <v>13</v>
      </c>
      <c r="P158" s="244">
        <f t="shared" si="60"/>
        <v>13</v>
      </c>
      <c r="Q158" s="244">
        <f t="shared" si="60"/>
        <v>13</v>
      </c>
    </row>
    <row r="159" outlineLevel="1" spans="1:17">
      <c r="A159" s="220">
        <v>39</v>
      </c>
      <c r="B159" s="241" t="s">
        <v>1022</v>
      </c>
      <c r="C159" s="229" t="s">
        <v>109</v>
      </c>
      <c r="D159" s="230">
        <f t="shared" si="49"/>
        <v>13</v>
      </c>
      <c r="E159" s="230" t="s">
        <v>790</v>
      </c>
      <c r="F159" s="245">
        <f>自有人工预算!E9</f>
        <v>13</v>
      </c>
      <c r="G159" s="245">
        <f>自有人工预算!F9</f>
        <v>13</v>
      </c>
      <c r="H159" s="245">
        <f>自有人工预算!G9</f>
        <v>13</v>
      </c>
      <c r="I159" s="245">
        <f>自有人工预算!H9</f>
        <v>13</v>
      </c>
      <c r="J159" s="245">
        <f>自有人工预算!I9</f>
        <v>13</v>
      </c>
      <c r="K159" s="245">
        <f>自有人工预算!J9</f>
        <v>13</v>
      </c>
      <c r="L159" s="245">
        <f>自有人工预算!K9</f>
        <v>13</v>
      </c>
      <c r="M159" s="245">
        <f>自有人工预算!L9</f>
        <v>13</v>
      </c>
      <c r="N159" s="245">
        <f>自有人工预算!M9</f>
        <v>13</v>
      </c>
      <c r="O159" s="245">
        <f>自有人工预算!N9</f>
        <v>13</v>
      </c>
      <c r="P159" s="245">
        <f>自有人工预算!O9</f>
        <v>13</v>
      </c>
      <c r="Q159" s="245">
        <f>自有人工预算!P9</f>
        <v>13</v>
      </c>
    </row>
    <row r="160" outlineLevel="1" spans="1:17">
      <c r="A160" s="220">
        <v>39</v>
      </c>
      <c r="B160" s="241" t="s">
        <v>1022</v>
      </c>
      <c r="C160" s="232" t="s">
        <v>68</v>
      </c>
      <c r="D160" s="233">
        <f t="shared" si="49"/>
        <v>0</v>
      </c>
      <c r="E160" s="233" t="s">
        <v>790</v>
      </c>
      <c r="F160" s="245"/>
      <c r="G160" s="245"/>
      <c r="H160" s="245"/>
      <c r="I160" s="245"/>
      <c r="J160" s="245"/>
      <c r="K160" s="245"/>
      <c r="L160" s="245"/>
      <c r="M160" s="245"/>
      <c r="N160" s="245"/>
      <c r="O160" s="245"/>
      <c r="P160" s="245"/>
      <c r="Q160" s="245"/>
    </row>
    <row r="161" outlineLevel="1" spans="1:17">
      <c r="A161" s="220">
        <v>39</v>
      </c>
      <c r="B161" s="241" t="s">
        <v>1022</v>
      </c>
      <c r="C161" s="235" t="s">
        <v>19</v>
      </c>
      <c r="D161" s="236">
        <f t="shared" si="49"/>
        <v>0</v>
      </c>
      <c r="E161" s="236" t="s">
        <v>790</v>
      </c>
      <c r="F161" s="245"/>
      <c r="G161" s="245"/>
      <c r="H161" s="245"/>
      <c r="I161" s="245"/>
      <c r="J161" s="245"/>
      <c r="K161" s="245"/>
      <c r="L161" s="245"/>
      <c r="M161" s="245"/>
      <c r="N161" s="245"/>
      <c r="O161" s="245"/>
      <c r="P161" s="245"/>
      <c r="Q161" s="245"/>
    </row>
    <row r="162" outlineLevel="1" spans="1:17">
      <c r="A162" s="220">
        <v>40</v>
      </c>
      <c r="B162" s="241" t="s">
        <v>1025</v>
      </c>
      <c r="C162" s="242" t="s">
        <v>736</v>
      </c>
      <c r="D162" s="243">
        <f t="shared" si="49"/>
        <v>0</v>
      </c>
      <c r="E162" s="243" t="s">
        <v>790</v>
      </c>
      <c r="F162" s="244">
        <f t="shared" ref="F162:Q162" si="61">F163+F164+F165</f>
        <v>0</v>
      </c>
      <c r="G162" s="244">
        <f t="shared" si="61"/>
        <v>0</v>
      </c>
      <c r="H162" s="244">
        <f t="shared" si="61"/>
        <v>0</v>
      </c>
      <c r="I162" s="244">
        <f t="shared" si="61"/>
        <v>0</v>
      </c>
      <c r="J162" s="244">
        <f t="shared" si="61"/>
        <v>0</v>
      </c>
      <c r="K162" s="244">
        <f t="shared" si="61"/>
        <v>0</v>
      </c>
      <c r="L162" s="244">
        <f t="shared" si="61"/>
        <v>0</v>
      </c>
      <c r="M162" s="244">
        <f t="shared" si="61"/>
        <v>0</v>
      </c>
      <c r="N162" s="244">
        <f t="shared" si="61"/>
        <v>0</v>
      </c>
      <c r="O162" s="244">
        <f t="shared" si="61"/>
        <v>0</v>
      </c>
      <c r="P162" s="244">
        <f t="shared" si="61"/>
        <v>0</v>
      </c>
      <c r="Q162" s="244">
        <f t="shared" si="61"/>
        <v>0</v>
      </c>
    </row>
    <row r="163" outlineLevel="1" spans="1:17">
      <c r="A163" s="220">
        <v>40</v>
      </c>
      <c r="B163" s="241" t="s">
        <v>1025</v>
      </c>
      <c r="C163" s="229" t="s">
        <v>109</v>
      </c>
      <c r="D163" s="230">
        <f t="shared" si="49"/>
        <v>0</v>
      </c>
      <c r="E163" s="230" t="s">
        <v>790</v>
      </c>
      <c r="F163" s="245"/>
      <c r="G163" s="245"/>
      <c r="H163" s="245"/>
      <c r="I163" s="245"/>
      <c r="J163" s="245"/>
      <c r="K163" s="245"/>
      <c r="L163" s="245"/>
      <c r="M163" s="245"/>
      <c r="N163" s="245"/>
      <c r="O163" s="245"/>
      <c r="P163" s="245"/>
      <c r="Q163" s="245"/>
    </row>
    <row r="164" outlineLevel="1" spans="1:17">
      <c r="A164" s="220">
        <v>40</v>
      </c>
      <c r="B164" s="241" t="s">
        <v>1025</v>
      </c>
      <c r="C164" s="232" t="s">
        <v>68</v>
      </c>
      <c r="D164" s="233">
        <f t="shared" si="49"/>
        <v>0</v>
      </c>
      <c r="E164" s="233" t="s">
        <v>790</v>
      </c>
      <c r="F164" s="245"/>
      <c r="G164" s="245"/>
      <c r="H164" s="245"/>
      <c r="I164" s="245"/>
      <c r="J164" s="245"/>
      <c r="K164" s="245"/>
      <c r="L164" s="245"/>
      <c r="M164" s="245"/>
      <c r="N164" s="245"/>
      <c r="O164" s="245"/>
      <c r="P164" s="245"/>
      <c r="Q164" s="245"/>
    </row>
    <row r="165" outlineLevel="1" spans="1:17">
      <c r="A165" s="220">
        <v>40</v>
      </c>
      <c r="B165" s="241" t="s">
        <v>1025</v>
      </c>
      <c r="C165" s="235" t="s">
        <v>19</v>
      </c>
      <c r="D165" s="236">
        <f t="shared" si="49"/>
        <v>0</v>
      </c>
      <c r="E165" s="236" t="s">
        <v>790</v>
      </c>
      <c r="F165" s="245"/>
      <c r="G165" s="245"/>
      <c r="H165" s="245"/>
      <c r="I165" s="245"/>
      <c r="J165" s="245"/>
      <c r="K165" s="245"/>
      <c r="L165" s="245"/>
      <c r="M165" s="245"/>
      <c r="N165" s="245"/>
      <c r="O165" s="245"/>
      <c r="P165" s="245"/>
      <c r="Q165" s="245"/>
    </row>
    <row r="166" outlineLevel="1" spans="1:17">
      <c r="A166" s="220">
        <v>41</v>
      </c>
      <c r="B166" s="241" t="s">
        <v>1028</v>
      </c>
      <c r="C166" s="242" t="s">
        <v>736</v>
      </c>
      <c r="D166" s="243">
        <f t="shared" si="49"/>
        <v>0</v>
      </c>
      <c r="E166" s="243" t="s">
        <v>790</v>
      </c>
      <c r="F166" s="244">
        <f t="shared" ref="F166:Q166" si="62">F167+F168+F169</f>
        <v>0</v>
      </c>
      <c r="G166" s="244">
        <f t="shared" si="62"/>
        <v>0</v>
      </c>
      <c r="H166" s="244">
        <f t="shared" si="62"/>
        <v>0</v>
      </c>
      <c r="I166" s="244">
        <f t="shared" si="62"/>
        <v>0</v>
      </c>
      <c r="J166" s="244">
        <f t="shared" si="62"/>
        <v>0</v>
      </c>
      <c r="K166" s="244">
        <f t="shared" si="62"/>
        <v>0</v>
      </c>
      <c r="L166" s="244">
        <f t="shared" si="62"/>
        <v>0</v>
      </c>
      <c r="M166" s="244">
        <f t="shared" si="62"/>
        <v>0</v>
      </c>
      <c r="N166" s="244">
        <f t="shared" si="62"/>
        <v>0</v>
      </c>
      <c r="O166" s="244">
        <f t="shared" si="62"/>
        <v>0</v>
      </c>
      <c r="P166" s="244">
        <f t="shared" si="62"/>
        <v>0</v>
      </c>
      <c r="Q166" s="244">
        <f t="shared" si="62"/>
        <v>0</v>
      </c>
    </row>
    <row r="167" outlineLevel="1" spans="1:17">
      <c r="A167" s="220">
        <v>41</v>
      </c>
      <c r="B167" s="241" t="s">
        <v>1028</v>
      </c>
      <c r="C167" s="229" t="s">
        <v>109</v>
      </c>
      <c r="D167" s="230">
        <f t="shared" si="49"/>
        <v>0</v>
      </c>
      <c r="E167" s="230" t="s">
        <v>790</v>
      </c>
      <c r="F167" s="245"/>
      <c r="G167" s="245"/>
      <c r="H167" s="245"/>
      <c r="I167" s="245"/>
      <c r="J167" s="245"/>
      <c r="K167" s="245"/>
      <c r="L167" s="245"/>
      <c r="M167" s="245"/>
      <c r="N167" s="245"/>
      <c r="O167" s="245"/>
      <c r="P167" s="245"/>
      <c r="Q167" s="245"/>
    </row>
    <row r="168" outlineLevel="1" spans="1:17">
      <c r="A168" s="220">
        <v>41</v>
      </c>
      <c r="B168" s="241" t="s">
        <v>1028</v>
      </c>
      <c r="C168" s="232" t="s">
        <v>68</v>
      </c>
      <c r="D168" s="233">
        <f t="shared" si="49"/>
        <v>0</v>
      </c>
      <c r="E168" s="233" t="s">
        <v>790</v>
      </c>
      <c r="F168" s="245"/>
      <c r="G168" s="245"/>
      <c r="H168" s="245"/>
      <c r="I168" s="245"/>
      <c r="J168" s="245"/>
      <c r="K168" s="245"/>
      <c r="L168" s="245"/>
      <c r="M168" s="245"/>
      <c r="N168" s="245"/>
      <c r="O168" s="245"/>
      <c r="P168" s="245"/>
      <c r="Q168" s="245"/>
    </row>
    <row r="169" outlineLevel="1" spans="1:17">
      <c r="A169" s="220">
        <v>41</v>
      </c>
      <c r="B169" s="241" t="s">
        <v>1028</v>
      </c>
      <c r="C169" s="235" t="s">
        <v>19</v>
      </c>
      <c r="D169" s="236">
        <f t="shared" si="49"/>
        <v>0</v>
      </c>
      <c r="E169" s="236" t="s">
        <v>790</v>
      </c>
      <c r="F169" s="245"/>
      <c r="G169" s="245"/>
      <c r="H169" s="245"/>
      <c r="I169" s="245"/>
      <c r="J169" s="245"/>
      <c r="K169" s="245"/>
      <c r="L169" s="245"/>
      <c r="M169" s="245"/>
      <c r="N169" s="245"/>
      <c r="O169" s="245"/>
      <c r="P169" s="245"/>
      <c r="Q169" s="245"/>
    </row>
    <row r="170" outlineLevel="1" spans="1:17">
      <c r="A170" s="220">
        <v>42</v>
      </c>
      <c r="B170" s="241" t="s">
        <v>1031</v>
      </c>
      <c r="C170" s="242" t="s">
        <v>736</v>
      </c>
      <c r="D170" s="243">
        <f t="shared" si="49"/>
        <v>0</v>
      </c>
      <c r="E170" s="243" t="s">
        <v>790</v>
      </c>
      <c r="F170" s="244">
        <f t="shared" ref="F170:Q170" si="63">F171+F172+F173</f>
        <v>0</v>
      </c>
      <c r="G170" s="244">
        <f t="shared" si="63"/>
        <v>0</v>
      </c>
      <c r="H170" s="244">
        <f t="shared" si="63"/>
        <v>0</v>
      </c>
      <c r="I170" s="244">
        <f t="shared" si="63"/>
        <v>0</v>
      </c>
      <c r="J170" s="244">
        <f t="shared" si="63"/>
        <v>0</v>
      </c>
      <c r="K170" s="244">
        <f t="shared" si="63"/>
        <v>0</v>
      </c>
      <c r="L170" s="244">
        <f t="shared" si="63"/>
        <v>0</v>
      </c>
      <c r="M170" s="244">
        <f t="shared" si="63"/>
        <v>0</v>
      </c>
      <c r="N170" s="244">
        <f t="shared" si="63"/>
        <v>0</v>
      </c>
      <c r="O170" s="244">
        <f t="shared" si="63"/>
        <v>0</v>
      </c>
      <c r="P170" s="244">
        <f t="shared" si="63"/>
        <v>0</v>
      </c>
      <c r="Q170" s="244">
        <f t="shared" si="63"/>
        <v>0</v>
      </c>
    </row>
    <row r="171" outlineLevel="1" spans="1:17">
      <c r="A171" s="220">
        <v>42</v>
      </c>
      <c r="B171" s="241" t="s">
        <v>1031</v>
      </c>
      <c r="C171" s="229" t="s">
        <v>109</v>
      </c>
      <c r="D171" s="230">
        <f t="shared" si="49"/>
        <v>0</v>
      </c>
      <c r="E171" s="230" t="s">
        <v>790</v>
      </c>
      <c r="F171" s="245"/>
      <c r="G171" s="245"/>
      <c r="H171" s="245"/>
      <c r="I171" s="245"/>
      <c r="J171" s="245"/>
      <c r="K171" s="245"/>
      <c r="L171" s="245"/>
      <c r="M171" s="245"/>
      <c r="N171" s="245"/>
      <c r="O171" s="245"/>
      <c r="P171" s="245"/>
      <c r="Q171" s="245"/>
    </row>
    <row r="172" outlineLevel="1" spans="1:17">
      <c r="A172" s="220">
        <v>42</v>
      </c>
      <c r="B172" s="241" t="s">
        <v>1031</v>
      </c>
      <c r="C172" s="232" t="s">
        <v>68</v>
      </c>
      <c r="D172" s="233">
        <f t="shared" si="49"/>
        <v>0</v>
      </c>
      <c r="E172" s="233" t="s">
        <v>790</v>
      </c>
      <c r="F172" s="245"/>
      <c r="G172" s="245"/>
      <c r="H172" s="245"/>
      <c r="I172" s="245"/>
      <c r="J172" s="245"/>
      <c r="K172" s="245"/>
      <c r="L172" s="245"/>
      <c r="M172" s="245"/>
      <c r="N172" s="245"/>
      <c r="O172" s="245"/>
      <c r="P172" s="245"/>
      <c r="Q172" s="245"/>
    </row>
    <row r="173" outlineLevel="1" spans="1:17">
      <c r="A173" s="220">
        <v>42</v>
      </c>
      <c r="B173" s="241" t="s">
        <v>1031</v>
      </c>
      <c r="C173" s="235" t="s">
        <v>19</v>
      </c>
      <c r="D173" s="236">
        <f t="shared" si="49"/>
        <v>0</v>
      </c>
      <c r="E173" s="236" t="s">
        <v>790</v>
      </c>
      <c r="F173" s="245"/>
      <c r="G173" s="245"/>
      <c r="H173" s="245"/>
      <c r="I173" s="245"/>
      <c r="J173" s="245"/>
      <c r="K173" s="245"/>
      <c r="L173" s="245"/>
      <c r="M173" s="245"/>
      <c r="N173" s="245"/>
      <c r="O173" s="245"/>
      <c r="P173" s="245"/>
      <c r="Q173" s="245"/>
    </row>
    <row r="174" spans="1:17">
      <c r="A174" s="220">
        <v>43</v>
      </c>
      <c r="B174" s="238" t="s">
        <v>2414</v>
      </c>
      <c r="C174" s="238" t="s">
        <v>736</v>
      </c>
      <c r="D174" s="239">
        <f t="shared" si="49"/>
        <v>0</v>
      </c>
      <c r="E174" s="239" t="s">
        <v>790</v>
      </c>
      <c r="F174" s="240">
        <f t="shared" ref="F174:Q174" si="64">F175+F176+F177</f>
        <v>0</v>
      </c>
      <c r="G174" s="240">
        <f t="shared" si="64"/>
        <v>0</v>
      </c>
      <c r="H174" s="240">
        <f t="shared" si="64"/>
        <v>0</v>
      </c>
      <c r="I174" s="240">
        <f t="shared" si="64"/>
        <v>0</v>
      </c>
      <c r="J174" s="240">
        <f t="shared" si="64"/>
        <v>0</v>
      </c>
      <c r="K174" s="240">
        <f t="shared" si="64"/>
        <v>0</v>
      </c>
      <c r="L174" s="240">
        <f t="shared" si="64"/>
        <v>0</v>
      </c>
      <c r="M174" s="240">
        <f t="shared" si="64"/>
        <v>0</v>
      </c>
      <c r="N174" s="240">
        <f t="shared" si="64"/>
        <v>0</v>
      </c>
      <c r="O174" s="240">
        <f t="shared" si="64"/>
        <v>0</v>
      </c>
      <c r="P174" s="240">
        <f t="shared" si="64"/>
        <v>0</v>
      </c>
      <c r="Q174" s="240">
        <f t="shared" si="64"/>
        <v>0</v>
      </c>
    </row>
    <row r="175" spans="1:17">
      <c r="A175" s="220">
        <v>43</v>
      </c>
      <c r="B175" s="238" t="s">
        <v>2414</v>
      </c>
      <c r="C175" s="229" t="s">
        <v>109</v>
      </c>
      <c r="D175" s="230">
        <f t="shared" si="49"/>
        <v>0</v>
      </c>
      <c r="E175" s="230" t="s">
        <v>790</v>
      </c>
      <c r="F175" s="231">
        <f t="shared" ref="F175:Q175" si="65">F179+F183+F187+F191</f>
        <v>0</v>
      </c>
      <c r="G175" s="231">
        <f t="shared" si="65"/>
        <v>0</v>
      </c>
      <c r="H175" s="231">
        <f t="shared" si="65"/>
        <v>0</v>
      </c>
      <c r="I175" s="231">
        <f t="shared" si="65"/>
        <v>0</v>
      </c>
      <c r="J175" s="231">
        <f t="shared" si="65"/>
        <v>0</v>
      </c>
      <c r="K175" s="231">
        <f t="shared" si="65"/>
        <v>0</v>
      </c>
      <c r="L175" s="231">
        <f t="shared" si="65"/>
        <v>0</v>
      </c>
      <c r="M175" s="231">
        <f t="shared" si="65"/>
        <v>0</v>
      </c>
      <c r="N175" s="231">
        <f t="shared" si="65"/>
        <v>0</v>
      </c>
      <c r="O175" s="231">
        <f t="shared" si="65"/>
        <v>0</v>
      </c>
      <c r="P175" s="231">
        <f t="shared" si="65"/>
        <v>0</v>
      </c>
      <c r="Q175" s="231">
        <f t="shared" si="65"/>
        <v>0</v>
      </c>
    </row>
    <row r="176" spans="1:17">
      <c r="A176" s="220">
        <v>43</v>
      </c>
      <c r="B176" s="238" t="s">
        <v>2414</v>
      </c>
      <c r="C176" s="232" t="s">
        <v>68</v>
      </c>
      <c r="D176" s="233">
        <f t="shared" si="49"/>
        <v>0</v>
      </c>
      <c r="E176" s="233" t="s">
        <v>790</v>
      </c>
      <c r="F176" s="234">
        <f t="shared" ref="F176:Q176" si="66">F180+F184+F188+F192</f>
        <v>0</v>
      </c>
      <c r="G176" s="234">
        <f t="shared" si="66"/>
        <v>0</v>
      </c>
      <c r="H176" s="234">
        <f t="shared" si="66"/>
        <v>0</v>
      </c>
      <c r="I176" s="234">
        <f t="shared" si="66"/>
        <v>0</v>
      </c>
      <c r="J176" s="234">
        <f t="shared" si="66"/>
        <v>0</v>
      </c>
      <c r="K176" s="234">
        <f t="shared" si="66"/>
        <v>0</v>
      </c>
      <c r="L176" s="234">
        <f t="shared" si="66"/>
        <v>0</v>
      </c>
      <c r="M176" s="234">
        <f t="shared" si="66"/>
        <v>0</v>
      </c>
      <c r="N176" s="234">
        <f t="shared" si="66"/>
        <v>0</v>
      </c>
      <c r="O176" s="234">
        <f t="shared" si="66"/>
        <v>0</v>
      </c>
      <c r="P176" s="234">
        <f t="shared" si="66"/>
        <v>0</v>
      </c>
      <c r="Q176" s="234">
        <f t="shared" si="66"/>
        <v>0</v>
      </c>
    </row>
    <row r="177" spans="1:17">
      <c r="A177" s="220">
        <v>43</v>
      </c>
      <c r="B177" s="238" t="s">
        <v>2414</v>
      </c>
      <c r="C177" s="235" t="s">
        <v>19</v>
      </c>
      <c r="D177" s="236">
        <f t="shared" si="49"/>
        <v>0</v>
      </c>
      <c r="E177" s="236" t="s">
        <v>790</v>
      </c>
      <c r="F177" s="237">
        <f t="shared" ref="F177:Q177" si="67">F181+F185+F189+F193</f>
        <v>0</v>
      </c>
      <c r="G177" s="237">
        <f t="shared" si="67"/>
        <v>0</v>
      </c>
      <c r="H177" s="237">
        <f t="shared" si="67"/>
        <v>0</v>
      </c>
      <c r="I177" s="237">
        <f t="shared" si="67"/>
        <v>0</v>
      </c>
      <c r="J177" s="237">
        <f t="shared" si="67"/>
        <v>0</v>
      </c>
      <c r="K177" s="237">
        <f t="shared" si="67"/>
        <v>0</v>
      </c>
      <c r="L177" s="237">
        <f t="shared" si="67"/>
        <v>0</v>
      </c>
      <c r="M177" s="237">
        <f t="shared" si="67"/>
        <v>0</v>
      </c>
      <c r="N177" s="237">
        <f t="shared" si="67"/>
        <v>0</v>
      </c>
      <c r="O177" s="237">
        <f t="shared" si="67"/>
        <v>0</v>
      </c>
      <c r="P177" s="237">
        <f t="shared" si="67"/>
        <v>0</v>
      </c>
      <c r="Q177" s="237">
        <f t="shared" si="67"/>
        <v>0</v>
      </c>
    </row>
    <row r="178" outlineLevel="1" spans="1:17">
      <c r="A178" s="220">
        <v>44</v>
      </c>
      <c r="B178" s="241" t="s">
        <v>1054</v>
      </c>
      <c r="C178" s="242" t="s">
        <v>736</v>
      </c>
      <c r="D178" s="243">
        <f t="shared" si="49"/>
        <v>0</v>
      </c>
      <c r="E178" s="243" t="s">
        <v>790</v>
      </c>
      <c r="F178" s="244">
        <f t="shared" ref="F178:Q178" si="68">F179+F180+F181</f>
        <v>0</v>
      </c>
      <c r="G178" s="244">
        <f t="shared" si="68"/>
        <v>0</v>
      </c>
      <c r="H178" s="244">
        <f t="shared" si="68"/>
        <v>0</v>
      </c>
      <c r="I178" s="244">
        <f t="shared" si="68"/>
        <v>0</v>
      </c>
      <c r="J178" s="244">
        <f t="shared" si="68"/>
        <v>0</v>
      </c>
      <c r="K178" s="244">
        <f t="shared" si="68"/>
        <v>0</v>
      </c>
      <c r="L178" s="244">
        <f t="shared" si="68"/>
        <v>0</v>
      </c>
      <c r="M178" s="244">
        <f t="shared" si="68"/>
        <v>0</v>
      </c>
      <c r="N178" s="244">
        <f t="shared" si="68"/>
        <v>0</v>
      </c>
      <c r="O178" s="244">
        <f t="shared" si="68"/>
        <v>0</v>
      </c>
      <c r="P178" s="244">
        <f t="shared" si="68"/>
        <v>0</v>
      </c>
      <c r="Q178" s="244">
        <f t="shared" si="68"/>
        <v>0</v>
      </c>
    </row>
    <row r="179" outlineLevel="1" spans="1:17">
      <c r="A179" s="220">
        <v>44</v>
      </c>
      <c r="B179" s="241" t="s">
        <v>1054</v>
      </c>
      <c r="C179" s="229" t="s">
        <v>109</v>
      </c>
      <c r="D179" s="230">
        <f t="shared" si="49"/>
        <v>0</v>
      </c>
      <c r="E179" s="230" t="s">
        <v>790</v>
      </c>
      <c r="F179" s="245">
        <f>自有人工预算!E12</f>
        <v>0</v>
      </c>
      <c r="G179" s="245">
        <f>自有人工预算!F12</f>
        <v>0</v>
      </c>
      <c r="H179" s="245">
        <f>自有人工预算!G12</f>
        <v>0</v>
      </c>
      <c r="I179" s="245">
        <f>自有人工预算!H12</f>
        <v>0</v>
      </c>
      <c r="J179" s="245">
        <f>自有人工预算!I12</f>
        <v>0</v>
      </c>
      <c r="K179" s="245">
        <f>自有人工预算!J12</f>
        <v>0</v>
      </c>
      <c r="L179" s="245">
        <f>自有人工预算!K12</f>
        <v>0</v>
      </c>
      <c r="M179" s="245">
        <f>自有人工预算!L12</f>
        <v>0</v>
      </c>
      <c r="N179" s="245">
        <f>自有人工预算!M12</f>
        <v>0</v>
      </c>
      <c r="O179" s="245">
        <f>自有人工预算!N12</f>
        <v>0</v>
      </c>
      <c r="P179" s="245">
        <f>自有人工预算!O12</f>
        <v>0</v>
      </c>
      <c r="Q179" s="245">
        <f>自有人工预算!P12</f>
        <v>0</v>
      </c>
    </row>
    <row r="180" outlineLevel="1" spans="1:17">
      <c r="A180" s="220">
        <v>44</v>
      </c>
      <c r="B180" s="241" t="s">
        <v>1054</v>
      </c>
      <c r="C180" s="232" t="s">
        <v>68</v>
      </c>
      <c r="D180" s="233">
        <f t="shared" si="49"/>
        <v>0</v>
      </c>
      <c r="E180" s="233" t="s">
        <v>790</v>
      </c>
      <c r="F180" s="245"/>
      <c r="G180" s="245"/>
      <c r="H180" s="245"/>
      <c r="I180" s="245"/>
      <c r="J180" s="245"/>
      <c r="K180" s="245"/>
      <c r="L180" s="245"/>
      <c r="M180" s="245"/>
      <c r="N180" s="245"/>
      <c r="O180" s="245"/>
      <c r="P180" s="245"/>
      <c r="Q180" s="245"/>
    </row>
    <row r="181" outlineLevel="1" spans="1:17">
      <c r="A181" s="220">
        <v>44</v>
      </c>
      <c r="B181" s="241" t="s">
        <v>1054</v>
      </c>
      <c r="C181" s="235" t="s">
        <v>19</v>
      </c>
      <c r="D181" s="236">
        <f t="shared" si="49"/>
        <v>0</v>
      </c>
      <c r="E181" s="236" t="s">
        <v>790</v>
      </c>
      <c r="F181" s="245"/>
      <c r="G181" s="245"/>
      <c r="H181" s="245"/>
      <c r="I181" s="245"/>
      <c r="J181" s="245"/>
      <c r="K181" s="245"/>
      <c r="L181" s="245"/>
      <c r="M181" s="245"/>
      <c r="N181" s="245"/>
      <c r="O181" s="245"/>
      <c r="P181" s="245"/>
      <c r="Q181" s="245"/>
    </row>
    <row r="182" outlineLevel="1" spans="1:17">
      <c r="A182" s="220">
        <v>45</v>
      </c>
      <c r="B182" s="241" t="s">
        <v>1057</v>
      </c>
      <c r="C182" s="242" t="s">
        <v>736</v>
      </c>
      <c r="D182" s="243">
        <f t="shared" si="49"/>
        <v>0</v>
      </c>
      <c r="E182" s="243" t="s">
        <v>790</v>
      </c>
      <c r="F182" s="244">
        <f t="shared" ref="F182:Q182" si="69">F183+F184+F185</f>
        <v>0</v>
      </c>
      <c r="G182" s="244">
        <f t="shared" si="69"/>
        <v>0</v>
      </c>
      <c r="H182" s="244">
        <f t="shared" si="69"/>
        <v>0</v>
      </c>
      <c r="I182" s="244">
        <f t="shared" si="69"/>
        <v>0</v>
      </c>
      <c r="J182" s="244">
        <f t="shared" si="69"/>
        <v>0</v>
      </c>
      <c r="K182" s="244">
        <f t="shared" si="69"/>
        <v>0</v>
      </c>
      <c r="L182" s="244">
        <f t="shared" si="69"/>
        <v>0</v>
      </c>
      <c r="M182" s="244">
        <f t="shared" si="69"/>
        <v>0</v>
      </c>
      <c r="N182" s="244">
        <f t="shared" si="69"/>
        <v>0</v>
      </c>
      <c r="O182" s="244">
        <f t="shared" si="69"/>
        <v>0</v>
      </c>
      <c r="P182" s="244">
        <f t="shared" si="69"/>
        <v>0</v>
      </c>
      <c r="Q182" s="244">
        <f t="shared" si="69"/>
        <v>0</v>
      </c>
    </row>
    <row r="183" outlineLevel="1" spans="1:17">
      <c r="A183" s="220">
        <v>45</v>
      </c>
      <c r="B183" s="241" t="s">
        <v>1057</v>
      </c>
      <c r="C183" s="229" t="s">
        <v>109</v>
      </c>
      <c r="D183" s="230">
        <f t="shared" si="49"/>
        <v>0</v>
      </c>
      <c r="E183" s="230" t="s">
        <v>790</v>
      </c>
      <c r="F183" s="245"/>
      <c r="G183" s="245"/>
      <c r="H183" s="245"/>
      <c r="I183" s="245"/>
      <c r="J183" s="245"/>
      <c r="K183" s="245"/>
      <c r="L183" s="245"/>
      <c r="M183" s="245"/>
      <c r="N183" s="245"/>
      <c r="O183" s="245"/>
      <c r="P183" s="245"/>
      <c r="Q183" s="245"/>
    </row>
    <row r="184" outlineLevel="1" spans="1:17">
      <c r="A184" s="220">
        <v>45</v>
      </c>
      <c r="B184" s="241" t="s">
        <v>1057</v>
      </c>
      <c r="C184" s="232" t="s">
        <v>68</v>
      </c>
      <c r="D184" s="233">
        <f t="shared" si="49"/>
        <v>0</v>
      </c>
      <c r="E184" s="233" t="s">
        <v>790</v>
      </c>
      <c r="F184" s="245"/>
      <c r="G184" s="245"/>
      <c r="H184" s="245"/>
      <c r="I184" s="245"/>
      <c r="J184" s="245"/>
      <c r="K184" s="245"/>
      <c r="L184" s="245"/>
      <c r="M184" s="245"/>
      <c r="N184" s="245"/>
      <c r="O184" s="245"/>
      <c r="P184" s="245"/>
      <c r="Q184" s="245"/>
    </row>
    <row r="185" outlineLevel="1" spans="1:17">
      <c r="A185" s="220">
        <v>45</v>
      </c>
      <c r="B185" s="241" t="s">
        <v>1057</v>
      </c>
      <c r="C185" s="235" t="s">
        <v>19</v>
      </c>
      <c r="D185" s="236">
        <f t="shared" si="49"/>
        <v>0</v>
      </c>
      <c r="E185" s="236" t="s">
        <v>790</v>
      </c>
      <c r="F185" s="245"/>
      <c r="G185" s="245"/>
      <c r="H185" s="245"/>
      <c r="I185" s="245"/>
      <c r="J185" s="245"/>
      <c r="K185" s="245"/>
      <c r="L185" s="245"/>
      <c r="M185" s="245"/>
      <c r="N185" s="245"/>
      <c r="O185" s="245"/>
      <c r="P185" s="245"/>
      <c r="Q185" s="245"/>
    </row>
    <row r="186" outlineLevel="1" spans="1:17">
      <c r="A186" s="220">
        <v>46</v>
      </c>
      <c r="B186" s="241" t="s">
        <v>1060</v>
      </c>
      <c r="C186" s="242" t="s">
        <v>736</v>
      </c>
      <c r="D186" s="243">
        <f t="shared" si="49"/>
        <v>0</v>
      </c>
      <c r="E186" s="243" t="s">
        <v>790</v>
      </c>
      <c r="F186" s="244">
        <f t="shared" ref="F186:Q186" si="70">F187+F188+F189</f>
        <v>0</v>
      </c>
      <c r="G186" s="244">
        <f t="shared" si="70"/>
        <v>0</v>
      </c>
      <c r="H186" s="244">
        <f t="shared" si="70"/>
        <v>0</v>
      </c>
      <c r="I186" s="244">
        <f t="shared" si="70"/>
        <v>0</v>
      </c>
      <c r="J186" s="244">
        <f t="shared" si="70"/>
        <v>0</v>
      </c>
      <c r="K186" s="244">
        <f t="shared" si="70"/>
        <v>0</v>
      </c>
      <c r="L186" s="244">
        <f t="shared" si="70"/>
        <v>0</v>
      </c>
      <c r="M186" s="244">
        <f t="shared" si="70"/>
        <v>0</v>
      </c>
      <c r="N186" s="244">
        <f t="shared" si="70"/>
        <v>0</v>
      </c>
      <c r="O186" s="244">
        <f t="shared" si="70"/>
        <v>0</v>
      </c>
      <c r="P186" s="244">
        <f t="shared" si="70"/>
        <v>0</v>
      </c>
      <c r="Q186" s="244">
        <f t="shared" si="70"/>
        <v>0</v>
      </c>
    </row>
    <row r="187" outlineLevel="1" spans="1:17">
      <c r="A187" s="220">
        <v>46</v>
      </c>
      <c r="B187" s="241" t="s">
        <v>1060</v>
      </c>
      <c r="C187" s="229" t="s">
        <v>109</v>
      </c>
      <c r="D187" s="230">
        <f t="shared" si="49"/>
        <v>0</v>
      </c>
      <c r="E187" s="230" t="s">
        <v>790</v>
      </c>
      <c r="F187" s="245"/>
      <c r="G187" s="245"/>
      <c r="H187" s="245"/>
      <c r="I187" s="245"/>
      <c r="J187" s="245"/>
      <c r="K187" s="245"/>
      <c r="L187" s="245"/>
      <c r="M187" s="245"/>
      <c r="N187" s="245"/>
      <c r="O187" s="245"/>
      <c r="P187" s="245"/>
      <c r="Q187" s="245"/>
    </row>
    <row r="188" outlineLevel="1" spans="1:17">
      <c r="A188" s="220">
        <v>46</v>
      </c>
      <c r="B188" s="241" t="s">
        <v>1060</v>
      </c>
      <c r="C188" s="232" t="s">
        <v>68</v>
      </c>
      <c r="D188" s="233">
        <f t="shared" si="49"/>
        <v>0</v>
      </c>
      <c r="E188" s="233" t="s">
        <v>790</v>
      </c>
      <c r="F188" s="245"/>
      <c r="G188" s="245"/>
      <c r="H188" s="245"/>
      <c r="I188" s="245"/>
      <c r="J188" s="245"/>
      <c r="K188" s="245"/>
      <c r="L188" s="245"/>
      <c r="M188" s="245"/>
      <c r="N188" s="245"/>
      <c r="O188" s="245"/>
      <c r="P188" s="245"/>
      <c r="Q188" s="245"/>
    </row>
    <row r="189" outlineLevel="1" spans="1:17">
      <c r="A189" s="220">
        <v>46</v>
      </c>
      <c r="B189" s="241" t="s">
        <v>1060</v>
      </c>
      <c r="C189" s="235" t="s">
        <v>19</v>
      </c>
      <c r="D189" s="236">
        <f t="shared" si="49"/>
        <v>0</v>
      </c>
      <c r="E189" s="236" t="s">
        <v>790</v>
      </c>
      <c r="F189" s="245"/>
      <c r="G189" s="245"/>
      <c r="H189" s="245"/>
      <c r="I189" s="245"/>
      <c r="J189" s="245"/>
      <c r="K189" s="245"/>
      <c r="L189" s="245"/>
      <c r="M189" s="245"/>
      <c r="N189" s="245"/>
      <c r="O189" s="245"/>
      <c r="P189" s="245"/>
      <c r="Q189" s="245"/>
    </row>
    <row r="190" outlineLevel="1" spans="1:17">
      <c r="A190" s="220">
        <v>47</v>
      </c>
      <c r="B190" s="241" t="s">
        <v>1063</v>
      </c>
      <c r="C190" s="242" t="s">
        <v>736</v>
      </c>
      <c r="D190" s="243">
        <f t="shared" si="49"/>
        <v>0</v>
      </c>
      <c r="E190" s="243" t="s">
        <v>790</v>
      </c>
      <c r="F190" s="244">
        <f t="shared" ref="F190:Q190" si="71">F191+F192+F193</f>
        <v>0</v>
      </c>
      <c r="G190" s="244">
        <f t="shared" si="71"/>
        <v>0</v>
      </c>
      <c r="H190" s="244">
        <f t="shared" si="71"/>
        <v>0</v>
      </c>
      <c r="I190" s="244">
        <f t="shared" si="71"/>
        <v>0</v>
      </c>
      <c r="J190" s="244">
        <f t="shared" si="71"/>
        <v>0</v>
      </c>
      <c r="K190" s="244">
        <f t="shared" si="71"/>
        <v>0</v>
      </c>
      <c r="L190" s="244">
        <f t="shared" si="71"/>
        <v>0</v>
      </c>
      <c r="M190" s="244">
        <f t="shared" si="71"/>
        <v>0</v>
      </c>
      <c r="N190" s="244">
        <f t="shared" si="71"/>
        <v>0</v>
      </c>
      <c r="O190" s="244">
        <f t="shared" si="71"/>
        <v>0</v>
      </c>
      <c r="P190" s="244">
        <f t="shared" si="71"/>
        <v>0</v>
      </c>
      <c r="Q190" s="244">
        <f t="shared" si="71"/>
        <v>0</v>
      </c>
    </row>
    <row r="191" outlineLevel="1" spans="1:17">
      <c r="A191" s="220">
        <v>47</v>
      </c>
      <c r="B191" s="241" t="s">
        <v>1063</v>
      </c>
      <c r="C191" s="229" t="s">
        <v>109</v>
      </c>
      <c r="D191" s="230">
        <f t="shared" si="49"/>
        <v>0</v>
      </c>
      <c r="E191" s="230" t="s">
        <v>790</v>
      </c>
      <c r="F191" s="245"/>
      <c r="G191" s="245"/>
      <c r="H191" s="245"/>
      <c r="I191" s="245"/>
      <c r="J191" s="245"/>
      <c r="K191" s="245"/>
      <c r="L191" s="245"/>
      <c r="M191" s="245"/>
      <c r="N191" s="245"/>
      <c r="O191" s="245"/>
      <c r="P191" s="245"/>
      <c r="Q191" s="245"/>
    </row>
    <row r="192" outlineLevel="1" spans="1:17">
      <c r="A192" s="220">
        <v>47</v>
      </c>
      <c r="B192" s="241" t="s">
        <v>1063</v>
      </c>
      <c r="C192" s="232" t="s">
        <v>68</v>
      </c>
      <c r="D192" s="233">
        <f t="shared" si="49"/>
        <v>0</v>
      </c>
      <c r="E192" s="233" t="s">
        <v>790</v>
      </c>
      <c r="F192" s="245"/>
      <c r="G192" s="245"/>
      <c r="H192" s="245"/>
      <c r="I192" s="245"/>
      <c r="J192" s="245"/>
      <c r="K192" s="245"/>
      <c r="L192" s="245"/>
      <c r="M192" s="245"/>
      <c r="N192" s="245"/>
      <c r="O192" s="245"/>
      <c r="P192" s="245"/>
      <c r="Q192" s="245"/>
    </row>
    <row r="193" outlineLevel="1" spans="1:17">
      <c r="A193" s="220">
        <v>47</v>
      </c>
      <c r="B193" s="241" t="s">
        <v>1063</v>
      </c>
      <c r="C193" s="235" t="s">
        <v>19</v>
      </c>
      <c r="D193" s="236">
        <f t="shared" si="49"/>
        <v>0</v>
      </c>
      <c r="E193" s="236" t="s">
        <v>790</v>
      </c>
      <c r="F193" s="245"/>
      <c r="G193" s="245"/>
      <c r="H193" s="245"/>
      <c r="I193" s="245"/>
      <c r="J193" s="245"/>
      <c r="K193" s="245"/>
      <c r="L193" s="245"/>
      <c r="M193" s="245"/>
      <c r="N193" s="245"/>
      <c r="O193" s="245"/>
      <c r="P193" s="245"/>
      <c r="Q193" s="245"/>
    </row>
    <row r="194" spans="1:17">
      <c r="A194" s="220">
        <v>48</v>
      </c>
      <c r="B194" s="238" t="s">
        <v>2415</v>
      </c>
      <c r="C194" s="238" t="s">
        <v>736</v>
      </c>
      <c r="D194" s="239">
        <f t="shared" ref="D194:D233" si="72">IFERROR(SUM(F194:Q194)/COUNTIF(F194:Q194,"&lt;&gt;0"),0)</f>
        <v>0</v>
      </c>
      <c r="E194" s="239" t="s">
        <v>790</v>
      </c>
      <c r="F194" s="240">
        <f t="shared" ref="F194:Q194" si="73">F195+F196+F197</f>
        <v>0</v>
      </c>
      <c r="G194" s="240">
        <f t="shared" si="73"/>
        <v>0</v>
      </c>
      <c r="H194" s="240">
        <f t="shared" si="73"/>
        <v>0</v>
      </c>
      <c r="I194" s="240">
        <f t="shared" si="73"/>
        <v>0</v>
      </c>
      <c r="J194" s="240">
        <f t="shared" si="73"/>
        <v>0</v>
      </c>
      <c r="K194" s="240">
        <f t="shared" si="73"/>
        <v>0</v>
      </c>
      <c r="L194" s="240">
        <f t="shared" si="73"/>
        <v>0</v>
      </c>
      <c r="M194" s="240">
        <f t="shared" si="73"/>
        <v>0</v>
      </c>
      <c r="N194" s="240">
        <f t="shared" si="73"/>
        <v>0</v>
      </c>
      <c r="O194" s="240">
        <f t="shared" si="73"/>
        <v>0</v>
      </c>
      <c r="P194" s="240">
        <f t="shared" si="73"/>
        <v>0</v>
      </c>
      <c r="Q194" s="240">
        <f t="shared" si="73"/>
        <v>0</v>
      </c>
    </row>
    <row r="195" spans="1:17">
      <c r="A195" s="220">
        <v>48</v>
      </c>
      <c r="B195" s="238" t="s">
        <v>2415</v>
      </c>
      <c r="C195" s="229" t="s">
        <v>109</v>
      </c>
      <c r="D195" s="230">
        <f t="shared" si="72"/>
        <v>0</v>
      </c>
      <c r="E195" s="230" t="s">
        <v>790</v>
      </c>
      <c r="F195" s="231">
        <f t="shared" ref="F195:Q195" si="74">F199+F203+F207</f>
        <v>0</v>
      </c>
      <c r="G195" s="231">
        <f t="shared" si="74"/>
        <v>0</v>
      </c>
      <c r="H195" s="231">
        <f t="shared" si="74"/>
        <v>0</v>
      </c>
      <c r="I195" s="231">
        <f t="shared" si="74"/>
        <v>0</v>
      </c>
      <c r="J195" s="231">
        <f t="shared" si="74"/>
        <v>0</v>
      </c>
      <c r="K195" s="231">
        <f t="shared" si="74"/>
        <v>0</v>
      </c>
      <c r="L195" s="231">
        <f t="shared" si="74"/>
        <v>0</v>
      </c>
      <c r="M195" s="231">
        <f t="shared" si="74"/>
        <v>0</v>
      </c>
      <c r="N195" s="231">
        <f t="shared" si="74"/>
        <v>0</v>
      </c>
      <c r="O195" s="231">
        <f t="shared" si="74"/>
        <v>0</v>
      </c>
      <c r="P195" s="231">
        <f t="shared" si="74"/>
        <v>0</v>
      </c>
      <c r="Q195" s="231">
        <f t="shared" si="74"/>
        <v>0</v>
      </c>
    </row>
    <row r="196" spans="1:17">
      <c r="A196" s="220">
        <v>48</v>
      </c>
      <c r="B196" s="238" t="s">
        <v>2415</v>
      </c>
      <c r="C196" s="232" t="s">
        <v>68</v>
      </c>
      <c r="D196" s="233">
        <f t="shared" si="72"/>
        <v>0</v>
      </c>
      <c r="E196" s="233" t="s">
        <v>790</v>
      </c>
      <c r="F196" s="234">
        <f t="shared" ref="F196:Q196" si="75">F200+F204+F208</f>
        <v>0</v>
      </c>
      <c r="G196" s="234">
        <f t="shared" si="75"/>
        <v>0</v>
      </c>
      <c r="H196" s="234">
        <f t="shared" si="75"/>
        <v>0</v>
      </c>
      <c r="I196" s="234">
        <f t="shared" si="75"/>
        <v>0</v>
      </c>
      <c r="J196" s="234">
        <f t="shared" si="75"/>
        <v>0</v>
      </c>
      <c r="K196" s="234">
        <f t="shared" si="75"/>
        <v>0</v>
      </c>
      <c r="L196" s="234">
        <f t="shared" si="75"/>
        <v>0</v>
      </c>
      <c r="M196" s="234">
        <f t="shared" si="75"/>
        <v>0</v>
      </c>
      <c r="N196" s="234">
        <f t="shared" si="75"/>
        <v>0</v>
      </c>
      <c r="O196" s="234">
        <f t="shared" si="75"/>
        <v>0</v>
      </c>
      <c r="P196" s="234">
        <f t="shared" si="75"/>
        <v>0</v>
      </c>
      <c r="Q196" s="234">
        <f t="shared" si="75"/>
        <v>0</v>
      </c>
    </row>
    <row r="197" spans="1:17">
      <c r="A197" s="220">
        <v>48</v>
      </c>
      <c r="B197" s="238" t="s">
        <v>2415</v>
      </c>
      <c r="C197" s="235" t="s">
        <v>19</v>
      </c>
      <c r="D197" s="236">
        <f t="shared" si="72"/>
        <v>0</v>
      </c>
      <c r="E197" s="236" t="s">
        <v>790</v>
      </c>
      <c r="F197" s="237">
        <f t="shared" ref="F197:Q197" si="76">F201+F205+F209</f>
        <v>0</v>
      </c>
      <c r="G197" s="237">
        <f t="shared" si="76"/>
        <v>0</v>
      </c>
      <c r="H197" s="237">
        <f t="shared" si="76"/>
        <v>0</v>
      </c>
      <c r="I197" s="237">
        <f t="shared" si="76"/>
        <v>0</v>
      </c>
      <c r="J197" s="237">
        <f t="shared" si="76"/>
        <v>0</v>
      </c>
      <c r="K197" s="237">
        <f t="shared" si="76"/>
        <v>0</v>
      </c>
      <c r="L197" s="237">
        <f t="shared" si="76"/>
        <v>0</v>
      </c>
      <c r="M197" s="237">
        <f t="shared" si="76"/>
        <v>0</v>
      </c>
      <c r="N197" s="237">
        <f t="shared" si="76"/>
        <v>0</v>
      </c>
      <c r="O197" s="237">
        <f t="shared" si="76"/>
        <v>0</v>
      </c>
      <c r="P197" s="237">
        <f t="shared" si="76"/>
        <v>0</v>
      </c>
      <c r="Q197" s="237">
        <f t="shared" si="76"/>
        <v>0</v>
      </c>
    </row>
    <row r="198" outlineLevel="1" spans="1:17">
      <c r="A198" s="220">
        <v>49</v>
      </c>
      <c r="B198" s="241" t="s">
        <v>1085</v>
      </c>
      <c r="C198" s="242" t="s">
        <v>736</v>
      </c>
      <c r="D198" s="243">
        <f t="shared" si="72"/>
        <v>0</v>
      </c>
      <c r="E198" s="243" t="s">
        <v>790</v>
      </c>
      <c r="F198" s="244">
        <f t="shared" ref="F198:Q198" si="77">F199+F200+F201</f>
        <v>0</v>
      </c>
      <c r="G198" s="244">
        <f t="shared" si="77"/>
        <v>0</v>
      </c>
      <c r="H198" s="244">
        <f t="shared" si="77"/>
        <v>0</v>
      </c>
      <c r="I198" s="244">
        <f t="shared" si="77"/>
        <v>0</v>
      </c>
      <c r="J198" s="244">
        <f t="shared" si="77"/>
        <v>0</v>
      </c>
      <c r="K198" s="244">
        <f t="shared" si="77"/>
        <v>0</v>
      </c>
      <c r="L198" s="244">
        <f t="shared" si="77"/>
        <v>0</v>
      </c>
      <c r="M198" s="244">
        <f t="shared" si="77"/>
        <v>0</v>
      </c>
      <c r="N198" s="244">
        <f t="shared" si="77"/>
        <v>0</v>
      </c>
      <c r="O198" s="244">
        <f t="shared" si="77"/>
        <v>0</v>
      </c>
      <c r="P198" s="244">
        <f t="shared" si="77"/>
        <v>0</v>
      </c>
      <c r="Q198" s="244">
        <f t="shared" si="77"/>
        <v>0</v>
      </c>
    </row>
    <row r="199" outlineLevel="1" spans="1:17">
      <c r="A199" s="220">
        <v>49</v>
      </c>
      <c r="B199" s="241" t="s">
        <v>1085</v>
      </c>
      <c r="C199" s="229" t="s">
        <v>109</v>
      </c>
      <c r="D199" s="230">
        <f t="shared" si="72"/>
        <v>0</v>
      </c>
      <c r="E199" s="230" t="s">
        <v>790</v>
      </c>
      <c r="F199" s="245"/>
      <c r="G199" s="245"/>
      <c r="H199" s="245"/>
      <c r="I199" s="245"/>
      <c r="J199" s="245"/>
      <c r="K199" s="245"/>
      <c r="L199" s="245"/>
      <c r="M199" s="245"/>
      <c r="N199" s="245"/>
      <c r="O199" s="245"/>
      <c r="P199" s="245"/>
      <c r="Q199" s="245"/>
    </row>
    <row r="200" outlineLevel="1" spans="1:17">
      <c r="A200" s="220">
        <v>49</v>
      </c>
      <c r="B200" s="241" t="s">
        <v>1085</v>
      </c>
      <c r="C200" s="232" t="s">
        <v>68</v>
      </c>
      <c r="D200" s="233">
        <f t="shared" si="72"/>
        <v>0</v>
      </c>
      <c r="E200" s="233" t="s">
        <v>790</v>
      </c>
      <c r="F200" s="245"/>
      <c r="G200" s="245"/>
      <c r="H200" s="245"/>
      <c r="I200" s="245"/>
      <c r="J200" s="245"/>
      <c r="K200" s="245"/>
      <c r="L200" s="245"/>
      <c r="M200" s="245"/>
      <c r="N200" s="245"/>
      <c r="O200" s="245"/>
      <c r="P200" s="245"/>
      <c r="Q200" s="245"/>
    </row>
    <row r="201" outlineLevel="1" spans="1:17">
      <c r="A201" s="220">
        <v>49</v>
      </c>
      <c r="B201" s="241" t="s">
        <v>1085</v>
      </c>
      <c r="C201" s="235" t="s">
        <v>19</v>
      </c>
      <c r="D201" s="236">
        <f t="shared" si="72"/>
        <v>0</v>
      </c>
      <c r="E201" s="236" t="s">
        <v>790</v>
      </c>
      <c r="F201" s="245"/>
      <c r="G201" s="245"/>
      <c r="H201" s="245"/>
      <c r="I201" s="245"/>
      <c r="J201" s="245"/>
      <c r="K201" s="245"/>
      <c r="L201" s="245"/>
      <c r="M201" s="245"/>
      <c r="N201" s="245"/>
      <c r="O201" s="245"/>
      <c r="P201" s="245"/>
      <c r="Q201" s="245"/>
    </row>
    <row r="202" outlineLevel="1" spans="1:17">
      <c r="A202" s="220">
        <v>50</v>
      </c>
      <c r="B202" s="241" t="s">
        <v>1083</v>
      </c>
      <c r="C202" s="242" t="s">
        <v>736</v>
      </c>
      <c r="D202" s="243">
        <f t="shared" si="72"/>
        <v>0</v>
      </c>
      <c r="E202" s="243" t="s">
        <v>790</v>
      </c>
      <c r="F202" s="244">
        <f t="shared" ref="F202:Q202" si="78">F203+F204+F205</f>
        <v>0</v>
      </c>
      <c r="G202" s="244">
        <f t="shared" si="78"/>
        <v>0</v>
      </c>
      <c r="H202" s="244">
        <f t="shared" si="78"/>
        <v>0</v>
      </c>
      <c r="I202" s="244">
        <f t="shared" si="78"/>
        <v>0</v>
      </c>
      <c r="J202" s="244">
        <f t="shared" si="78"/>
        <v>0</v>
      </c>
      <c r="K202" s="244">
        <f t="shared" si="78"/>
        <v>0</v>
      </c>
      <c r="L202" s="244">
        <f t="shared" si="78"/>
        <v>0</v>
      </c>
      <c r="M202" s="244">
        <f t="shared" si="78"/>
        <v>0</v>
      </c>
      <c r="N202" s="244">
        <f t="shared" si="78"/>
        <v>0</v>
      </c>
      <c r="O202" s="244">
        <f t="shared" si="78"/>
        <v>0</v>
      </c>
      <c r="P202" s="244">
        <f t="shared" si="78"/>
        <v>0</v>
      </c>
      <c r="Q202" s="244">
        <f t="shared" si="78"/>
        <v>0</v>
      </c>
    </row>
    <row r="203" outlineLevel="1" spans="1:17">
      <c r="A203" s="220">
        <v>50</v>
      </c>
      <c r="B203" s="241" t="s">
        <v>1083</v>
      </c>
      <c r="C203" s="229" t="s">
        <v>109</v>
      </c>
      <c r="D203" s="230">
        <f t="shared" si="72"/>
        <v>0</v>
      </c>
      <c r="E203" s="230" t="s">
        <v>790</v>
      </c>
      <c r="F203" s="245"/>
      <c r="G203" s="245"/>
      <c r="H203" s="245"/>
      <c r="I203" s="245"/>
      <c r="J203" s="245"/>
      <c r="K203" s="245"/>
      <c r="L203" s="245"/>
      <c r="M203" s="245"/>
      <c r="N203" s="245"/>
      <c r="O203" s="245"/>
      <c r="P203" s="245"/>
      <c r="Q203" s="245"/>
    </row>
    <row r="204" outlineLevel="1" spans="1:17">
      <c r="A204" s="220">
        <v>50</v>
      </c>
      <c r="B204" s="241" t="s">
        <v>1083</v>
      </c>
      <c r="C204" s="232" t="s">
        <v>68</v>
      </c>
      <c r="D204" s="233">
        <f t="shared" si="72"/>
        <v>0</v>
      </c>
      <c r="E204" s="233" t="s">
        <v>790</v>
      </c>
      <c r="F204" s="245"/>
      <c r="G204" s="245"/>
      <c r="H204" s="245"/>
      <c r="I204" s="245"/>
      <c r="J204" s="245"/>
      <c r="K204" s="245"/>
      <c r="L204" s="245"/>
      <c r="M204" s="245"/>
      <c r="N204" s="245"/>
      <c r="O204" s="245"/>
      <c r="P204" s="245"/>
      <c r="Q204" s="245"/>
    </row>
    <row r="205" outlineLevel="1" spans="1:17">
      <c r="A205" s="220">
        <v>50</v>
      </c>
      <c r="B205" s="241" t="s">
        <v>1083</v>
      </c>
      <c r="C205" s="235" t="s">
        <v>19</v>
      </c>
      <c r="D205" s="236">
        <f t="shared" si="72"/>
        <v>0</v>
      </c>
      <c r="E205" s="236" t="s">
        <v>790</v>
      </c>
      <c r="F205" s="245"/>
      <c r="G205" s="245"/>
      <c r="H205" s="245"/>
      <c r="I205" s="245"/>
      <c r="J205" s="245"/>
      <c r="K205" s="245"/>
      <c r="L205" s="245"/>
      <c r="M205" s="245"/>
      <c r="N205" s="245"/>
      <c r="O205" s="245"/>
      <c r="P205" s="245"/>
      <c r="Q205" s="245"/>
    </row>
    <row r="206" outlineLevel="1" spans="1:17">
      <c r="A206" s="220">
        <v>51</v>
      </c>
      <c r="B206" s="241" t="s">
        <v>1090</v>
      </c>
      <c r="C206" s="242" t="s">
        <v>736</v>
      </c>
      <c r="D206" s="243">
        <f t="shared" si="72"/>
        <v>0</v>
      </c>
      <c r="E206" s="243" t="s">
        <v>790</v>
      </c>
      <c r="F206" s="244">
        <f t="shared" ref="F206:Q206" si="79">F207+F208+F209</f>
        <v>0</v>
      </c>
      <c r="G206" s="244">
        <f t="shared" si="79"/>
        <v>0</v>
      </c>
      <c r="H206" s="244">
        <f t="shared" si="79"/>
        <v>0</v>
      </c>
      <c r="I206" s="244">
        <f t="shared" si="79"/>
        <v>0</v>
      </c>
      <c r="J206" s="244">
        <f t="shared" si="79"/>
        <v>0</v>
      </c>
      <c r="K206" s="244">
        <f t="shared" si="79"/>
        <v>0</v>
      </c>
      <c r="L206" s="244">
        <f t="shared" si="79"/>
        <v>0</v>
      </c>
      <c r="M206" s="244">
        <f t="shared" si="79"/>
        <v>0</v>
      </c>
      <c r="N206" s="244">
        <f t="shared" si="79"/>
        <v>0</v>
      </c>
      <c r="O206" s="244">
        <f t="shared" si="79"/>
        <v>0</v>
      </c>
      <c r="P206" s="244">
        <f t="shared" si="79"/>
        <v>0</v>
      </c>
      <c r="Q206" s="244">
        <f t="shared" si="79"/>
        <v>0</v>
      </c>
    </row>
    <row r="207" outlineLevel="1" spans="1:17">
      <c r="A207" s="220">
        <v>51</v>
      </c>
      <c r="B207" s="241" t="s">
        <v>1090</v>
      </c>
      <c r="C207" s="229" t="s">
        <v>109</v>
      </c>
      <c r="D207" s="230">
        <f t="shared" si="72"/>
        <v>0</v>
      </c>
      <c r="E207" s="230" t="s">
        <v>790</v>
      </c>
      <c r="F207" s="245"/>
      <c r="G207" s="245"/>
      <c r="H207" s="245"/>
      <c r="I207" s="245"/>
      <c r="J207" s="245"/>
      <c r="K207" s="245"/>
      <c r="L207" s="245"/>
      <c r="M207" s="245"/>
      <c r="N207" s="245"/>
      <c r="O207" s="245"/>
      <c r="P207" s="245"/>
      <c r="Q207" s="245"/>
    </row>
    <row r="208" outlineLevel="1" spans="1:17">
      <c r="A208" s="220">
        <v>51</v>
      </c>
      <c r="B208" s="241" t="s">
        <v>1090</v>
      </c>
      <c r="C208" s="232" t="s">
        <v>68</v>
      </c>
      <c r="D208" s="233">
        <f t="shared" si="72"/>
        <v>0</v>
      </c>
      <c r="E208" s="233" t="s">
        <v>790</v>
      </c>
      <c r="F208" s="245"/>
      <c r="G208" s="245"/>
      <c r="H208" s="245"/>
      <c r="I208" s="245"/>
      <c r="J208" s="245"/>
      <c r="K208" s="245"/>
      <c r="L208" s="245"/>
      <c r="M208" s="245"/>
      <c r="N208" s="245"/>
      <c r="O208" s="245"/>
      <c r="P208" s="245"/>
      <c r="Q208" s="245"/>
    </row>
    <row r="209" outlineLevel="1" spans="1:17">
      <c r="A209" s="220">
        <v>51</v>
      </c>
      <c r="B209" s="241" t="s">
        <v>1090</v>
      </c>
      <c r="C209" s="235" t="s">
        <v>19</v>
      </c>
      <c r="D209" s="236">
        <f t="shared" si="72"/>
        <v>0</v>
      </c>
      <c r="E209" s="236" t="s">
        <v>790</v>
      </c>
      <c r="F209" s="245"/>
      <c r="G209" s="245"/>
      <c r="H209" s="245"/>
      <c r="I209" s="245"/>
      <c r="J209" s="245"/>
      <c r="K209" s="245"/>
      <c r="L209" s="245"/>
      <c r="M209" s="245"/>
      <c r="N209" s="245"/>
      <c r="O209" s="245"/>
      <c r="P209" s="245"/>
      <c r="Q209" s="245"/>
    </row>
    <row r="210" spans="1:17">
      <c r="A210" s="220">
        <v>52</v>
      </c>
      <c r="B210" s="238" t="s">
        <v>1106</v>
      </c>
      <c r="C210" s="238" t="s">
        <v>736</v>
      </c>
      <c r="D210" s="239">
        <f t="shared" si="72"/>
        <v>2</v>
      </c>
      <c r="E210" s="239" t="s">
        <v>790</v>
      </c>
      <c r="F210" s="240">
        <f t="shared" ref="F210:Q210" si="80">F211+F212+F213</f>
        <v>2</v>
      </c>
      <c r="G210" s="240">
        <f t="shared" si="80"/>
        <v>2</v>
      </c>
      <c r="H210" s="240">
        <f t="shared" si="80"/>
        <v>2</v>
      </c>
      <c r="I210" s="240">
        <f t="shared" si="80"/>
        <v>2</v>
      </c>
      <c r="J210" s="240">
        <f t="shared" si="80"/>
        <v>2</v>
      </c>
      <c r="K210" s="240">
        <f t="shared" si="80"/>
        <v>2</v>
      </c>
      <c r="L210" s="240">
        <f t="shared" si="80"/>
        <v>2</v>
      </c>
      <c r="M210" s="240">
        <f t="shared" si="80"/>
        <v>2</v>
      </c>
      <c r="N210" s="240">
        <f t="shared" si="80"/>
        <v>2</v>
      </c>
      <c r="O210" s="240">
        <f t="shared" si="80"/>
        <v>2</v>
      </c>
      <c r="P210" s="240">
        <f t="shared" si="80"/>
        <v>2</v>
      </c>
      <c r="Q210" s="240">
        <f t="shared" si="80"/>
        <v>2</v>
      </c>
    </row>
    <row r="211" spans="1:17">
      <c r="A211" s="220">
        <v>52</v>
      </c>
      <c r="B211" s="238" t="s">
        <v>1106</v>
      </c>
      <c r="C211" s="229" t="s">
        <v>109</v>
      </c>
      <c r="D211" s="230">
        <f t="shared" si="72"/>
        <v>2</v>
      </c>
      <c r="E211" s="230" t="s">
        <v>790</v>
      </c>
      <c r="F211" s="231">
        <f t="shared" ref="F211:F213" si="81">F215+F219+F223+F227+F231</f>
        <v>2</v>
      </c>
      <c r="G211" s="231">
        <f t="shared" ref="G211:Q211" si="82">G215+G219+G223+G227+G231</f>
        <v>2</v>
      </c>
      <c r="H211" s="231">
        <f t="shared" si="82"/>
        <v>2</v>
      </c>
      <c r="I211" s="231">
        <f t="shared" si="82"/>
        <v>2</v>
      </c>
      <c r="J211" s="231">
        <f t="shared" si="82"/>
        <v>2</v>
      </c>
      <c r="K211" s="231">
        <f t="shared" si="82"/>
        <v>2</v>
      </c>
      <c r="L211" s="231">
        <f t="shared" si="82"/>
        <v>2</v>
      </c>
      <c r="M211" s="231">
        <f t="shared" si="82"/>
        <v>2</v>
      </c>
      <c r="N211" s="231">
        <f t="shared" si="82"/>
        <v>2</v>
      </c>
      <c r="O211" s="231">
        <f t="shared" si="82"/>
        <v>2</v>
      </c>
      <c r="P211" s="231">
        <f t="shared" si="82"/>
        <v>2</v>
      </c>
      <c r="Q211" s="231">
        <f t="shared" si="82"/>
        <v>2</v>
      </c>
    </row>
    <row r="212" spans="1:17">
      <c r="A212" s="220">
        <v>52</v>
      </c>
      <c r="B212" s="238" t="s">
        <v>1106</v>
      </c>
      <c r="C212" s="232" t="s">
        <v>68</v>
      </c>
      <c r="D212" s="233">
        <f t="shared" si="72"/>
        <v>0</v>
      </c>
      <c r="E212" s="233" t="s">
        <v>790</v>
      </c>
      <c r="F212" s="234">
        <f t="shared" si="81"/>
        <v>0</v>
      </c>
      <c r="G212" s="234">
        <f t="shared" ref="G212:Q212" si="83">G216+G220+G224+G228+G232</f>
        <v>0</v>
      </c>
      <c r="H212" s="234">
        <f t="shared" si="83"/>
        <v>0</v>
      </c>
      <c r="I212" s="234">
        <f t="shared" si="83"/>
        <v>0</v>
      </c>
      <c r="J212" s="234">
        <f t="shared" si="83"/>
        <v>0</v>
      </c>
      <c r="K212" s="234">
        <f t="shared" si="83"/>
        <v>0</v>
      </c>
      <c r="L212" s="234">
        <f t="shared" si="83"/>
        <v>0</v>
      </c>
      <c r="M212" s="234">
        <f t="shared" si="83"/>
        <v>0</v>
      </c>
      <c r="N212" s="234">
        <f t="shared" si="83"/>
        <v>0</v>
      </c>
      <c r="O212" s="234">
        <f t="shared" si="83"/>
        <v>0</v>
      </c>
      <c r="P212" s="234">
        <f t="shared" si="83"/>
        <v>0</v>
      </c>
      <c r="Q212" s="234">
        <f t="shared" si="83"/>
        <v>0</v>
      </c>
    </row>
    <row r="213" spans="1:17">
      <c r="A213" s="220">
        <v>52</v>
      </c>
      <c r="B213" s="238" t="s">
        <v>1106</v>
      </c>
      <c r="C213" s="235" t="s">
        <v>19</v>
      </c>
      <c r="D213" s="236">
        <f t="shared" si="72"/>
        <v>0</v>
      </c>
      <c r="E213" s="236" t="s">
        <v>790</v>
      </c>
      <c r="F213" s="237">
        <f t="shared" si="81"/>
        <v>0</v>
      </c>
      <c r="G213" s="237">
        <f t="shared" ref="G213:Q213" si="84">G217+G221+G225+G229+G233</f>
        <v>0</v>
      </c>
      <c r="H213" s="237">
        <f t="shared" si="84"/>
        <v>0</v>
      </c>
      <c r="I213" s="237">
        <f t="shared" si="84"/>
        <v>0</v>
      </c>
      <c r="J213" s="237">
        <f t="shared" si="84"/>
        <v>0</v>
      </c>
      <c r="K213" s="237">
        <f t="shared" si="84"/>
        <v>0</v>
      </c>
      <c r="L213" s="237">
        <f t="shared" si="84"/>
        <v>0</v>
      </c>
      <c r="M213" s="237">
        <f t="shared" si="84"/>
        <v>0</v>
      </c>
      <c r="N213" s="237">
        <f t="shared" si="84"/>
        <v>0</v>
      </c>
      <c r="O213" s="237">
        <f t="shared" si="84"/>
        <v>0</v>
      </c>
      <c r="P213" s="237">
        <f t="shared" si="84"/>
        <v>0</v>
      </c>
      <c r="Q213" s="237">
        <f t="shared" si="84"/>
        <v>0</v>
      </c>
    </row>
    <row r="214" outlineLevel="1" spans="1:17">
      <c r="A214" s="220">
        <v>53</v>
      </c>
      <c r="B214" s="241" t="s">
        <v>1108</v>
      </c>
      <c r="C214" s="242" t="s">
        <v>736</v>
      </c>
      <c r="D214" s="243">
        <f t="shared" si="72"/>
        <v>2</v>
      </c>
      <c r="E214" s="242" t="s">
        <v>790</v>
      </c>
      <c r="F214" s="246">
        <f t="shared" ref="F214:Q214" si="85">F215+F216+F217</f>
        <v>2</v>
      </c>
      <c r="G214" s="246">
        <f t="shared" si="85"/>
        <v>2</v>
      </c>
      <c r="H214" s="246">
        <f t="shared" si="85"/>
        <v>2</v>
      </c>
      <c r="I214" s="246">
        <f t="shared" si="85"/>
        <v>2</v>
      </c>
      <c r="J214" s="246">
        <f t="shared" si="85"/>
        <v>2</v>
      </c>
      <c r="K214" s="246">
        <f t="shared" si="85"/>
        <v>2</v>
      </c>
      <c r="L214" s="246">
        <f t="shared" si="85"/>
        <v>2</v>
      </c>
      <c r="M214" s="246">
        <f t="shared" si="85"/>
        <v>2</v>
      </c>
      <c r="N214" s="246">
        <f t="shared" si="85"/>
        <v>2</v>
      </c>
      <c r="O214" s="246">
        <f t="shared" si="85"/>
        <v>2</v>
      </c>
      <c r="P214" s="246">
        <f t="shared" si="85"/>
        <v>2</v>
      </c>
      <c r="Q214" s="246">
        <f t="shared" si="85"/>
        <v>2</v>
      </c>
    </row>
    <row r="215" outlineLevel="1" spans="1:17">
      <c r="A215" s="220">
        <v>53</v>
      </c>
      <c r="B215" s="241" t="s">
        <v>1108</v>
      </c>
      <c r="C215" s="229" t="s">
        <v>109</v>
      </c>
      <c r="D215" s="230">
        <f t="shared" si="72"/>
        <v>2</v>
      </c>
      <c r="E215" s="229" t="s">
        <v>790</v>
      </c>
      <c r="F215" s="247">
        <f>自有人工预算!E14</f>
        <v>2</v>
      </c>
      <c r="G215" s="247">
        <f>自有人工预算!F14</f>
        <v>2</v>
      </c>
      <c r="H215" s="247">
        <f>自有人工预算!G14</f>
        <v>2</v>
      </c>
      <c r="I215" s="247">
        <f>自有人工预算!H14</f>
        <v>2</v>
      </c>
      <c r="J215" s="247">
        <f>自有人工预算!I14</f>
        <v>2</v>
      </c>
      <c r="K215" s="247">
        <f>自有人工预算!J14</f>
        <v>2</v>
      </c>
      <c r="L215" s="247">
        <f>自有人工预算!K14</f>
        <v>2</v>
      </c>
      <c r="M215" s="247">
        <f>自有人工预算!L14</f>
        <v>2</v>
      </c>
      <c r="N215" s="247">
        <f>自有人工预算!M14</f>
        <v>2</v>
      </c>
      <c r="O215" s="247">
        <f>自有人工预算!N14</f>
        <v>2</v>
      </c>
      <c r="P215" s="247">
        <f>自有人工预算!O14</f>
        <v>2</v>
      </c>
      <c r="Q215" s="247">
        <f>自有人工预算!P14</f>
        <v>2</v>
      </c>
    </row>
    <row r="216" outlineLevel="1" spans="1:17">
      <c r="A216" s="220">
        <v>53</v>
      </c>
      <c r="B216" s="241" t="s">
        <v>1108</v>
      </c>
      <c r="C216" s="232" t="s">
        <v>68</v>
      </c>
      <c r="D216" s="233">
        <f t="shared" si="72"/>
        <v>0</v>
      </c>
      <c r="E216" s="232" t="s">
        <v>790</v>
      </c>
      <c r="F216" s="247"/>
      <c r="G216" s="247"/>
      <c r="H216" s="247"/>
      <c r="I216" s="247"/>
      <c r="J216" s="247"/>
      <c r="K216" s="247"/>
      <c r="L216" s="247"/>
      <c r="M216" s="247"/>
      <c r="N216" s="247"/>
      <c r="O216" s="247"/>
      <c r="P216" s="247"/>
      <c r="Q216" s="247"/>
    </row>
    <row r="217" outlineLevel="1" spans="1:17">
      <c r="A217" s="220">
        <v>53</v>
      </c>
      <c r="B217" s="241" t="s">
        <v>1108</v>
      </c>
      <c r="C217" s="235" t="s">
        <v>19</v>
      </c>
      <c r="D217" s="236">
        <f t="shared" si="72"/>
        <v>0</v>
      </c>
      <c r="E217" s="235" t="s">
        <v>790</v>
      </c>
      <c r="F217" s="247"/>
      <c r="G217" s="247"/>
      <c r="H217" s="247"/>
      <c r="I217" s="247"/>
      <c r="J217" s="247"/>
      <c r="K217" s="247"/>
      <c r="L217" s="247"/>
      <c r="M217" s="247"/>
      <c r="N217" s="247"/>
      <c r="O217" s="247"/>
      <c r="P217" s="247"/>
      <c r="Q217" s="247"/>
    </row>
    <row r="218" outlineLevel="1" spans="1:17">
      <c r="A218" s="220">
        <v>54</v>
      </c>
      <c r="B218" s="241" t="s">
        <v>1111</v>
      </c>
      <c r="C218" s="242" t="s">
        <v>736</v>
      </c>
      <c r="D218" s="243">
        <f t="shared" si="72"/>
        <v>0</v>
      </c>
      <c r="E218" s="242" t="s">
        <v>790</v>
      </c>
      <c r="F218" s="246">
        <f t="shared" ref="F218:Q218" si="86">F219+F220+F221</f>
        <v>0</v>
      </c>
      <c r="G218" s="246">
        <f t="shared" si="86"/>
        <v>0</v>
      </c>
      <c r="H218" s="246">
        <f t="shared" si="86"/>
        <v>0</v>
      </c>
      <c r="I218" s="246">
        <f t="shared" si="86"/>
        <v>0</v>
      </c>
      <c r="J218" s="246">
        <f t="shared" si="86"/>
        <v>0</v>
      </c>
      <c r="K218" s="246">
        <f t="shared" si="86"/>
        <v>0</v>
      </c>
      <c r="L218" s="246">
        <f t="shared" si="86"/>
        <v>0</v>
      </c>
      <c r="M218" s="246">
        <f t="shared" si="86"/>
        <v>0</v>
      </c>
      <c r="N218" s="246">
        <f t="shared" si="86"/>
        <v>0</v>
      </c>
      <c r="O218" s="246">
        <f t="shared" si="86"/>
        <v>0</v>
      </c>
      <c r="P218" s="246">
        <f t="shared" si="86"/>
        <v>0</v>
      </c>
      <c r="Q218" s="246">
        <f t="shared" si="86"/>
        <v>0</v>
      </c>
    </row>
    <row r="219" outlineLevel="1" spans="1:17">
      <c r="A219" s="220">
        <v>54</v>
      </c>
      <c r="B219" s="241" t="s">
        <v>1111</v>
      </c>
      <c r="C219" s="229" t="s">
        <v>109</v>
      </c>
      <c r="D219" s="230">
        <f t="shared" si="72"/>
        <v>0</v>
      </c>
      <c r="E219" s="229" t="s">
        <v>790</v>
      </c>
      <c r="F219" s="247"/>
      <c r="G219" s="247"/>
      <c r="H219" s="247"/>
      <c r="I219" s="247"/>
      <c r="J219" s="247"/>
      <c r="K219" s="247"/>
      <c r="L219" s="247"/>
      <c r="M219" s="247"/>
      <c r="N219" s="247"/>
      <c r="O219" s="247"/>
      <c r="P219" s="247"/>
      <c r="Q219" s="247"/>
    </row>
    <row r="220" outlineLevel="1" spans="1:17">
      <c r="A220" s="220">
        <v>54</v>
      </c>
      <c r="B220" s="241" t="s">
        <v>1111</v>
      </c>
      <c r="C220" s="232" t="s">
        <v>68</v>
      </c>
      <c r="D220" s="233">
        <f t="shared" si="72"/>
        <v>0</v>
      </c>
      <c r="E220" s="232" t="s">
        <v>790</v>
      </c>
      <c r="F220" s="247"/>
      <c r="G220" s="247"/>
      <c r="H220" s="247"/>
      <c r="I220" s="247"/>
      <c r="J220" s="247"/>
      <c r="K220" s="247"/>
      <c r="L220" s="247"/>
      <c r="M220" s="247"/>
      <c r="N220" s="247"/>
      <c r="O220" s="247"/>
      <c r="P220" s="247"/>
      <c r="Q220" s="247"/>
    </row>
    <row r="221" outlineLevel="1" spans="1:17">
      <c r="A221" s="220">
        <v>54</v>
      </c>
      <c r="B221" s="241" t="s">
        <v>1111</v>
      </c>
      <c r="C221" s="235" t="s">
        <v>19</v>
      </c>
      <c r="D221" s="236">
        <f t="shared" si="72"/>
        <v>0</v>
      </c>
      <c r="E221" s="235" t="s">
        <v>790</v>
      </c>
      <c r="F221" s="247"/>
      <c r="G221" s="247"/>
      <c r="H221" s="247"/>
      <c r="I221" s="247"/>
      <c r="J221" s="247"/>
      <c r="K221" s="247"/>
      <c r="L221" s="247"/>
      <c r="M221" s="247"/>
      <c r="N221" s="247"/>
      <c r="O221" s="247"/>
      <c r="P221" s="247"/>
      <c r="Q221" s="247"/>
    </row>
    <row r="222" outlineLevel="1" spans="1:17">
      <c r="A222" s="220">
        <v>55</v>
      </c>
      <c r="B222" s="241" t="s">
        <v>1113</v>
      </c>
      <c r="C222" s="242" t="s">
        <v>736</v>
      </c>
      <c r="D222" s="243">
        <f t="shared" si="72"/>
        <v>0</v>
      </c>
      <c r="E222" s="242" t="s">
        <v>790</v>
      </c>
      <c r="F222" s="246">
        <f t="shared" ref="F222:Q222" si="87">F223+F224+F225</f>
        <v>0</v>
      </c>
      <c r="G222" s="246">
        <f t="shared" si="87"/>
        <v>0</v>
      </c>
      <c r="H222" s="246">
        <f t="shared" si="87"/>
        <v>0</v>
      </c>
      <c r="I222" s="246">
        <f t="shared" si="87"/>
        <v>0</v>
      </c>
      <c r="J222" s="246">
        <f t="shared" si="87"/>
        <v>0</v>
      </c>
      <c r="K222" s="246">
        <f t="shared" si="87"/>
        <v>0</v>
      </c>
      <c r="L222" s="246">
        <f t="shared" si="87"/>
        <v>0</v>
      </c>
      <c r="M222" s="246">
        <f t="shared" si="87"/>
        <v>0</v>
      </c>
      <c r="N222" s="246">
        <f t="shared" si="87"/>
        <v>0</v>
      </c>
      <c r="O222" s="246">
        <f t="shared" si="87"/>
        <v>0</v>
      </c>
      <c r="P222" s="246">
        <f t="shared" si="87"/>
        <v>0</v>
      </c>
      <c r="Q222" s="246">
        <f t="shared" si="87"/>
        <v>0</v>
      </c>
    </row>
    <row r="223" outlineLevel="1" spans="1:17">
      <c r="A223" s="220">
        <v>55</v>
      </c>
      <c r="B223" s="241" t="s">
        <v>1113</v>
      </c>
      <c r="C223" s="229" t="s">
        <v>109</v>
      </c>
      <c r="D223" s="230">
        <f t="shared" si="72"/>
        <v>0</v>
      </c>
      <c r="E223" s="229" t="s">
        <v>790</v>
      </c>
      <c r="F223" s="247"/>
      <c r="G223" s="247"/>
      <c r="H223" s="247"/>
      <c r="I223" s="247"/>
      <c r="J223" s="247"/>
      <c r="K223" s="247"/>
      <c r="L223" s="247"/>
      <c r="M223" s="247"/>
      <c r="N223" s="247"/>
      <c r="O223" s="247"/>
      <c r="P223" s="247"/>
      <c r="Q223" s="247"/>
    </row>
    <row r="224" outlineLevel="1" spans="1:17">
      <c r="A224" s="220">
        <v>55</v>
      </c>
      <c r="B224" s="241" t="s">
        <v>1113</v>
      </c>
      <c r="C224" s="232" t="s">
        <v>68</v>
      </c>
      <c r="D224" s="233">
        <f t="shared" si="72"/>
        <v>0</v>
      </c>
      <c r="E224" s="232" t="s">
        <v>790</v>
      </c>
      <c r="F224" s="247"/>
      <c r="G224" s="247"/>
      <c r="H224" s="247"/>
      <c r="I224" s="247"/>
      <c r="J224" s="247"/>
      <c r="K224" s="247"/>
      <c r="L224" s="247"/>
      <c r="M224" s="247"/>
      <c r="N224" s="247"/>
      <c r="O224" s="247"/>
      <c r="P224" s="247"/>
      <c r="Q224" s="247"/>
    </row>
    <row r="225" outlineLevel="1" spans="1:17">
      <c r="A225" s="220">
        <v>55</v>
      </c>
      <c r="B225" s="241" t="s">
        <v>1113</v>
      </c>
      <c r="C225" s="235" t="s">
        <v>19</v>
      </c>
      <c r="D225" s="236">
        <f t="shared" si="72"/>
        <v>0</v>
      </c>
      <c r="E225" s="235" t="s">
        <v>790</v>
      </c>
      <c r="F225" s="247"/>
      <c r="G225" s="247"/>
      <c r="H225" s="247"/>
      <c r="I225" s="247"/>
      <c r="J225" s="247"/>
      <c r="K225" s="247"/>
      <c r="L225" s="247"/>
      <c r="M225" s="247"/>
      <c r="N225" s="247"/>
      <c r="O225" s="247"/>
      <c r="P225" s="247"/>
      <c r="Q225" s="247"/>
    </row>
    <row r="226" outlineLevel="1" spans="1:17">
      <c r="A226" s="220">
        <v>56</v>
      </c>
      <c r="B226" s="241" t="s">
        <v>1115</v>
      </c>
      <c r="C226" s="242" t="s">
        <v>736</v>
      </c>
      <c r="D226" s="243">
        <f t="shared" si="72"/>
        <v>0</v>
      </c>
      <c r="E226" s="242" t="s">
        <v>790</v>
      </c>
      <c r="F226" s="246">
        <f t="shared" ref="F226:Q226" si="88">F227+F228+F229</f>
        <v>0</v>
      </c>
      <c r="G226" s="246">
        <f t="shared" si="88"/>
        <v>0</v>
      </c>
      <c r="H226" s="246">
        <f t="shared" si="88"/>
        <v>0</v>
      </c>
      <c r="I226" s="246">
        <f t="shared" si="88"/>
        <v>0</v>
      </c>
      <c r="J226" s="246">
        <f t="shared" si="88"/>
        <v>0</v>
      </c>
      <c r="K226" s="246">
        <f t="shared" si="88"/>
        <v>0</v>
      </c>
      <c r="L226" s="246">
        <f t="shared" si="88"/>
        <v>0</v>
      </c>
      <c r="M226" s="246">
        <f t="shared" si="88"/>
        <v>0</v>
      </c>
      <c r="N226" s="246">
        <f t="shared" si="88"/>
        <v>0</v>
      </c>
      <c r="O226" s="246">
        <f t="shared" si="88"/>
        <v>0</v>
      </c>
      <c r="P226" s="246">
        <f t="shared" si="88"/>
        <v>0</v>
      </c>
      <c r="Q226" s="246">
        <f t="shared" si="88"/>
        <v>0</v>
      </c>
    </row>
    <row r="227" outlineLevel="1" spans="1:17">
      <c r="A227" s="220">
        <v>56</v>
      </c>
      <c r="B227" s="241" t="s">
        <v>1115</v>
      </c>
      <c r="C227" s="229" t="s">
        <v>109</v>
      </c>
      <c r="D227" s="230">
        <f t="shared" si="72"/>
        <v>0</v>
      </c>
      <c r="E227" s="229" t="s">
        <v>790</v>
      </c>
      <c r="F227" s="247"/>
      <c r="G227" s="247"/>
      <c r="H227" s="247"/>
      <c r="I227" s="247"/>
      <c r="J227" s="247"/>
      <c r="K227" s="247"/>
      <c r="L227" s="247"/>
      <c r="M227" s="247"/>
      <c r="N227" s="247"/>
      <c r="O227" s="247"/>
      <c r="P227" s="247"/>
      <c r="Q227" s="247"/>
    </row>
    <row r="228" outlineLevel="1" spans="1:17">
      <c r="A228" s="220">
        <v>56</v>
      </c>
      <c r="B228" s="241" t="s">
        <v>1115</v>
      </c>
      <c r="C228" s="232" t="s">
        <v>68</v>
      </c>
      <c r="D228" s="233">
        <f t="shared" si="72"/>
        <v>0</v>
      </c>
      <c r="E228" s="232" t="s">
        <v>790</v>
      </c>
      <c r="F228" s="247"/>
      <c r="G228" s="247"/>
      <c r="H228" s="247"/>
      <c r="I228" s="247"/>
      <c r="J228" s="247"/>
      <c r="K228" s="247"/>
      <c r="L228" s="247"/>
      <c r="M228" s="247"/>
      <c r="N228" s="247"/>
      <c r="O228" s="247"/>
      <c r="P228" s="247"/>
      <c r="Q228" s="247"/>
    </row>
    <row r="229" outlineLevel="1" spans="1:17">
      <c r="A229" s="220">
        <v>56</v>
      </c>
      <c r="B229" s="241" t="s">
        <v>1115</v>
      </c>
      <c r="C229" s="235" t="s">
        <v>19</v>
      </c>
      <c r="D229" s="236">
        <f t="shared" si="72"/>
        <v>0</v>
      </c>
      <c r="E229" s="235" t="s">
        <v>790</v>
      </c>
      <c r="F229" s="247"/>
      <c r="G229" s="247"/>
      <c r="H229" s="247"/>
      <c r="I229" s="247"/>
      <c r="J229" s="247"/>
      <c r="K229" s="247"/>
      <c r="L229" s="247"/>
      <c r="M229" s="247"/>
      <c r="N229" s="247"/>
      <c r="O229" s="247"/>
      <c r="P229" s="247"/>
      <c r="Q229" s="247"/>
    </row>
    <row r="230" outlineLevel="1" spans="1:17">
      <c r="A230" s="220">
        <v>57</v>
      </c>
      <c r="B230" s="241" t="s">
        <v>1117</v>
      </c>
      <c r="C230" s="242" t="s">
        <v>736</v>
      </c>
      <c r="D230" s="243">
        <f t="shared" si="72"/>
        <v>0</v>
      </c>
      <c r="E230" s="242" t="s">
        <v>790</v>
      </c>
      <c r="F230" s="246">
        <f t="shared" ref="F230:Q230" si="89">F231+F232+F233</f>
        <v>0</v>
      </c>
      <c r="G230" s="246">
        <f t="shared" si="89"/>
        <v>0</v>
      </c>
      <c r="H230" s="246">
        <f t="shared" si="89"/>
        <v>0</v>
      </c>
      <c r="I230" s="246">
        <f t="shared" si="89"/>
        <v>0</v>
      </c>
      <c r="J230" s="246">
        <f t="shared" si="89"/>
        <v>0</v>
      </c>
      <c r="K230" s="246">
        <f t="shared" si="89"/>
        <v>0</v>
      </c>
      <c r="L230" s="246">
        <f t="shared" si="89"/>
        <v>0</v>
      </c>
      <c r="M230" s="246">
        <f t="shared" si="89"/>
        <v>0</v>
      </c>
      <c r="N230" s="246">
        <f t="shared" si="89"/>
        <v>0</v>
      </c>
      <c r="O230" s="246">
        <f t="shared" si="89"/>
        <v>0</v>
      </c>
      <c r="P230" s="246">
        <f t="shared" si="89"/>
        <v>0</v>
      </c>
      <c r="Q230" s="246">
        <f t="shared" si="89"/>
        <v>0</v>
      </c>
    </row>
    <row r="231" outlineLevel="1" spans="1:17">
      <c r="A231" s="220">
        <v>57</v>
      </c>
      <c r="B231" s="241" t="s">
        <v>1117</v>
      </c>
      <c r="C231" s="229" t="s">
        <v>109</v>
      </c>
      <c r="D231" s="230">
        <f t="shared" si="72"/>
        <v>0</v>
      </c>
      <c r="E231" s="229" t="s">
        <v>790</v>
      </c>
      <c r="F231" s="247"/>
      <c r="G231" s="247"/>
      <c r="H231" s="247"/>
      <c r="I231" s="247"/>
      <c r="J231" s="247"/>
      <c r="K231" s="247"/>
      <c r="L231" s="247"/>
      <c r="M231" s="247"/>
      <c r="N231" s="247"/>
      <c r="O231" s="247"/>
      <c r="P231" s="247"/>
      <c r="Q231" s="247"/>
    </row>
    <row r="232" outlineLevel="1" spans="1:17">
      <c r="A232" s="220">
        <v>57</v>
      </c>
      <c r="B232" s="241" t="s">
        <v>1117</v>
      </c>
      <c r="C232" s="232" t="s">
        <v>68</v>
      </c>
      <c r="D232" s="233">
        <f t="shared" si="72"/>
        <v>0</v>
      </c>
      <c r="E232" s="232" t="s">
        <v>790</v>
      </c>
      <c r="F232" s="247"/>
      <c r="G232" s="247"/>
      <c r="H232" s="247"/>
      <c r="I232" s="247"/>
      <c r="J232" s="247"/>
      <c r="K232" s="247"/>
      <c r="L232" s="247"/>
      <c r="M232" s="247"/>
      <c r="N232" s="247"/>
      <c r="O232" s="247"/>
      <c r="P232" s="247"/>
      <c r="Q232" s="247"/>
    </row>
    <row r="233" outlineLevel="1" spans="1:17">
      <c r="A233" s="220">
        <v>57</v>
      </c>
      <c r="B233" s="241" t="s">
        <v>1117</v>
      </c>
      <c r="C233" s="235" t="s">
        <v>19</v>
      </c>
      <c r="D233" s="236">
        <f t="shared" si="72"/>
        <v>0</v>
      </c>
      <c r="E233" s="235" t="s">
        <v>790</v>
      </c>
      <c r="F233" s="247"/>
      <c r="G233" s="247"/>
      <c r="H233" s="247"/>
      <c r="I233" s="247"/>
      <c r="J233" s="247"/>
      <c r="K233" s="247"/>
      <c r="L233" s="247"/>
      <c r="M233" s="247"/>
      <c r="N233" s="247"/>
      <c r="O233" s="247"/>
      <c r="P233" s="247"/>
      <c r="Q233" s="247"/>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8" t="s">
        <v>766</v>
      </c>
      <c r="C3" s="218" t="s">
        <v>2405</v>
      </c>
      <c r="D3" s="218" t="s">
        <v>2407</v>
      </c>
    </row>
    <row r="4" spans="2:4">
      <c r="B4" t="s">
        <v>1836</v>
      </c>
      <c r="C4" t="s">
        <v>2406</v>
      </c>
      <c r="D4" t="s">
        <v>2408</v>
      </c>
    </row>
    <row r="5" spans="2:4">
      <c r="B5" t="s">
        <v>928</v>
      </c>
      <c r="C5" t="s">
        <v>2416</v>
      </c>
      <c r="D5" t="s">
        <v>2417</v>
      </c>
    </row>
    <row r="6" spans="2:4">
      <c r="B6" s="219" t="s">
        <v>1409</v>
      </c>
      <c r="C6" t="s">
        <v>2418</v>
      </c>
      <c r="D6" t="s">
        <v>2419</v>
      </c>
    </row>
    <row r="7" spans="2:4">
      <c r="B7" t="s">
        <v>788</v>
      </c>
      <c r="D7" t="s">
        <v>2420</v>
      </c>
    </row>
    <row r="8" spans="4:4">
      <c r="D8" t="s">
        <v>2421</v>
      </c>
    </row>
    <row r="9" spans="4:4">
      <c r="D9" t="s">
        <v>2422</v>
      </c>
    </row>
    <row r="10" spans="4:4">
      <c r="D10" t="s">
        <v>2423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7" t="s">
        <v>1638</v>
      </c>
      <c r="C2" s="177" t="s">
        <v>2424</v>
      </c>
      <c r="D2" s="178">
        <v>150</v>
      </c>
      <c r="E2" s="179"/>
    </row>
    <row r="3" ht="16.5" spans="2:5">
      <c r="B3" s="177" t="s">
        <v>1641</v>
      </c>
      <c r="C3" s="177" t="s">
        <v>2424</v>
      </c>
      <c r="D3" s="178">
        <v>610</v>
      </c>
      <c r="E3" s="179"/>
    </row>
    <row r="4" ht="16.5" spans="2:5">
      <c r="B4" s="177" t="s">
        <v>1644</v>
      </c>
      <c r="C4" s="177" t="s">
        <v>2424</v>
      </c>
      <c r="D4" s="178">
        <v>270</v>
      </c>
      <c r="E4" s="179"/>
    </row>
    <row r="5" ht="16.5" spans="2:5">
      <c r="B5" s="177" t="s">
        <v>1646</v>
      </c>
      <c r="C5" s="177" t="s">
        <v>2424</v>
      </c>
      <c r="D5" s="178">
        <v>600</v>
      </c>
      <c r="E5" s="179"/>
    </row>
    <row r="6" ht="16.5" spans="2:5">
      <c r="B6" s="177" t="s">
        <v>1648</v>
      </c>
      <c r="C6" s="177" t="s">
        <v>2424</v>
      </c>
      <c r="D6" s="178">
        <v>150</v>
      </c>
      <c r="E6" s="179"/>
    </row>
    <row r="7" ht="16.5" spans="2:5">
      <c r="B7" s="177" t="s">
        <v>1650</v>
      </c>
      <c r="C7" s="177" t="s">
        <v>2424</v>
      </c>
      <c r="D7" s="178">
        <v>380</v>
      </c>
      <c r="E7" s="179"/>
    </row>
    <row r="8" ht="16.5" spans="2:5">
      <c r="B8" s="177" t="s">
        <v>1652</v>
      </c>
      <c r="C8" s="177" t="s">
        <v>2424</v>
      </c>
      <c r="D8" s="178">
        <v>150</v>
      </c>
      <c r="E8" s="179"/>
    </row>
    <row r="9" ht="16.5" spans="2:5">
      <c r="B9" s="177" t="s">
        <v>1638</v>
      </c>
      <c r="C9" s="177" t="s">
        <v>2425</v>
      </c>
      <c r="D9" s="178">
        <v>250</v>
      </c>
      <c r="E9" s="179"/>
    </row>
    <row r="10" ht="16.5" spans="2:5">
      <c r="B10" s="177" t="s">
        <v>1641</v>
      </c>
      <c r="C10" s="177" t="s">
        <v>2425</v>
      </c>
      <c r="D10" s="178">
        <v>910</v>
      </c>
      <c r="E10" s="179"/>
    </row>
    <row r="11" ht="16.5" spans="2:5">
      <c r="B11" s="177" t="s">
        <v>1644</v>
      </c>
      <c r="C11" s="177" t="s">
        <v>2425</v>
      </c>
      <c r="D11" s="178">
        <v>260</v>
      </c>
      <c r="E11" s="179"/>
    </row>
    <row r="12" ht="16.5" spans="2:5">
      <c r="B12" s="177" t="s">
        <v>1646</v>
      </c>
      <c r="C12" s="177" t="s">
        <v>2425</v>
      </c>
      <c r="D12" s="178">
        <v>1012</v>
      </c>
      <c r="E12" s="179"/>
    </row>
    <row r="13" ht="16.5" spans="2:5">
      <c r="B13" s="177" t="s">
        <v>1648</v>
      </c>
      <c r="C13" s="177" t="s">
        <v>2425</v>
      </c>
      <c r="D13" s="178">
        <v>150</v>
      </c>
      <c r="E13" s="179"/>
    </row>
    <row r="14" ht="16.5" spans="2:5">
      <c r="B14" s="177" t="s">
        <v>1650</v>
      </c>
      <c r="C14" s="177" t="s">
        <v>2425</v>
      </c>
      <c r="D14" s="178">
        <v>380</v>
      </c>
      <c r="E14" s="179"/>
    </row>
    <row r="15" ht="16.5" spans="2:5">
      <c r="B15" s="177" t="s">
        <v>1652</v>
      </c>
      <c r="C15" s="177" t="s">
        <v>2425</v>
      </c>
      <c r="D15" s="178">
        <v>150</v>
      </c>
      <c r="E15" s="179"/>
    </row>
    <row r="16" ht="16.5" spans="2:5">
      <c r="B16" s="177" t="s">
        <v>1638</v>
      </c>
      <c r="C16" s="177" t="s">
        <v>2426</v>
      </c>
      <c r="D16" s="178">
        <v>250</v>
      </c>
      <c r="E16" s="179"/>
    </row>
    <row r="17" ht="16.5" spans="2:5">
      <c r="B17" s="177" t="s">
        <v>1641</v>
      </c>
      <c r="C17" s="177" t="s">
        <v>2426</v>
      </c>
      <c r="D17" s="178">
        <v>960</v>
      </c>
      <c r="E17" s="179"/>
    </row>
    <row r="18" ht="16.5" spans="2:5">
      <c r="B18" s="177" t="s">
        <v>1644</v>
      </c>
      <c r="C18" s="177" t="s">
        <v>2426</v>
      </c>
      <c r="D18" s="178">
        <v>260</v>
      </c>
      <c r="E18" s="179"/>
    </row>
    <row r="19" ht="16.5" spans="2:5">
      <c r="B19" s="177" t="s">
        <v>1646</v>
      </c>
      <c r="C19" s="177" t="s">
        <v>2426</v>
      </c>
      <c r="D19" s="178">
        <v>1012</v>
      </c>
      <c r="E19" s="179"/>
    </row>
    <row r="20" ht="16.5" spans="2:5">
      <c r="B20" s="177" t="s">
        <v>1648</v>
      </c>
      <c r="C20" s="177" t="s">
        <v>2426</v>
      </c>
      <c r="D20" s="178">
        <v>150</v>
      </c>
      <c r="E20" s="179"/>
    </row>
    <row r="21" ht="16.5" spans="2:5">
      <c r="B21" s="177" t="s">
        <v>1650</v>
      </c>
      <c r="C21" s="177" t="s">
        <v>2426</v>
      </c>
      <c r="D21" s="178">
        <v>380</v>
      </c>
      <c r="E21" s="179"/>
    </row>
    <row r="22" ht="16.5" spans="2:5">
      <c r="B22" s="177" t="s">
        <v>1652</v>
      </c>
      <c r="C22" s="177" t="s">
        <v>2426</v>
      </c>
      <c r="D22" s="178">
        <v>150</v>
      </c>
      <c r="E22" s="179"/>
    </row>
    <row r="26" ht="112.5" spans="2:131">
      <c r="B26" s="180" t="s">
        <v>2427</v>
      </c>
      <c r="C26" s="181" t="s">
        <v>2428</v>
      </c>
      <c r="D26" s="180" t="s">
        <v>2429</v>
      </c>
      <c r="E26" s="180"/>
      <c r="F26" s="182" t="s">
        <v>2406</v>
      </c>
      <c r="G26" s="182" t="s">
        <v>2406</v>
      </c>
      <c r="H26" s="182" t="s">
        <v>2406</v>
      </c>
      <c r="I26" s="182" t="s">
        <v>2406</v>
      </c>
      <c r="J26" s="182" t="s">
        <v>2406</v>
      </c>
      <c r="K26" s="182" t="s">
        <v>2406</v>
      </c>
      <c r="L26" s="182" t="s">
        <v>2406</v>
      </c>
      <c r="M26" s="182" t="s">
        <v>2406</v>
      </c>
      <c r="N26" s="182" t="s">
        <v>2406</v>
      </c>
      <c r="O26" s="182" t="s">
        <v>2406</v>
      </c>
      <c r="P26" s="182" t="s">
        <v>2406</v>
      </c>
      <c r="Q26" s="182" t="s">
        <v>2406</v>
      </c>
      <c r="R26" s="182" t="s">
        <v>2406</v>
      </c>
      <c r="S26" s="182" t="s">
        <v>2406</v>
      </c>
      <c r="T26" s="182" t="s">
        <v>2406</v>
      </c>
      <c r="U26" s="182" t="s">
        <v>2406</v>
      </c>
      <c r="V26" s="182" t="s">
        <v>2406</v>
      </c>
      <c r="W26" s="182" t="s">
        <v>2406</v>
      </c>
      <c r="X26" s="182" t="s">
        <v>2406</v>
      </c>
      <c r="Y26" s="182" t="s">
        <v>2406</v>
      </c>
      <c r="Z26" s="182" t="s">
        <v>2406</v>
      </c>
      <c r="AA26" s="182" t="s">
        <v>2416</v>
      </c>
      <c r="AB26" s="182" t="s">
        <v>2416</v>
      </c>
      <c r="AC26" s="182" t="s">
        <v>2416</v>
      </c>
      <c r="AD26" s="182" t="s">
        <v>2416</v>
      </c>
      <c r="AE26" s="182" t="s">
        <v>2416</v>
      </c>
      <c r="AF26" s="182" t="s">
        <v>2416</v>
      </c>
      <c r="AG26" s="182" t="s">
        <v>2416</v>
      </c>
      <c r="AH26" s="182" t="s">
        <v>2416</v>
      </c>
      <c r="AI26" s="182" t="s">
        <v>2416</v>
      </c>
      <c r="AJ26" s="182" t="s">
        <v>2416</v>
      </c>
      <c r="AK26" s="182" t="s">
        <v>2416</v>
      </c>
      <c r="AL26" s="182" t="s">
        <v>2416</v>
      </c>
      <c r="AM26" s="182" t="s">
        <v>2416</v>
      </c>
      <c r="AN26" s="182" t="s">
        <v>2416</v>
      </c>
      <c r="AO26" s="182" t="s">
        <v>2416</v>
      </c>
      <c r="AP26" s="182" t="s">
        <v>2416</v>
      </c>
      <c r="AQ26" s="182" t="s">
        <v>2416</v>
      </c>
      <c r="AR26" s="182" t="s">
        <v>2416</v>
      </c>
      <c r="AS26" s="182" t="s">
        <v>2416</v>
      </c>
      <c r="AT26" s="182" t="s">
        <v>2416</v>
      </c>
      <c r="AU26" s="182" t="s">
        <v>2416</v>
      </c>
      <c r="AV26" s="182" t="s">
        <v>2418</v>
      </c>
      <c r="AW26" s="182" t="s">
        <v>2418</v>
      </c>
      <c r="AX26" s="182" t="s">
        <v>2418</v>
      </c>
      <c r="AY26" s="182" t="s">
        <v>2418</v>
      </c>
      <c r="AZ26" s="182" t="s">
        <v>2418</v>
      </c>
      <c r="BA26" s="182" t="s">
        <v>2418</v>
      </c>
      <c r="BB26" s="182" t="s">
        <v>2418</v>
      </c>
      <c r="BC26" s="182" t="s">
        <v>2418</v>
      </c>
      <c r="BD26" s="182" t="s">
        <v>2418</v>
      </c>
      <c r="BE26" s="182" t="s">
        <v>2418</v>
      </c>
      <c r="BF26" s="182" t="s">
        <v>2418</v>
      </c>
      <c r="BG26" s="182" t="s">
        <v>2418</v>
      </c>
      <c r="BH26" s="182" t="s">
        <v>2418</v>
      </c>
      <c r="BI26" s="182" t="s">
        <v>2418</v>
      </c>
      <c r="BJ26" s="182" t="s">
        <v>2418</v>
      </c>
      <c r="BK26" s="182" t="s">
        <v>2418</v>
      </c>
      <c r="BL26" s="182" t="s">
        <v>2418</v>
      </c>
      <c r="BM26" s="182" t="s">
        <v>2418</v>
      </c>
      <c r="BN26" s="182" t="s">
        <v>2418</v>
      </c>
      <c r="BO26" s="182" t="s">
        <v>2418</v>
      </c>
      <c r="BP26" s="182" t="s">
        <v>2418</v>
      </c>
      <c r="BQ26" s="182" t="s">
        <v>2406</v>
      </c>
      <c r="BR26" s="182" t="s">
        <v>2406</v>
      </c>
      <c r="BS26" s="182" t="s">
        <v>2406</v>
      </c>
      <c r="BT26" s="182" t="s">
        <v>2406</v>
      </c>
      <c r="BU26" s="182" t="s">
        <v>2406</v>
      </c>
      <c r="BV26" s="182" t="s">
        <v>2406</v>
      </c>
      <c r="BW26" s="182" t="s">
        <v>2406</v>
      </c>
      <c r="BX26" s="182" t="s">
        <v>2406</v>
      </c>
      <c r="BY26" s="182" t="s">
        <v>2406</v>
      </c>
      <c r="BZ26" s="182" t="s">
        <v>2406</v>
      </c>
      <c r="CA26" s="182" t="s">
        <v>2406</v>
      </c>
      <c r="CB26" s="182" t="s">
        <v>2406</v>
      </c>
      <c r="CC26" s="182" t="s">
        <v>2406</v>
      </c>
      <c r="CD26" s="182" t="s">
        <v>2406</v>
      </c>
      <c r="CE26" s="182" t="s">
        <v>2406</v>
      </c>
      <c r="CF26" s="182" t="s">
        <v>2406</v>
      </c>
      <c r="CG26" s="182" t="s">
        <v>2406</v>
      </c>
      <c r="CH26" s="182" t="s">
        <v>2406</v>
      </c>
      <c r="CI26" s="182" t="s">
        <v>2406</v>
      </c>
      <c r="CJ26" s="182" t="s">
        <v>2406</v>
      </c>
      <c r="CK26" s="182" t="s">
        <v>2406</v>
      </c>
      <c r="CL26" s="182" t="s">
        <v>2416</v>
      </c>
      <c r="CM26" s="182" t="s">
        <v>2416</v>
      </c>
      <c r="CN26" s="182" t="s">
        <v>2416</v>
      </c>
      <c r="CO26" s="182" t="s">
        <v>2416</v>
      </c>
      <c r="CP26" s="182" t="s">
        <v>2416</v>
      </c>
      <c r="CQ26" s="182" t="s">
        <v>2416</v>
      </c>
      <c r="CR26" s="182" t="s">
        <v>2416</v>
      </c>
      <c r="CS26" s="182" t="s">
        <v>2416</v>
      </c>
      <c r="CT26" s="182" t="s">
        <v>2416</v>
      </c>
      <c r="CU26" s="182" t="s">
        <v>2416</v>
      </c>
      <c r="CV26" s="182" t="s">
        <v>2416</v>
      </c>
      <c r="CW26" s="182" t="s">
        <v>2416</v>
      </c>
      <c r="CX26" s="182" t="s">
        <v>2416</v>
      </c>
      <c r="CY26" s="182" t="s">
        <v>2416</v>
      </c>
      <c r="CZ26" s="182" t="s">
        <v>2416</v>
      </c>
      <c r="DA26" s="182" t="s">
        <v>2416</v>
      </c>
      <c r="DB26" s="182" t="s">
        <v>2416</v>
      </c>
      <c r="DC26" s="182" t="s">
        <v>2416</v>
      </c>
      <c r="DD26" s="182" t="s">
        <v>2416</v>
      </c>
      <c r="DE26" s="182" t="s">
        <v>2416</v>
      </c>
      <c r="DF26" s="182" t="s">
        <v>2416</v>
      </c>
      <c r="DG26" s="182" t="s">
        <v>2418</v>
      </c>
      <c r="DH26" s="182" t="s">
        <v>2418</v>
      </c>
      <c r="DI26" s="182" t="s">
        <v>2418</v>
      </c>
      <c r="DJ26" s="182" t="s">
        <v>2418</v>
      </c>
      <c r="DK26" s="182" t="s">
        <v>2418</v>
      </c>
      <c r="DL26" s="182" t="s">
        <v>2418</v>
      </c>
      <c r="DM26" s="182" t="s">
        <v>2418</v>
      </c>
      <c r="DN26" s="182" t="s">
        <v>2418</v>
      </c>
      <c r="DO26" s="182" t="s">
        <v>2418</v>
      </c>
      <c r="DP26" s="182" t="s">
        <v>2418</v>
      </c>
      <c r="DQ26" s="182" t="s">
        <v>2418</v>
      </c>
      <c r="DR26" s="182" t="s">
        <v>2418</v>
      </c>
      <c r="DS26" s="182" t="s">
        <v>2418</v>
      </c>
      <c r="DT26" s="182" t="s">
        <v>2418</v>
      </c>
      <c r="DU26" s="182" t="s">
        <v>2418</v>
      </c>
      <c r="DV26" s="182" t="s">
        <v>2418</v>
      </c>
      <c r="DW26" s="182" t="s">
        <v>2418</v>
      </c>
      <c r="DX26" s="182" t="s">
        <v>2418</v>
      </c>
      <c r="DY26" s="182" t="s">
        <v>2418</v>
      </c>
      <c r="DZ26" s="182" t="s">
        <v>2418</v>
      </c>
      <c r="EA26" s="182" t="s">
        <v>2418</v>
      </c>
    </row>
    <row r="27" ht="37.5" spans="2:131">
      <c r="B27" s="180"/>
      <c r="C27" s="183"/>
      <c r="D27" s="180"/>
      <c r="E27" s="180"/>
      <c r="F27" s="182" t="s">
        <v>2430</v>
      </c>
      <c r="G27" s="182" t="s">
        <v>2430</v>
      </c>
      <c r="H27" s="182" t="s">
        <v>2430</v>
      </c>
      <c r="I27" s="182" t="s">
        <v>2430</v>
      </c>
      <c r="J27" s="182" t="s">
        <v>2430</v>
      </c>
      <c r="K27" s="182" t="s">
        <v>2430</v>
      </c>
      <c r="L27" s="182" t="s">
        <v>2430</v>
      </c>
      <c r="M27" s="182" t="s">
        <v>2431</v>
      </c>
      <c r="N27" s="182" t="s">
        <v>2431</v>
      </c>
      <c r="O27" s="182" t="s">
        <v>2431</v>
      </c>
      <c r="P27" s="182" t="s">
        <v>2431</v>
      </c>
      <c r="Q27" s="182" t="s">
        <v>2431</v>
      </c>
      <c r="R27" s="182" t="s">
        <v>2431</v>
      </c>
      <c r="S27" s="182" t="s">
        <v>2431</v>
      </c>
      <c r="T27" s="182" t="s">
        <v>2432</v>
      </c>
      <c r="U27" s="182" t="s">
        <v>2432</v>
      </c>
      <c r="V27" s="182" t="s">
        <v>2432</v>
      </c>
      <c r="W27" s="182" t="s">
        <v>2432</v>
      </c>
      <c r="X27" s="182" t="s">
        <v>2432</v>
      </c>
      <c r="Y27" s="182" t="s">
        <v>2432</v>
      </c>
      <c r="Z27" s="182" t="s">
        <v>2432</v>
      </c>
      <c r="AA27" s="182" t="s">
        <v>2430</v>
      </c>
      <c r="AB27" s="182" t="s">
        <v>2430</v>
      </c>
      <c r="AC27" s="182" t="s">
        <v>2430</v>
      </c>
      <c r="AD27" s="182" t="s">
        <v>2430</v>
      </c>
      <c r="AE27" s="182" t="s">
        <v>2430</v>
      </c>
      <c r="AF27" s="182" t="s">
        <v>2430</v>
      </c>
      <c r="AG27" s="182" t="s">
        <v>2430</v>
      </c>
      <c r="AH27" s="182" t="s">
        <v>2431</v>
      </c>
      <c r="AI27" s="182" t="s">
        <v>2431</v>
      </c>
      <c r="AJ27" s="182" t="s">
        <v>2431</v>
      </c>
      <c r="AK27" s="182" t="s">
        <v>2431</v>
      </c>
      <c r="AL27" s="182" t="s">
        <v>2431</v>
      </c>
      <c r="AM27" s="182" t="s">
        <v>2431</v>
      </c>
      <c r="AN27" s="182" t="s">
        <v>2431</v>
      </c>
      <c r="AO27" s="182" t="s">
        <v>2432</v>
      </c>
      <c r="AP27" s="182" t="s">
        <v>2432</v>
      </c>
      <c r="AQ27" s="182" t="s">
        <v>2432</v>
      </c>
      <c r="AR27" s="182" t="s">
        <v>2432</v>
      </c>
      <c r="AS27" s="182" t="s">
        <v>2432</v>
      </c>
      <c r="AT27" s="182" t="s">
        <v>2432</v>
      </c>
      <c r="AU27" s="182" t="s">
        <v>2432</v>
      </c>
      <c r="AV27" s="182" t="s">
        <v>2430</v>
      </c>
      <c r="AW27" s="182" t="s">
        <v>2430</v>
      </c>
      <c r="AX27" s="182" t="s">
        <v>2430</v>
      </c>
      <c r="AY27" s="182" t="s">
        <v>2430</v>
      </c>
      <c r="AZ27" s="182" t="s">
        <v>2430</v>
      </c>
      <c r="BA27" s="182" t="s">
        <v>2430</v>
      </c>
      <c r="BB27" s="182" t="s">
        <v>2430</v>
      </c>
      <c r="BC27" s="182" t="s">
        <v>2431</v>
      </c>
      <c r="BD27" s="182" t="s">
        <v>2431</v>
      </c>
      <c r="BE27" s="182" t="s">
        <v>2431</v>
      </c>
      <c r="BF27" s="182" t="s">
        <v>2431</v>
      </c>
      <c r="BG27" s="182" t="s">
        <v>2431</v>
      </c>
      <c r="BH27" s="182" t="s">
        <v>2431</v>
      </c>
      <c r="BI27" s="182" t="s">
        <v>2431</v>
      </c>
      <c r="BJ27" s="182" t="s">
        <v>2432</v>
      </c>
      <c r="BK27" s="182" t="s">
        <v>2432</v>
      </c>
      <c r="BL27" s="182" t="s">
        <v>2432</v>
      </c>
      <c r="BM27" s="182" t="s">
        <v>2432</v>
      </c>
      <c r="BN27" s="182" t="s">
        <v>2432</v>
      </c>
      <c r="BO27" s="182" t="s">
        <v>2432</v>
      </c>
      <c r="BP27" s="182" t="s">
        <v>2432</v>
      </c>
      <c r="BQ27" s="182" t="s">
        <v>2430</v>
      </c>
      <c r="BR27" s="182" t="s">
        <v>2430</v>
      </c>
      <c r="BS27" s="182" t="s">
        <v>2430</v>
      </c>
      <c r="BT27" s="182" t="s">
        <v>2430</v>
      </c>
      <c r="BU27" s="182" t="s">
        <v>2430</v>
      </c>
      <c r="BV27" s="182" t="s">
        <v>2430</v>
      </c>
      <c r="BW27" s="182" t="s">
        <v>2430</v>
      </c>
      <c r="BX27" s="182" t="s">
        <v>2431</v>
      </c>
      <c r="BY27" s="182" t="s">
        <v>2431</v>
      </c>
      <c r="BZ27" s="182" t="s">
        <v>2431</v>
      </c>
      <c r="CA27" s="182" t="s">
        <v>2431</v>
      </c>
      <c r="CB27" s="182" t="s">
        <v>2431</v>
      </c>
      <c r="CC27" s="182" t="s">
        <v>2431</v>
      </c>
      <c r="CD27" s="182" t="s">
        <v>2431</v>
      </c>
      <c r="CE27" s="182" t="s">
        <v>2432</v>
      </c>
      <c r="CF27" s="182" t="s">
        <v>2432</v>
      </c>
      <c r="CG27" s="182" t="s">
        <v>2432</v>
      </c>
      <c r="CH27" s="182" t="s">
        <v>2432</v>
      </c>
      <c r="CI27" s="182" t="s">
        <v>2432</v>
      </c>
      <c r="CJ27" s="182" t="s">
        <v>2432</v>
      </c>
      <c r="CK27" s="182" t="s">
        <v>2432</v>
      </c>
      <c r="CL27" s="182" t="s">
        <v>2430</v>
      </c>
      <c r="CM27" s="182" t="s">
        <v>2430</v>
      </c>
      <c r="CN27" s="182" t="s">
        <v>2430</v>
      </c>
      <c r="CO27" s="182" t="s">
        <v>2430</v>
      </c>
      <c r="CP27" s="182" t="s">
        <v>2430</v>
      </c>
      <c r="CQ27" s="182" t="s">
        <v>2430</v>
      </c>
      <c r="CR27" s="182" t="s">
        <v>2430</v>
      </c>
      <c r="CS27" s="182" t="s">
        <v>2431</v>
      </c>
      <c r="CT27" s="182" t="s">
        <v>2431</v>
      </c>
      <c r="CU27" s="182" t="s">
        <v>2431</v>
      </c>
      <c r="CV27" s="182" t="s">
        <v>2431</v>
      </c>
      <c r="CW27" s="182" t="s">
        <v>2431</v>
      </c>
      <c r="CX27" s="182" t="s">
        <v>2431</v>
      </c>
      <c r="CY27" s="182" t="s">
        <v>2431</v>
      </c>
      <c r="CZ27" s="182" t="s">
        <v>2432</v>
      </c>
      <c r="DA27" s="182" t="s">
        <v>2432</v>
      </c>
      <c r="DB27" s="182" t="s">
        <v>2432</v>
      </c>
      <c r="DC27" s="182" t="s">
        <v>2432</v>
      </c>
      <c r="DD27" s="182" t="s">
        <v>2432</v>
      </c>
      <c r="DE27" s="182" t="s">
        <v>2432</v>
      </c>
      <c r="DF27" s="182" t="s">
        <v>2432</v>
      </c>
      <c r="DG27" s="182" t="s">
        <v>2430</v>
      </c>
      <c r="DH27" s="182" t="s">
        <v>2430</v>
      </c>
      <c r="DI27" s="182" t="s">
        <v>2430</v>
      </c>
      <c r="DJ27" s="182" t="s">
        <v>2430</v>
      </c>
      <c r="DK27" s="182" t="s">
        <v>2430</v>
      </c>
      <c r="DL27" s="182" t="s">
        <v>2430</v>
      </c>
      <c r="DM27" s="182" t="s">
        <v>2430</v>
      </c>
      <c r="DN27" s="182" t="s">
        <v>2431</v>
      </c>
      <c r="DO27" s="182" t="s">
        <v>2431</v>
      </c>
      <c r="DP27" s="182" t="s">
        <v>2431</v>
      </c>
      <c r="DQ27" s="182" t="s">
        <v>2431</v>
      </c>
      <c r="DR27" s="182" t="s">
        <v>2431</v>
      </c>
      <c r="DS27" s="182" t="s">
        <v>2431</v>
      </c>
      <c r="DT27" s="182" t="s">
        <v>2431</v>
      </c>
      <c r="DU27" s="182" t="s">
        <v>2432</v>
      </c>
      <c r="DV27" s="182" t="s">
        <v>2432</v>
      </c>
      <c r="DW27" s="182" t="s">
        <v>2432</v>
      </c>
      <c r="DX27" s="182" t="s">
        <v>2432</v>
      </c>
      <c r="DY27" s="182" t="s">
        <v>2432</v>
      </c>
      <c r="DZ27" s="182" t="s">
        <v>2432</v>
      </c>
      <c r="EA27" s="182" t="s">
        <v>2432</v>
      </c>
    </row>
    <row r="28" ht="40.5" spans="2:131">
      <c r="B28" s="180"/>
      <c r="C28" s="184"/>
      <c r="D28" s="180"/>
      <c r="E28" s="180"/>
      <c r="F28" s="182" t="s">
        <v>2408</v>
      </c>
      <c r="G28" s="185" t="s">
        <v>2417</v>
      </c>
      <c r="H28" s="185" t="s">
        <v>2419</v>
      </c>
      <c r="I28" s="185" t="s">
        <v>2420</v>
      </c>
      <c r="J28" s="185" t="s">
        <v>2421</v>
      </c>
      <c r="K28" s="185" t="s">
        <v>2422</v>
      </c>
      <c r="L28" s="206" t="s">
        <v>2423</v>
      </c>
      <c r="M28" s="182" t="s">
        <v>2408</v>
      </c>
      <c r="N28" s="185" t="s">
        <v>2417</v>
      </c>
      <c r="O28" s="185" t="s">
        <v>2419</v>
      </c>
      <c r="P28" s="207" t="s">
        <v>2420</v>
      </c>
      <c r="Q28" s="207" t="s">
        <v>2421</v>
      </c>
      <c r="R28" s="207" t="s">
        <v>2422</v>
      </c>
      <c r="S28" s="206" t="s">
        <v>2423</v>
      </c>
      <c r="T28" s="211" t="s">
        <v>2408</v>
      </c>
      <c r="U28" s="207" t="s">
        <v>2417</v>
      </c>
      <c r="V28" s="207" t="s">
        <v>2419</v>
      </c>
      <c r="W28" s="207" t="s">
        <v>2420</v>
      </c>
      <c r="X28" s="207" t="s">
        <v>2421</v>
      </c>
      <c r="Y28" s="207" t="s">
        <v>2422</v>
      </c>
      <c r="Z28" s="206" t="s">
        <v>2423</v>
      </c>
      <c r="AA28" s="212" t="s">
        <v>2408</v>
      </c>
      <c r="AB28" s="207" t="s">
        <v>2417</v>
      </c>
      <c r="AC28" s="207" t="s">
        <v>2419</v>
      </c>
      <c r="AD28" s="207" t="s">
        <v>2420</v>
      </c>
      <c r="AE28" s="207" t="s">
        <v>2421</v>
      </c>
      <c r="AF28" s="207" t="s">
        <v>2422</v>
      </c>
      <c r="AG28" s="206" t="s">
        <v>2423</v>
      </c>
      <c r="AH28" s="212" t="s">
        <v>2408</v>
      </c>
      <c r="AI28" s="207" t="s">
        <v>2417</v>
      </c>
      <c r="AJ28" s="207" t="s">
        <v>2419</v>
      </c>
      <c r="AK28" s="207" t="s">
        <v>2420</v>
      </c>
      <c r="AL28" s="207" t="s">
        <v>2421</v>
      </c>
      <c r="AM28" s="207" t="s">
        <v>2422</v>
      </c>
      <c r="AN28" s="206" t="s">
        <v>2423</v>
      </c>
      <c r="AO28" s="212" t="s">
        <v>2408</v>
      </c>
      <c r="AP28" s="207" t="s">
        <v>2417</v>
      </c>
      <c r="AQ28" s="207" t="s">
        <v>2419</v>
      </c>
      <c r="AR28" s="207" t="s">
        <v>2420</v>
      </c>
      <c r="AS28" s="207" t="s">
        <v>2421</v>
      </c>
      <c r="AT28" s="207" t="s">
        <v>2422</v>
      </c>
      <c r="AU28" s="206" t="s">
        <v>2423</v>
      </c>
      <c r="AV28" s="211" t="s">
        <v>2408</v>
      </c>
      <c r="AW28" s="206" t="s">
        <v>2417</v>
      </c>
      <c r="AX28" s="206" t="s">
        <v>2419</v>
      </c>
      <c r="AY28" s="206" t="s">
        <v>2420</v>
      </c>
      <c r="AZ28" s="206" t="s">
        <v>2421</v>
      </c>
      <c r="BA28" s="206" t="s">
        <v>2422</v>
      </c>
      <c r="BB28" s="206" t="s">
        <v>2423</v>
      </c>
      <c r="BC28" s="211" t="s">
        <v>2408</v>
      </c>
      <c r="BD28" s="206" t="s">
        <v>2417</v>
      </c>
      <c r="BE28" s="206" t="s">
        <v>2419</v>
      </c>
      <c r="BF28" s="206" t="s">
        <v>2420</v>
      </c>
      <c r="BG28" s="214" t="s">
        <v>2421</v>
      </c>
      <c r="BH28" s="214" t="s">
        <v>2422</v>
      </c>
      <c r="BI28" s="214" t="s">
        <v>2423</v>
      </c>
      <c r="BJ28" s="182" t="s">
        <v>2408</v>
      </c>
      <c r="BK28" s="214" t="s">
        <v>2417</v>
      </c>
      <c r="BL28" s="214" t="s">
        <v>2419</v>
      </c>
      <c r="BM28" s="214" t="s">
        <v>2420</v>
      </c>
      <c r="BN28" s="214" t="s">
        <v>2421</v>
      </c>
      <c r="BO28" s="214" t="s">
        <v>2422</v>
      </c>
      <c r="BP28" s="214" t="s">
        <v>2423</v>
      </c>
      <c r="BQ28" s="182" t="s">
        <v>2408</v>
      </c>
      <c r="BR28" s="185" t="s">
        <v>2417</v>
      </c>
      <c r="BS28" s="185" t="s">
        <v>2419</v>
      </c>
      <c r="BT28" s="185" t="s">
        <v>2420</v>
      </c>
      <c r="BU28" s="185" t="s">
        <v>2421</v>
      </c>
      <c r="BV28" s="185" t="s">
        <v>2422</v>
      </c>
      <c r="BW28" s="206" t="s">
        <v>2423</v>
      </c>
      <c r="BX28" s="182" t="s">
        <v>2408</v>
      </c>
      <c r="BY28" s="185" t="s">
        <v>2417</v>
      </c>
      <c r="BZ28" s="185" t="s">
        <v>2419</v>
      </c>
      <c r="CA28" s="207" t="s">
        <v>2420</v>
      </c>
      <c r="CB28" s="207" t="s">
        <v>2421</v>
      </c>
      <c r="CC28" s="207" t="s">
        <v>2422</v>
      </c>
      <c r="CD28" s="206" t="s">
        <v>2423</v>
      </c>
      <c r="CE28" s="211" t="s">
        <v>2408</v>
      </c>
      <c r="CF28" s="207" t="s">
        <v>2417</v>
      </c>
      <c r="CG28" s="207" t="s">
        <v>2419</v>
      </c>
      <c r="CH28" s="207" t="s">
        <v>2420</v>
      </c>
      <c r="CI28" s="207" t="s">
        <v>2421</v>
      </c>
      <c r="CJ28" s="207" t="s">
        <v>2422</v>
      </c>
      <c r="CK28" s="206" t="s">
        <v>2423</v>
      </c>
      <c r="CL28" s="212" t="s">
        <v>2408</v>
      </c>
      <c r="CM28" s="207" t="s">
        <v>2417</v>
      </c>
      <c r="CN28" s="207" t="s">
        <v>2419</v>
      </c>
      <c r="CO28" s="207" t="s">
        <v>2420</v>
      </c>
      <c r="CP28" s="207" t="s">
        <v>2421</v>
      </c>
      <c r="CQ28" s="207" t="s">
        <v>2422</v>
      </c>
      <c r="CR28" s="206" t="s">
        <v>2423</v>
      </c>
      <c r="CS28" s="212" t="s">
        <v>2408</v>
      </c>
      <c r="CT28" s="207" t="s">
        <v>2417</v>
      </c>
      <c r="CU28" s="207" t="s">
        <v>2419</v>
      </c>
      <c r="CV28" s="207" t="s">
        <v>2420</v>
      </c>
      <c r="CW28" s="207" t="s">
        <v>2421</v>
      </c>
      <c r="CX28" s="207" t="s">
        <v>2422</v>
      </c>
      <c r="CY28" s="206" t="s">
        <v>2423</v>
      </c>
      <c r="CZ28" s="212" t="s">
        <v>2408</v>
      </c>
      <c r="DA28" s="207" t="s">
        <v>2417</v>
      </c>
      <c r="DB28" s="207" t="s">
        <v>2419</v>
      </c>
      <c r="DC28" s="207" t="s">
        <v>2420</v>
      </c>
      <c r="DD28" s="207" t="s">
        <v>2421</v>
      </c>
      <c r="DE28" s="207" t="s">
        <v>2422</v>
      </c>
      <c r="DF28" s="206" t="s">
        <v>2423</v>
      </c>
      <c r="DG28" s="211" t="s">
        <v>2408</v>
      </c>
      <c r="DH28" s="206" t="s">
        <v>2417</v>
      </c>
      <c r="DI28" s="206" t="s">
        <v>2419</v>
      </c>
      <c r="DJ28" s="206" t="s">
        <v>2420</v>
      </c>
      <c r="DK28" s="206" t="s">
        <v>2421</v>
      </c>
      <c r="DL28" s="206" t="s">
        <v>2422</v>
      </c>
      <c r="DM28" s="206" t="s">
        <v>2423</v>
      </c>
      <c r="DN28" s="211" t="s">
        <v>2408</v>
      </c>
      <c r="DO28" s="206" t="s">
        <v>2417</v>
      </c>
      <c r="DP28" s="206" t="s">
        <v>2419</v>
      </c>
      <c r="DQ28" s="206" t="s">
        <v>2420</v>
      </c>
      <c r="DR28" s="214" t="s">
        <v>2421</v>
      </c>
      <c r="DS28" s="214" t="s">
        <v>2422</v>
      </c>
      <c r="DT28" s="214" t="s">
        <v>2423</v>
      </c>
      <c r="DU28" s="182" t="s">
        <v>2408</v>
      </c>
      <c r="DV28" s="214" t="s">
        <v>2417</v>
      </c>
      <c r="DW28" s="214" t="s">
        <v>2419</v>
      </c>
      <c r="DX28" s="214" t="s">
        <v>2420</v>
      </c>
      <c r="DY28" s="214" t="s">
        <v>2421</v>
      </c>
      <c r="DZ28" s="214" t="s">
        <v>2422</v>
      </c>
      <c r="EA28" s="214" t="s">
        <v>2423</v>
      </c>
    </row>
    <row r="29" ht="20.25" spans="2:131">
      <c r="B29" s="181"/>
      <c r="C29" s="183"/>
      <c r="D29" s="180"/>
      <c r="E29" s="180"/>
      <c r="F29" s="182" t="s">
        <v>2433</v>
      </c>
      <c r="G29" s="182" t="s">
        <v>2433</v>
      </c>
      <c r="H29" s="182" t="s">
        <v>2433</v>
      </c>
      <c r="I29" s="182" t="s">
        <v>2433</v>
      </c>
      <c r="J29" s="182" t="s">
        <v>2433</v>
      </c>
      <c r="K29" s="182" t="s">
        <v>2433</v>
      </c>
      <c r="L29" s="182" t="s">
        <v>2433</v>
      </c>
      <c r="M29" s="182" t="s">
        <v>2433</v>
      </c>
      <c r="N29" s="182" t="s">
        <v>2433</v>
      </c>
      <c r="O29" s="182" t="s">
        <v>2433</v>
      </c>
      <c r="P29" s="182" t="s">
        <v>2433</v>
      </c>
      <c r="Q29" s="182" t="s">
        <v>2433</v>
      </c>
      <c r="R29" s="182" t="s">
        <v>2433</v>
      </c>
      <c r="S29" s="182" t="s">
        <v>2433</v>
      </c>
      <c r="T29" s="182" t="s">
        <v>2433</v>
      </c>
      <c r="U29" s="182" t="s">
        <v>2433</v>
      </c>
      <c r="V29" s="182" t="s">
        <v>2433</v>
      </c>
      <c r="W29" s="182" t="s">
        <v>2433</v>
      </c>
      <c r="X29" s="182" t="s">
        <v>2433</v>
      </c>
      <c r="Y29" s="182" t="s">
        <v>2433</v>
      </c>
      <c r="Z29" s="182" t="s">
        <v>2433</v>
      </c>
      <c r="AA29" s="182" t="s">
        <v>2433</v>
      </c>
      <c r="AB29" s="182" t="s">
        <v>2433</v>
      </c>
      <c r="AC29" s="182" t="s">
        <v>2433</v>
      </c>
      <c r="AD29" s="182" t="s">
        <v>2433</v>
      </c>
      <c r="AE29" s="182" t="s">
        <v>2433</v>
      </c>
      <c r="AF29" s="182" t="s">
        <v>2433</v>
      </c>
      <c r="AG29" s="182" t="s">
        <v>2433</v>
      </c>
      <c r="AH29" s="182" t="s">
        <v>2433</v>
      </c>
      <c r="AI29" s="182" t="s">
        <v>2433</v>
      </c>
      <c r="AJ29" s="182" t="s">
        <v>2433</v>
      </c>
      <c r="AK29" s="182" t="s">
        <v>2433</v>
      </c>
      <c r="AL29" s="182" t="s">
        <v>2433</v>
      </c>
      <c r="AM29" s="182" t="s">
        <v>2433</v>
      </c>
      <c r="AN29" s="182" t="s">
        <v>2433</v>
      </c>
      <c r="AO29" s="182" t="s">
        <v>2433</v>
      </c>
      <c r="AP29" s="182" t="s">
        <v>2433</v>
      </c>
      <c r="AQ29" s="182" t="s">
        <v>2433</v>
      </c>
      <c r="AR29" s="182" t="s">
        <v>2433</v>
      </c>
      <c r="AS29" s="182" t="s">
        <v>2433</v>
      </c>
      <c r="AT29" s="182" t="s">
        <v>2433</v>
      </c>
      <c r="AU29" s="182" t="s">
        <v>2433</v>
      </c>
      <c r="AV29" s="182" t="s">
        <v>2433</v>
      </c>
      <c r="AW29" s="182" t="s">
        <v>2433</v>
      </c>
      <c r="AX29" s="182" t="s">
        <v>2433</v>
      </c>
      <c r="AY29" s="182" t="s">
        <v>2433</v>
      </c>
      <c r="AZ29" s="182" t="s">
        <v>2433</v>
      </c>
      <c r="BA29" s="182" t="s">
        <v>2433</v>
      </c>
      <c r="BB29" s="182" t="s">
        <v>2433</v>
      </c>
      <c r="BC29" s="182" t="s">
        <v>2433</v>
      </c>
      <c r="BD29" s="182" t="s">
        <v>2433</v>
      </c>
      <c r="BE29" s="182" t="s">
        <v>2433</v>
      </c>
      <c r="BF29" s="182" t="s">
        <v>2433</v>
      </c>
      <c r="BG29" s="182" t="s">
        <v>2433</v>
      </c>
      <c r="BH29" s="182" t="s">
        <v>2433</v>
      </c>
      <c r="BI29" s="182" t="s">
        <v>2433</v>
      </c>
      <c r="BJ29" s="182" t="s">
        <v>2433</v>
      </c>
      <c r="BK29" s="182" t="s">
        <v>2433</v>
      </c>
      <c r="BL29" s="182" t="s">
        <v>2433</v>
      </c>
      <c r="BM29" s="182" t="s">
        <v>2433</v>
      </c>
      <c r="BN29" s="182" t="s">
        <v>2433</v>
      </c>
      <c r="BO29" s="182" t="s">
        <v>2433</v>
      </c>
      <c r="BP29" s="182" t="s">
        <v>2433</v>
      </c>
      <c r="BQ29" s="182" t="s">
        <v>2403</v>
      </c>
      <c r="BR29" s="182" t="s">
        <v>2403</v>
      </c>
      <c r="BS29" s="182" t="s">
        <v>2403</v>
      </c>
      <c r="BT29" s="182" t="s">
        <v>2403</v>
      </c>
      <c r="BU29" s="182" t="s">
        <v>2403</v>
      </c>
      <c r="BV29" s="182" t="s">
        <v>2403</v>
      </c>
      <c r="BW29" s="182" t="s">
        <v>2403</v>
      </c>
      <c r="BX29" s="182" t="s">
        <v>2403</v>
      </c>
      <c r="BY29" s="182" t="s">
        <v>2403</v>
      </c>
      <c r="BZ29" s="182" t="s">
        <v>2403</v>
      </c>
      <c r="CA29" s="182" t="s">
        <v>2403</v>
      </c>
      <c r="CB29" s="182" t="s">
        <v>2403</v>
      </c>
      <c r="CC29" s="182" t="s">
        <v>2403</v>
      </c>
      <c r="CD29" s="182" t="s">
        <v>2403</v>
      </c>
      <c r="CE29" s="182" t="s">
        <v>2403</v>
      </c>
      <c r="CF29" s="182" t="s">
        <v>2403</v>
      </c>
      <c r="CG29" s="182" t="s">
        <v>2403</v>
      </c>
      <c r="CH29" s="182" t="s">
        <v>2403</v>
      </c>
      <c r="CI29" s="182" t="s">
        <v>2403</v>
      </c>
      <c r="CJ29" s="182" t="s">
        <v>2403</v>
      </c>
      <c r="CK29" s="182" t="s">
        <v>2403</v>
      </c>
      <c r="CL29" s="182" t="s">
        <v>2403</v>
      </c>
      <c r="CM29" s="182" t="s">
        <v>2403</v>
      </c>
      <c r="CN29" s="182" t="s">
        <v>2403</v>
      </c>
      <c r="CO29" s="182" t="s">
        <v>2403</v>
      </c>
      <c r="CP29" s="182" t="s">
        <v>2403</v>
      </c>
      <c r="CQ29" s="182" t="s">
        <v>2403</v>
      </c>
      <c r="CR29" s="182" t="s">
        <v>2403</v>
      </c>
      <c r="CS29" s="182" t="s">
        <v>2403</v>
      </c>
      <c r="CT29" s="182" t="s">
        <v>2403</v>
      </c>
      <c r="CU29" s="182" t="s">
        <v>2403</v>
      </c>
      <c r="CV29" s="182" t="s">
        <v>2403</v>
      </c>
      <c r="CW29" s="182" t="s">
        <v>2403</v>
      </c>
      <c r="CX29" s="182" t="s">
        <v>2403</v>
      </c>
      <c r="CY29" s="182" t="s">
        <v>2403</v>
      </c>
      <c r="CZ29" s="182" t="s">
        <v>2403</v>
      </c>
      <c r="DA29" s="182" t="s">
        <v>2403</v>
      </c>
      <c r="DB29" s="182" t="s">
        <v>2403</v>
      </c>
      <c r="DC29" s="182" t="s">
        <v>2403</v>
      </c>
      <c r="DD29" s="182" t="s">
        <v>2403</v>
      </c>
      <c r="DE29" s="182" t="s">
        <v>2403</v>
      </c>
      <c r="DF29" s="182" t="s">
        <v>2403</v>
      </c>
      <c r="DG29" s="182" t="s">
        <v>2403</v>
      </c>
      <c r="DH29" s="182" t="s">
        <v>2403</v>
      </c>
      <c r="DI29" s="182" t="s">
        <v>2403</v>
      </c>
      <c r="DJ29" s="182" t="s">
        <v>2403</v>
      </c>
      <c r="DK29" s="182" t="s">
        <v>2403</v>
      </c>
      <c r="DL29" s="182" t="s">
        <v>2403</v>
      </c>
      <c r="DM29" s="182" t="s">
        <v>2403</v>
      </c>
      <c r="DN29" s="182" t="s">
        <v>2403</v>
      </c>
      <c r="DO29" s="182" t="s">
        <v>2403</v>
      </c>
      <c r="DP29" s="182" t="s">
        <v>2403</v>
      </c>
      <c r="DQ29" s="182" t="s">
        <v>2403</v>
      </c>
      <c r="DR29" s="182" t="s">
        <v>2403</v>
      </c>
      <c r="DS29" s="182" t="s">
        <v>2403</v>
      </c>
      <c r="DT29" s="182" t="s">
        <v>2403</v>
      </c>
      <c r="DU29" s="182" t="s">
        <v>2403</v>
      </c>
      <c r="DV29" s="182" t="s">
        <v>2403</v>
      </c>
      <c r="DW29" s="182" t="s">
        <v>2403</v>
      </c>
      <c r="DX29" s="182" t="s">
        <v>2403</v>
      </c>
      <c r="DY29" s="182" t="s">
        <v>2403</v>
      </c>
      <c r="DZ29" s="182" t="s">
        <v>2403</v>
      </c>
      <c r="EA29" s="182" t="s">
        <v>2403</v>
      </c>
    </row>
    <row r="30" ht="24" spans="2:131">
      <c r="B30" s="186" t="s">
        <v>2433</v>
      </c>
      <c r="C30" s="187" t="s">
        <v>2434</v>
      </c>
      <c r="D30" s="188" t="s">
        <v>2435</v>
      </c>
      <c r="E30" s="188" t="s">
        <v>1133</v>
      </c>
      <c r="F30" s="189">
        <v>300</v>
      </c>
      <c r="G30" s="189">
        <v>320</v>
      </c>
      <c r="H30" s="189">
        <v>310</v>
      </c>
      <c r="I30" s="208">
        <v>320</v>
      </c>
      <c r="J30" s="189">
        <v>310</v>
      </c>
      <c r="K30" s="189">
        <v>320</v>
      </c>
      <c r="L30" s="209">
        <v>300</v>
      </c>
      <c r="M30" s="196">
        <v>270</v>
      </c>
      <c r="N30" s="196">
        <v>310</v>
      </c>
      <c r="O30" s="196">
        <v>305</v>
      </c>
      <c r="P30" s="210">
        <v>310</v>
      </c>
      <c r="Q30" s="189">
        <v>290</v>
      </c>
      <c r="R30" s="189">
        <v>310</v>
      </c>
      <c r="S30" s="209">
        <v>290</v>
      </c>
      <c r="T30" s="189">
        <v>260</v>
      </c>
      <c r="U30" s="189">
        <v>300</v>
      </c>
      <c r="V30" s="189">
        <v>300</v>
      </c>
      <c r="W30" s="210">
        <v>300</v>
      </c>
      <c r="X30" s="189">
        <v>280</v>
      </c>
      <c r="Y30" s="189">
        <v>300</v>
      </c>
      <c r="Z30" s="209">
        <v>280</v>
      </c>
      <c r="AA30" s="189">
        <v>495.02</v>
      </c>
      <c r="AB30" s="189">
        <v>570</v>
      </c>
      <c r="AC30" s="189">
        <v>530</v>
      </c>
      <c r="AD30" s="189">
        <v>1050</v>
      </c>
      <c r="AE30" s="189">
        <v>525</v>
      </c>
      <c r="AF30" s="189">
        <v>570</v>
      </c>
      <c r="AG30" s="209">
        <v>567.63</v>
      </c>
      <c r="AH30" s="189">
        <v>428.24</v>
      </c>
      <c r="AI30" s="189">
        <v>542</v>
      </c>
      <c r="AJ30" s="189">
        <v>520</v>
      </c>
      <c r="AK30" s="189">
        <v>950</v>
      </c>
      <c r="AL30" s="189">
        <v>495</v>
      </c>
      <c r="AM30" s="189">
        <v>510</v>
      </c>
      <c r="AN30" s="209">
        <v>535.5</v>
      </c>
      <c r="AO30" s="189">
        <v>384.78</v>
      </c>
      <c r="AP30" s="189">
        <v>500</v>
      </c>
      <c r="AQ30" s="189">
        <v>510</v>
      </c>
      <c r="AR30" s="189">
        <v>875</v>
      </c>
      <c r="AS30" s="189">
        <v>465</v>
      </c>
      <c r="AT30" s="189">
        <v>480</v>
      </c>
      <c r="AU30" s="209">
        <v>503.37</v>
      </c>
      <c r="AV30" s="189">
        <v>555</v>
      </c>
      <c r="AW30" s="189">
        <v>634</v>
      </c>
      <c r="AX30" s="189">
        <v>640</v>
      </c>
      <c r="AY30" s="189">
        <v>1575</v>
      </c>
      <c r="AZ30" s="189">
        <v>770</v>
      </c>
      <c r="BA30" s="189">
        <v>750</v>
      </c>
      <c r="BB30" s="209">
        <v>689</v>
      </c>
      <c r="BC30" s="189">
        <v>515.14</v>
      </c>
      <c r="BD30" s="189">
        <v>602</v>
      </c>
      <c r="BE30" s="189">
        <v>600</v>
      </c>
      <c r="BF30" s="189">
        <v>1425</v>
      </c>
      <c r="BG30" s="196">
        <v>660</v>
      </c>
      <c r="BH30" s="196">
        <v>670</v>
      </c>
      <c r="BI30" s="215">
        <v>650</v>
      </c>
      <c r="BJ30" s="196">
        <v>474.88</v>
      </c>
      <c r="BK30" s="196">
        <v>572</v>
      </c>
      <c r="BL30" s="196">
        <v>575</v>
      </c>
      <c r="BM30" s="196">
        <v>1312.5</v>
      </c>
      <c r="BN30" s="196">
        <v>620</v>
      </c>
      <c r="BO30" s="196">
        <v>630</v>
      </c>
      <c r="BP30" s="215">
        <v>611</v>
      </c>
      <c r="BQ30" s="216">
        <v>330</v>
      </c>
      <c r="BR30" s="196">
        <v>340</v>
      </c>
      <c r="BS30" s="196">
        <v>340</v>
      </c>
      <c r="BT30" s="217">
        <v>340</v>
      </c>
      <c r="BU30" s="196">
        <v>340</v>
      </c>
      <c r="BV30" s="196">
        <v>350</v>
      </c>
      <c r="BW30" s="209">
        <v>340</v>
      </c>
      <c r="BX30" s="196">
        <v>300</v>
      </c>
      <c r="BY30" s="196">
        <v>330</v>
      </c>
      <c r="BZ30" s="196">
        <v>330</v>
      </c>
      <c r="CA30" s="210">
        <v>330</v>
      </c>
      <c r="CB30" s="189">
        <v>320</v>
      </c>
      <c r="CC30" s="189">
        <v>340</v>
      </c>
      <c r="CD30" s="209">
        <v>330</v>
      </c>
      <c r="CE30" s="189">
        <v>285</v>
      </c>
      <c r="CF30" s="189">
        <v>320</v>
      </c>
      <c r="CG30" s="189">
        <v>320</v>
      </c>
      <c r="CH30" s="210">
        <v>320</v>
      </c>
      <c r="CI30" s="189">
        <v>310</v>
      </c>
      <c r="CJ30" s="189">
        <v>320</v>
      </c>
      <c r="CK30" s="209">
        <v>310</v>
      </c>
      <c r="CL30" s="189">
        <f t="shared" ref="CL30:CL40" si="0">AA30*1.2</f>
        <v>594.024</v>
      </c>
      <c r="CM30" s="189">
        <v>684</v>
      </c>
      <c r="CN30" s="189">
        <v>673.2</v>
      </c>
      <c r="CO30" s="189">
        <v>1312.5</v>
      </c>
      <c r="CP30" s="189">
        <v>738</v>
      </c>
      <c r="CQ30" s="189">
        <v>684</v>
      </c>
      <c r="CR30" s="209">
        <v>681.156</v>
      </c>
      <c r="CS30" s="189">
        <f t="shared" ref="CS30:CS40" si="1">AH30*1.2</f>
        <v>513.888</v>
      </c>
      <c r="CT30" s="189">
        <v>650</v>
      </c>
      <c r="CU30" s="189">
        <v>632.4</v>
      </c>
      <c r="CV30" s="189">
        <v>1187.5</v>
      </c>
      <c r="CW30" s="189">
        <v>630</v>
      </c>
      <c r="CX30" s="189">
        <v>608</v>
      </c>
      <c r="CY30" s="209">
        <v>642.6</v>
      </c>
      <c r="CZ30" s="189">
        <f t="shared" ref="CZ30:CZ32" si="2">AO30*1.2</f>
        <v>461.736</v>
      </c>
      <c r="DA30" s="189">
        <v>600</v>
      </c>
      <c r="DB30" s="189">
        <v>612</v>
      </c>
      <c r="DC30" s="189">
        <v>1093.75</v>
      </c>
      <c r="DD30" s="189">
        <v>600</v>
      </c>
      <c r="DE30" s="189">
        <v>512</v>
      </c>
      <c r="DF30" s="209">
        <v>604.044</v>
      </c>
      <c r="DG30" s="189">
        <f t="shared" ref="DG30:DG40" si="3">AV30*1.2</f>
        <v>666</v>
      </c>
      <c r="DH30" s="189">
        <v>720</v>
      </c>
      <c r="DI30" s="189">
        <v>768</v>
      </c>
      <c r="DJ30" s="189">
        <v>1968.75</v>
      </c>
      <c r="DK30" s="189">
        <v>984</v>
      </c>
      <c r="DL30" s="189">
        <v>900</v>
      </c>
      <c r="DM30" s="209">
        <v>801.36</v>
      </c>
      <c r="DN30" s="189">
        <f t="shared" ref="DN30:DN40" si="4">BC30*1.2</f>
        <v>618.168</v>
      </c>
      <c r="DO30" s="189">
        <v>680</v>
      </c>
      <c r="DP30" s="189">
        <v>720</v>
      </c>
      <c r="DQ30" s="189">
        <v>1781.25</v>
      </c>
      <c r="DR30" s="196">
        <v>840</v>
      </c>
      <c r="DS30" s="196">
        <v>800</v>
      </c>
      <c r="DT30" s="215">
        <v>756</v>
      </c>
      <c r="DU30" s="196">
        <f t="shared" ref="DU30:DU40" si="5">BJ30*1.2</f>
        <v>569.856</v>
      </c>
      <c r="DV30" s="196">
        <v>650</v>
      </c>
      <c r="DW30" s="196">
        <v>690</v>
      </c>
      <c r="DX30" s="196">
        <v>1640.625</v>
      </c>
      <c r="DY30" s="196">
        <v>800</v>
      </c>
      <c r="DZ30" s="196">
        <v>670</v>
      </c>
      <c r="EA30" s="215">
        <v>710.64</v>
      </c>
    </row>
    <row r="31" ht="24" spans="2:131">
      <c r="B31" s="186" t="s">
        <v>2433</v>
      </c>
      <c r="C31" s="190" t="s">
        <v>2434</v>
      </c>
      <c r="D31" s="188" t="s">
        <v>2436</v>
      </c>
      <c r="E31" s="188" t="s">
        <v>1138</v>
      </c>
      <c r="F31" s="189">
        <v>300</v>
      </c>
      <c r="G31" s="189">
        <v>340</v>
      </c>
      <c r="H31" s="189">
        <v>330</v>
      </c>
      <c r="I31" s="208">
        <v>340</v>
      </c>
      <c r="J31" s="189">
        <v>335</v>
      </c>
      <c r="K31" s="189">
        <v>330</v>
      </c>
      <c r="L31" s="209">
        <v>330</v>
      </c>
      <c r="M31" s="196">
        <v>270</v>
      </c>
      <c r="N31" s="196">
        <v>320</v>
      </c>
      <c r="O31" s="196">
        <v>315</v>
      </c>
      <c r="P31" s="208">
        <v>320</v>
      </c>
      <c r="Q31" s="189">
        <v>310</v>
      </c>
      <c r="R31" s="189">
        <v>320</v>
      </c>
      <c r="S31" s="209">
        <v>310</v>
      </c>
      <c r="T31" s="189">
        <v>260</v>
      </c>
      <c r="U31" s="189">
        <v>310</v>
      </c>
      <c r="V31" s="189">
        <v>305</v>
      </c>
      <c r="W31" s="210">
        <v>310</v>
      </c>
      <c r="X31" s="189">
        <v>300</v>
      </c>
      <c r="Y31" s="189">
        <v>310</v>
      </c>
      <c r="Z31" s="209">
        <v>300</v>
      </c>
      <c r="AA31" s="189">
        <v>590.42</v>
      </c>
      <c r="AB31" s="189">
        <v>645</v>
      </c>
      <c r="AC31" s="189">
        <v>590</v>
      </c>
      <c r="AD31" s="189">
        <v>1175</v>
      </c>
      <c r="AE31" s="189">
        <v>590</v>
      </c>
      <c r="AF31" s="189">
        <v>605</v>
      </c>
      <c r="AG31" s="209">
        <v>630.7</v>
      </c>
      <c r="AH31" s="189">
        <v>550.14</v>
      </c>
      <c r="AI31" s="189">
        <v>600</v>
      </c>
      <c r="AJ31" s="189">
        <v>545</v>
      </c>
      <c r="AK31" s="189">
        <v>1075</v>
      </c>
      <c r="AL31" s="189">
        <v>550</v>
      </c>
      <c r="AM31" s="189">
        <v>540</v>
      </c>
      <c r="AN31" s="209">
        <v>595</v>
      </c>
      <c r="AO31" s="189">
        <v>513.04</v>
      </c>
      <c r="AP31" s="189">
        <v>540</v>
      </c>
      <c r="AQ31" s="189">
        <v>520</v>
      </c>
      <c r="AR31" s="189">
        <v>1000</v>
      </c>
      <c r="AS31" s="189">
        <v>513</v>
      </c>
      <c r="AT31" s="189">
        <v>510</v>
      </c>
      <c r="AU31" s="209">
        <v>559.3</v>
      </c>
      <c r="AV31" s="189">
        <v>658</v>
      </c>
      <c r="AW31" s="189">
        <v>717</v>
      </c>
      <c r="AX31" s="189">
        <v>700</v>
      </c>
      <c r="AY31" s="189">
        <v>1762.5</v>
      </c>
      <c r="AZ31" s="189">
        <v>780</v>
      </c>
      <c r="BA31" s="189">
        <v>798</v>
      </c>
      <c r="BB31" s="209">
        <v>742</v>
      </c>
      <c r="BC31" s="189">
        <v>610</v>
      </c>
      <c r="BD31" s="189">
        <v>681</v>
      </c>
      <c r="BE31" s="189">
        <v>660</v>
      </c>
      <c r="BF31" s="189">
        <v>1612.5</v>
      </c>
      <c r="BG31" s="196">
        <v>722</v>
      </c>
      <c r="BH31" s="189">
        <v>715</v>
      </c>
      <c r="BI31" s="209">
        <v>700</v>
      </c>
      <c r="BJ31" s="196">
        <v>580</v>
      </c>
      <c r="BK31" s="196">
        <v>647</v>
      </c>
      <c r="BL31" s="196">
        <v>620</v>
      </c>
      <c r="BM31" s="196">
        <v>1500</v>
      </c>
      <c r="BN31" s="196">
        <v>685</v>
      </c>
      <c r="BO31" s="196">
        <v>670</v>
      </c>
      <c r="BP31" s="215">
        <v>658</v>
      </c>
      <c r="BQ31" s="196">
        <v>330</v>
      </c>
      <c r="BR31" s="196">
        <v>360</v>
      </c>
      <c r="BS31" s="196">
        <v>360</v>
      </c>
      <c r="BT31" s="217">
        <v>370</v>
      </c>
      <c r="BU31" s="196">
        <v>370</v>
      </c>
      <c r="BV31" s="196">
        <v>360</v>
      </c>
      <c r="BW31" s="209">
        <v>370</v>
      </c>
      <c r="BX31" s="196">
        <v>300</v>
      </c>
      <c r="BY31" s="196">
        <v>345</v>
      </c>
      <c r="BZ31" s="196">
        <v>345</v>
      </c>
      <c r="CA31" s="210">
        <v>345</v>
      </c>
      <c r="CB31" s="189">
        <v>340</v>
      </c>
      <c r="CC31" s="189">
        <v>355</v>
      </c>
      <c r="CD31" s="209">
        <v>345</v>
      </c>
      <c r="CE31" s="189">
        <v>285</v>
      </c>
      <c r="CF31" s="189">
        <v>335</v>
      </c>
      <c r="CG31" s="189">
        <v>340</v>
      </c>
      <c r="CH31" s="210">
        <v>340</v>
      </c>
      <c r="CI31" s="189">
        <v>330</v>
      </c>
      <c r="CJ31" s="189">
        <v>340</v>
      </c>
      <c r="CK31" s="209">
        <v>340</v>
      </c>
      <c r="CL31" s="189">
        <f t="shared" si="0"/>
        <v>708.504</v>
      </c>
      <c r="CM31" s="189">
        <v>774</v>
      </c>
      <c r="CN31" s="189">
        <v>734.4</v>
      </c>
      <c r="CO31" s="189">
        <v>1468.75</v>
      </c>
      <c r="CP31" s="189">
        <v>810</v>
      </c>
      <c r="CQ31" s="189">
        <v>726</v>
      </c>
      <c r="CR31" s="209">
        <v>756.84</v>
      </c>
      <c r="CS31" s="189">
        <f t="shared" si="1"/>
        <v>660.168</v>
      </c>
      <c r="CT31" s="189">
        <v>720</v>
      </c>
      <c r="CU31" s="189">
        <v>673.2</v>
      </c>
      <c r="CV31" s="189">
        <v>1343.75</v>
      </c>
      <c r="CW31" s="189">
        <v>747</v>
      </c>
      <c r="CX31" s="189">
        <v>648</v>
      </c>
      <c r="CY31" s="209">
        <v>714</v>
      </c>
      <c r="CZ31" s="189">
        <f t="shared" si="2"/>
        <v>615.648</v>
      </c>
      <c r="DA31" s="189">
        <v>648</v>
      </c>
      <c r="DB31" s="189">
        <v>632.4</v>
      </c>
      <c r="DC31" s="189">
        <v>1250</v>
      </c>
      <c r="DD31" s="189">
        <v>715</v>
      </c>
      <c r="DE31" s="189">
        <v>612</v>
      </c>
      <c r="DF31" s="209">
        <v>671.16</v>
      </c>
      <c r="DG31" s="189">
        <f t="shared" si="3"/>
        <v>789.6</v>
      </c>
      <c r="DH31" s="189">
        <v>860</v>
      </c>
      <c r="DI31" s="189">
        <v>840</v>
      </c>
      <c r="DJ31" s="189">
        <v>2203.125</v>
      </c>
      <c r="DK31" s="189">
        <v>1080</v>
      </c>
      <c r="DL31" s="189">
        <v>957.6</v>
      </c>
      <c r="DM31" s="209">
        <v>890.4</v>
      </c>
      <c r="DN31" s="189">
        <f t="shared" si="4"/>
        <v>732</v>
      </c>
      <c r="DO31" s="189">
        <v>752</v>
      </c>
      <c r="DP31" s="189">
        <v>792</v>
      </c>
      <c r="DQ31" s="189">
        <v>2015.625</v>
      </c>
      <c r="DR31" s="196">
        <v>996</v>
      </c>
      <c r="DS31" s="196">
        <v>858</v>
      </c>
      <c r="DT31" s="215">
        <v>840</v>
      </c>
      <c r="DU31" s="196">
        <f t="shared" si="5"/>
        <v>696</v>
      </c>
      <c r="DV31" s="196">
        <v>720</v>
      </c>
      <c r="DW31" s="196">
        <v>744</v>
      </c>
      <c r="DX31" s="196">
        <v>1875</v>
      </c>
      <c r="DY31" s="196">
        <v>953</v>
      </c>
      <c r="DZ31" s="196">
        <v>804</v>
      </c>
      <c r="EA31" s="215">
        <v>789.6</v>
      </c>
    </row>
    <row r="32" ht="24" spans="2:131">
      <c r="B32" s="186" t="s">
        <v>2433</v>
      </c>
      <c r="C32" s="190" t="s">
        <v>2434</v>
      </c>
      <c r="D32" s="188" t="s">
        <v>2437</v>
      </c>
      <c r="E32" s="188" t="s">
        <v>1140</v>
      </c>
      <c r="F32" s="189">
        <v>350</v>
      </c>
      <c r="G32" s="189">
        <v>360</v>
      </c>
      <c r="H32" s="189">
        <v>360</v>
      </c>
      <c r="I32" s="208">
        <v>375</v>
      </c>
      <c r="J32" s="189">
        <v>375</v>
      </c>
      <c r="K32" s="189">
        <v>370</v>
      </c>
      <c r="L32" s="209">
        <v>370</v>
      </c>
      <c r="M32" s="196">
        <v>300</v>
      </c>
      <c r="N32" s="196">
        <v>340</v>
      </c>
      <c r="O32" s="196">
        <v>345</v>
      </c>
      <c r="P32" s="210">
        <v>345</v>
      </c>
      <c r="Q32" s="189">
        <v>340</v>
      </c>
      <c r="R32" s="189">
        <v>340</v>
      </c>
      <c r="S32" s="209">
        <v>340</v>
      </c>
      <c r="T32" s="189">
        <v>290</v>
      </c>
      <c r="U32" s="189">
        <v>330</v>
      </c>
      <c r="V32" s="189">
        <v>330</v>
      </c>
      <c r="W32" s="210">
        <v>330</v>
      </c>
      <c r="X32" s="189">
        <v>330</v>
      </c>
      <c r="Y32" s="189">
        <v>320</v>
      </c>
      <c r="Z32" s="209">
        <v>330</v>
      </c>
      <c r="AA32" s="189">
        <v>729.28</v>
      </c>
      <c r="AB32" s="189">
        <v>729.28</v>
      </c>
      <c r="AC32" s="189">
        <v>729.28</v>
      </c>
      <c r="AD32" s="189">
        <v>1325</v>
      </c>
      <c r="AE32" s="189">
        <v>729</v>
      </c>
      <c r="AF32" s="189">
        <v>670</v>
      </c>
      <c r="AG32" s="209">
        <v>684.76</v>
      </c>
      <c r="AH32" s="189">
        <v>634.94</v>
      </c>
      <c r="AI32" s="189">
        <v>634.94</v>
      </c>
      <c r="AJ32" s="189">
        <v>634.94</v>
      </c>
      <c r="AK32" s="189">
        <v>1225</v>
      </c>
      <c r="AL32" s="189">
        <v>635</v>
      </c>
      <c r="AM32" s="189">
        <v>570</v>
      </c>
      <c r="AN32" s="209">
        <v>646</v>
      </c>
      <c r="AO32" s="189">
        <v>566.04</v>
      </c>
      <c r="AP32" s="189">
        <v>566.04</v>
      </c>
      <c r="AQ32" s="189">
        <v>566.04</v>
      </c>
      <c r="AR32" s="189">
        <v>1150</v>
      </c>
      <c r="AS32" s="189">
        <v>610</v>
      </c>
      <c r="AT32" s="189">
        <v>540</v>
      </c>
      <c r="AU32" s="209">
        <v>607.24</v>
      </c>
      <c r="AV32" s="189">
        <v>809</v>
      </c>
      <c r="AW32" s="189">
        <v>809</v>
      </c>
      <c r="AX32" s="189">
        <v>809</v>
      </c>
      <c r="AY32" s="189">
        <v>1987.5</v>
      </c>
      <c r="AZ32" s="189">
        <v>908</v>
      </c>
      <c r="BA32" s="189">
        <v>850</v>
      </c>
      <c r="BB32" s="209">
        <v>805.6</v>
      </c>
      <c r="BC32" s="189">
        <v>746</v>
      </c>
      <c r="BD32" s="189">
        <v>746</v>
      </c>
      <c r="BE32" s="189">
        <v>746</v>
      </c>
      <c r="BF32" s="189">
        <v>1837.5</v>
      </c>
      <c r="BG32" s="196">
        <v>825</v>
      </c>
      <c r="BH32" s="189">
        <v>735</v>
      </c>
      <c r="BI32" s="209">
        <v>760</v>
      </c>
      <c r="BJ32" s="196">
        <v>705.96</v>
      </c>
      <c r="BK32" s="196">
        <v>705.96</v>
      </c>
      <c r="BL32" s="196">
        <v>705.96</v>
      </c>
      <c r="BM32" s="196">
        <v>1725</v>
      </c>
      <c r="BN32" s="196">
        <v>790</v>
      </c>
      <c r="BO32" s="196">
        <v>705.96</v>
      </c>
      <c r="BP32" s="215">
        <v>714.4</v>
      </c>
      <c r="BQ32" s="196">
        <v>380</v>
      </c>
      <c r="BR32" s="196">
        <v>390</v>
      </c>
      <c r="BS32" s="196">
        <v>395</v>
      </c>
      <c r="BT32" s="217">
        <v>415</v>
      </c>
      <c r="BU32" s="196">
        <v>415</v>
      </c>
      <c r="BV32" s="196">
        <v>410</v>
      </c>
      <c r="BW32" s="209">
        <v>395</v>
      </c>
      <c r="BX32" s="196">
        <v>350</v>
      </c>
      <c r="BY32" s="196">
        <v>370</v>
      </c>
      <c r="BZ32" s="196">
        <v>380</v>
      </c>
      <c r="CA32" s="210">
        <v>380</v>
      </c>
      <c r="CB32" s="189">
        <v>375</v>
      </c>
      <c r="CC32" s="189">
        <v>375</v>
      </c>
      <c r="CD32" s="209">
        <v>380</v>
      </c>
      <c r="CE32" s="189">
        <v>335</v>
      </c>
      <c r="CF32" s="189">
        <v>360</v>
      </c>
      <c r="CG32" s="189">
        <v>365</v>
      </c>
      <c r="CH32" s="210">
        <v>365</v>
      </c>
      <c r="CI32" s="189">
        <v>365</v>
      </c>
      <c r="CJ32" s="189">
        <v>355</v>
      </c>
      <c r="CK32" s="209">
        <v>370</v>
      </c>
      <c r="CL32" s="189">
        <v>835</v>
      </c>
      <c r="CM32" s="189">
        <v>835</v>
      </c>
      <c r="CN32" s="189">
        <v>835</v>
      </c>
      <c r="CO32" s="189">
        <v>1656.25</v>
      </c>
      <c r="CP32" s="189">
        <v>967</v>
      </c>
      <c r="CQ32" s="189">
        <v>835</v>
      </c>
      <c r="CR32" s="209">
        <v>821.712</v>
      </c>
      <c r="CS32" s="189">
        <f t="shared" si="1"/>
        <v>761.928</v>
      </c>
      <c r="CT32" s="189">
        <v>761.928</v>
      </c>
      <c r="CU32" s="189">
        <v>761.928</v>
      </c>
      <c r="CV32" s="189">
        <v>1531.25</v>
      </c>
      <c r="CW32" s="189">
        <v>882</v>
      </c>
      <c r="CX32" s="189">
        <v>761.928</v>
      </c>
      <c r="CY32" s="209">
        <v>775.2</v>
      </c>
      <c r="CZ32" s="189">
        <f t="shared" si="2"/>
        <v>679.248</v>
      </c>
      <c r="DA32" s="189">
        <v>679.248</v>
      </c>
      <c r="DB32" s="189">
        <v>679.248</v>
      </c>
      <c r="DC32" s="189">
        <v>1437.5</v>
      </c>
      <c r="DD32" s="189">
        <v>792</v>
      </c>
      <c r="DE32" s="189">
        <v>679.248</v>
      </c>
      <c r="DF32" s="209">
        <v>728.688</v>
      </c>
      <c r="DG32" s="189">
        <f t="shared" si="3"/>
        <v>970.8</v>
      </c>
      <c r="DH32" s="189">
        <v>970.8</v>
      </c>
      <c r="DI32" s="189">
        <v>970.8</v>
      </c>
      <c r="DJ32" s="189">
        <v>2484.375</v>
      </c>
      <c r="DK32" s="189">
        <v>1289</v>
      </c>
      <c r="DL32" s="189">
        <v>1020</v>
      </c>
      <c r="DM32" s="209">
        <v>966.72</v>
      </c>
      <c r="DN32" s="189">
        <f t="shared" si="4"/>
        <v>895.2</v>
      </c>
      <c r="DO32" s="189">
        <v>895.2</v>
      </c>
      <c r="DP32" s="189">
        <v>895.2</v>
      </c>
      <c r="DQ32" s="189">
        <v>2296.875</v>
      </c>
      <c r="DR32" s="196">
        <v>1176</v>
      </c>
      <c r="DS32" s="196">
        <v>895.2</v>
      </c>
      <c r="DT32" s="215">
        <v>912</v>
      </c>
      <c r="DU32" s="196">
        <f t="shared" si="5"/>
        <v>847.152</v>
      </c>
      <c r="DV32" s="196">
        <v>847.152</v>
      </c>
      <c r="DW32" s="196">
        <v>847.152</v>
      </c>
      <c r="DX32" s="196">
        <v>2156.25</v>
      </c>
      <c r="DY32" s="196">
        <v>1056</v>
      </c>
      <c r="DZ32" s="196">
        <v>847.152</v>
      </c>
      <c r="EA32" s="215">
        <v>857.28</v>
      </c>
    </row>
    <row r="33" ht="24" spans="2:131">
      <c r="B33" s="186" t="s">
        <v>2433</v>
      </c>
      <c r="C33" s="190" t="s">
        <v>2434</v>
      </c>
      <c r="D33" s="191" t="s">
        <v>2438</v>
      </c>
      <c r="E33" s="191" t="s">
        <v>1142</v>
      </c>
      <c r="F33" s="189">
        <v>400</v>
      </c>
      <c r="G33" s="189">
        <v>410</v>
      </c>
      <c r="H33" s="189">
        <v>400</v>
      </c>
      <c r="I33" s="208">
        <v>410</v>
      </c>
      <c r="J33" s="189">
        <v>410</v>
      </c>
      <c r="K33" s="189">
        <v>400</v>
      </c>
      <c r="L33" s="209">
        <v>410</v>
      </c>
      <c r="M33" s="189">
        <v>350</v>
      </c>
      <c r="N33" s="189">
        <v>370</v>
      </c>
      <c r="O33" s="189">
        <v>385</v>
      </c>
      <c r="P33" s="210">
        <v>385</v>
      </c>
      <c r="Q33" s="189">
        <v>380</v>
      </c>
      <c r="R33" s="189">
        <v>370</v>
      </c>
      <c r="S33" s="209">
        <v>380</v>
      </c>
      <c r="T33" s="189">
        <v>340</v>
      </c>
      <c r="U33" s="189">
        <v>350</v>
      </c>
      <c r="V33" s="189">
        <v>370</v>
      </c>
      <c r="W33" s="210">
        <v>370</v>
      </c>
      <c r="X33" s="189">
        <v>370</v>
      </c>
      <c r="Y33" s="189">
        <v>350</v>
      </c>
      <c r="Z33" s="209">
        <v>370</v>
      </c>
      <c r="AA33" s="189">
        <v>761.08</v>
      </c>
      <c r="AB33" s="189">
        <v>761.08</v>
      </c>
      <c r="AC33" s="189">
        <v>761.08</v>
      </c>
      <c r="AD33" s="189">
        <v>1500</v>
      </c>
      <c r="AE33" s="189">
        <v>795</v>
      </c>
      <c r="AF33" s="189">
        <v>750</v>
      </c>
      <c r="AG33" s="209">
        <v>774.86</v>
      </c>
      <c r="AH33" s="189">
        <v>732.46</v>
      </c>
      <c r="AI33" s="189">
        <v>732.46</v>
      </c>
      <c r="AJ33" s="189">
        <v>732.46</v>
      </c>
      <c r="AK33" s="189">
        <v>1400</v>
      </c>
      <c r="AL33" s="189">
        <v>750</v>
      </c>
      <c r="AM33" s="189">
        <v>650</v>
      </c>
      <c r="AN33" s="209">
        <v>731</v>
      </c>
      <c r="AO33" s="189">
        <v>707.02</v>
      </c>
      <c r="AP33" s="189">
        <v>707.02</v>
      </c>
      <c r="AQ33" s="189">
        <v>707.02</v>
      </c>
      <c r="AR33" s="189">
        <v>1275</v>
      </c>
      <c r="AS33" s="189">
        <v>707</v>
      </c>
      <c r="AT33" s="189">
        <v>570</v>
      </c>
      <c r="AU33" s="209">
        <v>687.14</v>
      </c>
      <c r="AV33" s="189">
        <v>958</v>
      </c>
      <c r="AW33" s="189">
        <v>958</v>
      </c>
      <c r="AX33" s="189">
        <v>958</v>
      </c>
      <c r="AY33" s="189">
        <v>2250</v>
      </c>
      <c r="AZ33" s="189">
        <v>1052</v>
      </c>
      <c r="BA33" s="189">
        <v>958</v>
      </c>
      <c r="BB33" s="209">
        <v>911.6</v>
      </c>
      <c r="BC33" s="189">
        <v>844.82</v>
      </c>
      <c r="BD33" s="189">
        <v>844.82</v>
      </c>
      <c r="BE33" s="189">
        <v>844.82</v>
      </c>
      <c r="BF33" s="189">
        <v>2100</v>
      </c>
      <c r="BG33" s="189">
        <v>1002</v>
      </c>
      <c r="BH33" s="189">
        <v>840</v>
      </c>
      <c r="BI33" s="209">
        <v>860</v>
      </c>
      <c r="BJ33" s="189">
        <v>813.02</v>
      </c>
      <c r="BK33" s="189">
        <v>813.02</v>
      </c>
      <c r="BL33" s="189">
        <v>813.02</v>
      </c>
      <c r="BM33" s="189">
        <v>1912.5</v>
      </c>
      <c r="BN33" s="189">
        <v>925</v>
      </c>
      <c r="BO33" s="189">
        <v>735</v>
      </c>
      <c r="BP33" s="209">
        <v>808.4</v>
      </c>
      <c r="BQ33" s="196">
        <v>440</v>
      </c>
      <c r="BR33" s="196">
        <v>440</v>
      </c>
      <c r="BS33" s="196">
        <v>440</v>
      </c>
      <c r="BT33" s="217">
        <v>455</v>
      </c>
      <c r="BU33" s="196">
        <v>455</v>
      </c>
      <c r="BV33" s="196">
        <v>440</v>
      </c>
      <c r="BW33" s="209">
        <v>455</v>
      </c>
      <c r="BX33" s="196">
        <v>410</v>
      </c>
      <c r="BY33" s="196">
        <v>410</v>
      </c>
      <c r="BZ33" s="196">
        <v>425</v>
      </c>
      <c r="CA33" s="210">
        <v>425</v>
      </c>
      <c r="CB33" s="189">
        <v>420</v>
      </c>
      <c r="CC33" s="189">
        <v>410</v>
      </c>
      <c r="CD33" s="209">
        <v>425</v>
      </c>
      <c r="CE33" s="189">
        <v>395</v>
      </c>
      <c r="CF33" s="189">
        <v>400</v>
      </c>
      <c r="CG33" s="189">
        <v>405</v>
      </c>
      <c r="CH33" s="210">
        <v>410</v>
      </c>
      <c r="CI33" s="189">
        <v>410</v>
      </c>
      <c r="CJ33" s="189">
        <v>385</v>
      </c>
      <c r="CK33" s="209">
        <v>410</v>
      </c>
      <c r="CL33" s="189">
        <f t="shared" si="0"/>
        <v>913.296</v>
      </c>
      <c r="CM33" s="189">
        <v>913.296</v>
      </c>
      <c r="CN33" s="189">
        <v>913.296</v>
      </c>
      <c r="CO33" s="189">
        <v>1875</v>
      </c>
      <c r="CP33" s="189">
        <v>1161</v>
      </c>
      <c r="CQ33" s="189">
        <v>913.296</v>
      </c>
      <c r="CR33" s="209">
        <v>929.832</v>
      </c>
      <c r="CS33" s="189">
        <f t="shared" si="1"/>
        <v>878.952</v>
      </c>
      <c r="CT33" s="189">
        <v>878.952</v>
      </c>
      <c r="CU33" s="189">
        <v>878.952</v>
      </c>
      <c r="CV33" s="189">
        <v>1750</v>
      </c>
      <c r="CW33" s="189">
        <v>1012</v>
      </c>
      <c r="CX33" s="189">
        <v>878.952</v>
      </c>
      <c r="CY33" s="209">
        <v>877.2</v>
      </c>
      <c r="CZ33" s="189">
        <v>825</v>
      </c>
      <c r="DA33" s="189">
        <v>825</v>
      </c>
      <c r="DB33" s="189">
        <v>825</v>
      </c>
      <c r="DC33" s="189">
        <v>1593.75</v>
      </c>
      <c r="DD33" s="189">
        <v>922</v>
      </c>
      <c r="DE33" s="189">
        <v>825</v>
      </c>
      <c r="DF33" s="209">
        <v>824.568</v>
      </c>
      <c r="DG33" s="189">
        <f t="shared" si="3"/>
        <v>1149.6</v>
      </c>
      <c r="DH33" s="189">
        <v>1149.6</v>
      </c>
      <c r="DI33" s="189">
        <v>1149.6</v>
      </c>
      <c r="DJ33" s="189">
        <v>2812.5</v>
      </c>
      <c r="DK33" s="189">
        <v>1548</v>
      </c>
      <c r="DL33" s="189">
        <v>1149.6</v>
      </c>
      <c r="DM33" s="209">
        <v>1093.92</v>
      </c>
      <c r="DN33" s="189">
        <f t="shared" si="4"/>
        <v>1013.784</v>
      </c>
      <c r="DO33" s="189">
        <v>1013.784</v>
      </c>
      <c r="DP33" s="189">
        <v>1013.784</v>
      </c>
      <c r="DQ33" s="189">
        <v>2625</v>
      </c>
      <c r="DR33" s="196">
        <v>1349</v>
      </c>
      <c r="DS33" s="196">
        <v>1013.784</v>
      </c>
      <c r="DT33" s="215">
        <v>1032</v>
      </c>
      <c r="DU33" s="196">
        <f t="shared" si="5"/>
        <v>975.624</v>
      </c>
      <c r="DV33" s="196">
        <v>975.624</v>
      </c>
      <c r="DW33" s="196">
        <v>975.624</v>
      </c>
      <c r="DX33" s="196">
        <v>2390.625</v>
      </c>
      <c r="DY33" s="196">
        <v>1229</v>
      </c>
      <c r="DZ33" s="196">
        <v>975.624</v>
      </c>
      <c r="EA33" s="215">
        <v>970.08</v>
      </c>
    </row>
    <row r="34" ht="24" spans="2:131">
      <c r="B34" s="186" t="s">
        <v>2433</v>
      </c>
      <c r="C34" s="190" t="s">
        <v>2434</v>
      </c>
      <c r="D34" s="188" t="s">
        <v>2439</v>
      </c>
      <c r="E34" s="188" t="s">
        <v>1144</v>
      </c>
      <c r="F34" s="189">
        <v>520</v>
      </c>
      <c r="G34" s="189">
        <v>520</v>
      </c>
      <c r="H34" s="189">
        <v>550</v>
      </c>
      <c r="I34" s="189">
        <v>760</v>
      </c>
      <c r="J34" s="189">
        <v>620</v>
      </c>
      <c r="K34" s="189">
        <v>520</v>
      </c>
      <c r="L34" s="209">
        <v>561.8</v>
      </c>
      <c r="M34" s="196">
        <v>468</v>
      </c>
      <c r="N34" s="196">
        <v>468</v>
      </c>
      <c r="O34" s="196">
        <v>520</v>
      </c>
      <c r="P34" s="189">
        <v>710</v>
      </c>
      <c r="Q34" s="189">
        <v>580</v>
      </c>
      <c r="R34" s="189">
        <v>468</v>
      </c>
      <c r="S34" s="209">
        <v>530</v>
      </c>
      <c r="T34" s="189">
        <v>421.2</v>
      </c>
      <c r="U34" s="189">
        <v>421.2</v>
      </c>
      <c r="V34" s="189">
        <v>460</v>
      </c>
      <c r="W34" s="189">
        <v>660</v>
      </c>
      <c r="X34" s="189">
        <v>550</v>
      </c>
      <c r="Y34" s="189">
        <v>421.2</v>
      </c>
      <c r="Z34" s="209">
        <v>498.2</v>
      </c>
      <c r="AA34" s="189">
        <v>980</v>
      </c>
      <c r="AB34" s="189">
        <v>980</v>
      </c>
      <c r="AC34" s="189">
        <v>980</v>
      </c>
      <c r="AD34" s="189">
        <v>2280</v>
      </c>
      <c r="AE34" s="189">
        <v>980</v>
      </c>
      <c r="AF34" s="189">
        <v>820</v>
      </c>
      <c r="AG34" s="209">
        <v>955.06</v>
      </c>
      <c r="AH34" s="189">
        <v>930</v>
      </c>
      <c r="AI34" s="189">
        <v>930</v>
      </c>
      <c r="AJ34" s="189">
        <v>930</v>
      </c>
      <c r="AK34" s="213">
        <v>2130</v>
      </c>
      <c r="AL34" s="189">
        <v>930</v>
      </c>
      <c r="AM34" s="189">
        <v>750</v>
      </c>
      <c r="AN34" s="209">
        <v>901</v>
      </c>
      <c r="AO34" s="189">
        <v>880</v>
      </c>
      <c r="AP34" s="213">
        <v>880</v>
      </c>
      <c r="AQ34" s="213">
        <v>880</v>
      </c>
      <c r="AR34" s="213">
        <v>1980</v>
      </c>
      <c r="AS34" s="213">
        <v>870</v>
      </c>
      <c r="AT34" s="213">
        <v>675</v>
      </c>
      <c r="AU34" s="209">
        <v>846.94</v>
      </c>
      <c r="AV34" s="213">
        <v>1128.92666666667</v>
      </c>
      <c r="AW34" s="189">
        <v>1128.92666666667</v>
      </c>
      <c r="AX34" s="189">
        <v>1128.92666666667</v>
      </c>
      <c r="AY34" s="189">
        <v>3420</v>
      </c>
      <c r="AZ34" s="189">
        <v>1245</v>
      </c>
      <c r="BA34" s="189">
        <v>1090</v>
      </c>
      <c r="BB34" s="209">
        <v>1123.6</v>
      </c>
      <c r="BC34" s="189">
        <v>1069</v>
      </c>
      <c r="BD34" s="189">
        <v>1069</v>
      </c>
      <c r="BE34" s="189">
        <v>1069</v>
      </c>
      <c r="BF34" s="189">
        <v>3195</v>
      </c>
      <c r="BG34" s="196">
        <v>1165</v>
      </c>
      <c r="BH34" s="189">
        <v>1008</v>
      </c>
      <c r="BI34" s="209">
        <v>1060</v>
      </c>
      <c r="BJ34" s="196">
        <v>909</v>
      </c>
      <c r="BK34" s="196">
        <v>909</v>
      </c>
      <c r="BL34" s="196">
        <v>909</v>
      </c>
      <c r="BM34" s="196">
        <v>2970</v>
      </c>
      <c r="BN34" s="196">
        <v>1108</v>
      </c>
      <c r="BO34" s="196">
        <v>882</v>
      </c>
      <c r="BP34" s="215">
        <v>996.4</v>
      </c>
      <c r="BQ34" s="196">
        <v>624</v>
      </c>
      <c r="BR34" s="196">
        <v>624</v>
      </c>
      <c r="BS34" s="196">
        <v>696</v>
      </c>
      <c r="BT34" s="196">
        <v>950</v>
      </c>
      <c r="BU34" s="196">
        <v>852</v>
      </c>
      <c r="BV34" s="196">
        <v>700</v>
      </c>
      <c r="BW34" s="209">
        <v>674.16</v>
      </c>
      <c r="BX34" s="196">
        <f t="shared" ref="BX34:BX40" si="6">M34*1.2</f>
        <v>561.6</v>
      </c>
      <c r="BY34" s="196">
        <v>561.6</v>
      </c>
      <c r="BZ34" s="196">
        <v>660</v>
      </c>
      <c r="CA34" s="189">
        <v>887.5</v>
      </c>
      <c r="CB34" s="189">
        <v>780</v>
      </c>
      <c r="CC34" s="189">
        <v>675</v>
      </c>
      <c r="CD34" s="209">
        <v>636</v>
      </c>
      <c r="CE34" s="189">
        <f t="shared" ref="CE34:CE36" si="7">T34*1.2</f>
        <v>505.44</v>
      </c>
      <c r="CF34" s="189">
        <v>505.44</v>
      </c>
      <c r="CG34" s="189">
        <v>600</v>
      </c>
      <c r="CH34" s="189">
        <v>825</v>
      </c>
      <c r="CI34" s="189">
        <v>696</v>
      </c>
      <c r="CJ34" s="189">
        <v>585</v>
      </c>
      <c r="CK34" s="209">
        <v>597.84</v>
      </c>
      <c r="CL34" s="189">
        <f t="shared" si="0"/>
        <v>1176</v>
      </c>
      <c r="CM34" s="189">
        <v>1176</v>
      </c>
      <c r="CN34" s="189">
        <v>1176</v>
      </c>
      <c r="CO34" s="189">
        <v>2850</v>
      </c>
      <c r="CP34" s="189">
        <v>1278</v>
      </c>
      <c r="CQ34" s="189">
        <v>1176</v>
      </c>
      <c r="CR34" s="209">
        <v>1146.072</v>
      </c>
      <c r="CS34" s="189">
        <f t="shared" si="1"/>
        <v>1116</v>
      </c>
      <c r="CT34" s="189">
        <v>1116</v>
      </c>
      <c r="CU34" s="189">
        <v>1116</v>
      </c>
      <c r="CV34" s="189">
        <v>2662.5</v>
      </c>
      <c r="CW34" s="189">
        <v>1170</v>
      </c>
      <c r="CX34" s="189">
        <v>1116</v>
      </c>
      <c r="CY34" s="209">
        <v>1081.2</v>
      </c>
      <c r="CZ34" s="189">
        <f t="shared" ref="CZ34:CZ36" si="8">AO34*1.2</f>
        <v>1056</v>
      </c>
      <c r="DA34" s="189">
        <v>1056</v>
      </c>
      <c r="DB34" s="189">
        <v>1056</v>
      </c>
      <c r="DC34" s="189">
        <v>2475</v>
      </c>
      <c r="DD34" s="189">
        <v>1044</v>
      </c>
      <c r="DE34" s="189">
        <v>1040</v>
      </c>
      <c r="DF34" s="209">
        <v>1016.328</v>
      </c>
      <c r="DG34" s="189">
        <f t="shared" si="3"/>
        <v>1354.712</v>
      </c>
      <c r="DH34" s="189">
        <v>1354.712</v>
      </c>
      <c r="DI34" s="189">
        <v>1354.712</v>
      </c>
      <c r="DJ34" s="189">
        <v>4275</v>
      </c>
      <c r="DK34" s="189">
        <v>1704</v>
      </c>
      <c r="DL34" s="189">
        <v>1354.712</v>
      </c>
      <c r="DM34" s="209">
        <v>1348.32</v>
      </c>
      <c r="DN34" s="189">
        <f t="shared" si="4"/>
        <v>1282.8</v>
      </c>
      <c r="DO34" s="189">
        <v>1282.8</v>
      </c>
      <c r="DP34" s="189">
        <v>1282.8</v>
      </c>
      <c r="DQ34" s="189">
        <v>3993.75</v>
      </c>
      <c r="DR34" s="196">
        <v>1560</v>
      </c>
      <c r="DS34" s="196">
        <v>1282.8</v>
      </c>
      <c r="DT34" s="215">
        <v>1272</v>
      </c>
      <c r="DU34" s="196">
        <f t="shared" si="5"/>
        <v>1090.8</v>
      </c>
      <c r="DV34" s="196">
        <v>1090.8</v>
      </c>
      <c r="DW34" s="196">
        <v>1090.8</v>
      </c>
      <c r="DX34" s="196">
        <v>3712.5</v>
      </c>
      <c r="DY34" s="196">
        <v>1392</v>
      </c>
      <c r="DZ34" s="196">
        <v>1090.8</v>
      </c>
      <c r="EA34" s="215">
        <v>1195.68</v>
      </c>
    </row>
    <row r="35" ht="24" spans="2:131">
      <c r="B35" s="186" t="s">
        <v>2433</v>
      </c>
      <c r="C35" s="192" t="s">
        <v>2440</v>
      </c>
      <c r="D35" s="188" t="s">
        <v>2441</v>
      </c>
      <c r="E35" s="188" t="s">
        <v>1146</v>
      </c>
      <c r="F35" s="189">
        <v>650</v>
      </c>
      <c r="G35" s="189">
        <v>650</v>
      </c>
      <c r="H35" s="189">
        <v>650</v>
      </c>
      <c r="I35" s="189">
        <v>650</v>
      </c>
      <c r="J35" s="189">
        <v>715</v>
      </c>
      <c r="K35" s="189">
        <v>650</v>
      </c>
      <c r="L35" s="209">
        <v>636</v>
      </c>
      <c r="M35" s="196">
        <v>610</v>
      </c>
      <c r="N35" s="196">
        <v>610</v>
      </c>
      <c r="O35" s="196">
        <v>610</v>
      </c>
      <c r="P35" s="189">
        <v>610</v>
      </c>
      <c r="Q35" s="189">
        <v>600</v>
      </c>
      <c r="R35" s="189">
        <v>580</v>
      </c>
      <c r="S35" s="209">
        <v>600</v>
      </c>
      <c r="T35" s="189">
        <v>560</v>
      </c>
      <c r="U35" s="189">
        <v>560</v>
      </c>
      <c r="V35" s="189">
        <v>560</v>
      </c>
      <c r="W35" s="189">
        <v>560</v>
      </c>
      <c r="X35" s="189">
        <v>580</v>
      </c>
      <c r="Y35" s="189">
        <v>525</v>
      </c>
      <c r="Z35" s="209">
        <v>564</v>
      </c>
      <c r="AA35" s="189">
        <v>1014.08</v>
      </c>
      <c r="AB35" s="189">
        <v>1014.08</v>
      </c>
      <c r="AC35" s="189">
        <v>1014.08</v>
      </c>
      <c r="AD35" s="189">
        <v>1950</v>
      </c>
      <c r="AE35" s="189">
        <v>1075</v>
      </c>
      <c r="AF35" s="189">
        <v>1014.08</v>
      </c>
      <c r="AG35" s="209">
        <v>1000.11</v>
      </c>
      <c r="AH35" s="189">
        <v>986.52</v>
      </c>
      <c r="AI35" s="189">
        <v>986.52</v>
      </c>
      <c r="AJ35" s="189">
        <v>986.52</v>
      </c>
      <c r="AK35" s="189">
        <v>1830</v>
      </c>
      <c r="AL35" s="189">
        <v>900</v>
      </c>
      <c r="AM35" s="189">
        <v>925</v>
      </c>
      <c r="AN35" s="209">
        <v>943.5</v>
      </c>
      <c r="AO35" s="189">
        <v>913.68</v>
      </c>
      <c r="AP35" s="189">
        <v>913.68</v>
      </c>
      <c r="AQ35" s="189">
        <v>913.68</v>
      </c>
      <c r="AR35" s="189">
        <v>1680</v>
      </c>
      <c r="AS35" s="189">
        <v>870</v>
      </c>
      <c r="AT35" s="189">
        <v>840</v>
      </c>
      <c r="AU35" s="209">
        <v>886.89</v>
      </c>
      <c r="AV35" s="189">
        <v>1262</v>
      </c>
      <c r="AW35" s="189">
        <v>1262</v>
      </c>
      <c r="AX35" s="189">
        <v>1262</v>
      </c>
      <c r="AY35" s="189">
        <v>2925</v>
      </c>
      <c r="AZ35" s="189">
        <v>1432</v>
      </c>
      <c r="BA35" s="189">
        <v>1262</v>
      </c>
      <c r="BB35" s="209">
        <v>1176.6</v>
      </c>
      <c r="BC35" s="189">
        <v>1136</v>
      </c>
      <c r="BD35" s="189">
        <v>1136</v>
      </c>
      <c r="BE35" s="189">
        <v>1136</v>
      </c>
      <c r="BF35" s="189">
        <v>2745</v>
      </c>
      <c r="BG35" s="196">
        <v>1200</v>
      </c>
      <c r="BH35" s="189">
        <v>1136</v>
      </c>
      <c r="BI35" s="209">
        <v>1110</v>
      </c>
      <c r="BJ35" s="196">
        <v>1073</v>
      </c>
      <c r="BK35" s="196">
        <v>1073</v>
      </c>
      <c r="BL35" s="196">
        <v>1073</v>
      </c>
      <c r="BM35" s="196">
        <v>2520</v>
      </c>
      <c r="BN35" s="196">
        <v>1160</v>
      </c>
      <c r="BO35" s="196">
        <v>1073</v>
      </c>
      <c r="BP35" s="215">
        <v>1043.4</v>
      </c>
      <c r="BQ35" s="196">
        <f t="shared" ref="BQ35:BQ40" si="9">F35*1.2</f>
        <v>780</v>
      </c>
      <c r="BR35" s="196">
        <v>780</v>
      </c>
      <c r="BS35" s="196">
        <v>780</v>
      </c>
      <c r="BT35" s="196">
        <v>812.5</v>
      </c>
      <c r="BU35" s="196">
        <v>1098</v>
      </c>
      <c r="BV35" s="196">
        <v>780</v>
      </c>
      <c r="BW35" s="209">
        <v>763.2</v>
      </c>
      <c r="BX35" s="196">
        <f t="shared" si="6"/>
        <v>732</v>
      </c>
      <c r="BY35" s="196">
        <v>732</v>
      </c>
      <c r="BZ35" s="196">
        <v>732</v>
      </c>
      <c r="CA35" s="189">
        <v>762.5</v>
      </c>
      <c r="CB35" s="189">
        <v>780</v>
      </c>
      <c r="CC35" s="189">
        <v>700</v>
      </c>
      <c r="CD35" s="209">
        <v>720</v>
      </c>
      <c r="CE35" s="189">
        <f t="shared" si="7"/>
        <v>672</v>
      </c>
      <c r="CF35" s="189">
        <v>672</v>
      </c>
      <c r="CG35" s="189">
        <v>672</v>
      </c>
      <c r="CH35" s="189">
        <v>700</v>
      </c>
      <c r="CI35" s="189">
        <v>754</v>
      </c>
      <c r="CJ35" s="189">
        <v>600</v>
      </c>
      <c r="CK35" s="209">
        <v>676.8</v>
      </c>
      <c r="CL35" s="189">
        <f t="shared" si="0"/>
        <v>1216.896</v>
      </c>
      <c r="CM35" s="189">
        <v>1216.896</v>
      </c>
      <c r="CN35" s="189">
        <v>1216.896</v>
      </c>
      <c r="CO35" s="189">
        <v>2437.5</v>
      </c>
      <c r="CP35" s="189">
        <v>1404</v>
      </c>
      <c r="CQ35" s="189">
        <v>987</v>
      </c>
      <c r="CR35" s="209">
        <v>1200.132</v>
      </c>
      <c r="CS35" s="189">
        <f t="shared" si="1"/>
        <v>1183.824</v>
      </c>
      <c r="CT35" s="189">
        <v>1183.824</v>
      </c>
      <c r="CU35" s="189">
        <v>1183.824</v>
      </c>
      <c r="CV35" s="189">
        <v>2287.5</v>
      </c>
      <c r="CW35" s="189">
        <v>1170</v>
      </c>
      <c r="CX35" s="189">
        <v>892</v>
      </c>
      <c r="CY35" s="209">
        <v>1132.2</v>
      </c>
      <c r="CZ35" s="189">
        <f t="shared" si="8"/>
        <v>1096.416</v>
      </c>
      <c r="DA35" s="189">
        <v>1096.416</v>
      </c>
      <c r="DB35" s="189">
        <v>1096.416</v>
      </c>
      <c r="DC35" s="189">
        <v>2100</v>
      </c>
      <c r="DD35" s="189">
        <v>1131</v>
      </c>
      <c r="DE35" s="189">
        <v>837</v>
      </c>
      <c r="DF35" s="209">
        <v>1064.268</v>
      </c>
      <c r="DG35" s="189">
        <f t="shared" si="3"/>
        <v>1514.4</v>
      </c>
      <c r="DH35" s="189">
        <v>1514.4</v>
      </c>
      <c r="DI35" s="189">
        <v>1514.4</v>
      </c>
      <c r="DJ35" s="189">
        <v>3656.25</v>
      </c>
      <c r="DK35" s="189">
        <v>1872</v>
      </c>
      <c r="DL35" s="189">
        <v>1514.4</v>
      </c>
      <c r="DM35" s="209">
        <v>1411.92</v>
      </c>
      <c r="DN35" s="189">
        <f t="shared" si="4"/>
        <v>1363.2</v>
      </c>
      <c r="DO35" s="189">
        <v>1363.2</v>
      </c>
      <c r="DP35" s="189">
        <v>1363.2</v>
      </c>
      <c r="DQ35" s="189">
        <v>3431.25</v>
      </c>
      <c r="DR35" s="196">
        <v>1560</v>
      </c>
      <c r="DS35" s="196">
        <v>1363.2</v>
      </c>
      <c r="DT35" s="215">
        <v>1332</v>
      </c>
      <c r="DU35" s="196">
        <f t="shared" si="5"/>
        <v>1287.6</v>
      </c>
      <c r="DV35" s="196">
        <v>1287.6</v>
      </c>
      <c r="DW35" s="196">
        <v>1287.6</v>
      </c>
      <c r="DX35" s="196">
        <v>3150</v>
      </c>
      <c r="DY35" s="196">
        <v>1508</v>
      </c>
      <c r="DZ35" s="196">
        <v>1250</v>
      </c>
      <c r="EA35" s="215">
        <v>1252.08</v>
      </c>
    </row>
    <row r="36" ht="24" spans="2:131">
      <c r="B36" s="186" t="s">
        <v>2433</v>
      </c>
      <c r="C36" s="192" t="s">
        <v>2440</v>
      </c>
      <c r="D36" s="188" t="s">
        <v>2439</v>
      </c>
      <c r="E36" s="188" t="s">
        <v>1148</v>
      </c>
      <c r="F36" s="189">
        <v>760</v>
      </c>
      <c r="G36" s="189">
        <v>760</v>
      </c>
      <c r="H36" s="189">
        <v>760</v>
      </c>
      <c r="I36" s="189">
        <v>760</v>
      </c>
      <c r="J36" s="189">
        <v>805</v>
      </c>
      <c r="K36" s="189">
        <v>720</v>
      </c>
      <c r="L36" s="209">
        <v>773.8</v>
      </c>
      <c r="M36" s="196">
        <v>710</v>
      </c>
      <c r="N36" s="196">
        <v>710</v>
      </c>
      <c r="O36" s="196">
        <v>710</v>
      </c>
      <c r="P36" s="189">
        <v>710</v>
      </c>
      <c r="Q36" s="189">
        <v>710</v>
      </c>
      <c r="R36" s="189">
        <v>615</v>
      </c>
      <c r="S36" s="209">
        <v>730</v>
      </c>
      <c r="T36" s="189">
        <v>631.8</v>
      </c>
      <c r="U36" s="189">
        <v>631.8</v>
      </c>
      <c r="V36" s="189">
        <v>631.8</v>
      </c>
      <c r="W36" s="189">
        <v>660</v>
      </c>
      <c r="X36" s="189">
        <v>675</v>
      </c>
      <c r="Y36" s="189">
        <v>574</v>
      </c>
      <c r="Z36" s="209">
        <v>686.2</v>
      </c>
      <c r="AA36" s="189">
        <v>1248</v>
      </c>
      <c r="AB36" s="189">
        <v>1248</v>
      </c>
      <c r="AC36" s="189">
        <v>1248</v>
      </c>
      <c r="AD36" s="189">
        <v>2280</v>
      </c>
      <c r="AE36" s="189">
        <v>1215</v>
      </c>
      <c r="AF36" s="189">
        <v>1152</v>
      </c>
      <c r="AG36" s="209">
        <v>1216.8005</v>
      </c>
      <c r="AH36" s="189">
        <v>1123.2</v>
      </c>
      <c r="AI36" s="189">
        <v>1123.2</v>
      </c>
      <c r="AJ36" s="189">
        <v>1123.2</v>
      </c>
      <c r="AK36" s="189">
        <v>2130</v>
      </c>
      <c r="AL36" s="189">
        <v>1068</v>
      </c>
      <c r="AM36" s="189">
        <v>980</v>
      </c>
      <c r="AN36" s="209">
        <v>1147.925</v>
      </c>
      <c r="AO36" s="189">
        <v>1010.88</v>
      </c>
      <c r="AP36" s="189">
        <v>1010.88</v>
      </c>
      <c r="AQ36" s="189">
        <v>1010.88</v>
      </c>
      <c r="AR36" s="189">
        <v>1980</v>
      </c>
      <c r="AS36" s="189">
        <v>1011</v>
      </c>
      <c r="AT36" s="189">
        <v>918.4</v>
      </c>
      <c r="AU36" s="209">
        <v>1079.0495</v>
      </c>
      <c r="AV36" s="189">
        <v>1515</v>
      </c>
      <c r="AW36" s="189">
        <v>1515</v>
      </c>
      <c r="AX36" s="189">
        <v>1515</v>
      </c>
      <c r="AY36" s="189">
        <v>3420</v>
      </c>
      <c r="AZ36" s="189">
        <v>1611</v>
      </c>
      <c r="BA36" s="189">
        <v>1510</v>
      </c>
      <c r="BB36" s="209">
        <v>1431.53</v>
      </c>
      <c r="BC36" s="189">
        <v>1364</v>
      </c>
      <c r="BD36" s="189">
        <v>1364</v>
      </c>
      <c r="BE36" s="189">
        <v>1364</v>
      </c>
      <c r="BF36" s="189">
        <v>3195</v>
      </c>
      <c r="BG36" s="196">
        <v>1425</v>
      </c>
      <c r="BH36" s="189">
        <v>1290</v>
      </c>
      <c r="BI36" s="209">
        <v>1350.5</v>
      </c>
      <c r="BJ36" s="196">
        <v>1288</v>
      </c>
      <c r="BK36" s="196">
        <v>1288</v>
      </c>
      <c r="BL36" s="196">
        <v>1288</v>
      </c>
      <c r="BM36" s="196">
        <v>2970</v>
      </c>
      <c r="BN36" s="196">
        <v>1350</v>
      </c>
      <c r="BO36" s="196">
        <v>1200</v>
      </c>
      <c r="BP36" s="215">
        <v>1269.47</v>
      </c>
      <c r="BQ36" s="196">
        <f t="shared" si="9"/>
        <v>912</v>
      </c>
      <c r="BR36" s="196">
        <v>912</v>
      </c>
      <c r="BS36" s="196">
        <v>912</v>
      </c>
      <c r="BT36" s="196">
        <v>950</v>
      </c>
      <c r="BU36" s="196">
        <v>1225</v>
      </c>
      <c r="BV36" s="196">
        <v>912</v>
      </c>
      <c r="BW36" s="209">
        <v>928.56</v>
      </c>
      <c r="BX36" s="196">
        <v>842.4</v>
      </c>
      <c r="BY36" s="196">
        <v>842.4</v>
      </c>
      <c r="BZ36" s="196">
        <v>852</v>
      </c>
      <c r="CA36" s="189">
        <v>887.5</v>
      </c>
      <c r="CB36" s="189">
        <v>926</v>
      </c>
      <c r="CC36" s="189">
        <v>750</v>
      </c>
      <c r="CD36" s="209">
        <v>876</v>
      </c>
      <c r="CE36" s="189">
        <f t="shared" si="7"/>
        <v>758.16</v>
      </c>
      <c r="CF36" s="189">
        <v>758.16</v>
      </c>
      <c r="CG36" s="189">
        <v>758.16</v>
      </c>
      <c r="CH36" s="189">
        <v>825</v>
      </c>
      <c r="CI36" s="189">
        <v>878</v>
      </c>
      <c r="CJ36" s="189">
        <v>650</v>
      </c>
      <c r="CK36" s="209">
        <v>823.44</v>
      </c>
      <c r="CL36" s="189">
        <f t="shared" si="0"/>
        <v>1497.6</v>
      </c>
      <c r="CM36" s="189">
        <v>1497.6</v>
      </c>
      <c r="CN36" s="189">
        <v>1497.6</v>
      </c>
      <c r="CO36" s="189">
        <v>2850</v>
      </c>
      <c r="CP36" s="189">
        <v>1580</v>
      </c>
      <c r="CQ36" s="189">
        <v>1256</v>
      </c>
      <c r="CR36" s="209">
        <v>1460.1606</v>
      </c>
      <c r="CS36" s="189">
        <f t="shared" si="1"/>
        <v>1347.84</v>
      </c>
      <c r="CT36" s="189">
        <v>1347.84</v>
      </c>
      <c r="CU36" s="189">
        <v>1347.84</v>
      </c>
      <c r="CV36" s="189">
        <v>2662.5</v>
      </c>
      <c r="CW36" s="189">
        <v>1388</v>
      </c>
      <c r="CX36" s="189">
        <v>1126</v>
      </c>
      <c r="CY36" s="209">
        <v>1377.51</v>
      </c>
      <c r="CZ36" s="189">
        <f t="shared" si="8"/>
        <v>1213.056</v>
      </c>
      <c r="DA36" s="189">
        <v>1213.056</v>
      </c>
      <c r="DB36" s="189">
        <v>1213.056</v>
      </c>
      <c r="DC36" s="189">
        <v>2475</v>
      </c>
      <c r="DD36" s="189">
        <v>1362</v>
      </c>
      <c r="DE36" s="189">
        <v>1041</v>
      </c>
      <c r="DF36" s="209">
        <v>1294.8594</v>
      </c>
      <c r="DG36" s="189">
        <f t="shared" si="3"/>
        <v>1818</v>
      </c>
      <c r="DH36" s="189">
        <v>1818</v>
      </c>
      <c r="DI36" s="189">
        <v>1818</v>
      </c>
      <c r="DJ36" s="189">
        <v>4275</v>
      </c>
      <c r="DK36" s="189">
        <v>2106</v>
      </c>
      <c r="DL36" s="189">
        <v>1818</v>
      </c>
      <c r="DM36" s="209">
        <v>1717.836</v>
      </c>
      <c r="DN36" s="189">
        <f t="shared" si="4"/>
        <v>1636.8</v>
      </c>
      <c r="DO36" s="189">
        <v>1636.8</v>
      </c>
      <c r="DP36" s="189">
        <v>1636.8</v>
      </c>
      <c r="DQ36" s="189">
        <v>3993.75</v>
      </c>
      <c r="DR36" s="196">
        <v>1852</v>
      </c>
      <c r="DS36" s="196">
        <v>1636.8</v>
      </c>
      <c r="DT36" s="215">
        <v>1620.6</v>
      </c>
      <c r="DU36" s="196">
        <f t="shared" si="5"/>
        <v>1545.6</v>
      </c>
      <c r="DV36" s="196">
        <v>1545.6</v>
      </c>
      <c r="DW36" s="196">
        <v>1545.6</v>
      </c>
      <c r="DX36" s="196">
        <v>3712.5</v>
      </c>
      <c r="DY36" s="196">
        <v>1755</v>
      </c>
      <c r="DZ36" s="196">
        <v>1350</v>
      </c>
      <c r="EA36" s="215">
        <v>1523.364</v>
      </c>
    </row>
    <row r="37" ht="24" spans="2:131">
      <c r="B37" s="186" t="s">
        <v>2433</v>
      </c>
      <c r="C37" s="192" t="s">
        <v>2440</v>
      </c>
      <c r="D37" s="188" t="s">
        <v>2442</v>
      </c>
      <c r="E37" s="188" t="s">
        <v>1150</v>
      </c>
      <c r="F37" s="189">
        <v>880</v>
      </c>
      <c r="G37" s="189">
        <v>880</v>
      </c>
      <c r="H37" s="189">
        <v>880</v>
      </c>
      <c r="I37" s="189">
        <v>880</v>
      </c>
      <c r="J37" s="189">
        <v>915</v>
      </c>
      <c r="K37" s="189">
        <v>850</v>
      </c>
      <c r="L37" s="209">
        <v>911.6</v>
      </c>
      <c r="M37" s="196">
        <v>830</v>
      </c>
      <c r="N37" s="196">
        <v>830</v>
      </c>
      <c r="O37" s="196">
        <v>830</v>
      </c>
      <c r="P37" s="189">
        <v>830</v>
      </c>
      <c r="Q37" s="189">
        <v>880</v>
      </c>
      <c r="R37" s="189">
        <v>700</v>
      </c>
      <c r="S37" s="209">
        <v>860</v>
      </c>
      <c r="T37" s="189">
        <v>780</v>
      </c>
      <c r="U37" s="189">
        <v>780</v>
      </c>
      <c r="V37" s="189">
        <v>780</v>
      </c>
      <c r="W37" s="189">
        <v>780</v>
      </c>
      <c r="X37" s="189">
        <v>780</v>
      </c>
      <c r="Y37" s="189">
        <v>665</v>
      </c>
      <c r="Z37" s="209">
        <v>808.4</v>
      </c>
      <c r="AA37" s="189">
        <v>1426.42</v>
      </c>
      <c r="AB37" s="189">
        <v>1426.42</v>
      </c>
      <c r="AC37" s="189">
        <v>1426.42</v>
      </c>
      <c r="AD37" s="189">
        <v>2640</v>
      </c>
      <c r="AE37" s="189">
        <v>1373</v>
      </c>
      <c r="AF37" s="189">
        <v>1350</v>
      </c>
      <c r="AG37" s="209">
        <v>1433.491</v>
      </c>
      <c r="AH37" s="189">
        <v>1362.82</v>
      </c>
      <c r="AI37" s="189">
        <v>1362.82</v>
      </c>
      <c r="AJ37" s="189">
        <v>1362.82</v>
      </c>
      <c r="AK37" s="189">
        <v>2490</v>
      </c>
      <c r="AL37" s="189">
        <v>1324.5</v>
      </c>
      <c r="AM37" s="189">
        <v>1120</v>
      </c>
      <c r="AN37" s="209">
        <v>1352.35</v>
      </c>
      <c r="AO37" s="189">
        <v>1304.52</v>
      </c>
      <c r="AP37" s="189">
        <v>1304.52</v>
      </c>
      <c r="AQ37" s="189">
        <v>1304.52</v>
      </c>
      <c r="AR37" s="189">
        <v>2340</v>
      </c>
      <c r="AS37" s="189">
        <v>1188</v>
      </c>
      <c r="AT37" s="189">
        <v>1065</v>
      </c>
      <c r="AU37" s="209">
        <v>1271.209</v>
      </c>
      <c r="AV37" s="189">
        <v>1782</v>
      </c>
      <c r="AW37" s="189">
        <v>1782</v>
      </c>
      <c r="AX37" s="189">
        <v>1782</v>
      </c>
      <c r="AY37" s="189">
        <v>3960</v>
      </c>
      <c r="AZ37" s="189">
        <v>1830</v>
      </c>
      <c r="BA37" s="189">
        <v>1700</v>
      </c>
      <c r="BB37" s="209">
        <v>1686.46</v>
      </c>
      <c r="BC37" s="189">
        <v>1604</v>
      </c>
      <c r="BD37" s="189">
        <v>1604</v>
      </c>
      <c r="BE37" s="189">
        <v>1604</v>
      </c>
      <c r="BF37" s="189">
        <v>3735</v>
      </c>
      <c r="BG37" s="196">
        <v>1766</v>
      </c>
      <c r="BH37" s="189">
        <v>1450</v>
      </c>
      <c r="BI37" s="209">
        <v>1591</v>
      </c>
      <c r="BJ37" s="196">
        <v>1515</v>
      </c>
      <c r="BK37" s="196">
        <v>1515</v>
      </c>
      <c r="BL37" s="196">
        <v>1515</v>
      </c>
      <c r="BM37" s="196">
        <v>3510</v>
      </c>
      <c r="BN37" s="196">
        <v>1563</v>
      </c>
      <c r="BO37" s="196">
        <v>1350</v>
      </c>
      <c r="BP37" s="215">
        <v>1495.54</v>
      </c>
      <c r="BQ37" s="196">
        <v>1030</v>
      </c>
      <c r="BR37" s="196">
        <v>1030</v>
      </c>
      <c r="BS37" s="196">
        <v>1056</v>
      </c>
      <c r="BT37" s="196">
        <v>1100</v>
      </c>
      <c r="BU37" s="196">
        <v>1460</v>
      </c>
      <c r="BV37" s="196">
        <v>1030</v>
      </c>
      <c r="BW37" s="209">
        <v>1093.92</v>
      </c>
      <c r="BX37" s="196">
        <v>930</v>
      </c>
      <c r="BY37" s="196">
        <v>930</v>
      </c>
      <c r="BZ37" s="196">
        <v>996</v>
      </c>
      <c r="CA37" s="189">
        <v>1037.5</v>
      </c>
      <c r="CB37" s="189">
        <v>1148</v>
      </c>
      <c r="CC37" s="189">
        <v>840</v>
      </c>
      <c r="CD37" s="209">
        <v>1032</v>
      </c>
      <c r="CE37" s="189">
        <v>830</v>
      </c>
      <c r="CF37" s="189">
        <v>830</v>
      </c>
      <c r="CG37" s="189">
        <v>936</v>
      </c>
      <c r="CH37" s="189">
        <v>975</v>
      </c>
      <c r="CI37" s="189">
        <v>1030</v>
      </c>
      <c r="CJ37" s="189">
        <v>800</v>
      </c>
      <c r="CK37" s="209">
        <v>970.08</v>
      </c>
      <c r="CL37" s="189">
        <f t="shared" si="0"/>
        <v>1711.704</v>
      </c>
      <c r="CM37" s="189">
        <v>1711.704</v>
      </c>
      <c r="CN37" s="189">
        <v>1711.704</v>
      </c>
      <c r="CO37" s="189">
        <v>3300</v>
      </c>
      <c r="CP37" s="189">
        <v>1787</v>
      </c>
      <c r="CQ37" s="189">
        <v>1443</v>
      </c>
      <c r="CR37" s="209">
        <v>1720.1892</v>
      </c>
      <c r="CS37" s="189">
        <f t="shared" si="1"/>
        <v>1635.384</v>
      </c>
      <c r="CT37" s="189">
        <v>1635.384</v>
      </c>
      <c r="CU37" s="189">
        <v>1635.384</v>
      </c>
      <c r="CV37" s="189">
        <v>3112.5</v>
      </c>
      <c r="CW37" s="189">
        <v>1722</v>
      </c>
      <c r="CX37" s="189">
        <v>1369</v>
      </c>
      <c r="CY37" s="209">
        <v>1622.82</v>
      </c>
      <c r="CZ37" s="189">
        <v>1540</v>
      </c>
      <c r="DA37" s="189">
        <v>1540</v>
      </c>
      <c r="DB37" s="189">
        <v>1565.424</v>
      </c>
      <c r="DC37" s="189">
        <v>2925</v>
      </c>
      <c r="DD37" s="189">
        <v>1545</v>
      </c>
      <c r="DE37" s="189">
        <v>1201</v>
      </c>
      <c r="DF37" s="209">
        <v>1525.4508</v>
      </c>
      <c r="DG37" s="189">
        <f t="shared" si="3"/>
        <v>2138.4</v>
      </c>
      <c r="DH37" s="189">
        <v>2138.4</v>
      </c>
      <c r="DI37" s="189">
        <v>2138.4</v>
      </c>
      <c r="DJ37" s="189">
        <v>4950</v>
      </c>
      <c r="DK37" s="189">
        <v>2379</v>
      </c>
      <c r="DL37" s="189">
        <v>1950</v>
      </c>
      <c r="DM37" s="209">
        <v>2023.752</v>
      </c>
      <c r="DN37" s="189">
        <f t="shared" si="4"/>
        <v>1924.8</v>
      </c>
      <c r="DO37" s="189">
        <v>1924.8</v>
      </c>
      <c r="DP37" s="189">
        <v>1924.8</v>
      </c>
      <c r="DQ37" s="189">
        <v>4668.75</v>
      </c>
      <c r="DR37" s="196">
        <v>2296</v>
      </c>
      <c r="DS37" s="196">
        <v>1765</v>
      </c>
      <c r="DT37" s="215">
        <v>1909.2</v>
      </c>
      <c r="DU37" s="196">
        <f t="shared" si="5"/>
        <v>1818</v>
      </c>
      <c r="DV37" s="196">
        <v>1818</v>
      </c>
      <c r="DW37" s="196">
        <v>1818</v>
      </c>
      <c r="DX37" s="196">
        <v>4387.5</v>
      </c>
      <c r="DY37" s="196">
        <v>2059</v>
      </c>
      <c r="DZ37" s="196">
        <v>1680</v>
      </c>
      <c r="EA37" s="215">
        <v>1794.648</v>
      </c>
    </row>
    <row r="38" ht="24" spans="2:131">
      <c r="B38" s="186" t="s">
        <v>2433</v>
      </c>
      <c r="C38" s="192" t="s">
        <v>2443</v>
      </c>
      <c r="D38" s="188" t="s">
        <v>2441</v>
      </c>
      <c r="E38" s="188" t="s">
        <v>1152</v>
      </c>
      <c r="F38" s="189">
        <v>690</v>
      </c>
      <c r="G38" s="189">
        <v>790</v>
      </c>
      <c r="H38" s="189">
        <v>690</v>
      </c>
      <c r="I38" s="189">
        <v>690</v>
      </c>
      <c r="J38" s="189">
        <v>750</v>
      </c>
      <c r="K38" s="189">
        <v>2304</v>
      </c>
      <c r="L38" s="209">
        <v>784.4</v>
      </c>
      <c r="M38" s="196">
        <v>650</v>
      </c>
      <c r="N38" s="196">
        <v>750</v>
      </c>
      <c r="O38" s="196">
        <v>650</v>
      </c>
      <c r="P38" s="189">
        <v>650</v>
      </c>
      <c r="Q38" s="189">
        <v>630</v>
      </c>
      <c r="R38" s="189">
        <v>2160</v>
      </c>
      <c r="S38" s="209">
        <v>740</v>
      </c>
      <c r="T38" s="189">
        <v>610</v>
      </c>
      <c r="U38" s="189">
        <v>710</v>
      </c>
      <c r="V38" s="189">
        <v>610</v>
      </c>
      <c r="W38" s="189">
        <v>610</v>
      </c>
      <c r="X38" s="189">
        <v>605</v>
      </c>
      <c r="Y38" s="189">
        <v>1512</v>
      </c>
      <c r="Z38" s="209">
        <v>695.6</v>
      </c>
      <c r="AA38" s="189">
        <v>1356.8</v>
      </c>
      <c r="AB38" s="189">
        <v>1356.8</v>
      </c>
      <c r="AC38" s="189">
        <v>1356.8</v>
      </c>
      <c r="AD38" s="189">
        <v>2070</v>
      </c>
      <c r="AE38" s="189">
        <v>1125</v>
      </c>
      <c r="AF38" s="189">
        <v>3816</v>
      </c>
      <c r="AG38" s="209">
        <v>1400.154</v>
      </c>
      <c r="AH38" s="189">
        <v>1219</v>
      </c>
      <c r="AI38" s="189">
        <v>1219</v>
      </c>
      <c r="AJ38" s="189">
        <v>1219</v>
      </c>
      <c r="AK38" s="189">
        <v>1950</v>
      </c>
      <c r="AL38" s="189">
        <v>945</v>
      </c>
      <c r="AM38" s="189">
        <v>3456</v>
      </c>
      <c r="AN38" s="209">
        <v>1320.9</v>
      </c>
      <c r="AO38" s="189">
        <v>1060</v>
      </c>
      <c r="AP38" s="189">
        <v>1060</v>
      </c>
      <c r="AQ38" s="189">
        <v>1060</v>
      </c>
      <c r="AR38" s="189">
        <v>1830</v>
      </c>
      <c r="AS38" s="189">
        <v>907.5</v>
      </c>
      <c r="AT38" s="189">
        <v>3456</v>
      </c>
      <c r="AU38" s="209">
        <v>1241.646</v>
      </c>
      <c r="AV38" s="189">
        <v>1648</v>
      </c>
      <c r="AW38" s="189">
        <v>1648</v>
      </c>
      <c r="AX38" s="189">
        <v>1648</v>
      </c>
      <c r="AY38" s="189">
        <v>4140</v>
      </c>
      <c r="AZ38" s="189">
        <v>1500</v>
      </c>
      <c r="BA38" s="189">
        <v>4392</v>
      </c>
      <c r="BB38" s="209">
        <v>1647.24</v>
      </c>
      <c r="BC38" s="189">
        <v>1584</v>
      </c>
      <c r="BD38" s="189">
        <v>1584</v>
      </c>
      <c r="BE38" s="189">
        <v>1584</v>
      </c>
      <c r="BF38" s="189">
        <v>3900</v>
      </c>
      <c r="BG38" s="196">
        <v>1260</v>
      </c>
      <c r="BH38" s="196">
        <v>4104</v>
      </c>
      <c r="BI38" s="215">
        <v>1554</v>
      </c>
      <c r="BJ38" s="196">
        <v>1464</v>
      </c>
      <c r="BK38" s="196">
        <v>1464</v>
      </c>
      <c r="BL38" s="196">
        <v>1464</v>
      </c>
      <c r="BM38" s="196">
        <v>3660</v>
      </c>
      <c r="BN38" s="196">
        <v>1210</v>
      </c>
      <c r="BO38" s="196">
        <v>3456</v>
      </c>
      <c r="BP38" s="215">
        <v>1460.76</v>
      </c>
      <c r="BQ38" s="196">
        <f t="shared" si="9"/>
        <v>828</v>
      </c>
      <c r="BR38" s="196">
        <v>948</v>
      </c>
      <c r="BS38" s="196">
        <v>828</v>
      </c>
      <c r="BT38" s="196">
        <v>862.5</v>
      </c>
      <c r="BU38" s="196">
        <v>1207.8</v>
      </c>
      <c r="BV38" s="196">
        <v>2304</v>
      </c>
      <c r="BW38" s="209">
        <v>941.28</v>
      </c>
      <c r="BX38" s="196">
        <f t="shared" si="6"/>
        <v>780</v>
      </c>
      <c r="BY38" s="196">
        <v>900</v>
      </c>
      <c r="BZ38" s="196">
        <v>780</v>
      </c>
      <c r="CA38" s="189">
        <v>812.5</v>
      </c>
      <c r="CB38" s="189">
        <v>819</v>
      </c>
      <c r="CC38" s="189">
        <v>2160</v>
      </c>
      <c r="CD38" s="209">
        <v>888</v>
      </c>
      <c r="CE38" s="189">
        <f t="shared" ref="CE38:CE40" si="10">T38*1.2</f>
        <v>732</v>
      </c>
      <c r="CF38" s="189">
        <v>852</v>
      </c>
      <c r="CG38" s="189">
        <v>732</v>
      </c>
      <c r="CH38" s="189">
        <v>762.5</v>
      </c>
      <c r="CI38" s="189">
        <v>787</v>
      </c>
      <c r="CJ38" s="189">
        <v>1512</v>
      </c>
      <c r="CK38" s="209">
        <v>834.72</v>
      </c>
      <c r="CL38" s="189">
        <f t="shared" si="0"/>
        <v>1628.16</v>
      </c>
      <c r="CM38" s="189">
        <v>1628.16</v>
      </c>
      <c r="CN38" s="189">
        <v>1628.16</v>
      </c>
      <c r="CO38" s="189">
        <v>2587.5</v>
      </c>
      <c r="CP38" s="189">
        <v>1465</v>
      </c>
      <c r="CQ38" s="189">
        <v>3816</v>
      </c>
      <c r="CR38" s="209">
        <v>1680.1848</v>
      </c>
      <c r="CS38" s="189">
        <f t="shared" si="1"/>
        <v>1462.8</v>
      </c>
      <c r="CT38" s="189">
        <v>1462.8</v>
      </c>
      <c r="CU38" s="189">
        <v>1462.8</v>
      </c>
      <c r="CV38" s="189">
        <v>2437.5</v>
      </c>
      <c r="CW38" s="189">
        <v>1129</v>
      </c>
      <c r="CX38" s="189">
        <v>3456</v>
      </c>
      <c r="CY38" s="209">
        <v>1585.08</v>
      </c>
      <c r="CZ38" s="189">
        <f t="shared" ref="CZ38:CZ40" si="11">AO38*1.2</f>
        <v>1272</v>
      </c>
      <c r="DA38" s="189">
        <v>1272</v>
      </c>
      <c r="DB38" s="189">
        <v>1272</v>
      </c>
      <c r="DC38" s="189">
        <v>2287.5</v>
      </c>
      <c r="DD38" s="189">
        <v>1180</v>
      </c>
      <c r="DE38" s="189">
        <v>3456</v>
      </c>
      <c r="DF38" s="209">
        <v>1489.9752</v>
      </c>
      <c r="DG38" s="189">
        <f t="shared" si="3"/>
        <v>1977.6</v>
      </c>
      <c r="DH38" s="189">
        <v>1977.6</v>
      </c>
      <c r="DI38" s="189">
        <v>1977.6</v>
      </c>
      <c r="DJ38" s="189">
        <v>5175</v>
      </c>
      <c r="DK38" s="189">
        <v>1950</v>
      </c>
      <c r="DL38" s="189">
        <v>4392</v>
      </c>
      <c r="DM38" s="209">
        <v>1976.688</v>
      </c>
      <c r="DN38" s="189">
        <f t="shared" si="4"/>
        <v>1900.8</v>
      </c>
      <c r="DO38" s="189">
        <v>1900.8</v>
      </c>
      <c r="DP38" s="189">
        <v>1900.8</v>
      </c>
      <c r="DQ38" s="189">
        <v>4875</v>
      </c>
      <c r="DR38" s="196">
        <v>1738</v>
      </c>
      <c r="DS38" s="196">
        <v>4104</v>
      </c>
      <c r="DT38" s="215">
        <v>1864.8</v>
      </c>
      <c r="DU38" s="196">
        <f t="shared" si="5"/>
        <v>1756.8</v>
      </c>
      <c r="DV38" s="196">
        <v>1756.8</v>
      </c>
      <c r="DW38" s="196">
        <v>1756.8</v>
      </c>
      <c r="DX38" s="196">
        <v>4575</v>
      </c>
      <c r="DY38" s="196">
        <v>1603</v>
      </c>
      <c r="DZ38" s="196">
        <v>3456</v>
      </c>
      <c r="EA38" s="215">
        <v>1752.912</v>
      </c>
    </row>
    <row r="39" ht="24" spans="2:131">
      <c r="B39" s="186" t="s">
        <v>2433</v>
      </c>
      <c r="C39" s="192" t="s">
        <v>2443</v>
      </c>
      <c r="D39" s="188" t="s">
        <v>2439</v>
      </c>
      <c r="E39" s="188" t="s">
        <v>1154</v>
      </c>
      <c r="F39" s="189">
        <v>810</v>
      </c>
      <c r="G39" s="189">
        <v>840</v>
      </c>
      <c r="H39" s="189">
        <v>810</v>
      </c>
      <c r="I39" s="189">
        <v>810</v>
      </c>
      <c r="J39" s="189">
        <v>920</v>
      </c>
      <c r="K39" s="189">
        <v>2736</v>
      </c>
      <c r="L39" s="209">
        <v>901</v>
      </c>
      <c r="M39" s="196">
        <v>760</v>
      </c>
      <c r="N39" s="196">
        <v>790</v>
      </c>
      <c r="O39" s="196">
        <v>760</v>
      </c>
      <c r="P39" s="189">
        <v>760</v>
      </c>
      <c r="Q39" s="189">
        <v>788</v>
      </c>
      <c r="R39" s="189">
        <v>2304</v>
      </c>
      <c r="S39" s="209">
        <v>850</v>
      </c>
      <c r="T39" s="189">
        <v>710</v>
      </c>
      <c r="U39" s="189">
        <v>750</v>
      </c>
      <c r="V39" s="189">
        <v>710</v>
      </c>
      <c r="W39" s="189">
        <v>710</v>
      </c>
      <c r="X39" s="189">
        <v>745</v>
      </c>
      <c r="Y39" s="189">
        <v>1600</v>
      </c>
      <c r="Z39" s="209">
        <v>799</v>
      </c>
      <c r="AA39" s="189">
        <v>1511.56</v>
      </c>
      <c r="AB39" s="189">
        <v>1511.56</v>
      </c>
      <c r="AC39" s="189">
        <v>1511.56</v>
      </c>
      <c r="AD39" s="189">
        <v>2430</v>
      </c>
      <c r="AE39" s="189">
        <v>1350</v>
      </c>
      <c r="AF39" s="189">
        <v>4320</v>
      </c>
      <c r="AG39" s="209">
        <v>1608.285</v>
      </c>
      <c r="AH39" s="189">
        <v>1340.9</v>
      </c>
      <c r="AI39" s="189">
        <v>1340.9</v>
      </c>
      <c r="AJ39" s="189">
        <v>1340.9</v>
      </c>
      <c r="AK39" s="189">
        <v>2280</v>
      </c>
      <c r="AL39" s="189">
        <v>1182</v>
      </c>
      <c r="AM39" s="189">
        <v>3888</v>
      </c>
      <c r="AN39" s="209">
        <v>1517.25</v>
      </c>
      <c r="AO39" s="189">
        <v>1154.34</v>
      </c>
      <c r="AP39" s="189">
        <v>1154.34</v>
      </c>
      <c r="AQ39" s="189">
        <v>1154.34</v>
      </c>
      <c r="AR39" s="189">
        <v>2130</v>
      </c>
      <c r="AS39" s="189">
        <v>1117.5</v>
      </c>
      <c r="AT39" s="189">
        <v>3600</v>
      </c>
      <c r="AU39" s="209">
        <v>1426.215</v>
      </c>
      <c r="AV39" s="189">
        <v>1775</v>
      </c>
      <c r="AW39" s="189">
        <v>1775</v>
      </c>
      <c r="AX39" s="189">
        <v>1775</v>
      </c>
      <c r="AY39" s="189">
        <v>4860</v>
      </c>
      <c r="AZ39" s="189">
        <v>1775</v>
      </c>
      <c r="BA39" s="189">
        <v>5184</v>
      </c>
      <c r="BB39" s="209">
        <v>1892.1</v>
      </c>
      <c r="BC39" s="189">
        <v>1614</v>
      </c>
      <c r="BD39" s="189">
        <v>1614</v>
      </c>
      <c r="BE39" s="189">
        <v>1614</v>
      </c>
      <c r="BF39" s="189">
        <v>4560</v>
      </c>
      <c r="BG39" s="196">
        <v>1576</v>
      </c>
      <c r="BH39" s="196">
        <v>4464</v>
      </c>
      <c r="BI39" s="215">
        <v>1785</v>
      </c>
      <c r="BJ39" s="196">
        <v>1585</v>
      </c>
      <c r="BK39" s="196">
        <v>1585</v>
      </c>
      <c r="BL39" s="196">
        <v>1585</v>
      </c>
      <c r="BM39" s="196">
        <v>4260</v>
      </c>
      <c r="BN39" s="196">
        <v>1490</v>
      </c>
      <c r="BO39" s="196">
        <v>3960</v>
      </c>
      <c r="BP39" s="215">
        <v>1677.9</v>
      </c>
      <c r="BQ39" s="196">
        <f t="shared" si="9"/>
        <v>972</v>
      </c>
      <c r="BR39" s="196">
        <v>1008</v>
      </c>
      <c r="BS39" s="196">
        <v>972</v>
      </c>
      <c r="BT39" s="196">
        <v>1012.5</v>
      </c>
      <c r="BU39" s="196">
        <v>1347.5</v>
      </c>
      <c r="BV39" s="196">
        <v>2736</v>
      </c>
      <c r="BW39" s="209">
        <v>1081.2</v>
      </c>
      <c r="BX39" s="196">
        <f t="shared" si="6"/>
        <v>912</v>
      </c>
      <c r="BY39" s="196">
        <v>948</v>
      </c>
      <c r="BZ39" s="196">
        <v>912</v>
      </c>
      <c r="CA39" s="189">
        <v>950</v>
      </c>
      <c r="CB39" s="189">
        <v>1024</v>
      </c>
      <c r="CC39" s="189">
        <v>2304</v>
      </c>
      <c r="CD39" s="209">
        <v>1020</v>
      </c>
      <c r="CE39" s="189">
        <f t="shared" si="10"/>
        <v>852</v>
      </c>
      <c r="CF39" s="189">
        <v>900</v>
      </c>
      <c r="CG39" s="189">
        <v>852</v>
      </c>
      <c r="CH39" s="189">
        <v>887.5</v>
      </c>
      <c r="CI39" s="189">
        <v>969</v>
      </c>
      <c r="CJ39" s="189">
        <v>1600</v>
      </c>
      <c r="CK39" s="209">
        <v>958.8</v>
      </c>
      <c r="CL39" s="189">
        <f t="shared" si="0"/>
        <v>1813.872</v>
      </c>
      <c r="CM39" s="189">
        <v>1813.872</v>
      </c>
      <c r="CN39" s="189">
        <v>1813.872</v>
      </c>
      <c r="CO39" s="189">
        <v>3037.5</v>
      </c>
      <c r="CP39" s="189">
        <v>1794</v>
      </c>
      <c r="CQ39" s="189">
        <v>4320</v>
      </c>
      <c r="CR39" s="209">
        <v>1929.942</v>
      </c>
      <c r="CS39" s="189">
        <f t="shared" si="1"/>
        <v>1609.08</v>
      </c>
      <c r="CT39" s="189">
        <v>1609.08</v>
      </c>
      <c r="CU39" s="189">
        <v>1609.08</v>
      </c>
      <c r="CV39" s="189">
        <v>2850</v>
      </c>
      <c r="CW39" s="189">
        <v>1537</v>
      </c>
      <c r="CX39" s="189">
        <v>3888</v>
      </c>
      <c r="CY39" s="209">
        <v>1820.7</v>
      </c>
      <c r="CZ39" s="189">
        <f t="shared" si="11"/>
        <v>1385.208</v>
      </c>
      <c r="DA39" s="189">
        <v>1385.208</v>
      </c>
      <c r="DB39" s="189">
        <v>1385.208</v>
      </c>
      <c r="DC39" s="189">
        <v>2662.5</v>
      </c>
      <c r="DD39" s="189">
        <v>1454</v>
      </c>
      <c r="DE39" s="189">
        <v>3600</v>
      </c>
      <c r="DF39" s="209">
        <v>1711.458</v>
      </c>
      <c r="DG39" s="189">
        <f t="shared" si="3"/>
        <v>2130</v>
      </c>
      <c r="DH39" s="189">
        <v>2130</v>
      </c>
      <c r="DI39" s="189">
        <v>2130</v>
      </c>
      <c r="DJ39" s="189">
        <v>6075</v>
      </c>
      <c r="DK39" s="189">
        <v>2392</v>
      </c>
      <c r="DL39" s="189">
        <v>5184</v>
      </c>
      <c r="DM39" s="209">
        <v>2270.52</v>
      </c>
      <c r="DN39" s="189">
        <f t="shared" si="4"/>
        <v>1936.8</v>
      </c>
      <c r="DO39" s="189">
        <v>1936.8</v>
      </c>
      <c r="DP39" s="189">
        <v>1936.8</v>
      </c>
      <c r="DQ39" s="189">
        <v>5700</v>
      </c>
      <c r="DR39" s="196">
        <v>2049</v>
      </c>
      <c r="DS39" s="196">
        <v>4464</v>
      </c>
      <c r="DT39" s="215">
        <v>2142</v>
      </c>
      <c r="DU39" s="196">
        <f t="shared" si="5"/>
        <v>1902</v>
      </c>
      <c r="DV39" s="196">
        <v>1902</v>
      </c>
      <c r="DW39" s="196">
        <v>1902</v>
      </c>
      <c r="DX39" s="196">
        <v>5325</v>
      </c>
      <c r="DY39" s="196">
        <v>1938</v>
      </c>
      <c r="DZ39" s="196">
        <v>3960</v>
      </c>
      <c r="EA39" s="215">
        <v>2013.48</v>
      </c>
    </row>
    <row r="40" ht="24" spans="2:131">
      <c r="B40" s="186" t="s">
        <v>2433</v>
      </c>
      <c r="C40" s="192" t="s">
        <v>2443</v>
      </c>
      <c r="D40" s="188" t="s">
        <v>2442</v>
      </c>
      <c r="E40" s="188" t="s">
        <v>1156</v>
      </c>
      <c r="F40" s="189">
        <v>960</v>
      </c>
      <c r="G40" s="189">
        <v>960</v>
      </c>
      <c r="H40" s="189">
        <v>960</v>
      </c>
      <c r="I40" s="189">
        <v>960</v>
      </c>
      <c r="J40" s="189">
        <v>1135</v>
      </c>
      <c r="K40" s="189">
        <v>3456</v>
      </c>
      <c r="L40" s="209">
        <v>1007</v>
      </c>
      <c r="M40" s="196">
        <v>890</v>
      </c>
      <c r="N40" s="196">
        <v>890</v>
      </c>
      <c r="O40" s="196">
        <v>890</v>
      </c>
      <c r="P40" s="189">
        <v>890</v>
      </c>
      <c r="Q40" s="189">
        <v>962</v>
      </c>
      <c r="R40" s="189">
        <v>2736</v>
      </c>
      <c r="S40" s="209">
        <v>950</v>
      </c>
      <c r="T40" s="189">
        <v>840</v>
      </c>
      <c r="U40" s="189">
        <v>840</v>
      </c>
      <c r="V40" s="189">
        <v>840</v>
      </c>
      <c r="W40" s="189">
        <v>840</v>
      </c>
      <c r="X40" s="189">
        <v>937</v>
      </c>
      <c r="Y40" s="189">
        <v>2304</v>
      </c>
      <c r="Z40" s="209">
        <v>893</v>
      </c>
      <c r="AA40" s="189">
        <v>1736</v>
      </c>
      <c r="AB40" s="189">
        <v>1736</v>
      </c>
      <c r="AC40" s="189">
        <v>1736</v>
      </c>
      <c r="AD40" s="189">
        <v>2880</v>
      </c>
      <c r="AE40" s="189">
        <v>1703</v>
      </c>
      <c r="AF40" s="189">
        <v>4968</v>
      </c>
      <c r="AG40" s="209">
        <v>1797.495</v>
      </c>
      <c r="AH40" s="189">
        <v>1540.9</v>
      </c>
      <c r="AI40" s="189">
        <v>1540.9</v>
      </c>
      <c r="AJ40" s="189">
        <v>1540.9</v>
      </c>
      <c r="AK40" s="189">
        <v>2670</v>
      </c>
      <c r="AL40" s="189">
        <v>1443</v>
      </c>
      <c r="AM40" s="189">
        <v>4608</v>
      </c>
      <c r="AN40" s="209">
        <v>1695.75</v>
      </c>
      <c r="AO40" s="189">
        <v>1354.34</v>
      </c>
      <c r="AP40" s="189">
        <v>1354.34</v>
      </c>
      <c r="AQ40" s="189">
        <v>1354.34</v>
      </c>
      <c r="AR40" s="189">
        <v>2520</v>
      </c>
      <c r="AS40" s="189">
        <v>1354</v>
      </c>
      <c r="AT40" s="189">
        <v>3960</v>
      </c>
      <c r="AU40" s="209">
        <v>1594.005</v>
      </c>
      <c r="AV40" s="189">
        <v>2325</v>
      </c>
      <c r="AW40" s="189">
        <v>2325</v>
      </c>
      <c r="AX40" s="189">
        <v>2325</v>
      </c>
      <c r="AY40" s="189">
        <v>5760</v>
      </c>
      <c r="AZ40" s="189">
        <v>2270</v>
      </c>
      <c r="BA40" s="189">
        <v>6480</v>
      </c>
      <c r="BB40" s="209">
        <v>2114.7</v>
      </c>
      <c r="BC40" s="189">
        <v>2114</v>
      </c>
      <c r="BD40" s="189">
        <v>2114</v>
      </c>
      <c r="BE40" s="189">
        <v>2114</v>
      </c>
      <c r="BF40" s="189">
        <v>5340</v>
      </c>
      <c r="BG40" s="196">
        <v>1924</v>
      </c>
      <c r="BH40" s="196">
        <v>5184</v>
      </c>
      <c r="BI40" s="215">
        <v>1995</v>
      </c>
      <c r="BJ40" s="196">
        <v>2085</v>
      </c>
      <c r="BK40" s="196">
        <v>2085</v>
      </c>
      <c r="BL40" s="196">
        <v>2085</v>
      </c>
      <c r="BM40" s="196">
        <v>5040</v>
      </c>
      <c r="BN40" s="196">
        <v>1874</v>
      </c>
      <c r="BO40" s="196">
        <v>4680</v>
      </c>
      <c r="BP40" s="215">
        <v>1875.3</v>
      </c>
      <c r="BQ40" s="196">
        <f t="shared" si="9"/>
        <v>1152</v>
      </c>
      <c r="BR40" s="196">
        <v>1152</v>
      </c>
      <c r="BS40" s="196">
        <v>1152</v>
      </c>
      <c r="BT40" s="196">
        <v>1200</v>
      </c>
      <c r="BU40" s="196">
        <v>1606</v>
      </c>
      <c r="BV40" s="196">
        <v>3456</v>
      </c>
      <c r="BW40" s="209">
        <v>1208.4</v>
      </c>
      <c r="BX40" s="196">
        <f t="shared" si="6"/>
        <v>1068</v>
      </c>
      <c r="BY40" s="196">
        <v>1068</v>
      </c>
      <c r="BZ40" s="196">
        <v>1068</v>
      </c>
      <c r="CA40" s="189">
        <v>1112.5</v>
      </c>
      <c r="CB40" s="189">
        <v>1251</v>
      </c>
      <c r="CC40" s="189">
        <v>2736</v>
      </c>
      <c r="CD40" s="209">
        <v>1140</v>
      </c>
      <c r="CE40" s="189">
        <f t="shared" si="10"/>
        <v>1008</v>
      </c>
      <c r="CF40" s="189">
        <v>1008</v>
      </c>
      <c r="CG40" s="189">
        <v>1008</v>
      </c>
      <c r="CH40" s="189">
        <v>1050</v>
      </c>
      <c r="CI40" s="189">
        <v>1219</v>
      </c>
      <c r="CJ40" s="189">
        <v>2304</v>
      </c>
      <c r="CK40" s="209">
        <v>1071.6</v>
      </c>
      <c r="CL40" s="189">
        <f t="shared" si="0"/>
        <v>2083.2</v>
      </c>
      <c r="CM40" s="189">
        <v>2083.2</v>
      </c>
      <c r="CN40" s="189">
        <v>2083.2</v>
      </c>
      <c r="CO40" s="189">
        <v>3600</v>
      </c>
      <c r="CP40" s="189">
        <v>2217</v>
      </c>
      <c r="CQ40" s="189">
        <v>4968</v>
      </c>
      <c r="CR40" s="209">
        <v>2156.994</v>
      </c>
      <c r="CS40" s="189">
        <f t="shared" si="1"/>
        <v>1849.08</v>
      </c>
      <c r="CT40" s="189">
        <v>1849.08</v>
      </c>
      <c r="CU40" s="189">
        <v>1849.08</v>
      </c>
      <c r="CV40" s="189">
        <v>3337.5</v>
      </c>
      <c r="CW40" s="189">
        <v>1877</v>
      </c>
      <c r="CX40" s="189">
        <v>4608</v>
      </c>
      <c r="CY40" s="209">
        <v>2034.9</v>
      </c>
      <c r="CZ40" s="189">
        <f t="shared" si="11"/>
        <v>1625.208</v>
      </c>
      <c r="DA40" s="189">
        <v>1625.208</v>
      </c>
      <c r="DB40" s="189">
        <v>1625.208</v>
      </c>
      <c r="DC40" s="189">
        <v>3150</v>
      </c>
      <c r="DD40" s="189">
        <v>1829</v>
      </c>
      <c r="DE40" s="189">
        <v>3960</v>
      </c>
      <c r="DF40" s="209">
        <v>1912.806</v>
      </c>
      <c r="DG40" s="189">
        <f t="shared" si="3"/>
        <v>2790</v>
      </c>
      <c r="DH40" s="189">
        <v>2790</v>
      </c>
      <c r="DI40" s="189">
        <v>2790</v>
      </c>
      <c r="DJ40" s="189">
        <v>7200</v>
      </c>
      <c r="DK40" s="189">
        <v>2956</v>
      </c>
      <c r="DL40" s="189">
        <v>6480</v>
      </c>
      <c r="DM40" s="209">
        <v>2537.64</v>
      </c>
      <c r="DN40" s="189">
        <f t="shared" si="4"/>
        <v>2536.8</v>
      </c>
      <c r="DO40" s="189">
        <v>2536.8</v>
      </c>
      <c r="DP40" s="189">
        <v>2536.8</v>
      </c>
      <c r="DQ40" s="189">
        <v>6675</v>
      </c>
      <c r="DR40" s="196">
        <v>2537</v>
      </c>
      <c r="DS40" s="196">
        <v>5184</v>
      </c>
      <c r="DT40" s="215">
        <v>2394</v>
      </c>
      <c r="DU40" s="196">
        <f t="shared" si="5"/>
        <v>2502</v>
      </c>
      <c r="DV40" s="196">
        <v>2502</v>
      </c>
      <c r="DW40" s="196">
        <v>2502</v>
      </c>
      <c r="DX40" s="196">
        <v>6300</v>
      </c>
      <c r="DY40" s="196">
        <v>2502</v>
      </c>
      <c r="DZ40" s="196">
        <v>4680</v>
      </c>
      <c r="EA40" s="215">
        <v>2250.36</v>
      </c>
    </row>
    <row r="41" ht="36" spans="2:68">
      <c r="B41" s="193" t="s">
        <v>2444</v>
      </c>
      <c r="C41" s="194" t="s">
        <v>2445</v>
      </c>
      <c r="D41" s="195" t="s">
        <v>2445</v>
      </c>
      <c r="E41" s="195" t="s">
        <v>1158</v>
      </c>
      <c r="F41" s="196">
        <v>390</v>
      </c>
      <c r="G41" s="196">
        <v>390</v>
      </c>
      <c r="H41" s="196">
        <v>390</v>
      </c>
      <c r="I41" s="196">
        <v>640</v>
      </c>
      <c r="J41" s="196">
        <v>550</v>
      </c>
      <c r="K41" s="196">
        <v>400</v>
      </c>
      <c r="L41" s="209">
        <v>424</v>
      </c>
      <c r="M41" s="196">
        <v>370</v>
      </c>
      <c r="N41" s="196">
        <v>370</v>
      </c>
      <c r="O41" s="196">
        <v>370</v>
      </c>
      <c r="P41" s="189">
        <v>600</v>
      </c>
      <c r="Q41" s="189">
        <v>500</v>
      </c>
      <c r="R41" s="189">
        <v>340</v>
      </c>
      <c r="S41" s="209">
        <v>400</v>
      </c>
      <c r="T41" s="189">
        <v>335</v>
      </c>
      <c r="U41" s="189">
        <v>340</v>
      </c>
      <c r="V41" s="189">
        <v>335</v>
      </c>
      <c r="W41" s="189">
        <v>550</v>
      </c>
      <c r="X41" s="189">
        <v>450</v>
      </c>
      <c r="Y41" s="189">
        <v>320</v>
      </c>
      <c r="Z41" s="209">
        <v>376</v>
      </c>
      <c r="AA41" s="189">
        <v>548</v>
      </c>
      <c r="AB41" s="189">
        <v>640</v>
      </c>
      <c r="AC41" s="189">
        <v>548</v>
      </c>
      <c r="AD41" s="189">
        <v>1280</v>
      </c>
      <c r="AE41" s="189">
        <v>825</v>
      </c>
      <c r="AF41" s="189">
        <v>548</v>
      </c>
      <c r="AG41" s="209">
        <v>648.72</v>
      </c>
      <c r="AH41" s="189">
        <v>515</v>
      </c>
      <c r="AI41" s="189">
        <v>620</v>
      </c>
      <c r="AJ41" s="189">
        <v>515</v>
      </c>
      <c r="AK41" s="189">
        <v>1200</v>
      </c>
      <c r="AL41" s="189">
        <v>750</v>
      </c>
      <c r="AM41" s="189">
        <v>515</v>
      </c>
      <c r="AN41" s="209">
        <v>612</v>
      </c>
      <c r="AO41" s="189">
        <v>498</v>
      </c>
      <c r="AP41" s="189">
        <v>600</v>
      </c>
      <c r="AQ41" s="189">
        <v>498</v>
      </c>
      <c r="AR41" s="189">
        <v>1100</v>
      </c>
      <c r="AS41" s="189">
        <v>675</v>
      </c>
      <c r="AT41" s="189">
        <v>498</v>
      </c>
      <c r="AU41" s="209">
        <v>575.28</v>
      </c>
      <c r="AV41" s="189">
        <v>682</v>
      </c>
      <c r="AW41" s="189">
        <v>790</v>
      </c>
      <c r="AX41" s="189">
        <v>682</v>
      </c>
      <c r="AY41" s="189">
        <v>1920</v>
      </c>
      <c r="AZ41" s="189">
        <v>1102</v>
      </c>
      <c r="BA41" s="189">
        <v>682</v>
      </c>
      <c r="BB41" s="209">
        <v>763.2</v>
      </c>
      <c r="BC41" s="189">
        <v>658</v>
      </c>
      <c r="BD41" s="189">
        <v>745</v>
      </c>
      <c r="BE41" s="189">
        <v>658</v>
      </c>
      <c r="BF41" s="189">
        <v>1800</v>
      </c>
      <c r="BG41" s="196">
        <v>1005</v>
      </c>
      <c r="BH41" s="196">
        <v>658</v>
      </c>
      <c r="BI41" s="215">
        <v>720</v>
      </c>
      <c r="BJ41" s="196">
        <v>645</v>
      </c>
      <c r="BK41" s="196">
        <v>690</v>
      </c>
      <c r="BL41" s="196">
        <v>645</v>
      </c>
      <c r="BM41" s="196">
        <v>1650</v>
      </c>
      <c r="BN41" s="196">
        <v>908</v>
      </c>
      <c r="BO41" s="196">
        <v>645</v>
      </c>
      <c r="BP41" s="215">
        <v>676.8</v>
      </c>
    </row>
    <row r="42" ht="36" spans="2:68">
      <c r="B42" s="197" t="s">
        <v>2444</v>
      </c>
      <c r="C42" s="198" t="s">
        <v>2446</v>
      </c>
      <c r="D42" s="199" t="s">
        <v>2446</v>
      </c>
      <c r="E42" s="199" t="s">
        <v>1160</v>
      </c>
      <c r="F42" s="196">
        <v>420</v>
      </c>
      <c r="G42" s="196">
        <v>420</v>
      </c>
      <c r="H42" s="196">
        <v>420</v>
      </c>
      <c r="I42" s="196">
        <v>690</v>
      </c>
      <c r="J42" s="196">
        <v>650</v>
      </c>
      <c r="K42" s="196">
        <v>420</v>
      </c>
      <c r="L42" s="209">
        <v>530</v>
      </c>
      <c r="M42" s="196">
        <v>390</v>
      </c>
      <c r="N42" s="196">
        <v>390</v>
      </c>
      <c r="O42" s="196">
        <v>390</v>
      </c>
      <c r="P42" s="189">
        <v>650</v>
      </c>
      <c r="Q42" s="189">
        <v>600</v>
      </c>
      <c r="R42" s="189">
        <v>390</v>
      </c>
      <c r="S42" s="209">
        <v>500</v>
      </c>
      <c r="T42" s="189">
        <v>370</v>
      </c>
      <c r="U42" s="189">
        <v>370</v>
      </c>
      <c r="V42" s="189">
        <v>370</v>
      </c>
      <c r="W42" s="189">
        <v>600</v>
      </c>
      <c r="X42" s="189">
        <v>550</v>
      </c>
      <c r="Y42" s="189">
        <v>360</v>
      </c>
      <c r="Z42" s="209">
        <v>470</v>
      </c>
      <c r="AA42" s="189">
        <v>688</v>
      </c>
      <c r="AB42" s="189">
        <v>688</v>
      </c>
      <c r="AC42" s="189">
        <v>688</v>
      </c>
      <c r="AD42" s="189">
        <v>1380</v>
      </c>
      <c r="AE42" s="189">
        <v>975</v>
      </c>
      <c r="AF42" s="189">
        <v>688</v>
      </c>
      <c r="AG42" s="209">
        <v>765.85</v>
      </c>
      <c r="AH42" s="189">
        <v>656</v>
      </c>
      <c r="AI42" s="189">
        <v>656</v>
      </c>
      <c r="AJ42" s="189">
        <v>656</v>
      </c>
      <c r="AK42" s="189">
        <v>1300</v>
      </c>
      <c r="AL42" s="189">
        <v>900</v>
      </c>
      <c r="AM42" s="189">
        <v>640</v>
      </c>
      <c r="AN42" s="209">
        <v>722.5</v>
      </c>
      <c r="AO42" s="189">
        <v>638</v>
      </c>
      <c r="AP42" s="189">
        <v>638</v>
      </c>
      <c r="AQ42" s="189">
        <v>638</v>
      </c>
      <c r="AR42" s="189">
        <v>1200</v>
      </c>
      <c r="AS42" s="189">
        <v>825</v>
      </c>
      <c r="AT42" s="189">
        <v>575</v>
      </c>
      <c r="AU42" s="209">
        <v>679.15</v>
      </c>
      <c r="AV42" s="189">
        <v>817</v>
      </c>
      <c r="AW42" s="189">
        <v>817</v>
      </c>
      <c r="AX42" s="189">
        <v>817</v>
      </c>
      <c r="AY42" s="189">
        <v>2070</v>
      </c>
      <c r="AZ42" s="189">
        <v>1301</v>
      </c>
      <c r="BA42" s="189">
        <v>817</v>
      </c>
      <c r="BB42" s="209">
        <v>901</v>
      </c>
      <c r="BC42" s="189">
        <v>795</v>
      </c>
      <c r="BD42" s="189">
        <v>795</v>
      </c>
      <c r="BE42" s="189">
        <v>795</v>
      </c>
      <c r="BF42" s="189">
        <v>1950</v>
      </c>
      <c r="BG42" s="196">
        <v>1207</v>
      </c>
      <c r="BH42" s="196">
        <v>795</v>
      </c>
      <c r="BI42" s="215">
        <v>850</v>
      </c>
      <c r="BJ42" s="196">
        <v>782</v>
      </c>
      <c r="BK42" s="196">
        <v>782</v>
      </c>
      <c r="BL42" s="196">
        <v>782</v>
      </c>
      <c r="BM42" s="196">
        <v>1800</v>
      </c>
      <c r="BN42" s="196">
        <v>1108</v>
      </c>
      <c r="BO42" s="196">
        <v>750</v>
      </c>
      <c r="BP42" s="215">
        <v>799</v>
      </c>
    </row>
    <row r="45" ht="21.75" spans="2:5">
      <c r="B45" s="200" t="s">
        <v>2447</v>
      </c>
      <c r="C45" s="200"/>
      <c r="D45" s="200"/>
      <c r="E45" s="200"/>
    </row>
    <row r="46" ht="17.25" spans="2:3">
      <c r="B46" s="201" t="s">
        <v>2378</v>
      </c>
      <c r="C46" s="201" t="s">
        <v>2448</v>
      </c>
    </row>
    <row r="47" ht="17.25" spans="2:3">
      <c r="B47" s="202" t="s">
        <v>2449</v>
      </c>
      <c r="C47" s="202" t="s">
        <v>2430</v>
      </c>
    </row>
    <row r="48" ht="17.25" spans="2:3">
      <c r="B48" s="202" t="s">
        <v>2450</v>
      </c>
      <c r="C48" s="202" t="s">
        <v>2430</v>
      </c>
    </row>
    <row r="49" ht="17.25" spans="2:3">
      <c r="B49" s="202" t="s">
        <v>2379</v>
      </c>
      <c r="C49" s="202" t="s">
        <v>2430</v>
      </c>
    </row>
    <row r="50" ht="17.25" spans="2:3">
      <c r="B50" s="202" t="s">
        <v>2451</v>
      </c>
      <c r="C50" s="202" t="s">
        <v>2430</v>
      </c>
    </row>
    <row r="51" ht="17.25" spans="2:3">
      <c r="B51" s="203" t="s">
        <v>2452</v>
      </c>
      <c r="C51" s="203" t="s">
        <v>2431</v>
      </c>
    </row>
    <row r="52" ht="17.25" spans="2:3">
      <c r="B52" s="204" t="s">
        <v>2453</v>
      </c>
      <c r="C52" s="203" t="s">
        <v>2431</v>
      </c>
    </row>
    <row r="53" ht="17.25" spans="2:3">
      <c r="B53" s="203" t="s">
        <v>2454</v>
      </c>
      <c r="C53" s="203" t="s">
        <v>2431</v>
      </c>
    </row>
    <row r="54" ht="17.25" spans="2:3">
      <c r="B54" s="203" t="s">
        <v>2455</v>
      </c>
      <c r="C54" s="203" t="s">
        <v>2431</v>
      </c>
    </row>
    <row r="55" ht="17.25" spans="2:3">
      <c r="B55" s="203" t="s">
        <v>2456</v>
      </c>
      <c r="C55" s="203" t="s">
        <v>2431</v>
      </c>
    </row>
    <row r="56" ht="17.25" spans="2:3">
      <c r="B56" s="203" t="s">
        <v>2457</v>
      </c>
      <c r="C56" s="203" t="s">
        <v>2431</v>
      </c>
    </row>
    <row r="57" ht="17.25" spans="2:3">
      <c r="B57" s="204" t="s">
        <v>2458</v>
      </c>
      <c r="C57" s="203" t="s">
        <v>2431</v>
      </c>
    </row>
    <row r="58" ht="17.25" spans="2:3">
      <c r="B58" s="203" t="s">
        <v>2459</v>
      </c>
      <c r="C58" s="203" t="s">
        <v>2431</v>
      </c>
    </row>
    <row r="59" ht="17.25" spans="2:3">
      <c r="B59" s="203" t="s">
        <v>2460</v>
      </c>
      <c r="C59" s="203" t="s">
        <v>2431</v>
      </c>
    </row>
    <row r="60" ht="17.25" spans="2:3">
      <c r="B60" s="203" t="s">
        <v>2461</v>
      </c>
      <c r="C60" s="203" t="s">
        <v>2431</v>
      </c>
    </row>
    <row r="61" ht="17.25" spans="2:3">
      <c r="B61" s="203" t="s">
        <v>2462</v>
      </c>
      <c r="C61" s="203" t="s">
        <v>2431</v>
      </c>
    </row>
    <row r="62" ht="17.25" spans="2:3">
      <c r="B62" s="205" t="s">
        <v>2463</v>
      </c>
      <c r="C62" s="205" t="s">
        <v>2432</v>
      </c>
    </row>
    <row r="63" ht="17.25" spans="2:3">
      <c r="B63" s="203" t="s">
        <v>2464</v>
      </c>
      <c r="C63" s="203" t="s">
        <v>2431</v>
      </c>
    </row>
    <row r="64" ht="17.25" spans="2:3">
      <c r="B64" s="203" t="s">
        <v>2465</v>
      </c>
      <c r="C64" s="203" t="s">
        <v>2431</v>
      </c>
    </row>
    <row r="65" ht="17.25" spans="2:3">
      <c r="B65" s="203" t="s">
        <v>2466</v>
      </c>
      <c r="C65" s="203" t="s">
        <v>2431</v>
      </c>
    </row>
    <row r="66" ht="17.25" spans="2:3">
      <c r="B66" s="204" t="s">
        <v>2467</v>
      </c>
      <c r="C66" s="203" t="s">
        <v>2431</v>
      </c>
    </row>
    <row r="67" ht="17.25" spans="2:3">
      <c r="B67" s="203" t="s">
        <v>2468</v>
      </c>
      <c r="C67" s="203" t="s">
        <v>2431</v>
      </c>
    </row>
    <row r="68" ht="17.25" spans="2:3">
      <c r="B68" s="205" t="s">
        <v>2469</v>
      </c>
      <c r="C68" s="205" t="s">
        <v>2432</v>
      </c>
    </row>
    <row r="69" ht="17.25" spans="2:3">
      <c r="B69" s="203" t="s">
        <v>2470</v>
      </c>
      <c r="C69" s="203" t="s">
        <v>2431</v>
      </c>
    </row>
    <row r="70" ht="17.25" spans="2:3">
      <c r="B70" s="203" t="s">
        <v>2471</v>
      </c>
      <c r="C70" s="203" t="s">
        <v>2431</v>
      </c>
    </row>
    <row r="71" ht="17.25" spans="2:3">
      <c r="B71" s="203" t="s">
        <v>2472</v>
      </c>
      <c r="C71" s="203" t="s">
        <v>2431</v>
      </c>
    </row>
    <row r="72" ht="17.25" spans="2:3">
      <c r="B72" s="205" t="s">
        <v>2473</v>
      </c>
      <c r="C72" s="205" t="s">
        <v>2432</v>
      </c>
    </row>
    <row r="73" ht="17.25" spans="2:3">
      <c r="B73" s="205" t="s">
        <v>2474</v>
      </c>
      <c r="C73" s="205" t="s">
        <v>2432</v>
      </c>
    </row>
    <row r="74" ht="17.25" spans="2:3">
      <c r="B74" s="203" t="s">
        <v>2475</v>
      </c>
      <c r="C74" s="203" t="s">
        <v>2431</v>
      </c>
    </row>
    <row r="75" ht="17.25" spans="2:3">
      <c r="B75" s="203" t="s">
        <v>2476</v>
      </c>
      <c r="C75" s="203" t="s">
        <v>2431</v>
      </c>
    </row>
    <row r="76" ht="17.25" spans="2:3">
      <c r="B76" s="205" t="s">
        <v>2477</v>
      </c>
      <c r="C76" s="205" t="s">
        <v>2432</v>
      </c>
    </row>
    <row r="77" ht="17.25" spans="2:3">
      <c r="B77" s="203" t="s">
        <v>2478</v>
      </c>
      <c r="C77" s="203" t="s">
        <v>2431</v>
      </c>
    </row>
    <row r="78" ht="17.25" spans="2:3">
      <c r="B78" s="203" t="s">
        <v>2479</v>
      </c>
      <c r="C78" s="203" t="s">
        <v>2431</v>
      </c>
    </row>
    <row r="79" ht="17.25" spans="2:3">
      <c r="B79" s="205" t="s">
        <v>2480</v>
      </c>
      <c r="C79" s="205" t="s">
        <v>2432</v>
      </c>
    </row>
    <row r="80" ht="17.25" spans="2:3">
      <c r="B80" s="203" t="s">
        <v>2481</v>
      </c>
      <c r="C80" s="203" t="s">
        <v>2431</v>
      </c>
    </row>
    <row r="81" ht="17.25" spans="2:3">
      <c r="B81" s="203" t="s">
        <v>2482</v>
      </c>
      <c r="C81" s="203" t="s">
        <v>2431</v>
      </c>
    </row>
    <row r="82" ht="17.25" spans="2:3">
      <c r="B82" s="205" t="s">
        <v>2483</v>
      </c>
      <c r="C82" s="205" t="s">
        <v>2432</v>
      </c>
    </row>
    <row r="83" ht="17.25" spans="2:3">
      <c r="B83" s="205" t="s">
        <v>2484</v>
      </c>
      <c r="C83" s="205" t="s">
        <v>2432</v>
      </c>
    </row>
    <row r="84" ht="17.25" spans="2:3">
      <c r="B84" s="203" t="s">
        <v>2485</v>
      </c>
      <c r="C84" s="203" t="s">
        <v>2431</v>
      </c>
    </row>
    <row r="85" ht="17.25" spans="2:3">
      <c r="B85" s="205" t="s">
        <v>2486</v>
      </c>
      <c r="C85" s="205" t="s">
        <v>2432</v>
      </c>
    </row>
    <row r="86" ht="17.25" spans="2:3">
      <c r="B86" s="205" t="s">
        <v>2487</v>
      </c>
      <c r="C86" s="205" t="s">
        <v>2432</v>
      </c>
    </row>
    <row r="87" ht="17.25" spans="2:3">
      <c r="B87" s="203" t="s">
        <v>2488</v>
      </c>
      <c r="C87" s="203" t="s">
        <v>2431</v>
      </c>
    </row>
    <row r="88" ht="17.25" spans="2:3">
      <c r="B88" s="205" t="s">
        <v>2489</v>
      </c>
      <c r="C88" s="205" t="s">
        <v>2432</v>
      </c>
    </row>
    <row r="89" ht="17.25" spans="2:3">
      <c r="B89" s="205" t="s">
        <v>2490</v>
      </c>
      <c r="C89" s="205" t="s">
        <v>2432</v>
      </c>
    </row>
    <row r="90" ht="17.25" spans="2:3">
      <c r="B90" s="205" t="s">
        <v>2491</v>
      </c>
      <c r="C90" s="205" t="s">
        <v>2432</v>
      </c>
    </row>
    <row r="91" ht="17.25" spans="2:3">
      <c r="B91" s="205" t="s">
        <v>2492</v>
      </c>
      <c r="C91" s="205" t="s">
        <v>2432</v>
      </c>
    </row>
    <row r="92" ht="17.25" spans="2:3">
      <c r="B92" s="205" t="s">
        <v>2493</v>
      </c>
      <c r="C92" s="205" t="s">
        <v>2432</v>
      </c>
    </row>
    <row r="93" ht="17.25" spans="2:3">
      <c r="B93" s="203" t="s">
        <v>2494</v>
      </c>
      <c r="C93" s="203" t="s">
        <v>2431</v>
      </c>
    </row>
    <row r="94" ht="17.25" spans="2:3">
      <c r="B94" s="205" t="s">
        <v>2495</v>
      </c>
      <c r="C94" s="205" t="s">
        <v>2432</v>
      </c>
    </row>
    <row r="95" ht="17.25" spans="2:3">
      <c r="B95" s="205" t="s">
        <v>2496</v>
      </c>
      <c r="C95" s="205" t="s">
        <v>2432</v>
      </c>
    </row>
    <row r="96" ht="17.25" spans="2:3">
      <c r="B96" s="205" t="s">
        <v>2497</v>
      </c>
      <c r="C96" s="205" t="s">
        <v>2432</v>
      </c>
    </row>
    <row r="97" ht="17.25" spans="2:3">
      <c r="B97" s="205" t="s">
        <v>2498</v>
      </c>
      <c r="C97" s="205" t="s">
        <v>2432</v>
      </c>
    </row>
    <row r="98" ht="17.25" spans="2:3">
      <c r="B98" s="205" t="s">
        <v>2499</v>
      </c>
      <c r="C98" s="205" t="s">
        <v>2432</v>
      </c>
    </row>
    <row r="99" ht="17.25" spans="2:3">
      <c r="B99" s="203" t="s">
        <v>2500</v>
      </c>
      <c r="C99" s="203" t="s">
        <v>2431</v>
      </c>
    </row>
    <row r="100" ht="17.25" spans="2:3">
      <c r="B100" s="205" t="s">
        <v>2501</v>
      </c>
      <c r="C100" s="205" t="s">
        <v>2432</v>
      </c>
    </row>
    <row r="101" ht="17.25" spans="2:3">
      <c r="B101" s="205" t="s">
        <v>2502</v>
      </c>
      <c r="C101" s="205" t="s">
        <v>2432</v>
      </c>
    </row>
    <row r="102" ht="17.25" spans="2:3">
      <c r="B102" s="205" t="s">
        <v>2503</v>
      </c>
      <c r="C102" s="205" t="s">
        <v>2432</v>
      </c>
    </row>
    <row r="103" ht="17.25" spans="2:3">
      <c r="B103" s="205" t="s">
        <v>2504</v>
      </c>
      <c r="C103" s="205" t="s">
        <v>2432</v>
      </c>
    </row>
    <row r="104" ht="17.25" spans="2:3">
      <c r="B104" s="203" t="s">
        <v>2505</v>
      </c>
      <c r="C104" s="203" t="s">
        <v>2431</v>
      </c>
    </row>
    <row r="105" ht="17.25" spans="2:3">
      <c r="B105" s="205" t="s">
        <v>2506</v>
      </c>
      <c r="C105" s="205" t="s">
        <v>2432</v>
      </c>
    </row>
    <row r="106" ht="17.25" spans="2:3">
      <c r="B106" s="205" t="s">
        <v>2507</v>
      </c>
      <c r="C106" s="205" t="s">
        <v>2432</v>
      </c>
    </row>
    <row r="107" ht="17.25" spans="2:3">
      <c r="B107" s="203" t="s">
        <v>2508</v>
      </c>
      <c r="C107" s="203" t="s">
        <v>2431</v>
      </c>
    </row>
    <row r="108" ht="17.25" spans="2:3">
      <c r="B108" s="205" t="s">
        <v>2509</v>
      </c>
      <c r="C108" s="205" t="s">
        <v>2432</v>
      </c>
    </row>
    <row r="109" ht="17.25" spans="2:3">
      <c r="B109" s="205" t="s">
        <v>2510</v>
      </c>
      <c r="C109" s="205" t="s">
        <v>2432</v>
      </c>
    </row>
    <row r="110" ht="17.25" spans="2:3">
      <c r="B110" s="205" t="s">
        <v>2511</v>
      </c>
      <c r="C110" s="205" t="s">
        <v>2432</v>
      </c>
    </row>
    <row r="111" ht="17.25" spans="2:3">
      <c r="B111" s="205" t="s">
        <v>2512</v>
      </c>
      <c r="C111" s="205" t="s">
        <v>2432</v>
      </c>
    </row>
    <row r="112" ht="17.25" spans="2:3">
      <c r="B112" s="205" t="s">
        <v>2513</v>
      </c>
      <c r="C112" s="205" t="s">
        <v>2432</v>
      </c>
    </row>
    <row r="113" ht="17.25" spans="2:3">
      <c r="B113" s="203" t="s">
        <v>2471</v>
      </c>
      <c r="C113" s="203" t="s">
        <v>2431</v>
      </c>
    </row>
    <row r="114" ht="17.25" spans="2:3">
      <c r="B114" s="205" t="s">
        <v>2514</v>
      </c>
      <c r="C114" s="205" t="s">
        <v>2432</v>
      </c>
    </row>
    <row r="115" ht="17.25" spans="2:3">
      <c r="B115" s="205" t="s">
        <v>2515</v>
      </c>
      <c r="C115" s="205" t="s">
        <v>2432</v>
      </c>
    </row>
    <row r="116" ht="17.25" spans="2:3">
      <c r="B116" s="205" t="s">
        <v>2516</v>
      </c>
      <c r="C116" s="205" t="s">
        <v>2432</v>
      </c>
    </row>
    <row r="117" ht="17.25" spans="2:3">
      <c r="B117" s="205" t="s">
        <v>2517</v>
      </c>
      <c r="C117" s="205" t="s">
        <v>2432</v>
      </c>
    </row>
    <row r="118" ht="17.25" spans="2:3">
      <c r="B118" s="205" t="s">
        <v>2518</v>
      </c>
      <c r="C118" s="205" t="s">
        <v>2432</v>
      </c>
    </row>
    <row r="119" ht="17.25" spans="2:3">
      <c r="B119" s="205" t="s">
        <v>2519</v>
      </c>
      <c r="C119" s="205" t="s">
        <v>2432</v>
      </c>
    </row>
    <row r="120" ht="17.25" spans="2:3">
      <c r="B120" s="205" t="s">
        <v>2520</v>
      </c>
      <c r="C120" s="205" t="s">
        <v>2432</v>
      </c>
    </row>
    <row r="121" ht="17.25" spans="2:3">
      <c r="B121" s="205" t="s">
        <v>2521</v>
      </c>
      <c r="C121" s="205" t="s">
        <v>2432</v>
      </c>
    </row>
    <row r="122" ht="17.25" spans="2:3">
      <c r="B122" s="205" t="s">
        <v>2522</v>
      </c>
      <c r="C122" s="205" t="s">
        <v>2432</v>
      </c>
    </row>
    <row r="123" ht="17.25" spans="2:3">
      <c r="B123" s="205" t="s">
        <v>2523</v>
      </c>
      <c r="C123" s="205" t="s">
        <v>2432</v>
      </c>
    </row>
    <row r="124" ht="17.25" spans="2:3">
      <c r="B124" s="205" t="s">
        <v>2524</v>
      </c>
      <c r="C124" s="205" t="s">
        <v>2432</v>
      </c>
    </row>
    <row r="125" ht="17.25" spans="2:3">
      <c r="B125" s="205" t="s">
        <v>2525</v>
      </c>
      <c r="C125" s="205" t="s">
        <v>2432</v>
      </c>
    </row>
    <row r="126" ht="17.25" spans="2:3">
      <c r="B126" s="205" t="s">
        <v>2526</v>
      </c>
      <c r="C126" s="205" t="s">
        <v>2432</v>
      </c>
    </row>
    <row r="127" ht="17.25" spans="2:3">
      <c r="B127" s="205" t="s">
        <v>2527</v>
      </c>
      <c r="C127" s="205" t="s">
        <v>2432</v>
      </c>
    </row>
    <row r="128" ht="17.25" spans="2:3">
      <c r="B128" s="205" t="s">
        <v>2528</v>
      </c>
      <c r="C128" s="205" t="s">
        <v>2432</v>
      </c>
    </row>
    <row r="129" ht="17.25" spans="2:3">
      <c r="B129" s="205" t="s">
        <v>2529</v>
      </c>
      <c r="C129" s="205" t="s">
        <v>2432</v>
      </c>
    </row>
    <row r="130" ht="17.25" spans="2:3">
      <c r="B130" s="205" t="s">
        <v>2530</v>
      </c>
      <c r="C130" s="205" t="s">
        <v>2432</v>
      </c>
    </row>
    <row r="131" ht="17.25" spans="2:3">
      <c r="B131" s="205" t="s">
        <v>2531</v>
      </c>
      <c r="C131" s="205" t="s">
        <v>2432</v>
      </c>
    </row>
    <row r="132" ht="17.25" spans="2:3">
      <c r="B132" s="205" t="s">
        <v>2532</v>
      </c>
      <c r="C132" s="205" t="s">
        <v>2432</v>
      </c>
    </row>
    <row r="133" ht="17.25" spans="2:3">
      <c r="B133" s="205" t="s">
        <v>2533</v>
      </c>
      <c r="C133" s="205" t="s">
        <v>2432</v>
      </c>
    </row>
    <row r="134" ht="17.25" spans="2:3">
      <c r="B134" s="205" t="s">
        <v>2534</v>
      </c>
      <c r="C134" s="205" t="s">
        <v>2432</v>
      </c>
    </row>
    <row r="135" ht="17.25" spans="2:3">
      <c r="B135" s="205" t="s">
        <v>2535</v>
      </c>
      <c r="C135" s="205" t="s">
        <v>2432</v>
      </c>
    </row>
    <row r="136" ht="17.25" spans="2:3">
      <c r="B136" s="205" t="s">
        <v>2536</v>
      </c>
      <c r="C136" s="205" t="s">
        <v>2432</v>
      </c>
    </row>
    <row r="137" ht="17.25" spans="2:3">
      <c r="B137" s="205" t="s">
        <v>2537</v>
      </c>
      <c r="C137" s="205" t="s">
        <v>2432</v>
      </c>
    </row>
    <row r="138" ht="17.25" spans="2:3">
      <c r="B138" s="205" t="s">
        <v>2538</v>
      </c>
      <c r="C138" s="205" t="s">
        <v>2432</v>
      </c>
    </row>
    <row r="139" ht="17.25" spans="2:3">
      <c r="B139" s="205" t="s">
        <v>2539</v>
      </c>
      <c r="C139" s="205" t="s">
        <v>2432</v>
      </c>
    </row>
    <row r="140" ht="17.25" spans="2:3">
      <c r="B140" s="205" t="s">
        <v>2540</v>
      </c>
      <c r="C140" s="205" t="s">
        <v>2432</v>
      </c>
    </row>
    <row r="141" ht="17.25" spans="2:3">
      <c r="B141" s="205" t="s">
        <v>2541</v>
      </c>
      <c r="C141" s="205" t="s">
        <v>2432</v>
      </c>
    </row>
    <row r="142" ht="17.25" spans="2:3">
      <c r="B142" s="205" t="s">
        <v>2542</v>
      </c>
      <c r="C142" s="205" t="s">
        <v>2432</v>
      </c>
    </row>
    <row r="143" ht="17.25" spans="2:3">
      <c r="B143" s="205" t="s">
        <v>2543</v>
      </c>
      <c r="C143" s="205" t="s">
        <v>2432</v>
      </c>
    </row>
    <row r="144" ht="17.25" spans="2:3">
      <c r="B144" s="205" t="s">
        <v>2544</v>
      </c>
      <c r="C144" s="205" t="s">
        <v>2432</v>
      </c>
    </row>
    <row r="145" ht="17.25" spans="2:3">
      <c r="B145" s="205" t="s">
        <v>2545</v>
      </c>
      <c r="C145" s="205" t="s">
        <v>2432</v>
      </c>
    </row>
    <row r="146" ht="17.25" spans="2:3">
      <c r="B146" s="205" t="s">
        <v>2546</v>
      </c>
      <c r="C146" s="205" t="s">
        <v>2432</v>
      </c>
    </row>
    <row r="147" ht="17.25" spans="2:3">
      <c r="B147" s="205" t="s">
        <v>2547</v>
      </c>
      <c r="C147" s="205" t="s">
        <v>2432</v>
      </c>
    </row>
    <row r="148" ht="17.25" spans="2:3">
      <c r="B148" s="205" t="s">
        <v>2548</v>
      </c>
      <c r="C148" s="205" t="s">
        <v>2432</v>
      </c>
    </row>
    <row r="149" ht="17.25" spans="2:3">
      <c r="B149" s="205" t="s">
        <v>2549</v>
      </c>
      <c r="C149" s="205" t="s">
        <v>2432</v>
      </c>
    </row>
    <row r="150" ht="17.25" spans="2:3">
      <c r="B150" s="205" t="s">
        <v>2550</v>
      </c>
      <c r="C150" s="205" t="s">
        <v>2432</v>
      </c>
    </row>
    <row r="151" ht="17.25" spans="2:3">
      <c r="B151" s="205" t="s">
        <v>2551</v>
      </c>
      <c r="C151" s="205" t="s">
        <v>2432</v>
      </c>
    </row>
    <row r="152" ht="17.25" spans="2:3">
      <c r="B152" s="205" t="s">
        <v>2552</v>
      </c>
      <c r="C152" s="205" t="s">
        <v>2432</v>
      </c>
    </row>
    <row r="153" ht="17.25" spans="2:3">
      <c r="B153" s="205" t="s">
        <v>2553</v>
      </c>
      <c r="C153" s="205" t="s">
        <v>2432</v>
      </c>
    </row>
    <row r="154" ht="17.25" spans="2:3">
      <c r="B154" s="205" t="s">
        <v>2554</v>
      </c>
      <c r="C154" s="205" t="s">
        <v>2432</v>
      </c>
    </row>
    <row r="155" ht="17.25" spans="2:3">
      <c r="B155" s="205" t="s">
        <v>2555</v>
      </c>
      <c r="C155" s="205" t="s">
        <v>2432</v>
      </c>
    </row>
    <row r="156" ht="17.25" spans="2:3">
      <c r="B156" s="205" t="s">
        <v>2556</v>
      </c>
      <c r="C156" s="205" t="s">
        <v>2432</v>
      </c>
    </row>
    <row r="157" ht="17.25" spans="2:3">
      <c r="B157" s="205" t="s">
        <v>2557</v>
      </c>
      <c r="C157" s="205" t="s">
        <v>2432</v>
      </c>
    </row>
    <row r="158" ht="17.25" spans="2:3">
      <c r="B158" s="205" t="s">
        <v>2558</v>
      </c>
      <c r="C158" s="205" t="s">
        <v>2432</v>
      </c>
    </row>
    <row r="159" ht="17.25" spans="2:3">
      <c r="B159" s="205" t="s">
        <v>2559</v>
      </c>
      <c r="C159" s="205" t="s">
        <v>2432</v>
      </c>
    </row>
    <row r="160" ht="17.25" spans="2:3">
      <c r="B160" s="205" t="s">
        <v>2560</v>
      </c>
      <c r="C160" s="205" t="s">
        <v>2432</v>
      </c>
    </row>
    <row r="161" ht="17.25" spans="2:3">
      <c r="B161" s="205" t="s">
        <v>2561</v>
      </c>
      <c r="C161" s="205" t="s">
        <v>2432</v>
      </c>
    </row>
    <row r="162" ht="17.25" spans="2:3">
      <c r="B162" s="205" t="s">
        <v>2562</v>
      </c>
      <c r="C162" s="205" t="s">
        <v>2432</v>
      </c>
    </row>
    <row r="163" ht="17.25" spans="2:3">
      <c r="B163" s="205" t="s">
        <v>2563</v>
      </c>
      <c r="C163" s="205" t="s">
        <v>2432</v>
      </c>
    </row>
    <row r="164" ht="17.25" spans="2:3">
      <c r="B164" s="205" t="s">
        <v>2564</v>
      </c>
      <c r="C164" s="205" t="s">
        <v>2432</v>
      </c>
    </row>
    <row r="165" ht="17.25" spans="2:3">
      <c r="B165" s="205" t="s">
        <v>2565</v>
      </c>
      <c r="C165" s="205" t="s">
        <v>2432</v>
      </c>
    </row>
    <row r="166" ht="17.25" spans="2:3">
      <c r="B166" s="205" t="s">
        <v>2566</v>
      </c>
      <c r="C166" s="205" t="s">
        <v>2432</v>
      </c>
    </row>
    <row r="167" ht="17.25" spans="2:3">
      <c r="B167" s="205" t="s">
        <v>2567</v>
      </c>
      <c r="C167" s="205" t="s">
        <v>2432</v>
      </c>
    </row>
    <row r="168" ht="17.25" spans="2:3">
      <c r="B168" s="205" t="s">
        <v>2568</v>
      </c>
      <c r="C168" s="205" t="s">
        <v>2432</v>
      </c>
    </row>
    <row r="169" ht="17.25" spans="2:3">
      <c r="B169" s="205" t="s">
        <v>2569</v>
      </c>
      <c r="C169" s="205" t="s">
        <v>2432</v>
      </c>
    </row>
    <row r="170" ht="17.25" spans="2:3">
      <c r="B170" s="205" t="s">
        <v>2570</v>
      </c>
      <c r="C170" s="205" t="s">
        <v>2432</v>
      </c>
    </row>
    <row r="171" ht="17.25" spans="2:3">
      <c r="B171" s="205" t="s">
        <v>2571</v>
      </c>
      <c r="C171" s="205" t="s">
        <v>2432</v>
      </c>
    </row>
    <row r="172" ht="17.25" spans="2:3">
      <c r="B172" s="205" t="s">
        <v>2572</v>
      </c>
      <c r="C172" s="205" t="s">
        <v>2432</v>
      </c>
    </row>
    <row r="173" ht="17.25" spans="2:3">
      <c r="B173" s="205" t="s">
        <v>2573</v>
      </c>
      <c r="C173" s="205" t="s">
        <v>2432</v>
      </c>
    </row>
    <row r="174" ht="17.25" spans="2:3">
      <c r="B174" s="205" t="s">
        <v>2574</v>
      </c>
      <c r="C174" s="205" t="s">
        <v>2432</v>
      </c>
    </row>
    <row r="175" ht="17.25" spans="2:3">
      <c r="B175" s="205" t="s">
        <v>2575</v>
      </c>
      <c r="C175" s="205" t="s">
        <v>2432</v>
      </c>
    </row>
    <row r="176" ht="17.25" spans="2:3">
      <c r="B176" s="205" t="s">
        <v>2576</v>
      </c>
      <c r="C176" s="205" t="s">
        <v>2432</v>
      </c>
    </row>
    <row r="177" ht="17.25" spans="2:3">
      <c r="B177" s="203" t="s">
        <v>2577</v>
      </c>
      <c r="C177" s="203" t="s">
        <v>2431</v>
      </c>
    </row>
    <row r="178" ht="17.25" spans="2:3">
      <c r="B178" s="205" t="s">
        <v>2578</v>
      </c>
      <c r="C178" s="205" t="s">
        <v>2432</v>
      </c>
    </row>
    <row r="179" ht="17.25" spans="2:3">
      <c r="B179" s="205" t="s">
        <v>2579</v>
      </c>
      <c r="C179" s="205" t="s">
        <v>2432</v>
      </c>
    </row>
    <row r="180" ht="17.25" spans="2:3">
      <c r="B180" s="205" t="s">
        <v>2580</v>
      </c>
      <c r="C180" s="205" t="s">
        <v>2432</v>
      </c>
    </row>
    <row r="181" ht="17.25" spans="2:3">
      <c r="B181" s="205" t="s">
        <v>2581</v>
      </c>
      <c r="C181" s="205" t="s">
        <v>2432</v>
      </c>
    </row>
    <row r="182" ht="17.25" spans="2:3">
      <c r="B182" s="203" t="s">
        <v>2582</v>
      </c>
      <c r="C182" s="203" t="s">
        <v>2431</v>
      </c>
    </row>
    <row r="183" ht="17.25" spans="2:3">
      <c r="B183" s="205" t="s">
        <v>2583</v>
      </c>
      <c r="C183" s="205" t="s">
        <v>2432</v>
      </c>
    </row>
    <row r="184" ht="17.25" spans="2:3">
      <c r="B184" s="205" t="s">
        <v>2584</v>
      </c>
      <c r="C184" s="205" t="s">
        <v>2432</v>
      </c>
    </row>
    <row r="185" ht="17.25" spans="2:3">
      <c r="B185" s="205" t="s">
        <v>2585</v>
      </c>
      <c r="C185" s="205" t="s">
        <v>2432</v>
      </c>
    </row>
    <row r="186" ht="17.25" spans="2:3">
      <c r="B186" s="205" t="s">
        <v>2586</v>
      </c>
      <c r="C186" s="205" t="s">
        <v>2432</v>
      </c>
    </row>
    <row r="187" ht="17.25" spans="2:3">
      <c r="B187" s="205" t="s">
        <v>2587</v>
      </c>
      <c r="C187" s="205" t="s">
        <v>2432</v>
      </c>
    </row>
    <row r="188" ht="17.25" spans="2:3">
      <c r="B188" s="205" t="s">
        <v>2588</v>
      </c>
      <c r="C188" s="205" t="s">
        <v>2432</v>
      </c>
    </row>
    <row r="189" ht="17.25" spans="2:3">
      <c r="B189" s="205" t="s">
        <v>2589</v>
      </c>
      <c r="C189" s="205" t="s">
        <v>2432</v>
      </c>
    </row>
    <row r="190" ht="17.25" spans="2:3">
      <c r="B190" s="205" t="s">
        <v>2590</v>
      </c>
      <c r="C190" s="205" t="s">
        <v>2432</v>
      </c>
    </row>
    <row r="191" ht="17.25" spans="2:3">
      <c r="B191" s="205" t="s">
        <v>2591</v>
      </c>
      <c r="C191" s="205" t="s">
        <v>2432</v>
      </c>
    </row>
    <row r="192" ht="17.25" spans="2:3">
      <c r="B192" s="205" t="s">
        <v>2592</v>
      </c>
      <c r="C192" s="205" t="s">
        <v>2432</v>
      </c>
    </row>
    <row r="193" ht="17.25" spans="2:3">
      <c r="B193" s="205" t="s">
        <v>2593</v>
      </c>
      <c r="C193" s="205" t="s">
        <v>2432</v>
      </c>
    </row>
    <row r="194" ht="17.25" spans="2:3">
      <c r="B194" s="205" t="s">
        <v>2594</v>
      </c>
      <c r="C194" s="205" t="s">
        <v>2432</v>
      </c>
    </row>
    <row r="195" ht="17.25" spans="2:3">
      <c r="B195" s="205" t="s">
        <v>2595</v>
      </c>
      <c r="C195" s="205" t="s">
        <v>2432</v>
      </c>
    </row>
    <row r="196" ht="17.25" spans="2:3">
      <c r="B196" s="205" t="s">
        <v>2596</v>
      </c>
      <c r="C196" s="205" t="s">
        <v>2432</v>
      </c>
    </row>
    <row r="197" ht="17.25" spans="2:3">
      <c r="B197" s="205" t="s">
        <v>2597</v>
      </c>
      <c r="C197" s="205" t="s">
        <v>2432</v>
      </c>
    </row>
    <row r="198" ht="17.25" spans="2:3">
      <c r="B198" s="205" t="s">
        <v>2598</v>
      </c>
      <c r="C198" s="205" t="s">
        <v>2432</v>
      </c>
    </row>
    <row r="199" ht="17.25" spans="2:3">
      <c r="B199" s="205" t="s">
        <v>2599</v>
      </c>
      <c r="C199" s="205" t="s">
        <v>2432</v>
      </c>
    </row>
    <row r="200" ht="17.25" spans="2:3">
      <c r="B200" s="205" t="s">
        <v>2600</v>
      </c>
      <c r="C200" s="205" t="s">
        <v>2432</v>
      </c>
    </row>
    <row r="201" ht="17.25" spans="2:3">
      <c r="B201" s="205" t="s">
        <v>2601</v>
      </c>
      <c r="C201" s="205" t="s">
        <v>2432</v>
      </c>
    </row>
    <row r="202" ht="17.25" spans="2:3">
      <c r="B202" s="205" t="s">
        <v>2602</v>
      </c>
      <c r="C202" s="205" t="s">
        <v>2432</v>
      </c>
    </row>
    <row r="203" ht="17.25" spans="2:3">
      <c r="B203" s="205" t="s">
        <v>2603</v>
      </c>
      <c r="C203" s="205" t="s">
        <v>2432</v>
      </c>
    </row>
    <row r="204" ht="17.25" spans="2:3">
      <c r="B204" s="205" t="s">
        <v>2604</v>
      </c>
      <c r="C204" s="205" t="s">
        <v>2432</v>
      </c>
    </row>
    <row r="205" ht="17.25" spans="2:3">
      <c r="B205" s="205" t="s">
        <v>2605</v>
      </c>
      <c r="C205" s="205" t="s">
        <v>2432</v>
      </c>
    </row>
    <row r="206" ht="17.25" spans="2:3">
      <c r="B206" s="205" t="s">
        <v>2606</v>
      </c>
      <c r="C206" s="205" t="s">
        <v>2432</v>
      </c>
    </row>
    <row r="207" ht="17.25" spans="2:3">
      <c r="B207" s="205" t="s">
        <v>2607</v>
      </c>
      <c r="C207" s="205" t="s">
        <v>2432</v>
      </c>
    </row>
    <row r="208" ht="17.25" spans="2:3">
      <c r="B208" s="205" t="s">
        <v>2608</v>
      </c>
      <c r="C208" s="205" t="s">
        <v>2432</v>
      </c>
    </row>
    <row r="209" ht="17.25" spans="2:3">
      <c r="B209" s="205" t="s">
        <v>2609</v>
      </c>
      <c r="C209" s="205" t="s">
        <v>2432</v>
      </c>
    </row>
    <row r="210" ht="17.25" spans="2:3">
      <c r="B210" s="205" t="s">
        <v>2610</v>
      </c>
      <c r="C210" s="205" t="s">
        <v>2432</v>
      </c>
    </row>
    <row r="211" ht="17.25" spans="2:3">
      <c r="B211" s="205" t="s">
        <v>2611</v>
      </c>
      <c r="C211" s="205" t="s">
        <v>2432</v>
      </c>
    </row>
    <row r="212" ht="17.25" spans="2:3">
      <c r="B212" s="205" t="s">
        <v>2612</v>
      </c>
      <c r="C212" s="205" t="s">
        <v>2432</v>
      </c>
    </row>
    <row r="213" ht="17.25" spans="2:3">
      <c r="B213" s="205" t="s">
        <v>2613</v>
      </c>
      <c r="C213" s="205" t="s">
        <v>2432</v>
      </c>
    </row>
    <row r="214" ht="17.25" spans="2:3">
      <c r="B214" s="205" t="s">
        <v>2614</v>
      </c>
      <c r="C214" s="205" t="s">
        <v>2432</v>
      </c>
    </row>
    <row r="215" ht="17.25" spans="2:3">
      <c r="B215" s="205" t="s">
        <v>2615</v>
      </c>
      <c r="C215" s="205" t="s">
        <v>2432</v>
      </c>
    </row>
    <row r="216" ht="17.25" spans="2:3">
      <c r="B216" s="205" t="s">
        <v>2616</v>
      </c>
      <c r="C216" s="205" t="s">
        <v>2432</v>
      </c>
    </row>
    <row r="217" ht="17.25" spans="2:3">
      <c r="B217" s="205" t="s">
        <v>2617</v>
      </c>
      <c r="C217" s="205" t="s">
        <v>2432</v>
      </c>
    </row>
    <row r="218" ht="17.25" spans="2:3">
      <c r="B218" s="205" t="s">
        <v>2618</v>
      </c>
      <c r="C218" s="205" t="s">
        <v>2432</v>
      </c>
    </row>
    <row r="219" ht="17.25" spans="2:3">
      <c r="B219" s="205" t="s">
        <v>2619</v>
      </c>
      <c r="C219" s="205" t="s">
        <v>2432</v>
      </c>
    </row>
    <row r="220" ht="17.25" spans="2:3">
      <c r="B220" s="205" t="s">
        <v>2620</v>
      </c>
      <c r="C220" s="205" t="s">
        <v>2432</v>
      </c>
    </row>
    <row r="221" ht="17.25" spans="2:3">
      <c r="B221" s="205" t="s">
        <v>2621</v>
      </c>
      <c r="C221" s="205" t="s">
        <v>2432</v>
      </c>
    </row>
    <row r="222" ht="17.25" spans="2:3">
      <c r="B222" s="205" t="s">
        <v>2622</v>
      </c>
      <c r="C222" s="205" t="s">
        <v>2432</v>
      </c>
    </row>
    <row r="223" ht="17.25" spans="2:3">
      <c r="B223" s="205" t="s">
        <v>2623</v>
      </c>
      <c r="C223" s="205" t="s">
        <v>2432</v>
      </c>
    </row>
    <row r="224" ht="17.25" spans="2:3">
      <c r="B224" s="205" t="s">
        <v>2624</v>
      </c>
      <c r="C224" s="205" t="s">
        <v>2432</v>
      </c>
    </row>
    <row r="225" ht="17.25" spans="2:3">
      <c r="B225" s="205" t="s">
        <v>2625</v>
      </c>
      <c r="C225" s="205" t="s">
        <v>2432</v>
      </c>
    </row>
    <row r="226" ht="17.25" spans="2:3">
      <c r="B226" s="205" t="s">
        <v>2626</v>
      </c>
      <c r="C226" s="205" t="s">
        <v>2432</v>
      </c>
    </row>
    <row r="227" ht="17.25" spans="2:3">
      <c r="B227" s="205" t="s">
        <v>2627</v>
      </c>
      <c r="C227" s="205" t="s">
        <v>2432</v>
      </c>
    </row>
    <row r="228" ht="17.25" spans="2:3">
      <c r="B228" s="205" t="s">
        <v>2628</v>
      </c>
      <c r="C228" s="205" t="s">
        <v>2432</v>
      </c>
    </row>
    <row r="229" ht="17.25" spans="2:3">
      <c r="B229" s="205" t="s">
        <v>2629</v>
      </c>
      <c r="C229" s="205" t="s">
        <v>2432</v>
      </c>
    </row>
    <row r="230" ht="17.25" spans="2:3">
      <c r="B230" s="205" t="s">
        <v>2630</v>
      </c>
      <c r="C230" s="205" t="s">
        <v>2432</v>
      </c>
    </row>
    <row r="231" ht="17.25" spans="2:3">
      <c r="B231" s="205" t="s">
        <v>2631</v>
      </c>
      <c r="C231" s="205" t="s">
        <v>2432</v>
      </c>
    </row>
    <row r="232" ht="17.25" spans="2:3">
      <c r="B232" s="205" t="s">
        <v>2632</v>
      </c>
      <c r="C232" s="205" t="s">
        <v>2432</v>
      </c>
    </row>
    <row r="233" ht="17.25" spans="2:3">
      <c r="B233" s="205" t="s">
        <v>2633</v>
      </c>
      <c r="C233" s="205" t="s">
        <v>2432</v>
      </c>
    </row>
    <row r="234" ht="17.25" spans="2:3">
      <c r="B234" s="205" t="s">
        <v>2634</v>
      </c>
      <c r="C234" s="205" t="s">
        <v>2432</v>
      </c>
    </row>
    <row r="235" ht="17.25" spans="2:3">
      <c r="B235" s="205" t="s">
        <v>2635</v>
      </c>
      <c r="C235" s="205" t="s">
        <v>2432</v>
      </c>
    </row>
    <row r="236" ht="17.25" spans="2:3">
      <c r="B236" s="205" t="s">
        <v>2636</v>
      </c>
      <c r="C236" s="205" t="s">
        <v>2432</v>
      </c>
    </row>
    <row r="237" ht="17.25" spans="2:3">
      <c r="B237" s="205" t="s">
        <v>2637</v>
      </c>
      <c r="C237" s="205" t="s">
        <v>2432</v>
      </c>
    </row>
    <row r="238" ht="17.25" spans="2:3">
      <c r="B238" s="205" t="s">
        <v>2638</v>
      </c>
      <c r="C238" s="205" t="s">
        <v>2432</v>
      </c>
    </row>
    <row r="239" ht="17.25" spans="2:3">
      <c r="B239" s="205" t="s">
        <v>2639</v>
      </c>
      <c r="C239" s="205" t="s">
        <v>2432</v>
      </c>
    </row>
    <row r="240" ht="17.25" spans="2:3">
      <c r="B240" s="205" t="s">
        <v>2640</v>
      </c>
      <c r="C240" s="205" t="s">
        <v>2432</v>
      </c>
    </row>
    <row r="241" ht="17.25" spans="2:3">
      <c r="B241" s="205" t="s">
        <v>2641</v>
      </c>
      <c r="C241" s="205" t="s">
        <v>2432</v>
      </c>
    </row>
    <row r="242" ht="17.25" spans="2:3">
      <c r="B242" s="205" t="s">
        <v>2642</v>
      </c>
      <c r="C242" s="205" t="s">
        <v>2432</v>
      </c>
    </row>
    <row r="243" ht="17.25" spans="2:3">
      <c r="B243" s="205" t="s">
        <v>2643</v>
      </c>
      <c r="C243" s="205" t="s">
        <v>2432</v>
      </c>
    </row>
    <row r="244" ht="17.25" spans="2:3">
      <c r="B244" s="205" t="s">
        <v>2644</v>
      </c>
      <c r="C244" s="205" t="s">
        <v>2432</v>
      </c>
    </row>
    <row r="245" ht="17.25" spans="2:3">
      <c r="B245" s="205" t="s">
        <v>2645</v>
      </c>
      <c r="C245" s="205" t="s">
        <v>2432</v>
      </c>
    </row>
    <row r="246" ht="17.25" spans="2:3">
      <c r="B246" s="205" t="s">
        <v>2646</v>
      </c>
      <c r="C246" s="205" t="s">
        <v>2432</v>
      </c>
    </row>
    <row r="247" ht="17.25" spans="2:3">
      <c r="B247" s="205" t="s">
        <v>2647</v>
      </c>
      <c r="C247" s="205" t="s">
        <v>2432</v>
      </c>
    </row>
    <row r="248" ht="17.25" spans="2:3">
      <c r="B248" s="205" t="s">
        <v>2648</v>
      </c>
      <c r="C248" s="205" t="s">
        <v>2432</v>
      </c>
    </row>
    <row r="249" ht="17.25" spans="2:3">
      <c r="B249" s="205" t="s">
        <v>2649</v>
      </c>
      <c r="C249" s="205" t="s">
        <v>2432</v>
      </c>
    </row>
    <row r="250" ht="17.25" spans="2:3">
      <c r="B250" s="205" t="s">
        <v>2650</v>
      </c>
      <c r="C250" s="205" t="s">
        <v>2432</v>
      </c>
    </row>
    <row r="251" ht="17.25" spans="2:3">
      <c r="B251" s="205" t="s">
        <v>2651</v>
      </c>
      <c r="C251" s="205" t="s">
        <v>2432</v>
      </c>
    </row>
    <row r="252" ht="17.25" spans="2:3">
      <c r="B252" s="205" t="s">
        <v>2652</v>
      </c>
      <c r="C252" s="205" t="s">
        <v>2432</v>
      </c>
    </row>
    <row r="253" ht="17.25" spans="2:3">
      <c r="B253" s="205" t="s">
        <v>2653</v>
      </c>
      <c r="C253" s="205" t="s">
        <v>2432</v>
      </c>
    </row>
    <row r="254" ht="17.25" spans="2:3">
      <c r="B254" s="205" t="s">
        <v>2654</v>
      </c>
      <c r="C254" s="205" t="s">
        <v>2432</v>
      </c>
    </row>
    <row r="255" ht="17.25" spans="2:3">
      <c r="B255" s="205" t="s">
        <v>2655</v>
      </c>
      <c r="C255" s="205" t="s">
        <v>2432</v>
      </c>
    </row>
    <row r="256" ht="17.25" spans="2:3">
      <c r="B256" s="205" t="s">
        <v>2656</v>
      </c>
      <c r="C256" s="205" t="s">
        <v>2432</v>
      </c>
    </row>
    <row r="257" ht="17.25" spans="2:3">
      <c r="B257" s="205" t="s">
        <v>2657</v>
      </c>
      <c r="C257" s="205" t="s">
        <v>2432</v>
      </c>
    </row>
    <row r="258" ht="17.25" spans="2:3">
      <c r="B258" s="205" t="s">
        <v>2658</v>
      </c>
      <c r="C258" s="205" t="s">
        <v>2432</v>
      </c>
    </row>
    <row r="259" ht="17.25" spans="2:3">
      <c r="B259" s="205" t="s">
        <v>2659</v>
      </c>
      <c r="C259" s="205" t="s">
        <v>2432</v>
      </c>
    </row>
    <row r="260" ht="17.25" spans="2:3">
      <c r="B260" s="205" t="s">
        <v>2660</v>
      </c>
      <c r="C260" s="205" t="s">
        <v>2432</v>
      </c>
    </row>
    <row r="261" ht="17.25" spans="2:3">
      <c r="B261" s="205" t="s">
        <v>2661</v>
      </c>
      <c r="C261" s="205" t="s">
        <v>2432</v>
      </c>
    </row>
    <row r="262" ht="17.25" spans="2:3">
      <c r="B262" s="205" t="s">
        <v>2662</v>
      </c>
      <c r="C262" s="205" t="s">
        <v>2432</v>
      </c>
    </row>
    <row r="263" ht="17.25" spans="2:3">
      <c r="B263" s="205" t="s">
        <v>2663</v>
      </c>
      <c r="C263" s="205" t="s">
        <v>2432</v>
      </c>
    </row>
    <row r="264" ht="17.25" spans="2:3">
      <c r="B264" s="205" t="s">
        <v>2664</v>
      </c>
      <c r="C264" s="205" t="s">
        <v>2432</v>
      </c>
    </row>
    <row r="265" ht="17.25" spans="2:3">
      <c r="B265" s="205" t="s">
        <v>2665</v>
      </c>
      <c r="C265" s="205" t="s">
        <v>2432</v>
      </c>
    </row>
    <row r="266" ht="17.25" spans="2:3">
      <c r="B266" s="205" t="s">
        <v>2666</v>
      </c>
      <c r="C266" s="205" t="s">
        <v>2432</v>
      </c>
    </row>
    <row r="267" ht="17.25" spans="2:3">
      <c r="B267" s="205" t="s">
        <v>2667</v>
      </c>
      <c r="C267" s="205" t="s">
        <v>2432</v>
      </c>
    </row>
    <row r="268" ht="17.25" spans="2:3">
      <c r="B268" s="205" t="s">
        <v>2668</v>
      </c>
      <c r="C268" s="205" t="s">
        <v>2432</v>
      </c>
    </row>
    <row r="269" ht="17.25" spans="2:3">
      <c r="B269" s="205" t="s">
        <v>2669</v>
      </c>
      <c r="C269" s="205" t="s">
        <v>2432</v>
      </c>
    </row>
    <row r="270" ht="17.25" spans="2:3">
      <c r="B270" s="205" t="s">
        <v>2670</v>
      </c>
      <c r="C270" s="205" t="s">
        <v>2432</v>
      </c>
    </row>
    <row r="271" ht="17.25" spans="2:3">
      <c r="B271" s="205" t="s">
        <v>2671</v>
      </c>
      <c r="C271" s="205" t="s">
        <v>2432</v>
      </c>
    </row>
    <row r="272" ht="17.25" spans="2:3">
      <c r="B272" s="205" t="s">
        <v>2672</v>
      </c>
      <c r="C272" s="205" t="s">
        <v>2432</v>
      </c>
    </row>
    <row r="273" ht="17.25" spans="2:3">
      <c r="B273" s="205" t="s">
        <v>2673</v>
      </c>
      <c r="C273" s="205" t="s">
        <v>2432</v>
      </c>
    </row>
    <row r="274" ht="17.25" spans="2:3">
      <c r="B274" s="205" t="s">
        <v>2674</v>
      </c>
      <c r="C274" s="205" t="s">
        <v>2432</v>
      </c>
    </row>
    <row r="275" ht="17.25" spans="2:3">
      <c r="B275" s="205" t="s">
        <v>2675</v>
      </c>
      <c r="C275" s="205" t="s">
        <v>2432</v>
      </c>
    </row>
    <row r="276" ht="17.25" spans="2:3">
      <c r="B276" s="205" t="s">
        <v>2676</v>
      </c>
      <c r="C276" s="205" t="s">
        <v>2432</v>
      </c>
    </row>
    <row r="277" ht="17.25" spans="2:3">
      <c r="B277" s="205" t="s">
        <v>2677</v>
      </c>
      <c r="C277" s="205" t="s">
        <v>2432</v>
      </c>
    </row>
    <row r="278" ht="17.25" spans="2:3">
      <c r="B278" s="205" t="s">
        <v>2678</v>
      </c>
      <c r="C278" s="205" t="s">
        <v>2432</v>
      </c>
    </row>
    <row r="279" ht="17.25" spans="2:3">
      <c r="B279" s="205" t="s">
        <v>2679</v>
      </c>
      <c r="C279" s="205" t="s">
        <v>2432</v>
      </c>
    </row>
    <row r="280" ht="17.25" spans="2:3">
      <c r="B280" s="205" t="s">
        <v>2680</v>
      </c>
      <c r="C280" s="205" t="s">
        <v>2432</v>
      </c>
    </row>
    <row r="281" ht="17.25" spans="2:3">
      <c r="B281" s="205" t="s">
        <v>2681</v>
      </c>
      <c r="C281" s="205" t="s">
        <v>2432</v>
      </c>
    </row>
    <row r="282" ht="17.25" spans="2:3">
      <c r="B282" s="205" t="s">
        <v>2682</v>
      </c>
      <c r="C282" s="205" t="s">
        <v>2432</v>
      </c>
    </row>
    <row r="283" ht="17.25" spans="2:3">
      <c r="B283" s="205" t="s">
        <v>2683</v>
      </c>
      <c r="C283" s="205" t="s">
        <v>2432</v>
      </c>
    </row>
    <row r="284" ht="17.25" spans="2:3">
      <c r="B284" s="205" t="s">
        <v>2684</v>
      </c>
      <c r="C284" s="205" t="s">
        <v>2432</v>
      </c>
    </row>
    <row r="285" ht="17.25" spans="2:3">
      <c r="B285" s="205" t="s">
        <v>2685</v>
      </c>
      <c r="C285" s="205" t="s">
        <v>2432</v>
      </c>
    </row>
    <row r="286" ht="17.25" spans="2:3">
      <c r="B286" s="205" t="s">
        <v>2686</v>
      </c>
      <c r="C286" s="205" t="s">
        <v>2432</v>
      </c>
    </row>
    <row r="287" ht="17.25" spans="2:3">
      <c r="B287" s="205" t="s">
        <v>2687</v>
      </c>
      <c r="C287" s="205" t="s">
        <v>2432</v>
      </c>
    </row>
    <row r="288" ht="17.25" spans="2:3">
      <c r="B288" s="205" t="s">
        <v>2688</v>
      </c>
      <c r="C288" s="205" t="s">
        <v>2432</v>
      </c>
    </row>
    <row r="289" ht="17.25" spans="2:3">
      <c r="B289" s="205" t="s">
        <v>2689</v>
      </c>
      <c r="C289" s="205" t="s">
        <v>2432</v>
      </c>
    </row>
    <row r="290" ht="17.25" spans="2:3">
      <c r="B290" s="205" t="s">
        <v>2690</v>
      </c>
      <c r="C290" s="205" t="s">
        <v>2432</v>
      </c>
    </row>
    <row r="291" ht="17.25" spans="2:3">
      <c r="B291" s="205" t="s">
        <v>2691</v>
      </c>
      <c r="C291" s="205" t="s">
        <v>2432</v>
      </c>
    </row>
    <row r="292" ht="17.25" spans="2:3">
      <c r="B292" s="205" t="s">
        <v>2692</v>
      </c>
      <c r="C292" s="205" t="s">
        <v>2432</v>
      </c>
    </row>
    <row r="293" ht="17.25" spans="2:3">
      <c r="B293" s="205" t="s">
        <v>2693</v>
      </c>
      <c r="C293" s="205" t="s">
        <v>2432</v>
      </c>
    </row>
    <row r="294" ht="17.25" spans="2:3">
      <c r="B294" s="205" t="s">
        <v>2694</v>
      </c>
      <c r="C294" s="205" t="s">
        <v>2432</v>
      </c>
    </row>
    <row r="295" ht="17.25" spans="2:3">
      <c r="B295" s="205" t="s">
        <v>2695</v>
      </c>
      <c r="C295" s="205" t="s">
        <v>2432</v>
      </c>
    </row>
    <row r="296" ht="17.25" spans="2:3">
      <c r="B296" s="205" t="s">
        <v>2696</v>
      </c>
      <c r="C296" s="205" t="s">
        <v>2432</v>
      </c>
    </row>
    <row r="297" ht="17.25" spans="2:3">
      <c r="B297" s="205" t="s">
        <v>2697</v>
      </c>
      <c r="C297" s="205" t="s">
        <v>2432</v>
      </c>
    </row>
    <row r="298" ht="17.25" spans="2:3">
      <c r="B298" s="205" t="s">
        <v>2698</v>
      </c>
      <c r="C298" s="205" t="s">
        <v>2432</v>
      </c>
    </row>
    <row r="299" ht="17.25" spans="2:3">
      <c r="B299" s="205" t="s">
        <v>2699</v>
      </c>
      <c r="C299" s="205" t="s">
        <v>2432</v>
      </c>
    </row>
    <row r="300" ht="17.25" spans="2:3">
      <c r="B300" s="205" t="s">
        <v>2700</v>
      </c>
      <c r="C300" s="205" t="s">
        <v>2432</v>
      </c>
    </row>
    <row r="301" ht="17.25" spans="2:3">
      <c r="B301" s="205" t="s">
        <v>2701</v>
      </c>
      <c r="C301" s="205" t="s">
        <v>2432</v>
      </c>
    </row>
    <row r="302" ht="17.25" spans="2:3">
      <c r="B302" s="205" t="s">
        <v>2702</v>
      </c>
      <c r="C302" s="205" t="s">
        <v>2432</v>
      </c>
    </row>
    <row r="303" ht="17.25" spans="2:3">
      <c r="B303" s="205" t="s">
        <v>2703</v>
      </c>
      <c r="C303" s="205" t="s">
        <v>2432</v>
      </c>
    </row>
    <row r="304" ht="17.25" spans="2:3">
      <c r="B304" s="205" t="s">
        <v>2704</v>
      </c>
      <c r="C304" s="205" t="s">
        <v>2432</v>
      </c>
    </row>
    <row r="305" ht="17.25" spans="2:3">
      <c r="B305" s="205" t="s">
        <v>2705</v>
      </c>
      <c r="C305" s="205" t="s">
        <v>2432</v>
      </c>
    </row>
    <row r="306" ht="17.25" spans="2:3">
      <c r="B306" s="205" t="s">
        <v>2706</v>
      </c>
      <c r="C306" s="205" t="s">
        <v>2432</v>
      </c>
    </row>
    <row r="307" ht="17.25" spans="2:3">
      <c r="B307" s="205" t="s">
        <v>2707</v>
      </c>
      <c r="C307" s="205" t="s">
        <v>2432</v>
      </c>
    </row>
    <row r="308" ht="17.25" spans="2:3">
      <c r="B308" s="205" t="s">
        <v>2708</v>
      </c>
      <c r="C308" s="205" t="s">
        <v>2432</v>
      </c>
    </row>
    <row r="309" ht="17.25" spans="2:3">
      <c r="B309" s="205" t="s">
        <v>2709</v>
      </c>
      <c r="C309" s="205" t="s">
        <v>2432</v>
      </c>
    </row>
    <row r="310" ht="17.25" spans="2:3">
      <c r="B310" s="205" t="s">
        <v>2710</v>
      </c>
      <c r="C310" s="205" t="s">
        <v>2432</v>
      </c>
    </row>
    <row r="311" ht="17.25" spans="2:3">
      <c r="B311" s="205" t="s">
        <v>2711</v>
      </c>
      <c r="C311" s="205" t="s">
        <v>2432</v>
      </c>
    </row>
    <row r="312" ht="17.25" spans="2:3">
      <c r="B312" s="205" t="s">
        <v>2712</v>
      </c>
      <c r="C312" s="205" t="s">
        <v>2432</v>
      </c>
    </row>
    <row r="313" ht="17.25" spans="2:3">
      <c r="B313" s="205" t="s">
        <v>2713</v>
      </c>
      <c r="C313" s="205" t="s">
        <v>2432</v>
      </c>
    </row>
    <row r="314" ht="17.25" spans="2:3">
      <c r="B314" s="205" t="s">
        <v>2714</v>
      </c>
      <c r="C314" s="205" t="s">
        <v>2432</v>
      </c>
    </row>
    <row r="315" ht="17.25" spans="2:3">
      <c r="B315" s="205" t="s">
        <v>2715</v>
      </c>
      <c r="C315" s="205" t="s">
        <v>2432</v>
      </c>
    </row>
    <row r="316" ht="17.25" spans="2:3">
      <c r="B316" s="205" t="s">
        <v>2716</v>
      </c>
      <c r="C316" s="205" t="s">
        <v>2432</v>
      </c>
    </row>
    <row r="317" ht="17.25" spans="2:3">
      <c r="B317" s="205" t="s">
        <v>2717</v>
      </c>
      <c r="C317" s="205" t="s">
        <v>2432</v>
      </c>
    </row>
    <row r="318" ht="17.25" spans="2:3">
      <c r="B318" s="205" t="s">
        <v>2718</v>
      </c>
      <c r="C318" s="205" t="s">
        <v>2432</v>
      </c>
    </row>
    <row r="319" ht="17.25" spans="2:3">
      <c r="B319" s="205" t="s">
        <v>2719</v>
      </c>
      <c r="C319" s="205" t="s">
        <v>2432</v>
      </c>
    </row>
    <row r="320" ht="17.25" spans="2:3">
      <c r="B320" s="205" t="s">
        <v>2720</v>
      </c>
      <c r="C320" s="205" t="s">
        <v>2432</v>
      </c>
    </row>
    <row r="321" ht="17.25" spans="2:3">
      <c r="B321" s="205" t="s">
        <v>2721</v>
      </c>
      <c r="C321" s="205" t="s">
        <v>2432</v>
      </c>
    </row>
    <row r="322" ht="17.25" spans="2:3">
      <c r="B322" s="205" t="s">
        <v>2722</v>
      </c>
      <c r="C322" s="205" t="s">
        <v>2432</v>
      </c>
    </row>
    <row r="323" ht="17.25" spans="2:3">
      <c r="B323" s="205" t="s">
        <v>2723</v>
      </c>
      <c r="C323" s="205" t="s">
        <v>2432</v>
      </c>
    </row>
    <row r="324" ht="17.25" spans="2:3">
      <c r="B324" s="205" t="s">
        <v>2724</v>
      </c>
      <c r="C324" s="205" t="s">
        <v>2432</v>
      </c>
    </row>
    <row r="325" ht="17.25" spans="2:3">
      <c r="B325" s="205" t="s">
        <v>2725</v>
      </c>
      <c r="C325" s="205" t="s">
        <v>2432</v>
      </c>
    </row>
    <row r="326" ht="17.25" spans="2:3">
      <c r="B326" s="205" t="s">
        <v>2726</v>
      </c>
      <c r="C326" s="205" t="s">
        <v>2432</v>
      </c>
    </row>
    <row r="327" ht="17.25" spans="2:3">
      <c r="B327" s="205" t="s">
        <v>2727</v>
      </c>
      <c r="C327" s="205" t="s">
        <v>2432</v>
      </c>
    </row>
    <row r="328" ht="17.25" spans="2:3">
      <c r="B328" s="205" t="s">
        <v>2728</v>
      </c>
      <c r="C328" s="205" t="s">
        <v>2432</v>
      </c>
    </row>
    <row r="329" ht="17.25" spans="2:3">
      <c r="B329" s="205" t="s">
        <v>2729</v>
      </c>
      <c r="C329" s="205" t="s">
        <v>2432</v>
      </c>
    </row>
    <row r="330" ht="17.25" spans="2:3">
      <c r="B330" s="205" t="s">
        <v>2730</v>
      </c>
      <c r="C330" s="205" t="s">
        <v>2432</v>
      </c>
    </row>
    <row r="331" ht="17.25" spans="2:3">
      <c r="B331" s="205" t="s">
        <v>2731</v>
      </c>
      <c r="C331" s="205" t="s">
        <v>2432</v>
      </c>
    </row>
    <row r="332" ht="17.25" spans="2:3">
      <c r="B332" s="205" t="s">
        <v>2732</v>
      </c>
      <c r="C332" s="205" t="s">
        <v>2432</v>
      </c>
    </row>
    <row r="333" ht="17.25" spans="2:3">
      <c r="B333" s="205" t="s">
        <v>2733</v>
      </c>
      <c r="C333" s="205" t="s">
        <v>2432</v>
      </c>
    </row>
    <row r="334" ht="17.25" spans="2:3">
      <c r="B334" s="205" t="s">
        <v>2734</v>
      </c>
      <c r="C334" s="205" t="s">
        <v>2432</v>
      </c>
    </row>
    <row r="335" ht="17.25" spans="2:3">
      <c r="B335" s="205" t="s">
        <v>2735</v>
      </c>
      <c r="C335" s="205" t="s">
        <v>2432</v>
      </c>
    </row>
    <row r="336" ht="17.25" spans="2:3">
      <c r="B336" s="205" t="s">
        <v>2736</v>
      </c>
      <c r="C336" s="205" t="s">
        <v>2432</v>
      </c>
    </row>
    <row r="337" ht="17.25" spans="2:3">
      <c r="B337" s="205" t="s">
        <v>2737</v>
      </c>
      <c r="C337" s="205" t="s">
        <v>2432</v>
      </c>
    </row>
    <row r="338" ht="17.25" spans="2:3">
      <c r="B338" s="205" t="s">
        <v>2738</v>
      </c>
      <c r="C338" s="205" t="s">
        <v>2432</v>
      </c>
    </row>
    <row r="339" ht="17.25" spans="2:3">
      <c r="B339" s="205" t="s">
        <v>2739</v>
      </c>
      <c r="C339" s="205" t="s">
        <v>2432</v>
      </c>
    </row>
    <row r="340" ht="17.25" spans="2:3">
      <c r="B340" s="205" t="s">
        <v>2740</v>
      </c>
      <c r="C340" s="205" t="s">
        <v>2432</v>
      </c>
    </row>
    <row r="341" ht="17.25" spans="2:3">
      <c r="B341" s="205" t="s">
        <v>2741</v>
      </c>
      <c r="C341" s="205" t="s">
        <v>2432</v>
      </c>
    </row>
    <row r="342" ht="17.25" spans="2:3">
      <c r="B342" s="205" t="s">
        <v>2742</v>
      </c>
      <c r="C342" s="205" t="s">
        <v>2432</v>
      </c>
    </row>
    <row r="343" ht="17.25" spans="2:3">
      <c r="B343" s="205" t="s">
        <v>2743</v>
      </c>
      <c r="C343" s="205" t="s">
        <v>2432</v>
      </c>
    </row>
    <row r="344" ht="17.25" spans="2:3">
      <c r="B344" s="205" t="s">
        <v>2744</v>
      </c>
      <c r="C344" s="205" t="s">
        <v>2432</v>
      </c>
    </row>
    <row r="345" ht="17.25" spans="2:3">
      <c r="B345" s="205" t="s">
        <v>2745</v>
      </c>
      <c r="C345" s="205" t="s">
        <v>2432</v>
      </c>
    </row>
    <row r="346" ht="17.25" spans="2:3">
      <c r="B346" s="205" t="s">
        <v>2746</v>
      </c>
      <c r="C346" s="205" t="s">
        <v>2432</v>
      </c>
    </row>
    <row r="347" ht="17.25" spans="2:3">
      <c r="B347" s="205" t="s">
        <v>2747</v>
      </c>
      <c r="C347" s="205" t="s">
        <v>2432</v>
      </c>
    </row>
    <row r="348" ht="17.25" spans="2:3">
      <c r="B348" s="205" t="s">
        <v>2748</v>
      </c>
      <c r="C348" s="205" t="s">
        <v>2432</v>
      </c>
    </row>
    <row r="349" ht="17.25" spans="2:3">
      <c r="B349" s="205" t="s">
        <v>2749</v>
      </c>
      <c r="C349" s="205" t="s">
        <v>2432</v>
      </c>
    </row>
    <row r="350" ht="17.25" spans="2:3">
      <c r="B350" s="205" t="s">
        <v>2750</v>
      </c>
      <c r="C350" s="205" t="s">
        <v>2432</v>
      </c>
    </row>
    <row r="351" ht="17.25" spans="2:3">
      <c r="B351" s="205" t="s">
        <v>2751</v>
      </c>
      <c r="C351" s="205" t="s">
        <v>2432</v>
      </c>
    </row>
    <row r="352" ht="17.25" spans="2:3">
      <c r="B352" s="205" t="s">
        <v>2752</v>
      </c>
      <c r="C352" s="205" t="s">
        <v>2432</v>
      </c>
    </row>
    <row r="353" ht="17.25" spans="2:3">
      <c r="B353" s="205" t="s">
        <v>2753</v>
      </c>
      <c r="C353" s="205" t="s">
        <v>2432</v>
      </c>
    </row>
    <row r="354" ht="17.25" spans="2:3">
      <c r="B354" s="205" t="s">
        <v>2754</v>
      </c>
      <c r="C354" s="205" t="s">
        <v>2432</v>
      </c>
    </row>
    <row r="355" ht="17.25" spans="2:3">
      <c r="B355" s="205" t="s">
        <v>2755</v>
      </c>
      <c r="C355" s="205" t="s">
        <v>2432</v>
      </c>
    </row>
    <row r="356" ht="17.25" spans="2:3">
      <c r="B356" s="205" t="s">
        <v>2756</v>
      </c>
      <c r="C356" s="205" t="s">
        <v>2432</v>
      </c>
    </row>
    <row r="357" ht="17.25" spans="2:3">
      <c r="B357" s="205" t="s">
        <v>2757</v>
      </c>
      <c r="C357" s="205" t="s">
        <v>2432</v>
      </c>
    </row>
    <row r="358" ht="17.25" spans="2:3">
      <c r="B358" s="205" t="s">
        <v>2758</v>
      </c>
      <c r="C358" s="205" t="s">
        <v>2432</v>
      </c>
    </row>
    <row r="359" ht="17.25" spans="2:3">
      <c r="B359" s="205" t="s">
        <v>2759</v>
      </c>
      <c r="C359" s="205" t="s">
        <v>2432</v>
      </c>
    </row>
    <row r="360" ht="17.25" spans="2:3">
      <c r="B360" s="205" t="s">
        <v>2760</v>
      </c>
      <c r="C360" s="205" t="s">
        <v>2432</v>
      </c>
    </row>
    <row r="361" ht="17.25" spans="2:3">
      <c r="B361" s="205" t="s">
        <v>2761</v>
      </c>
      <c r="C361" s="205" t="s">
        <v>2432</v>
      </c>
    </row>
    <row r="362" ht="17.25" spans="2:3">
      <c r="B362" s="205" t="s">
        <v>2762</v>
      </c>
      <c r="C362" s="205" t="s">
        <v>2432</v>
      </c>
    </row>
    <row r="363" ht="17.25" spans="2:3">
      <c r="B363" s="205" t="s">
        <v>2763</v>
      </c>
      <c r="C363" s="205" t="s">
        <v>2432</v>
      </c>
    </row>
    <row r="364" ht="17.25" spans="2:3">
      <c r="B364" s="205" t="s">
        <v>2764</v>
      </c>
      <c r="C364" s="205" t="s">
        <v>2432</v>
      </c>
    </row>
    <row r="365" ht="17.25" spans="2:3">
      <c r="B365" s="205" t="s">
        <v>2765</v>
      </c>
      <c r="C365" s="205" t="s">
        <v>2432</v>
      </c>
    </row>
    <row r="366" ht="17.25" spans="2:3">
      <c r="B366" s="205" t="s">
        <v>2766</v>
      </c>
      <c r="C366" s="205" t="s">
        <v>2432</v>
      </c>
    </row>
    <row r="367" ht="17.25" spans="2:3">
      <c r="B367" s="205" t="s">
        <v>2767</v>
      </c>
      <c r="C367" s="205" t="s">
        <v>2432</v>
      </c>
    </row>
    <row r="368" ht="17.25" spans="2:3">
      <c r="B368" s="205" t="s">
        <v>2768</v>
      </c>
      <c r="C368" s="205" t="s">
        <v>2432</v>
      </c>
    </row>
    <row r="369" ht="17.25" spans="2:3">
      <c r="B369" s="205" t="s">
        <v>2769</v>
      </c>
      <c r="C369" s="205" t="s">
        <v>2432</v>
      </c>
    </row>
    <row r="370" ht="17.25" spans="2:3">
      <c r="B370" s="205" t="s">
        <v>2770</v>
      </c>
      <c r="C370" s="205" t="s">
        <v>2432</v>
      </c>
    </row>
    <row r="371" ht="17.25" spans="2:3">
      <c r="B371" s="205" t="s">
        <v>2771</v>
      </c>
      <c r="C371" s="205" t="s">
        <v>2432</v>
      </c>
    </row>
    <row r="372" ht="17.25" spans="2:3">
      <c r="B372" s="205" t="s">
        <v>2772</v>
      </c>
      <c r="C372" s="205" t="s">
        <v>2432</v>
      </c>
    </row>
    <row r="373" ht="17.25" spans="2:3">
      <c r="B373" s="205" t="s">
        <v>2773</v>
      </c>
      <c r="C373" s="205" t="s">
        <v>2432</v>
      </c>
    </row>
    <row r="374" ht="17.25" spans="2:3">
      <c r="B374" s="205" t="s">
        <v>2774</v>
      </c>
      <c r="C374" s="205" t="s">
        <v>2432</v>
      </c>
    </row>
    <row r="375" ht="17.25" spans="2:3">
      <c r="B375" s="205" t="s">
        <v>2775</v>
      </c>
      <c r="C375" s="205" t="s">
        <v>2432</v>
      </c>
    </row>
    <row r="376" ht="17.25" spans="2:3">
      <c r="B376" s="205" t="s">
        <v>2776</v>
      </c>
      <c r="C376" s="205" t="s">
        <v>2432</v>
      </c>
    </row>
    <row r="377" ht="17.25" spans="2:3">
      <c r="B377" s="205" t="s">
        <v>2777</v>
      </c>
      <c r="C377" s="205" t="s">
        <v>2432</v>
      </c>
    </row>
    <row r="378" ht="17.25" spans="2:3">
      <c r="B378" s="205" t="s">
        <v>2778</v>
      </c>
      <c r="C378" s="205" t="s">
        <v>2432</v>
      </c>
    </row>
    <row r="379" ht="17.25" spans="2:3">
      <c r="B379" s="205" t="s">
        <v>2779</v>
      </c>
      <c r="C379" s="205" t="s">
        <v>2432</v>
      </c>
    </row>
    <row r="380" ht="17.25" spans="2:3">
      <c r="B380" s="205" t="s">
        <v>2780</v>
      </c>
      <c r="C380" s="205" t="s">
        <v>2432</v>
      </c>
    </row>
    <row r="381" ht="17.25" spans="2:3">
      <c r="B381" s="205" t="s">
        <v>2781</v>
      </c>
      <c r="C381" s="205" t="s">
        <v>2432</v>
      </c>
    </row>
    <row r="382" ht="17.25" spans="2:3">
      <c r="B382" s="205" t="s">
        <v>2782</v>
      </c>
      <c r="C382" s="205" t="s">
        <v>2432</v>
      </c>
    </row>
    <row r="383" ht="17.25" spans="2:3">
      <c r="B383" s="205" t="s">
        <v>2783</v>
      </c>
      <c r="C383" s="205" t="s">
        <v>2432</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selection activeCell="H6" sqref="H6"/>
    </sheetView>
  </sheetViews>
  <sheetFormatPr defaultColWidth="8.75833333333333" defaultRowHeight="16.5"/>
  <cols>
    <col min="1" max="1" width="8.75833333333333" style="90"/>
    <col min="2" max="2" width="10.5" style="91" customWidth="1"/>
    <col min="3" max="3" width="12.875" style="91" customWidth="1"/>
    <col min="4" max="4" width="18.125" style="86" customWidth="1"/>
    <col min="5" max="5" width="18.125" style="86" customWidth="1" outlineLevel="1"/>
    <col min="6" max="6" width="22.2583333333333" style="92" customWidth="1" outlineLevel="1"/>
    <col min="7" max="7" width="16.375" style="92" customWidth="1" outlineLevel="1"/>
    <col min="8" max="8" width="15.125" style="93" customWidth="1"/>
    <col min="9" max="10" width="13.5" style="94" customWidth="1"/>
    <col min="11" max="11" width="12.375" style="94" customWidth="1" outlineLevel="1"/>
    <col min="12" max="12" width="12.375" style="92" customWidth="1" outlineLevel="1"/>
    <col min="13" max="13" width="47.5" style="92" customWidth="1" outlineLevel="1"/>
    <col min="14" max="14" width="12.375" style="94" customWidth="1" outlineLevel="1"/>
    <col min="15" max="15" width="40" style="92" customWidth="1" outlineLevel="1"/>
    <col min="16" max="22" width="12.375" style="94" customWidth="1" outlineLevel="1"/>
    <col min="23" max="23" width="61.375" style="94" customWidth="1" outlineLevel="1"/>
    <col min="24" max="24" width="13.5" style="94" customWidth="1"/>
    <col min="25" max="26" width="13.5" style="94" customWidth="1" outlineLevel="1"/>
    <col min="27" max="27" width="13.5" style="94" customWidth="1"/>
    <col min="28" max="29" width="13.5" style="94" customWidth="1" outlineLevel="1"/>
    <col min="30" max="30" width="13.5" style="94" customWidth="1"/>
    <col min="31" max="32" width="13.5" style="94" customWidth="1" outlineLevel="1"/>
    <col min="33" max="33" width="13.5" style="94" customWidth="1"/>
    <col min="34" max="35" width="13.5" style="94" customWidth="1" outlineLevel="1"/>
    <col min="36" max="36" width="13.5" style="94" customWidth="1"/>
    <col min="37" max="38" width="13.5" style="94" customWidth="1" outlineLevel="1"/>
    <col min="39" max="39" width="13.5" style="94" customWidth="1"/>
    <col min="40" max="41" width="13.5" style="94" customWidth="1" outlineLevel="1"/>
    <col min="42" max="42" width="13.5" style="94" customWidth="1"/>
    <col min="43" max="44" width="13.5" style="94" customWidth="1" outlineLevel="1"/>
    <col min="45" max="45" width="13.5" style="94" customWidth="1"/>
    <col min="46" max="47" width="13.5" style="94" customWidth="1" outlineLevel="1"/>
    <col min="48" max="48" width="13.5" style="94" customWidth="1"/>
    <col min="49" max="50" width="13.5" style="94" customWidth="1" outlineLevel="1"/>
    <col min="51" max="51" width="13.5" style="94" customWidth="1"/>
    <col min="52" max="53" width="13.5" style="94" customWidth="1" outlineLevel="1"/>
    <col min="54" max="54" width="13.5" style="94" customWidth="1"/>
    <col min="55" max="56" width="13.5" style="94" customWidth="1" outlineLevel="1"/>
    <col min="57" max="57" width="13.5" style="94" customWidth="1"/>
    <col min="58" max="59" width="13.5" style="94" customWidth="1" outlineLevel="1"/>
    <col min="60" max="60" width="13.5" style="94" customWidth="1"/>
    <col min="61" max="62" width="13.5" style="94" customWidth="1" outlineLevel="1"/>
    <col min="63" max="63" width="13.5" style="94" customWidth="1"/>
    <col min="64" max="65" width="13.5" style="94" customWidth="1" outlineLevel="1"/>
    <col min="66" max="66" width="13.5" style="94" customWidth="1"/>
    <col min="67" max="68" width="13.5" style="94" customWidth="1" outlineLevel="1"/>
    <col min="69" max="69" width="13.5" style="94" customWidth="1"/>
    <col min="70" max="71" width="13.5" style="94" customWidth="1" outlineLevel="1"/>
    <col min="72" max="72" width="13.5" style="94" customWidth="1"/>
    <col min="73" max="74" width="13.5" style="94" customWidth="1" outlineLevel="1"/>
    <col min="75" max="75" width="13.5" style="94" customWidth="1"/>
    <col min="76" max="77" width="13.5" style="94" customWidth="1" outlineLevel="1"/>
    <col min="78" max="78" width="13.5" style="94" customWidth="1"/>
    <col min="79" max="80" width="13.5" style="94" customWidth="1" outlineLevel="1"/>
    <col min="81" max="81" width="13.5" style="94" customWidth="1"/>
    <col min="82" max="83" width="13.5" style="94" customWidth="1" outlineLevel="1"/>
    <col min="84" max="84" width="13.5" style="94" customWidth="1"/>
    <col min="85" max="86" width="13.5" style="94" customWidth="1" outlineLevel="1"/>
    <col min="87" max="87" width="13.5" style="94" customWidth="1"/>
    <col min="88" max="89" width="13.5" style="94" customWidth="1" outlineLevel="1"/>
    <col min="90" max="90" width="13.5" style="94" customWidth="1"/>
    <col min="91" max="92" width="13.5" style="94" customWidth="1" outlineLevel="1"/>
    <col min="93" max="93" width="13.5" style="94" customWidth="1"/>
    <col min="94" max="95" width="13.5" style="94" customWidth="1" outlineLevel="1"/>
    <col min="96" max="16384" width="8.75833333333333" style="90"/>
  </cols>
  <sheetData>
    <row r="1" s="84" customFormat="1" ht="23.1" customHeight="1" spans="1:95">
      <c r="A1" s="95" t="s">
        <v>747</v>
      </c>
      <c r="B1" s="96" t="s">
        <v>2784</v>
      </c>
      <c r="C1" s="97" t="s">
        <v>749</v>
      </c>
      <c r="D1" s="97"/>
      <c r="E1" s="97"/>
      <c r="F1" s="97"/>
      <c r="G1" s="98"/>
      <c r="H1" s="99" t="s">
        <v>2785</v>
      </c>
      <c r="I1" s="138" t="s">
        <v>2786</v>
      </c>
      <c r="J1" s="139" t="s">
        <v>2787</v>
      </c>
      <c r="K1" s="140" t="s">
        <v>2788</v>
      </c>
      <c r="L1" s="141"/>
      <c r="M1" s="141"/>
      <c r="N1" s="140"/>
      <c r="O1" s="141"/>
      <c r="P1" s="140"/>
      <c r="Q1" s="140"/>
      <c r="R1" s="140"/>
      <c r="S1" s="140"/>
      <c r="T1" s="140"/>
      <c r="U1" s="140"/>
      <c r="V1" s="140"/>
      <c r="W1" s="140"/>
      <c r="X1" s="159" t="s">
        <v>717</v>
      </c>
      <c r="Y1" s="162"/>
      <c r="Z1" s="163"/>
      <c r="AA1" s="159" t="s">
        <v>717</v>
      </c>
      <c r="AB1" s="162"/>
      <c r="AC1" s="163"/>
      <c r="AD1" s="159" t="s">
        <v>717</v>
      </c>
      <c r="AE1" s="162"/>
      <c r="AF1" s="163"/>
      <c r="AG1" s="159" t="s">
        <v>717</v>
      </c>
      <c r="AH1" s="162"/>
      <c r="AI1" s="163"/>
      <c r="AJ1" s="159" t="s">
        <v>717</v>
      </c>
      <c r="AK1" s="162"/>
      <c r="AL1" s="163"/>
      <c r="AM1" s="159" t="s">
        <v>717</v>
      </c>
      <c r="AN1" s="162"/>
      <c r="AO1" s="163"/>
      <c r="AP1" s="159" t="s">
        <v>717</v>
      </c>
      <c r="AQ1" s="162"/>
      <c r="AR1" s="163"/>
      <c r="AS1" s="159" t="s">
        <v>717</v>
      </c>
      <c r="AT1" s="162"/>
      <c r="AU1" s="163"/>
      <c r="AV1" s="159" t="s">
        <v>717</v>
      </c>
      <c r="AW1" s="162"/>
      <c r="AX1" s="163"/>
      <c r="AY1" s="159" t="s">
        <v>717</v>
      </c>
      <c r="AZ1" s="162"/>
      <c r="BA1" s="163"/>
      <c r="BB1" s="159" t="s">
        <v>717</v>
      </c>
      <c r="BC1" s="162"/>
      <c r="BD1" s="163"/>
      <c r="BE1" s="159" t="s">
        <v>717</v>
      </c>
      <c r="BF1" s="162"/>
      <c r="BG1" s="163"/>
      <c r="BH1" s="166" t="s">
        <v>2789</v>
      </c>
      <c r="BI1" s="167"/>
      <c r="BJ1" s="168"/>
      <c r="BK1" s="166" t="s">
        <v>2789</v>
      </c>
      <c r="BL1" s="167"/>
      <c r="BM1" s="168"/>
      <c r="BN1" s="166" t="s">
        <v>2789</v>
      </c>
      <c r="BO1" s="167"/>
      <c r="BP1" s="168"/>
      <c r="BQ1" s="166" t="s">
        <v>2789</v>
      </c>
      <c r="BR1" s="167"/>
      <c r="BS1" s="168"/>
      <c r="BT1" s="166" t="s">
        <v>2789</v>
      </c>
      <c r="BU1" s="167"/>
      <c r="BV1" s="168"/>
      <c r="BW1" s="166" t="s">
        <v>2789</v>
      </c>
      <c r="BX1" s="167"/>
      <c r="BY1" s="168"/>
      <c r="BZ1" s="166" t="s">
        <v>2789</v>
      </c>
      <c r="CA1" s="167"/>
      <c r="CB1" s="168"/>
      <c r="CC1" s="166" t="s">
        <v>2789</v>
      </c>
      <c r="CD1" s="167"/>
      <c r="CE1" s="168"/>
      <c r="CF1" s="166" t="s">
        <v>2789</v>
      </c>
      <c r="CG1" s="167"/>
      <c r="CH1" s="168"/>
      <c r="CI1" s="166" t="s">
        <v>2789</v>
      </c>
      <c r="CJ1" s="167"/>
      <c r="CK1" s="168"/>
      <c r="CL1" s="166" t="s">
        <v>2789</v>
      </c>
      <c r="CM1" s="167"/>
      <c r="CN1" s="168"/>
      <c r="CO1" s="166" t="s">
        <v>2789</v>
      </c>
      <c r="CP1" s="167"/>
      <c r="CQ1" s="168"/>
    </row>
    <row r="2" s="84" customFormat="1" ht="23.1" customHeight="1" spans="1:95">
      <c r="A2" s="100"/>
      <c r="B2" s="101"/>
      <c r="C2" s="97"/>
      <c r="D2" s="97"/>
      <c r="E2" s="97"/>
      <c r="F2" s="97"/>
      <c r="G2" s="98"/>
      <c r="H2" s="102"/>
      <c r="I2" s="138"/>
      <c r="J2" s="142"/>
      <c r="K2" s="143"/>
      <c r="L2" s="144"/>
      <c r="M2" s="144"/>
      <c r="N2" s="143"/>
      <c r="O2" s="144"/>
      <c r="P2" s="143"/>
      <c r="Q2" s="143"/>
      <c r="R2" s="143"/>
      <c r="S2" s="143"/>
      <c r="T2" s="143"/>
      <c r="U2" s="143"/>
      <c r="V2" s="143"/>
      <c r="W2" s="143"/>
      <c r="X2" s="159" t="s">
        <v>751</v>
      </c>
      <c r="Y2" s="162"/>
      <c r="Z2" s="163"/>
      <c r="AA2" s="159" t="s">
        <v>752</v>
      </c>
      <c r="AB2" s="162"/>
      <c r="AC2" s="163"/>
      <c r="AD2" s="159" t="s">
        <v>753</v>
      </c>
      <c r="AE2" s="162"/>
      <c r="AF2" s="163"/>
      <c r="AG2" s="159" t="s">
        <v>754</v>
      </c>
      <c r="AH2" s="162"/>
      <c r="AI2" s="163"/>
      <c r="AJ2" s="159" t="s">
        <v>755</v>
      </c>
      <c r="AK2" s="162"/>
      <c r="AL2" s="163"/>
      <c r="AM2" s="159" t="s">
        <v>756</v>
      </c>
      <c r="AN2" s="162"/>
      <c r="AO2" s="163"/>
      <c r="AP2" s="159" t="s">
        <v>757</v>
      </c>
      <c r="AQ2" s="162"/>
      <c r="AR2" s="163"/>
      <c r="AS2" s="159" t="s">
        <v>758</v>
      </c>
      <c r="AT2" s="162"/>
      <c r="AU2" s="163"/>
      <c r="AV2" s="159" t="s">
        <v>759</v>
      </c>
      <c r="AW2" s="162"/>
      <c r="AX2" s="163"/>
      <c r="AY2" s="159" t="s">
        <v>760</v>
      </c>
      <c r="AZ2" s="162"/>
      <c r="BA2" s="163"/>
      <c r="BB2" s="159" t="s">
        <v>761</v>
      </c>
      <c r="BC2" s="162"/>
      <c r="BD2" s="163"/>
      <c r="BE2" s="159" t="s">
        <v>762</v>
      </c>
      <c r="BF2" s="162"/>
      <c r="BG2" s="163"/>
      <c r="BH2" s="166" t="s">
        <v>751</v>
      </c>
      <c r="BI2" s="167"/>
      <c r="BJ2" s="168"/>
      <c r="BK2" s="166" t="s">
        <v>752</v>
      </c>
      <c r="BL2" s="167"/>
      <c r="BM2" s="168"/>
      <c r="BN2" s="166" t="s">
        <v>753</v>
      </c>
      <c r="BO2" s="167"/>
      <c r="BP2" s="168"/>
      <c r="BQ2" s="166" t="s">
        <v>754</v>
      </c>
      <c r="BR2" s="167"/>
      <c r="BS2" s="168"/>
      <c r="BT2" s="166" t="s">
        <v>755</v>
      </c>
      <c r="BU2" s="167"/>
      <c r="BV2" s="168"/>
      <c r="BW2" s="166" t="s">
        <v>756</v>
      </c>
      <c r="BX2" s="167"/>
      <c r="BY2" s="168"/>
      <c r="BZ2" s="166" t="s">
        <v>757</v>
      </c>
      <c r="CA2" s="167"/>
      <c r="CB2" s="168"/>
      <c r="CC2" s="166" t="s">
        <v>758</v>
      </c>
      <c r="CD2" s="167"/>
      <c r="CE2" s="168"/>
      <c r="CF2" s="166" t="s">
        <v>759</v>
      </c>
      <c r="CG2" s="167"/>
      <c r="CH2" s="168"/>
      <c r="CI2" s="166" t="s">
        <v>760</v>
      </c>
      <c r="CJ2" s="167"/>
      <c r="CK2" s="168"/>
      <c r="CL2" s="166" t="s">
        <v>761</v>
      </c>
      <c r="CM2" s="167"/>
      <c r="CN2" s="168"/>
      <c r="CO2" s="166" t="s">
        <v>762</v>
      </c>
      <c r="CP2" s="167"/>
      <c r="CQ2" s="168"/>
    </row>
    <row r="3" s="84" customFormat="1" ht="42.95" customHeight="1" spans="1:95">
      <c r="A3" s="103"/>
      <c r="B3" s="104"/>
      <c r="C3" s="105" t="s">
        <v>763</v>
      </c>
      <c r="D3" s="97" t="s">
        <v>3</v>
      </c>
      <c r="E3" s="97" t="s">
        <v>764</v>
      </c>
      <c r="F3" s="97" t="s">
        <v>765</v>
      </c>
      <c r="G3" s="97" t="s">
        <v>766</v>
      </c>
      <c r="I3" s="138"/>
      <c r="J3" s="145"/>
      <c r="K3" s="146" t="s">
        <v>2790</v>
      </c>
      <c r="L3" s="146" t="s">
        <v>2791</v>
      </c>
      <c r="M3" s="146" t="s">
        <v>2792</v>
      </c>
      <c r="N3" s="147" t="s">
        <v>2793</v>
      </c>
      <c r="O3" s="146" t="s">
        <v>2794</v>
      </c>
      <c r="P3" s="147" t="s">
        <v>2795</v>
      </c>
      <c r="Q3" s="146" t="s">
        <v>2796</v>
      </c>
      <c r="R3" s="146" t="s">
        <v>2797</v>
      </c>
      <c r="S3" s="146" t="s">
        <v>2798</v>
      </c>
      <c r="T3" s="147" t="s">
        <v>2799</v>
      </c>
      <c r="U3" s="146" t="s">
        <v>2800</v>
      </c>
      <c r="V3" s="146" t="s">
        <v>2801</v>
      </c>
      <c r="W3" s="147" t="s">
        <v>2802</v>
      </c>
      <c r="X3" s="84" t="s">
        <v>2803</v>
      </c>
      <c r="Y3" s="138" t="s">
        <v>2804</v>
      </c>
      <c r="Z3" s="145" t="s">
        <v>2805</v>
      </c>
      <c r="AA3" s="84" t="s">
        <v>2803</v>
      </c>
      <c r="AB3" s="138" t="s">
        <v>2804</v>
      </c>
      <c r="AC3" s="145" t="s">
        <v>2805</v>
      </c>
      <c r="AD3" s="84" t="s">
        <v>2803</v>
      </c>
      <c r="AE3" s="138" t="s">
        <v>2804</v>
      </c>
      <c r="AF3" s="145" t="s">
        <v>2805</v>
      </c>
      <c r="AG3" s="84" t="s">
        <v>2803</v>
      </c>
      <c r="AH3" s="138" t="s">
        <v>2804</v>
      </c>
      <c r="AI3" s="145" t="s">
        <v>2805</v>
      </c>
      <c r="AJ3" s="84" t="s">
        <v>2803</v>
      </c>
      <c r="AK3" s="138" t="s">
        <v>2804</v>
      </c>
      <c r="AL3" s="145" t="s">
        <v>2805</v>
      </c>
      <c r="AM3" s="84" t="s">
        <v>2803</v>
      </c>
      <c r="AN3" s="138" t="s">
        <v>2804</v>
      </c>
      <c r="AO3" s="145" t="s">
        <v>2805</v>
      </c>
      <c r="AP3" s="84" t="s">
        <v>2803</v>
      </c>
      <c r="AQ3" s="138" t="s">
        <v>2804</v>
      </c>
      <c r="AR3" s="145" t="s">
        <v>2805</v>
      </c>
      <c r="AS3" s="84" t="s">
        <v>2803</v>
      </c>
      <c r="AT3" s="138" t="s">
        <v>2804</v>
      </c>
      <c r="AU3" s="145" t="s">
        <v>2805</v>
      </c>
      <c r="AV3" s="84" t="s">
        <v>2803</v>
      </c>
      <c r="AW3" s="138" t="s">
        <v>2804</v>
      </c>
      <c r="AX3" s="145" t="s">
        <v>2805</v>
      </c>
      <c r="AY3" s="84" t="s">
        <v>2803</v>
      </c>
      <c r="AZ3" s="138" t="s">
        <v>2804</v>
      </c>
      <c r="BA3" s="145" t="s">
        <v>2805</v>
      </c>
      <c r="BB3" s="84" t="s">
        <v>2803</v>
      </c>
      <c r="BC3" s="138" t="s">
        <v>2804</v>
      </c>
      <c r="BD3" s="145" t="s">
        <v>2805</v>
      </c>
      <c r="BE3" s="84" t="s">
        <v>2803</v>
      </c>
      <c r="BF3" s="138" t="s">
        <v>2804</v>
      </c>
      <c r="BG3" s="145" t="s">
        <v>2805</v>
      </c>
      <c r="BH3" s="84" t="s">
        <v>2803</v>
      </c>
      <c r="BI3" s="138" t="s">
        <v>2804</v>
      </c>
      <c r="BJ3" s="145" t="s">
        <v>2805</v>
      </c>
      <c r="BK3" s="84" t="s">
        <v>2803</v>
      </c>
      <c r="BL3" s="138" t="s">
        <v>2804</v>
      </c>
      <c r="BM3" s="145" t="s">
        <v>2805</v>
      </c>
      <c r="BN3" s="84" t="s">
        <v>2803</v>
      </c>
      <c r="BO3" s="138" t="s">
        <v>2804</v>
      </c>
      <c r="BP3" s="145" t="s">
        <v>2805</v>
      </c>
      <c r="BQ3" s="84" t="s">
        <v>2803</v>
      </c>
      <c r="BR3" s="138" t="s">
        <v>2804</v>
      </c>
      <c r="BS3" s="145" t="s">
        <v>2805</v>
      </c>
      <c r="BT3" s="84" t="s">
        <v>2803</v>
      </c>
      <c r="BU3" s="138" t="s">
        <v>2804</v>
      </c>
      <c r="BV3" s="145" t="s">
        <v>2805</v>
      </c>
      <c r="BW3" s="84" t="s">
        <v>2803</v>
      </c>
      <c r="BX3" s="138" t="s">
        <v>2804</v>
      </c>
      <c r="BY3" s="145" t="s">
        <v>2805</v>
      </c>
      <c r="BZ3" s="84" t="s">
        <v>2803</v>
      </c>
      <c r="CA3" s="138" t="s">
        <v>2804</v>
      </c>
      <c r="CB3" s="145" t="s">
        <v>2805</v>
      </c>
      <c r="CC3" s="84" t="s">
        <v>2803</v>
      </c>
      <c r="CD3" s="138" t="s">
        <v>2804</v>
      </c>
      <c r="CE3" s="145" t="s">
        <v>2805</v>
      </c>
      <c r="CF3" s="84" t="s">
        <v>2803</v>
      </c>
      <c r="CG3" s="138" t="s">
        <v>2804</v>
      </c>
      <c r="CH3" s="145" t="s">
        <v>2805</v>
      </c>
      <c r="CI3" s="84" t="s">
        <v>2803</v>
      </c>
      <c r="CJ3" s="138" t="s">
        <v>2804</v>
      </c>
      <c r="CK3" s="145" t="s">
        <v>2805</v>
      </c>
      <c r="CL3" s="84" t="s">
        <v>2803</v>
      </c>
      <c r="CM3" s="138" t="s">
        <v>2804</v>
      </c>
      <c r="CN3" s="145" t="s">
        <v>2805</v>
      </c>
      <c r="CO3" s="84" t="s">
        <v>2803</v>
      </c>
      <c r="CP3" s="138" t="s">
        <v>2804</v>
      </c>
      <c r="CQ3" s="145" t="s">
        <v>2805</v>
      </c>
    </row>
    <row r="4" s="85" customFormat="1" ht="33.95" customHeight="1" spans="2:95">
      <c r="B4" s="106" t="s">
        <v>779</v>
      </c>
      <c r="C4" s="107">
        <v>1</v>
      </c>
      <c r="D4" s="85" t="s">
        <v>780</v>
      </c>
      <c r="E4" s="85" t="s">
        <v>781</v>
      </c>
      <c r="F4" s="108"/>
      <c r="G4" s="109"/>
      <c r="H4" s="110">
        <f>X4+AA4+AD4+AG4+AJ4+AM4+AP4+AS4+AV4+AY4+BB4+BE4</f>
        <v>15452469.2916973</v>
      </c>
      <c r="I4" s="110">
        <f t="shared" ref="I4:J4" si="0">Y4+AB4+AE4+AH4+AK4+AN4+AQ4+AT4+AW4+AZ4+BC4+BF4</f>
        <v>14656841.5892783</v>
      </c>
      <c r="J4" s="110">
        <f t="shared" si="0"/>
        <v>795627.702418892</v>
      </c>
      <c r="K4" s="110"/>
      <c r="L4" s="148"/>
      <c r="M4" s="148"/>
      <c r="N4" s="110"/>
      <c r="O4" s="148"/>
      <c r="P4" s="110"/>
      <c r="Q4" s="110"/>
      <c r="R4" s="110"/>
      <c r="S4" s="110"/>
      <c r="T4" s="110"/>
      <c r="U4" s="110"/>
      <c r="V4" s="110"/>
      <c r="W4" s="110"/>
      <c r="X4" s="110">
        <f t="shared" ref="X4:BC4" si="1">X5+X508+X536+X597+X603+X616</f>
        <v>2359570.06287895</v>
      </c>
      <c r="Y4" s="110">
        <f t="shared" si="1"/>
        <v>2317359.82342483</v>
      </c>
      <c r="Z4" s="110">
        <f t="shared" si="1"/>
        <v>42210.2394541123</v>
      </c>
      <c r="AA4" s="110">
        <f t="shared" si="1"/>
        <v>1233163.86625621</v>
      </c>
      <c r="AB4" s="110">
        <f t="shared" si="1"/>
        <v>1195633.74029765</v>
      </c>
      <c r="AC4" s="110">
        <f t="shared" si="1"/>
        <v>37530.1259585531</v>
      </c>
      <c r="AD4" s="110">
        <f t="shared" si="1"/>
        <v>1199900.56625621</v>
      </c>
      <c r="AE4" s="110">
        <f t="shared" si="1"/>
        <v>990161.145926763</v>
      </c>
      <c r="AF4" s="110">
        <f t="shared" si="1"/>
        <v>209739.420329444</v>
      </c>
      <c r="AG4" s="110">
        <f t="shared" si="1"/>
        <v>1192203.86625621</v>
      </c>
      <c r="AH4" s="110">
        <f t="shared" si="1"/>
        <v>1131138.40652636</v>
      </c>
      <c r="AI4" s="110">
        <f t="shared" si="1"/>
        <v>61065.4597298487</v>
      </c>
      <c r="AJ4" s="110">
        <f t="shared" si="1"/>
        <v>1182203.86625621</v>
      </c>
      <c r="AK4" s="110">
        <f t="shared" si="1"/>
        <v>1074360.32146592</v>
      </c>
      <c r="AL4" s="110">
        <f t="shared" si="1"/>
        <v>107843.544790292</v>
      </c>
      <c r="AM4" s="110">
        <f t="shared" si="1"/>
        <v>1182203.86625621</v>
      </c>
      <c r="AN4" s="110">
        <f t="shared" si="1"/>
        <v>1111097.92329736</v>
      </c>
      <c r="AO4" s="110">
        <f t="shared" si="1"/>
        <v>71105.9429588431</v>
      </c>
      <c r="AP4" s="110">
        <f t="shared" si="1"/>
        <v>1182203.86625621</v>
      </c>
      <c r="AQ4" s="110">
        <f t="shared" si="1"/>
        <v>1136971.06858686</v>
      </c>
      <c r="AR4" s="110">
        <f t="shared" si="1"/>
        <v>45232.7976693434</v>
      </c>
      <c r="AS4" s="110">
        <f t="shared" si="1"/>
        <v>1192203.86625621</v>
      </c>
      <c r="AT4" s="110">
        <f t="shared" si="1"/>
        <v>1147446.31516221</v>
      </c>
      <c r="AU4" s="110">
        <f t="shared" si="1"/>
        <v>44757.5510940009</v>
      </c>
      <c r="AV4" s="110">
        <f t="shared" si="1"/>
        <v>1182203.86625621</v>
      </c>
      <c r="AW4" s="110">
        <f t="shared" si="1"/>
        <v>1138890.10713298</v>
      </c>
      <c r="AX4" s="110">
        <f t="shared" si="1"/>
        <v>43313.7591232266</v>
      </c>
      <c r="AY4" s="110">
        <f t="shared" si="1"/>
        <v>1182203.86625621</v>
      </c>
      <c r="AZ4" s="110">
        <f t="shared" si="1"/>
        <v>1137446.31516221</v>
      </c>
      <c r="BA4" s="110">
        <f t="shared" si="1"/>
        <v>44757.5510940009</v>
      </c>
      <c r="BB4" s="110">
        <f t="shared" si="1"/>
        <v>1182203.86625621</v>
      </c>
      <c r="BC4" s="110">
        <f t="shared" si="1"/>
        <v>1138890.10713298</v>
      </c>
      <c r="BD4" s="110">
        <f t="shared" ref="BD4:CI4" si="2">BD5+BD508+BD536+BD597+BD603+BD616</f>
        <v>43313.7591232266</v>
      </c>
      <c r="BE4" s="110">
        <f t="shared" si="2"/>
        <v>1182203.86625621</v>
      </c>
      <c r="BF4" s="110">
        <f t="shared" si="2"/>
        <v>1137446.31516221</v>
      </c>
      <c r="BG4" s="110">
        <f t="shared" si="2"/>
        <v>44757.5510940009</v>
      </c>
      <c r="BH4" s="110">
        <f t="shared" si="2"/>
        <v>2359570.06287895</v>
      </c>
      <c r="BI4" s="110">
        <f t="shared" si="2"/>
        <v>2315536.81085037</v>
      </c>
      <c r="BJ4" s="110">
        <f t="shared" si="2"/>
        <v>44033.2520285803</v>
      </c>
      <c r="BK4" s="110">
        <f t="shared" si="2"/>
        <v>1233163.86625621</v>
      </c>
      <c r="BL4" s="110">
        <f t="shared" si="2"/>
        <v>1193391.89668201</v>
      </c>
      <c r="BM4" s="110">
        <f t="shared" si="2"/>
        <v>39771.9695742016</v>
      </c>
      <c r="BN4" s="110">
        <f t="shared" si="2"/>
        <v>1199900.56625621</v>
      </c>
      <c r="BO4" s="110">
        <f t="shared" si="2"/>
        <v>1155867.31422763</v>
      </c>
      <c r="BP4" s="110">
        <f t="shared" si="2"/>
        <v>44033.2520285803</v>
      </c>
      <c r="BQ4" s="110">
        <f t="shared" si="2"/>
        <v>1192203.86625621</v>
      </c>
      <c r="BR4" s="110">
        <f t="shared" si="2"/>
        <v>1162510.07678668</v>
      </c>
      <c r="BS4" s="110">
        <f t="shared" si="2"/>
        <v>29693.7894695282</v>
      </c>
      <c r="BT4" s="110">
        <f t="shared" si="2"/>
        <v>1182203.86625621</v>
      </c>
      <c r="BU4" s="110">
        <f t="shared" si="2"/>
        <v>1151520.28380436</v>
      </c>
      <c r="BV4" s="110">
        <f t="shared" si="2"/>
        <v>30683.5824518458</v>
      </c>
      <c r="BW4" s="110">
        <f t="shared" si="2"/>
        <v>1182203.86625621</v>
      </c>
      <c r="BX4" s="110">
        <f t="shared" si="2"/>
        <v>1152855.28226613</v>
      </c>
      <c r="BY4" s="110">
        <f t="shared" si="2"/>
        <v>29348.5839900761</v>
      </c>
      <c r="BZ4" s="110">
        <f t="shared" si="2"/>
        <v>1182203.86625621</v>
      </c>
      <c r="CA4" s="110">
        <f t="shared" si="2"/>
        <v>1153482.20161258</v>
      </c>
      <c r="CB4" s="110">
        <f t="shared" si="2"/>
        <v>28721.6646436266</v>
      </c>
      <c r="CC4" s="110">
        <f t="shared" si="2"/>
        <v>1192203.86625621</v>
      </c>
      <c r="CD4" s="110">
        <f t="shared" si="2"/>
        <v>1163482.20161258</v>
      </c>
      <c r="CE4" s="110">
        <f t="shared" si="2"/>
        <v>28721.6646436266</v>
      </c>
      <c r="CF4" s="110">
        <f t="shared" si="2"/>
        <v>1182203.86625621</v>
      </c>
      <c r="CG4" s="110">
        <f t="shared" si="2"/>
        <v>1154408.70692367</v>
      </c>
      <c r="CH4" s="110">
        <f t="shared" si="2"/>
        <v>27795.1593325419</v>
      </c>
      <c r="CI4" s="110">
        <f t="shared" si="2"/>
        <v>1182203.86625621</v>
      </c>
      <c r="CJ4" s="110">
        <f t="shared" ref="CJ4:CQ4" si="3">CJ5+CJ508+CJ536+CJ597+CJ603+CJ616</f>
        <v>1153482.20161258</v>
      </c>
      <c r="CK4" s="110">
        <f t="shared" si="3"/>
        <v>28721.6646436266</v>
      </c>
      <c r="CL4" s="110">
        <f t="shared" si="3"/>
        <v>1182203.86625621</v>
      </c>
      <c r="CM4" s="110">
        <f t="shared" si="3"/>
        <v>1154408.70692367</v>
      </c>
      <c r="CN4" s="110">
        <f t="shared" si="3"/>
        <v>27795.1593325419</v>
      </c>
      <c r="CO4" s="110">
        <f t="shared" si="3"/>
        <v>1182203.86625621</v>
      </c>
      <c r="CP4" s="110">
        <f t="shared" si="3"/>
        <v>1153601.98283409</v>
      </c>
      <c r="CQ4" s="110">
        <f t="shared" si="3"/>
        <v>28601.8834221134</v>
      </c>
    </row>
    <row r="5" s="86" customFormat="1" ht="24" customHeight="1" spans="1:95">
      <c r="A5" s="111"/>
      <c r="B5" s="112" t="s">
        <v>779</v>
      </c>
      <c r="C5" s="113">
        <v>1.1</v>
      </c>
      <c r="D5" s="111" t="s">
        <v>214</v>
      </c>
      <c r="E5" s="112"/>
      <c r="F5" s="112"/>
      <c r="G5" s="111"/>
      <c r="H5" s="114">
        <f t="shared" ref="H5:I8" si="4">X5+AA5+AD5+AG5+AJ5+AM5+AP5+AS5+AV5+AY5+BB5+BE5</f>
        <v>14679349.0428722</v>
      </c>
      <c r="I5" s="114">
        <f t="shared" si="4"/>
        <v>14182425.0004532</v>
      </c>
      <c r="J5" s="114">
        <f t="shared" ref="J5:J68" si="5">Z5+AC5+AF5+AI5+AL5+AO5+AR5+AU5+AX5+BA5+BD5+BG5</f>
        <v>496924.042418892</v>
      </c>
      <c r="K5" s="114"/>
      <c r="L5" s="149"/>
      <c r="M5" s="149"/>
      <c r="N5" s="114"/>
      <c r="O5" s="149"/>
      <c r="P5" s="114"/>
      <c r="Q5" s="114"/>
      <c r="R5" s="114"/>
      <c r="S5" s="114"/>
      <c r="T5" s="114"/>
      <c r="U5" s="114"/>
      <c r="V5" s="114"/>
      <c r="W5" s="114"/>
      <c r="X5" s="114">
        <f>VLOOKUP($C5,'1 预算编制表单'!$C:$BJ,27,FALSE)</f>
        <v>1700640.42467331</v>
      </c>
      <c r="Y5" s="114">
        <f t="shared" ref="Y5:BG5" si="6">Y6+Y177+Y428</f>
        <v>1677504.67521919</v>
      </c>
      <c r="Z5" s="114">
        <f t="shared" si="6"/>
        <v>23135.7494541123</v>
      </c>
      <c r="AA5" s="114">
        <f>VLOOKUP($C5,'1 预算编制表单'!$C:$BJ,30,FALSE)</f>
        <v>1222782.90165444</v>
      </c>
      <c r="AB5" s="114">
        <f t="shared" si="6"/>
        <v>1201886.09569588</v>
      </c>
      <c r="AC5" s="114">
        <f t="shared" si="6"/>
        <v>20896.8059585531</v>
      </c>
      <c r="AD5" s="114">
        <f>VLOOKUP($C5,'1 预算编制表单'!$C:$BJ,33,FALSE)</f>
        <v>1189519.60165444</v>
      </c>
      <c r="AE5" s="114">
        <f t="shared" si="6"/>
        <v>1144467.14132499</v>
      </c>
      <c r="AF5" s="114">
        <f t="shared" si="6"/>
        <v>45052.4603294439</v>
      </c>
      <c r="AG5" s="114">
        <f>VLOOKUP($C5,'1 预算编制表单'!$C:$BJ,36,FALSE)</f>
        <v>1181822.90165444</v>
      </c>
      <c r="AH5" s="114">
        <f t="shared" si="6"/>
        <v>1130917.49192459</v>
      </c>
      <c r="AI5" s="114">
        <f t="shared" si="6"/>
        <v>50905.4097298487</v>
      </c>
      <c r="AJ5" s="114">
        <f>VLOOKUP($C5,'1 预算编制表单'!$C:$BJ,39,FALSE)</f>
        <v>1171822.90165444</v>
      </c>
      <c r="AK5" s="114">
        <f t="shared" si="6"/>
        <v>1124786.65686415</v>
      </c>
      <c r="AL5" s="114">
        <f t="shared" si="6"/>
        <v>47036.2447902917</v>
      </c>
      <c r="AM5" s="114">
        <f>VLOOKUP($C5,'1 预算编制表单'!$C:$BJ,42,FALSE)</f>
        <v>1171822.90165444</v>
      </c>
      <c r="AN5" s="114">
        <f t="shared" si="6"/>
        <v>1127727.49869559</v>
      </c>
      <c r="AO5" s="114">
        <f t="shared" si="6"/>
        <v>44095.4029588431</v>
      </c>
      <c r="AP5" s="114">
        <f>VLOOKUP($C5,'1 预算编制表单'!$C:$BJ,45,FALSE)</f>
        <v>1171822.90165444</v>
      </c>
      <c r="AQ5" s="114">
        <f t="shared" si="6"/>
        <v>1126921.10398509</v>
      </c>
      <c r="AR5" s="114">
        <f t="shared" si="6"/>
        <v>44901.7976693434</v>
      </c>
      <c r="AS5" s="114">
        <f>VLOOKUP($C5,'1 预算编制表单'!$C:$BJ,48,FALSE)</f>
        <v>1181822.90165444</v>
      </c>
      <c r="AT5" s="114">
        <f t="shared" si="6"/>
        <v>1137065.35056044</v>
      </c>
      <c r="AU5" s="114">
        <f t="shared" si="6"/>
        <v>44757.5510940009</v>
      </c>
      <c r="AV5" s="114">
        <f>VLOOKUP($C5,'1 预算编制表单'!$C:$BJ,51,FALSE)</f>
        <v>1171822.90165444</v>
      </c>
      <c r="AW5" s="114">
        <f t="shared" si="6"/>
        <v>1128509.14253121</v>
      </c>
      <c r="AX5" s="114">
        <f t="shared" si="6"/>
        <v>43313.7591232266</v>
      </c>
      <c r="AY5" s="114">
        <f>VLOOKUP($C5,'1 预算编制表单'!$C:$BJ,54,FALSE)</f>
        <v>1171822.90165444</v>
      </c>
      <c r="AZ5" s="114">
        <f t="shared" si="6"/>
        <v>1127065.35056044</v>
      </c>
      <c r="BA5" s="114">
        <f t="shared" si="6"/>
        <v>44757.5510940009</v>
      </c>
      <c r="BB5" s="114">
        <f>VLOOKUP($C5,'1 预算编制表单'!$C:$BJ,57,FALSE)</f>
        <v>1171822.90165444</v>
      </c>
      <c r="BC5" s="114">
        <f t="shared" si="6"/>
        <v>1128509.14253121</v>
      </c>
      <c r="BD5" s="114">
        <f t="shared" si="6"/>
        <v>43313.7591232266</v>
      </c>
      <c r="BE5" s="114">
        <f>VLOOKUP($C5,'1 预算编制表单'!$C:$BJ,60,FALSE)</f>
        <v>1171822.90165444</v>
      </c>
      <c r="BF5" s="114">
        <f t="shared" si="6"/>
        <v>1127065.35056044</v>
      </c>
      <c r="BG5" s="114">
        <f t="shared" si="6"/>
        <v>44757.5510940009</v>
      </c>
      <c r="BH5" s="114">
        <f>VLOOKUP($C5,'1 预算编制表单'!$C:$BJ,27,FALSE)</f>
        <v>1700640.42467331</v>
      </c>
      <c r="BI5" s="114">
        <f t="shared" ref="BI5:BM5" si="7">BI6+BI177+BI428</f>
        <v>1656607.17264472</v>
      </c>
      <c r="BJ5" s="114">
        <f t="shared" si="7"/>
        <v>44033.2520285803</v>
      </c>
      <c r="BK5" s="114">
        <f>VLOOKUP($C5,'1 预算编制表单'!$C:$BJ,30,FALSE)</f>
        <v>1222782.90165444</v>
      </c>
      <c r="BL5" s="114">
        <f t="shared" si="7"/>
        <v>1183010.93208024</v>
      </c>
      <c r="BM5" s="114">
        <f t="shared" si="7"/>
        <v>39771.9695742016</v>
      </c>
      <c r="BN5" s="114">
        <f>VLOOKUP($C5,'1 预算编制表单'!$C:$BJ,33,FALSE)</f>
        <v>1189519.60165444</v>
      </c>
      <c r="BO5" s="114">
        <f t="shared" ref="BO5:BS5" si="8">BO6+BO177+BO428</f>
        <v>1145486.34962586</v>
      </c>
      <c r="BP5" s="114">
        <f t="shared" si="8"/>
        <v>44033.2520285803</v>
      </c>
      <c r="BQ5" s="114">
        <f>VLOOKUP($C5,'1 预算编制表单'!$C:$BJ,36,FALSE)</f>
        <v>1181822.90165444</v>
      </c>
      <c r="BR5" s="114">
        <f t="shared" si="8"/>
        <v>1152129.11218491</v>
      </c>
      <c r="BS5" s="114">
        <f t="shared" si="8"/>
        <v>29693.7894695282</v>
      </c>
      <c r="BT5" s="114">
        <f>VLOOKUP($C5,'1 预算编制表单'!$C:$BJ,39,FALSE)</f>
        <v>1171822.90165444</v>
      </c>
      <c r="BU5" s="114">
        <f t="shared" ref="BU5:BY5" si="9">BU6+BU177+BU428</f>
        <v>1141139.31920259</v>
      </c>
      <c r="BV5" s="114">
        <f t="shared" si="9"/>
        <v>30683.5824518458</v>
      </c>
      <c r="BW5" s="114">
        <f>VLOOKUP($C5,'1 预算编制表单'!$C:$BJ,42,FALSE)</f>
        <v>1171822.90165444</v>
      </c>
      <c r="BX5" s="114">
        <f t="shared" si="9"/>
        <v>1142474.31766436</v>
      </c>
      <c r="BY5" s="114">
        <f t="shared" si="9"/>
        <v>29348.5839900761</v>
      </c>
      <c r="BZ5" s="114">
        <f>VLOOKUP($C5,'1 预算编制表单'!$C:$BJ,45,FALSE)</f>
        <v>1171822.90165444</v>
      </c>
      <c r="CA5" s="114">
        <f t="shared" ref="CA5:CE5" si="10">CA6+CA177+CA428</f>
        <v>1143101.23701081</v>
      </c>
      <c r="CB5" s="114">
        <f t="shared" si="10"/>
        <v>28721.6646436266</v>
      </c>
      <c r="CC5" s="114">
        <f>VLOOKUP($C5,'1 预算编制表单'!$C:$BJ,48,FALSE)</f>
        <v>1181822.90165444</v>
      </c>
      <c r="CD5" s="114">
        <f t="shared" si="10"/>
        <v>1153101.23701081</v>
      </c>
      <c r="CE5" s="114">
        <f t="shared" si="10"/>
        <v>28721.6646436266</v>
      </c>
      <c r="CF5" s="114">
        <f>VLOOKUP($C5,'1 预算编制表单'!$C:$BJ,51,FALSE)</f>
        <v>1171822.90165444</v>
      </c>
      <c r="CG5" s="114">
        <f t="shared" ref="CG5:CK5" si="11">CG6+CG177+CG428</f>
        <v>1144027.7423219</v>
      </c>
      <c r="CH5" s="114">
        <f t="shared" si="11"/>
        <v>27795.1593325419</v>
      </c>
      <c r="CI5" s="114">
        <f>VLOOKUP($C5,'1 预算编制表单'!$C:$BJ,54,FALSE)</f>
        <v>1171822.90165444</v>
      </c>
      <c r="CJ5" s="114">
        <f t="shared" si="11"/>
        <v>1143101.23701081</v>
      </c>
      <c r="CK5" s="114">
        <f t="shared" si="11"/>
        <v>28721.6646436266</v>
      </c>
      <c r="CL5" s="114">
        <f>VLOOKUP($C5,'1 预算编制表单'!$C:$BJ,57,FALSE)</f>
        <v>1171822.90165444</v>
      </c>
      <c r="CM5" s="114">
        <f t="shared" ref="CM5:CQ5" si="12">CM6+CM177+CM428</f>
        <v>1144027.7423219</v>
      </c>
      <c r="CN5" s="114">
        <f t="shared" si="12"/>
        <v>27795.1593325419</v>
      </c>
      <c r="CO5" s="114">
        <f>VLOOKUP($C5,'1 预算编制表单'!$C:$BJ,60,FALSE)</f>
        <v>1171822.90165444</v>
      </c>
      <c r="CP5" s="114">
        <f t="shared" si="12"/>
        <v>1143221.01823232</v>
      </c>
      <c r="CQ5" s="114">
        <f t="shared" si="12"/>
        <v>28601.8834221134</v>
      </c>
    </row>
    <row r="6" s="86" customFormat="1" ht="24" customHeight="1" outlineLevel="1" spans="1:95">
      <c r="A6" s="29">
        <f>IF(C6&lt;&gt;"",ROW(),"")</f>
        <v>6</v>
      </c>
      <c r="B6" s="115" t="s">
        <v>779</v>
      </c>
      <c r="C6" s="116" t="s">
        <v>218</v>
      </c>
      <c r="D6" s="29" t="s">
        <v>219</v>
      </c>
      <c r="E6" s="115"/>
      <c r="F6" s="115"/>
      <c r="G6" s="115"/>
      <c r="H6" s="117">
        <f t="shared" si="4"/>
        <v>14550063.0245283</v>
      </c>
      <c r="I6" s="117">
        <f t="shared" si="4"/>
        <v>14547017.8190488</v>
      </c>
      <c r="J6" s="117">
        <f t="shared" si="5"/>
        <v>3045.20547945205</v>
      </c>
      <c r="K6" s="117"/>
      <c r="L6" s="150"/>
      <c r="M6" s="150"/>
      <c r="N6" s="117"/>
      <c r="O6" s="150"/>
      <c r="P6" s="117"/>
      <c r="Q6" s="117"/>
      <c r="R6" s="117"/>
      <c r="S6" s="117"/>
      <c r="T6" s="117"/>
      <c r="U6" s="117"/>
      <c r="V6" s="117"/>
      <c r="W6" s="117"/>
      <c r="X6" s="117">
        <f>VLOOKUP($C6,'1 预算编制表单'!$C:$BJ,27,FALSE)</f>
        <v>1682187.3445283</v>
      </c>
      <c r="Y6" s="117">
        <f>X6-Z6</f>
        <v>1681690.49521323</v>
      </c>
      <c r="Z6" s="117">
        <f>Z7+Z26+Z45+Z70+Z95+Z114+Z139+Z158</f>
        <v>496.849315068493</v>
      </c>
      <c r="AA6" s="117">
        <f>VLOOKUP($C6,'1 预算编制表单'!$C:$BJ,30,FALSE)</f>
        <v>1212707.18</v>
      </c>
      <c r="AB6" s="117">
        <f>AA6-AC6</f>
        <v>1212258.41287671</v>
      </c>
      <c r="AC6" s="117">
        <f>AC7+AC26+AC45+AC70+AC95+AC114+AC139+AC158</f>
        <v>448.767123287671</v>
      </c>
      <c r="AD6" s="117">
        <f>VLOOKUP($C6,'1 预算编制表单'!$C:$BJ,33,FALSE)</f>
        <v>1179443.88</v>
      </c>
      <c r="AE6" s="117">
        <f>AD6-AF6</f>
        <v>1178947.03068493</v>
      </c>
      <c r="AF6" s="117">
        <f>AF7+AF26+AF45+AF70+AF95+AF114+AF139+AF158</f>
        <v>496.849315068493</v>
      </c>
      <c r="AG6" s="117">
        <f>VLOOKUP($C6,'1 预算编制表单'!$C:$BJ,36,FALSE)</f>
        <v>1171747.18</v>
      </c>
      <c r="AH6" s="117">
        <f>AG6-AI6</f>
        <v>1171266.35808219</v>
      </c>
      <c r="AI6" s="117">
        <f>AI7+AI26+AI45+AI70+AI95+AI114+AI139+AI158</f>
        <v>480.821917808219</v>
      </c>
      <c r="AJ6" s="117">
        <f>VLOOKUP($C6,'1 预算编制表单'!$C:$BJ,39,FALSE)</f>
        <v>1161747.18</v>
      </c>
      <c r="AK6" s="117">
        <f>AJ6-AL6</f>
        <v>1161250.33068493</v>
      </c>
      <c r="AL6" s="117">
        <f>AL7+AL26+AL45+AL70+AL95+AL114+AL139+AL158</f>
        <v>496.849315068493</v>
      </c>
      <c r="AM6" s="117">
        <f>VLOOKUP($C6,'1 预算编制表单'!$C:$BJ,42,FALSE)</f>
        <v>1161747.18</v>
      </c>
      <c r="AN6" s="117">
        <f>AM6-AO6</f>
        <v>1161266.35808219</v>
      </c>
      <c r="AO6" s="117">
        <f>AO7+AO26+AO45+AO70+AO95+AO114+AO139+AO158</f>
        <v>480.821917808219</v>
      </c>
      <c r="AP6" s="117">
        <f>VLOOKUP($C6,'1 预算编制表单'!$C:$BJ,45,FALSE)</f>
        <v>1161747.18</v>
      </c>
      <c r="AQ6" s="117">
        <f>AP6-AR6</f>
        <v>1161602.93342466</v>
      </c>
      <c r="AR6" s="117">
        <f>AR7+AR26+AR45+AR70+AR95+AR114+AR139+AR158</f>
        <v>144.246575342466</v>
      </c>
      <c r="AS6" s="117">
        <f>VLOOKUP($C6,'1 预算编制表单'!$C:$BJ,48,FALSE)</f>
        <v>1171747.18</v>
      </c>
      <c r="AT6" s="117">
        <f>AS6-AU6</f>
        <v>1171747.18</v>
      </c>
      <c r="AU6" s="117">
        <f>AU7+AU26+AU45+AU70+AU95+AU114+AU139+AU158</f>
        <v>0</v>
      </c>
      <c r="AV6" s="117">
        <f>VLOOKUP($C6,'1 预算编制表单'!$C:$BJ,51,FALSE)</f>
        <v>1161747.18</v>
      </c>
      <c r="AW6" s="117">
        <f>AV6-AX6</f>
        <v>1161747.18</v>
      </c>
      <c r="AX6" s="117">
        <f>AX7+AX26+AX45+AX70+AX95+AX114+AX139+AX158</f>
        <v>0</v>
      </c>
      <c r="AY6" s="117">
        <f>VLOOKUP($C6,'1 预算编制表单'!$C:$BJ,54,FALSE)</f>
        <v>1161747.18</v>
      </c>
      <c r="AZ6" s="117">
        <f>AY6-BA6</f>
        <v>1161747.18</v>
      </c>
      <c r="BA6" s="117">
        <f>BA7+BA26+BA45+BA70+BA95+BA114+BA139+BA158</f>
        <v>0</v>
      </c>
      <c r="BB6" s="117">
        <f>VLOOKUP($C6,'1 预算编制表单'!$C:$BJ,57,FALSE)</f>
        <v>1161747.18</v>
      </c>
      <c r="BC6" s="117">
        <f>BB6-BD6</f>
        <v>1161747.18</v>
      </c>
      <c r="BD6" s="117">
        <f>BD7+BD26+BD45+BD70+BD95+BD114+BD139+BD158</f>
        <v>0</v>
      </c>
      <c r="BE6" s="117">
        <f>VLOOKUP($C6,'1 预算编制表单'!$C:$BJ,60,FALSE)</f>
        <v>1161747.18</v>
      </c>
      <c r="BF6" s="117">
        <f>BE6-BG6</f>
        <v>1161747.18</v>
      </c>
      <c r="BG6" s="117">
        <f>BG7+BG26+BG45+BG70+BG95+BG114+BG139+BG158</f>
        <v>0</v>
      </c>
      <c r="BH6" s="117">
        <f>VLOOKUP($C6,'1 预算编制表单'!$C:$BJ,27,FALSE)</f>
        <v>1682187.3445283</v>
      </c>
      <c r="BI6" s="117">
        <f t="shared" ref="BI6:BI8" si="13">BH6-BJ6</f>
        <v>1682187.3445283</v>
      </c>
      <c r="BJ6" s="117">
        <f>BJ7+BJ26+BJ45+BJ70+BJ95+BJ114+BJ139+BJ158</f>
        <v>0</v>
      </c>
      <c r="BK6" s="117">
        <f>VLOOKUP($C6,'1 预算编制表单'!$C:$BJ,30,FALSE)</f>
        <v>1212707.18</v>
      </c>
      <c r="BL6" s="117">
        <f t="shared" ref="BL6:BL8" si="14">BK6-BM6</f>
        <v>1212707.18</v>
      </c>
      <c r="BM6" s="117">
        <f>BM7+BM26+BM45+BM70+BM95+BM114+BM139+BM158</f>
        <v>0</v>
      </c>
      <c r="BN6" s="117">
        <f>VLOOKUP($C6,'1 预算编制表单'!$C:$BJ,33,FALSE)</f>
        <v>1179443.88</v>
      </c>
      <c r="BO6" s="117">
        <f t="shared" ref="BO6:BO8" si="15">BN6-BP6</f>
        <v>1179443.88</v>
      </c>
      <c r="BP6" s="117">
        <f>BP7+BP26+BP45+BP70+BP95+BP114+BP139+BP158</f>
        <v>0</v>
      </c>
      <c r="BQ6" s="117">
        <f>VLOOKUP($C6,'1 预算编制表单'!$C:$BJ,36,FALSE)</f>
        <v>1171747.18</v>
      </c>
      <c r="BR6" s="117">
        <f t="shared" ref="BR6:BR8" si="16">BQ6-BS6</f>
        <v>1171747.18</v>
      </c>
      <c r="BS6" s="117">
        <f>BS7+BS26+BS45+BS70+BS95+BS114+BS139+BS158</f>
        <v>0</v>
      </c>
      <c r="BT6" s="117">
        <f>VLOOKUP($C6,'1 预算编制表单'!$C:$BJ,39,FALSE)</f>
        <v>1161747.18</v>
      </c>
      <c r="BU6" s="117">
        <f t="shared" ref="BU6:BU8" si="17">BT6-BV6</f>
        <v>1161747.18</v>
      </c>
      <c r="BV6" s="117">
        <f>BV7+BV26+BV45+BV70+BV95+BV114+BV139+BV158</f>
        <v>0</v>
      </c>
      <c r="BW6" s="117">
        <f>VLOOKUP($C6,'1 预算编制表单'!$C:$BJ,42,FALSE)</f>
        <v>1161747.18</v>
      </c>
      <c r="BX6" s="117">
        <f t="shared" ref="BX6:BX8" si="18">BW6-BY6</f>
        <v>1161747.18</v>
      </c>
      <c r="BY6" s="117">
        <f>BY7+BY26+BY45+BY70+BY95+BY114+BY139+BY158</f>
        <v>0</v>
      </c>
      <c r="BZ6" s="117">
        <f>VLOOKUP($C6,'1 预算编制表单'!$C:$BJ,45,FALSE)</f>
        <v>1161747.18</v>
      </c>
      <c r="CA6" s="117">
        <f t="shared" ref="CA6:CA8" si="19">BZ6-CB6</f>
        <v>1161747.18</v>
      </c>
      <c r="CB6" s="117">
        <f>CB7+CB26+CB45+CB70+CB95+CB114+CB139+CB158</f>
        <v>0</v>
      </c>
      <c r="CC6" s="117">
        <f>VLOOKUP($C6,'1 预算编制表单'!$C:$BJ,48,FALSE)</f>
        <v>1171747.18</v>
      </c>
      <c r="CD6" s="117">
        <f t="shared" ref="CD6:CD8" si="20">CC6-CE6</f>
        <v>1171747.18</v>
      </c>
      <c r="CE6" s="117">
        <f>CE7+CE26+CE45+CE70+CE95+CE114+CE139+CE158</f>
        <v>0</v>
      </c>
      <c r="CF6" s="117">
        <f>VLOOKUP($C6,'1 预算编制表单'!$C:$BJ,51,FALSE)</f>
        <v>1161747.18</v>
      </c>
      <c r="CG6" s="117">
        <f t="shared" ref="CG6:CG8" si="21">CF6-CH6</f>
        <v>1161747.18</v>
      </c>
      <c r="CH6" s="117">
        <f>CH7+CH26+CH45+CH70+CH95+CH114+CH139+CH158</f>
        <v>0</v>
      </c>
      <c r="CI6" s="117">
        <f>VLOOKUP($C6,'1 预算编制表单'!$C:$BJ,54,FALSE)</f>
        <v>1161747.18</v>
      </c>
      <c r="CJ6" s="117">
        <f t="shared" ref="CJ6:CJ8" si="22">CI6-CK6</f>
        <v>1161747.18</v>
      </c>
      <c r="CK6" s="117">
        <f>CK7+CK26+CK45+CK70+CK95+CK114+CK139+CK158</f>
        <v>0</v>
      </c>
      <c r="CL6" s="117">
        <f>VLOOKUP($C6,'1 预算编制表单'!$C:$BJ,57,FALSE)</f>
        <v>1161747.18</v>
      </c>
      <c r="CM6" s="117">
        <f t="shared" ref="CM6:CM8" si="23">CL6-CN6</f>
        <v>1161747.18</v>
      </c>
      <c r="CN6" s="117">
        <f>CN7+CN26+CN45+CN70+CN95+CN114+CN139+CN158</f>
        <v>0</v>
      </c>
      <c r="CO6" s="117">
        <f>VLOOKUP($C6,'1 预算编制表单'!$C:$BJ,60,FALSE)</f>
        <v>1161747.18</v>
      </c>
      <c r="CP6" s="117">
        <f t="shared" ref="CP6:CP8" si="24">CO6-CQ6</f>
        <v>1161747.18</v>
      </c>
      <c r="CQ6" s="117">
        <f>CQ7+CQ26+CQ45+CQ70+CQ95+CQ114+CQ139+CQ158</f>
        <v>0</v>
      </c>
    </row>
    <row r="7" s="86" customFormat="1" ht="24" customHeight="1" outlineLevel="2" spans="1:95">
      <c r="A7" s="48"/>
      <c r="B7" s="118" t="s">
        <v>779</v>
      </c>
      <c r="C7" s="119" t="s">
        <v>782</v>
      </c>
      <c r="D7" s="48" t="s">
        <v>783</v>
      </c>
      <c r="E7" s="118"/>
      <c r="F7" s="118"/>
      <c r="G7" s="118"/>
      <c r="H7" s="120">
        <f t="shared" si="4"/>
        <v>14531195.1</v>
      </c>
      <c r="I7" s="120">
        <f t="shared" si="4"/>
        <v>14531195.1</v>
      </c>
      <c r="J7" s="120">
        <f t="shared" si="5"/>
        <v>0</v>
      </c>
      <c r="K7" s="120"/>
      <c r="L7" s="151"/>
      <c r="M7" s="151"/>
      <c r="N7" s="120"/>
      <c r="O7" s="151"/>
      <c r="P7" s="120"/>
      <c r="Q7" s="120"/>
      <c r="R7" s="120"/>
      <c r="S7" s="120"/>
      <c r="T7" s="120"/>
      <c r="U7" s="120"/>
      <c r="V7" s="120"/>
      <c r="W7" s="120"/>
      <c r="X7" s="120">
        <f>VLOOKUP($C7,'1 预算编制表单'!$C:$BJ,27,FALSE)</f>
        <v>1663319.42</v>
      </c>
      <c r="Y7" s="120">
        <f>X7-Z7</f>
        <v>1663319.42</v>
      </c>
      <c r="Z7" s="120">
        <f>Z8+Z14+Z20</f>
        <v>0</v>
      </c>
      <c r="AA7" s="120">
        <f>VLOOKUP($C7,'1 预算编制表单'!$C:$BJ,30,FALSE)</f>
        <v>1212707.18</v>
      </c>
      <c r="AB7" s="120">
        <f>AA7-AC7</f>
        <v>1212707.18</v>
      </c>
      <c r="AC7" s="120">
        <f>AC8+AC14+AC20</f>
        <v>0</v>
      </c>
      <c r="AD7" s="120">
        <f>VLOOKUP($C7,'1 预算编制表单'!$C:$BJ,33,FALSE)</f>
        <v>1179443.88</v>
      </c>
      <c r="AE7" s="120">
        <f>AD7-AF7</f>
        <v>1179443.88</v>
      </c>
      <c r="AF7" s="120">
        <f>AF8+AF14+AF20</f>
        <v>0</v>
      </c>
      <c r="AG7" s="120">
        <f>VLOOKUP($C7,'1 预算编制表单'!$C:$BJ,36,FALSE)</f>
        <v>1171747.18</v>
      </c>
      <c r="AH7" s="120">
        <f>AG7-AI7</f>
        <v>1171747.18</v>
      </c>
      <c r="AI7" s="120">
        <f>AI8+AI14+AI20</f>
        <v>0</v>
      </c>
      <c r="AJ7" s="120">
        <f>VLOOKUP($C7,'1 预算编制表单'!$C:$BJ,39,FALSE)</f>
        <v>1161747.18</v>
      </c>
      <c r="AK7" s="120">
        <f>AJ7-AL7</f>
        <v>1161747.18</v>
      </c>
      <c r="AL7" s="120">
        <f>AL8+AL14+AL20</f>
        <v>0</v>
      </c>
      <c r="AM7" s="120">
        <f>VLOOKUP($C7,'1 预算编制表单'!$C:$BJ,42,FALSE)</f>
        <v>1161747.18</v>
      </c>
      <c r="AN7" s="120">
        <f>AM7-AO7</f>
        <v>1161747.18</v>
      </c>
      <c r="AO7" s="120">
        <f>AO8+AO14+AO20</f>
        <v>0</v>
      </c>
      <c r="AP7" s="120">
        <f>VLOOKUP($C7,'1 预算编制表单'!$C:$BJ,45,FALSE)</f>
        <v>1161747.18</v>
      </c>
      <c r="AQ7" s="120">
        <f>AP7-AR7</f>
        <v>1161747.18</v>
      </c>
      <c r="AR7" s="120">
        <f>AR8+AR14+AR20</f>
        <v>0</v>
      </c>
      <c r="AS7" s="120">
        <f>VLOOKUP($C7,'1 预算编制表单'!$C:$BJ,48,FALSE)</f>
        <v>1171747.18</v>
      </c>
      <c r="AT7" s="120">
        <f>AS7-AU7</f>
        <v>1171747.18</v>
      </c>
      <c r="AU7" s="120">
        <f>AU8+AU14+AU20</f>
        <v>0</v>
      </c>
      <c r="AV7" s="120">
        <f>VLOOKUP($C7,'1 预算编制表单'!$C:$BJ,51,FALSE)</f>
        <v>1161747.18</v>
      </c>
      <c r="AW7" s="120">
        <f>AV7-AX7</f>
        <v>1161747.18</v>
      </c>
      <c r="AX7" s="120">
        <f>AX8+AX14+AX20</f>
        <v>0</v>
      </c>
      <c r="AY7" s="120">
        <f>VLOOKUP($C7,'1 预算编制表单'!$C:$BJ,54,FALSE)</f>
        <v>1161747.18</v>
      </c>
      <c r="AZ7" s="120">
        <f>AY7-BA7</f>
        <v>1161747.18</v>
      </c>
      <c r="BA7" s="120">
        <f>BA8+BA14+BA20</f>
        <v>0</v>
      </c>
      <c r="BB7" s="120">
        <f>VLOOKUP($C7,'1 预算编制表单'!$C:$BJ,57,FALSE)</f>
        <v>1161747.18</v>
      </c>
      <c r="BC7" s="120">
        <f>BB7-BD7</f>
        <v>1161747.18</v>
      </c>
      <c r="BD7" s="120">
        <f>BD8+BD14+BD20</f>
        <v>0</v>
      </c>
      <c r="BE7" s="120">
        <f>VLOOKUP($C7,'1 预算编制表单'!$C:$BJ,60,FALSE)</f>
        <v>1161747.18</v>
      </c>
      <c r="BF7" s="120">
        <f>BE7-BG7</f>
        <v>1161747.18</v>
      </c>
      <c r="BG7" s="120">
        <f>BG8+BG14+BG20</f>
        <v>0</v>
      </c>
      <c r="BH7" s="120">
        <f>VLOOKUP($C7,'1 预算编制表单'!$C:$BJ,27,FALSE)</f>
        <v>1663319.42</v>
      </c>
      <c r="BI7" s="120">
        <f t="shared" si="13"/>
        <v>1663319.42</v>
      </c>
      <c r="BJ7" s="120">
        <f>BJ8+BJ14+BJ20</f>
        <v>0</v>
      </c>
      <c r="BK7" s="120">
        <f>VLOOKUP($C7,'1 预算编制表单'!$C:$BJ,30,FALSE)</f>
        <v>1212707.18</v>
      </c>
      <c r="BL7" s="120">
        <f t="shared" si="14"/>
        <v>1212707.18</v>
      </c>
      <c r="BM7" s="120">
        <f>BM8+BM14+BM20</f>
        <v>0</v>
      </c>
      <c r="BN7" s="120">
        <f>VLOOKUP($C7,'1 预算编制表单'!$C:$BJ,33,FALSE)</f>
        <v>1179443.88</v>
      </c>
      <c r="BO7" s="120">
        <f t="shared" si="15"/>
        <v>1179443.88</v>
      </c>
      <c r="BP7" s="120">
        <f>BP8+BP14+BP20</f>
        <v>0</v>
      </c>
      <c r="BQ7" s="120">
        <f>VLOOKUP($C7,'1 预算编制表单'!$C:$BJ,36,FALSE)</f>
        <v>1171747.18</v>
      </c>
      <c r="BR7" s="120">
        <f t="shared" si="16"/>
        <v>1171747.18</v>
      </c>
      <c r="BS7" s="120">
        <f>BS8+BS14+BS20</f>
        <v>0</v>
      </c>
      <c r="BT7" s="120">
        <f>VLOOKUP($C7,'1 预算编制表单'!$C:$BJ,39,FALSE)</f>
        <v>1161747.18</v>
      </c>
      <c r="BU7" s="120">
        <f t="shared" si="17"/>
        <v>1161747.18</v>
      </c>
      <c r="BV7" s="120">
        <f>BV8+BV14+BV20</f>
        <v>0</v>
      </c>
      <c r="BW7" s="120">
        <f>VLOOKUP($C7,'1 预算编制表单'!$C:$BJ,42,FALSE)</f>
        <v>1161747.18</v>
      </c>
      <c r="BX7" s="120">
        <f t="shared" si="18"/>
        <v>1161747.18</v>
      </c>
      <c r="BY7" s="120">
        <f>BY8+BY14+BY20</f>
        <v>0</v>
      </c>
      <c r="BZ7" s="120">
        <f>VLOOKUP($C7,'1 预算编制表单'!$C:$BJ,45,FALSE)</f>
        <v>1161747.18</v>
      </c>
      <c r="CA7" s="120">
        <f t="shared" si="19"/>
        <v>1161747.18</v>
      </c>
      <c r="CB7" s="120">
        <f>CB8+CB14+CB20</f>
        <v>0</v>
      </c>
      <c r="CC7" s="120">
        <f>VLOOKUP($C7,'1 预算编制表单'!$C:$BJ,48,FALSE)</f>
        <v>1171747.18</v>
      </c>
      <c r="CD7" s="120">
        <f t="shared" si="20"/>
        <v>1171747.18</v>
      </c>
      <c r="CE7" s="120">
        <f>CE8+CE14+CE20</f>
        <v>0</v>
      </c>
      <c r="CF7" s="120">
        <f>VLOOKUP($C7,'1 预算编制表单'!$C:$BJ,51,FALSE)</f>
        <v>1161747.18</v>
      </c>
      <c r="CG7" s="120">
        <f t="shared" si="21"/>
        <v>1161747.18</v>
      </c>
      <c r="CH7" s="120">
        <f>CH8+CH14+CH20</f>
        <v>0</v>
      </c>
      <c r="CI7" s="120">
        <f>VLOOKUP($C7,'1 预算编制表单'!$C:$BJ,54,FALSE)</f>
        <v>1161747.18</v>
      </c>
      <c r="CJ7" s="120">
        <f t="shared" si="22"/>
        <v>1161747.18</v>
      </c>
      <c r="CK7" s="120">
        <f>CK8+CK14+CK20</f>
        <v>0</v>
      </c>
      <c r="CL7" s="120">
        <f>VLOOKUP($C7,'1 预算编制表单'!$C:$BJ,57,FALSE)</f>
        <v>1161747.18</v>
      </c>
      <c r="CM7" s="120">
        <f t="shared" si="23"/>
        <v>1161747.18</v>
      </c>
      <c r="CN7" s="120">
        <f>CN8+CN14+CN20</f>
        <v>0</v>
      </c>
      <c r="CO7" s="120">
        <f>VLOOKUP($C7,'1 预算编制表单'!$C:$BJ,60,FALSE)</f>
        <v>1161747.18</v>
      </c>
      <c r="CP7" s="120">
        <f t="shared" si="24"/>
        <v>1161747.18</v>
      </c>
      <c r="CQ7" s="120">
        <f>CQ8+CQ14+CQ20</f>
        <v>0</v>
      </c>
    </row>
    <row r="8" s="86" customFormat="1" ht="24" customHeight="1" outlineLevel="3" spans="1:95">
      <c r="A8" s="121"/>
      <c r="B8" s="122" t="s">
        <v>784</v>
      </c>
      <c r="C8" s="123" t="s">
        <v>108</v>
      </c>
      <c r="D8" s="121" t="s">
        <v>109</v>
      </c>
      <c r="E8" s="122"/>
      <c r="F8" s="122"/>
      <c r="G8" s="122"/>
      <c r="H8" s="124">
        <f t="shared" si="4"/>
        <v>14531195.1</v>
      </c>
      <c r="I8" s="124">
        <f t="shared" si="4"/>
        <v>14531195.1</v>
      </c>
      <c r="J8" s="124">
        <f t="shared" si="5"/>
        <v>0</v>
      </c>
      <c r="K8" s="124"/>
      <c r="L8" s="152"/>
      <c r="M8" s="152"/>
      <c r="N8" s="124"/>
      <c r="O8" s="152"/>
      <c r="P8" s="124"/>
      <c r="Q8" s="124"/>
      <c r="R8" s="124"/>
      <c r="S8" s="124"/>
      <c r="T8" s="124"/>
      <c r="U8" s="124"/>
      <c r="V8" s="124"/>
      <c r="W8" s="124"/>
      <c r="X8" s="124">
        <f>VLOOKUP($C8,'1 预算编制表单'!$C:$BJ,27,FALSE)</f>
        <v>1663319.42</v>
      </c>
      <c r="Y8" s="124">
        <f>X8-Z8</f>
        <v>1663319.42</v>
      </c>
      <c r="Z8" s="124">
        <f>SUM(Z9:Z13)</f>
        <v>0</v>
      </c>
      <c r="AA8" s="124">
        <f>VLOOKUP($C8,'1 预算编制表单'!$C:$BJ,30,FALSE)</f>
        <v>1212707.18</v>
      </c>
      <c r="AB8" s="124">
        <f>AA8-AC8</f>
        <v>1212707.18</v>
      </c>
      <c r="AC8" s="124">
        <f>SUM(AC9:AC13)</f>
        <v>0</v>
      </c>
      <c r="AD8" s="124">
        <f>VLOOKUP($C8,'1 预算编制表单'!$C:$BJ,33,FALSE)</f>
        <v>1179443.88</v>
      </c>
      <c r="AE8" s="124">
        <f>AD8-AF8</f>
        <v>1179443.88</v>
      </c>
      <c r="AF8" s="124">
        <f>SUM(AF9:AF13)</f>
        <v>0</v>
      </c>
      <c r="AG8" s="124">
        <f>VLOOKUP($C8,'1 预算编制表单'!$C:$BJ,36,FALSE)</f>
        <v>1171747.18</v>
      </c>
      <c r="AH8" s="124">
        <f>AG8-AI8</f>
        <v>1171747.18</v>
      </c>
      <c r="AI8" s="124">
        <f>SUM(AI9:AI13)</f>
        <v>0</v>
      </c>
      <c r="AJ8" s="124">
        <f>VLOOKUP($C8,'1 预算编制表单'!$C:$BJ,39,FALSE)</f>
        <v>1161747.18</v>
      </c>
      <c r="AK8" s="124">
        <f>AJ8-AL8</f>
        <v>1161747.18</v>
      </c>
      <c r="AL8" s="124">
        <f>SUM(AL9:AL13)</f>
        <v>0</v>
      </c>
      <c r="AM8" s="124">
        <f>VLOOKUP($C8,'1 预算编制表单'!$C:$BJ,42,FALSE)</f>
        <v>1161747.18</v>
      </c>
      <c r="AN8" s="124">
        <f>AM8-AO8</f>
        <v>1161747.18</v>
      </c>
      <c r="AO8" s="124">
        <f>SUM(AO9:AO13)</f>
        <v>0</v>
      </c>
      <c r="AP8" s="124">
        <f>VLOOKUP($C8,'1 预算编制表单'!$C:$BJ,45,FALSE)</f>
        <v>1161747.18</v>
      </c>
      <c r="AQ8" s="124">
        <f>AP8-AR8</f>
        <v>1161747.18</v>
      </c>
      <c r="AR8" s="124">
        <f>SUM(AR9:AR13)</f>
        <v>0</v>
      </c>
      <c r="AS8" s="124">
        <f>VLOOKUP($C8,'1 预算编制表单'!$C:$BJ,48,FALSE)</f>
        <v>1171747.18</v>
      </c>
      <c r="AT8" s="124">
        <f>AS8-AU8</f>
        <v>1171747.18</v>
      </c>
      <c r="AU8" s="124">
        <f>SUM(AU9:AU13)</f>
        <v>0</v>
      </c>
      <c r="AV8" s="124">
        <f>VLOOKUP($C8,'1 预算编制表单'!$C:$BJ,51,FALSE)</f>
        <v>1161747.18</v>
      </c>
      <c r="AW8" s="124">
        <f>AV8-AX8</f>
        <v>1161747.18</v>
      </c>
      <c r="AX8" s="124">
        <f>SUM(AX9:AX13)</f>
        <v>0</v>
      </c>
      <c r="AY8" s="124">
        <f>VLOOKUP($C8,'1 预算编制表单'!$C:$BJ,54,FALSE)</f>
        <v>1161747.18</v>
      </c>
      <c r="AZ8" s="124">
        <f>AY8-BA8</f>
        <v>1161747.18</v>
      </c>
      <c r="BA8" s="124">
        <f>SUM(BA9:BA13)</f>
        <v>0</v>
      </c>
      <c r="BB8" s="124">
        <f>VLOOKUP($C8,'1 预算编制表单'!$C:$BJ,57,FALSE)</f>
        <v>1161747.18</v>
      </c>
      <c r="BC8" s="124">
        <f>BB8-BD8</f>
        <v>1161747.18</v>
      </c>
      <c r="BD8" s="124">
        <f>SUM(BD9:BD13)</f>
        <v>0</v>
      </c>
      <c r="BE8" s="124">
        <f>VLOOKUP($C8,'1 预算编制表单'!$C:$BJ,60,FALSE)</f>
        <v>1161747.18</v>
      </c>
      <c r="BF8" s="124">
        <f>BE8-BG8</f>
        <v>1161747.18</v>
      </c>
      <c r="BG8" s="124">
        <f>SUM(BG9:BG13)</f>
        <v>0</v>
      </c>
      <c r="BH8" s="124">
        <f>VLOOKUP($C8,'1 预算编制表单'!$C:$BJ,27,FALSE)</f>
        <v>1663319.42</v>
      </c>
      <c r="BI8" s="124">
        <f t="shared" si="13"/>
        <v>1663319.42</v>
      </c>
      <c r="BJ8" s="124">
        <f>SUM(BJ9:BJ13)</f>
        <v>0</v>
      </c>
      <c r="BK8" s="124">
        <f>VLOOKUP($C8,'1 预算编制表单'!$C:$BJ,30,FALSE)</f>
        <v>1212707.18</v>
      </c>
      <c r="BL8" s="124">
        <f t="shared" si="14"/>
        <v>1212707.18</v>
      </c>
      <c r="BM8" s="124">
        <f>SUM(BM9:BM13)</f>
        <v>0</v>
      </c>
      <c r="BN8" s="124">
        <f>VLOOKUP($C8,'1 预算编制表单'!$C:$BJ,33,FALSE)</f>
        <v>1179443.88</v>
      </c>
      <c r="BO8" s="124">
        <f t="shared" si="15"/>
        <v>1179443.88</v>
      </c>
      <c r="BP8" s="124">
        <f>SUM(BP9:BP13)</f>
        <v>0</v>
      </c>
      <c r="BQ8" s="124">
        <f>VLOOKUP($C8,'1 预算编制表单'!$C:$BJ,36,FALSE)</f>
        <v>1171747.18</v>
      </c>
      <c r="BR8" s="124">
        <f t="shared" si="16"/>
        <v>1171747.18</v>
      </c>
      <c r="BS8" s="124">
        <f>SUM(BS9:BS13)</f>
        <v>0</v>
      </c>
      <c r="BT8" s="124">
        <f>VLOOKUP($C8,'1 预算编制表单'!$C:$BJ,39,FALSE)</f>
        <v>1161747.18</v>
      </c>
      <c r="BU8" s="124">
        <f t="shared" si="17"/>
        <v>1161747.18</v>
      </c>
      <c r="BV8" s="124">
        <f>SUM(BV9:BV13)</f>
        <v>0</v>
      </c>
      <c r="BW8" s="124">
        <f>VLOOKUP($C8,'1 预算编制表单'!$C:$BJ,42,FALSE)</f>
        <v>1161747.18</v>
      </c>
      <c r="BX8" s="124">
        <f t="shared" si="18"/>
        <v>1161747.18</v>
      </c>
      <c r="BY8" s="124">
        <f>SUM(BY9:BY13)</f>
        <v>0</v>
      </c>
      <c r="BZ8" s="124">
        <f>VLOOKUP($C8,'1 预算编制表单'!$C:$BJ,45,FALSE)</f>
        <v>1161747.18</v>
      </c>
      <c r="CA8" s="124">
        <f t="shared" si="19"/>
        <v>1161747.18</v>
      </c>
      <c r="CB8" s="124">
        <f>SUM(CB9:CB13)</f>
        <v>0</v>
      </c>
      <c r="CC8" s="124">
        <f>VLOOKUP($C8,'1 预算编制表单'!$C:$BJ,48,FALSE)</f>
        <v>1171747.18</v>
      </c>
      <c r="CD8" s="124">
        <f t="shared" si="20"/>
        <v>1171747.18</v>
      </c>
      <c r="CE8" s="124">
        <f>SUM(CE9:CE13)</f>
        <v>0</v>
      </c>
      <c r="CF8" s="124">
        <f>VLOOKUP($C8,'1 预算编制表单'!$C:$BJ,51,FALSE)</f>
        <v>1161747.18</v>
      </c>
      <c r="CG8" s="124">
        <f t="shared" si="21"/>
        <v>1161747.18</v>
      </c>
      <c r="CH8" s="124">
        <f>SUM(CH9:CH13)</f>
        <v>0</v>
      </c>
      <c r="CI8" s="124">
        <f>VLOOKUP($C8,'1 预算编制表单'!$C:$BJ,54,FALSE)</f>
        <v>1161747.18</v>
      </c>
      <c r="CJ8" s="124">
        <f t="shared" si="22"/>
        <v>1161747.18</v>
      </c>
      <c r="CK8" s="124">
        <f>SUM(CK9:CK13)</f>
        <v>0</v>
      </c>
      <c r="CL8" s="124">
        <f>VLOOKUP($C8,'1 预算编制表单'!$C:$BJ,57,FALSE)</f>
        <v>1161747.18</v>
      </c>
      <c r="CM8" s="124">
        <f t="shared" si="23"/>
        <v>1161747.18</v>
      </c>
      <c r="CN8" s="124">
        <f>SUM(CN9:CN13)</f>
        <v>0</v>
      </c>
      <c r="CO8" s="124">
        <f>VLOOKUP($C8,'1 预算编制表单'!$C:$BJ,60,FALSE)</f>
        <v>1161747.18</v>
      </c>
      <c r="CP8" s="124">
        <f t="shared" si="24"/>
        <v>1161747.18</v>
      </c>
      <c r="CQ8" s="124">
        <f>SUM(CQ9:CQ13)</f>
        <v>0</v>
      </c>
    </row>
    <row r="9" s="86" customFormat="1" ht="24" customHeight="1" outlineLevel="4" spans="1:95">
      <c r="A9" s="125"/>
      <c r="B9" s="126"/>
      <c r="C9" s="127"/>
      <c r="D9" s="125"/>
      <c r="E9" s="126"/>
      <c r="F9" s="126"/>
      <c r="G9" s="126"/>
      <c r="H9" s="128"/>
      <c r="I9" s="128"/>
      <c r="J9" s="128">
        <f t="shared" si="5"/>
        <v>0</v>
      </c>
      <c r="K9" s="128">
        <v>1</v>
      </c>
      <c r="L9" s="153"/>
      <c r="M9" s="154">
        <f>IFERROR(VLOOKUP($L9,'2-2 引出数据_合同数据仓库'!$B$2:$BP$10000,3,FALSE),0)</f>
        <v>0</v>
      </c>
      <c r="N9" s="128"/>
      <c r="O9" s="154">
        <f>IFERROR(VLOOKUP((LEFT(VLOOKUP($L9,'2-2 引出数据_合同数据仓库'!$B$2:$BP$10000,64,FALSE),15)&amp;(RIGHT(VLOOKUP($L9,'2-2 引出数据_合同数据仓库'!$B$2:$BP$10000,64,FALSE),4)+1)),'2-2 引出数据_合同数据仓库'!$B$2:$BP$10000,3,FALSE),0)</f>
        <v>0</v>
      </c>
      <c r="P9" s="128"/>
      <c r="Q9" s="128">
        <f>IFERROR(VLOOKUP($L9,'2-2 引出数据_合同数据仓库'!$B$2:$BP$10000,28,FALSE),0)</f>
        <v>0</v>
      </c>
      <c r="R9" s="128">
        <f>IFERROR(VLOOKUP($L9,'2-2 引出数据_合同数据仓库'!$B$2:$BP$10000,29,FALSE),0)</f>
        <v>0</v>
      </c>
      <c r="S9" s="128">
        <f>IFERROR(VLOOKUP($L9,'2-2 引出数据_合同数据仓库'!$B$2:$BP$10000,4,FALSE),0)</f>
        <v>0</v>
      </c>
      <c r="T9" s="128"/>
      <c r="U9" s="128">
        <f>IFERROR(VLOOKUP($L9,'2-2 引出数据_合同数据仓库'!$B$2:$BP$10000,15,FALSE),0)</f>
        <v>0</v>
      </c>
      <c r="V9" s="128">
        <f t="shared" ref="V9:V12" si="25">U9/(S9-R9+1)*365</f>
        <v>0</v>
      </c>
      <c r="W9" s="128"/>
      <c r="X9" s="160">
        <v>45658</v>
      </c>
      <c r="Y9" s="160">
        <f t="shared" ref="Y9:Y12" si="26">X9+30</f>
        <v>45688</v>
      </c>
      <c r="Z9" s="164">
        <f t="shared" ref="Z9:Z12" si="27">IFERROR(IF(($R9-Y9)&gt;=0,0,IF(($S9-X9)&lt;0,0,IF(AND(($S9-Y9)&gt;0,(X9-$R9)&gt;0),$V9/365*(Y9-X9+1),IF(AND(($S9-Y9)&lt;=0,(X9-$R9)&gt;0),$V9/365*($S9-X9+1),$V9/365*(Y9-$R9+1))))),0)</f>
        <v>0</v>
      </c>
      <c r="AA9" s="160">
        <f t="shared" ref="AA9:AA12" si="28">Y9+1</f>
        <v>45689</v>
      </c>
      <c r="AB9" s="160">
        <f t="shared" ref="AB9:AB12" si="29">AA9+27</f>
        <v>45716</v>
      </c>
      <c r="AC9" s="164">
        <f t="shared" ref="AC9:AC12" si="30">IFERROR(IF(($R9-AB9)&gt;=0,0,IF(($S9-AA9)&lt;0,0,IF(AND(($S9-AB9)&gt;0,(AA9-$R9)&gt;0),$V9/365*(AB9-AA9+1),IF(AND(($S9-AB9)&lt;=0,(AA9-$R9)&gt;0),$V9/365*($S9-AA9+1),$V9/365*(AB9-$R9+1))))),0)</f>
        <v>0</v>
      </c>
      <c r="AD9" s="160">
        <f t="shared" ref="AD9:AD12" si="31">AB9+1</f>
        <v>45717</v>
      </c>
      <c r="AE9" s="160">
        <f t="shared" ref="AE9:AE12" si="32">AD9+30</f>
        <v>45747</v>
      </c>
      <c r="AF9" s="164">
        <f t="shared" ref="AF9:AF12" si="33">IFERROR(IF(($R9-AE9)&gt;=0,0,IF(($S9-AD9)&lt;0,0,IF(AND(($S9-AE9)&gt;0,(AD9-$R9)&gt;0),$V9/365*(AE9-AD9+1),IF(AND(($S9-AE9)&lt;=0,(AD9-$R9)&gt;0),$V9/365*($S9-AD9+1),$V9/365*(AE9-$R9+1))))),0)</f>
        <v>0</v>
      </c>
      <c r="AG9" s="160">
        <f t="shared" ref="AG9:AG12" si="34">AE9+1</f>
        <v>45748</v>
      </c>
      <c r="AH9" s="160">
        <f t="shared" ref="AH9:AH12" si="35">AG9+29</f>
        <v>45777</v>
      </c>
      <c r="AI9" s="164">
        <f t="shared" ref="AI9:AI12" si="36">IFERROR(IF(($R9-AH9)&gt;=0,0,IF(($S9-AG9)&lt;0,0,IF(AND(($S9-AH9)&gt;0,(AG9-$R9)&gt;0),$V9/365*(AH9-AG9+1),IF(AND(($S9-AH9)&lt;=0,(AG9-$R9)&gt;0),$V9/365*($S9-AG9+1),$V9/365*(AH9-$R9+1))))),0)</f>
        <v>0</v>
      </c>
      <c r="AJ9" s="160">
        <f t="shared" ref="AJ9:AJ12" si="37">AH9+1</f>
        <v>45778</v>
      </c>
      <c r="AK9" s="160">
        <f t="shared" ref="AK9:AK12" si="38">AJ9+30</f>
        <v>45808</v>
      </c>
      <c r="AL9" s="164">
        <f t="shared" ref="AL9:AL12" si="39">IFERROR(IF(($R9-AK9)&gt;=0,0,IF(($S9-AJ9)&lt;0,0,IF(AND(($S9-AK9)&gt;0,(AJ9-$R9)&gt;0),$V9/365*(AK9-AJ9+1),IF(AND(($S9-AK9)&lt;=0,(AJ9-$R9)&gt;0),$V9/365*($S9-AJ9+1),$V9/365*(AK9-$R9+1))))),0)</f>
        <v>0</v>
      </c>
      <c r="AM9" s="160">
        <f t="shared" ref="AM9:AM12" si="40">AK9+1</f>
        <v>45809</v>
      </c>
      <c r="AN9" s="160">
        <f t="shared" ref="AN9:AN12" si="41">AM9+29</f>
        <v>45838</v>
      </c>
      <c r="AO9" s="164">
        <f t="shared" ref="AO9:AO12" si="42">IFERROR(IF(($R9-AN9)&gt;=0,0,IF(($S9-AM9)&lt;0,0,IF(AND(($S9-AN9)&gt;0,(AM9-$R9)&gt;0),$V9/365*(AN9-AM9+1),IF(AND(($S9-AN9)&lt;=0,(AM9-$R9)&gt;0),$V9/365*($S9-AM9+1),$V9/365*(AN9-$R9+1))))),0)</f>
        <v>0</v>
      </c>
      <c r="AP9" s="160">
        <f t="shared" ref="AP9:AP12" si="43">AN9+1</f>
        <v>45839</v>
      </c>
      <c r="AQ9" s="160">
        <f t="shared" ref="AQ9:AQ12" si="44">AP9+30</f>
        <v>45869</v>
      </c>
      <c r="AR9" s="164">
        <f t="shared" ref="AR9:AR12" si="45">IFERROR(IF(($R9-AQ9)&gt;=0,0,IF(($S9-AP9)&lt;0,0,IF(AND(($S9-AQ9)&gt;0,(AP9-$R9)&gt;0),$V9/365*(AQ9-AP9+1),IF(AND(($S9-AQ9)&lt;=0,(AP9-$R9)&gt;0),$V9/365*($S9-AP9+1),$V9/365*(AQ9-$R9+1))))),0)</f>
        <v>0</v>
      </c>
      <c r="AS9" s="160">
        <f t="shared" ref="AS9:AS12" si="46">AQ9+1</f>
        <v>45870</v>
      </c>
      <c r="AT9" s="160">
        <f t="shared" ref="AT9:AT12" si="47">AS9+30</f>
        <v>45900</v>
      </c>
      <c r="AU9" s="164">
        <f t="shared" ref="AU9:AU12" si="48">IFERROR(IF(($R9-AT9)&gt;=0,0,IF(($S9-AS9)&lt;0,0,IF(AND(($S9-AT9)&gt;0,(AS9-$R9)&gt;0),$V9/365*(AT9-AS9+1),IF(AND(($S9-AT9)&lt;=0,(AS9-$R9)&gt;0),$V9/365*($S9-AS9+1),$V9/365*(AT9-$R9+1))))),0)</f>
        <v>0</v>
      </c>
      <c r="AV9" s="160">
        <f t="shared" ref="AV9:AV12" si="49">AT9+1</f>
        <v>45901</v>
      </c>
      <c r="AW9" s="160">
        <f t="shared" ref="AW9:AW12" si="50">AV9+29</f>
        <v>45930</v>
      </c>
      <c r="AX9" s="164">
        <f t="shared" ref="AX9:AX12" si="51">IFERROR(IF(($R9-AW9)&gt;=0,0,IF(($S9-AV9)&lt;0,0,IF(AND(($S9-AW9)&gt;0,(AV9-$R9)&gt;0),$V9/365*(AW9-AV9+1),IF(AND(($S9-AW9)&lt;=0,(AV9-$R9)&gt;0),$V9/365*($S9-AV9+1),$V9/365*(AW9-$R9+1))))),0)</f>
        <v>0</v>
      </c>
      <c r="AY9" s="160">
        <f t="shared" ref="AY9:AY12" si="52">AW9+1</f>
        <v>45931</v>
      </c>
      <c r="AZ9" s="160">
        <f t="shared" ref="AZ9:AZ12" si="53">AY9+30</f>
        <v>45961</v>
      </c>
      <c r="BA9" s="164">
        <f t="shared" ref="BA9:BA12" si="54">IFERROR(IF(($R9-AZ9)&gt;=0,0,IF(($S9-AY9)&lt;0,0,IF(AND(($S9-AZ9)&gt;0,(AY9-$R9)&gt;0),$V9/365*(AZ9-AY9+1),IF(AND(($S9-AZ9)&lt;=0,(AY9-$R9)&gt;0),$V9/365*($S9-AY9+1),$V9/365*(AZ9-$R9+1))))),0)</f>
        <v>0</v>
      </c>
      <c r="BB9" s="160">
        <f t="shared" ref="BB9:BB12" si="55">AZ9+1</f>
        <v>45962</v>
      </c>
      <c r="BC9" s="160">
        <f t="shared" ref="BC9:BC12" si="56">BB9+29</f>
        <v>45991</v>
      </c>
      <c r="BD9" s="164">
        <f t="shared" ref="BD9:BD12" si="57">IFERROR(IF(($R9-BC9)&gt;=0,0,IF(($S9-BB9)&lt;0,0,IF(AND(($S9-BC9)&gt;0,(BB9-$R9)&gt;0),$V9/365*(BC9-BB9+1),IF(AND(($S9-BC9)&lt;=0,(BB9-$R9)&gt;0),$V9/365*($S9-BB9+1),$V9/365*(BC9-$R9+1))))),0)</f>
        <v>0</v>
      </c>
      <c r="BE9" s="160">
        <f t="shared" ref="BE9:BE12" si="58">BC9+1</f>
        <v>45992</v>
      </c>
      <c r="BF9" s="160">
        <f t="shared" ref="BF9:BF12" si="59">BE9+30</f>
        <v>46022</v>
      </c>
      <c r="BG9" s="164">
        <f t="shared" ref="BG9:BG12" si="60">IFERROR(IF(($R9-BF9)&gt;=0,0,IF(($S9-BE9)&lt;0,0,IF(AND(($S9-BF9)&gt;0,(BE9-$R9)&gt;0),$V9/365*(BF9-BE9+1),IF(AND(($S9-BF9)&lt;=0,(BE9-$R9)&gt;0),$V9/365*($S9-BE9+1),$V9/365*(BF9-$R9+1))))),0)</f>
        <v>0</v>
      </c>
      <c r="BH9" s="160">
        <v>46023</v>
      </c>
      <c r="BI9" s="160">
        <f t="shared" ref="BI9:BI12" si="61">BH9+30</f>
        <v>46053</v>
      </c>
      <c r="BJ9" s="164">
        <f t="shared" ref="BJ9:BJ12" si="62">IFERROR(IF(($R9-BI9)&gt;=0,0,IF(($S9-BH9)&lt;0,0,IF(AND(($S9-BI9)&gt;0,(BH9-$R9)&gt;0),$V9/365*(BI9-BH9+1),IF(AND(($S9-BI9)&lt;=0,(BH9-$R9)&gt;0),$V9/365*($S9-BH9+1),$V9/365*(BI9-$R9+1))))),0)</f>
        <v>0</v>
      </c>
      <c r="BK9" s="160">
        <f t="shared" ref="BK9:BK12" si="63">BI9+1</f>
        <v>46054</v>
      </c>
      <c r="BL9" s="160">
        <f t="shared" ref="BL9:BL12" si="64">BK9+27</f>
        <v>46081</v>
      </c>
      <c r="BM9" s="164">
        <f t="shared" ref="BM9:BM12" si="65">IFERROR(IF(($R9-BL9)&gt;=0,0,IF(($S9-BK9)&lt;0,0,IF(AND(($S9-BL9)&gt;0,(BK9-$R9)&gt;0),$V9/365*(BL9-BK9+1),IF(AND(($S9-BL9)&lt;=0,(BK9-$R9)&gt;0),$V9/365*($S9-BK9+1),$V9/365*(BL9-$R9+1))))),0)</f>
        <v>0</v>
      </c>
      <c r="BN9" s="160">
        <f t="shared" ref="BN9:BN12" si="66">BL9+1</f>
        <v>46082</v>
      </c>
      <c r="BO9" s="160">
        <f t="shared" ref="BO9:BO12" si="67">BN9+30</f>
        <v>46112</v>
      </c>
      <c r="BP9" s="164">
        <f t="shared" ref="BP9:BP12" si="68">IFERROR(IF(($R9-BO9)&gt;=0,0,IF(($S9-BN9)&lt;0,0,IF(AND(($S9-BO9)&gt;0,(BN9-$R9)&gt;0),$V9/365*(BO9-BN9+1),IF(AND(($S9-BO9)&lt;=0,(BN9-$R9)&gt;0),$V9/365*($S9-BN9+1),$V9/365*(BO9-$R9+1))))),0)</f>
        <v>0</v>
      </c>
      <c r="BQ9" s="160">
        <f t="shared" ref="BQ9:BQ12" si="69">BO9+1</f>
        <v>46113</v>
      </c>
      <c r="BR9" s="160">
        <f t="shared" ref="BR9:BR12" si="70">BQ9+29</f>
        <v>46142</v>
      </c>
      <c r="BS9" s="164">
        <f t="shared" ref="BS9:BS12" si="71">IFERROR(IF(($R9-BR9)&gt;=0,0,IF(($S9-BQ9)&lt;0,0,IF(AND(($S9-BR9)&gt;0,(BQ9-$R9)&gt;0),$V9/365*(BR9-BQ9+1),IF(AND(($S9-BR9)&lt;=0,(BQ9-$R9)&gt;0),$V9/365*($S9-BQ9+1),$V9/365*(BR9-$R9+1))))),0)</f>
        <v>0</v>
      </c>
      <c r="BT9" s="160">
        <f t="shared" ref="BT9:BT12" si="72">BR9+1</f>
        <v>46143</v>
      </c>
      <c r="BU9" s="160">
        <f t="shared" ref="BU9:BU12" si="73">BT9+30</f>
        <v>46173</v>
      </c>
      <c r="BV9" s="164">
        <f t="shared" ref="BV9:BV12" si="74">IFERROR(IF(($R9-BU9)&gt;=0,0,IF(($S9-BT9)&lt;0,0,IF(AND(($S9-BU9)&gt;0,(BT9-$R9)&gt;0),$V9/365*(BU9-BT9+1),IF(AND(($S9-BU9)&lt;=0,(BT9-$R9)&gt;0),$V9/365*($S9-BT9+1),$V9/365*(BU9-$R9+1))))),0)</f>
        <v>0</v>
      </c>
      <c r="BW9" s="160">
        <f t="shared" ref="BW9:BW12" si="75">BU9+1</f>
        <v>46174</v>
      </c>
      <c r="BX9" s="160">
        <f t="shared" ref="BX9:BX12" si="76">BW9+29</f>
        <v>46203</v>
      </c>
      <c r="BY9" s="164">
        <f t="shared" ref="BY9:BY12" si="77">IFERROR(IF(($R9-BX9)&gt;=0,0,IF(($S9-BW9)&lt;0,0,IF(AND(($S9-BX9)&gt;0,(BW9-$R9)&gt;0),$V9/365*(BX9-BW9+1),IF(AND(($S9-BX9)&lt;=0,(BW9-$R9)&gt;0),$V9/365*($S9-BW9+1),$V9/365*(BX9-$R9+1))))),0)</f>
        <v>0</v>
      </c>
      <c r="BZ9" s="160">
        <f t="shared" ref="BZ9:BZ12" si="78">BX9+1</f>
        <v>46204</v>
      </c>
      <c r="CA9" s="160">
        <f t="shared" ref="CA9:CA12" si="79">BZ9+30</f>
        <v>46234</v>
      </c>
      <c r="CB9" s="164">
        <f t="shared" ref="CB9:CB12" si="80">IFERROR(IF(($R9-CA9)&gt;=0,0,IF(($S9-BZ9)&lt;0,0,IF(AND(($S9-CA9)&gt;0,(BZ9-$R9)&gt;0),$V9/365*(CA9-BZ9+1),IF(AND(($S9-CA9)&lt;=0,(BZ9-$R9)&gt;0),$V9/365*($S9-BZ9+1),$V9/365*(CA9-$R9+1))))),0)</f>
        <v>0</v>
      </c>
      <c r="CC9" s="160">
        <f t="shared" ref="CC9:CC12" si="81">CA9+1</f>
        <v>46235</v>
      </c>
      <c r="CD9" s="160">
        <f t="shared" ref="CD9:CD12" si="82">CC9+30</f>
        <v>46265</v>
      </c>
      <c r="CE9" s="164">
        <f t="shared" ref="CE9:CE12" si="83">IFERROR(IF(($R9-CD9)&gt;=0,0,IF(($S9-CC9)&lt;0,0,IF(AND(($S9-CD9)&gt;0,(CC9-$R9)&gt;0),$V9/365*(CD9-CC9+1),IF(AND(($S9-CD9)&lt;=0,(CC9-$R9)&gt;0),$V9/365*($S9-CC9+1),$V9/365*(CD9-$R9+1))))),0)</f>
        <v>0</v>
      </c>
      <c r="CF9" s="160">
        <f t="shared" ref="CF9:CF12" si="84">CD9+1</f>
        <v>46266</v>
      </c>
      <c r="CG9" s="160">
        <f t="shared" ref="CG9:CG12" si="85">CF9+29</f>
        <v>46295</v>
      </c>
      <c r="CH9" s="164">
        <f t="shared" ref="CH9:CH12" si="86">IFERROR(IF(($R9-CG9)&gt;=0,0,IF(($S9-CF9)&lt;0,0,IF(AND(($S9-CG9)&gt;0,(CF9-$R9)&gt;0),$V9/365*(CG9-CF9+1),IF(AND(($S9-CG9)&lt;=0,(CF9-$R9)&gt;0),$V9/365*($S9-CF9+1),$V9/365*(CG9-$R9+1))))),0)</f>
        <v>0</v>
      </c>
      <c r="CI9" s="160">
        <f t="shared" ref="CI9:CI12" si="87">CG9+1</f>
        <v>46296</v>
      </c>
      <c r="CJ9" s="160">
        <f t="shared" ref="CJ9:CJ12" si="88">CI9+30</f>
        <v>46326</v>
      </c>
      <c r="CK9" s="164">
        <f t="shared" ref="CK9:CK12" si="89">IFERROR(IF(($R9-CJ9)&gt;=0,0,IF(($S9-CI9)&lt;0,0,IF(AND(($S9-CJ9)&gt;0,(CI9-$R9)&gt;0),$V9/365*(CJ9-CI9+1),IF(AND(($S9-CJ9)&lt;=0,(CI9-$R9)&gt;0),$V9/365*($S9-CI9+1),$V9/365*(CJ9-$R9+1))))),0)</f>
        <v>0</v>
      </c>
      <c r="CL9" s="160">
        <f t="shared" ref="CL9:CL12" si="90">CJ9+1</f>
        <v>46327</v>
      </c>
      <c r="CM9" s="160">
        <f t="shared" ref="CM9:CM12" si="91">CL9+29</f>
        <v>46356</v>
      </c>
      <c r="CN9" s="164">
        <f t="shared" ref="CN9:CN12" si="92">IFERROR(IF(($R9-CM9)&gt;=0,0,IF(($S9-CL9)&lt;0,0,IF(AND(($S9-CM9)&gt;0,(CL9-$R9)&gt;0),$V9/365*(CM9-CL9+1),IF(AND(($S9-CM9)&lt;=0,(CL9-$R9)&gt;0),$V9/365*($S9-CL9+1),$V9/365*(CM9-$R9+1))))),0)</f>
        <v>0</v>
      </c>
      <c r="CO9" s="160">
        <f t="shared" ref="CO9:CO12" si="93">CM9+1</f>
        <v>46357</v>
      </c>
      <c r="CP9" s="160">
        <f t="shared" ref="CP9:CP12" si="94">CO9+30</f>
        <v>46387</v>
      </c>
      <c r="CQ9" s="164">
        <f t="shared" ref="CQ9:CQ12" si="95">IFERROR(IF(($R9-CP9)&gt;=0,0,IF(($S9-CO9)&lt;0,0,IF(AND(($S9-CP9)&gt;0,(CO9-$R9)&gt;0),$V9/365*(CP9-CO9+1),IF(AND(($S9-CP9)&lt;=0,(CO9-$R9)&gt;0),$V9/365*($S9-CO9+1),$V9/365*(CP9-$R9+1))))),0)</f>
        <v>0</v>
      </c>
    </row>
    <row r="10" s="86" customFormat="1" ht="24" customHeight="1" outlineLevel="4" spans="1:95">
      <c r="A10" s="125"/>
      <c r="B10" s="126"/>
      <c r="C10" s="127"/>
      <c r="D10" s="125"/>
      <c r="E10" s="126"/>
      <c r="F10" s="126"/>
      <c r="G10" s="126"/>
      <c r="H10" s="128"/>
      <c r="I10" s="128"/>
      <c r="J10" s="128">
        <f t="shared" si="5"/>
        <v>0</v>
      </c>
      <c r="K10" s="128">
        <f>K9+1</f>
        <v>2</v>
      </c>
      <c r="L10" s="153"/>
      <c r="M10" s="154">
        <f>IFERROR(VLOOKUP($L10,'2-2 引出数据_合同数据仓库'!$B$2:$BP$10000,3,FALSE),0)</f>
        <v>0</v>
      </c>
      <c r="N10" s="128"/>
      <c r="O10" s="154">
        <f>IFERROR(VLOOKUP((LEFT(VLOOKUP($L10,'2-2 引出数据_合同数据仓库'!$B$2:$BP$10000,64,FALSE),15)&amp;(RIGHT(VLOOKUP($L10,'2-2 引出数据_合同数据仓库'!$B$2:$BP$10000,64,FALSE),4)+1)),'2-2 引出数据_合同数据仓库'!$B$2:$BP$10000,3,FALSE),0)</f>
        <v>0</v>
      </c>
      <c r="P10" s="128"/>
      <c r="Q10" s="128">
        <f>IFERROR(VLOOKUP($L10,'2-2 引出数据_合同数据仓库'!$B$2:$BP$10000,28,FALSE),0)</f>
        <v>0</v>
      </c>
      <c r="R10" s="128">
        <f>IFERROR(VLOOKUP($L10,'2-2 引出数据_合同数据仓库'!$B$2:$BP$10000,29,FALSE),0)</f>
        <v>0</v>
      </c>
      <c r="S10" s="128">
        <f>IFERROR(VLOOKUP($L10,'2-2 引出数据_合同数据仓库'!$B$2:$BP$10000,4,FALSE),0)</f>
        <v>0</v>
      </c>
      <c r="T10" s="128"/>
      <c r="U10" s="128">
        <f>IFERROR(VLOOKUP($L10,'2-2 引出数据_合同数据仓库'!$B$2:$BP$10000,15,FALSE),0)</f>
        <v>0</v>
      </c>
      <c r="V10" s="128">
        <f t="shared" si="25"/>
        <v>0</v>
      </c>
      <c r="W10" s="128"/>
      <c r="X10" s="160">
        <v>45658</v>
      </c>
      <c r="Y10" s="160">
        <f t="shared" si="26"/>
        <v>45688</v>
      </c>
      <c r="Z10" s="164">
        <f t="shared" si="27"/>
        <v>0</v>
      </c>
      <c r="AA10" s="160">
        <f t="shared" si="28"/>
        <v>45689</v>
      </c>
      <c r="AB10" s="160">
        <f t="shared" si="29"/>
        <v>45716</v>
      </c>
      <c r="AC10" s="164">
        <f t="shared" si="30"/>
        <v>0</v>
      </c>
      <c r="AD10" s="160">
        <f t="shared" si="31"/>
        <v>45717</v>
      </c>
      <c r="AE10" s="160">
        <f t="shared" si="32"/>
        <v>45747</v>
      </c>
      <c r="AF10" s="164">
        <f t="shared" si="33"/>
        <v>0</v>
      </c>
      <c r="AG10" s="160">
        <f t="shared" si="34"/>
        <v>45748</v>
      </c>
      <c r="AH10" s="160">
        <f t="shared" si="35"/>
        <v>45777</v>
      </c>
      <c r="AI10" s="164">
        <f t="shared" si="36"/>
        <v>0</v>
      </c>
      <c r="AJ10" s="160">
        <f t="shared" si="37"/>
        <v>45778</v>
      </c>
      <c r="AK10" s="160">
        <f t="shared" si="38"/>
        <v>45808</v>
      </c>
      <c r="AL10" s="164">
        <f t="shared" si="39"/>
        <v>0</v>
      </c>
      <c r="AM10" s="160">
        <f t="shared" si="40"/>
        <v>45809</v>
      </c>
      <c r="AN10" s="160">
        <f t="shared" si="41"/>
        <v>45838</v>
      </c>
      <c r="AO10" s="164">
        <f t="shared" si="42"/>
        <v>0</v>
      </c>
      <c r="AP10" s="160">
        <f t="shared" si="43"/>
        <v>45839</v>
      </c>
      <c r="AQ10" s="160">
        <f t="shared" si="44"/>
        <v>45869</v>
      </c>
      <c r="AR10" s="164">
        <f t="shared" si="45"/>
        <v>0</v>
      </c>
      <c r="AS10" s="160">
        <f t="shared" si="46"/>
        <v>45870</v>
      </c>
      <c r="AT10" s="160">
        <f t="shared" si="47"/>
        <v>45900</v>
      </c>
      <c r="AU10" s="164">
        <f t="shared" si="48"/>
        <v>0</v>
      </c>
      <c r="AV10" s="160">
        <f t="shared" si="49"/>
        <v>45901</v>
      </c>
      <c r="AW10" s="160">
        <f t="shared" si="50"/>
        <v>45930</v>
      </c>
      <c r="AX10" s="164">
        <f t="shared" si="51"/>
        <v>0</v>
      </c>
      <c r="AY10" s="160">
        <f t="shared" si="52"/>
        <v>45931</v>
      </c>
      <c r="AZ10" s="160">
        <f t="shared" si="53"/>
        <v>45961</v>
      </c>
      <c r="BA10" s="164">
        <f t="shared" si="54"/>
        <v>0</v>
      </c>
      <c r="BB10" s="160">
        <f t="shared" si="55"/>
        <v>45962</v>
      </c>
      <c r="BC10" s="160">
        <f t="shared" si="56"/>
        <v>45991</v>
      </c>
      <c r="BD10" s="164">
        <f t="shared" si="57"/>
        <v>0</v>
      </c>
      <c r="BE10" s="160">
        <f t="shared" si="58"/>
        <v>45992</v>
      </c>
      <c r="BF10" s="160">
        <f t="shared" si="59"/>
        <v>46022</v>
      </c>
      <c r="BG10" s="164">
        <f t="shared" si="60"/>
        <v>0</v>
      </c>
      <c r="BH10" s="160">
        <v>46023</v>
      </c>
      <c r="BI10" s="160">
        <f t="shared" si="61"/>
        <v>46053</v>
      </c>
      <c r="BJ10" s="164">
        <f t="shared" si="62"/>
        <v>0</v>
      </c>
      <c r="BK10" s="160">
        <f t="shared" si="63"/>
        <v>46054</v>
      </c>
      <c r="BL10" s="160">
        <f t="shared" si="64"/>
        <v>46081</v>
      </c>
      <c r="BM10" s="164">
        <f t="shared" si="65"/>
        <v>0</v>
      </c>
      <c r="BN10" s="160">
        <f t="shared" si="66"/>
        <v>46082</v>
      </c>
      <c r="BO10" s="160">
        <f t="shared" si="67"/>
        <v>46112</v>
      </c>
      <c r="BP10" s="164">
        <f t="shared" si="68"/>
        <v>0</v>
      </c>
      <c r="BQ10" s="160">
        <f t="shared" si="69"/>
        <v>46113</v>
      </c>
      <c r="BR10" s="160">
        <f t="shared" si="70"/>
        <v>46142</v>
      </c>
      <c r="BS10" s="164">
        <f t="shared" si="71"/>
        <v>0</v>
      </c>
      <c r="BT10" s="160">
        <f t="shared" si="72"/>
        <v>46143</v>
      </c>
      <c r="BU10" s="160">
        <f t="shared" si="73"/>
        <v>46173</v>
      </c>
      <c r="BV10" s="164">
        <f t="shared" si="74"/>
        <v>0</v>
      </c>
      <c r="BW10" s="160">
        <f t="shared" si="75"/>
        <v>46174</v>
      </c>
      <c r="BX10" s="160">
        <f t="shared" si="76"/>
        <v>46203</v>
      </c>
      <c r="BY10" s="164">
        <f t="shared" si="77"/>
        <v>0</v>
      </c>
      <c r="BZ10" s="160">
        <f t="shared" si="78"/>
        <v>46204</v>
      </c>
      <c r="CA10" s="160">
        <f t="shared" si="79"/>
        <v>46234</v>
      </c>
      <c r="CB10" s="164">
        <f t="shared" si="80"/>
        <v>0</v>
      </c>
      <c r="CC10" s="160">
        <f t="shared" si="81"/>
        <v>46235</v>
      </c>
      <c r="CD10" s="160">
        <f t="shared" si="82"/>
        <v>46265</v>
      </c>
      <c r="CE10" s="164">
        <f t="shared" si="83"/>
        <v>0</v>
      </c>
      <c r="CF10" s="160">
        <f t="shared" si="84"/>
        <v>46266</v>
      </c>
      <c r="CG10" s="160">
        <f t="shared" si="85"/>
        <v>46295</v>
      </c>
      <c r="CH10" s="164">
        <f t="shared" si="86"/>
        <v>0</v>
      </c>
      <c r="CI10" s="160">
        <f t="shared" si="87"/>
        <v>46296</v>
      </c>
      <c r="CJ10" s="160">
        <f t="shared" si="88"/>
        <v>46326</v>
      </c>
      <c r="CK10" s="164">
        <f t="shared" si="89"/>
        <v>0</v>
      </c>
      <c r="CL10" s="160">
        <f t="shared" si="90"/>
        <v>46327</v>
      </c>
      <c r="CM10" s="160">
        <f t="shared" si="91"/>
        <v>46356</v>
      </c>
      <c r="CN10" s="164">
        <f t="shared" si="92"/>
        <v>0</v>
      </c>
      <c r="CO10" s="160">
        <f t="shared" si="93"/>
        <v>46357</v>
      </c>
      <c r="CP10" s="160">
        <f t="shared" si="94"/>
        <v>46387</v>
      </c>
      <c r="CQ10" s="164">
        <f t="shared" si="95"/>
        <v>0</v>
      </c>
    </row>
    <row r="11" s="86" customFormat="1" ht="24" customHeight="1" outlineLevel="4" spans="1:95">
      <c r="A11" s="125"/>
      <c r="B11" s="126"/>
      <c r="C11" s="127"/>
      <c r="D11" s="125"/>
      <c r="E11" s="126"/>
      <c r="F11" s="126"/>
      <c r="G11" s="126"/>
      <c r="H11" s="128"/>
      <c r="I11" s="128"/>
      <c r="J11" s="128">
        <f t="shared" si="5"/>
        <v>0</v>
      </c>
      <c r="K11" s="128">
        <f t="shared" ref="K11:K18" si="96">K10+1</f>
        <v>3</v>
      </c>
      <c r="L11" s="153"/>
      <c r="M11" s="154">
        <f>IFERROR(VLOOKUP($L11,'2-2 引出数据_合同数据仓库'!$B$2:$BP$10000,3,FALSE),0)</f>
        <v>0</v>
      </c>
      <c r="N11" s="128"/>
      <c r="O11" s="154">
        <f>IFERROR(VLOOKUP((LEFT(VLOOKUP($L11,'2-2 引出数据_合同数据仓库'!$B$2:$BP$10000,64,FALSE),15)&amp;(RIGHT(VLOOKUP($L11,'2-2 引出数据_合同数据仓库'!$B$2:$BP$10000,64,FALSE),4)+1)),'2-2 引出数据_合同数据仓库'!$B$2:$BP$10000,3,FALSE),0)</f>
        <v>0</v>
      </c>
      <c r="P11" s="128"/>
      <c r="Q11" s="128">
        <f>IFERROR(VLOOKUP($L11,'2-2 引出数据_合同数据仓库'!$B$2:$BP$10000,28,FALSE),0)</f>
        <v>0</v>
      </c>
      <c r="R11" s="128">
        <f>IFERROR(VLOOKUP($L11,'2-2 引出数据_合同数据仓库'!$B$2:$BP$10000,29,FALSE),0)</f>
        <v>0</v>
      </c>
      <c r="S11" s="128">
        <f>IFERROR(VLOOKUP($L11,'2-2 引出数据_合同数据仓库'!$B$2:$BP$10000,4,FALSE),0)</f>
        <v>0</v>
      </c>
      <c r="T11" s="128"/>
      <c r="U11" s="128">
        <f>IFERROR(VLOOKUP($L11,'2-2 引出数据_合同数据仓库'!$B$2:$BP$10000,15,FALSE),0)</f>
        <v>0</v>
      </c>
      <c r="V11" s="128">
        <f t="shared" si="25"/>
        <v>0</v>
      </c>
      <c r="W11" s="128"/>
      <c r="X11" s="160">
        <v>45658</v>
      </c>
      <c r="Y11" s="160">
        <f t="shared" si="26"/>
        <v>45688</v>
      </c>
      <c r="Z11" s="164">
        <f t="shared" si="27"/>
        <v>0</v>
      </c>
      <c r="AA11" s="160">
        <f t="shared" si="28"/>
        <v>45689</v>
      </c>
      <c r="AB11" s="160">
        <f t="shared" si="29"/>
        <v>45716</v>
      </c>
      <c r="AC11" s="164">
        <f t="shared" si="30"/>
        <v>0</v>
      </c>
      <c r="AD11" s="160">
        <f t="shared" si="31"/>
        <v>45717</v>
      </c>
      <c r="AE11" s="160">
        <f t="shared" si="32"/>
        <v>45747</v>
      </c>
      <c r="AF11" s="164">
        <f t="shared" si="33"/>
        <v>0</v>
      </c>
      <c r="AG11" s="160">
        <f t="shared" si="34"/>
        <v>45748</v>
      </c>
      <c r="AH11" s="160">
        <f t="shared" si="35"/>
        <v>45777</v>
      </c>
      <c r="AI11" s="164">
        <f t="shared" si="36"/>
        <v>0</v>
      </c>
      <c r="AJ11" s="160">
        <f t="shared" si="37"/>
        <v>45778</v>
      </c>
      <c r="AK11" s="160">
        <f t="shared" si="38"/>
        <v>45808</v>
      </c>
      <c r="AL11" s="164">
        <f t="shared" si="39"/>
        <v>0</v>
      </c>
      <c r="AM11" s="160">
        <f t="shared" si="40"/>
        <v>45809</v>
      </c>
      <c r="AN11" s="160">
        <f t="shared" si="41"/>
        <v>45838</v>
      </c>
      <c r="AO11" s="164">
        <f t="shared" si="42"/>
        <v>0</v>
      </c>
      <c r="AP11" s="160">
        <f t="shared" si="43"/>
        <v>45839</v>
      </c>
      <c r="AQ11" s="160">
        <f t="shared" si="44"/>
        <v>45869</v>
      </c>
      <c r="AR11" s="164">
        <f t="shared" si="45"/>
        <v>0</v>
      </c>
      <c r="AS11" s="160">
        <f t="shared" si="46"/>
        <v>45870</v>
      </c>
      <c r="AT11" s="160">
        <f t="shared" si="47"/>
        <v>45900</v>
      </c>
      <c r="AU11" s="164">
        <f t="shared" si="48"/>
        <v>0</v>
      </c>
      <c r="AV11" s="160">
        <f t="shared" si="49"/>
        <v>45901</v>
      </c>
      <c r="AW11" s="160">
        <f t="shared" si="50"/>
        <v>45930</v>
      </c>
      <c r="AX11" s="164">
        <f t="shared" si="51"/>
        <v>0</v>
      </c>
      <c r="AY11" s="160">
        <f t="shared" si="52"/>
        <v>45931</v>
      </c>
      <c r="AZ11" s="160">
        <f t="shared" si="53"/>
        <v>45961</v>
      </c>
      <c r="BA11" s="164">
        <f t="shared" si="54"/>
        <v>0</v>
      </c>
      <c r="BB11" s="160">
        <f t="shared" si="55"/>
        <v>45962</v>
      </c>
      <c r="BC11" s="160">
        <f t="shared" si="56"/>
        <v>45991</v>
      </c>
      <c r="BD11" s="164">
        <f t="shared" si="57"/>
        <v>0</v>
      </c>
      <c r="BE11" s="160">
        <f t="shared" si="58"/>
        <v>45992</v>
      </c>
      <c r="BF11" s="160">
        <f t="shared" si="59"/>
        <v>46022</v>
      </c>
      <c r="BG11" s="164">
        <f t="shared" si="60"/>
        <v>0</v>
      </c>
      <c r="BH11" s="160">
        <v>46023</v>
      </c>
      <c r="BI11" s="160">
        <f t="shared" si="61"/>
        <v>46053</v>
      </c>
      <c r="BJ11" s="164">
        <f t="shared" si="62"/>
        <v>0</v>
      </c>
      <c r="BK11" s="160">
        <f t="shared" si="63"/>
        <v>46054</v>
      </c>
      <c r="BL11" s="160">
        <f t="shared" si="64"/>
        <v>46081</v>
      </c>
      <c r="BM11" s="164">
        <f t="shared" si="65"/>
        <v>0</v>
      </c>
      <c r="BN11" s="160">
        <f t="shared" si="66"/>
        <v>46082</v>
      </c>
      <c r="BO11" s="160">
        <f t="shared" si="67"/>
        <v>46112</v>
      </c>
      <c r="BP11" s="164">
        <f t="shared" si="68"/>
        <v>0</v>
      </c>
      <c r="BQ11" s="160">
        <f t="shared" si="69"/>
        <v>46113</v>
      </c>
      <c r="BR11" s="160">
        <f t="shared" si="70"/>
        <v>46142</v>
      </c>
      <c r="BS11" s="164">
        <f t="shared" si="71"/>
        <v>0</v>
      </c>
      <c r="BT11" s="160">
        <f t="shared" si="72"/>
        <v>46143</v>
      </c>
      <c r="BU11" s="160">
        <f t="shared" si="73"/>
        <v>46173</v>
      </c>
      <c r="BV11" s="164">
        <f t="shared" si="74"/>
        <v>0</v>
      </c>
      <c r="BW11" s="160">
        <f t="shared" si="75"/>
        <v>46174</v>
      </c>
      <c r="BX11" s="160">
        <f t="shared" si="76"/>
        <v>46203</v>
      </c>
      <c r="BY11" s="164">
        <f t="shared" si="77"/>
        <v>0</v>
      </c>
      <c r="BZ11" s="160">
        <f t="shared" si="78"/>
        <v>46204</v>
      </c>
      <c r="CA11" s="160">
        <f t="shared" si="79"/>
        <v>46234</v>
      </c>
      <c r="CB11" s="164">
        <f t="shared" si="80"/>
        <v>0</v>
      </c>
      <c r="CC11" s="160">
        <f t="shared" si="81"/>
        <v>46235</v>
      </c>
      <c r="CD11" s="160">
        <f t="shared" si="82"/>
        <v>46265</v>
      </c>
      <c r="CE11" s="164">
        <f t="shared" si="83"/>
        <v>0</v>
      </c>
      <c r="CF11" s="160">
        <f t="shared" si="84"/>
        <v>46266</v>
      </c>
      <c r="CG11" s="160">
        <f t="shared" si="85"/>
        <v>46295</v>
      </c>
      <c r="CH11" s="164">
        <f t="shared" si="86"/>
        <v>0</v>
      </c>
      <c r="CI11" s="160">
        <f t="shared" si="87"/>
        <v>46296</v>
      </c>
      <c r="CJ11" s="160">
        <f t="shared" si="88"/>
        <v>46326</v>
      </c>
      <c r="CK11" s="164">
        <f t="shared" si="89"/>
        <v>0</v>
      </c>
      <c r="CL11" s="160">
        <f t="shared" si="90"/>
        <v>46327</v>
      </c>
      <c r="CM11" s="160">
        <f t="shared" si="91"/>
        <v>46356</v>
      </c>
      <c r="CN11" s="164">
        <f t="shared" si="92"/>
        <v>0</v>
      </c>
      <c r="CO11" s="160">
        <f t="shared" si="93"/>
        <v>46357</v>
      </c>
      <c r="CP11" s="160">
        <f t="shared" si="94"/>
        <v>46387</v>
      </c>
      <c r="CQ11" s="164">
        <f t="shared" si="95"/>
        <v>0</v>
      </c>
    </row>
    <row r="12" s="86" customFormat="1" ht="24" customHeight="1" outlineLevel="4" spans="1:95">
      <c r="A12" s="125"/>
      <c r="B12" s="126"/>
      <c r="C12" s="127"/>
      <c r="D12" s="125"/>
      <c r="E12" s="126"/>
      <c r="F12" s="126"/>
      <c r="G12" s="126"/>
      <c r="H12" s="128"/>
      <c r="I12" s="128"/>
      <c r="J12" s="128">
        <f t="shared" si="5"/>
        <v>0</v>
      </c>
      <c r="K12" s="128">
        <f t="shared" si="96"/>
        <v>4</v>
      </c>
      <c r="L12" s="153"/>
      <c r="M12" s="154">
        <f>IFERROR(VLOOKUP($L12,'2-2 引出数据_合同数据仓库'!$B$2:$BP$10000,3,FALSE),0)</f>
        <v>0</v>
      </c>
      <c r="N12" s="128"/>
      <c r="O12" s="154">
        <f>IFERROR(VLOOKUP((LEFT(VLOOKUP($L12,'2-2 引出数据_合同数据仓库'!$B$2:$BP$10000,64,FALSE),15)&amp;(RIGHT(VLOOKUP($L12,'2-2 引出数据_合同数据仓库'!$B$2:$BP$10000,64,FALSE),4)+1)),'2-2 引出数据_合同数据仓库'!$B$2:$BP$10000,3,FALSE),0)</f>
        <v>0</v>
      </c>
      <c r="P12" s="128"/>
      <c r="Q12" s="128">
        <f>IFERROR(VLOOKUP($L12,'2-2 引出数据_合同数据仓库'!$B$2:$BP$10000,28,FALSE),0)</f>
        <v>0</v>
      </c>
      <c r="R12" s="128">
        <f>IFERROR(VLOOKUP($L12,'2-2 引出数据_合同数据仓库'!$B$2:$BP$10000,29,FALSE),0)</f>
        <v>0</v>
      </c>
      <c r="S12" s="128">
        <f>IFERROR(VLOOKUP($L12,'2-2 引出数据_合同数据仓库'!$B$2:$BP$10000,4,FALSE),0)</f>
        <v>0</v>
      </c>
      <c r="T12" s="128"/>
      <c r="U12" s="128">
        <f>IFERROR(VLOOKUP($L12,'2-2 引出数据_合同数据仓库'!$B$2:$BP$10000,15,FALSE),0)</f>
        <v>0</v>
      </c>
      <c r="V12" s="128">
        <f t="shared" si="25"/>
        <v>0</v>
      </c>
      <c r="W12" s="128"/>
      <c r="X12" s="160">
        <v>45658</v>
      </c>
      <c r="Y12" s="160">
        <f t="shared" si="26"/>
        <v>45688</v>
      </c>
      <c r="Z12" s="164">
        <f t="shared" si="27"/>
        <v>0</v>
      </c>
      <c r="AA12" s="160">
        <f t="shared" si="28"/>
        <v>45689</v>
      </c>
      <c r="AB12" s="160">
        <f t="shared" si="29"/>
        <v>45716</v>
      </c>
      <c r="AC12" s="164">
        <f t="shared" si="30"/>
        <v>0</v>
      </c>
      <c r="AD12" s="160">
        <f t="shared" si="31"/>
        <v>45717</v>
      </c>
      <c r="AE12" s="160">
        <f t="shared" si="32"/>
        <v>45747</v>
      </c>
      <c r="AF12" s="164">
        <f t="shared" si="33"/>
        <v>0</v>
      </c>
      <c r="AG12" s="160">
        <f t="shared" si="34"/>
        <v>45748</v>
      </c>
      <c r="AH12" s="160">
        <f t="shared" si="35"/>
        <v>45777</v>
      </c>
      <c r="AI12" s="164">
        <f t="shared" si="36"/>
        <v>0</v>
      </c>
      <c r="AJ12" s="160">
        <f t="shared" si="37"/>
        <v>45778</v>
      </c>
      <c r="AK12" s="160">
        <f t="shared" si="38"/>
        <v>45808</v>
      </c>
      <c r="AL12" s="164">
        <f t="shared" si="39"/>
        <v>0</v>
      </c>
      <c r="AM12" s="160">
        <f t="shared" si="40"/>
        <v>45809</v>
      </c>
      <c r="AN12" s="160">
        <f t="shared" si="41"/>
        <v>45838</v>
      </c>
      <c r="AO12" s="164">
        <f t="shared" si="42"/>
        <v>0</v>
      </c>
      <c r="AP12" s="160">
        <f t="shared" si="43"/>
        <v>45839</v>
      </c>
      <c r="AQ12" s="160">
        <f t="shared" si="44"/>
        <v>45869</v>
      </c>
      <c r="AR12" s="164">
        <f t="shared" si="45"/>
        <v>0</v>
      </c>
      <c r="AS12" s="160">
        <f t="shared" si="46"/>
        <v>45870</v>
      </c>
      <c r="AT12" s="160">
        <f t="shared" si="47"/>
        <v>45900</v>
      </c>
      <c r="AU12" s="164">
        <f t="shared" si="48"/>
        <v>0</v>
      </c>
      <c r="AV12" s="160">
        <f t="shared" si="49"/>
        <v>45901</v>
      </c>
      <c r="AW12" s="160">
        <f t="shared" si="50"/>
        <v>45930</v>
      </c>
      <c r="AX12" s="164">
        <f t="shared" si="51"/>
        <v>0</v>
      </c>
      <c r="AY12" s="160">
        <f t="shared" si="52"/>
        <v>45931</v>
      </c>
      <c r="AZ12" s="160">
        <f t="shared" si="53"/>
        <v>45961</v>
      </c>
      <c r="BA12" s="164">
        <f t="shared" si="54"/>
        <v>0</v>
      </c>
      <c r="BB12" s="160">
        <f t="shared" si="55"/>
        <v>45962</v>
      </c>
      <c r="BC12" s="160">
        <f t="shared" si="56"/>
        <v>45991</v>
      </c>
      <c r="BD12" s="164">
        <f t="shared" si="57"/>
        <v>0</v>
      </c>
      <c r="BE12" s="160">
        <f t="shared" si="58"/>
        <v>45992</v>
      </c>
      <c r="BF12" s="160">
        <f t="shared" si="59"/>
        <v>46022</v>
      </c>
      <c r="BG12" s="164">
        <f t="shared" si="60"/>
        <v>0</v>
      </c>
      <c r="BH12" s="160">
        <v>46023</v>
      </c>
      <c r="BI12" s="160">
        <f t="shared" si="61"/>
        <v>46053</v>
      </c>
      <c r="BJ12" s="164">
        <f t="shared" si="62"/>
        <v>0</v>
      </c>
      <c r="BK12" s="160">
        <f t="shared" si="63"/>
        <v>46054</v>
      </c>
      <c r="BL12" s="160">
        <f t="shared" si="64"/>
        <v>46081</v>
      </c>
      <c r="BM12" s="164">
        <f t="shared" si="65"/>
        <v>0</v>
      </c>
      <c r="BN12" s="160">
        <f t="shared" si="66"/>
        <v>46082</v>
      </c>
      <c r="BO12" s="160">
        <f t="shared" si="67"/>
        <v>46112</v>
      </c>
      <c r="BP12" s="164">
        <f t="shared" si="68"/>
        <v>0</v>
      </c>
      <c r="BQ12" s="160">
        <f t="shared" si="69"/>
        <v>46113</v>
      </c>
      <c r="BR12" s="160">
        <f t="shared" si="70"/>
        <v>46142</v>
      </c>
      <c r="BS12" s="164">
        <f t="shared" si="71"/>
        <v>0</v>
      </c>
      <c r="BT12" s="160">
        <f t="shared" si="72"/>
        <v>46143</v>
      </c>
      <c r="BU12" s="160">
        <f t="shared" si="73"/>
        <v>46173</v>
      </c>
      <c r="BV12" s="164">
        <f t="shared" si="74"/>
        <v>0</v>
      </c>
      <c r="BW12" s="160">
        <f t="shared" si="75"/>
        <v>46174</v>
      </c>
      <c r="BX12" s="160">
        <f t="shared" si="76"/>
        <v>46203</v>
      </c>
      <c r="BY12" s="164">
        <f t="shared" si="77"/>
        <v>0</v>
      </c>
      <c r="BZ12" s="160">
        <f t="shared" si="78"/>
        <v>46204</v>
      </c>
      <c r="CA12" s="160">
        <f t="shared" si="79"/>
        <v>46234</v>
      </c>
      <c r="CB12" s="164">
        <f t="shared" si="80"/>
        <v>0</v>
      </c>
      <c r="CC12" s="160">
        <f t="shared" si="81"/>
        <v>46235</v>
      </c>
      <c r="CD12" s="160">
        <f t="shared" si="82"/>
        <v>46265</v>
      </c>
      <c r="CE12" s="164">
        <f t="shared" si="83"/>
        <v>0</v>
      </c>
      <c r="CF12" s="160">
        <f t="shared" si="84"/>
        <v>46266</v>
      </c>
      <c r="CG12" s="160">
        <f t="shared" si="85"/>
        <v>46295</v>
      </c>
      <c r="CH12" s="164">
        <f t="shared" si="86"/>
        <v>0</v>
      </c>
      <c r="CI12" s="160">
        <f t="shared" si="87"/>
        <v>46296</v>
      </c>
      <c r="CJ12" s="160">
        <f t="shared" si="88"/>
        <v>46326</v>
      </c>
      <c r="CK12" s="164">
        <f t="shared" si="89"/>
        <v>0</v>
      </c>
      <c r="CL12" s="160">
        <f t="shared" si="90"/>
        <v>46327</v>
      </c>
      <c r="CM12" s="160">
        <f t="shared" si="91"/>
        <v>46356</v>
      </c>
      <c r="CN12" s="164">
        <f t="shared" si="92"/>
        <v>0</v>
      </c>
      <c r="CO12" s="160">
        <f t="shared" si="93"/>
        <v>46357</v>
      </c>
      <c r="CP12" s="160">
        <f t="shared" si="94"/>
        <v>46387</v>
      </c>
      <c r="CQ12" s="164">
        <f t="shared" si="95"/>
        <v>0</v>
      </c>
    </row>
    <row r="13" s="86" customFormat="1" ht="24" customHeight="1" outlineLevel="4" spans="1:95">
      <c r="A13" s="129" t="s">
        <v>2806</v>
      </c>
      <c r="B13" s="130"/>
      <c r="C13" s="130"/>
      <c r="D13" s="130"/>
      <c r="E13" s="130"/>
      <c r="F13" s="130"/>
      <c r="G13" s="131"/>
      <c r="H13" s="132"/>
      <c r="I13" s="132"/>
      <c r="J13" s="132"/>
      <c r="K13" s="132"/>
      <c r="L13" s="155"/>
      <c r="M13" s="155"/>
      <c r="N13" s="132"/>
      <c r="O13" s="155"/>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c r="AY13" s="132"/>
      <c r="AZ13" s="132"/>
      <c r="BA13" s="132"/>
      <c r="BB13" s="132"/>
      <c r="BC13" s="132"/>
      <c r="BD13" s="132"/>
      <c r="BE13" s="132"/>
      <c r="BF13" s="132"/>
      <c r="BG13" s="132"/>
      <c r="BH13" s="132"/>
      <c r="BI13" s="132"/>
      <c r="BJ13" s="132"/>
      <c r="BK13" s="132"/>
      <c r="BL13" s="132"/>
      <c r="BM13" s="132"/>
      <c r="BN13" s="132"/>
      <c r="BO13" s="132"/>
      <c r="BP13" s="132"/>
      <c r="BQ13" s="132"/>
      <c r="BR13" s="132"/>
      <c r="BS13" s="132"/>
      <c r="BT13" s="132"/>
      <c r="BU13" s="132"/>
      <c r="BV13" s="132"/>
      <c r="BW13" s="132"/>
      <c r="BX13" s="132"/>
      <c r="BY13" s="132"/>
      <c r="BZ13" s="132"/>
      <c r="CA13" s="132"/>
      <c r="CB13" s="132"/>
      <c r="CC13" s="132"/>
      <c r="CD13" s="132"/>
      <c r="CE13" s="132"/>
      <c r="CF13" s="132"/>
      <c r="CG13" s="132"/>
      <c r="CH13" s="132"/>
      <c r="CI13" s="132"/>
      <c r="CJ13" s="132"/>
      <c r="CK13" s="132"/>
      <c r="CL13" s="132"/>
      <c r="CM13" s="132"/>
      <c r="CN13" s="132"/>
      <c r="CO13" s="132"/>
      <c r="CP13" s="132"/>
      <c r="CQ13" s="132"/>
    </row>
    <row r="14" s="86" customFormat="1" ht="24" customHeight="1" outlineLevel="3" spans="1:95">
      <c r="A14" s="121"/>
      <c r="B14" s="122" t="s">
        <v>784</v>
      </c>
      <c r="C14" s="123" t="s">
        <v>67</v>
      </c>
      <c r="D14" s="121" t="s">
        <v>68</v>
      </c>
      <c r="E14" s="122"/>
      <c r="F14" s="122"/>
      <c r="G14" s="122"/>
      <c r="H14" s="124">
        <f>X14+AA14+AD14+AG14+AJ14+AM14+AP14+AS14+AV14+AY14+BB14+BE14</f>
        <v>0</v>
      </c>
      <c r="I14" s="124">
        <f>Y14+AB14+AE14+AH14+AK14+AN14+AQ14+AT14+AW14+AZ14+BC14+BF14</f>
        <v>0</v>
      </c>
      <c r="J14" s="124">
        <f t="shared" si="5"/>
        <v>0</v>
      </c>
      <c r="K14" s="124"/>
      <c r="L14" s="152"/>
      <c r="M14" s="152"/>
      <c r="N14" s="124"/>
      <c r="O14" s="152"/>
      <c r="P14" s="124"/>
      <c r="Q14" s="124"/>
      <c r="R14" s="124"/>
      <c r="S14" s="124"/>
      <c r="T14" s="124"/>
      <c r="U14" s="124"/>
      <c r="V14" s="124"/>
      <c r="W14" s="124"/>
      <c r="X14" s="124">
        <f>VLOOKUP($C14,'1 预算编制表单'!$C:$BJ,27,FALSE)</f>
        <v>0</v>
      </c>
      <c r="Y14" s="124">
        <f>X14-Z14</f>
        <v>0</v>
      </c>
      <c r="Z14" s="124">
        <f>SUM(Z15:Z19)</f>
        <v>0</v>
      </c>
      <c r="AA14" s="124">
        <f>VLOOKUP($C14,'1 预算编制表单'!$C:$BJ,30,FALSE)</f>
        <v>0</v>
      </c>
      <c r="AB14" s="124">
        <f>AA14-AC14</f>
        <v>0</v>
      </c>
      <c r="AC14" s="124">
        <f>SUM(AC15:AC19)</f>
        <v>0</v>
      </c>
      <c r="AD14" s="124">
        <f>VLOOKUP($C14,'1 预算编制表单'!$C:$BJ,33,FALSE)</f>
        <v>0</v>
      </c>
      <c r="AE14" s="124">
        <f>AD14-AF14</f>
        <v>0</v>
      </c>
      <c r="AF14" s="124">
        <f>SUM(AF15:AF19)</f>
        <v>0</v>
      </c>
      <c r="AG14" s="124">
        <f>VLOOKUP($C14,'1 预算编制表单'!$C:$BJ,36,FALSE)</f>
        <v>0</v>
      </c>
      <c r="AH14" s="124">
        <f>AG14-AI14</f>
        <v>0</v>
      </c>
      <c r="AI14" s="124">
        <f>SUM(AI15:AI19)</f>
        <v>0</v>
      </c>
      <c r="AJ14" s="124">
        <f>VLOOKUP($C14,'1 预算编制表单'!$C:$BJ,39,FALSE)</f>
        <v>0</v>
      </c>
      <c r="AK14" s="124">
        <f>AJ14-AL14</f>
        <v>0</v>
      </c>
      <c r="AL14" s="124">
        <f>SUM(AL15:AL19)</f>
        <v>0</v>
      </c>
      <c r="AM14" s="124">
        <f>VLOOKUP($C14,'1 预算编制表单'!$C:$BJ,42,FALSE)</f>
        <v>0</v>
      </c>
      <c r="AN14" s="124">
        <f>AM14-AO14</f>
        <v>0</v>
      </c>
      <c r="AO14" s="124">
        <f>SUM(AO15:AO19)</f>
        <v>0</v>
      </c>
      <c r="AP14" s="124">
        <f>VLOOKUP($C14,'1 预算编制表单'!$C:$BJ,45,FALSE)</f>
        <v>0</v>
      </c>
      <c r="AQ14" s="124">
        <f>AP14-AR14</f>
        <v>0</v>
      </c>
      <c r="AR14" s="124">
        <f>SUM(AR15:AR19)</f>
        <v>0</v>
      </c>
      <c r="AS14" s="124">
        <f>VLOOKUP($C14,'1 预算编制表单'!$C:$BJ,48,FALSE)</f>
        <v>0</v>
      </c>
      <c r="AT14" s="124">
        <f>AS14-AU14</f>
        <v>0</v>
      </c>
      <c r="AU14" s="124">
        <f>SUM(AU15:AU19)</f>
        <v>0</v>
      </c>
      <c r="AV14" s="124">
        <f>VLOOKUP($C14,'1 预算编制表单'!$C:$BJ,51,FALSE)</f>
        <v>0</v>
      </c>
      <c r="AW14" s="124">
        <f>AV14-AX14</f>
        <v>0</v>
      </c>
      <c r="AX14" s="124">
        <f>SUM(AX15:AX19)</f>
        <v>0</v>
      </c>
      <c r="AY14" s="124">
        <f>VLOOKUP($C14,'1 预算编制表单'!$C:$BJ,54,FALSE)</f>
        <v>0</v>
      </c>
      <c r="AZ14" s="124">
        <f>AY14-BA14</f>
        <v>0</v>
      </c>
      <c r="BA14" s="124">
        <f>SUM(BA15:BA19)</f>
        <v>0</v>
      </c>
      <c r="BB14" s="124">
        <f>VLOOKUP($C14,'1 预算编制表单'!$C:$BJ,57,FALSE)</f>
        <v>0</v>
      </c>
      <c r="BC14" s="124">
        <f>BB14-BD14</f>
        <v>0</v>
      </c>
      <c r="BD14" s="124">
        <f>SUM(BD15:BD19)</f>
        <v>0</v>
      </c>
      <c r="BE14" s="124">
        <f>VLOOKUP($C14,'1 预算编制表单'!$C:$BJ,60,FALSE)</f>
        <v>0</v>
      </c>
      <c r="BF14" s="124">
        <f>BE14-BG14</f>
        <v>0</v>
      </c>
      <c r="BG14" s="124">
        <f>SUM(BG15:BG19)</f>
        <v>0</v>
      </c>
      <c r="BH14" s="124">
        <f>VLOOKUP($C14,'1 预算编制表单'!$C:$BJ,27,FALSE)</f>
        <v>0</v>
      </c>
      <c r="BI14" s="124">
        <f>BH14-BJ14</f>
        <v>0</v>
      </c>
      <c r="BJ14" s="124">
        <f>SUM(BJ15:BJ19)</f>
        <v>0</v>
      </c>
      <c r="BK14" s="124">
        <f>VLOOKUP($C14,'1 预算编制表单'!$C:$BJ,30,FALSE)</f>
        <v>0</v>
      </c>
      <c r="BL14" s="124">
        <f>BK14-BM14</f>
        <v>0</v>
      </c>
      <c r="BM14" s="124">
        <f>SUM(BM15:BM19)</f>
        <v>0</v>
      </c>
      <c r="BN14" s="124">
        <f>VLOOKUP($C14,'1 预算编制表单'!$C:$BJ,33,FALSE)</f>
        <v>0</v>
      </c>
      <c r="BO14" s="124">
        <f>BN14-BP14</f>
        <v>0</v>
      </c>
      <c r="BP14" s="124">
        <f>SUM(BP15:BP19)</f>
        <v>0</v>
      </c>
      <c r="BQ14" s="124">
        <f>VLOOKUP($C14,'1 预算编制表单'!$C:$BJ,36,FALSE)</f>
        <v>0</v>
      </c>
      <c r="BR14" s="124">
        <f>BQ14-BS14</f>
        <v>0</v>
      </c>
      <c r="BS14" s="124">
        <f>SUM(BS15:BS19)</f>
        <v>0</v>
      </c>
      <c r="BT14" s="124">
        <f>VLOOKUP($C14,'1 预算编制表单'!$C:$BJ,39,FALSE)</f>
        <v>0</v>
      </c>
      <c r="BU14" s="124">
        <f>BT14-BV14</f>
        <v>0</v>
      </c>
      <c r="BV14" s="124">
        <f>SUM(BV15:BV19)</f>
        <v>0</v>
      </c>
      <c r="BW14" s="124">
        <f>VLOOKUP($C14,'1 预算编制表单'!$C:$BJ,42,FALSE)</f>
        <v>0</v>
      </c>
      <c r="BX14" s="124">
        <f>BW14-BY14</f>
        <v>0</v>
      </c>
      <c r="BY14" s="124">
        <f>SUM(BY15:BY19)</f>
        <v>0</v>
      </c>
      <c r="BZ14" s="124">
        <f>VLOOKUP($C14,'1 预算编制表单'!$C:$BJ,45,FALSE)</f>
        <v>0</v>
      </c>
      <c r="CA14" s="124">
        <f>BZ14-CB14</f>
        <v>0</v>
      </c>
      <c r="CB14" s="124">
        <f>SUM(CB15:CB19)</f>
        <v>0</v>
      </c>
      <c r="CC14" s="124">
        <f>VLOOKUP($C14,'1 预算编制表单'!$C:$BJ,48,FALSE)</f>
        <v>0</v>
      </c>
      <c r="CD14" s="124">
        <f>CC14-CE14</f>
        <v>0</v>
      </c>
      <c r="CE14" s="124">
        <f>SUM(CE15:CE19)</f>
        <v>0</v>
      </c>
      <c r="CF14" s="124">
        <f>VLOOKUP($C14,'1 预算编制表单'!$C:$BJ,51,FALSE)</f>
        <v>0</v>
      </c>
      <c r="CG14" s="124">
        <f>CF14-CH14</f>
        <v>0</v>
      </c>
      <c r="CH14" s="124">
        <f>SUM(CH15:CH19)</f>
        <v>0</v>
      </c>
      <c r="CI14" s="124">
        <f>VLOOKUP($C14,'1 预算编制表单'!$C:$BJ,54,FALSE)</f>
        <v>0</v>
      </c>
      <c r="CJ14" s="124">
        <f>CI14-CK14</f>
        <v>0</v>
      </c>
      <c r="CK14" s="124">
        <f>SUM(CK15:CK19)</f>
        <v>0</v>
      </c>
      <c r="CL14" s="124">
        <f>VLOOKUP($C14,'1 预算编制表单'!$C:$BJ,57,FALSE)</f>
        <v>0</v>
      </c>
      <c r="CM14" s="124">
        <f>CL14-CN14</f>
        <v>0</v>
      </c>
      <c r="CN14" s="124">
        <f>SUM(CN15:CN19)</f>
        <v>0</v>
      </c>
      <c r="CO14" s="124">
        <f>VLOOKUP($C14,'1 预算编制表单'!$C:$BJ,60,FALSE)</f>
        <v>0</v>
      </c>
      <c r="CP14" s="124">
        <f>CO14-CQ14</f>
        <v>0</v>
      </c>
      <c r="CQ14" s="124">
        <f>SUM(CQ15:CQ19)</f>
        <v>0</v>
      </c>
    </row>
    <row r="15" s="86" customFormat="1" ht="24" customHeight="1" outlineLevel="4" spans="1:95">
      <c r="A15" s="125"/>
      <c r="B15" s="126"/>
      <c r="C15" s="127" t="s">
        <v>112</v>
      </c>
      <c r="D15" s="133" t="s">
        <v>2807</v>
      </c>
      <c r="E15" s="126"/>
      <c r="F15" s="126"/>
      <c r="G15" s="126"/>
      <c r="H15" s="128"/>
      <c r="I15" s="128"/>
      <c r="J15" s="128">
        <f t="shared" si="5"/>
        <v>0</v>
      </c>
      <c r="K15" s="156">
        <v>1</v>
      </c>
      <c r="L15" s="157"/>
      <c r="M15" s="157"/>
      <c r="N15" s="128"/>
      <c r="O15" s="154"/>
      <c r="P15" s="128"/>
      <c r="Q15" s="128"/>
      <c r="R15" s="128"/>
      <c r="S15" s="128"/>
      <c r="T15" s="128"/>
      <c r="U15" s="128"/>
      <c r="V15" s="128"/>
      <c r="W15" s="128"/>
      <c r="X15" s="160"/>
      <c r="Y15" s="160"/>
      <c r="Z15" s="156">
        <f>报销单计算表!B20</f>
        <v>0</v>
      </c>
      <c r="AA15" s="160"/>
      <c r="AB15" s="160"/>
      <c r="AC15" s="156">
        <f>报销单计算表!C20</f>
        <v>0</v>
      </c>
      <c r="AD15" s="160"/>
      <c r="AE15" s="160"/>
      <c r="AF15" s="156">
        <f>报销单计算表!D20</f>
        <v>0</v>
      </c>
      <c r="AG15" s="160"/>
      <c r="AH15" s="165"/>
      <c r="AI15" s="156">
        <f>报销单计算表!E20</f>
        <v>0</v>
      </c>
      <c r="AJ15" s="165"/>
      <c r="AK15" s="165"/>
      <c r="AL15" s="156">
        <f>报销单计算表!F20</f>
        <v>0</v>
      </c>
      <c r="AM15" s="165"/>
      <c r="AN15" s="165"/>
      <c r="AO15" s="156">
        <f>报销单计算表!G20</f>
        <v>0</v>
      </c>
      <c r="AP15" s="165"/>
      <c r="AQ15" s="165"/>
      <c r="AR15" s="156">
        <f>报销单计算表!H20</f>
        <v>0</v>
      </c>
      <c r="AS15" s="165"/>
      <c r="AT15" s="165"/>
      <c r="AU15" s="156">
        <f>报销单计算表!I20</f>
        <v>0</v>
      </c>
      <c r="AV15" s="165"/>
      <c r="AW15" s="165"/>
      <c r="AX15" s="156">
        <f>报销单计算表!J20</f>
        <v>0</v>
      </c>
      <c r="AY15" s="160"/>
      <c r="AZ15" s="165"/>
      <c r="BA15" s="156">
        <f>报销单计算表!K20</f>
        <v>0</v>
      </c>
      <c r="BB15" s="165"/>
      <c r="BC15" s="165"/>
      <c r="BD15" s="156">
        <f>报销单计算表!L20</f>
        <v>0</v>
      </c>
      <c r="BE15" s="165"/>
      <c r="BF15" s="165"/>
      <c r="BG15" s="156">
        <f>报销单计算表!M20</f>
        <v>0</v>
      </c>
      <c r="BH15" s="160">
        <v>46023</v>
      </c>
      <c r="BI15" s="160">
        <v>46053</v>
      </c>
      <c r="BJ15" s="169">
        <v>0</v>
      </c>
      <c r="BK15" s="160">
        <v>46054</v>
      </c>
      <c r="BL15" s="160">
        <v>46081</v>
      </c>
      <c r="BM15" s="169">
        <v>0</v>
      </c>
      <c r="BN15" s="160">
        <v>46082</v>
      </c>
      <c r="BO15" s="160">
        <v>46112</v>
      </c>
      <c r="BP15" s="169">
        <v>0</v>
      </c>
      <c r="BQ15" s="160">
        <v>46113</v>
      </c>
      <c r="BR15" s="160">
        <v>46142</v>
      </c>
      <c r="BS15" s="169">
        <v>0</v>
      </c>
      <c r="BT15" s="160">
        <v>46143</v>
      </c>
      <c r="BU15" s="160">
        <v>46173</v>
      </c>
      <c r="BV15" s="169">
        <v>0</v>
      </c>
      <c r="BW15" s="160">
        <v>46174</v>
      </c>
      <c r="BX15" s="160">
        <v>46203</v>
      </c>
      <c r="BY15" s="169">
        <v>0</v>
      </c>
      <c r="BZ15" s="160">
        <v>46204</v>
      </c>
      <c r="CA15" s="160">
        <v>46234</v>
      </c>
      <c r="CB15" s="169">
        <v>0</v>
      </c>
      <c r="CC15" s="160">
        <v>46235</v>
      </c>
      <c r="CD15" s="160">
        <v>46265</v>
      </c>
      <c r="CE15" s="169">
        <v>0</v>
      </c>
      <c r="CF15" s="160">
        <v>46266</v>
      </c>
      <c r="CG15" s="160">
        <v>46295</v>
      </c>
      <c r="CH15" s="169">
        <v>0</v>
      </c>
      <c r="CI15" s="160">
        <v>46296</v>
      </c>
      <c r="CJ15" s="160">
        <v>46326</v>
      </c>
      <c r="CK15" s="169">
        <v>0</v>
      </c>
      <c r="CL15" s="160">
        <v>46327</v>
      </c>
      <c r="CM15" s="160">
        <v>46356</v>
      </c>
      <c r="CN15" s="169">
        <v>0</v>
      </c>
      <c r="CO15" s="160">
        <v>46357</v>
      </c>
      <c r="CP15" s="160">
        <v>46387</v>
      </c>
      <c r="CQ15" s="169">
        <v>0</v>
      </c>
    </row>
    <row r="16" s="86" customFormat="1" ht="24" customHeight="1" outlineLevel="4" spans="1:95">
      <c r="A16" s="125"/>
      <c r="B16" s="126"/>
      <c r="C16" s="127"/>
      <c r="D16" s="125"/>
      <c r="E16" s="126"/>
      <c r="F16" s="126"/>
      <c r="G16" s="126"/>
      <c r="H16" s="128"/>
      <c r="I16" s="128"/>
      <c r="J16" s="128">
        <f t="shared" si="5"/>
        <v>0</v>
      </c>
      <c r="K16" s="128">
        <f t="shared" si="96"/>
        <v>2</v>
      </c>
      <c r="L16" s="153"/>
      <c r="M16" s="154">
        <f>IFERROR(VLOOKUP($L16,'2-2 引出数据_合同数据仓库'!$B$2:$BP$10000,3,FALSE),0)</f>
        <v>0</v>
      </c>
      <c r="N16" s="128"/>
      <c r="O16" s="154">
        <f>IFERROR(VLOOKUP((LEFT(VLOOKUP($L16,'2-2 引出数据_合同数据仓库'!$B$2:$BP$10000,64,FALSE),15)&amp;(RIGHT(VLOOKUP($L16,'2-2 引出数据_合同数据仓库'!$B$2:$BP$10000,64,FALSE),4)+1)),'2-2 引出数据_合同数据仓库'!$B$2:$BP$10000,3,FALSE),0)</f>
        <v>0</v>
      </c>
      <c r="P16" s="128"/>
      <c r="Q16" s="128">
        <f>IFERROR(VLOOKUP($L16,'2-2 引出数据_合同数据仓库'!$B$2:$BP$10000,28,FALSE),0)</f>
        <v>0</v>
      </c>
      <c r="R16" s="128">
        <f>IFERROR(VLOOKUP($L16,'2-2 引出数据_合同数据仓库'!$B$2:$BP$10000,29,FALSE),0)</f>
        <v>0</v>
      </c>
      <c r="S16" s="128">
        <f>IFERROR(VLOOKUP($L16,'2-2 引出数据_合同数据仓库'!$B$2:$BP$10000,4,FALSE),0)</f>
        <v>0</v>
      </c>
      <c r="T16" s="128"/>
      <c r="U16" s="128">
        <f>IFERROR(VLOOKUP($L16,'2-2 引出数据_合同数据仓库'!$B$2:$BP$10000,15,FALSE),0)</f>
        <v>0</v>
      </c>
      <c r="V16" s="128">
        <f t="shared" ref="V16:V18" si="97">U16/(S16-R16+1)*365</f>
        <v>0</v>
      </c>
      <c r="W16" s="128"/>
      <c r="X16" s="160">
        <v>45658</v>
      </c>
      <c r="Y16" s="160">
        <f t="shared" ref="Y16:Y18" si="98">X16+30</f>
        <v>45688</v>
      </c>
      <c r="Z16" s="164">
        <f t="shared" ref="Z16:Z18" si="99">IFERROR(IF(($R16-Y16)&gt;=0,0,IF(($S16-X16)&lt;0,0,IF(AND(($S16-Y16)&gt;0,(X16-$R16)&gt;0),$V16/365*(Y16-X16+1),IF(AND(($S16-Y16)&lt;=0,(X16-$R16)&gt;0),$V16/365*($S16-X16+1),$V16/365*(Y16-$R16+1))))),0)</f>
        <v>0</v>
      </c>
      <c r="AA16" s="160">
        <f t="shared" ref="AA16:AA18" si="100">Y16+1</f>
        <v>45689</v>
      </c>
      <c r="AB16" s="160">
        <f t="shared" ref="AB16:AB18" si="101">AA16+27</f>
        <v>45716</v>
      </c>
      <c r="AC16" s="164">
        <f t="shared" ref="AC16:AC18" si="102">IFERROR(IF(($R16-AB16)&gt;=0,0,IF(($S16-AA16)&lt;0,0,IF(AND(($S16-AB16)&gt;0,(AA16-$R16)&gt;0),$V16/365*(AB16-AA16+1),IF(AND(($S16-AB16)&lt;=0,(AA16-$R16)&gt;0),$V16/365*($S16-AA16+1),$V16/365*(AB16-$R16+1))))),0)</f>
        <v>0</v>
      </c>
      <c r="AD16" s="160">
        <f t="shared" ref="AD16:AD18" si="103">AB16+1</f>
        <v>45717</v>
      </c>
      <c r="AE16" s="160">
        <f t="shared" ref="AE16:AE18" si="104">AD16+30</f>
        <v>45747</v>
      </c>
      <c r="AF16" s="164">
        <f t="shared" ref="AF16:AF18" si="105">IFERROR(IF(($R16-AE16)&gt;=0,0,IF(($S16-AD16)&lt;0,0,IF(AND(($S16-AE16)&gt;0,(AD16-$R16)&gt;0),$V16/365*(AE16-AD16+1),IF(AND(($S16-AE16)&lt;=0,(AD16-$R16)&gt;0),$V16/365*($S16-AD16+1),$V16/365*(AE16-$R16+1))))),0)</f>
        <v>0</v>
      </c>
      <c r="AG16" s="160">
        <f t="shared" ref="AG16:AG18" si="106">AE16+1</f>
        <v>45748</v>
      </c>
      <c r="AH16" s="160">
        <f t="shared" ref="AH16:AH18" si="107">AG16+29</f>
        <v>45777</v>
      </c>
      <c r="AI16" s="164">
        <f t="shared" ref="AI16:AI18" si="108">IFERROR(IF(($R16-AH16)&gt;=0,0,IF(($S16-AG16)&lt;0,0,IF(AND(($S16-AH16)&gt;0,(AG16-$R16)&gt;0),$V16/365*(AH16-AG16+1),IF(AND(($S16-AH16)&lt;=0,(AG16-$R16)&gt;0),$V16/365*($S16-AG16+1),$V16/365*(AH16-$R16+1))))),0)</f>
        <v>0</v>
      </c>
      <c r="AJ16" s="160">
        <f t="shared" ref="AJ16:AJ18" si="109">AH16+1</f>
        <v>45778</v>
      </c>
      <c r="AK16" s="160">
        <f t="shared" ref="AK16:AK18" si="110">AJ16+30</f>
        <v>45808</v>
      </c>
      <c r="AL16" s="164">
        <f t="shared" ref="AL16:AL18" si="111">IFERROR(IF(($R16-AK16)&gt;=0,0,IF(($S16-AJ16)&lt;0,0,IF(AND(($S16-AK16)&gt;0,(AJ16-$R16)&gt;0),$V16/365*(AK16-AJ16+1),IF(AND(($S16-AK16)&lt;=0,(AJ16-$R16)&gt;0),$V16/365*($S16-AJ16+1),$V16/365*(AK16-$R16+1))))),0)</f>
        <v>0</v>
      </c>
      <c r="AM16" s="160">
        <f t="shared" ref="AM16:AM18" si="112">AK16+1</f>
        <v>45809</v>
      </c>
      <c r="AN16" s="160">
        <f t="shared" ref="AN16:AN18" si="113">AM16+29</f>
        <v>45838</v>
      </c>
      <c r="AO16" s="164">
        <f t="shared" ref="AO16:AO18" si="114">IFERROR(IF(($R16-AN16)&gt;=0,0,IF(($S16-AM16)&lt;0,0,IF(AND(($S16-AN16)&gt;0,(AM16-$R16)&gt;0),$V16/365*(AN16-AM16+1),IF(AND(($S16-AN16)&lt;=0,(AM16-$R16)&gt;0),$V16/365*($S16-AM16+1),$V16/365*(AN16-$R16+1))))),0)</f>
        <v>0</v>
      </c>
      <c r="AP16" s="160">
        <f t="shared" ref="AP16:AP18" si="115">AN16+1</f>
        <v>45839</v>
      </c>
      <c r="AQ16" s="160">
        <f t="shared" ref="AQ16:AQ18" si="116">AP16+30</f>
        <v>45869</v>
      </c>
      <c r="AR16" s="164">
        <f t="shared" ref="AR16:AR18" si="117">IFERROR(IF(($R16-AQ16)&gt;=0,0,IF(($S16-AP16)&lt;0,0,IF(AND(($S16-AQ16)&gt;0,(AP16-$R16)&gt;0),$V16/365*(AQ16-AP16+1),IF(AND(($S16-AQ16)&lt;=0,(AP16-$R16)&gt;0),$V16/365*($S16-AP16+1),$V16/365*(AQ16-$R16+1))))),0)</f>
        <v>0</v>
      </c>
      <c r="AS16" s="160">
        <f t="shared" ref="AS16:AS18" si="118">AQ16+1</f>
        <v>45870</v>
      </c>
      <c r="AT16" s="160">
        <f t="shared" ref="AT16:AT18" si="119">AS16+30</f>
        <v>45900</v>
      </c>
      <c r="AU16" s="164">
        <f t="shared" ref="AU16:AU18" si="120">IFERROR(IF(($R16-AT16)&gt;=0,0,IF(($S16-AS16)&lt;0,0,IF(AND(($S16-AT16)&gt;0,(AS16-$R16)&gt;0),$V16/365*(AT16-AS16+1),IF(AND(($S16-AT16)&lt;=0,(AS16-$R16)&gt;0),$V16/365*($S16-AS16+1),$V16/365*(AT16-$R16+1))))),0)</f>
        <v>0</v>
      </c>
      <c r="AV16" s="160">
        <f t="shared" ref="AV16:AV18" si="121">AT16+1</f>
        <v>45901</v>
      </c>
      <c r="AW16" s="160">
        <f t="shared" ref="AW16:AW18" si="122">AV16+29</f>
        <v>45930</v>
      </c>
      <c r="AX16" s="164">
        <f t="shared" ref="AX16:AX18" si="123">IFERROR(IF(($R16-AW16)&gt;=0,0,IF(($S16-AV16)&lt;0,0,IF(AND(($S16-AW16)&gt;0,(AV16-$R16)&gt;0),$V16/365*(AW16-AV16+1),IF(AND(($S16-AW16)&lt;=0,(AV16-$R16)&gt;0),$V16/365*($S16-AV16+1),$V16/365*(AW16-$R16+1))))),0)</f>
        <v>0</v>
      </c>
      <c r="AY16" s="160">
        <f t="shared" ref="AY16:AY18" si="124">AW16+1</f>
        <v>45931</v>
      </c>
      <c r="AZ16" s="160">
        <f t="shared" ref="AZ16:AZ18" si="125">AY16+30</f>
        <v>45961</v>
      </c>
      <c r="BA16" s="164">
        <f t="shared" ref="BA16:BA18" si="126">IFERROR(IF(($R16-AZ16)&gt;=0,0,IF(($S16-AY16)&lt;0,0,IF(AND(($S16-AZ16)&gt;0,(AY16-$R16)&gt;0),$V16/365*(AZ16-AY16+1),IF(AND(($S16-AZ16)&lt;=0,(AY16-$R16)&gt;0),$V16/365*($S16-AY16+1),$V16/365*(AZ16-$R16+1))))),0)</f>
        <v>0</v>
      </c>
      <c r="BB16" s="160">
        <f t="shared" ref="BB16:BB18" si="127">AZ16+1</f>
        <v>45962</v>
      </c>
      <c r="BC16" s="160">
        <f t="shared" ref="BC16:BC18" si="128">BB16+29</f>
        <v>45991</v>
      </c>
      <c r="BD16" s="164">
        <f t="shared" ref="BD16:BD18" si="129">IFERROR(IF(($R16-BC16)&gt;=0,0,IF(($S16-BB16)&lt;0,0,IF(AND(($S16-BC16)&gt;0,(BB16-$R16)&gt;0),$V16/365*(BC16-BB16+1),IF(AND(($S16-BC16)&lt;=0,(BB16-$R16)&gt;0),$V16/365*($S16-BB16+1),$V16/365*(BC16-$R16+1))))),0)</f>
        <v>0</v>
      </c>
      <c r="BE16" s="160">
        <f t="shared" ref="BE16:BE18" si="130">BC16+1</f>
        <v>45992</v>
      </c>
      <c r="BF16" s="160">
        <f t="shared" ref="BF16:BF18" si="131">BE16+30</f>
        <v>46022</v>
      </c>
      <c r="BG16" s="164">
        <f t="shared" ref="BG16:BG18" si="132">IFERROR(IF(($R16-BF16)&gt;=0,0,IF(($S16-BE16)&lt;0,0,IF(AND(($S16-BF16)&gt;0,(BE16-$R16)&gt;0),$V16/365*(BF16-BE16+1),IF(AND(($S16-BF16)&lt;=0,(BE16-$R16)&gt;0),$V16/365*($S16-BE16+1),$V16/365*(BF16-$R16+1))))),0)</f>
        <v>0</v>
      </c>
      <c r="BH16" s="160">
        <v>46023</v>
      </c>
      <c r="BI16" s="160">
        <f t="shared" ref="BI16:BI18" si="133">BH16+30</f>
        <v>46053</v>
      </c>
      <c r="BJ16" s="164">
        <f t="shared" ref="BJ16:BJ18" si="134">IFERROR(IF(($R16-BI16)&gt;=0,0,IF(($S16-BH16)&lt;0,0,IF(AND(($S16-BI16)&gt;0,(BH16-$R16)&gt;0),$V16/365*(BI16-BH16+1),IF(AND(($S16-BI16)&lt;=0,(BH16-$R16)&gt;0),$V16/365*($S16-BH16+1),$V16/365*(BI16-$R16+1))))),0)</f>
        <v>0</v>
      </c>
      <c r="BK16" s="160">
        <f t="shared" ref="BK16:BK18" si="135">BI16+1</f>
        <v>46054</v>
      </c>
      <c r="BL16" s="160">
        <f t="shared" ref="BL16:BL18" si="136">BK16+27</f>
        <v>46081</v>
      </c>
      <c r="BM16" s="164">
        <f t="shared" ref="BM16:BM18" si="137">IFERROR(IF(($R16-BL16)&gt;=0,0,IF(($S16-BK16)&lt;0,0,IF(AND(($S16-BL16)&gt;0,(BK16-$R16)&gt;0),$V16/365*(BL16-BK16+1),IF(AND(($S16-BL16)&lt;=0,(BK16-$R16)&gt;0),$V16/365*($S16-BK16+1),$V16/365*(BL16-$R16+1))))),0)</f>
        <v>0</v>
      </c>
      <c r="BN16" s="160">
        <f t="shared" ref="BN16:BN18" si="138">BL16+1</f>
        <v>46082</v>
      </c>
      <c r="BO16" s="160">
        <f t="shared" ref="BO16:BO18" si="139">BN16+30</f>
        <v>46112</v>
      </c>
      <c r="BP16" s="164">
        <f t="shared" ref="BP16:BP18" si="140">IFERROR(IF(($R16-BO16)&gt;=0,0,IF(($S16-BN16)&lt;0,0,IF(AND(($S16-BO16)&gt;0,(BN16-$R16)&gt;0),$V16/365*(BO16-BN16+1),IF(AND(($S16-BO16)&lt;=0,(BN16-$R16)&gt;0),$V16/365*($S16-BN16+1),$V16/365*(BO16-$R16+1))))),0)</f>
        <v>0</v>
      </c>
      <c r="BQ16" s="160">
        <f t="shared" ref="BQ16:BQ18" si="141">BO16+1</f>
        <v>46113</v>
      </c>
      <c r="BR16" s="160">
        <f t="shared" ref="BR16:BR18" si="142">BQ16+29</f>
        <v>46142</v>
      </c>
      <c r="BS16" s="164">
        <f t="shared" ref="BS16:BS18" si="143">IFERROR(IF(($R16-BR16)&gt;=0,0,IF(($S16-BQ16)&lt;0,0,IF(AND(($S16-BR16)&gt;0,(BQ16-$R16)&gt;0),$V16/365*(BR16-BQ16+1),IF(AND(($S16-BR16)&lt;=0,(BQ16-$R16)&gt;0),$V16/365*($S16-BQ16+1),$V16/365*(BR16-$R16+1))))),0)</f>
        <v>0</v>
      </c>
      <c r="BT16" s="160">
        <f t="shared" ref="BT16:BT18" si="144">BR16+1</f>
        <v>46143</v>
      </c>
      <c r="BU16" s="160">
        <f t="shared" ref="BU16:BU18" si="145">BT16+30</f>
        <v>46173</v>
      </c>
      <c r="BV16" s="164">
        <f t="shared" ref="BV16:BV18" si="146">IFERROR(IF(($R16-BU16)&gt;=0,0,IF(($S16-BT16)&lt;0,0,IF(AND(($S16-BU16)&gt;0,(BT16-$R16)&gt;0),$V16/365*(BU16-BT16+1),IF(AND(($S16-BU16)&lt;=0,(BT16-$R16)&gt;0),$V16/365*($S16-BT16+1),$V16/365*(BU16-$R16+1))))),0)</f>
        <v>0</v>
      </c>
      <c r="BW16" s="160">
        <f t="shared" ref="BW16:BW18" si="147">BU16+1</f>
        <v>46174</v>
      </c>
      <c r="BX16" s="160">
        <f t="shared" ref="BX16:BX18" si="148">BW16+29</f>
        <v>46203</v>
      </c>
      <c r="BY16" s="164">
        <f t="shared" ref="BY16:BY18" si="149">IFERROR(IF(($R16-BX16)&gt;=0,0,IF(($S16-BW16)&lt;0,0,IF(AND(($S16-BX16)&gt;0,(BW16-$R16)&gt;0),$V16/365*(BX16-BW16+1),IF(AND(($S16-BX16)&lt;=0,(BW16-$R16)&gt;0),$V16/365*($S16-BW16+1),$V16/365*(BX16-$R16+1))))),0)</f>
        <v>0</v>
      </c>
      <c r="BZ16" s="160">
        <f t="shared" ref="BZ16:BZ18" si="150">BX16+1</f>
        <v>46204</v>
      </c>
      <c r="CA16" s="160">
        <f t="shared" ref="CA16:CA18" si="151">BZ16+30</f>
        <v>46234</v>
      </c>
      <c r="CB16" s="164">
        <f t="shared" ref="CB16:CB18" si="152">IFERROR(IF(($R16-CA16)&gt;=0,0,IF(($S16-BZ16)&lt;0,0,IF(AND(($S16-CA16)&gt;0,(BZ16-$R16)&gt;0),$V16/365*(CA16-BZ16+1),IF(AND(($S16-CA16)&lt;=0,(BZ16-$R16)&gt;0),$V16/365*($S16-BZ16+1),$V16/365*(CA16-$R16+1))))),0)</f>
        <v>0</v>
      </c>
      <c r="CC16" s="160">
        <f t="shared" ref="CC16:CC18" si="153">CA16+1</f>
        <v>46235</v>
      </c>
      <c r="CD16" s="160">
        <f t="shared" ref="CD16:CD18" si="154">CC16+30</f>
        <v>46265</v>
      </c>
      <c r="CE16" s="164">
        <f t="shared" ref="CE16:CE18" si="155">IFERROR(IF(($R16-CD16)&gt;=0,0,IF(($S16-CC16)&lt;0,0,IF(AND(($S16-CD16)&gt;0,(CC16-$R16)&gt;0),$V16/365*(CD16-CC16+1),IF(AND(($S16-CD16)&lt;=0,(CC16-$R16)&gt;0),$V16/365*($S16-CC16+1),$V16/365*(CD16-$R16+1))))),0)</f>
        <v>0</v>
      </c>
      <c r="CF16" s="160">
        <f t="shared" ref="CF16:CF18" si="156">CD16+1</f>
        <v>46266</v>
      </c>
      <c r="CG16" s="160">
        <f t="shared" ref="CG16:CG18" si="157">CF16+29</f>
        <v>46295</v>
      </c>
      <c r="CH16" s="164">
        <f t="shared" ref="CH16:CH18" si="158">IFERROR(IF(($R16-CG16)&gt;=0,0,IF(($S16-CF16)&lt;0,0,IF(AND(($S16-CG16)&gt;0,(CF16-$R16)&gt;0),$V16/365*(CG16-CF16+1),IF(AND(($S16-CG16)&lt;=0,(CF16-$R16)&gt;0),$V16/365*($S16-CF16+1),$V16/365*(CG16-$R16+1))))),0)</f>
        <v>0</v>
      </c>
      <c r="CI16" s="160">
        <f t="shared" ref="CI16:CI18" si="159">CG16+1</f>
        <v>46296</v>
      </c>
      <c r="CJ16" s="160">
        <f t="shared" ref="CJ16:CJ18" si="160">CI16+30</f>
        <v>46326</v>
      </c>
      <c r="CK16" s="164">
        <f t="shared" ref="CK16:CK18" si="161">IFERROR(IF(($R16-CJ16)&gt;=0,0,IF(($S16-CI16)&lt;0,0,IF(AND(($S16-CJ16)&gt;0,(CI16-$R16)&gt;0),$V16/365*(CJ16-CI16+1),IF(AND(($S16-CJ16)&lt;=0,(CI16-$R16)&gt;0),$V16/365*($S16-CI16+1),$V16/365*(CJ16-$R16+1))))),0)</f>
        <v>0</v>
      </c>
      <c r="CL16" s="160">
        <f t="shared" ref="CL16:CL18" si="162">CJ16+1</f>
        <v>46327</v>
      </c>
      <c r="CM16" s="160">
        <f t="shared" ref="CM16:CM18" si="163">CL16+29</f>
        <v>46356</v>
      </c>
      <c r="CN16" s="164">
        <f t="shared" ref="CN16:CN18" si="164">IFERROR(IF(($R16-CM16)&gt;=0,0,IF(($S16-CL16)&lt;0,0,IF(AND(($S16-CM16)&gt;0,(CL16-$R16)&gt;0),$V16/365*(CM16-CL16+1),IF(AND(($S16-CM16)&lt;=0,(CL16-$R16)&gt;0),$V16/365*($S16-CL16+1),$V16/365*(CM16-$R16+1))))),0)</f>
        <v>0</v>
      </c>
      <c r="CO16" s="160">
        <f t="shared" ref="CO16:CO18" si="165">CM16+1</f>
        <v>46357</v>
      </c>
      <c r="CP16" s="160">
        <f t="shared" ref="CP16:CP18" si="166">CO16+30</f>
        <v>46387</v>
      </c>
      <c r="CQ16" s="164">
        <f t="shared" ref="CQ16:CQ18" si="167">IFERROR(IF(($R16-CP16)&gt;=0,0,IF(($S16-CO16)&lt;0,0,IF(AND(($S16-CP16)&gt;0,(CO16-$R16)&gt;0),$V16/365*(CP16-CO16+1),IF(AND(($S16-CP16)&lt;=0,(CO16-$R16)&gt;0),$V16/365*($S16-CO16+1),$V16/365*(CP16-$R16+1))))),0)</f>
        <v>0</v>
      </c>
    </row>
    <row r="17" s="86" customFormat="1" ht="24" customHeight="1" outlineLevel="4" spans="1:95">
      <c r="A17" s="125"/>
      <c r="B17" s="126"/>
      <c r="C17" s="127"/>
      <c r="D17" s="125"/>
      <c r="E17" s="126"/>
      <c r="F17" s="126"/>
      <c r="G17" s="126"/>
      <c r="H17" s="128"/>
      <c r="I17" s="128"/>
      <c r="J17" s="128">
        <f t="shared" si="5"/>
        <v>0</v>
      </c>
      <c r="K17" s="128">
        <f t="shared" si="96"/>
        <v>3</v>
      </c>
      <c r="L17" s="153"/>
      <c r="M17" s="154">
        <f>IFERROR(VLOOKUP($L17,'2-2 引出数据_合同数据仓库'!$B$2:$BP$10000,3,FALSE),0)</f>
        <v>0</v>
      </c>
      <c r="N17" s="128"/>
      <c r="O17" s="154">
        <f>IFERROR(VLOOKUP((LEFT(VLOOKUP($L17,'2-2 引出数据_合同数据仓库'!$B$2:$BP$10000,64,FALSE),15)&amp;(RIGHT(VLOOKUP($L17,'2-2 引出数据_合同数据仓库'!$B$2:$BP$10000,64,FALSE),4)+1)),'2-2 引出数据_合同数据仓库'!$B$2:$BP$10000,3,FALSE),0)</f>
        <v>0</v>
      </c>
      <c r="P17" s="128"/>
      <c r="Q17" s="128">
        <f>IFERROR(VLOOKUP($L17,'2-2 引出数据_合同数据仓库'!$B$2:$BP$10000,28,FALSE),0)</f>
        <v>0</v>
      </c>
      <c r="R17" s="128">
        <f>IFERROR(VLOOKUP($L17,'2-2 引出数据_合同数据仓库'!$B$2:$BP$10000,29,FALSE),0)</f>
        <v>0</v>
      </c>
      <c r="S17" s="128">
        <f>IFERROR(VLOOKUP($L17,'2-2 引出数据_合同数据仓库'!$B$2:$BP$10000,4,FALSE),0)</f>
        <v>0</v>
      </c>
      <c r="T17" s="128"/>
      <c r="U17" s="128">
        <f>IFERROR(VLOOKUP($L17,'2-2 引出数据_合同数据仓库'!$B$2:$BP$10000,15,FALSE),0)</f>
        <v>0</v>
      </c>
      <c r="V17" s="128">
        <f t="shared" si="97"/>
        <v>0</v>
      </c>
      <c r="W17" s="128"/>
      <c r="X17" s="160">
        <v>45658</v>
      </c>
      <c r="Y17" s="160">
        <f t="shared" si="98"/>
        <v>45688</v>
      </c>
      <c r="Z17" s="164">
        <f t="shared" si="99"/>
        <v>0</v>
      </c>
      <c r="AA17" s="160">
        <f t="shared" si="100"/>
        <v>45689</v>
      </c>
      <c r="AB17" s="160">
        <f t="shared" si="101"/>
        <v>45716</v>
      </c>
      <c r="AC17" s="164">
        <f t="shared" si="102"/>
        <v>0</v>
      </c>
      <c r="AD17" s="160">
        <f t="shared" si="103"/>
        <v>45717</v>
      </c>
      <c r="AE17" s="160">
        <f t="shared" si="104"/>
        <v>45747</v>
      </c>
      <c r="AF17" s="164">
        <f t="shared" si="105"/>
        <v>0</v>
      </c>
      <c r="AG17" s="160">
        <f t="shared" si="106"/>
        <v>45748</v>
      </c>
      <c r="AH17" s="160">
        <f t="shared" si="107"/>
        <v>45777</v>
      </c>
      <c r="AI17" s="164">
        <f t="shared" si="108"/>
        <v>0</v>
      </c>
      <c r="AJ17" s="160">
        <f t="shared" si="109"/>
        <v>45778</v>
      </c>
      <c r="AK17" s="160">
        <f t="shared" si="110"/>
        <v>45808</v>
      </c>
      <c r="AL17" s="164">
        <f t="shared" si="111"/>
        <v>0</v>
      </c>
      <c r="AM17" s="160">
        <f t="shared" si="112"/>
        <v>45809</v>
      </c>
      <c r="AN17" s="160">
        <f t="shared" si="113"/>
        <v>45838</v>
      </c>
      <c r="AO17" s="164">
        <f t="shared" si="114"/>
        <v>0</v>
      </c>
      <c r="AP17" s="160">
        <f t="shared" si="115"/>
        <v>45839</v>
      </c>
      <c r="AQ17" s="160">
        <f t="shared" si="116"/>
        <v>45869</v>
      </c>
      <c r="AR17" s="164">
        <f t="shared" si="117"/>
        <v>0</v>
      </c>
      <c r="AS17" s="160">
        <f t="shared" si="118"/>
        <v>45870</v>
      </c>
      <c r="AT17" s="160">
        <f t="shared" si="119"/>
        <v>45900</v>
      </c>
      <c r="AU17" s="164">
        <f t="shared" si="120"/>
        <v>0</v>
      </c>
      <c r="AV17" s="160">
        <f t="shared" si="121"/>
        <v>45901</v>
      </c>
      <c r="AW17" s="160">
        <f t="shared" si="122"/>
        <v>45930</v>
      </c>
      <c r="AX17" s="164">
        <f t="shared" si="123"/>
        <v>0</v>
      </c>
      <c r="AY17" s="160">
        <f t="shared" si="124"/>
        <v>45931</v>
      </c>
      <c r="AZ17" s="160">
        <f t="shared" si="125"/>
        <v>45961</v>
      </c>
      <c r="BA17" s="164">
        <f t="shared" si="126"/>
        <v>0</v>
      </c>
      <c r="BB17" s="160">
        <f t="shared" si="127"/>
        <v>45962</v>
      </c>
      <c r="BC17" s="160">
        <f t="shared" si="128"/>
        <v>45991</v>
      </c>
      <c r="BD17" s="164">
        <f t="shared" si="129"/>
        <v>0</v>
      </c>
      <c r="BE17" s="160">
        <f t="shared" si="130"/>
        <v>45992</v>
      </c>
      <c r="BF17" s="160">
        <f t="shared" si="131"/>
        <v>46022</v>
      </c>
      <c r="BG17" s="164">
        <f t="shared" si="132"/>
        <v>0</v>
      </c>
      <c r="BH17" s="160">
        <v>46023</v>
      </c>
      <c r="BI17" s="160">
        <f t="shared" si="133"/>
        <v>46053</v>
      </c>
      <c r="BJ17" s="164">
        <f t="shared" si="134"/>
        <v>0</v>
      </c>
      <c r="BK17" s="160">
        <f t="shared" si="135"/>
        <v>46054</v>
      </c>
      <c r="BL17" s="160">
        <f t="shared" si="136"/>
        <v>46081</v>
      </c>
      <c r="BM17" s="164">
        <f t="shared" si="137"/>
        <v>0</v>
      </c>
      <c r="BN17" s="160">
        <f t="shared" si="138"/>
        <v>46082</v>
      </c>
      <c r="BO17" s="160">
        <f t="shared" si="139"/>
        <v>46112</v>
      </c>
      <c r="BP17" s="164">
        <f t="shared" si="140"/>
        <v>0</v>
      </c>
      <c r="BQ17" s="160">
        <f t="shared" si="141"/>
        <v>46113</v>
      </c>
      <c r="BR17" s="160">
        <f t="shared" si="142"/>
        <v>46142</v>
      </c>
      <c r="BS17" s="164">
        <f t="shared" si="143"/>
        <v>0</v>
      </c>
      <c r="BT17" s="160">
        <f t="shared" si="144"/>
        <v>46143</v>
      </c>
      <c r="BU17" s="160">
        <f t="shared" si="145"/>
        <v>46173</v>
      </c>
      <c r="BV17" s="164">
        <f t="shared" si="146"/>
        <v>0</v>
      </c>
      <c r="BW17" s="160">
        <f t="shared" si="147"/>
        <v>46174</v>
      </c>
      <c r="BX17" s="160">
        <f t="shared" si="148"/>
        <v>46203</v>
      </c>
      <c r="BY17" s="164">
        <f t="shared" si="149"/>
        <v>0</v>
      </c>
      <c r="BZ17" s="160">
        <f t="shared" si="150"/>
        <v>46204</v>
      </c>
      <c r="CA17" s="160">
        <f t="shared" si="151"/>
        <v>46234</v>
      </c>
      <c r="CB17" s="164">
        <f t="shared" si="152"/>
        <v>0</v>
      </c>
      <c r="CC17" s="160">
        <f t="shared" si="153"/>
        <v>46235</v>
      </c>
      <c r="CD17" s="160">
        <f t="shared" si="154"/>
        <v>46265</v>
      </c>
      <c r="CE17" s="164">
        <f t="shared" si="155"/>
        <v>0</v>
      </c>
      <c r="CF17" s="160">
        <f t="shared" si="156"/>
        <v>46266</v>
      </c>
      <c r="CG17" s="160">
        <f t="shared" si="157"/>
        <v>46295</v>
      </c>
      <c r="CH17" s="164">
        <f t="shared" si="158"/>
        <v>0</v>
      </c>
      <c r="CI17" s="160">
        <f t="shared" si="159"/>
        <v>46296</v>
      </c>
      <c r="CJ17" s="160">
        <f t="shared" si="160"/>
        <v>46326</v>
      </c>
      <c r="CK17" s="164">
        <f t="shared" si="161"/>
        <v>0</v>
      </c>
      <c r="CL17" s="160">
        <f t="shared" si="162"/>
        <v>46327</v>
      </c>
      <c r="CM17" s="160">
        <f t="shared" si="163"/>
        <v>46356</v>
      </c>
      <c r="CN17" s="164">
        <f t="shared" si="164"/>
        <v>0</v>
      </c>
      <c r="CO17" s="160">
        <f t="shared" si="165"/>
        <v>46357</v>
      </c>
      <c r="CP17" s="160">
        <f t="shared" si="166"/>
        <v>46387</v>
      </c>
      <c r="CQ17" s="164">
        <f t="shared" si="167"/>
        <v>0</v>
      </c>
    </row>
    <row r="18" s="86" customFormat="1" ht="24" customHeight="1" outlineLevel="4" spans="1:95">
      <c r="A18" s="125"/>
      <c r="B18" s="126"/>
      <c r="C18" s="127"/>
      <c r="D18" s="125"/>
      <c r="E18" s="126"/>
      <c r="F18" s="126"/>
      <c r="G18" s="126"/>
      <c r="H18" s="128"/>
      <c r="I18" s="128"/>
      <c r="J18" s="128">
        <f t="shared" si="5"/>
        <v>0</v>
      </c>
      <c r="K18" s="128">
        <f t="shared" si="96"/>
        <v>4</v>
      </c>
      <c r="L18" s="153"/>
      <c r="M18" s="154">
        <f>IFERROR(VLOOKUP($L18,'2-2 引出数据_合同数据仓库'!$B$2:$BP$10000,3,FALSE),0)</f>
        <v>0</v>
      </c>
      <c r="N18" s="128"/>
      <c r="O18" s="154">
        <f>IFERROR(VLOOKUP((LEFT(VLOOKUP($L18,'2-2 引出数据_合同数据仓库'!$B$2:$BP$10000,64,FALSE),15)&amp;(RIGHT(VLOOKUP($L18,'2-2 引出数据_合同数据仓库'!$B$2:$BP$10000,64,FALSE),4)+1)),'2-2 引出数据_合同数据仓库'!$B$2:$BP$10000,3,FALSE),0)</f>
        <v>0</v>
      </c>
      <c r="P18" s="128"/>
      <c r="Q18" s="128">
        <f>IFERROR(VLOOKUP($L18,'2-2 引出数据_合同数据仓库'!$B$2:$BP$10000,28,FALSE),0)</f>
        <v>0</v>
      </c>
      <c r="R18" s="128">
        <f>IFERROR(VLOOKUP($L18,'2-2 引出数据_合同数据仓库'!$B$2:$BP$10000,29,FALSE),0)</f>
        <v>0</v>
      </c>
      <c r="S18" s="128">
        <f>IFERROR(VLOOKUP($L18,'2-2 引出数据_合同数据仓库'!$B$2:$BP$10000,4,FALSE),0)</f>
        <v>0</v>
      </c>
      <c r="T18" s="128"/>
      <c r="U18" s="128">
        <f>IFERROR(VLOOKUP($L18,'2-2 引出数据_合同数据仓库'!$B$2:$BP$10000,15,FALSE),0)</f>
        <v>0</v>
      </c>
      <c r="V18" s="128">
        <f t="shared" si="97"/>
        <v>0</v>
      </c>
      <c r="W18" s="128"/>
      <c r="X18" s="160">
        <v>45658</v>
      </c>
      <c r="Y18" s="160">
        <f t="shared" si="98"/>
        <v>45688</v>
      </c>
      <c r="Z18" s="164">
        <f t="shared" si="99"/>
        <v>0</v>
      </c>
      <c r="AA18" s="160">
        <f t="shared" si="100"/>
        <v>45689</v>
      </c>
      <c r="AB18" s="160">
        <f t="shared" si="101"/>
        <v>45716</v>
      </c>
      <c r="AC18" s="164">
        <f t="shared" si="102"/>
        <v>0</v>
      </c>
      <c r="AD18" s="160">
        <f t="shared" si="103"/>
        <v>45717</v>
      </c>
      <c r="AE18" s="160">
        <f t="shared" si="104"/>
        <v>45747</v>
      </c>
      <c r="AF18" s="164">
        <f t="shared" si="105"/>
        <v>0</v>
      </c>
      <c r="AG18" s="160">
        <f t="shared" si="106"/>
        <v>45748</v>
      </c>
      <c r="AH18" s="160">
        <f t="shared" si="107"/>
        <v>45777</v>
      </c>
      <c r="AI18" s="164">
        <f t="shared" si="108"/>
        <v>0</v>
      </c>
      <c r="AJ18" s="160">
        <f t="shared" si="109"/>
        <v>45778</v>
      </c>
      <c r="AK18" s="160">
        <f t="shared" si="110"/>
        <v>45808</v>
      </c>
      <c r="AL18" s="164">
        <f t="shared" si="111"/>
        <v>0</v>
      </c>
      <c r="AM18" s="160">
        <f t="shared" si="112"/>
        <v>45809</v>
      </c>
      <c r="AN18" s="160">
        <f t="shared" si="113"/>
        <v>45838</v>
      </c>
      <c r="AO18" s="164">
        <f t="shared" si="114"/>
        <v>0</v>
      </c>
      <c r="AP18" s="160">
        <f t="shared" si="115"/>
        <v>45839</v>
      </c>
      <c r="AQ18" s="160">
        <f t="shared" si="116"/>
        <v>45869</v>
      </c>
      <c r="AR18" s="164">
        <f t="shared" si="117"/>
        <v>0</v>
      </c>
      <c r="AS18" s="160">
        <f t="shared" si="118"/>
        <v>45870</v>
      </c>
      <c r="AT18" s="160">
        <f t="shared" si="119"/>
        <v>45900</v>
      </c>
      <c r="AU18" s="164">
        <f t="shared" si="120"/>
        <v>0</v>
      </c>
      <c r="AV18" s="160">
        <f t="shared" si="121"/>
        <v>45901</v>
      </c>
      <c r="AW18" s="160">
        <f t="shared" si="122"/>
        <v>45930</v>
      </c>
      <c r="AX18" s="164">
        <f t="shared" si="123"/>
        <v>0</v>
      </c>
      <c r="AY18" s="160">
        <f t="shared" si="124"/>
        <v>45931</v>
      </c>
      <c r="AZ18" s="160">
        <f t="shared" si="125"/>
        <v>45961</v>
      </c>
      <c r="BA18" s="164">
        <f t="shared" si="126"/>
        <v>0</v>
      </c>
      <c r="BB18" s="160">
        <f t="shared" si="127"/>
        <v>45962</v>
      </c>
      <c r="BC18" s="160">
        <f t="shared" si="128"/>
        <v>45991</v>
      </c>
      <c r="BD18" s="164">
        <f t="shared" si="129"/>
        <v>0</v>
      </c>
      <c r="BE18" s="160">
        <f t="shared" si="130"/>
        <v>45992</v>
      </c>
      <c r="BF18" s="160">
        <f t="shared" si="131"/>
        <v>46022</v>
      </c>
      <c r="BG18" s="164">
        <f t="shared" si="132"/>
        <v>0</v>
      </c>
      <c r="BH18" s="160">
        <v>46023</v>
      </c>
      <c r="BI18" s="160">
        <f t="shared" si="133"/>
        <v>46053</v>
      </c>
      <c r="BJ18" s="164">
        <f t="shared" si="134"/>
        <v>0</v>
      </c>
      <c r="BK18" s="160">
        <f t="shared" si="135"/>
        <v>46054</v>
      </c>
      <c r="BL18" s="160">
        <f t="shared" si="136"/>
        <v>46081</v>
      </c>
      <c r="BM18" s="164">
        <f t="shared" si="137"/>
        <v>0</v>
      </c>
      <c r="BN18" s="160">
        <f t="shared" si="138"/>
        <v>46082</v>
      </c>
      <c r="BO18" s="160">
        <f t="shared" si="139"/>
        <v>46112</v>
      </c>
      <c r="BP18" s="164">
        <f t="shared" si="140"/>
        <v>0</v>
      </c>
      <c r="BQ18" s="160">
        <f t="shared" si="141"/>
        <v>46113</v>
      </c>
      <c r="BR18" s="160">
        <f t="shared" si="142"/>
        <v>46142</v>
      </c>
      <c r="BS18" s="164">
        <f t="shared" si="143"/>
        <v>0</v>
      </c>
      <c r="BT18" s="160">
        <f t="shared" si="144"/>
        <v>46143</v>
      </c>
      <c r="BU18" s="160">
        <f t="shared" si="145"/>
        <v>46173</v>
      </c>
      <c r="BV18" s="164">
        <f t="shared" si="146"/>
        <v>0</v>
      </c>
      <c r="BW18" s="160">
        <f t="shared" si="147"/>
        <v>46174</v>
      </c>
      <c r="BX18" s="160">
        <f t="shared" si="148"/>
        <v>46203</v>
      </c>
      <c r="BY18" s="164">
        <f t="shared" si="149"/>
        <v>0</v>
      </c>
      <c r="BZ18" s="160">
        <f t="shared" si="150"/>
        <v>46204</v>
      </c>
      <c r="CA18" s="160">
        <f t="shared" si="151"/>
        <v>46234</v>
      </c>
      <c r="CB18" s="164">
        <f t="shared" si="152"/>
        <v>0</v>
      </c>
      <c r="CC18" s="160">
        <f t="shared" si="153"/>
        <v>46235</v>
      </c>
      <c r="CD18" s="160">
        <f t="shared" si="154"/>
        <v>46265</v>
      </c>
      <c r="CE18" s="164">
        <f t="shared" si="155"/>
        <v>0</v>
      </c>
      <c r="CF18" s="160">
        <f t="shared" si="156"/>
        <v>46266</v>
      </c>
      <c r="CG18" s="160">
        <f t="shared" si="157"/>
        <v>46295</v>
      </c>
      <c r="CH18" s="164">
        <f t="shared" si="158"/>
        <v>0</v>
      </c>
      <c r="CI18" s="160">
        <f t="shared" si="159"/>
        <v>46296</v>
      </c>
      <c r="CJ18" s="160">
        <f t="shared" si="160"/>
        <v>46326</v>
      </c>
      <c r="CK18" s="164">
        <f t="shared" si="161"/>
        <v>0</v>
      </c>
      <c r="CL18" s="160">
        <f t="shared" si="162"/>
        <v>46327</v>
      </c>
      <c r="CM18" s="160">
        <f t="shared" si="163"/>
        <v>46356</v>
      </c>
      <c r="CN18" s="164">
        <f t="shared" si="164"/>
        <v>0</v>
      </c>
      <c r="CO18" s="160">
        <f t="shared" si="165"/>
        <v>46357</v>
      </c>
      <c r="CP18" s="160">
        <f t="shared" si="166"/>
        <v>46387</v>
      </c>
      <c r="CQ18" s="164">
        <f t="shared" si="167"/>
        <v>0</v>
      </c>
    </row>
    <row r="19" s="86" customFormat="1" ht="24" customHeight="1" outlineLevel="4" spans="1:95">
      <c r="A19" s="129" t="s">
        <v>2806</v>
      </c>
      <c r="B19" s="130"/>
      <c r="C19" s="130"/>
      <c r="D19" s="130"/>
      <c r="E19" s="130"/>
      <c r="F19" s="130"/>
      <c r="G19" s="131"/>
      <c r="H19" s="132"/>
      <c r="I19" s="132"/>
      <c r="J19" s="132"/>
      <c r="K19" s="132"/>
      <c r="L19" s="155"/>
      <c r="M19" s="155"/>
      <c r="N19" s="132"/>
      <c r="O19" s="155"/>
      <c r="P19" s="132"/>
      <c r="Q19" s="132"/>
      <c r="R19" s="132"/>
      <c r="S19" s="132"/>
      <c r="T19" s="132"/>
      <c r="U19" s="132"/>
      <c r="V19" s="132"/>
      <c r="W19" s="132"/>
      <c r="X19" s="132"/>
      <c r="Y19" s="132"/>
      <c r="Z19" s="132"/>
      <c r="AA19" s="132"/>
      <c r="AB19" s="132"/>
      <c r="AC19" s="132"/>
      <c r="AD19" s="132"/>
      <c r="AE19" s="132"/>
      <c r="AF19" s="132"/>
      <c r="AG19" s="132"/>
      <c r="AH19" s="132"/>
      <c r="AI19" s="132"/>
      <c r="AJ19" s="132"/>
      <c r="AK19" s="132"/>
      <c r="AL19" s="132"/>
      <c r="AM19" s="132"/>
      <c r="AN19" s="132"/>
      <c r="AO19" s="132"/>
      <c r="AP19" s="132"/>
      <c r="AQ19" s="132"/>
      <c r="AR19" s="132"/>
      <c r="AS19" s="132"/>
      <c r="AT19" s="132"/>
      <c r="AU19" s="132"/>
      <c r="AV19" s="132"/>
      <c r="AW19" s="132"/>
      <c r="AX19" s="132"/>
      <c r="AY19" s="132"/>
      <c r="AZ19" s="132"/>
      <c r="BA19" s="132"/>
      <c r="BB19" s="132"/>
      <c r="BC19" s="132"/>
      <c r="BD19" s="132"/>
      <c r="BE19" s="132"/>
      <c r="BF19" s="132"/>
      <c r="BG19" s="132"/>
      <c r="BH19" s="132"/>
      <c r="BI19" s="132"/>
      <c r="BJ19" s="132"/>
      <c r="BK19" s="132"/>
      <c r="BL19" s="132"/>
      <c r="BM19" s="132"/>
      <c r="BN19" s="132"/>
      <c r="BO19" s="132"/>
      <c r="BP19" s="132"/>
      <c r="BQ19" s="132"/>
      <c r="BR19" s="132"/>
      <c r="BS19" s="132"/>
      <c r="BT19" s="132"/>
      <c r="BU19" s="132"/>
      <c r="BV19" s="132"/>
      <c r="BW19" s="132"/>
      <c r="BX19" s="132"/>
      <c r="BY19" s="132"/>
      <c r="BZ19" s="132"/>
      <c r="CA19" s="132"/>
      <c r="CB19" s="132"/>
      <c r="CC19" s="132"/>
      <c r="CD19" s="132"/>
      <c r="CE19" s="132"/>
      <c r="CF19" s="132"/>
      <c r="CG19" s="132"/>
      <c r="CH19" s="132"/>
      <c r="CI19" s="132"/>
      <c r="CJ19" s="132"/>
      <c r="CK19" s="132"/>
      <c r="CL19" s="132"/>
      <c r="CM19" s="132"/>
      <c r="CN19" s="132"/>
      <c r="CO19" s="132"/>
      <c r="CP19" s="132"/>
      <c r="CQ19" s="132"/>
    </row>
    <row r="20" s="86" customFormat="1" ht="24" customHeight="1" outlineLevel="3" spans="1:95">
      <c r="A20" s="121"/>
      <c r="B20" s="122" t="s">
        <v>784</v>
      </c>
      <c r="C20" s="123" t="s">
        <v>18</v>
      </c>
      <c r="D20" s="121" t="s">
        <v>19</v>
      </c>
      <c r="E20" s="122"/>
      <c r="F20" s="122"/>
      <c r="G20" s="122"/>
      <c r="H20" s="124">
        <f>X20+AA20+AD20+AG20+AJ20+AM20+AP20+AS20+AV20+AY20+BB20+BE20</f>
        <v>0</v>
      </c>
      <c r="I20" s="124">
        <f>Y20+AB20+AE20+AH20+AK20+AN20+AQ20+AT20+AW20+AZ20+BC20+BF20</f>
        <v>0</v>
      </c>
      <c r="J20" s="124">
        <f t="shared" si="5"/>
        <v>0</v>
      </c>
      <c r="K20" s="124"/>
      <c r="L20" s="152"/>
      <c r="M20" s="152"/>
      <c r="N20" s="124"/>
      <c r="O20" s="152"/>
      <c r="P20" s="124"/>
      <c r="Q20" s="124"/>
      <c r="R20" s="124"/>
      <c r="S20" s="124"/>
      <c r="T20" s="124"/>
      <c r="U20" s="124"/>
      <c r="V20" s="124"/>
      <c r="W20" s="124"/>
      <c r="X20" s="124">
        <f>VLOOKUP($C20,'1 预算编制表单'!$C:$BJ,27,FALSE)</f>
        <v>0</v>
      </c>
      <c r="Y20" s="124">
        <f>X20-Z20</f>
        <v>0</v>
      </c>
      <c r="Z20" s="124">
        <f>SUM(Z21:Z25)</f>
        <v>0</v>
      </c>
      <c r="AA20" s="124">
        <f>VLOOKUP($C20,'1 预算编制表单'!$C:$BJ,30,FALSE)</f>
        <v>0</v>
      </c>
      <c r="AB20" s="124">
        <f>AA20-AC20</f>
        <v>0</v>
      </c>
      <c r="AC20" s="124">
        <f>SUM(AC21:AC25)</f>
        <v>0</v>
      </c>
      <c r="AD20" s="124">
        <f>VLOOKUP($C20,'1 预算编制表单'!$C:$BJ,33,FALSE)</f>
        <v>0</v>
      </c>
      <c r="AE20" s="124">
        <f>AD20-AF20</f>
        <v>0</v>
      </c>
      <c r="AF20" s="124">
        <f>SUM(AF21:AF25)</f>
        <v>0</v>
      </c>
      <c r="AG20" s="124">
        <f>VLOOKUP($C20,'1 预算编制表单'!$C:$BJ,36,FALSE)</f>
        <v>0</v>
      </c>
      <c r="AH20" s="124">
        <f>AG20-AI20</f>
        <v>0</v>
      </c>
      <c r="AI20" s="124">
        <f>SUM(AI21:AI25)</f>
        <v>0</v>
      </c>
      <c r="AJ20" s="124">
        <f>VLOOKUP($C20,'1 预算编制表单'!$C:$BJ,39,FALSE)</f>
        <v>0</v>
      </c>
      <c r="AK20" s="124">
        <f>AJ20-AL20</f>
        <v>0</v>
      </c>
      <c r="AL20" s="124">
        <f>SUM(AL21:AL25)</f>
        <v>0</v>
      </c>
      <c r="AM20" s="124">
        <f>VLOOKUP($C20,'1 预算编制表单'!$C:$BJ,42,FALSE)</f>
        <v>0</v>
      </c>
      <c r="AN20" s="124">
        <f>AM20-AO20</f>
        <v>0</v>
      </c>
      <c r="AO20" s="124">
        <f>SUM(AO21:AO25)</f>
        <v>0</v>
      </c>
      <c r="AP20" s="124">
        <f>VLOOKUP($C20,'1 预算编制表单'!$C:$BJ,45,FALSE)</f>
        <v>0</v>
      </c>
      <c r="AQ20" s="124">
        <f>AP20-AR20</f>
        <v>0</v>
      </c>
      <c r="AR20" s="124">
        <f>SUM(AR21:AR25)</f>
        <v>0</v>
      </c>
      <c r="AS20" s="124">
        <f>VLOOKUP($C20,'1 预算编制表单'!$C:$BJ,48,FALSE)</f>
        <v>0</v>
      </c>
      <c r="AT20" s="124">
        <f>AS20-AU20</f>
        <v>0</v>
      </c>
      <c r="AU20" s="124">
        <f>SUM(AU21:AU25)</f>
        <v>0</v>
      </c>
      <c r="AV20" s="124">
        <f>VLOOKUP($C20,'1 预算编制表单'!$C:$BJ,51,FALSE)</f>
        <v>0</v>
      </c>
      <c r="AW20" s="124">
        <f>AV20-AX20</f>
        <v>0</v>
      </c>
      <c r="AX20" s="124">
        <f>SUM(AX21:AX25)</f>
        <v>0</v>
      </c>
      <c r="AY20" s="124">
        <f>VLOOKUP($C20,'1 预算编制表单'!$C:$BJ,54,FALSE)</f>
        <v>0</v>
      </c>
      <c r="AZ20" s="124">
        <f>AY20-BA20</f>
        <v>0</v>
      </c>
      <c r="BA20" s="124">
        <f>SUM(BA21:BA25)</f>
        <v>0</v>
      </c>
      <c r="BB20" s="124">
        <f>VLOOKUP($C20,'1 预算编制表单'!$C:$BJ,57,FALSE)</f>
        <v>0</v>
      </c>
      <c r="BC20" s="124">
        <f>BB20-BD20</f>
        <v>0</v>
      </c>
      <c r="BD20" s="124">
        <f>SUM(BD21:BD25)</f>
        <v>0</v>
      </c>
      <c r="BE20" s="124">
        <f>VLOOKUP($C20,'1 预算编制表单'!$C:$BJ,60,FALSE)</f>
        <v>0</v>
      </c>
      <c r="BF20" s="124">
        <f>BE20-BG20</f>
        <v>0</v>
      </c>
      <c r="BG20" s="124">
        <f>SUM(BG21:BG25)</f>
        <v>0</v>
      </c>
      <c r="BH20" s="124">
        <f>VLOOKUP($C20,'1 预算编制表单'!$C:$BJ,27,FALSE)</f>
        <v>0</v>
      </c>
      <c r="BI20" s="124">
        <f>BH20-BJ20</f>
        <v>0</v>
      </c>
      <c r="BJ20" s="124">
        <f>SUM(BJ21:BJ25)</f>
        <v>0</v>
      </c>
      <c r="BK20" s="124">
        <f>VLOOKUP($C20,'1 预算编制表单'!$C:$BJ,30,FALSE)</f>
        <v>0</v>
      </c>
      <c r="BL20" s="124">
        <f>BK20-BM20</f>
        <v>0</v>
      </c>
      <c r="BM20" s="124">
        <f>SUM(BM21:BM25)</f>
        <v>0</v>
      </c>
      <c r="BN20" s="124">
        <f>VLOOKUP($C20,'1 预算编制表单'!$C:$BJ,33,FALSE)</f>
        <v>0</v>
      </c>
      <c r="BO20" s="124">
        <f>BN20-BP20</f>
        <v>0</v>
      </c>
      <c r="BP20" s="124">
        <f>SUM(BP21:BP25)</f>
        <v>0</v>
      </c>
      <c r="BQ20" s="124">
        <f>VLOOKUP($C20,'1 预算编制表单'!$C:$BJ,36,FALSE)</f>
        <v>0</v>
      </c>
      <c r="BR20" s="124">
        <f>BQ20-BS20</f>
        <v>0</v>
      </c>
      <c r="BS20" s="124">
        <f>SUM(BS21:BS25)</f>
        <v>0</v>
      </c>
      <c r="BT20" s="124">
        <f>VLOOKUP($C20,'1 预算编制表单'!$C:$BJ,39,FALSE)</f>
        <v>0</v>
      </c>
      <c r="BU20" s="124">
        <f>BT20-BV20</f>
        <v>0</v>
      </c>
      <c r="BV20" s="124">
        <f>SUM(BV21:BV25)</f>
        <v>0</v>
      </c>
      <c r="BW20" s="124">
        <f>VLOOKUP($C20,'1 预算编制表单'!$C:$BJ,42,FALSE)</f>
        <v>0</v>
      </c>
      <c r="BX20" s="124">
        <f>BW20-BY20</f>
        <v>0</v>
      </c>
      <c r="BY20" s="124">
        <f>SUM(BY21:BY25)</f>
        <v>0</v>
      </c>
      <c r="BZ20" s="124">
        <f>VLOOKUP($C20,'1 预算编制表单'!$C:$BJ,45,FALSE)</f>
        <v>0</v>
      </c>
      <c r="CA20" s="124">
        <f>BZ20-CB20</f>
        <v>0</v>
      </c>
      <c r="CB20" s="124">
        <f>SUM(CB21:CB25)</f>
        <v>0</v>
      </c>
      <c r="CC20" s="124">
        <f>VLOOKUP($C20,'1 预算编制表单'!$C:$BJ,48,FALSE)</f>
        <v>0</v>
      </c>
      <c r="CD20" s="124">
        <f>CC20-CE20</f>
        <v>0</v>
      </c>
      <c r="CE20" s="124">
        <f>SUM(CE21:CE25)</f>
        <v>0</v>
      </c>
      <c r="CF20" s="124">
        <f>VLOOKUP($C20,'1 预算编制表单'!$C:$BJ,51,FALSE)</f>
        <v>0</v>
      </c>
      <c r="CG20" s="124">
        <f>CF20-CH20</f>
        <v>0</v>
      </c>
      <c r="CH20" s="124">
        <f>SUM(CH21:CH25)</f>
        <v>0</v>
      </c>
      <c r="CI20" s="124">
        <f>VLOOKUP($C20,'1 预算编制表单'!$C:$BJ,54,FALSE)</f>
        <v>0</v>
      </c>
      <c r="CJ20" s="124">
        <f>CI20-CK20</f>
        <v>0</v>
      </c>
      <c r="CK20" s="124">
        <f>SUM(CK21:CK25)</f>
        <v>0</v>
      </c>
      <c r="CL20" s="124">
        <f>VLOOKUP($C20,'1 预算编制表单'!$C:$BJ,57,FALSE)</f>
        <v>0</v>
      </c>
      <c r="CM20" s="124">
        <f>CL20-CN20</f>
        <v>0</v>
      </c>
      <c r="CN20" s="124">
        <f>SUM(CN21:CN25)</f>
        <v>0</v>
      </c>
      <c r="CO20" s="124">
        <f>VLOOKUP($C20,'1 预算编制表单'!$C:$BJ,60,FALSE)</f>
        <v>0</v>
      </c>
      <c r="CP20" s="124">
        <f>CO20-CQ20</f>
        <v>0</v>
      </c>
      <c r="CQ20" s="124">
        <f>SUM(CQ21:CQ25)</f>
        <v>0</v>
      </c>
    </row>
    <row r="21" s="86" customFormat="1" ht="24" customHeight="1" outlineLevel="4" spans="1:95">
      <c r="A21" s="125"/>
      <c r="B21" s="126"/>
      <c r="C21" s="127"/>
      <c r="D21" s="125"/>
      <c r="E21" s="126"/>
      <c r="F21" s="126"/>
      <c r="G21" s="126"/>
      <c r="H21" s="128"/>
      <c r="I21" s="128"/>
      <c r="J21" s="128">
        <f t="shared" si="5"/>
        <v>0</v>
      </c>
      <c r="K21" s="128">
        <v>1</v>
      </c>
      <c r="L21" s="153"/>
      <c r="M21" s="154">
        <f>IFERROR(VLOOKUP($L21,'2-2 引出数据_合同数据仓库'!$B$2:$BP$10000,3,FALSE),0)</f>
        <v>0</v>
      </c>
      <c r="N21" s="128"/>
      <c r="O21" s="154">
        <f>IFERROR(VLOOKUP((LEFT(VLOOKUP($L21,'2-2 引出数据_合同数据仓库'!$B$2:$BP$10000,64,FALSE),15)&amp;(RIGHT(VLOOKUP($L21,'2-2 引出数据_合同数据仓库'!$B$2:$BP$10000,64,FALSE),4)+1)),'2-2 引出数据_合同数据仓库'!$B$2:$BP$10000,3,FALSE),0)</f>
        <v>0</v>
      </c>
      <c r="P21" s="128"/>
      <c r="Q21" s="128">
        <f>IFERROR(VLOOKUP($L21,'2-2 引出数据_合同数据仓库'!$B$2:$BP$10000,28,FALSE),0)</f>
        <v>0</v>
      </c>
      <c r="R21" s="128">
        <f>IFERROR(VLOOKUP($L21,'2-2 引出数据_合同数据仓库'!$B$2:$BP$10000,29,FALSE),0)</f>
        <v>0</v>
      </c>
      <c r="S21" s="128">
        <f>IFERROR(VLOOKUP($L21,'2-2 引出数据_合同数据仓库'!$B$2:$BP$10000,4,FALSE),0)</f>
        <v>0</v>
      </c>
      <c r="T21" s="128"/>
      <c r="U21" s="128">
        <f>IFERROR(VLOOKUP($L21,'2-2 引出数据_合同数据仓库'!$B$2:$BP$10000,15,FALSE),0)</f>
        <v>0</v>
      </c>
      <c r="V21" s="128">
        <f t="shared" ref="V21:V24" si="168">U21/(S21-R21+1)*365</f>
        <v>0</v>
      </c>
      <c r="W21" s="128"/>
      <c r="X21" s="160">
        <v>45658</v>
      </c>
      <c r="Y21" s="160">
        <f t="shared" ref="Y21:Y24" si="169">X21+30</f>
        <v>45688</v>
      </c>
      <c r="Z21" s="164">
        <f t="shared" ref="Z21:Z24" si="170">IFERROR(IF(($R21-Y21)&gt;=0,0,IF(($S21-X21)&lt;0,0,IF(AND(($S21-Y21)&gt;0,(X21-$R21)&gt;0),$V21/365*(Y21-X21+1),IF(AND(($S21-Y21)&lt;=0,(X21-$R21)&gt;0),$V21/365*($S21-X21+1),$V21/365*(Y21-$R21+1))))),0)</f>
        <v>0</v>
      </c>
      <c r="AA21" s="160">
        <f t="shared" ref="AA21:AA24" si="171">Y21+1</f>
        <v>45689</v>
      </c>
      <c r="AB21" s="160">
        <f t="shared" ref="AB21:AB24" si="172">AA21+27</f>
        <v>45716</v>
      </c>
      <c r="AC21" s="164">
        <f t="shared" ref="AC21:AC24" si="173">IFERROR(IF(($R21-AB21)&gt;=0,0,IF(($S21-AA21)&lt;0,0,IF(AND(($S21-AB21)&gt;0,(AA21-$R21)&gt;0),$V21/365*(AB21-AA21+1),IF(AND(($S21-AB21)&lt;=0,(AA21-$R21)&gt;0),$V21/365*($S21-AA21+1),$V21/365*(AB21-$R21+1))))),0)</f>
        <v>0</v>
      </c>
      <c r="AD21" s="160">
        <f t="shared" ref="AD21:AD24" si="174">AB21+1</f>
        <v>45717</v>
      </c>
      <c r="AE21" s="160">
        <f t="shared" ref="AE21:AE24" si="175">AD21+30</f>
        <v>45747</v>
      </c>
      <c r="AF21" s="164">
        <f t="shared" ref="AF21:AF24" si="176">IFERROR(IF(($R21-AE21)&gt;=0,0,IF(($S21-AD21)&lt;0,0,IF(AND(($S21-AE21)&gt;0,(AD21-$R21)&gt;0),$V21/365*(AE21-AD21+1),IF(AND(($S21-AE21)&lt;=0,(AD21-$R21)&gt;0),$V21/365*($S21-AD21+1),$V21/365*(AE21-$R21+1))))),0)</f>
        <v>0</v>
      </c>
      <c r="AG21" s="160">
        <f t="shared" ref="AG21:AG24" si="177">AE21+1</f>
        <v>45748</v>
      </c>
      <c r="AH21" s="160">
        <f t="shared" ref="AH21:AH24" si="178">AG21+29</f>
        <v>45777</v>
      </c>
      <c r="AI21" s="164">
        <f t="shared" ref="AI21:AI24" si="179">IFERROR(IF(($R21-AH21)&gt;=0,0,IF(($S21-AG21)&lt;0,0,IF(AND(($S21-AH21)&gt;0,(AG21-$R21)&gt;0),$V21/365*(AH21-AG21+1),IF(AND(($S21-AH21)&lt;=0,(AG21-$R21)&gt;0),$V21/365*($S21-AG21+1),$V21/365*(AH21-$R21+1))))),0)</f>
        <v>0</v>
      </c>
      <c r="AJ21" s="160">
        <f t="shared" ref="AJ21:AJ24" si="180">AH21+1</f>
        <v>45778</v>
      </c>
      <c r="AK21" s="160">
        <f t="shared" ref="AK21:AK24" si="181">AJ21+30</f>
        <v>45808</v>
      </c>
      <c r="AL21" s="164">
        <f t="shared" ref="AL21:AL24" si="182">IFERROR(IF(($R21-AK21)&gt;=0,0,IF(($S21-AJ21)&lt;0,0,IF(AND(($S21-AK21)&gt;0,(AJ21-$R21)&gt;0),$V21/365*(AK21-AJ21+1),IF(AND(($S21-AK21)&lt;=0,(AJ21-$R21)&gt;0),$V21/365*($S21-AJ21+1),$V21/365*(AK21-$R21+1))))),0)</f>
        <v>0</v>
      </c>
      <c r="AM21" s="160">
        <f t="shared" ref="AM21:AM24" si="183">AK21+1</f>
        <v>45809</v>
      </c>
      <c r="AN21" s="160">
        <f t="shared" ref="AN21:AN24" si="184">AM21+29</f>
        <v>45838</v>
      </c>
      <c r="AO21" s="164">
        <f t="shared" ref="AO21:AO24" si="185">IFERROR(IF(($R21-AN21)&gt;=0,0,IF(($S21-AM21)&lt;0,0,IF(AND(($S21-AN21)&gt;0,(AM21-$R21)&gt;0),$V21/365*(AN21-AM21+1),IF(AND(($S21-AN21)&lt;=0,(AM21-$R21)&gt;0),$V21/365*($S21-AM21+1),$V21/365*(AN21-$R21+1))))),0)</f>
        <v>0</v>
      </c>
      <c r="AP21" s="160">
        <f t="shared" ref="AP21:AP24" si="186">AN21+1</f>
        <v>45839</v>
      </c>
      <c r="AQ21" s="160">
        <f t="shared" ref="AQ21:AQ24" si="187">AP21+30</f>
        <v>45869</v>
      </c>
      <c r="AR21" s="164">
        <f t="shared" ref="AR21:AR24" si="188">IFERROR(IF(($R21-AQ21)&gt;=0,0,IF(($S21-AP21)&lt;0,0,IF(AND(($S21-AQ21)&gt;0,(AP21-$R21)&gt;0),$V21/365*(AQ21-AP21+1),IF(AND(($S21-AQ21)&lt;=0,(AP21-$R21)&gt;0),$V21/365*($S21-AP21+1),$V21/365*(AQ21-$R21+1))))),0)</f>
        <v>0</v>
      </c>
      <c r="AS21" s="160">
        <f t="shared" ref="AS21:AS24" si="189">AQ21+1</f>
        <v>45870</v>
      </c>
      <c r="AT21" s="160">
        <f t="shared" ref="AT21:AT24" si="190">AS21+30</f>
        <v>45900</v>
      </c>
      <c r="AU21" s="164">
        <f t="shared" ref="AU21:AU24" si="191">IFERROR(IF(($R21-AT21)&gt;=0,0,IF(($S21-AS21)&lt;0,0,IF(AND(($S21-AT21)&gt;0,(AS21-$R21)&gt;0),$V21/365*(AT21-AS21+1),IF(AND(($S21-AT21)&lt;=0,(AS21-$R21)&gt;0),$V21/365*($S21-AS21+1),$V21/365*(AT21-$R21+1))))),0)</f>
        <v>0</v>
      </c>
      <c r="AV21" s="160">
        <f t="shared" ref="AV21:AV24" si="192">AT21+1</f>
        <v>45901</v>
      </c>
      <c r="AW21" s="160">
        <f t="shared" ref="AW21:AW24" si="193">AV21+29</f>
        <v>45930</v>
      </c>
      <c r="AX21" s="164">
        <f t="shared" ref="AX21:AX24" si="194">IFERROR(IF(($R21-AW21)&gt;=0,0,IF(($S21-AV21)&lt;0,0,IF(AND(($S21-AW21)&gt;0,(AV21-$R21)&gt;0),$V21/365*(AW21-AV21+1),IF(AND(($S21-AW21)&lt;=0,(AV21-$R21)&gt;0),$V21/365*($S21-AV21+1),$V21/365*(AW21-$R21+1))))),0)</f>
        <v>0</v>
      </c>
      <c r="AY21" s="160">
        <f t="shared" ref="AY21:AY24" si="195">AW21+1</f>
        <v>45931</v>
      </c>
      <c r="AZ21" s="160">
        <f t="shared" ref="AZ21:AZ24" si="196">AY21+30</f>
        <v>45961</v>
      </c>
      <c r="BA21" s="164">
        <f t="shared" ref="BA21:BA24" si="197">IFERROR(IF(($R21-AZ21)&gt;=0,0,IF(($S21-AY21)&lt;0,0,IF(AND(($S21-AZ21)&gt;0,(AY21-$R21)&gt;0),$V21/365*(AZ21-AY21+1),IF(AND(($S21-AZ21)&lt;=0,(AY21-$R21)&gt;0),$V21/365*($S21-AY21+1),$V21/365*(AZ21-$R21+1))))),0)</f>
        <v>0</v>
      </c>
      <c r="BB21" s="160">
        <f t="shared" ref="BB21:BB24" si="198">AZ21+1</f>
        <v>45962</v>
      </c>
      <c r="BC21" s="160">
        <f t="shared" ref="BC21:BC24" si="199">BB21+29</f>
        <v>45991</v>
      </c>
      <c r="BD21" s="164">
        <f t="shared" ref="BD21:BD24" si="200">IFERROR(IF(($R21-BC21)&gt;=0,0,IF(($S21-BB21)&lt;0,0,IF(AND(($S21-BC21)&gt;0,(BB21-$R21)&gt;0),$V21/365*(BC21-BB21+1),IF(AND(($S21-BC21)&lt;=0,(BB21-$R21)&gt;0),$V21/365*($S21-BB21+1),$V21/365*(BC21-$R21+1))))),0)</f>
        <v>0</v>
      </c>
      <c r="BE21" s="160">
        <f t="shared" ref="BE21:BE24" si="201">BC21+1</f>
        <v>45992</v>
      </c>
      <c r="BF21" s="160">
        <f t="shared" ref="BF21:BF24" si="202">BE21+30</f>
        <v>46022</v>
      </c>
      <c r="BG21" s="164">
        <f t="shared" ref="BG21:BG24" si="203">IFERROR(IF(($R21-BF21)&gt;=0,0,IF(($S21-BE21)&lt;0,0,IF(AND(($S21-BF21)&gt;0,(BE21-$R21)&gt;0),$V21/365*(BF21-BE21+1),IF(AND(($S21-BF21)&lt;=0,(BE21-$R21)&gt;0),$V21/365*($S21-BE21+1),$V21/365*(BF21-$R21+1))))),0)</f>
        <v>0</v>
      </c>
      <c r="BH21" s="160">
        <v>46023</v>
      </c>
      <c r="BI21" s="160">
        <f t="shared" ref="BI21:BI24" si="204">BH21+30</f>
        <v>46053</v>
      </c>
      <c r="BJ21" s="164">
        <f t="shared" ref="BJ21:BJ24" si="205">IFERROR(IF(($R21-BI21)&gt;=0,0,IF(($S21-BH21)&lt;0,0,IF(AND(($S21-BI21)&gt;0,(BH21-$R21)&gt;0),$V21/365*(BI21-BH21+1),IF(AND(($S21-BI21)&lt;=0,(BH21-$R21)&gt;0),$V21/365*($S21-BH21+1),$V21/365*(BI21-$R21+1))))),0)</f>
        <v>0</v>
      </c>
      <c r="BK21" s="160">
        <f t="shared" ref="BK21:BK24" si="206">BI21+1</f>
        <v>46054</v>
      </c>
      <c r="BL21" s="160">
        <f t="shared" ref="BL21:BL24" si="207">BK21+27</f>
        <v>46081</v>
      </c>
      <c r="BM21" s="164">
        <f t="shared" ref="BM21:BM24" si="208">IFERROR(IF(($R21-BL21)&gt;=0,0,IF(($S21-BK21)&lt;0,0,IF(AND(($S21-BL21)&gt;0,(BK21-$R21)&gt;0),$V21/365*(BL21-BK21+1),IF(AND(($S21-BL21)&lt;=0,(BK21-$R21)&gt;0),$V21/365*($S21-BK21+1),$V21/365*(BL21-$R21+1))))),0)</f>
        <v>0</v>
      </c>
      <c r="BN21" s="160">
        <f t="shared" ref="BN21:BN24" si="209">BL21+1</f>
        <v>46082</v>
      </c>
      <c r="BO21" s="160">
        <f t="shared" ref="BO21:BO24" si="210">BN21+30</f>
        <v>46112</v>
      </c>
      <c r="BP21" s="164">
        <f t="shared" ref="BP21:BP24" si="211">IFERROR(IF(($R21-BO21)&gt;=0,0,IF(($S21-BN21)&lt;0,0,IF(AND(($S21-BO21)&gt;0,(BN21-$R21)&gt;0),$V21/365*(BO21-BN21+1),IF(AND(($S21-BO21)&lt;=0,(BN21-$R21)&gt;0),$V21/365*($S21-BN21+1),$V21/365*(BO21-$R21+1))))),0)</f>
        <v>0</v>
      </c>
      <c r="BQ21" s="160">
        <f t="shared" ref="BQ21:BQ24" si="212">BO21+1</f>
        <v>46113</v>
      </c>
      <c r="BR21" s="160">
        <f t="shared" ref="BR21:BR24" si="213">BQ21+29</f>
        <v>46142</v>
      </c>
      <c r="BS21" s="164">
        <f t="shared" ref="BS21:BS24" si="214">IFERROR(IF(($R21-BR21)&gt;=0,0,IF(($S21-BQ21)&lt;0,0,IF(AND(($S21-BR21)&gt;0,(BQ21-$R21)&gt;0),$V21/365*(BR21-BQ21+1),IF(AND(($S21-BR21)&lt;=0,(BQ21-$R21)&gt;0),$V21/365*($S21-BQ21+1),$V21/365*(BR21-$R21+1))))),0)</f>
        <v>0</v>
      </c>
      <c r="BT21" s="160">
        <f t="shared" ref="BT21:BT24" si="215">BR21+1</f>
        <v>46143</v>
      </c>
      <c r="BU21" s="160">
        <f t="shared" ref="BU21:BU24" si="216">BT21+30</f>
        <v>46173</v>
      </c>
      <c r="BV21" s="164">
        <f t="shared" ref="BV21:BV24" si="217">IFERROR(IF(($R21-BU21)&gt;=0,0,IF(($S21-BT21)&lt;0,0,IF(AND(($S21-BU21)&gt;0,(BT21-$R21)&gt;0),$V21/365*(BU21-BT21+1),IF(AND(($S21-BU21)&lt;=0,(BT21-$R21)&gt;0),$V21/365*($S21-BT21+1),$V21/365*(BU21-$R21+1))))),0)</f>
        <v>0</v>
      </c>
      <c r="BW21" s="160">
        <f t="shared" ref="BW21:BW24" si="218">BU21+1</f>
        <v>46174</v>
      </c>
      <c r="BX21" s="160">
        <f t="shared" ref="BX21:BX24" si="219">BW21+29</f>
        <v>46203</v>
      </c>
      <c r="BY21" s="164">
        <f t="shared" ref="BY21:BY24" si="220">IFERROR(IF(($R21-BX21)&gt;=0,0,IF(($S21-BW21)&lt;0,0,IF(AND(($S21-BX21)&gt;0,(BW21-$R21)&gt;0),$V21/365*(BX21-BW21+1),IF(AND(($S21-BX21)&lt;=0,(BW21-$R21)&gt;0),$V21/365*($S21-BW21+1),$V21/365*(BX21-$R21+1))))),0)</f>
        <v>0</v>
      </c>
      <c r="BZ21" s="160">
        <f t="shared" ref="BZ21:BZ24" si="221">BX21+1</f>
        <v>46204</v>
      </c>
      <c r="CA21" s="160">
        <f t="shared" ref="CA21:CA24" si="222">BZ21+30</f>
        <v>46234</v>
      </c>
      <c r="CB21" s="164">
        <f t="shared" ref="CB21:CB24" si="223">IFERROR(IF(($R21-CA21)&gt;=0,0,IF(($S21-BZ21)&lt;0,0,IF(AND(($S21-CA21)&gt;0,(BZ21-$R21)&gt;0),$V21/365*(CA21-BZ21+1),IF(AND(($S21-CA21)&lt;=0,(BZ21-$R21)&gt;0),$V21/365*($S21-BZ21+1),$V21/365*(CA21-$R21+1))))),0)</f>
        <v>0</v>
      </c>
      <c r="CC21" s="160">
        <f t="shared" ref="CC21:CC24" si="224">CA21+1</f>
        <v>46235</v>
      </c>
      <c r="CD21" s="160">
        <f t="shared" ref="CD21:CD24" si="225">CC21+30</f>
        <v>46265</v>
      </c>
      <c r="CE21" s="164">
        <f t="shared" ref="CE21:CE24" si="226">IFERROR(IF(($R21-CD21)&gt;=0,0,IF(($S21-CC21)&lt;0,0,IF(AND(($S21-CD21)&gt;0,(CC21-$R21)&gt;0),$V21/365*(CD21-CC21+1),IF(AND(($S21-CD21)&lt;=0,(CC21-$R21)&gt;0),$V21/365*($S21-CC21+1),$V21/365*(CD21-$R21+1))))),0)</f>
        <v>0</v>
      </c>
      <c r="CF21" s="160">
        <f t="shared" ref="CF21:CF24" si="227">CD21+1</f>
        <v>46266</v>
      </c>
      <c r="CG21" s="160">
        <f t="shared" ref="CG21:CG24" si="228">CF21+29</f>
        <v>46295</v>
      </c>
      <c r="CH21" s="164">
        <f t="shared" ref="CH21:CH24" si="229">IFERROR(IF(($R21-CG21)&gt;=0,0,IF(($S21-CF21)&lt;0,0,IF(AND(($S21-CG21)&gt;0,(CF21-$R21)&gt;0),$V21/365*(CG21-CF21+1),IF(AND(($S21-CG21)&lt;=0,(CF21-$R21)&gt;0),$V21/365*($S21-CF21+1),$V21/365*(CG21-$R21+1))))),0)</f>
        <v>0</v>
      </c>
      <c r="CI21" s="160">
        <f t="shared" ref="CI21:CI24" si="230">CG21+1</f>
        <v>46296</v>
      </c>
      <c r="CJ21" s="160">
        <f t="shared" ref="CJ21:CJ24" si="231">CI21+30</f>
        <v>46326</v>
      </c>
      <c r="CK21" s="164">
        <f t="shared" ref="CK21:CK24" si="232">IFERROR(IF(($R21-CJ21)&gt;=0,0,IF(($S21-CI21)&lt;0,0,IF(AND(($S21-CJ21)&gt;0,(CI21-$R21)&gt;0),$V21/365*(CJ21-CI21+1),IF(AND(($S21-CJ21)&lt;=0,(CI21-$R21)&gt;0),$V21/365*($S21-CI21+1),$V21/365*(CJ21-$R21+1))))),0)</f>
        <v>0</v>
      </c>
      <c r="CL21" s="160">
        <f t="shared" ref="CL21:CL24" si="233">CJ21+1</f>
        <v>46327</v>
      </c>
      <c r="CM21" s="160">
        <f t="shared" ref="CM21:CM24" si="234">CL21+29</f>
        <v>46356</v>
      </c>
      <c r="CN21" s="164">
        <f t="shared" ref="CN21:CN24" si="235">IFERROR(IF(($R21-CM21)&gt;=0,0,IF(($S21-CL21)&lt;0,0,IF(AND(($S21-CM21)&gt;0,(CL21-$R21)&gt;0),$V21/365*(CM21-CL21+1),IF(AND(($S21-CM21)&lt;=0,(CL21-$R21)&gt;0),$V21/365*($S21-CL21+1),$V21/365*(CM21-$R21+1))))),0)</f>
        <v>0</v>
      </c>
      <c r="CO21" s="160">
        <f t="shared" ref="CO21:CO24" si="236">CM21+1</f>
        <v>46357</v>
      </c>
      <c r="CP21" s="160">
        <f t="shared" ref="CP21:CP24" si="237">CO21+30</f>
        <v>46387</v>
      </c>
      <c r="CQ21" s="164">
        <f t="shared" ref="CQ21:CQ24" si="238">IFERROR(IF(($R21-CP21)&gt;=0,0,IF(($S21-CO21)&lt;0,0,IF(AND(($S21-CP21)&gt;0,(CO21-$R21)&gt;0),$V21/365*(CP21-CO21+1),IF(AND(($S21-CP21)&lt;=0,(CO21-$R21)&gt;0),$V21/365*($S21-CO21+1),$V21/365*(CP21-$R21+1))))),0)</f>
        <v>0</v>
      </c>
    </row>
    <row r="22" s="86" customFormat="1" ht="24" customHeight="1" outlineLevel="4" spans="1:95">
      <c r="A22" s="125"/>
      <c r="B22" s="126"/>
      <c r="C22" s="127"/>
      <c r="D22" s="125"/>
      <c r="E22" s="126"/>
      <c r="F22" s="126"/>
      <c r="G22" s="126"/>
      <c r="H22" s="128"/>
      <c r="I22" s="128"/>
      <c r="J22" s="128">
        <f t="shared" si="5"/>
        <v>0</v>
      </c>
      <c r="K22" s="128">
        <f t="shared" ref="K22:K24" si="239">K21+1</f>
        <v>2</v>
      </c>
      <c r="L22" s="153"/>
      <c r="M22" s="154">
        <f>IFERROR(VLOOKUP($L22,'2-2 引出数据_合同数据仓库'!$B$2:$BP$10000,3,FALSE),0)</f>
        <v>0</v>
      </c>
      <c r="N22" s="128"/>
      <c r="O22" s="154">
        <f>IFERROR(VLOOKUP((LEFT(VLOOKUP($L22,'2-2 引出数据_合同数据仓库'!$B$2:$BP$10000,64,FALSE),15)&amp;(RIGHT(VLOOKUP($L22,'2-2 引出数据_合同数据仓库'!$B$2:$BP$10000,64,FALSE),4)+1)),'2-2 引出数据_合同数据仓库'!$B$2:$BP$10000,3,FALSE),0)</f>
        <v>0</v>
      </c>
      <c r="P22" s="128"/>
      <c r="Q22" s="128">
        <f>IFERROR(VLOOKUP($L22,'2-2 引出数据_合同数据仓库'!$B$2:$BP$10000,28,FALSE),0)</f>
        <v>0</v>
      </c>
      <c r="R22" s="128">
        <f>IFERROR(VLOOKUP($L22,'2-2 引出数据_合同数据仓库'!$B$2:$BP$10000,29,FALSE),0)</f>
        <v>0</v>
      </c>
      <c r="S22" s="128">
        <f>IFERROR(VLOOKUP($L22,'2-2 引出数据_合同数据仓库'!$B$2:$BP$10000,4,FALSE),0)</f>
        <v>0</v>
      </c>
      <c r="T22" s="128"/>
      <c r="U22" s="128">
        <f>IFERROR(VLOOKUP($L22,'2-2 引出数据_合同数据仓库'!$B$2:$BP$10000,15,FALSE),0)</f>
        <v>0</v>
      </c>
      <c r="V22" s="128">
        <f t="shared" si="168"/>
        <v>0</v>
      </c>
      <c r="W22" s="128"/>
      <c r="X22" s="160">
        <v>45658</v>
      </c>
      <c r="Y22" s="160">
        <f t="shared" si="169"/>
        <v>45688</v>
      </c>
      <c r="Z22" s="164">
        <f t="shared" si="170"/>
        <v>0</v>
      </c>
      <c r="AA22" s="160">
        <f t="shared" si="171"/>
        <v>45689</v>
      </c>
      <c r="AB22" s="160">
        <f t="shared" si="172"/>
        <v>45716</v>
      </c>
      <c r="AC22" s="164">
        <f t="shared" si="173"/>
        <v>0</v>
      </c>
      <c r="AD22" s="160">
        <f t="shared" si="174"/>
        <v>45717</v>
      </c>
      <c r="AE22" s="160">
        <f t="shared" si="175"/>
        <v>45747</v>
      </c>
      <c r="AF22" s="164">
        <f t="shared" si="176"/>
        <v>0</v>
      </c>
      <c r="AG22" s="160">
        <f t="shared" si="177"/>
        <v>45748</v>
      </c>
      <c r="AH22" s="160">
        <f t="shared" si="178"/>
        <v>45777</v>
      </c>
      <c r="AI22" s="164">
        <f t="shared" si="179"/>
        <v>0</v>
      </c>
      <c r="AJ22" s="160">
        <f t="shared" si="180"/>
        <v>45778</v>
      </c>
      <c r="AK22" s="160">
        <f t="shared" si="181"/>
        <v>45808</v>
      </c>
      <c r="AL22" s="164">
        <f t="shared" si="182"/>
        <v>0</v>
      </c>
      <c r="AM22" s="160">
        <f t="shared" si="183"/>
        <v>45809</v>
      </c>
      <c r="AN22" s="160">
        <f t="shared" si="184"/>
        <v>45838</v>
      </c>
      <c r="AO22" s="164">
        <f t="shared" si="185"/>
        <v>0</v>
      </c>
      <c r="AP22" s="160">
        <f t="shared" si="186"/>
        <v>45839</v>
      </c>
      <c r="AQ22" s="160">
        <f t="shared" si="187"/>
        <v>45869</v>
      </c>
      <c r="AR22" s="164">
        <f t="shared" si="188"/>
        <v>0</v>
      </c>
      <c r="AS22" s="160">
        <f t="shared" si="189"/>
        <v>45870</v>
      </c>
      <c r="AT22" s="160">
        <f t="shared" si="190"/>
        <v>45900</v>
      </c>
      <c r="AU22" s="164">
        <f t="shared" si="191"/>
        <v>0</v>
      </c>
      <c r="AV22" s="160">
        <f t="shared" si="192"/>
        <v>45901</v>
      </c>
      <c r="AW22" s="160">
        <f t="shared" si="193"/>
        <v>45930</v>
      </c>
      <c r="AX22" s="164">
        <f t="shared" si="194"/>
        <v>0</v>
      </c>
      <c r="AY22" s="160">
        <f t="shared" si="195"/>
        <v>45931</v>
      </c>
      <c r="AZ22" s="160">
        <f t="shared" si="196"/>
        <v>45961</v>
      </c>
      <c r="BA22" s="164">
        <f t="shared" si="197"/>
        <v>0</v>
      </c>
      <c r="BB22" s="160">
        <f t="shared" si="198"/>
        <v>45962</v>
      </c>
      <c r="BC22" s="160">
        <f t="shared" si="199"/>
        <v>45991</v>
      </c>
      <c r="BD22" s="164">
        <f t="shared" si="200"/>
        <v>0</v>
      </c>
      <c r="BE22" s="160">
        <f t="shared" si="201"/>
        <v>45992</v>
      </c>
      <c r="BF22" s="160">
        <f t="shared" si="202"/>
        <v>46022</v>
      </c>
      <c r="BG22" s="164">
        <f t="shared" si="203"/>
        <v>0</v>
      </c>
      <c r="BH22" s="160">
        <v>46023</v>
      </c>
      <c r="BI22" s="160">
        <f t="shared" si="204"/>
        <v>46053</v>
      </c>
      <c r="BJ22" s="164">
        <f t="shared" si="205"/>
        <v>0</v>
      </c>
      <c r="BK22" s="160">
        <f t="shared" si="206"/>
        <v>46054</v>
      </c>
      <c r="BL22" s="160">
        <f t="shared" si="207"/>
        <v>46081</v>
      </c>
      <c r="BM22" s="164">
        <f t="shared" si="208"/>
        <v>0</v>
      </c>
      <c r="BN22" s="160">
        <f t="shared" si="209"/>
        <v>46082</v>
      </c>
      <c r="BO22" s="160">
        <f t="shared" si="210"/>
        <v>46112</v>
      </c>
      <c r="BP22" s="164">
        <f t="shared" si="211"/>
        <v>0</v>
      </c>
      <c r="BQ22" s="160">
        <f t="shared" si="212"/>
        <v>46113</v>
      </c>
      <c r="BR22" s="160">
        <f t="shared" si="213"/>
        <v>46142</v>
      </c>
      <c r="BS22" s="164">
        <f t="shared" si="214"/>
        <v>0</v>
      </c>
      <c r="BT22" s="160">
        <f t="shared" si="215"/>
        <v>46143</v>
      </c>
      <c r="BU22" s="160">
        <f t="shared" si="216"/>
        <v>46173</v>
      </c>
      <c r="BV22" s="164">
        <f t="shared" si="217"/>
        <v>0</v>
      </c>
      <c r="BW22" s="160">
        <f t="shared" si="218"/>
        <v>46174</v>
      </c>
      <c r="BX22" s="160">
        <f t="shared" si="219"/>
        <v>46203</v>
      </c>
      <c r="BY22" s="164">
        <f t="shared" si="220"/>
        <v>0</v>
      </c>
      <c r="BZ22" s="160">
        <f t="shared" si="221"/>
        <v>46204</v>
      </c>
      <c r="CA22" s="160">
        <f t="shared" si="222"/>
        <v>46234</v>
      </c>
      <c r="CB22" s="164">
        <f t="shared" si="223"/>
        <v>0</v>
      </c>
      <c r="CC22" s="160">
        <f t="shared" si="224"/>
        <v>46235</v>
      </c>
      <c r="CD22" s="160">
        <f t="shared" si="225"/>
        <v>46265</v>
      </c>
      <c r="CE22" s="164">
        <f t="shared" si="226"/>
        <v>0</v>
      </c>
      <c r="CF22" s="160">
        <f t="shared" si="227"/>
        <v>46266</v>
      </c>
      <c r="CG22" s="160">
        <f t="shared" si="228"/>
        <v>46295</v>
      </c>
      <c r="CH22" s="164">
        <f t="shared" si="229"/>
        <v>0</v>
      </c>
      <c r="CI22" s="160">
        <f t="shared" si="230"/>
        <v>46296</v>
      </c>
      <c r="CJ22" s="160">
        <f t="shared" si="231"/>
        <v>46326</v>
      </c>
      <c r="CK22" s="164">
        <f t="shared" si="232"/>
        <v>0</v>
      </c>
      <c r="CL22" s="160">
        <f t="shared" si="233"/>
        <v>46327</v>
      </c>
      <c r="CM22" s="160">
        <f t="shared" si="234"/>
        <v>46356</v>
      </c>
      <c r="CN22" s="164">
        <f t="shared" si="235"/>
        <v>0</v>
      </c>
      <c r="CO22" s="160">
        <f t="shared" si="236"/>
        <v>46357</v>
      </c>
      <c r="CP22" s="160">
        <f t="shared" si="237"/>
        <v>46387</v>
      </c>
      <c r="CQ22" s="164">
        <f t="shared" si="238"/>
        <v>0</v>
      </c>
    </row>
    <row r="23" s="86" customFormat="1" ht="24" customHeight="1" outlineLevel="4" spans="1:95">
      <c r="A23" s="125"/>
      <c r="B23" s="126"/>
      <c r="C23" s="127"/>
      <c r="D23" s="125"/>
      <c r="E23" s="126"/>
      <c r="F23" s="126"/>
      <c r="G23" s="126"/>
      <c r="H23" s="128"/>
      <c r="I23" s="128"/>
      <c r="J23" s="128">
        <f t="shared" si="5"/>
        <v>0</v>
      </c>
      <c r="K23" s="128">
        <f t="shared" si="239"/>
        <v>3</v>
      </c>
      <c r="L23" s="153"/>
      <c r="M23" s="154">
        <f>IFERROR(VLOOKUP($L23,'2-2 引出数据_合同数据仓库'!$B$2:$BP$10000,3,FALSE),0)</f>
        <v>0</v>
      </c>
      <c r="N23" s="128"/>
      <c r="O23" s="154">
        <f>IFERROR(VLOOKUP((LEFT(VLOOKUP($L23,'2-2 引出数据_合同数据仓库'!$B$2:$BP$10000,64,FALSE),15)&amp;(RIGHT(VLOOKUP($L23,'2-2 引出数据_合同数据仓库'!$B$2:$BP$10000,64,FALSE),4)+1)),'2-2 引出数据_合同数据仓库'!$B$2:$BP$10000,3,FALSE),0)</f>
        <v>0</v>
      </c>
      <c r="P23" s="128"/>
      <c r="Q23" s="128">
        <f>IFERROR(VLOOKUP($L23,'2-2 引出数据_合同数据仓库'!$B$2:$BP$10000,28,FALSE),0)</f>
        <v>0</v>
      </c>
      <c r="R23" s="128">
        <f>IFERROR(VLOOKUP($L23,'2-2 引出数据_合同数据仓库'!$B$2:$BP$10000,29,FALSE),0)</f>
        <v>0</v>
      </c>
      <c r="S23" s="128">
        <f>IFERROR(VLOOKUP($L23,'2-2 引出数据_合同数据仓库'!$B$2:$BP$10000,4,FALSE),0)</f>
        <v>0</v>
      </c>
      <c r="T23" s="128"/>
      <c r="U23" s="128">
        <f>IFERROR(VLOOKUP($L23,'2-2 引出数据_合同数据仓库'!$B$2:$BP$10000,15,FALSE),0)</f>
        <v>0</v>
      </c>
      <c r="V23" s="128">
        <f t="shared" si="168"/>
        <v>0</v>
      </c>
      <c r="W23" s="128"/>
      <c r="X23" s="160">
        <v>45658</v>
      </c>
      <c r="Y23" s="160">
        <f t="shared" si="169"/>
        <v>45688</v>
      </c>
      <c r="Z23" s="164">
        <f t="shared" si="170"/>
        <v>0</v>
      </c>
      <c r="AA23" s="160">
        <f t="shared" si="171"/>
        <v>45689</v>
      </c>
      <c r="AB23" s="160">
        <f t="shared" si="172"/>
        <v>45716</v>
      </c>
      <c r="AC23" s="164">
        <f t="shared" si="173"/>
        <v>0</v>
      </c>
      <c r="AD23" s="160">
        <f t="shared" si="174"/>
        <v>45717</v>
      </c>
      <c r="AE23" s="160">
        <f t="shared" si="175"/>
        <v>45747</v>
      </c>
      <c r="AF23" s="164">
        <f t="shared" si="176"/>
        <v>0</v>
      </c>
      <c r="AG23" s="160">
        <f t="shared" si="177"/>
        <v>45748</v>
      </c>
      <c r="AH23" s="160">
        <f t="shared" si="178"/>
        <v>45777</v>
      </c>
      <c r="AI23" s="164">
        <f t="shared" si="179"/>
        <v>0</v>
      </c>
      <c r="AJ23" s="160">
        <f t="shared" si="180"/>
        <v>45778</v>
      </c>
      <c r="AK23" s="160">
        <f t="shared" si="181"/>
        <v>45808</v>
      </c>
      <c r="AL23" s="164">
        <f t="shared" si="182"/>
        <v>0</v>
      </c>
      <c r="AM23" s="160">
        <f t="shared" si="183"/>
        <v>45809</v>
      </c>
      <c r="AN23" s="160">
        <f t="shared" si="184"/>
        <v>45838</v>
      </c>
      <c r="AO23" s="164">
        <f t="shared" si="185"/>
        <v>0</v>
      </c>
      <c r="AP23" s="160">
        <f t="shared" si="186"/>
        <v>45839</v>
      </c>
      <c r="AQ23" s="160">
        <f t="shared" si="187"/>
        <v>45869</v>
      </c>
      <c r="AR23" s="164">
        <f t="shared" si="188"/>
        <v>0</v>
      </c>
      <c r="AS23" s="160">
        <f t="shared" si="189"/>
        <v>45870</v>
      </c>
      <c r="AT23" s="160">
        <f t="shared" si="190"/>
        <v>45900</v>
      </c>
      <c r="AU23" s="164">
        <f t="shared" si="191"/>
        <v>0</v>
      </c>
      <c r="AV23" s="160">
        <f t="shared" si="192"/>
        <v>45901</v>
      </c>
      <c r="AW23" s="160">
        <f t="shared" si="193"/>
        <v>45930</v>
      </c>
      <c r="AX23" s="164">
        <f t="shared" si="194"/>
        <v>0</v>
      </c>
      <c r="AY23" s="160">
        <f t="shared" si="195"/>
        <v>45931</v>
      </c>
      <c r="AZ23" s="160">
        <f t="shared" si="196"/>
        <v>45961</v>
      </c>
      <c r="BA23" s="164">
        <f t="shared" si="197"/>
        <v>0</v>
      </c>
      <c r="BB23" s="160">
        <f t="shared" si="198"/>
        <v>45962</v>
      </c>
      <c r="BC23" s="160">
        <f t="shared" si="199"/>
        <v>45991</v>
      </c>
      <c r="BD23" s="164">
        <f t="shared" si="200"/>
        <v>0</v>
      </c>
      <c r="BE23" s="160">
        <f t="shared" si="201"/>
        <v>45992</v>
      </c>
      <c r="BF23" s="160">
        <f t="shared" si="202"/>
        <v>46022</v>
      </c>
      <c r="BG23" s="164">
        <f t="shared" si="203"/>
        <v>0</v>
      </c>
      <c r="BH23" s="160">
        <v>46023</v>
      </c>
      <c r="BI23" s="160">
        <f t="shared" si="204"/>
        <v>46053</v>
      </c>
      <c r="BJ23" s="164">
        <f t="shared" si="205"/>
        <v>0</v>
      </c>
      <c r="BK23" s="160">
        <f t="shared" si="206"/>
        <v>46054</v>
      </c>
      <c r="BL23" s="160">
        <f t="shared" si="207"/>
        <v>46081</v>
      </c>
      <c r="BM23" s="164">
        <f t="shared" si="208"/>
        <v>0</v>
      </c>
      <c r="BN23" s="160">
        <f t="shared" si="209"/>
        <v>46082</v>
      </c>
      <c r="BO23" s="160">
        <f t="shared" si="210"/>
        <v>46112</v>
      </c>
      <c r="BP23" s="164">
        <f t="shared" si="211"/>
        <v>0</v>
      </c>
      <c r="BQ23" s="160">
        <f t="shared" si="212"/>
        <v>46113</v>
      </c>
      <c r="BR23" s="160">
        <f t="shared" si="213"/>
        <v>46142</v>
      </c>
      <c r="BS23" s="164">
        <f t="shared" si="214"/>
        <v>0</v>
      </c>
      <c r="BT23" s="160">
        <f t="shared" si="215"/>
        <v>46143</v>
      </c>
      <c r="BU23" s="160">
        <f t="shared" si="216"/>
        <v>46173</v>
      </c>
      <c r="BV23" s="164">
        <f t="shared" si="217"/>
        <v>0</v>
      </c>
      <c r="BW23" s="160">
        <f t="shared" si="218"/>
        <v>46174</v>
      </c>
      <c r="BX23" s="160">
        <f t="shared" si="219"/>
        <v>46203</v>
      </c>
      <c r="BY23" s="164">
        <f t="shared" si="220"/>
        <v>0</v>
      </c>
      <c r="BZ23" s="160">
        <f t="shared" si="221"/>
        <v>46204</v>
      </c>
      <c r="CA23" s="160">
        <f t="shared" si="222"/>
        <v>46234</v>
      </c>
      <c r="CB23" s="164">
        <f t="shared" si="223"/>
        <v>0</v>
      </c>
      <c r="CC23" s="160">
        <f t="shared" si="224"/>
        <v>46235</v>
      </c>
      <c r="CD23" s="160">
        <f t="shared" si="225"/>
        <v>46265</v>
      </c>
      <c r="CE23" s="164">
        <f t="shared" si="226"/>
        <v>0</v>
      </c>
      <c r="CF23" s="160">
        <f t="shared" si="227"/>
        <v>46266</v>
      </c>
      <c r="CG23" s="160">
        <f t="shared" si="228"/>
        <v>46295</v>
      </c>
      <c r="CH23" s="164">
        <f t="shared" si="229"/>
        <v>0</v>
      </c>
      <c r="CI23" s="160">
        <f t="shared" si="230"/>
        <v>46296</v>
      </c>
      <c r="CJ23" s="160">
        <f t="shared" si="231"/>
        <v>46326</v>
      </c>
      <c r="CK23" s="164">
        <f t="shared" si="232"/>
        <v>0</v>
      </c>
      <c r="CL23" s="160">
        <f t="shared" si="233"/>
        <v>46327</v>
      </c>
      <c r="CM23" s="160">
        <f t="shared" si="234"/>
        <v>46356</v>
      </c>
      <c r="CN23" s="164">
        <f t="shared" si="235"/>
        <v>0</v>
      </c>
      <c r="CO23" s="160">
        <f t="shared" si="236"/>
        <v>46357</v>
      </c>
      <c r="CP23" s="160">
        <f t="shared" si="237"/>
        <v>46387</v>
      </c>
      <c r="CQ23" s="164">
        <f t="shared" si="238"/>
        <v>0</v>
      </c>
    </row>
    <row r="24" s="86" customFormat="1" ht="24" customHeight="1" outlineLevel="4" spans="1:95">
      <c r="A24" s="125"/>
      <c r="B24" s="126"/>
      <c r="C24" s="127"/>
      <c r="D24" s="125"/>
      <c r="E24" s="126"/>
      <c r="F24" s="126"/>
      <c r="G24" s="126"/>
      <c r="H24" s="128"/>
      <c r="I24" s="128"/>
      <c r="J24" s="128">
        <f t="shared" si="5"/>
        <v>0</v>
      </c>
      <c r="K24" s="128">
        <f t="shared" si="239"/>
        <v>4</v>
      </c>
      <c r="L24" s="153"/>
      <c r="M24" s="154">
        <f>IFERROR(VLOOKUP($L24,'2-2 引出数据_合同数据仓库'!$B$2:$BP$10000,3,FALSE),0)</f>
        <v>0</v>
      </c>
      <c r="N24" s="128"/>
      <c r="O24" s="154">
        <f>IFERROR(VLOOKUP((LEFT(VLOOKUP($L24,'2-2 引出数据_合同数据仓库'!$B$2:$BP$10000,64,FALSE),15)&amp;(RIGHT(VLOOKUP($L24,'2-2 引出数据_合同数据仓库'!$B$2:$BP$10000,64,FALSE),4)+1)),'2-2 引出数据_合同数据仓库'!$B$2:$BP$10000,3,FALSE),0)</f>
        <v>0</v>
      </c>
      <c r="P24" s="128"/>
      <c r="Q24" s="128">
        <f>IFERROR(VLOOKUP($L24,'2-2 引出数据_合同数据仓库'!$B$2:$BP$10000,28,FALSE),0)</f>
        <v>0</v>
      </c>
      <c r="R24" s="128">
        <f>IFERROR(VLOOKUP($L24,'2-2 引出数据_合同数据仓库'!$B$2:$BP$10000,29,FALSE),0)</f>
        <v>0</v>
      </c>
      <c r="S24" s="128">
        <f>IFERROR(VLOOKUP($L24,'2-2 引出数据_合同数据仓库'!$B$2:$BP$10000,4,FALSE),0)</f>
        <v>0</v>
      </c>
      <c r="T24" s="128"/>
      <c r="U24" s="128">
        <f>IFERROR(VLOOKUP($L24,'2-2 引出数据_合同数据仓库'!$B$2:$BP$10000,15,FALSE),0)</f>
        <v>0</v>
      </c>
      <c r="V24" s="128">
        <f t="shared" si="168"/>
        <v>0</v>
      </c>
      <c r="W24" s="128"/>
      <c r="X24" s="160">
        <v>45658</v>
      </c>
      <c r="Y24" s="160">
        <f t="shared" si="169"/>
        <v>45688</v>
      </c>
      <c r="Z24" s="164">
        <f t="shared" si="170"/>
        <v>0</v>
      </c>
      <c r="AA24" s="160">
        <f t="shared" si="171"/>
        <v>45689</v>
      </c>
      <c r="AB24" s="160">
        <f t="shared" si="172"/>
        <v>45716</v>
      </c>
      <c r="AC24" s="164">
        <f t="shared" si="173"/>
        <v>0</v>
      </c>
      <c r="AD24" s="160">
        <f t="shared" si="174"/>
        <v>45717</v>
      </c>
      <c r="AE24" s="160">
        <f t="shared" si="175"/>
        <v>45747</v>
      </c>
      <c r="AF24" s="164">
        <f t="shared" si="176"/>
        <v>0</v>
      </c>
      <c r="AG24" s="160">
        <f t="shared" si="177"/>
        <v>45748</v>
      </c>
      <c r="AH24" s="160">
        <f t="shared" si="178"/>
        <v>45777</v>
      </c>
      <c r="AI24" s="164">
        <f t="shared" si="179"/>
        <v>0</v>
      </c>
      <c r="AJ24" s="160">
        <f t="shared" si="180"/>
        <v>45778</v>
      </c>
      <c r="AK24" s="160">
        <f t="shared" si="181"/>
        <v>45808</v>
      </c>
      <c r="AL24" s="164">
        <f t="shared" si="182"/>
        <v>0</v>
      </c>
      <c r="AM24" s="160">
        <f t="shared" si="183"/>
        <v>45809</v>
      </c>
      <c r="AN24" s="160">
        <f t="shared" si="184"/>
        <v>45838</v>
      </c>
      <c r="AO24" s="164">
        <f t="shared" si="185"/>
        <v>0</v>
      </c>
      <c r="AP24" s="160">
        <f t="shared" si="186"/>
        <v>45839</v>
      </c>
      <c r="AQ24" s="160">
        <f t="shared" si="187"/>
        <v>45869</v>
      </c>
      <c r="AR24" s="164">
        <f t="shared" si="188"/>
        <v>0</v>
      </c>
      <c r="AS24" s="160">
        <f t="shared" si="189"/>
        <v>45870</v>
      </c>
      <c r="AT24" s="160">
        <f t="shared" si="190"/>
        <v>45900</v>
      </c>
      <c r="AU24" s="164">
        <f t="shared" si="191"/>
        <v>0</v>
      </c>
      <c r="AV24" s="160">
        <f t="shared" si="192"/>
        <v>45901</v>
      </c>
      <c r="AW24" s="160">
        <f t="shared" si="193"/>
        <v>45930</v>
      </c>
      <c r="AX24" s="164">
        <f t="shared" si="194"/>
        <v>0</v>
      </c>
      <c r="AY24" s="160">
        <f t="shared" si="195"/>
        <v>45931</v>
      </c>
      <c r="AZ24" s="160">
        <f t="shared" si="196"/>
        <v>45961</v>
      </c>
      <c r="BA24" s="164">
        <f t="shared" si="197"/>
        <v>0</v>
      </c>
      <c r="BB24" s="160">
        <f t="shared" si="198"/>
        <v>45962</v>
      </c>
      <c r="BC24" s="160">
        <f t="shared" si="199"/>
        <v>45991</v>
      </c>
      <c r="BD24" s="164">
        <f t="shared" si="200"/>
        <v>0</v>
      </c>
      <c r="BE24" s="160">
        <f t="shared" si="201"/>
        <v>45992</v>
      </c>
      <c r="BF24" s="160">
        <f t="shared" si="202"/>
        <v>46022</v>
      </c>
      <c r="BG24" s="164">
        <f t="shared" si="203"/>
        <v>0</v>
      </c>
      <c r="BH24" s="160">
        <v>46023</v>
      </c>
      <c r="BI24" s="160">
        <f t="shared" si="204"/>
        <v>46053</v>
      </c>
      <c r="BJ24" s="164">
        <f t="shared" si="205"/>
        <v>0</v>
      </c>
      <c r="BK24" s="160">
        <f t="shared" si="206"/>
        <v>46054</v>
      </c>
      <c r="BL24" s="160">
        <f t="shared" si="207"/>
        <v>46081</v>
      </c>
      <c r="BM24" s="164">
        <f t="shared" si="208"/>
        <v>0</v>
      </c>
      <c r="BN24" s="160">
        <f t="shared" si="209"/>
        <v>46082</v>
      </c>
      <c r="BO24" s="160">
        <f t="shared" si="210"/>
        <v>46112</v>
      </c>
      <c r="BP24" s="164">
        <f t="shared" si="211"/>
        <v>0</v>
      </c>
      <c r="BQ24" s="160">
        <f t="shared" si="212"/>
        <v>46113</v>
      </c>
      <c r="BR24" s="160">
        <f t="shared" si="213"/>
        <v>46142</v>
      </c>
      <c r="BS24" s="164">
        <f t="shared" si="214"/>
        <v>0</v>
      </c>
      <c r="BT24" s="160">
        <f t="shared" si="215"/>
        <v>46143</v>
      </c>
      <c r="BU24" s="160">
        <f t="shared" si="216"/>
        <v>46173</v>
      </c>
      <c r="BV24" s="164">
        <f t="shared" si="217"/>
        <v>0</v>
      </c>
      <c r="BW24" s="160">
        <f t="shared" si="218"/>
        <v>46174</v>
      </c>
      <c r="BX24" s="160">
        <f t="shared" si="219"/>
        <v>46203</v>
      </c>
      <c r="BY24" s="164">
        <f t="shared" si="220"/>
        <v>0</v>
      </c>
      <c r="BZ24" s="160">
        <f t="shared" si="221"/>
        <v>46204</v>
      </c>
      <c r="CA24" s="160">
        <f t="shared" si="222"/>
        <v>46234</v>
      </c>
      <c r="CB24" s="164">
        <f t="shared" si="223"/>
        <v>0</v>
      </c>
      <c r="CC24" s="160">
        <f t="shared" si="224"/>
        <v>46235</v>
      </c>
      <c r="CD24" s="160">
        <f t="shared" si="225"/>
        <v>46265</v>
      </c>
      <c r="CE24" s="164">
        <f t="shared" si="226"/>
        <v>0</v>
      </c>
      <c r="CF24" s="160">
        <f t="shared" si="227"/>
        <v>46266</v>
      </c>
      <c r="CG24" s="160">
        <f t="shared" si="228"/>
        <v>46295</v>
      </c>
      <c r="CH24" s="164">
        <f t="shared" si="229"/>
        <v>0</v>
      </c>
      <c r="CI24" s="160">
        <f t="shared" si="230"/>
        <v>46296</v>
      </c>
      <c r="CJ24" s="160">
        <f t="shared" si="231"/>
        <v>46326</v>
      </c>
      <c r="CK24" s="164">
        <f t="shared" si="232"/>
        <v>0</v>
      </c>
      <c r="CL24" s="160">
        <f t="shared" si="233"/>
        <v>46327</v>
      </c>
      <c r="CM24" s="160">
        <f t="shared" si="234"/>
        <v>46356</v>
      </c>
      <c r="CN24" s="164">
        <f t="shared" si="235"/>
        <v>0</v>
      </c>
      <c r="CO24" s="160">
        <f t="shared" si="236"/>
        <v>46357</v>
      </c>
      <c r="CP24" s="160">
        <f t="shared" si="237"/>
        <v>46387</v>
      </c>
      <c r="CQ24" s="164">
        <f t="shared" si="238"/>
        <v>0</v>
      </c>
    </row>
    <row r="25" s="86" customFormat="1" ht="24" customHeight="1" outlineLevel="4" spans="1:95">
      <c r="A25" s="129" t="s">
        <v>2806</v>
      </c>
      <c r="B25" s="130"/>
      <c r="C25" s="130"/>
      <c r="D25" s="130"/>
      <c r="E25" s="130"/>
      <c r="F25" s="130"/>
      <c r="G25" s="131"/>
      <c r="H25" s="132"/>
      <c r="I25" s="132"/>
      <c r="J25" s="132"/>
      <c r="K25" s="132"/>
      <c r="L25" s="155"/>
      <c r="M25" s="155"/>
      <c r="N25" s="132"/>
      <c r="O25" s="155"/>
      <c r="P25" s="132"/>
      <c r="Q25" s="132"/>
      <c r="R25" s="132"/>
      <c r="S25" s="132"/>
      <c r="T25" s="132"/>
      <c r="U25" s="132"/>
      <c r="V25" s="132"/>
      <c r="W25" s="132"/>
      <c r="X25" s="132"/>
      <c r="Y25" s="132"/>
      <c r="Z25" s="132"/>
      <c r="AA25" s="132"/>
      <c r="AB25" s="132"/>
      <c r="AC25" s="132"/>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c r="AZ25" s="132"/>
      <c r="BA25" s="132"/>
      <c r="BB25" s="132"/>
      <c r="BC25" s="132"/>
      <c r="BD25" s="132"/>
      <c r="BE25" s="132"/>
      <c r="BF25" s="132"/>
      <c r="BG25" s="132"/>
      <c r="BH25" s="132"/>
      <c r="BI25" s="132"/>
      <c r="BJ25" s="132"/>
      <c r="BK25" s="132"/>
      <c r="BL25" s="132"/>
      <c r="BM25" s="132"/>
      <c r="BN25" s="132"/>
      <c r="BO25" s="132"/>
      <c r="BP25" s="132"/>
      <c r="BQ25" s="132"/>
      <c r="BR25" s="132"/>
      <c r="BS25" s="132"/>
      <c r="BT25" s="132"/>
      <c r="BU25" s="132"/>
      <c r="BV25" s="132"/>
      <c r="BW25" s="132"/>
      <c r="BX25" s="132"/>
      <c r="BY25" s="132"/>
      <c r="BZ25" s="132"/>
      <c r="CA25" s="132"/>
      <c r="CB25" s="132"/>
      <c r="CC25" s="132"/>
      <c r="CD25" s="132"/>
      <c r="CE25" s="132"/>
      <c r="CF25" s="132"/>
      <c r="CG25" s="132"/>
      <c r="CH25" s="132"/>
      <c r="CI25" s="132"/>
      <c r="CJ25" s="132"/>
      <c r="CK25" s="132"/>
      <c r="CL25" s="132"/>
      <c r="CM25" s="132"/>
      <c r="CN25" s="132"/>
      <c r="CO25" s="132"/>
      <c r="CP25" s="132"/>
      <c r="CQ25" s="132"/>
    </row>
    <row r="26" s="86" customFormat="1" ht="24" customHeight="1" outlineLevel="2" spans="1:95">
      <c r="A26" s="48"/>
      <c r="B26" s="118" t="s">
        <v>779</v>
      </c>
      <c r="C26" s="119" t="s">
        <v>823</v>
      </c>
      <c r="D26" s="48" t="s">
        <v>824</v>
      </c>
      <c r="E26" s="118"/>
      <c r="F26" s="118"/>
      <c r="G26" s="118"/>
      <c r="H26" s="120">
        <f>X26+AA26+AD26+AG26+AJ26+AM26+AP26+AS26+AV26+AY26+BB26+BE26</f>
        <v>0</v>
      </c>
      <c r="I26" s="120">
        <f>Y26+AB26+AE26+AH26+AK26+AN26+AQ26+AT26+AW26+AZ26+BC26+BF26</f>
        <v>0</v>
      </c>
      <c r="J26" s="120">
        <f t="shared" si="5"/>
        <v>0</v>
      </c>
      <c r="K26" s="120"/>
      <c r="L26" s="151"/>
      <c r="M26" s="151"/>
      <c r="N26" s="120"/>
      <c r="O26" s="151"/>
      <c r="P26" s="120"/>
      <c r="Q26" s="120"/>
      <c r="R26" s="120"/>
      <c r="S26" s="120"/>
      <c r="T26" s="120"/>
      <c r="U26" s="120"/>
      <c r="V26" s="120"/>
      <c r="W26" s="120"/>
      <c r="X26" s="120">
        <f>VLOOKUP($C26,'1 预算编制表单'!$C:$BJ,27,FALSE)</f>
        <v>0</v>
      </c>
      <c r="Y26" s="120">
        <f>X26-Z26</f>
        <v>0</v>
      </c>
      <c r="Z26" s="120">
        <f>Z27+Z33+Z39</f>
        <v>0</v>
      </c>
      <c r="AA26" s="120">
        <f>VLOOKUP($C26,'1 预算编制表单'!$C:$BJ,30,FALSE)</f>
        <v>0</v>
      </c>
      <c r="AB26" s="120">
        <f>AA26-AC26</f>
        <v>0</v>
      </c>
      <c r="AC26" s="120">
        <f>AC27+AC33+AC39</f>
        <v>0</v>
      </c>
      <c r="AD26" s="120">
        <f>VLOOKUP($C26,'1 预算编制表单'!$C:$BJ,33,FALSE)</f>
        <v>0</v>
      </c>
      <c r="AE26" s="120">
        <f>AD26-AF26</f>
        <v>0</v>
      </c>
      <c r="AF26" s="120">
        <f>AF27+AF33+AF39</f>
        <v>0</v>
      </c>
      <c r="AG26" s="120">
        <f>VLOOKUP($C26,'1 预算编制表单'!$C:$BJ,36,FALSE)</f>
        <v>0</v>
      </c>
      <c r="AH26" s="120">
        <f>AG26-AI26</f>
        <v>0</v>
      </c>
      <c r="AI26" s="120">
        <f>AI27+AI33+AI39</f>
        <v>0</v>
      </c>
      <c r="AJ26" s="120">
        <f>VLOOKUP($C26,'1 预算编制表单'!$C:$BJ,39,FALSE)</f>
        <v>0</v>
      </c>
      <c r="AK26" s="120">
        <f>AJ26-AL26</f>
        <v>0</v>
      </c>
      <c r="AL26" s="120">
        <f>AL27+AL33+AL39</f>
        <v>0</v>
      </c>
      <c r="AM26" s="120">
        <f>VLOOKUP($C26,'1 预算编制表单'!$C:$BJ,42,FALSE)</f>
        <v>0</v>
      </c>
      <c r="AN26" s="120">
        <f>AM26-AO26</f>
        <v>0</v>
      </c>
      <c r="AO26" s="120">
        <f>AO27+AO33+AO39</f>
        <v>0</v>
      </c>
      <c r="AP26" s="120">
        <f>VLOOKUP($C26,'1 预算编制表单'!$C:$BJ,45,FALSE)</f>
        <v>0</v>
      </c>
      <c r="AQ26" s="120">
        <f>AP26-AR26</f>
        <v>0</v>
      </c>
      <c r="AR26" s="120">
        <f>AR27+AR33+AR39</f>
        <v>0</v>
      </c>
      <c r="AS26" s="120">
        <f>VLOOKUP($C26,'1 预算编制表单'!$C:$BJ,48,FALSE)</f>
        <v>0</v>
      </c>
      <c r="AT26" s="120">
        <f>AS26-AU26</f>
        <v>0</v>
      </c>
      <c r="AU26" s="120">
        <f>AU27+AU33+AU39</f>
        <v>0</v>
      </c>
      <c r="AV26" s="120">
        <f>VLOOKUP($C26,'1 预算编制表单'!$C:$BJ,51,FALSE)</f>
        <v>0</v>
      </c>
      <c r="AW26" s="120">
        <f>AV26-AX26</f>
        <v>0</v>
      </c>
      <c r="AX26" s="120">
        <f>AX27+AX33+AX39</f>
        <v>0</v>
      </c>
      <c r="AY26" s="120">
        <f>VLOOKUP($C26,'1 预算编制表单'!$C:$BJ,54,FALSE)</f>
        <v>0</v>
      </c>
      <c r="AZ26" s="120">
        <f>AY26-BA26</f>
        <v>0</v>
      </c>
      <c r="BA26" s="120">
        <f>BA27+BA33+BA39</f>
        <v>0</v>
      </c>
      <c r="BB26" s="120">
        <f>VLOOKUP($C26,'1 预算编制表单'!$C:$BJ,57,FALSE)</f>
        <v>0</v>
      </c>
      <c r="BC26" s="120">
        <f>BB26-BD26</f>
        <v>0</v>
      </c>
      <c r="BD26" s="120">
        <f>BD27+BD33+BD39</f>
        <v>0</v>
      </c>
      <c r="BE26" s="120">
        <f>VLOOKUP($C26,'1 预算编制表单'!$C:$BJ,60,FALSE)</f>
        <v>0</v>
      </c>
      <c r="BF26" s="120">
        <f>BE26-BG26</f>
        <v>0</v>
      </c>
      <c r="BG26" s="120">
        <f>BG27+BG33+BG39</f>
        <v>0</v>
      </c>
      <c r="BH26" s="120">
        <f>VLOOKUP($C26,'1 预算编制表单'!$C:$BJ,27,FALSE)</f>
        <v>0</v>
      </c>
      <c r="BI26" s="120">
        <f>BH26-BJ26</f>
        <v>0</v>
      </c>
      <c r="BJ26" s="120">
        <f>BJ27+BJ33+BJ39</f>
        <v>0</v>
      </c>
      <c r="BK26" s="120">
        <f>VLOOKUP($C26,'1 预算编制表单'!$C:$BJ,30,FALSE)</f>
        <v>0</v>
      </c>
      <c r="BL26" s="120">
        <f>BK26-BM26</f>
        <v>0</v>
      </c>
      <c r="BM26" s="120">
        <f>BM27+BM33+BM39</f>
        <v>0</v>
      </c>
      <c r="BN26" s="120">
        <f>VLOOKUP($C26,'1 预算编制表单'!$C:$BJ,33,FALSE)</f>
        <v>0</v>
      </c>
      <c r="BO26" s="120">
        <f>BN26-BP26</f>
        <v>0</v>
      </c>
      <c r="BP26" s="120">
        <f>BP27+BP33+BP39</f>
        <v>0</v>
      </c>
      <c r="BQ26" s="120">
        <f>VLOOKUP($C26,'1 预算编制表单'!$C:$BJ,36,FALSE)</f>
        <v>0</v>
      </c>
      <c r="BR26" s="120">
        <f>BQ26-BS26</f>
        <v>0</v>
      </c>
      <c r="BS26" s="120">
        <f>BS27+BS33+BS39</f>
        <v>0</v>
      </c>
      <c r="BT26" s="120">
        <f>VLOOKUP($C26,'1 预算编制表单'!$C:$BJ,39,FALSE)</f>
        <v>0</v>
      </c>
      <c r="BU26" s="120">
        <f>BT26-BV26</f>
        <v>0</v>
      </c>
      <c r="BV26" s="120">
        <f>BV27+BV33+BV39</f>
        <v>0</v>
      </c>
      <c r="BW26" s="120">
        <f>VLOOKUP($C26,'1 预算编制表单'!$C:$BJ,42,FALSE)</f>
        <v>0</v>
      </c>
      <c r="BX26" s="120">
        <f>BW26-BY26</f>
        <v>0</v>
      </c>
      <c r="BY26" s="120">
        <f>BY27+BY33+BY39</f>
        <v>0</v>
      </c>
      <c r="BZ26" s="120">
        <f>VLOOKUP($C26,'1 预算编制表单'!$C:$BJ,45,FALSE)</f>
        <v>0</v>
      </c>
      <c r="CA26" s="120">
        <f>BZ26-CB26</f>
        <v>0</v>
      </c>
      <c r="CB26" s="120">
        <f>CB27+CB33+CB39</f>
        <v>0</v>
      </c>
      <c r="CC26" s="120">
        <f>VLOOKUP($C26,'1 预算编制表单'!$C:$BJ,48,FALSE)</f>
        <v>0</v>
      </c>
      <c r="CD26" s="120">
        <f>CC26-CE26</f>
        <v>0</v>
      </c>
      <c r="CE26" s="120">
        <f>CE27+CE33+CE39</f>
        <v>0</v>
      </c>
      <c r="CF26" s="120">
        <f>VLOOKUP($C26,'1 预算编制表单'!$C:$BJ,51,FALSE)</f>
        <v>0</v>
      </c>
      <c r="CG26" s="120">
        <f>CF26-CH26</f>
        <v>0</v>
      </c>
      <c r="CH26" s="120">
        <f>CH27+CH33+CH39</f>
        <v>0</v>
      </c>
      <c r="CI26" s="120">
        <f>VLOOKUP($C26,'1 预算编制表单'!$C:$BJ,54,FALSE)</f>
        <v>0</v>
      </c>
      <c r="CJ26" s="120">
        <f>CI26-CK26</f>
        <v>0</v>
      </c>
      <c r="CK26" s="120">
        <f>CK27+CK33+CK39</f>
        <v>0</v>
      </c>
      <c r="CL26" s="120">
        <f>VLOOKUP($C26,'1 预算编制表单'!$C:$BJ,57,FALSE)</f>
        <v>0</v>
      </c>
      <c r="CM26" s="120">
        <f>CL26-CN26</f>
        <v>0</v>
      </c>
      <c r="CN26" s="120">
        <f>CN27+CN33+CN39</f>
        <v>0</v>
      </c>
      <c r="CO26" s="120">
        <f>VLOOKUP($C26,'1 预算编制表单'!$C:$BJ,60,FALSE)</f>
        <v>0</v>
      </c>
      <c r="CP26" s="120">
        <f>CO26-CQ26</f>
        <v>0</v>
      </c>
      <c r="CQ26" s="120">
        <f>CQ27+CQ33+CQ39</f>
        <v>0</v>
      </c>
    </row>
    <row r="27" s="86" customFormat="1" ht="24" customHeight="1" outlineLevel="3" spans="1:95">
      <c r="A27" s="121"/>
      <c r="B27" s="122" t="s">
        <v>784</v>
      </c>
      <c r="C27" s="123" t="s">
        <v>112</v>
      </c>
      <c r="D27" s="121" t="s">
        <v>109</v>
      </c>
      <c r="E27" s="122"/>
      <c r="F27" s="122"/>
      <c r="G27" s="122"/>
      <c r="H27" s="124">
        <f>X27+AA27+AD27+AG27+AJ27+AM27+AP27+AS27+AV27+AY27+BB27+BE27</f>
        <v>0</v>
      </c>
      <c r="I27" s="124">
        <f>Y27+AB27+AE27+AH27+AK27+AN27+AQ27+AT27+AW27+AZ27+BC27+BF27</f>
        <v>0</v>
      </c>
      <c r="J27" s="124">
        <f t="shared" si="5"/>
        <v>0</v>
      </c>
      <c r="K27" s="124"/>
      <c r="L27" s="152"/>
      <c r="M27" s="152"/>
      <c r="N27" s="124"/>
      <c r="O27" s="152"/>
      <c r="P27" s="124"/>
      <c r="Q27" s="124"/>
      <c r="R27" s="124"/>
      <c r="S27" s="124"/>
      <c r="T27" s="124"/>
      <c r="U27" s="124"/>
      <c r="V27" s="124"/>
      <c r="W27" s="124"/>
      <c r="X27" s="124">
        <f>VLOOKUP($C27,'1 预算编制表单'!$C:$BJ,27,FALSE)</f>
        <v>0</v>
      </c>
      <c r="Y27" s="124">
        <f>X27-Z27</f>
        <v>0</v>
      </c>
      <c r="Z27" s="124">
        <f>SUM(Z28:Z32)</f>
        <v>0</v>
      </c>
      <c r="AA27" s="124">
        <f>VLOOKUP($C27,'1 预算编制表单'!$C:$BJ,30,FALSE)</f>
        <v>0</v>
      </c>
      <c r="AB27" s="124">
        <f>AA27-AC27</f>
        <v>0</v>
      </c>
      <c r="AC27" s="124">
        <f>SUM(AC28:AC32)</f>
        <v>0</v>
      </c>
      <c r="AD27" s="124">
        <f>VLOOKUP($C27,'1 预算编制表单'!$C:$BJ,33,FALSE)</f>
        <v>0</v>
      </c>
      <c r="AE27" s="124">
        <f>AD27-AF27</f>
        <v>0</v>
      </c>
      <c r="AF27" s="124">
        <f>SUM(AF28:AF32)</f>
        <v>0</v>
      </c>
      <c r="AG27" s="124">
        <f>VLOOKUP($C27,'1 预算编制表单'!$C:$BJ,36,FALSE)</f>
        <v>0</v>
      </c>
      <c r="AH27" s="124">
        <f>AG27-AI27</f>
        <v>0</v>
      </c>
      <c r="AI27" s="124">
        <f>SUM(AI28:AI32)</f>
        <v>0</v>
      </c>
      <c r="AJ27" s="124">
        <f>VLOOKUP($C27,'1 预算编制表单'!$C:$BJ,39,FALSE)</f>
        <v>0</v>
      </c>
      <c r="AK27" s="124">
        <f>AJ27-AL27</f>
        <v>0</v>
      </c>
      <c r="AL27" s="124">
        <f>SUM(AL28:AL32)</f>
        <v>0</v>
      </c>
      <c r="AM27" s="124">
        <f>VLOOKUP($C27,'1 预算编制表单'!$C:$BJ,42,FALSE)</f>
        <v>0</v>
      </c>
      <c r="AN27" s="124">
        <f>AM27-AO27</f>
        <v>0</v>
      </c>
      <c r="AO27" s="124">
        <f>SUM(AO28:AO32)</f>
        <v>0</v>
      </c>
      <c r="AP27" s="124">
        <f>VLOOKUP($C27,'1 预算编制表单'!$C:$BJ,45,FALSE)</f>
        <v>0</v>
      </c>
      <c r="AQ27" s="124">
        <f>AP27-AR27</f>
        <v>0</v>
      </c>
      <c r="AR27" s="124">
        <f>SUM(AR28:AR32)</f>
        <v>0</v>
      </c>
      <c r="AS27" s="124">
        <f>VLOOKUP($C27,'1 预算编制表单'!$C:$BJ,48,FALSE)</f>
        <v>0</v>
      </c>
      <c r="AT27" s="124">
        <f>AS27-AU27</f>
        <v>0</v>
      </c>
      <c r="AU27" s="124">
        <f>SUM(AU28:AU32)</f>
        <v>0</v>
      </c>
      <c r="AV27" s="124">
        <f>VLOOKUP($C27,'1 预算编制表单'!$C:$BJ,51,FALSE)</f>
        <v>0</v>
      </c>
      <c r="AW27" s="124">
        <f>AV27-AX27</f>
        <v>0</v>
      </c>
      <c r="AX27" s="124">
        <f>SUM(AX28:AX32)</f>
        <v>0</v>
      </c>
      <c r="AY27" s="124">
        <f>VLOOKUP($C27,'1 预算编制表单'!$C:$BJ,54,FALSE)</f>
        <v>0</v>
      </c>
      <c r="AZ27" s="124">
        <f>AY27-BA27</f>
        <v>0</v>
      </c>
      <c r="BA27" s="124">
        <f>SUM(BA28:BA32)</f>
        <v>0</v>
      </c>
      <c r="BB27" s="124">
        <f>VLOOKUP($C27,'1 预算编制表单'!$C:$BJ,57,FALSE)</f>
        <v>0</v>
      </c>
      <c r="BC27" s="124">
        <f>BB27-BD27</f>
        <v>0</v>
      </c>
      <c r="BD27" s="124">
        <f>SUM(BD28:BD32)</f>
        <v>0</v>
      </c>
      <c r="BE27" s="124">
        <f>VLOOKUP($C27,'1 预算编制表单'!$C:$BJ,60,FALSE)</f>
        <v>0</v>
      </c>
      <c r="BF27" s="124">
        <f>BE27-BG27</f>
        <v>0</v>
      </c>
      <c r="BG27" s="124">
        <f>SUM(BG28:BG32)</f>
        <v>0</v>
      </c>
      <c r="BH27" s="124">
        <f>VLOOKUP($C27,'1 预算编制表单'!$C:$BJ,27,FALSE)</f>
        <v>0</v>
      </c>
      <c r="BI27" s="124">
        <f>BH27-BJ27</f>
        <v>0</v>
      </c>
      <c r="BJ27" s="124">
        <f>SUM(BJ28:BJ32)</f>
        <v>0</v>
      </c>
      <c r="BK27" s="124">
        <f>VLOOKUP($C27,'1 预算编制表单'!$C:$BJ,30,FALSE)</f>
        <v>0</v>
      </c>
      <c r="BL27" s="124">
        <f>BK27-BM27</f>
        <v>0</v>
      </c>
      <c r="BM27" s="124">
        <f>SUM(BM28:BM32)</f>
        <v>0</v>
      </c>
      <c r="BN27" s="124">
        <f>VLOOKUP($C27,'1 预算编制表单'!$C:$BJ,33,FALSE)</f>
        <v>0</v>
      </c>
      <c r="BO27" s="124">
        <f>BN27-BP27</f>
        <v>0</v>
      </c>
      <c r="BP27" s="124">
        <f>SUM(BP28:BP32)</f>
        <v>0</v>
      </c>
      <c r="BQ27" s="124">
        <f>VLOOKUP($C27,'1 预算编制表单'!$C:$BJ,36,FALSE)</f>
        <v>0</v>
      </c>
      <c r="BR27" s="124">
        <f>BQ27-BS27</f>
        <v>0</v>
      </c>
      <c r="BS27" s="124">
        <f>SUM(BS28:BS32)</f>
        <v>0</v>
      </c>
      <c r="BT27" s="124">
        <f>VLOOKUP($C27,'1 预算编制表单'!$C:$BJ,39,FALSE)</f>
        <v>0</v>
      </c>
      <c r="BU27" s="124">
        <f>BT27-BV27</f>
        <v>0</v>
      </c>
      <c r="BV27" s="124">
        <f>SUM(BV28:BV32)</f>
        <v>0</v>
      </c>
      <c r="BW27" s="124">
        <f>VLOOKUP($C27,'1 预算编制表单'!$C:$BJ,42,FALSE)</f>
        <v>0</v>
      </c>
      <c r="BX27" s="124">
        <f>BW27-BY27</f>
        <v>0</v>
      </c>
      <c r="BY27" s="124">
        <f>SUM(BY28:BY32)</f>
        <v>0</v>
      </c>
      <c r="BZ27" s="124">
        <f>VLOOKUP($C27,'1 预算编制表单'!$C:$BJ,45,FALSE)</f>
        <v>0</v>
      </c>
      <c r="CA27" s="124">
        <f>BZ27-CB27</f>
        <v>0</v>
      </c>
      <c r="CB27" s="124">
        <f>SUM(CB28:CB32)</f>
        <v>0</v>
      </c>
      <c r="CC27" s="124">
        <f>VLOOKUP($C27,'1 预算编制表单'!$C:$BJ,48,FALSE)</f>
        <v>0</v>
      </c>
      <c r="CD27" s="124">
        <f>CC27-CE27</f>
        <v>0</v>
      </c>
      <c r="CE27" s="124">
        <f>SUM(CE28:CE32)</f>
        <v>0</v>
      </c>
      <c r="CF27" s="124">
        <f>VLOOKUP($C27,'1 预算编制表单'!$C:$BJ,51,FALSE)</f>
        <v>0</v>
      </c>
      <c r="CG27" s="124">
        <f>CF27-CH27</f>
        <v>0</v>
      </c>
      <c r="CH27" s="124">
        <f>SUM(CH28:CH32)</f>
        <v>0</v>
      </c>
      <c r="CI27" s="124">
        <f>VLOOKUP($C27,'1 预算编制表单'!$C:$BJ,54,FALSE)</f>
        <v>0</v>
      </c>
      <c r="CJ27" s="124">
        <f>CI27-CK27</f>
        <v>0</v>
      </c>
      <c r="CK27" s="124">
        <f>SUM(CK28:CK32)</f>
        <v>0</v>
      </c>
      <c r="CL27" s="124">
        <f>VLOOKUP($C27,'1 预算编制表单'!$C:$BJ,57,FALSE)</f>
        <v>0</v>
      </c>
      <c r="CM27" s="124">
        <f>CL27-CN27</f>
        <v>0</v>
      </c>
      <c r="CN27" s="124">
        <f>SUM(CN28:CN32)</f>
        <v>0</v>
      </c>
      <c r="CO27" s="124">
        <f>VLOOKUP($C27,'1 预算编制表单'!$C:$BJ,60,FALSE)</f>
        <v>0</v>
      </c>
      <c r="CP27" s="124">
        <f>CO27-CQ27</f>
        <v>0</v>
      </c>
      <c r="CQ27" s="124">
        <f>SUM(CQ28:CQ32)</f>
        <v>0</v>
      </c>
    </row>
    <row r="28" s="86" customFormat="1" ht="24" customHeight="1" outlineLevel="4" spans="1:95">
      <c r="A28" s="125"/>
      <c r="B28" s="126"/>
      <c r="C28" s="127"/>
      <c r="D28" s="125"/>
      <c r="E28" s="126"/>
      <c r="F28" s="126"/>
      <c r="G28" s="126"/>
      <c r="H28" s="128"/>
      <c r="I28" s="128"/>
      <c r="J28" s="128">
        <f t="shared" si="5"/>
        <v>0</v>
      </c>
      <c r="K28" s="128">
        <v>1</v>
      </c>
      <c r="L28" s="153"/>
      <c r="M28" s="154">
        <f>IFERROR(VLOOKUP($L28,'2-2 引出数据_合同数据仓库'!$B$2:$BP$10000,3,FALSE),0)</f>
        <v>0</v>
      </c>
      <c r="N28" s="128"/>
      <c r="O28" s="154">
        <f>IFERROR(VLOOKUP((LEFT(VLOOKUP($L28,'2-2 引出数据_合同数据仓库'!$B$2:$BP$10000,64,FALSE),15)&amp;(RIGHT(VLOOKUP($L28,'2-2 引出数据_合同数据仓库'!$B$2:$BP$10000,64,FALSE),4)+1)),'2-2 引出数据_合同数据仓库'!$B$2:$BP$10000,3,FALSE),0)</f>
        <v>0</v>
      </c>
      <c r="P28" s="128"/>
      <c r="Q28" s="128">
        <f>IFERROR(VLOOKUP($L28,'2-2 引出数据_合同数据仓库'!$B$2:$BP$10000,28,FALSE),0)</f>
        <v>0</v>
      </c>
      <c r="R28" s="128">
        <f>IFERROR(VLOOKUP($L28,'2-2 引出数据_合同数据仓库'!$B$2:$BP$10000,29,FALSE),0)</f>
        <v>0</v>
      </c>
      <c r="S28" s="128">
        <f>IFERROR(VLOOKUP($L28,'2-2 引出数据_合同数据仓库'!$B$2:$BP$10000,4,FALSE),0)</f>
        <v>0</v>
      </c>
      <c r="T28" s="128"/>
      <c r="U28" s="128">
        <f>IFERROR(VLOOKUP($L28,'2-2 引出数据_合同数据仓库'!$B$2:$BP$10000,15,FALSE),0)</f>
        <v>0</v>
      </c>
      <c r="V28" s="128">
        <f t="shared" ref="V28:V31" si="240">U28/(S28-R28+1)*365</f>
        <v>0</v>
      </c>
      <c r="W28" s="128"/>
      <c r="X28" s="160">
        <v>45658</v>
      </c>
      <c r="Y28" s="160">
        <f t="shared" ref="Y28:Y31" si="241">X28+30</f>
        <v>45688</v>
      </c>
      <c r="Z28" s="164">
        <f t="shared" ref="Z28:Z31" si="242">IFERROR(IF(($R28-Y28)&gt;=0,0,IF(($S28-X28)&lt;0,0,IF(AND(($S28-Y28)&gt;0,(X28-$R28)&gt;0),$V28/365*(Y28-X28+1),IF(AND(($S28-Y28)&lt;=0,(X28-$R28)&gt;0),$V28/365*($S28-X28+1),$V28/365*(Y28-$R28+1))))),0)</f>
        <v>0</v>
      </c>
      <c r="AA28" s="160">
        <f t="shared" ref="AA28:AA31" si="243">Y28+1</f>
        <v>45689</v>
      </c>
      <c r="AB28" s="160">
        <f t="shared" ref="AB28:AB31" si="244">AA28+27</f>
        <v>45716</v>
      </c>
      <c r="AC28" s="164">
        <f t="shared" ref="AC28:AC31" si="245">IFERROR(IF(($R28-AB28)&gt;=0,0,IF(($S28-AA28)&lt;0,0,IF(AND(($S28-AB28)&gt;0,(AA28-$R28)&gt;0),$V28/365*(AB28-AA28+1),IF(AND(($S28-AB28)&lt;=0,(AA28-$R28)&gt;0),$V28/365*($S28-AA28+1),$V28/365*(AB28-$R28+1))))),0)</f>
        <v>0</v>
      </c>
      <c r="AD28" s="160">
        <f t="shared" ref="AD28:AD31" si="246">AB28+1</f>
        <v>45717</v>
      </c>
      <c r="AE28" s="160">
        <f t="shared" ref="AE28:AE31" si="247">AD28+30</f>
        <v>45747</v>
      </c>
      <c r="AF28" s="164">
        <f t="shared" ref="AF28:AF31" si="248">IFERROR(IF(($R28-AE28)&gt;=0,0,IF(($S28-AD28)&lt;0,0,IF(AND(($S28-AE28)&gt;0,(AD28-$R28)&gt;0),$V28/365*(AE28-AD28+1),IF(AND(($S28-AE28)&lt;=0,(AD28-$R28)&gt;0),$V28/365*($S28-AD28+1),$V28/365*(AE28-$R28+1))))),0)</f>
        <v>0</v>
      </c>
      <c r="AG28" s="160">
        <f t="shared" ref="AG28:AG31" si="249">AE28+1</f>
        <v>45748</v>
      </c>
      <c r="AH28" s="160">
        <f t="shared" ref="AH28:AH31" si="250">AG28+29</f>
        <v>45777</v>
      </c>
      <c r="AI28" s="164">
        <f t="shared" ref="AI28:AI31" si="251">IFERROR(IF(($R28-AH28)&gt;=0,0,IF(($S28-AG28)&lt;0,0,IF(AND(($S28-AH28)&gt;0,(AG28-$R28)&gt;0),$V28/365*(AH28-AG28+1),IF(AND(($S28-AH28)&lt;=0,(AG28-$R28)&gt;0),$V28/365*($S28-AG28+1),$V28/365*(AH28-$R28+1))))),0)</f>
        <v>0</v>
      </c>
      <c r="AJ28" s="160">
        <f t="shared" ref="AJ28:AJ31" si="252">AH28+1</f>
        <v>45778</v>
      </c>
      <c r="AK28" s="160">
        <f t="shared" ref="AK28:AK31" si="253">AJ28+30</f>
        <v>45808</v>
      </c>
      <c r="AL28" s="164">
        <f t="shared" ref="AL28:AL31" si="254">IFERROR(IF(($R28-AK28)&gt;=0,0,IF(($S28-AJ28)&lt;0,0,IF(AND(($S28-AK28)&gt;0,(AJ28-$R28)&gt;0),$V28/365*(AK28-AJ28+1),IF(AND(($S28-AK28)&lt;=0,(AJ28-$R28)&gt;0),$V28/365*($S28-AJ28+1),$V28/365*(AK28-$R28+1))))),0)</f>
        <v>0</v>
      </c>
      <c r="AM28" s="160">
        <f t="shared" ref="AM28:AM31" si="255">AK28+1</f>
        <v>45809</v>
      </c>
      <c r="AN28" s="160">
        <f t="shared" ref="AN28:AN31" si="256">AM28+29</f>
        <v>45838</v>
      </c>
      <c r="AO28" s="164">
        <f t="shared" ref="AO28:AO31" si="257">IFERROR(IF(($R28-AN28)&gt;=0,0,IF(($S28-AM28)&lt;0,0,IF(AND(($S28-AN28)&gt;0,(AM28-$R28)&gt;0),$V28/365*(AN28-AM28+1),IF(AND(($S28-AN28)&lt;=0,(AM28-$R28)&gt;0),$V28/365*($S28-AM28+1),$V28/365*(AN28-$R28+1))))),0)</f>
        <v>0</v>
      </c>
      <c r="AP28" s="160">
        <f t="shared" ref="AP28:AP31" si="258">AN28+1</f>
        <v>45839</v>
      </c>
      <c r="AQ28" s="160">
        <f t="shared" ref="AQ28:AQ31" si="259">AP28+30</f>
        <v>45869</v>
      </c>
      <c r="AR28" s="164">
        <f t="shared" ref="AR28:AR31" si="260">IFERROR(IF(($R28-AQ28)&gt;=0,0,IF(($S28-AP28)&lt;0,0,IF(AND(($S28-AQ28)&gt;0,(AP28-$R28)&gt;0),$V28/365*(AQ28-AP28+1),IF(AND(($S28-AQ28)&lt;=0,(AP28-$R28)&gt;0),$V28/365*($S28-AP28+1),$V28/365*(AQ28-$R28+1))))),0)</f>
        <v>0</v>
      </c>
      <c r="AS28" s="160">
        <f t="shared" ref="AS28:AS31" si="261">AQ28+1</f>
        <v>45870</v>
      </c>
      <c r="AT28" s="160">
        <f t="shared" ref="AT28:AT31" si="262">AS28+30</f>
        <v>45900</v>
      </c>
      <c r="AU28" s="164">
        <f t="shared" ref="AU28:AU31" si="263">IFERROR(IF(($R28-AT28)&gt;=0,0,IF(($S28-AS28)&lt;0,0,IF(AND(($S28-AT28)&gt;0,(AS28-$R28)&gt;0),$V28/365*(AT28-AS28+1),IF(AND(($S28-AT28)&lt;=0,(AS28-$R28)&gt;0),$V28/365*($S28-AS28+1),$V28/365*(AT28-$R28+1))))),0)</f>
        <v>0</v>
      </c>
      <c r="AV28" s="160">
        <f t="shared" ref="AV28:AV31" si="264">AT28+1</f>
        <v>45901</v>
      </c>
      <c r="AW28" s="160">
        <f t="shared" ref="AW28:AW31" si="265">AV28+29</f>
        <v>45930</v>
      </c>
      <c r="AX28" s="164">
        <f t="shared" ref="AX28:AX31" si="266">IFERROR(IF(($R28-AW28)&gt;=0,0,IF(($S28-AV28)&lt;0,0,IF(AND(($S28-AW28)&gt;0,(AV28-$R28)&gt;0),$V28/365*(AW28-AV28+1),IF(AND(($S28-AW28)&lt;=0,(AV28-$R28)&gt;0),$V28/365*($S28-AV28+1),$V28/365*(AW28-$R28+1))))),0)</f>
        <v>0</v>
      </c>
      <c r="AY28" s="160">
        <f t="shared" ref="AY28:AY31" si="267">AW28+1</f>
        <v>45931</v>
      </c>
      <c r="AZ28" s="160">
        <f t="shared" ref="AZ28:AZ31" si="268">AY28+30</f>
        <v>45961</v>
      </c>
      <c r="BA28" s="164">
        <f t="shared" ref="BA28:BA31" si="269">IFERROR(IF(($R28-AZ28)&gt;=0,0,IF(($S28-AY28)&lt;0,0,IF(AND(($S28-AZ28)&gt;0,(AY28-$R28)&gt;0),$V28/365*(AZ28-AY28+1),IF(AND(($S28-AZ28)&lt;=0,(AY28-$R28)&gt;0),$V28/365*($S28-AY28+1),$V28/365*(AZ28-$R28+1))))),0)</f>
        <v>0</v>
      </c>
      <c r="BB28" s="160">
        <f t="shared" ref="BB28:BB31" si="270">AZ28+1</f>
        <v>45962</v>
      </c>
      <c r="BC28" s="160">
        <f t="shared" ref="BC28:BC31" si="271">BB28+29</f>
        <v>45991</v>
      </c>
      <c r="BD28" s="164">
        <f t="shared" ref="BD28:BD31" si="272">IFERROR(IF(($R28-BC28)&gt;=0,0,IF(($S28-BB28)&lt;0,0,IF(AND(($S28-BC28)&gt;0,(BB28-$R28)&gt;0),$V28/365*(BC28-BB28+1),IF(AND(($S28-BC28)&lt;=0,(BB28-$R28)&gt;0),$V28/365*($S28-BB28+1),$V28/365*(BC28-$R28+1))))),0)</f>
        <v>0</v>
      </c>
      <c r="BE28" s="160">
        <f t="shared" ref="BE28:BE31" si="273">BC28+1</f>
        <v>45992</v>
      </c>
      <c r="BF28" s="160">
        <f t="shared" ref="BF28:BF31" si="274">BE28+30</f>
        <v>46022</v>
      </c>
      <c r="BG28" s="164">
        <f t="shared" ref="BG28:BG31" si="275">IFERROR(IF(($R28-BF28)&gt;=0,0,IF(($S28-BE28)&lt;0,0,IF(AND(($S28-BF28)&gt;0,(BE28-$R28)&gt;0),$V28/365*(BF28-BE28+1),IF(AND(($S28-BF28)&lt;=0,(BE28-$R28)&gt;0),$V28/365*($S28-BE28+1),$V28/365*(BF28-$R28+1))))),0)</f>
        <v>0</v>
      </c>
      <c r="BH28" s="160">
        <v>46023</v>
      </c>
      <c r="BI28" s="160">
        <f t="shared" ref="BI28:BI31" si="276">BH28+30</f>
        <v>46053</v>
      </c>
      <c r="BJ28" s="164">
        <f t="shared" ref="BJ28:BJ31" si="277">IFERROR(IF(($R28-BI28)&gt;=0,0,IF(($S28-BH28)&lt;0,0,IF(AND(($S28-BI28)&gt;0,(BH28-$R28)&gt;0),$V28/365*(BI28-BH28+1),IF(AND(($S28-BI28)&lt;=0,(BH28-$R28)&gt;0),$V28/365*($S28-BH28+1),$V28/365*(BI28-$R28+1))))),0)</f>
        <v>0</v>
      </c>
      <c r="BK28" s="160">
        <f t="shared" ref="BK28:BK31" si="278">BI28+1</f>
        <v>46054</v>
      </c>
      <c r="BL28" s="160">
        <f t="shared" ref="BL28:BL31" si="279">BK28+27</f>
        <v>46081</v>
      </c>
      <c r="BM28" s="164">
        <f t="shared" ref="BM28:BM31" si="280">IFERROR(IF(($R28-BL28)&gt;=0,0,IF(($S28-BK28)&lt;0,0,IF(AND(($S28-BL28)&gt;0,(BK28-$R28)&gt;0),$V28/365*(BL28-BK28+1),IF(AND(($S28-BL28)&lt;=0,(BK28-$R28)&gt;0),$V28/365*($S28-BK28+1),$V28/365*(BL28-$R28+1))))),0)</f>
        <v>0</v>
      </c>
      <c r="BN28" s="160">
        <f t="shared" ref="BN28:BN31" si="281">BL28+1</f>
        <v>46082</v>
      </c>
      <c r="BO28" s="160">
        <f t="shared" ref="BO28:BO31" si="282">BN28+30</f>
        <v>46112</v>
      </c>
      <c r="BP28" s="164">
        <f t="shared" ref="BP28:BP31" si="283">IFERROR(IF(($R28-BO28)&gt;=0,0,IF(($S28-BN28)&lt;0,0,IF(AND(($S28-BO28)&gt;0,(BN28-$R28)&gt;0),$V28/365*(BO28-BN28+1),IF(AND(($S28-BO28)&lt;=0,(BN28-$R28)&gt;0),$V28/365*($S28-BN28+1),$V28/365*(BO28-$R28+1))))),0)</f>
        <v>0</v>
      </c>
      <c r="BQ28" s="160">
        <f t="shared" ref="BQ28:BQ31" si="284">BO28+1</f>
        <v>46113</v>
      </c>
      <c r="BR28" s="160">
        <f t="shared" ref="BR28:BR31" si="285">BQ28+29</f>
        <v>46142</v>
      </c>
      <c r="BS28" s="164">
        <f t="shared" ref="BS28:BS31" si="286">IFERROR(IF(($R28-BR28)&gt;=0,0,IF(($S28-BQ28)&lt;0,0,IF(AND(($S28-BR28)&gt;0,(BQ28-$R28)&gt;0),$V28/365*(BR28-BQ28+1),IF(AND(($S28-BR28)&lt;=0,(BQ28-$R28)&gt;0),$V28/365*($S28-BQ28+1),$V28/365*(BR28-$R28+1))))),0)</f>
        <v>0</v>
      </c>
      <c r="BT28" s="160">
        <f t="shared" ref="BT28:BT31" si="287">BR28+1</f>
        <v>46143</v>
      </c>
      <c r="BU28" s="160">
        <f t="shared" ref="BU28:BU31" si="288">BT28+30</f>
        <v>46173</v>
      </c>
      <c r="BV28" s="164">
        <f t="shared" ref="BV28:BV31" si="289">IFERROR(IF(($R28-BU28)&gt;=0,0,IF(($S28-BT28)&lt;0,0,IF(AND(($S28-BU28)&gt;0,(BT28-$R28)&gt;0),$V28/365*(BU28-BT28+1),IF(AND(($S28-BU28)&lt;=0,(BT28-$R28)&gt;0),$V28/365*($S28-BT28+1),$V28/365*(BU28-$R28+1))))),0)</f>
        <v>0</v>
      </c>
      <c r="BW28" s="160">
        <f t="shared" ref="BW28:BW31" si="290">BU28+1</f>
        <v>46174</v>
      </c>
      <c r="BX28" s="160">
        <f t="shared" ref="BX28:BX31" si="291">BW28+29</f>
        <v>46203</v>
      </c>
      <c r="BY28" s="164">
        <f t="shared" ref="BY28:BY31" si="292">IFERROR(IF(($R28-BX28)&gt;=0,0,IF(($S28-BW28)&lt;0,0,IF(AND(($S28-BX28)&gt;0,(BW28-$R28)&gt;0),$V28/365*(BX28-BW28+1),IF(AND(($S28-BX28)&lt;=0,(BW28-$R28)&gt;0),$V28/365*($S28-BW28+1),$V28/365*(BX28-$R28+1))))),0)</f>
        <v>0</v>
      </c>
      <c r="BZ28" s="160">
        <f t="shared" ref="BZ28:BZ31" si="293">BX28+1</f>
        <v>46204</v>
      </c>
      <c r="CA28" s="160">
        <f t="shared" ref="CA28:CA31" si="294">BZ28+30</f>
        <v>46234</v>
      </c>
      <c r="CB28" s="164">
        <f t="shared" ref="CB28:CB31" si="295">IFERROR(IF(($R28-CA28)&gt;=0,0,IF(($S28-BZ28)&lt;0,0,IF(AND(($S28-CA28)&gt;0,(BZ28-$R28)&gt;0),$V28/365*(CA28-BZ28+1),IF(AND(($S28-CA28)&lt;=0,(BZ28-$R28)&gt;0),$V28/365*($S28-BZ28+1),$V28/365*(CA28-$R28+1))))),0)</f>
        <v>0</v>
      </c>
      <c r="CC28" s="160">
        <f t="shared" ref="CC28:CC31" si="296">CA28+1</f>
        <v>46235</v>
      </c>
      <c r="CD28" s="160">
        <f t="shared" ref="CD28:CD31" si="297">CC28+30</f>
        <v>46265</v>
      </c>
      <c r="CE28" s="164">
        <f t="shared" ref="CE28:CE31" si="298">IFERROR(IF(($R28-CD28)&gt;=0,0,IF(($S28-CC28)&lt;0,0,IF(AND(($S28-CD28)&gt;0,(CC28-$R28)&gt;0),$V28/365*(CD28-CC28+1),IF(AND(($S28-CD28)&lt;=0,(CC28-$R28)&gt;0),$V28/365*($S28-CC28+1),$V28/365*(CD28-$R28+1))))),0)</f>
        <v>0</v>
      </c>
      <c r="CF28" s="160">
        <f t="shared" ref="CF28:CF31" si="299">CD28+1</f>
        <v>46266</v>
      </c>
      <c r="CG28" s="160">
        <f t="shared" ref="CG28:CG31" si="300">CF28+29</f>
        <v>46295</v>
      </c>
      <c r="CH28" s="164">
        <f t="shared" ref="CH28:CH31" si="301">IFERROR(IF(($R28-CG28)&gt;=0,0,IF(($S28-CF28)&lt;0,0,IF(AND(($S28-CG28)&gt;0,(CF28-$R28)&gt;0),$V28/365*(CG28-CF28+1),IF(AND(($S28-CG28)&lt;=0,(CF28-$R28)&gt;0),$V28/365*($S28-CF28+1),$V28/365*(CG28-$R28+1))))),0)</f>
        <v>0</v>
      </c>
      <c r="CI28" s="160">
        <f t="shared" ref="CI28:CI31" si="302">CG28+1</f>
        <v>46296</v>
      </c>
      <c r="CJ28" s="160">
        <f t="shared" ref="CJ28:CJ31" si="303">CI28+30</f>
        <v>46326</v>
      </c>
      <c r="CK28" s="164">
        <f t="shared" ref="CK28:CK31" si="304">IFERROR(IF(($R28-CJ28)&gt;=0,0,IF(($S28-CI28)&lt;0,0,IF(AND(($S28-CJ28)&gt;0,(CI28-$R28)&gt;0),$V28/365*(CJ28-CI28+1),IF(AND(($S28-CJ28)&lt;=0,(CI28-$R28)&gt;0),$V28/365*($S28-CI28+1),$V28/365*(CJ28-$R28+1))))),0)</f>
        <v>0</v>
      </c>
      <c r="CL28" s="160">
        <f t="shared" ref="CL28:CL31" si="305">CJ28+1</f>
        <v>46327</v>
      </c>
      <c r="CM28" s="160">
        <f t="shared" ref="CM28:CM31" si="306">CL28+29</f>
        <v>46356</v>
      </c>
      <c r="CN28" s="164">
        <f t="shared" ref="CN28:CN31" si="307">IFERROR(IF(($R28-CM28)&gt;=0,0,IF(($S28-CL28)&lt;0,0,IF(AND(($S28-CM28)&gt;0,(CL28-$R28)&gt;0),$V28/365*(CM28-CL28+1),IF(AND(($S28-CM28)&lt;=0,(CL28-$R28)&gt;0),$V28/365*($S28-CL28+1),$V28/365*(CM28-$R28+1))))),0)</f>
        <v>0</v>
      </c>
      <c r="CO28" s="160">
        <f t="shared" ref="CO28:CO31" si="308">CM28+1</f>
        <v>46357</v>
      </c>
      <c r="CP28" s="160">
        <f t="shared" ref="CP28:CP31" si="309">CO28+30</f>
        <v>46387</v>
      </c>
      <c r="CQ28" s="164">
        <f t="shared" ref="CQ28:CQ31" si="310">IFERROR(IF(($R28-CP28)&gt;=0,0,IF(($S28-CO28)&lt;0,0,IF(AND(($S28-CP28)&gt;0,(CO28-$R28)&gt;0),$V28/365*(CP28-CO28+1),IF(AND(($S28-CP28)&lt;=0,(CO28-$R28)&gt;0),$V28/365*($S28-CO28+1),$V28/365*(CP28-$R28+1))))),0)</f>
        <v>0</v>
      </c>
    </row>
    <row r="29" s="86" customFormat="1" ht="24" customHeight="1" outlineLevel="4" spans="1:95">
      <c r="A29" s="125"/>
      <c r="B29" s="126"/>
      <c r="C29" s="127"/>
      <c r="D29" s="125"/>
      <c r="E29" s="126"/>
      <c r="F29" s="126"/>
      <c r="G29" s="126"/>
      <c r="H29" s="128"/>
      <c r="I29" s="128"/>
      <c r="J29" s="128">
        <f t="shared" si="5"/>
        <v>0</v>
      </c>
      <c r="K29" s="128">
        <f t="shared" ref="K29:K31" si="311">K28+1</f>
        <v>2</v>
      </c>
      <c r="L29" s="153"/>
      <c r="M29" s="154">
        <f>IFERROR(VLOOKUP($L29,'2-2 引出数据_合同数据仓库'!$B$2:$BP$10000,3,FALSE),0)</f>
        <v>0</v>
      </c>
      <c r="N29" s="128"/>
      <c r="O29" s="154">
        <f>IFERROR(VLOOKUP((LEFT(VLOOKUP($L29,'2-2 引出数据_合同数据仓库'!$B$2:$BP$10000,64,FALSE),15)&amp;(RIGHT(VLOOKUP($L29,'2-2 引出数据_合同数据仓库'!$B$2:$BP$10000,64,FALSE),4)+1)),'2-2 引出数据_合同数据仓库'!$B$2:$BP$10000,3,FALSE),0)</f>
        <v>0</v>
      </c>
      <c r="P29" s="128"/>
      <c r="Q29" s="128">
        <f>IFERROR(VLOOKUP($L29,'2-2 引出数据_合同数据仓库'!$B$2:$BP$10000,28,FALSE),0)</f>
        <v>0</v>
      </c>
      <c r="R29" s="128">
        <f>IFERROR(VLOOKUP($L29,'2-2 引出数据_合同数据仓库'!$B$2:$BP$10000,29,FALSE),0)</f>
        <v>0</v>
      </c>
      <c r="S29" s="128">
        <f>IFERROR(VLOOKUP($L29,'2-2 引出数据_合同数据仓库'!$B$2:$BP$10000,4,FALSE),0)</f>
        <v>0</v>
      </c>
      <c r="T29" s="128"/>
      <c r="U29" s="128">
        <f>IFERROR(VLOOKUP($L29,'2-2 引出数据_合同数据仓库'!$B$2:$BP$10000,15,FALSE),0)</f>
        <v>0</v>
      </c>
      <c r="V29" s="128">
        <f t="shared" si="240"/>
        <v>0</v>
      </c>
      <c r="W29" s="128"/>
      <c r="X29" s="160">
        <v>45658</v>
      </c>
      <c r="Y29" s="160">
        <f t="shared" si="241"/>
        <v>45688</v>
      </c>
      <c r="Z29" s="164">
        <f t="shared" si="242"/>
        <v>0</v>
      </c>
      <c r="AA29" s="160">
        <f t="shared" si="243"/>
        <v>45689</v>
      </c>
      <c r="AB29" s="160">
        <f t="shared" si="244"/>
        <v>45716</v>
      </c>
      <c r="AC29" s="164">
        <f t="shared" si="245"/>
        <v>0</v>
      </c>
      <c r="AD29" s="160">
        <f t="shared" si="246"/>
        <v>45717</v>
      </c>
      <c r="AE29" s="160">
        <f t="shared" si="247"/>
        <v>45747</v>
      </c>
      <c r="AF29" s="164">
        <f t="shared" si="248"/>
        <v>0</v>
      </c>
      <c r="AG29" s="160">
        <f t="shared" si="249"/>
        <v>45748</v>
      </c>
      <c r="AH29" s="160">
        <f t="shared" si="250"/>
        <v>45777</v>
      </c>
      <c r="AI29" s="164">
        <f t="shared" si="251"/>
        <v>0</v>
      </c>
      <c r="AJ29" s="160">
        <f t="shared" si="252"/>
        <v>45778</v>
      </c>
      <c r="AK29" s="160">
        <f t="shared" si="253"/>
        <v>45808</v>
      </c>
      <c r="AL29" s="164">
        <f t="shared" si="254"/>
        <v>0</v>
      </c>
      <c r="AM29" s="160">
        <f t="shared" si="255"/>
        <v>45809</v>
      </c>
      <c r="AN29" s="160">
        <f t="shared" si="256"/>
        <v>45838</v>
      </c>
      <c r="AO29" s="164">
        <f t="shared" si="257"/>
        <v>0</v>
      </c>
      <c r="AP29" s="160">
        <f t="shared" si="258"/>
        <v>45839</v>
      </c>
      <c r="AQ29" s="160">
        <f t="shared" si="259"/>
        <v>45869</v>
      </c>
      <c r="AR29" s="164">
        <f t="shared" si="260"/>
        <v>0</v>
      </c>
      <c r="AS29" s="160">
        <f t="shared" si="261"/>
        <v>45870</v>
      </c>
      <c r="AT29" s="160">
        <f t="shared" si="262"/>
        <v>45900</v>
      </c>
      <c r="AU29" s="164">
        <f t="shared" si="263"/>
        <v>0</v>
      </c>
      <c r="AV29" s="160">
        <f t="shared" si="264"/>
        <v>45901</v>
      </c>
      <c r="AW29" s="160">
        <f t="shared" si="265"/>
        <v>45930</v>
      </c>
      <c r="AX29" s="164">
        <f t="shared" si="266"/>
        <v>0</v>
      </c>
      <c r="AY29" s="160">
        <f t="shared" si="267"/>
        <v>45931</v>
      </c>
      <c r="AZ29" s="160">
        <f t="shared" si="268"/>
        <v>45961</v>
      </c>
      <c r="BA29" s="164">
        <f t="shared" si="269"/>
        <v>0</v>
      </c>
      <c r="BB29" s="160">
        <f t="shared" si="270"/>
        <v>45962</v>
      </c>
      <c r="BC29" s="160">
        <f t="shared" si="271"/>
        <v>45991</v>
      </c>
      <c r="BD29" s="164">
        <f t="shared" si="272"/>
        <v>0</v>
      </c>
      <c r="BE29" s="160">
        <f t="shared" si="273"/>
        <v>45992</v>
      </c>
      <c r="BF29" s="160">
        <f t="shared" si="274"/>
        <v>46022</v>
      </c>
      <c r="BG29" s="164">
        <f t="shared" si="275"/>
        <v>0</v>
      </c>
      <c r="BH29" s="160">
        <v>46023</v>
      </c>
      <c r="BI29" s="160">
        <f t="shared" si="276"/>
        <v>46053</v>
      </c>
      <c r="BJ29" s="164">
        <f t="shared" si="277"/>
        <v>0</v>
      </c>
      <c r="BK29" s="160">
        <f t="shared" si="278"/>
        <v>46054</v>
      </c>
      <c r="BL29" s="160">
        <f t="shared" si="279"/>
        <v>46081</v>
      </c>
      <c r="BM29" s="164">
        <f t="shared" si="280"/>
        <v>0</v>
      </c>
      <c r="BN29" s="160">
        <f t="shared" si="281"/>
        <v>46082</v>
      </c>
      <c r="BO29" s="160">
        <f t="shared" si="282"/>
        <v>46112</v>
      </c>
      <c r="BP29" s="164">
        <f t="shared" si="283"/>
        <v>0</v>
      </c>
      <c r="BQ29" s="160">
        <f t="shared" si="284"/>
        <v>46113</v>
      </c>
      <c r="BR29" s="160">
        <f t="shared" si="285"/>
        <v>46142</v>
      </c>
      <c r="BS29" s="164">
        <f t="shared" si="286"/>
        <v>0</v>
      </c>
      <c r="BT29" s="160">
        <f t="shared" si="287"/>
        <v>46143</v>
      </c>
      <c r="BU29" s="160">
        <f t="shared" si="288"/>
        <v>46173</v>
      </c>
      <c r="BV29" s="164">
        <f t="shared" si="289"/>
        <v>0</v>
      </c>
      <c r="BW29" s="160">
        <f t="shared" si="290"/>
        <v>46174</v>
      </c>
      <c r="BX29" s="160">
        <f t="shared" si="291"/>
        <v>46203</v>
      </c>
      <c r="BY29" s="164">
        <f t="shared" si="292"/>
        <v>0</v>
      </c>
      <c r="BZ29" s="160">
        <f t="shared" si="293"/>
        <v>46204</v>
      </c>
      <c r="CA29" s="160">
        <f t="shared" si="294"/>
        <v>46234</v>
      </c>
      <c r="CB29" s="164">
        <f t="shared" si="295"/>
        <v>0</v>
      </c>
      <c r="CC29" s="160">
        <f t="shared" si="296"/>
        <v>46235</v>
      </c>
      <c r="CD29" s="160">
        <f t="shared" si="297"/>
        <v>46265</v>
      </c>
      <c r="CE29" s="164">
        <f t="shared" si="298"/>
        <v>0</v>
      </c>
      <c r="CF29" s="160">
        <f t="shared" si="299"/>
        <v>46266</v>
      </c>
      <c r="CG29" s="160">
        <f t="shared" si="300"/>
        <v>46295</v>
      </c>
      <c r="CH29" s="164">
        <f t="shared" si="301"/>
        <v>0</v>
      </c>
      <c r="CI29" s="160">
        <f t="shared" si="302"/>
        <v>46296</v>
      </c>
      <c r="CJ29" s="160">
        <f t="shared" si="303"/>
        <v>46326</v>
      </c>
      <c r="CK29" s="164">
        <f t="shared" si="304"/>
        <v>0</v>
      </c>
      <c r="CL29" s="160">
        <f t="shared" si="305"/>
        <v>46327</v>
      </c>
      <c r="CM29" s="160">
        <f t="shared" si="306"/>
        <v>46356</v>
      </c>
      <c r="CN29" s="164">
        <f t="shared" si="307"/>
        <v>0</v>
      </c>
      <c r="CO29" s="160">
        <f t="shared" si="308"/>
        <v>46357</v>
      </c>
      <c r="CP29" s="160">
        <f t="shared" si="309"/>
        <v>46387</v>
      </c>
      <c r="CQ29" s="164">
        <f t="shared" si="310"/>
        <v>0</v>
      </c>
    </row>
    <row r="30" s="86" customFormat="1" ht="24" customHeight="1" outlineLevel="4" spans="1:95">
      <c r="A30" s="125"/>
      <c r="B30" s="126"/>
      <c r="C30" s="127"/>
      <c r="D30" s="125"/>
      <c r="E30" s="126"/>
      <c r="F30" s="126"/>
      <c r="G30" s="126"/>
      <c r="H30" s="128"/>
      <c r="I30" s="128"/>
      <c r="J30" s="128">
        <f t="shared" si="5"/>
        <v>0</v>
      </c>
      <c r="K30" s="128">
        <f t="shared" si="311"/>
        <v>3</v>
      </c>
      <c r="L30" s="153"/>
      <c r="M30" s="154">
        <f>IFERROR(VLOOKUP($L30,'2-2 引出数据_合同数据仓库'!$B$2:$BP$10000,3,FALSE),0)</f>
        <v>0</v>
      </c>
      <c r="N30" s="128"/>
      <c r="O30" s="154">
        <f>IFERROR(VLOOKUP((LEFT(VLOOKUP($L30,'2-2 引出数据_合同数据仓库'!$B$2:$BP$10000,64,FALSE),15)&amp;(RIGHT(VLOOKUP($L30,'2-2 引出数据_合同数据仓库'!$B$2:$BP$10000,64,FALSE),4)+1)),'2-2 引出数据_合同数据仓库'!$B$2:$BP$10000,3,FALSE),0)</f>
        <v>0</v>
      </c>
      <c r="P30" s="128"/>
      <c r="Q30" s="128">
        <f>IFERROR(VLOOKUP($L30,'2-2 引出数据_合同数据仓库'!$B$2:$BP$10000,28,FALSE),0)</f>
        <v>0</v>
      </c>
      <c r="R30" s="128">
        <f>IFERROR(VLOOKUP($L30,'2-2 引出数据_合同数据仓库'!$B$2:$BP$10000,29,FALSE),0)</f>
        <v>0</v>
      </c>
      <c r="S30" s="128">
        <f>IFERROR(VLOOKUP($L30,'2-2 引出数据_合同数据仓库'!$B$2:$BP$10000,4,FALSE),0)</f>
        <v>0</v>
      </c>
      <c r="T30" s="128"/>
      <c r="U30" s="128">
        <f>IFERROR(VLOOKUP($L30,'2-2 引出数据_合同数据仓库'!$B$2:$BP$10000,15,FALSE),0)</f>
        <v>0</v>
      </c>
      <c r="V30" s="128">
        <f t="shared" si="240"/>
        <v>0</v>
      </c>
      <c r="W30" s="128"/>
      <c r="X30" s="160">
        <v>45658</v>
      </c>
      <c r="Y30" s="160">
        <f t="shared" si="241"/>
        <v>45688</v>
      </c>
      <c r="Z30" s="164">
        <f t="shared" si="242"/>
        <v>0</v>
      </c>
      <c r="AA30" s="160">
        <f t="shared" si="243"/>
        <v>45689</v>
      </c>
      <c r="AB30" s="160">
        <f t="shared" si="244"/>
        <v>45716</v>
      </c>
      <c r="AC30" s="164">
        <f t="shared" si="245"/>
        <v>0</v>
      </c>
      <c r="AD30" s="160">
        <f t="shared" si="246"/>
        <v>45717</v>
      </c>
      <c r="AE30" s="160">
        <f t="shared" si="247"/>
        <v>45747</v>
      </c>
      <c r="AF30" s="164">
        <f t="shared" si="248"/>
        <v>0</v>
      </c>
      <c r="AG30" s="160">
        <f t="shared" si="249"/>
        <v>45748</v>
      </c>
      <c r="AH30" s="160">
        <f t="shared" si="250"/>
        <v>45777</v>
      </c>
      <c r="AI30" s="164">
        <f t="shared" si="251"/>
        <v>0</v>
      </c>
      <c r="AJ30" s="160">
        <f t="shared" si="252"/>
        <v>45778</v>
      </c>
      <c r="AK30" s="160">
        <f t="shared" si="253"/>
        <v>45808</v>
      </c>
      <c r="AL30" s="164">
        <f t="shared" si="254"/>
        <v>0</v>
      </c>
      <c r="AM30" s="160">
        <f t="shared" si="255"/>
        <v>45809</v>
      </c>
      <c r="AN30" s="160">
        <f t="shared" si="256"/>
        <v>45838</v>
      </c>
      <c r="AO30" s="164">
        <f t="shared" si="257"/>
        <v>0</v>
      </c>
      <c r="AP30" s="160">
        <f t="shared" si="258"/>
        <v>45839</v>
      </c>
      <c r="AQ30" s="160">
        <f t="shared" si="259"/>
        <v>45869</v>
      </c>
      <c r="AR30" s="164">
        <f t="shared" si="260"/>
        <v>0</v>
      </c>
      <c r="AS30" s="160">
        <f t="shared" si="261"/>
        <v>45870</v>
      </c>
      <c r="AT30" s="160">
        <f t="shared" si="262"/>
        <v>45900</v>
      </c>
      <c r="AU30" s="164">
        <f t="shared" si="263"/>
        <v>0</v>
      </c>
      <c r="AV30" s="160">
        <f t="shared" si="264"/>
        <v>45901</v>
      </c>
      <c r="AW30" s="160">
        <f t="shared" si="265"/>
        <v>45930</v>
      </c>
      <c r="AX30" s="164">
        <f t="shared" si="266"/>
        <v>0</v>
      </c>
      <c r="AY30" s="160">
        <f t="shared" si="267"/>
        <v>45931</v>
      </c>
      <c r="AZ30" s="160">
        <f t="shared" si="268"/>
        <v>45961</v>
      </c>
      <c r="BA30" s="164">
        <f t="shared" si="269"/>
        <v>0</v>
      </c>
      <c r="BB30" s="160">
        <f t="shared" si="270"/>
        <v>45962</v>
      </c>
      <c r="BC30" s="160">
        <f t="shared" si="271"/>
        <v>45991</v>
      </c>
      <c r="BD30" s="164">
        <f t="shared" si="272"/>
        <v>0</v>
      </c>
      <c r="BE30" s="160">
        <f t="shared" si="273"/>
        <v>45992</v>
      </c>
      <c r="BF30" s="160">
        <f t="shared" si="274"/>
        <v>46022</v>
      </c>
      <c r="BG30" s="164">
        <f t="shared" si="275"/>
        <v>0</v>
      </c>
      <c r="BH30" s="160">
        <v>46023</v>
      </c>
      <c r="BI30" s="160">
        <f t="shared" si="276"/>
        <v>46053</v>
      </c>
      <c r="BJ30" s="164">
        <f t="shared" si="277"/>
        <v>0</v>
      </c>
      <c r="BK30" s="160">
        <f t="shared" si="278"/>
        <v>46054</v>
      </c>
      <c r="BL30" s="160">
        <f t="shared" si="279"/>
        <v>46081</v>
      </c>
      <c r="BM30" s="164">
        <f t="shared" si="280"/>
        <v>0</v>
      </c>
      <c r="BN30" s="160">
        <f t="shared" si="281"/>
        <v>46082</v>
      </c>
      <c r="BO30" s="160">
        <f t="shared" si="282"/>
        <v>46112</v>
      </c>
      <c r="BP30" s="164">
        <f t="shared" si="283"/>
        <v>0</v>
      </c>
      <c r="BQ30" s="160">
        <f t="shared" si="284"/>
        <v>46113</v>
      </c>
      <c r="BR30" s="160">
        <f t="shared" si="285"/>
        <v>46142</v>
      </c>
      <c r="BS30" s="164">
        <f t="shared" si="286"/>
        <v>0</v>
      </c>
      <c r="BT30" s="160">
        <f t="shared" si="287"/>
        <v>46143</v>
      </c>
      <c r="BU30" s="160">
        <f t="shared" si="288"/>
        <v>46173</v>
      </c>
      <c r="BV30" s="164">
        <f t="shared" si="289"/>
        <v>0</v>
      </c>
      <c r="BW30" s="160">
        <f t="shared" si="290"/>
        <v>46174</v>
      </c>
      <c r="BX30" s="160">
        <f t="shared" si="291"/>
        <v>46203</v>
      </c>
      <c r="BY30" s="164">
        <f t="shared" si="292"/>
        <v>0</v>
      </c>
      <c r="BZ30" s="160">
        <f t="shared" si="293"/>
        <v>46204</v>
      </c>
      <c r="CA30" s="160">
        <f t="shared" si="294"/>
        <v>46234</v>
      </c>
      <c r="CB30" s="164">
        <f t="shared" si="295"/>
        <v>0</v>
      </c>
      <c r="CC30" s="160">
        <f t="shared" si="296"/>
        <v>46235</v>
      </c>
      <c r="CD30" s="160">
        <f t="shared" si="297"/>
        <v>46265</v>
      </c>
      <c r="CE30" s="164">
        <f t="shared" si="298"/>
        <v>0</v>
      </c>
      <c r="CF30" s="160">
        <f t="shared" si="299"/>
        <v>46266</v>
      </c>
      <c r="CG30" s="160">
        <f t="shared" si="300"/>
        <v>46295</v>
      </c>
      <c r="CH30" s="164">
        <f t="shared" si="301"/>
        <v>0</v>
      </c>
      <c r="CI30" s="160">
        <f t="shared" si="302"/>
        <v>46296</v>
      </c>
      <c r="CJ30" s="160">
        <f t="shared" si="303"/>
        <v>46326</v>
      </c>
      <c r="CK30" s="164">
        <f t="shared" si="304"/>
        <v>0</v>
      </c>
      <c r="CL30" s="160">
        <f t="shared" si="305"/>
        <v>46327</v>
      </c>
      <c r="CM30" s="160">
        <f t="shared" si="306"/>
        <v>46356</v>
      </c>
      <c r="CN30" s="164">
        <f t="shared" si="307"/>
        <v>0</v>
      </c>
      <c r="CO30" s="160">
        <f t="shared" si="308"/>
        <v>46357</v>
      </c>
      <c r="CP30" s="160">
        <f t="shared" si="309"/>
        <v>46387</v>
      </c>
      <c r="CQ30" s="164">
        <f t="shared" si="310"/>
        <v>0</v>
      </c>
    </row>
    <row r="31" s="86" customFormat="1" ht="24" customHeight="1" outlineLevel="4" spans="1:95">
      <c r="A31" s="125"/>
      <c r="B31" s="126"/>
      <c r="C31" s="127"/>
      <c r="D31" s="125"/>
      <c r="E31" s="126"/>
      <c r="F31" s="126"/>
      <c r="G31" s="126"/>
      <c r="H31" s="128"/>
      <c r="I31" s="128"/>
      <c r="J31" s="128">
        <f t="shared" si="5"/>
        <v>0</v>
      </c>
      <c r="K31" s="128">
        <f t="shared" si="311"/>
        <v>4</v>
      </c>
      <c r="L31" s="153"/>
      <c r="M31" s="154">
        <f>IFERROR(VLOOKUP($L31,'2-2 引出数据_合同数据仓库'!$B$2:$BP$10000,3,FALSE),0)</f>
        <v>0</v>
      </c>
      <c r="N31" s="128"/>
      <c r="O31" s="154">
        <f>IFERROR(VLOOKUP((LEFT(VLOOKUP($L31,'2-2 引出数据_合同数据仓库'!$B$2:$BP$10000,64,FALSE),15)&amp;(RIGHT(VLOOKUP($L31,'2-2 引出数据_合同数据仓库'!$B$2:$BP$10000,64,FALSE),4)+1)),'2-2 引出数据_合同数据仓库'!$B$2:$BP$10000,3,FALSE),0)</f>
        <v>0</v>
      </c>
      <c r="P31" s="128"/>
      <c r="Q31" s="128">
        <f>IFERROR(VLOOKUP($L31,'2-2 引出数据_合同数据仓库'!$B$2:$BP$10000,28,FALSE),0)</f>
        <v>0</v>
      </c>
      <c r="R31" s="128">
        <f>IFERROR(VLOOKUP($L31,'2-2 引出数据_合同数据仓库'!$B$2:$BP$10000,29,FALSE),0)</f>
        <v>0</v>
      </c>
      <c r="S31" s="128">
        <f>IFERROR(VLOOKUP($L31,'2-2 引出数据_合同数据仓库'!$B$2:$BP$10000,4,FALSE),0)</f>
        <v>0</v>
      </c>
      <c r="T31" s="128"/>
      <c r="U31" s="128">
        <f>IFERROR(VLOOKUP($L31,'2-2 引出数据_合同数据仓库'!$B$2:$BP$10000,15,FALSE),0)</f>
        <v>0</v>
      </c>
      <c r="V31" s="128">
        <f t="shared" si="240"/>
        <v>0</v>
      </c>
      <c r="W31" s="128"/>
      <c r="X31" s="160">
        <v>45658</v>
      </c>
      <c r="Y31" s="160">
        <f t="shared" si="241"/>
        <v>45688</v>
      </c>
      <c r="Z31" s="164">
        <f t="shared" si="242"/>
        <v>0</v>
      </c>
      <c r="AA31" s="160">
        <f t="shared" si="243"/>
        <v>45689</v>
      </c>
      <c r="AB31" s="160">
        <f t="shared" si="244"/>
        <v>45716</v>
      </c>
      <c r="AC31" s="164">
        <f t="shared" si="245"/>
        <v>0</v>
      </c>
      <c r="AD31" s="160">
        <f t="shared" si="246"/>
        <v>45717</v>
      </c>
      <c r="AE31" s="160">
        <f t="shared" si="247"/>
        <v>45747</v>
      </c>
      <c r="AF31" s="164">
        <f t="shared" si="248"/>
        <v>0</v>
      </c>
      <c r="AG31" s="160">
        <f t="shared" si="249"/>
        <v>45748</v>
      </c>
      <c r="AH31" s="160">
        <f t="shared" si="250"/>
        <v>45777</v>
      </c>
      <c r="AI31" s="164">
        <f t="shared" si="251"/>
        <v>0</v>
      </c>
      <c r="AJ31" s="160">
        <f t="shared" si="252"/>
        <v>45778</v>
      </c>
      <c r="AK31" s="160">
        <f t="shared" si="253"/>
        <v>45808</v>
      </c>
      <c r="AL31" s="164">
        <f t="shared" si="254"/>
        <v>0</v>
      </c>
      <c r="AM31" s="160">
        <f t="shared" si="255"/>
        <v>45809</v>
      </c>
      <c r="AN31" s="160">
        <f t="shared" si="256"/>
        <v>45838</v>
      </c>
      <c r="AO31" s="164">
        <f t="shared" si="257"/>
        <v>0</v>
      </c>
      <c r="AP31" s="160">
        <f t="shared" si="258"/>
        <v>45839</v>
      </c>
      <c r="AQ31" s="160">
        <f t="shared" si="259"/>
        <v>45869</v>
      </c>
      <c r="AR31" s="164">
        <f t="shared" si="260"/>
        <v>0</v>
      </c>
      <c r="AS31" s="160">
        <f t="shared" si="261"/>
        <v>45870</v>
      </c>
      <c r="AT31" s="160">
        <f t="shared" si="262"/>
        <v>45900</v>
      </c>
      <c r="AU31" s="164">
        <f t="shared" si="263"/>
        <v>0</v>
      </c>
      <c r="AV31" s="160">
        <f t="shared" si="264"/>
        <v>45901</v>
      </c>
      <c r="AW31" s="160">
        <f t="shared" si="265"/>
        <v>45930</v>
      </c>
      <c r="AX31" s="164">
        <f t="shared" si="266"/>
        <v>0</v>
      </c>
      <c r="AY31" s="160">
        <f t="shared" si="267"/>
        <v>45931</v>
      </c>
      <c r="AZ31" s="160">
        <f t="shared" si="268"/>
        <v>45961</v>
      </c>
      <c r="BA31" s="164">
        <f t="shared" si="269"/>
        <v>0</v>
      </c>
      <c r="BB31" s="160">
        <f t="shared" si="270"/>
        <v>45962</v>
      </c>
      <c r="BC31" s="160">
        <f t="shared" si="271"/>
        <v>45991</v>
      </c>
      <c r="BD31" s="164">
        <f t="shared" si="272"/>
        <v>0</v>
      </c>
      <c r="BE31" s="160">
        <f t="shared" si="273"/>
        <v>45992</v>
      </c>
      <c r="BF31" s="160">
        <f t="shared" si="274"/>
        <v>46022</v>
      </c>
      <c r="BG31" s="164">
        <f t="shared" si="275"/>
        <v>0</v>
      </c>
      <c r="BH31" s="160">
        <v>46023</v>
      </c>
      <c r="BI31" s="160">
        <f t="shared" si="276"/>
        <v>46053</v>
      </c>
      <c r="BJ31" s="164">
        <f t="shared" si="277"/>
        <v>0</v>
      </c>
      <c r="BK31" s="160">
        <f t="shared" si="278"/>
        <v>46054</v>
      </c>
      <c r="BL31" s="160">
        <f t="shared" si="279"/>
        <v>46081</v>
      </c>
      <c r="BM31" s="164">
        <f t="shared" si="280"/>
        <v>0</v>
      </c>
      <c r="BN31" s="160">
        <f t="shared" si="281"/>
        <v>46082</v>
      </c>
      <c r="BO31" s="160">
        <f t="shared" si="282"/>
        <v>46112</v>
      </c>
      <c r="BP31" s="164">
        <f t="shared" si="283"/>
        <v>0</v>
      </c>
      <c r="BQ31" s="160">
        <f t="shared" si="284"/>
        <v>46113</v>
      </c>
      <c r="BR31" s="160">
        <f t="shared" si="285"/>
        <v>46142</v>
      </c>
      <c r="BS31" s="164">
        <f t="shared" si="286"/>
        <v>0</v>
      </c>
      <c r="BT31" s="160">
        <f t="shared" si="287"/>
        <v>46143</v>
      </c>
      <c r="BU31" s="160">
        <f t="shared" si="288"/>
        <v>46173</v>
      </c>
      <c r="BV31" s="164">
        <f t="shared" si="289"/>
        <v>0</v>
      </c>
      <c r="BW31" s="160">
        <f t="shared" si="290"/>
        <v>46174</v>
      </c>
      <c r="BX31" s="160">
        <f t="shared" si="291"/>
        <v>46203</v>
      </c>
      <c r="BY31" s="164">
        <f t="shared" si="292"/>
        <v>0</v>
      </c>
      <c r="BZ31" s="160">
        <f t="shared" si="293"/>
        <v>46204</v>
      </c>
      <c r="CA31" s="160">
        <f t="shared" si="294"/>
        <v>46234</v>
      </c>
      <c r="CB31" s="164">
        <f t="shared" si="295"/>
        <v>0</v>
      </c>
      <c r="CC31" s="160">
        <f t="shared" si="296"/>
        <v>46235</v>
      </c>
      <c r="CD31" s="160">
        <f t="shared" si="297"/>
        <v>46265</v>
      </c>
      <c r="CE31" s="164">
        <f t="shared" si="298"/>
        <v>0</v>
      </c>
      <c r="CF31" s="160">
        <f t="shared" si="299"/>
        <v>46266</v>
      </c>
      <c r="CG31" s="160">
        <f t="shared" si="300"/>
        <v>46295</v>
      </c>
      <c r="CH31" s="164">
        <f t="shared" si="301"/>
        <v>0</v>
      </c>
      <c r="CI31" s="160">
        <f t="shared" si="302"/>
        <v>46296</v>
      </c>
      <c r="CJ31" s="160">
        <f t="shared" si="303"/>
        <v>46326</v>
      </c>
      <c r="CK31" s="164">
        <f t="shared" si="304"/>
        <v>0</v>
      </c>
      <c r="CL31" s="160">
        <f t="shared" si="305"/>
        <v>46327</v>
      </c>
      <c r="CM31" s="160">
        <f t="shared" si="306"/>
        <v>46356</v>
      </c>
      <c r="CN31" s="164">
        <f t="shared" si="307"/>
        <v>0</v>
      </c>
      <c r="CO31" s="160">
        <f t="shared" si="308"/>
        <v>46357</v>
      </c>
      <c r="CP31" s="160">
        <f t="shared" si="309"/>
        <v>46387</v>
      </c>
      <c r="CQ31" s="164">
        <f t="shared" si="310"/>
        <v>0</v>
      </c>
    </row>
    <row r="32" s="86" customFormat="1" ht="24" customHeight="1" outlineLevel="4" spans="1:95">
      <c r="A32" s="129" t="s">
        <v>2806</v>
      </c>
      <c r="B32" s="130"/>
      <c r="C32" s="130"/>
      <c r="D32" s="130"/>
      <c r="E32" s="130"/>
      <c r="F32" s="130"/>
      <c r="G32" s="131"/>
      <c r="H32" s="132"/>
      <c r="I32" s="132"/>
      <c r="J32" s="132"/>
      <c r="K32" s="132"/>
      <c r="L32" s="155"/>
      <c r="M32" s="155"/>
      <c r="N32" s="132"/>
      <c r="O32" s="155"/>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c r="BF32" s="132"/>
      <c r="BG32" s="132"/>
      <c r="BH32" s="132"/>
      <c r="BI32" s="132"/>
      <c r="BJ32" s="132"/>
      <c r="BK32" s="132"/>
      <c r="BL32" s="132"/>
      <c r="BM32" s="132"/>
      <c r="BN32" s="132"/>
      <c r="BO32" s="132"/>
      <c r="BP32" s="132"/>
      <c r="BQ32" s="132"/>
      <c r="BR32" s="132"/>
      <c r="BS32" s="132"/>
      <c r="BT32" s="132"/>
      <c r="BU32" s="132"/>
      <c r="BV32" s="132"/>
      <c r="BW32" s="132"/>
      <c r="BX32" s="132"/>
      <c r="BY32" s="132"/>
      <c r="BZ32" s="132"/>
      <c r="CA32" s="132"/>
      <c r="CB32" s="132"/>
      <c r="CC32" s="132"/>
      <c r="CD32" s="132"/>
      <c r="CE32" s="132"/>
      <c r="CF32" s="132"/>
      <c r="CG32" s="132"/>
      <c r="CH32" s="132"/>
      <c r="CI32" s="132"/>
      <c r="CJ32" s="132"/>
      <c r="CK32" s="132"/>
      <c r="CL32" s="132"/>
      <c r="CM32" s="132"/>
      <c r="CN32" s="132"/>
      <c r="CO32" s="132"/>
      <c r="CP32" s="132"/>
      <c r="CQ32" s="132"/>
    </row>
    <row r="33" s="86" customFormat="1" ht="24" customHeight="1" outlineLevel="3" spans="1:95">
      <c r="A33" s="121"/>
      <c r="B33" s="122" t="s">
        <v>784</v>
      </c>
      <c r="C33" s="123" t="s">
        <v>69</v>
      </c>
      <c r="D33" s="121" t="s">
        <v>68</v>
      </c>
      <c r="E33" s="122"/>
      <c r="F33" s="122"/>
      <c r="G33" s="122"/>
      <c r="H33" s="124">
        <f>X33+AA33+AD33+AG33+AJ33+AM33+AP33+AS33+AV33+AY33+BB33+BE33</f>
        <v>0</v>
      </c>
      <c r="I33" s="124">
        <f>Y33+AB33+AE33+AH33+AK33+AN33+AQ33+AT33+AW33+AZ33+BC33+BF33</f>
        <v>0</v>
      </c>
      <c r="J33" s="124">
        <f t="shared" si="5"/>
        <v>0</v>
      </c>
      <c r="K33" s="124"/>
      <c r="L33" s="152"/>
      <c r="M33" s="152"/>
      <c r="N33" s="124"/>
      <c r="O33" s="152"/>
      <c r="P33" s="124"/>
      <c r="Q33" s="124"/>
      <c r="R33" s="124"/>
      <c r="S33" s="124"/>
      <c r="T33" s="124"/>
      <c r="U33" s="124"/>
      <c r="V33" s="124"/>
      <c r="W33" s="124"/>
      <c r="X33" s="124">
        <f>VLOOKUP($C33,'1 预算编制表单'!$C:$BJ,27,FALSE)</f>
        <v>0</v>
      </c>
      <c r="Y33" s="124">
        <f>X33-Z33</f>
        <v>0</v>
      </c>
      <c r="Z33" s="124">
        <f>SUM(Z34:Z38)</f>
        <v>0</v>
      </c>
      <c r="AA33" s="124">
        <f>VLOOKUP($C33,'1 预算编制表单'!$C:$BJ,30,FALSE)</f>
        <v>0</v>
      </c>
      <c r="AB33" s="124">
        <f>AA33-AC33</f>
        <v>0</v>
      </c>
      <c r="AC33" s="124">
        <f>SUM(AC34:AC38)</f>
        <v>0</v>
      </c>
      <c r="AD33" s="124">
        <f>VLOOKUP($C33,'1 预算编制表单'!$C:$BJ,33,FALSE)</f>
        <v>0</v>
      </c>
      <c r="AE33" s="124">
        <f>AD33-AF33</f>
        <v>0</v>
      </c>
      <c r="AF33" s="124">
        <f>SUM(AF34:AF38)</f>
        <v>0</v>
      </c>
      <c r="AG33" s="124">
        <f>VLOOKUP($C33,'1 预算编制表单'!$C:$BJ,36,FALSE)</f>
        <v>0</v>
      </c>
      <c r="AH33" s="124">
        <f>AG33-AI33</f>
        <v>0</v>
      </c>
      <c r="AI33" s="124">
        <f>SUM(AI34:AI38)</f>
        <v>0</v>
      </c>
      <c r="AJ33" s="124">
        <f>VLOOKUP($C33,'1 预算编制表单'!$C:$BJ,39,FALSE)</f>
        <v>0</v>
      </c>
      <c r="AK33" s="124">
        <f>AJ33-AL33</f>
        <v>0</v>
      </c>
      <c r="AL33" s="124">
        <f>SUM(AL34:AL38)</f>
        <v>0</v>
      </c>
      <c r="AM33" s="124">
        <f>VLOOKUP($C33,'1 预算编制表单'!$C:$BJ,42,FALSE)</f>
        <v>0</v>
      </c>
      <c r="AN33" s="124">
        <f>AM33-AO33</f>
        <v>0</v>
      </c>
      <c r="AO33" s="124">
        <f>SUM(AO34:AO38)</f>
        <v>0</v>
      </c>
      <c r="AP33" s="124">
        <f>VLOOKUP($C33,'1 预算编制表单'!$C:$BJ,45,FALSE)</f>
        <v>0</v>
      </c>
      <c r="AQ33" s="124">
        <f>AP33-AR33</f>
        <v>0</v>
      </c>
      <c r="AR33" s="124">
        <f>SUM(AR34:AR38)</f>
        <v>0</v>
      </c>
      <c r="AS33" s="124">
        <f>VLOOKUP($C33,'1 预算编制表单'!$C:$BJ,48,FALSE)</f>
        <v>0</v>
      </c>
      <c r="AT33" s="124">
        <f>AS33-AU33</f>
        <v>0</v>
      </c>
      <c r="AU33" s="124">
        <f>SUM(AU34:AU38)</f>
        <v>0</v>
      </c>
      <c r="AV33" s="124">
        <f>VLOOKUP($C33,'1 预算编制表单'!$C:$BJ,51,FALSE)</f>
        <v>0</v>
      </c>
      <c r="AW33" s="124">
        <f>AV33-AX33</f>
        <v>0</v>
      </c>
      <c r="AX33" s="124">
        <f>SUM(AX34:AX38)</f>
        <v>0</v>
      </c>
      <c r="AY33" s="124">
        <f>VLOOKUP($C33,'1 预算编制表单'!$C:$BJ,54,FALSE)</f>
        <v>0</v>
      </c>
      <c r="AZ33" s="124">
        <f>AY33-BA33</f>
        <v>0</v>
      </c>
      <c r="BA33" s="124">
        <f>SUM(BA34:BA38)</f>
        <v>0</v>
      </c>
      <c r="BB33" s="124">
        <f>VLOOKUP($C33,'1 预算编制表单'!$C:$BJ,57,FALSE)</f>
        <v>0</v>
      </c>
      <c r="BC33" s="124">
        <f>BB33-BD33</f>
        <v>0</v>
      </c>
      <c r="BD33" s="124">
        <f>SUM(BD34:BD38)</f>
        <v>0</v>
      </c>
      <c r="BE33" s="124">
        <f>VLOOKUP($C33,'1 预算编制表单'!$C:$BJ,60,FALSE)</f>
        <v>0</v>
      </c>
      <c r="BF33" s="124">
        <f>BE33-BG33</f>
        <v>0</v>
      </c>
      <c r="BG33" s="124">
        <f>SUM(BG34:BG38)</f>
        <v>0</v>
      </c>
      <c r="BH33" s="124">
        <f>VLOOKUP($C33,'1 预算编制表单'!$C:$BJ,27,FALSE)</f>
        <v>0</v>
      </c>
      <c r="BI33" s="124">
        <f>BH33-BJ33</f>
        <v>0</v>
      </c>
      <c r="BJ33" s="124">
        <f>SUM(BJ34:BJ38)</f>
        <v>0</v>
      </c>
      <c r="BK33" s="124">
        <f>VLOOKUP($C33,'1 预算编制表单'!$C:$BJ,30,FALSE)</f>
        <v>0</v>
      </c>
      <c r="BL33" s="124">
        <f>BK33-BM33</f>
        <v>0</v>
      </c>
      <c r="BM33" s="124">
        <f>SUM(BM34:BM38)</f>
        <v>0</v>
      </c>
      <c r="BN33" s="124">
        <f>VLOOKUP($C33,'1 预算编制表单'!$C:$BJ,33,FALSE)</f>
        <v>0</v>
      </c>
      <c r="BO33" s="124">
        <f>BN33-BP33</f>
        <v>0</v>
      </c>
      <c r="BP33" s="124">
        <f>SUM(BP34:BP38)</f>
        <v>0</v>
      </c>
      <c r="BQ33" s="124">
        <f>VLOOKUP($C33,'1 预算编制表单'!$C:$BJ,36,FALSE)</f>
        <v>0</v>
      </c>
      <c r="BR33" s="124">
        <f>BQ33-BS33</f>
        <v>0</v>
      </c>
      <c r="BS33" s="124">
        <f>SUM(BS34:BS38)</f>
        <v>0</v>
      </c>
      <c r="BT33" s="124">
        <f>VLOOKUP($C33,'1 预算编制表单'!$C:$BJ,39,FALSE)</f>
        <v>0</v>
      </c>
      <c r="BU33" s="124">
        <f>BT33-BV33</f>
        <v>0</v>
      </c>
      <c r="BV33" s="124">
        <f>SUM(BV34:BV38)</f>
        <v>0</v>
      </c>
      <c r="BW33" s="124">
        <f>VLOOKUP($C33,'1 预算编制表单'!$C:$BJ,42,FALSE)</f>
        <v>0</v>
      </c>
      <c r="BX33" s="124">
        <f>BW33-BY33</f>
        <v>0</v>
      </c>
      <c r="BY33" s="124">
        <f>SUM(BY34:BY38)</f>
        <v>0</v>
      </c>
      <c r="BZ33" s="124">
        <f>VLOOKUP($C33,'1 预算编制表单'!$C:$BJ,45,FALSE)</f>
        <v>0</v>
      </c>
      <c r="CA33" s="124">
        <f>BZ33-CB33</f>
        <v>0</v>
      </c>
      <c r="CB33" s="124">
        <f>SUM(CB34:CB38)</f>
        <v>0</v>
      </c>
      <c r="CC33" s="124">
        <f>VLOOKUP($C33,'1 预算编制表单'!$C:$BJ,48,FALSE)</f>
        <v>0</v>
      </c>
      <c r="CD33" s="124">
        <f>CC33-CE33</f>
        <v>0</v>
      </c>
      <c r="CE33" s="124">
        <f>SUM(CE34:CE38)</f>
        <v>0</v>
      </c>
      <c r="CF33" s="124">
        <f>VLOOKUP($C33,'1 预算编制表单'!$C:$BJ,51,FALSE)</f>
        <v>0</v>
      </c>
      <c r="CG33" s="124">
        <f>CF33-CH33</f>
        <v>0</v>
      </c>
      <c r="CH33" s="124">
        <f>SUM(CH34:CH38)</f>
        <v>0</v>
      </c>
      <c r="CI33" s="124">
        <f>VLOOKUP($C33,'1 预算编制表单'!$C:$BJ,54,FALSE)</f>
        <v>0</v>
      </c>
      <c r="CJ33" s="124">
        <f>CI33-CK33</f>
        <v>0</v>
      </c>
      <c r="CK33" s="124">
        <f>SUM(CK34:CK38)</f>
        <v>0</v>
      </c>
      <c r="CL33" s="124">
        <f>VLOOKUP($C33,'1 预算编制表单'!$C:$BJ,57,FALSE)</f>
        <v>0</v>
      </c>
      <c r="CM33" s="124">
        <f>CL33-CN33</f>
        <v>0</v>
      </c>
      <c r="CN33" s="124">
        <f>SUM(CN34:CN38)</f>
        <v>0</v>
      </c>
      <c r="CO33" s="124">
        <f>VLOOKUP($C33,'1 预算编制表单'!$C:$BJ,60,FALSE)</f>
        <v>0</v>
      </c>
      <c r="CP33" s="124">
        <f>CO33-CQ33</f>
        <v>0</v>
      </c>
      <c r="CQ33" s="124">
        <f>SUM(CQ34:CQ38)</f>
        <v>0</v>
      </c>
    </row>
    <row r="34" s="86" customFormat="1" ht="24" customHeight="1" outlineLevel="4" spans="1:95">
      <c r="A34" s="125"/>
      <c r="B34" s="126"/>
      <c r="C34" s="127" t="s">
        <v>847</v>
      </c>
      <c r="D34" s="134" t="s">
        <v>2807</v>
      </c>
      <c r="E34" s="126"/>
      <c r="F34" s="126"/>
      <c r="G34" s="126"/>
      <c r="H34" s="128"/>
      <c r="I34" s="128"/>
      <c r="J34" s="128">
        <f t="shared" si="5"/>
        <v>0</v>
      </c>
      <c r="K34" s="156"/>
      <c r="L34" s="157"/>
      <c r="M34" s="157"/>
      <c r="N34" s="128"/>
      <c r="O34" s="154"/>
      <c r="P34" s="128"/>
      <c r="Q34" s="128"/>
      <c r="R34" s="128"/>
      <c r="S34" s="128"/>
      <c r="T34" s="128"/>
      <c r="U34" s="128"/>
      <c r="V34" s="128"/>
      <c r="W34" s="128"/>
      <c r="X34" s="160"/>
      <c r="Y34" s="160"/>
      <c r="Z34" s="156">
        <f>报销单计算表!B21</f>
        <v>0</v>
      </c>
      <c r="AA34" s="160"/>
      <c r="AB34" s="160"/>
      <c r="AC34" s="156">
        <f>报销单计算表!C21</f>
        <v>0</v>
      </c>
      <c r="AD34" s="160"/>
      <c r="AE34" s="160"/>
      <c r="AF34" s="156">
        <f>报销单计算表!D21</f>
        <v>0</v>
      </c>
      <c r="AG34" s="160"/>
      <c r="AH34" s="165"/>
      <c r="AI34" s="156">
        <f>报销单计算表!E21</f>
        <v>0</v>
      </c>
      <c r="AJ34" s="165"/>
      <c r="AK34" s="165"/>
      <c r="AL34" s="156">
        <f>报销单计算表!F21</f>
        <v>0</v>
      </c>
      <c r="AM34" s="165"/>
      <c r="AN34" s="165"/>
      <c r="AO34" s="156">
        <f>报销单计算表!G21</f>
        <v>0</v>
      </c>
      <c r="AP34" s="165"/>
      <c r="AQ34" s="165"/>
      <c r="AR34" s="156">
        <f>报销单计算表!H21</f>
        <v>0</v>
      </c>
      <c r="AS34" s="165"/>
      <c r="AT34" s="165"/>
      <c r="AU34" s="156">
        <f>报销单计算表!I21</f>
        <v>0</v>
      </c>
      <c r="AV34" s="165"/>
      <c r="AW34" s="165"/>
      <c r="AX34" s="156">
        <f>报销单计算表!J21</f>
        <v>0</v>
      </c>
      <c r="AY34" s="160"/>
      <c r="AZ34" s="165"/>
      <c r="BA34" s="156">
        <f>报销单计算表!K21</f>
        <v>0</v>
      </c>
      <c r="BB34" s="165"/>
      <c r="BC34" s="165"/>
      <c r="BD34" s="156">
        <f>报销单计算表!L21</f>
        <v>0</v>
      </c>
      <c r="BE34" s="165"/>
      <c r="BF34" s="165"/>
      <c r="BG34" s="156">
        <f>报销单计算表!M21</f>
        <v>0</v>
      </c>
      <c r="BH34" s="160">
        <v>46023</v>
      </c>
      <c r="BI34" s="160">
        <f t="shared" ref="BI34" si="312">BH34+30</f>
        <v>46053</v>
      </c>
      <c r="BJ34" s="169">
        <f t="shared" ref="BJ34" si="313">IFERROR(IF(($R34-BI34)&gt;=0,0,IF(($S34-BH34)&lt;0,0,IF(AND(($S34-BI34)&gt;0,(BH34-$R34)&gt;0),$V34/365*(BI34-BH34+1),IF(AND(($S34-BI34)&lt;=0,(BH34-$R34)&gt;0),$V34/365*($S34-BH34+1),$V34/365*(BI34-$R34+1))))),0)</f>
        <v>0</v>
      </c>
      <c r="BK34" s="160">
        <f t="shared" ref="BK34" si="314">BI34+1</f>
        <v>46054</v>
      </c>
      <c r="BL34" s="160">
        <f t="shared" ref="BL34" si="315">BK34+27</f>
        <v>46081</v>
      </c>
      <c r="BM34" s="169">
        <f t="shared" ref="BM34" si="316">IFERROR(IF(($R34-BL34)&gt;=0,0,IF(($S34-BK34)&lt;0,0,IF(AND(($S34-BL34)&gt;0,(BK34-$R34)&gt;0),$V34/365*(BL34-BK34+1),IF(AND(($S34-BL34)&lt;=0,(BK34-$R34)&gt;0),$V34/365*($S34-BK34+1),$V34/365*(BL34-$R34+1))))),0)</f>
        <v>0</v>
      </c>
      <c r="BN34" s="160">
        <f t="shared" ref="BN34" si="317">BL34+1</f>
        <v>46082</v>
      </c>
      <c r="BO34" s="160">
        <f t="shared" ref="BO34" si="318">BN34+30</f>
        <v>46112</v>
      </c>
      <c r="BP34" s="169">
        <f t="shared" ref="BP34" si="319">IFERROR(IF(($R34-BO34)&gt;=0,0,IF(($S34-BN34)&lt;0,0,IF(AND(($S34-BO34)&gt;0,(BN34-$R34)&gt;0),$V34/365*(BO34-BN34+1),IF(AND(($S34-BO34)&lt;=0,(BN34-$R34)&gt;0),$V34/365*($S34-BN34+1),$V34/365*(BO34-$R34+1))))),0)</f>
        <v>0</v>
      </c>
      <c r="BQ34" s="160">
        <f t="shared" ref="BQ34" si="320">BO34+1</f>
        <v>46113</v>
      </c>
      <c r="BR34" s="160">
        <f t="shared" ref="BR34" si="321">BQ34+29</f>
        <v>46142</v>
      </c>
      <c r="BS34" s="169">
        <f t="shared" ref="BS34" si="322">IFERROR(IF(($R34-BR34)&gt;=0,0,IF(($S34-BQ34)&lt;0,0,IF(AND(($S34-BR34)&gt;0,(BQ34-$R34)&gt;0),$V34/365*(BR34-BQ34+1),IF(AND(($S34-BR34)&lt;=0,(BQ34-$R34)&gt;0),$V34/365*($S34-BQ34+1),$V34/365*(BR34-$R34+1))))),0)</f>
        <v>0</v>
      </c>
      <c r="BT34" s="160">
        <f t="shared" ref="BT34" si="323">BR34+1</f>
        <v>46143</v>
      </c>
      <c r="BU34" s="160">
        <f t="shared" ref="BU34" si="324">BT34+30</f>
        <v>46173</v>
      </c>
      <c r="BV34" s="169">
        <f t="shared" ref="BV34" si="325">IFERROR(IF(($R34-BU34)&gt;=0,0,IF(($S34-BT34)&lt;0,0,IF(AND(($S34-BU34)&gt;0,(BT34-$R34)&gt;0),$V34/365*(BU34-BT34+1),IF(AND(($S34-BU34)&lt;=0,(BT34-$R34)&gt;0),$V34/365*($S34-BT34+1),$V34/365*(BU34-$R34+1))))),0)</f>
        <v>0</v>
      </c>
      <c r="BW34" s="160">
        <f t="shared" ref="BW34" si="326">BU34+1</f>
        <v>46174</v>
      </c>
      <c r="BX34" s="160">
        <f t="shared" ref="BX34" si="327">BW34+29</f>
        <v>46203</v>
      </c>
      <c r="BY34" s="169">
        <f t="shared" ref="BY34" si="328">IFERROR(IF(($R34-BX34)&gt;=0,0,IF(($S34-BW34)&lt;0,0,IF(AND(($S34-BX34)&gt;0,(BW34-$R34)&gt;0),$V34/365*(BX34-BW34+1),IF(AND(($S34-BX34)&lt;=0,(BW34-$R34)&gt;0),$V34/365*($S34-BW34+1),$V34/365*(BX34-$R34+1))))),0)</f>
        <v>0</v>
      </c>
      <c r="BZ34" s="160">
        <f t="shared" ref="BZ34" si="329">BX34+1</f>
        <v>46204</v>
      </c>
      <c r="CA34" s="160">
        <f t="shared" ref="CA34" si="330">BZ34+30</f>
        <v>46234</v>
      </c>
      <c r="CB34" s="169">
        <f t="shared" ref="CB34" si="331">IFERROR(IF(($R34-CA34)&gt;=0,0,IF(($S34-BZ34)&lt;0,0,IF(AND(($S34-CA34)&gt;0,(BZ34-$R34)&gt;0),$V34/365*(CA34-BZ34+1),IF(AND(($S34-CA34)&lt;=0,(BZ34-$R34)&gt;0),$V34/365*($S34-BZ34+1),$V34/365*(CA34-$R34+1))))),0)</f>
        <v>0</v>
      </c>
      <c r="CC34" s="160">
        <f t="shared" ref="CC34" si="332">CA34+1</f>
        <v>46235</v>
      </c>
      <c r="CD34" s="160">
        <f t="shared" ref="CD34" si="333">CC34+30</f>
        <v>46265</v>
      </c>
      <c r="CE34" s="169">
        <f t="shared" ref="CE34" si="334">IFERROR(IF(($R34-CD34)&gt;=0,0,IF(($S34-CC34)&lt;0,0,IF(AND(($S34-CD34)&gt;0,(CC34-$R34)&gt;0),$V34/365*(CD34-CC34+1),IF(AND(($S34-CD34)&lt;=0,(CC34-$R34)&gt;0),$V34/365*($S34-CC34+1),$V34/365*(CD34-$R34+1))))),0)</f>
        <v>0</v>
      </c>
      <c r="CF34" s="160">
        <f t="shared" ref="CF34" si="335">CD34+1</f>
        <v>46266</v>
      </c>
      <c r="CG34" s="160">
        <f t="shared" ref="CG34" si="336">CF34+29</f>
        <v>46295</v>
      </c>
      <c r="CH34" s="169">
        <f t="shared" ref="CH34" si="337">IFERROR(IF(($R34-CG34)&gt;=0,0,IF(($S34-CF34)&lt;0,0,IF(AND(($S34-CG34)&gt;0,(CF34-$R34)&gt;0),$V34/365*(CG34-CF34+1),IF(AND(($S34-CG34)&lt;=0,(CF34-$R34)&gt;0),$V34/365*($S34-CF34+1),$V34/365*(CG34-$R34+1))))),0)</f>
        <v>0</v>
      </c>
      <c r="CI34" s="160">
        <f t="shared" ref="CI34" si="338">CG34+1</f>
        <v>46296</v>
      </c>
      <c r="CJ34" s="160">
        <f t="shared" ref="CJ34" si="339">CI34+30</f>
        <v>46326</v>
      </c>
      <c r="CK34" s="169">
        <f t="shared" ref="CK34" si="340">IFERROR(IF(($R34-CJ34)&gt;=0,0,IF(($S34-CI34)&lt;0,0,IF(AND(($S34-CJ34)&gt;0,(CI34-$R34)&gt;0),$V34/365*(CJ34-CI34+1),IF(AND(($S34-CJ34)&lt;=0,(CI34-$R34)&gt;0),$V34/365*($S34-CI34+1),$V34/365*(CJ34-$R34+1))))),0)</f>
        <v>0</v>
      </c>
      <c r="CL34" s="160">
        <f t="shared" ref="CL34" si="341">CJ34+1</f>
        <v>46327</v>
      </c>
      <c r="CM34" s="160">
        <f t="shared" ref="CM34" si="342">CL34+29</f>
        <v>46356</v>
      </c>
      <c r="CN34" s="169">
        <f t="shared" ref="CN34" si="343">IFERROR(IF(($R34-CM34)&gt;=0,0,IF(($S34-CL34)&lt;0,0,IF(AND(($S34-CM34)&gt;0,(CL34-$R34)&gt;0),$V34/365*(CM34-CL34+1),IF(AND(($S34-CM34)&lt;=0,(CL34-$R34)&gt;0),$V34/365*($S34-CL34+1),$V34/365*(CM34-$R34+1))))),0)</f>
        <v>0</v>
      </c>
      <c r="CO34" s="160">
        <f t="shared" ref="CO34" si="344">CM34+1</f>
        <v>46357</v>
      </c>
      <c r="CP34" s="160">
        <f t="shared" ref="CP34" si="345">CO34+30</f>
        <v>46387</v>
      </c>
      <c r="CQ34" s="169">
        <f t="shared" ref="CQ34" si="346">IFERROR(IF(($R34-CP34)&gt;=0,0,IF(($S34-CO34)&lt;0,0,IF(AND(($S34-CP34)&gt;0,(CO34-$R34)&gt;0),$V34/365*(CP34-CO34+1),IF(AND(($S34-CP34)&lt;=0,(CO34-$R34)&gt;0),$V34/365*($S34-CO34+1),$V34/365*(CP34-$R34+1))))),0)</f>
        <v>0</v>
      </c>
    </row>
    <row r="35" s="86" customFormat="1" ht="24" customHeight="1" outlineLevel="4" spans="1:95">
      <c r="A35" s="125"/>
      <c r="B35" s="126"/>
      <c r="C35" s="127"/>
      <c r="D35" s="125"/>
      <c r="E35" s="126"/>
      <c r="F35" s="126"/>
      <c r="G35" s="126"/>
      <c r="H35" s="128"/>
      <c r="I35" s="128"/>
      <c r="J35" s="128">
        <f t="shared" si="5"/>
        <v>0</v>
      </c>
      <c r="K35" s="128">
        <f t="shared" ref="K35:K37" si="347">K34+1</f>
        <v>1</v>
      </c>
      <c r="L35" s="153"/>
      <c r="M35" s="154">
        <f>IFERROR(VLOOKUP($L35,'2-2 引出数据_合同数据仓库'!$B$2:$BP$10000,3,FALSE),0)</f>
        <v>0</v>
      </c>
      <c r="N35" s="128"/>
      <c r="O35" s="154">
        <f>IFERROR(VLOOKUP((LEFT(VLOOKUP($L35,'2-2 引出数据_合同数据仓库'!$B$2:$BP$10000,64,FALSE),15)&amp;(RIGHT(VLOOKUP($L35,'2-2 引出数据_合同数据仓库'!$B$2:$BP$10000,64,FALSE),4)+1)),'2-2 引出数据_合同数据仓库'!$B$2:$BP$10000,3,FALSE),0)</f>
        <v>0</v>
      </c>
      <c r="P35" s="128"/>
      <c r="Q35" s="128">
        <f>IFERROR(VLOOKUP($L35,'2-2 引出数据_合同数据仓库'!$B$2:$BP$10000,28,FALSE),0)</f>
        <v>0</v>
      </c>
      <c r="R35" s="128">
        <f>IFERROR(VLOOKUP($L35,'2-2 引出数据_合同数据仓库'!$B$2:$BP$10000,29,FALSE),0)</f>
        <v>0</v>
      </c>
      <c r="S35" s="128">
        <f>IFERROR(VLOOKUP($L35,'2-2 引出数据_合同数据仓库'!$B$2:$BP$10000,4,FALSE),0)</f>
        <v>0</v>
      </c>
      <c r="T35" s="128"/>
      <c r="U35" s="128">
        <f>IFERROR(VLOOKUP($L35,'2-2 引出数据_合同数据仓库'!$B$2:$BP$10000,15,FALSE),0)</f>
        <v>0</v>
      </c>
      <c r="V35" s="128">
        <f t="shared" ref="V35:V37" si="348">U35/(S35-R35+1)*365</f>
        <v>0</v>
      </c>
      <c r="W35" s="128"/>
      <c r="X35" s="160">
        <v>45658</v>
      </c>
      <c r="Y35" s="160">
        <f t="shared" ref="Y35:Y37" si="349">X35+30</f>
        <v>45688</v>
      </c>
      <c r="Z35" s="164">
        <f t="shared" ref="Z35:Z37" si="350">IFERROR(IF(($R35-Y35)&gt;=0,0,IF(($S35-X35)&lt;0,0,IF(AND(($S35-Y35)&gt;0,(X35-$R35)&gt;0),$V35/365*(Y35-X35+1),IF(AND(($S35-Y35)&lt;=0,(X35-$R35)&gt;0),$V35/365*($S35-X35+1),$V35/365*(Y35-$R35+1))))),0)</f>
        <v>0</v>
      </c>
      <c r="AA35" s="160">
        <f t="shared" ref="AA35:AA37" si="351">Y35+1</f>
        <v>45689</v>
      </c>
      <c r="AB35" s="160">
        <f t="shared" ref="AB35:AB37" si="352">AA35+27</f>
        <v>45716</v>
      </c>
      <c r="AC35" s="164">
        <f t="shared" ref="AC35:AC37" si="353">IFERROR(IF(($R35-AB35)&gt;=0,0,IF(($S35-AA35)&lt;0,0,IF(AND(($S35-AB35)&gt;0,(AA35-$R35)&gt;0),$V35/365*(AB35-AA35+1),IF(AND(($S35-AB35)&lt;=0,(AA35-$R35)&gt;0),$V35/365*($S35-AA35+1),$V35/365*(AB35-$R35+1))))),0)</f>
        <v>0</v>
      </c>
      <c r="AD35" s="160">
        <f t="shared" ref="AD35:AD37" si="354">AB35+1</f>
        <v>45717</v>
      </c>
      <c r="AE35" s="160">
        <f t="shared" ref="AE35:AE37" si="355">AD35+30</f>
        <v>45747</v>
      </c>
      <c r="AF35" s="164">
        <f t="shared" ref="AF35:AF37" si="356">IFERROR(IF(($R35-AE35)&gt;=0,0,IF(($S35-AD35)&lt;0,0,IF(AND(($S35-AE35)&gt;0,(AD35-$R35)&gt;0),$V35/365*(AE35-AD35+1),IF(AND(($S35-AE35)&lt;=0,(AD35-$R35)&gt;0),$V35/365*($S35-AD35+1),$V35/365*(AE35-$R35+1))))),0)</f>
        <v>0</v>
      </c>
      <c r="AG35" s="160">
        <f t="shared" ref="AG35:AG37" si="357">AE35+1</f>
        <v>45748</v>
      </c>
      <c r="AH35" s="160">
        <f t="shared" ref="AH35:AH37" si="358">AG35+29</f>
        <v>45777</v>
      </c>
      <c r="AI35" s="164">
        <f t="shared" ref="AI35:AI37" si="359">IFERROR(IF(($R35-AH35)&gt;=0,0,IF(($S35-AG35)&lt;0,0,IF(AND(($S35-AH35)&gt;0,(AG35-$R35)&gt;0),$V35/365*(AH35-AG35+1),IF(AND(($S35-AH35)&lt;=0,(AG35-$R35)&gt;0),$V35/365*($S35-AG35+1),$V35/365*(AH35-$R35+1))))),0)</f>
        <v>0</v>
      </c>
      <c r="AJ35" s="160">
        <f t="shared" ref="AJ35:AJ37" si="360">AH35+1</f>
        <v>45778</v>
      </c>
      <c r="AK35" s="160">
        <f t="shared" ref="AK35:AK37" si="361">AJ35+30</f>
        <v>45808</v>
      </c>
      <c r="AL35" s="164">
        <f t="shared" ref="AL35:AL37" si="362">IFERROR(IF(($R35-AK35)&gt;=0,0,IF(($S35-AJ35)&lt;0,0,IF(AND(($S35-AK35)&gt;0,(AJ35-$R35)&gt;0),$V35/365*(AK35-AJ35+1),IF(AND(($S35-AK35)&lt;=0,(AJ35-$R35)&gt;0),$V35/365*($S35-AJ35+1),$V35/365*(AK35-$R35+1))))),0)</f>
        <v>0</v>
      </c>
      <c r="AM35" s="160">
        <f t="shared" ref="AM35:AM37" si="363">AK35+1</f>
        <v>45809</v>
      </c>
      <c r="AN35" s="160">
        <f t="shared" ref="AN35:AN37" si="364">AM35+29</f>
        <v>45838</v>
      </c>
      <c r="AO35" s="164">
        <f t="shared" ref="AO35:AO37" si="365">IFERROR(IF(($R35-AN35)&gt;=0,0,IF(($S35-AM35)&lt;0,0,IF(AND(($S35-AN35)&gt;0,(AM35-$R35)&gt;0),$V35/365*(AN35-AM35+1),IF(AND(($S35-AN35)&lt;=0,(AM35-$R35)&gt;0),$V35/365*($S35-AM35+1),$V35/365*(AN35-$R35+1))))),0)</f>
        <v>0</v>
      </c>
      <c r="AP35" s="160">
        <f t="shared" ref="AP35:AP37" si="366">AN35+1</f>
        <v>45839</v>
      </c>
      <c r="AQ35" s="160">
        <f t="shared" ref="AQ35:AQ37" si="367">AP35+30</f>
        <v>45869</v>
      </c>
      <c r="AR35" s="164">
        <f t="shared" ref="AR35:AR37" si="368">IFERROR(IF(($R35-AQ35)&gt;=0,0,IF(($S35-AP35)&lt;0,0,IF(AND(($S35-AQ35)&gt;0,(AP35-$R35)&gt;0),$V35/365*(AQ35-AP35+1),IF(AND(($S35-AQ35)&lt;=0,(AP35-$R35)&gt;0),$V35/365*($S35-AP35+1),$V35/365*(AQ35-$R35+1))))),0)</f>
        <v>0</v>
      </c>
      <c r="AS35" s="160">
        <f t="shared" ref="AS35:AS37" si="369">AQ35+1</f>
        <v>45870</v>
      </c>
      <c r="AT35" s="160">
        <f t="shared" ref="AT35:AT37" si="370">AS35+30</f>
        <v>45900</v>
      </c>
      <c r="AU35" s="164">
        <f t="shared" ref="AU35:AU37" si="371">IFERROR(IF(($R35-AT35)&gt;=0,0,IF(($S35-AS35)&lt;0,0,IF(AND(($S35-AT35)&gt;0,(AS35-$R35)&gt;0),$V35/365*(AT35-AS35+1),IF(AND(($S35-AT35)&lt;=0,(AS35-$R35)&gt;0),$V35/365*($S35-AS35+1),$V35/365*(AT35-$R35+1))))),0)</f>
        <v>0</v>
      </c>
      <c r="AV35" s="160">
        <f t="shared" ref="AV35:AV37" si="372">AT35+1</f>
        <v>45901</v>
      </c>
      <c r="AW35" s="160">
        <f t="shared" ref="AW35:AW37" si="373">AV35+29</f>
        <v>45930</v>
      </c>
      <c r="AX35" s="164">
        <f t="shared" ref="AX35:AX37" si="374">IFERROR(IF(($R35-AW35)&gt;=0,0,IF(($S35-AV35)&lt;0,0,IF(AND(($S35-AW35)&gt;0,(AV35-$R35)&gt;0),$V35/365*(AW35-AV35+1),IF(AND(($S35-AW35)&lt;=0,(AV35-$R35)&gt;0),$V35/365*($S35-AV35+1),$V35/365*(AW35-$R35+1))))),0)</f>
        <v>0</v>
      </c>
      <c r="AY35" s="160">
        <f t="shared" ref="AY35:AY37" si="375">AW35+1</f>
        <v>45931</v>
      </c>
      <c r="AZ35" s="160">
        <f t="shared" ref="AZ35:AZ37" si="376">AY35+30</f>
        <v>45961</v>
      </c>
      <c r="BA35" s="164">
        <f t="shared" ref="BA35:BA37" si="377">IFERROR(IF(($R35-AZ35)&gt;=0,0,IF(($S35-AY35)&lt;0,0,IF(AND(($S35-AZ35)&gt;0,(AY35-$R35)&gt;0),$V35/365*(AZ35-AY35+1),IF(AND(($S35-AZ35)&lt;=0,(AY35-$R35)&gt;0),$V35/365*($S35-AY35+1),$V35/365*(AZ35-$R35+1))))),0)</f>
        <v>0</v>
      </c>
      <c r="BB35" s="160">
        <f t="shared" ref="BB35:BB37" si="378">AZ35+1</f>
        <v>45962</v>
      </c>
      <c r="BC35" s="160">
        <f t="shared" ref="BC35:BC37" si="379">BB35+29</f>
        <v>45991</v>
      </c>
      <c r="BD35" s="164">
        <f t="shared" ref="BD35:BD37" si="380">IFERROR(IF(($R35-BC35)&gt;=0,0,IF(($S35-BB35)&lt;0,0,IF(AND(($S35-BC35)&gt;0,(BB35-$R35)&gt;0),$V35/365*(BC35-BB35+1),IF(AND(($S35-BC35)&lt;=0,(BB35-$R35)&gt;0),$V35/365*($S35-BB35+1),$V35/365*(BC35-$R35+1))))),0)</f>
        <v>0</v>
      </c>
      <c r="BE35" s="160">
        <f t="shared" ref="BE35:BE37" si="381">BC35+1</f>
        <v>45992</v>
      </c>
      <c r="BF35" s="160">
        <f t="shared" ref="BF35:BF37" si="382">BE35+30</f>
        <v>46022</v>
      </c>
      <c r="BG35" s="164">
        <f t="shared" ref="BG35:BG37" si="383">IFERROR(IF(($R35-BF35)&gt;=0,0,IF(($S35-BE35)&lt;0,0,IF(AND(($S35-BF35)&gt;0,(BE35-$R35)&gt;0),$V35/365*(BF35-BE35+1),IF(AND(($S35-BF35)&lt;=0,(BE35-$R35)&gt;0),$V35/365*($S35-BE35+1),$V35/365*(BF35-$R35+1))))),0)</f>
        <v>0</v>
      </c>
      <c r="BH35" s="160">
        <v>46023</v>
      </c>
      <c r="BI35" s="160">
        <f t="shared" ref="BI35:BI37" si="384">BH35+30</f>
        <v>46053</v>
      </c>
      <c r="BJ35" s="164">
        <f t="shared" ref="BJ35:BJ37" si="385">IFERROR(IF(($R35-BI35)&gt;=0,0,IF(($S35-BH35)&lt;0,0,IF(AND(($S35-BI35)&gt;0,(BH35-$R35)&gt;0),$V35/365*(BI35-BH35+1),IF(AND(($S35-BI35)&lt;=0,(BH35-$R35)&gt;0),$V35/365*($S35-BH35+1),$V35/365*(BI35-$R35+1))))),0)</f>
        <v>0</v>
      </c>
      <c r="BK35" s="160">
        <f t="shared" ref="BK35:BK37" si="386">BI35+1</f>
        <v>46054</v>
      </c>
      <c r="BL35" s="160">
        <f t="shared" ref="BL35:BL37" si="387">BK35+27</f>
        <v>46081</v>
      </c>
      <c r="BM35" s="164">
        <f t="shared" ref="BM35:BM37" si="388">IFERROR(IF(($R35-BL35)&gt;=0,0,IF(($S35-BK35)&lt;0,0,IF(AND(($S35-BL35)&gt;0,(BK35-$R35)&gt;0),$V35/365*(BL35-BK35+1),IF(AND(($S35-BL35)&lt;=0,(BK35-$R35)&gt;0),$V35/365*($S35-BK35+1),$V35/365*(BL35-$R35+1))))),0)</f>
        <v>0</v>
      </c>
      <c r="BN35" s="160">
        <f t="shared" ref="BN35:BN37" si="389">BL35+1</f>
        <v>46082</v>
      </c>
      <c r="BO35" s="160">
        <f t="shared" ref="BO35:BO37" si="390">BN35+30</f>
        <v>46112</v>
      </c>
      <c r="BP35" s="164">
        <f t="shared" ref="BP35:BP37" si="391">IFERROR(IF(($R35-BO35)&gt;=0,0,IF(($S35-BN35)&lt;0,0,IF(AND(($S35-BO35)&gt;0,(BN35-$R35)&gt;0),$V35/365*(BO35-BN35+1),IF(AND(($S35-BO35)&lt;=0,(BN35-$R35)&gt;0),$V35/365*($S35-BN35+1),$V35/365*(BO35-$R35+1))))),0)</f>
        <v>0</v>
      </c>
      <c r="BQ35" s="160">
        <f t="shared" ref="BQ35:BQ37" si="392">BO35+1</f>
        <v>46113</v>
      </c>
      <c r="BR35" s="160">
        <f t="shared" ref="BR35:BR37" si="393">BQ35+29</f>
        <v>46142</v>
      </c>
      <c r="BS35" s="164">
        <f t="shared" ref="BS35:BS37" si="394">IFERROR(IF(($R35-BR35)&gt;=0,0,IF(($S35-BQ35)&lt;0,0,IF(AND(($S35-BR35)&gt;0,(BQ35-$R35)&gt;0),$V35/365*(BR35-BQ35+1),IF(AND(($S35-BR35)&lt;=0,(BQ35-$R35)&gt;0),$V35/365*($S35-BQ35+1),$V35/365*(BR35-$R35+1))))),0)</f>
        <v>0</v>
      </c>
      <c r="BT35" s="160">
        <f t="shared" ref="BT35:BT37" si="395">BR35+1</f>
        <v>46143</v>
      </c>
      <c r="BU35" s="160">
        <f t="shared" ref="BU35:BU37" si="396">BT35+30</f>
        <v>46173</v>
      </c>
      <c r="BV35" s="164">
        <f t="shared" ref="BV35:BV37" si="397">IFERROR(IF(($R35-BU35)&gt;=0,0,IF(($S35-BT35)&lt;0,0,IF(AND(($S35-BU35)&gt;0,(BT35-$R35)&gt;0),$V35/365*(BU35-BT35+1),IF(AND(($S35-BU35)&lt;=0,(BT35-$R35)&gt;0),$V35/365*($S35-BT35+1),$V35/365*(BU35-$R35+1))))),0)</f>
        <v>0</v>
      </c>
      <c r="BW35" s="160">
        <f t="shared" ref="BW35:BW37" si="398">BU35+1</f>
        <v>46174</v>
      </c>
      <c r="BX35" s="160">
        <f t="shared" ref="BX35:BX37" si="399">BW35+29</f>
        <v>46203</v>
      </c>
      <c r="BY35" s="164">
        <f t="shared" ref="BY35:BY37" si="400">IFERROR(IF(($R35-BX35)&gt;=0,0,IF(($S35-BW35)&lt;0,0,IF(AND(($S35-BX35)&gt;0,(BW35-$R35)&gt;0),$V35/365*(BX35-BW35+1),IF(AND(($S35-BX35)&lt;=0,(BW35-$R35)&gt;0),$V35/365*($S35-BW35+1),$V35/365*(BX35-$R35+1))))),0)</f>
        <v>0</v>
      </c>
      <c r="BZ35" s="160">
        <f t="shared" ref="BZ35:BZ37" si="401">BX35+1</f>
        <v>46204</v>
      </c>
      <c r="CA35" s="160">
        <f t="shared" ref="CA35:CA37" si="402">BZ35+30</f>
        <v>46234</v>
      </c>
      <c r="CB35" s="164">
        <f t="shared" ref="CB35:CB37" si="403">IFERROR(IF(($R35-CA35)&gt;=0,0,IF(($S35-BZ35)&lt;0,0,IF(AND(($S35-CA35)&gt;0,(BZ35-$R35)&gt;0),$V35/365*(CA35-BZ35+1),IF(AND(($S35-CA35)&lt;=0,(BZ35-$R35)&gt;0),$V35/365*($S35-BZ35+1),$V35/365*(CA35-$R35+1))))),0)</f>
        <v>0</v>
      </c>
      <c r="CC35" s="160">
        <f t="shared" ref="CC35:CC37" si="404">CA35+1</f>
        <v>46235</v>
      </c>
      <c r="CD35" s="160">
        <f t="shared" ref="CD35:CD37" si="405">CC35+30</f>
        <v>46265</v>
      </c>
      <c r="CE35" s="164">
        <f t="shared" ref="CE35:CE37" si="406">IFERROR(IF(($R35-CD35)&gt;=0,0,IF(($S35-CC35)&lt;0,0,IF(AND(($S35-CD35)&gt;0,(CC35-$R35)&gt;0),$V35/365*(CD35-CC35+1),IF(AND(($S35-CD35)&lt;=0,(CC35-$R35)&gt;0),$V35/365*($S35-CC35+1),$V35/365*(CD35-$R35+1))))),0)</f>
        <v>0</v>
      </c>
      <c r="CF35" s="160">
        <f t="shared" ref="CF35:CF37" si="407">CD35+1</f>
        <v>46266</v>
      </c>
      <c r="CG35" s="160">
        <f t="shared" ref="CG35:CG37" si="408">CF35+29</f>
        <v>46295</v>
      </c>
      <c r="CH35" s="164">
        <f t="shared" ref="CH35:CH37" si="409">IFERROR(IF(($R35-CG35)&gt;=0,0,IF(($S35-CF35)&lt;0,0,IF(AND(($S35-CG35)&gt;0,(CF35-$R35)&gt;0),$V35/365*(CG35-CF35+1),IF(AND(($S35-CG35)&lt;=0,(CF35-$R35)&gt;0),$V35/365*($S35-CF35+1),$V35/365*(CG35-$R35+1))))),0)</f>
        <v>0</v>
      </c>
      <c r="CI35" s="160">
        <f t="shared" ref="CI35:CI37" si="410">CG35+1</f>
        <v>46296</v>
      </c>
      <c r="CJ35" s="160">
        <f t="shared" ref="CJ35:CJ37" si="411">CI35+30</f>
        <v>46326</v>
      </c>
      <c r="CK35" s="164">
        <f t="shared" ref="CK35:CK37" si="412">IFERROR(IF(($R35-CJ35)&gt;=0,0,IF(($S35-CI35)&lt;0,0,IF(AND(($S35-CJ35)&gt;0,(CI35-$R35)&gt;0),$V35/365*(CJ35-CI35+1),IF(AND(($S35-CJ35)&lt;=0,(CI35-$R35)&gt;0),$V35/365*($S35-CI35+1),$V35/365*(CJ35-$R35+1))))),0)</f>
        <v>0</v>
      </c>
      <c r="CL35" s="160">
        <f t="shared" ref="CL35:CL37" si="413">CJ35+1</f>
        <v>46327</v>
      </c>
      <c r="CM35" s="160">
        <f t="shared" ref="CM35:CM37" si="414">CL35+29</f>
        <v>46356</v>
      </c>
      <c r="CN35" s="164">
        <f t="shared" ref="CN35:CN37" si="415">IFERROR(IF(($R35-CM35)&gt;=0,0,IF(($S35-CL35)&lt;0,0,IF(AND(($S35-CM35)&gt;0,(CL35-$R35)&gt;0),$V35/365*(CM35-CL35+1),IF(AND(($S35-CM35)&lt;=0,(CL35-$R35)&gt;0),$V35/365*($S35-CL35+1),$V35/365*(CM35-$R35+1))))),0)</f>
        <v>0</v>
      </c>
      <c r="CO35" s="160">
        <f t="shared" ref="CO35:CO37" si="416">CM35+1</f>
        <v>46357</v>
      </c>
      <c r="CP35" s="160">
        <f t="shared" ref="CP35:CP37" si="417">CO35+30</f>
        <v>46387</v>
      </c>
      <c r="CQ35" s="164">
        <f t="shared" ref="CQ35:CQ37" si="418">IFERROR(IF(($R35-CP35)&gt;=0,0,IF(($S35-CO35)&lt;0,0,IF(AND(($S35-CP35)&gt;0,(CO35-$R35)&gt;0),$V35/365*(CP35-CO35+1),IF(AND(($S35-CP35)&lt;=0,(CO35-$R35)&gt;0),$V35/365*($S35-CO35+1),$V35/365*(CP35-$R35+1))))),0)</f>
        <v>0</v>
      </c>
    </row>
    <row r="36" s="86" customFormat="1" ht="24" customHeight="1" outlineLevel="4" spans="1:95">
      <c r="A36" s="125"/>
      <c r="B36" s="126"/>
      <c r="C36" s="127"/>
      <c r="D36" s="125"/>
      <c r="E36" s="126"/>
      <c r="F36" s="126"/>
      <c r="G36" s="126"/>
      <c r="H36" s="128"/>
      <c r="I36" s="128"/>
      <c r="J36" s="128">
        <f t="shared" si="5"/>
        <v>0</v>
      </c>
      <c r="K36" s="128">
        <f t="shared" si="347"/>
        <v>2</v>
      </c>
      <c r="L36" s="153"/>
      <c r="M36" s="154">
        <f>IFERROR(VLOOKUP($L36,'2-2 引出数据_合同数据仓库'!$B$2:$BP$10000,3,FALSE),0)</f>
        <v>0</v>
      </c>
      <c r="N36" s="128"/>
      <c r="O36" s="154">
        <f>IFERROR(VLOOKUP((LEFT(VLOOKUP($L36,'2-2 引出数据_合同数据仓库'!$B$2:$BP$10000,64,FALSE),15)&amp;(RIGHT(VLOOKUP($L36,'2-2 引出数据_合同数据仓库'!$B$2:$BP$10000,64,FALSE),4)+1)),'2-2 引出数据_合同数据仓库'!$B$2:$BP$10000,3,FALSE),0)</f>
        <v>0</v>
      </c>
      <c r="P36" s="128"/>
      <c r="Q36" s="128">
        <f>IFERROR(VLOOKUP($L36,'2-2 引出数据_合同数据仓库'!$B$2:$BP$10000,28,FALSE),0)</f>
        <v>0</v>
      </c>
      <c r="R36" s="128">
        <f>IFERROR(VLOOKUP($L36,'2-2 引出数据_合同数据仓库'!$B$2:$BP$10000,29,FALSE),0)</f>
        <v>0</v>
      </c>
      <c r="S36" s="128">
        <f>IFERROR(VLOOKUP($L36,'2-2 引出数据_合同数据仓库'!$B$2:$BP$10000,4,FALSE),0)</f>
        <v>0</v>
      </c>
      <c r="T36" s="128"/>
      <c r="U36" s="128">
        <f>IFERROR(VLOOKUP($L36,'2-2 引出数据_合同数据仓库'!$B$2:$BP$10000,15,FALSE),0)</f>
        <v>0</v>
      </c>
      <c r="V36" s="128">
        <f t="shared" si="348"/>
        <v>0</v>
      </c>
      <c r="W36" s="128"/>
      <c r="X36" s="160">
        <v>45658</v>
      </c>
      <c r="Y36" s="160">
        <f t="shared" si="349"/>
        <v>45688</v>
      </c>
      <c r="Z36" s="164">
        <f t="shared" si="350"/>
        <v>0</v>
      </c>
      <c r="AA36" s="160">
        <f t="shared" si="351"/>
        <v>45689</v>
      </c>
      <c r="AB36" s="160">
        <f t="shared" si="352"/>
        <v>45716</v>
      </c>
      <c r="AC36" s="164">
        <f t="shared" si="353"/>
        <v>0</v>
      </c>
      <c r="AD36" s="160">
        <f t="shared" si="354"/>
        <v>45717</v>
      </c>
      <c r="AE36" s="160">
        <f t="shared" si="355"/>
        <v>45747</v>
      </c>
      <c r="AF36" s="164">
        <f t="shared" si="356"/>
        <v>0</v>
      </c>
      <c r="AG36" s="160">
        <f t="shared" si="357"/>
        <v>45748</v>
      </c>
      <c r="AH36" s="160">
        <f t="shared" si="358"/>
        <v>45777</v>
      </c>
      <c r="AI36" s="164">
        <f t="shared" si="359"/>
        <v>0</v>
      </c>
      <c r="AJ36" s="160">
        <f t="shared" si="360"/>
        <v>45778</v>
      </c>
      <c r="AK36" s="160">
        <f t="shared" si="361"/>
        <v>45808</v>
      </c>
      <c r="AL36" s="164">
        <f t="shared" si="362"/>
        <v>0</v>
      </c>
      <c r="AM36" s="160">
        <f t="shared" si="363"/>
        <v>45809</v>
      </c>
      <c r="AN36" s="160">
        <f t="shared" si="364"/>
        <v>45838</v>
      </c>
      <c r="AO36" s="164">
        <f t="shared" si="365"/>
        <v>0</v>
      </c>
      <c r="AP36" s="160">
        <f t="shared" si="366"/>
        <v>45839</v>
      </c>
      <c r="AQ36" s="160">
        <f t="shared" si="367"/>
        <v>45869</v>
      </c>
      <c r="AR36" s="164">
        <f t="shared" si="368"/>
        <v>0</v>
      </c>
      <c r="AS36" s="160">
        <f t="shared" si="369"/>
        <v>45870</v>
      </c>
      <c r="AT36" s="160">
        <f t="shared" si="370"/>
        <v>45900</v>
      </c>
      <c r="AU36" s="164">
        <f t="shared" si="371"/>
        <v>0</v>
      </c>
      <c r="AV36" s="160">
        <f t="shared" si="372"/>
        <v>45901</v>
      </c>
      <c r="AW36" s="160">
        <f t="shared" si="373"/>
        <v>45930</v>
      </c>
      <c r="AX36" s="164">
        <f t="shared" si="374"/>
        <v>0</v>
      </c>
      <c r="AY36" s="160">
        <f t="shared" si="375"/>
        <v>45931</v>
      </c>
      <c r="AZ36" s="160">
        <f t="shared" si="376"/>
        <v>45961</v>
      </c>
      <c r="BA36" s="164">
        <f t="shared" si="377"/>
        <v>0</v>
      </c>
      <c r="BB36" s="160">
        <f t="shared" si="378"/>
        <v>45962</v>
      </c>
      <c r="BC36" s="160">
        <f t="shared" si="379"/>
        <v>45991</v>
      </c>
      <c r="BD36" s="164">
        <f t="shared" si="380"/>
        <v>0</v>
      </c>
      <c r="BE36" s="160">
        <f t="shared" si="381"/>
        <v>45992</v>
      </c>
      <c r="BF36" s="160">
        <f t="shared" si="382"/>
        <v>46022</v>
      </c>
      <c r="BG36" s="164">
        <f t="shared" si="383"/>
        <v>0</v>
      </c>
      <c r="BH36" s="160">
        <v>46023</v>
      </c>
      <c r="BI36" s="160">
        <f t="shared" si="384"/>
        <v>46053</v>
      </c>
      <c r="BJ36" s="164">
        <f t="shared" si="385"/>
        <v>0</v>
      </c>
      <c r="BK36" s="160">
        <f t="shared" si="386"/>
        <v>46054</v>
      </c>
      <c r="BL36" s="160">
        <f t="shared" si="387"/>
        <v>46081</v>
      </c>
      <c r="BM36" s="164">
        <f t="shared" si="388"/>
        <v>0</v>
      </c>
      <c r="BN36" s="160">
        <f t="shared" si="389"/>
        <v>46082</v>
      </c>
      <c r="BO36" s="160">
        <f t="shared" si="390"/>
        <v>46112</v>
      </c>
      <c r="BP36" s="164">
        <f t="shared" si="391"/>
        <v>0</v>
      </c>
      <c r="BQ36" s="160">
        <f t="shared" si="392"/>
        <v>46113</v>
      </c>
      <c r="BR36" s="160">
        <f t="shared" si="393"/>
        <v>46142</v>
      </c>
      <c r="BS36" s="164">
        <f t="shared" si="394"/>
        <v>0</v>
      </c>
      <c r="BT36" s="160">
        <f t="shared" si="395"/>
        <v>46143</v>
      </c>
      <c r="BU36" s="160">
        <f t="shared" si="396"/>
        <v>46173</v>
      </c>
      <c r="BV36" s="164">
        <f t="shared" si="397"/>
        <v>0</v>
      </c>
      <c r="BW36" s="160">
        <f t="shared" si="398"/>
        <v>46174</v>
      </c>
      <c r="BX36" s="160">
        <f t="shared" si="399"/>
        <v>46203</v>
      </c>
      <c r="BY36" s="164">
        <f t="shared" si="400"/>
        <v>0</v>
      </c>
      <c r="BZ36" s="160">
        <f t="shared" si="401"/>
        <v>46204</v>
      </c>
      <c r="CA36" s="160">
        <f t="shared" si="402"/>
        <v>46234</v>
      </c>
      <c r="CB36" s="164">
        <f t="shared" si="403"/>
        <v>0</v>
      </c>
      <c r="CC36" s="160">
        <f t="shared" si="404"/>
        <v>46235</v>
      </c>
      <c r="CD36" s="160">
        <f t="shared" si="405"/>
        <v>46265</v>
      </c>
      <c r="CE36" s="164">
        <f t="shared" si="406"/>
        <v>0</v>
      </c>
      <c r="CF36" s="160">
        <f t="shared" si="407"/>
        <v>46266</v>
      </c>
      <c r="CG36" s="160">
        <f t="shared" si="408"/>
        <v>46295</v>
      </c>
      <c r="CH36" s="164">
        <f t="shared" si="409"/>
        <v>0</v>
      </c>
      <c r="CI36" s="160">
        <f t="shared" si="410"/>
        <v>46296</v>
      </c>
      <c r="CJ36" s="160">
        <f t="shared" si="411"/>
        <v>46326</v>
      </c>
      <c r="CK36" s="164">
        <f t="shared" si="412"/>
        <v>0</v>
      </c>
      <c r="CL36" s="160">
        <f t="shared" si="413"/>
        <v>46327</v>
      </c>
      <c r="CM36" s="160">
        <f t="shared" si="414"/>
        <v>46356</v>
      </c>
      <c r="CN36" s="164">
        <f t="shared" si="415"/>
        <v>0</v>
      </c>
      <c r="CO36" s="160">
        <f t="shared" si="416"/>
        <v>46357</v>
      </c>
      <c r="CP36" s="160">
        <f t="shared" si="417"/>
        <v>46387</v>
      </c>
      <c r="CQ36" s="164">
        <f t="shared" si="418"/>
        <v>0</v>
      </c>
    </row>
    <row r="37" s="86" customFormat="1" ht="24" customHeight="1" outlineLevel="4" spans="1:95">
      <c r="A37" s="125"/>
      <c r="B37" s="126"/>
      <c r="C37" s="127"/>
      <c r="D37" s="125"/>
      <c r="E37" s="126"/>
      <c r="F37" s="126"/>
      <c r="G37" s="126"/>
      <c r="H37" s="128"/>
      <c r="I37" s="128"/>
      <c r="J37" s="128">
        <f t="shared" si="5"/>
        <v>0</v>
      </c>
      <c r="K37" s="128">
        <f t="shared" si="347"/>
        <v>3</v>
      </c>
      <c r="L37" s="153"/>
      <c r="M37" s="154">
        <f>IFERROR(VLOOKUP($L37,'2-2 引出数据_合同数据仓库'!$B$2:$BP$10000,3,FALSE),0)</f>
        <v>0</v>
      </c>
      <c r="N37" s="128"/>
      <c r="O37" s="154">
        <f>IFERROR(VLOOKUP((LEFT(VLOOKUP($L37,'2-2 引出数据_合同数据仓库'!$B$2:$BP$10000,64,FALSE),15)&amp;(RIGHT(VLOOKUP($L37,'2-2 引出数据_合同数据仓库'!$B$2:$BP$10000,64,FALSE),4)+1)),'2-2 引出数据_合同数据仓库'!$B$2:$BP$10000,3,FALSE),0)</f>
        <v>0</v>
      </c>
      <c r="P37" s="128"/>
      <c r="Q37" s="128">
        <f>IFERROR(VLOOKUP($L37,'2-2 引出数据_合同数据仓库'!$B$2:$BP$10000,28,FALSE),0)</f>
        <v>0</v>
      </c>
      <c r="R37" s="128">
        <f>IFERROR(VLOOKUP($L37,'2-2 引出数据_合同数据仓库'!$B$2:$BP$10000,29,FALSE),0)</f>
        <v>0</v>
      </c>
      <c r="S37" s="128">
        <f>IFERROR(VLOOKUP($L37,'2-2 引出数据_合同数据仓库'!$B$2:$BP$10000,4,FALSE),0)</f>
        <v>0</v>
      </c>
      <c r="T37" s="128"/>
      <c r="U37" s="128">
        <f>IFERROR(VLOOKUP($L37,'2-2 引出数据_合同数据仓库'!$B$2:$BP$10000,15,FALSE),0)</f>
        <v>0</v>
      </c>
      <c r="V37" s="128">
        <f t="shared" si="348"/>
        <v>0</v>
      </c>
      <c r="W37" s="128"/>
      <c r="X37" s="160">
        <v>45658</v>
      </c>
      <c r="Y37" s="160">
        <f t="shared" si="349"/>
        <v>45688</v>
      </c>
      <c r="Z37" s="164">
        <f t="shared" si="350"/>
        <v>0</v>
      </c>
      <c r="AA37" s="160">
        <f t="shared" si="351"/>
        <v>45689</v>
      </c>
      <c r="AB37" s="160">
        <f t="shared" si="352"/>
        <v>45716</v>
      </c>
      <c r="AC37" s="164">
        <f t="shared" si="353"/>
        <v>0</v>
      </c>
      <c r="AD37" s="160">
        <f t="shared" si="354"/>
        <v>45717</v>
      </c>
      <c r="AE37" s="160">
        <f t="shared" si="355"/>
        <v>45747</v>
      </c>
      <c r="AF37" s="164">
        <f t="shared" si="356"/>
        <v>0</v>
      </c>
      <c r="AG37" s="160">
        <f t="shared" si="357"/>
        <v>45748</v>
      </c>
      <c r="AH37" s="160">
        <f t="shared" si="358"/>
        <v>45777</v>
      </c>
      <c r="AI37" s="164">
        <f t="shared" si="359"/>
        <v>0</v>
      </c>
      <c r="AJ37" s="160">
        <f t="shared" si="360"/>
        <v>45778</v>
      </c>
      <c r="AK37" s="160">
        <f t="shared" si="361"/>
        <v>45808</v>
      </c>
      <c r="AL37" s="164">
        <f t="shared" si="362"/>
        <v>0</v>
      </c>
      <c r="AM37" s="160">
        <f t="shared" si="363"/>
        <v>45809</v>
      </c>
      <c r="AN37" s="160">
        <f t="shared" si="364"/>
        <v>45838</v>
      </c>
      <c r="AO37" s="164">
        <f t="shared" si="365"/>
        <v>0</v>
      </c>
      <c r="AP37" s="160">
        <f t="shared" si="366"/>
        <v>45839</v>
      </c>
      <c r="AQ37" s="160">
        <f t="shared" si="367"/>
        <v>45869</v>
      </c>
      <c r="AR37" s="164">
        <f t="shared" si="368"/>
        <v>0</v>
      </c>
      <c r="AS37" s="160">
        <f t="shared" si="369"/>
        <v>45870</v>
      </c>
      <c r="AT37" s="160">
        <f t="shared" si="370"/>
        <v>45900</v>
      </c>
      <c r="AU37" s="164">
        <f t="shared" si="371"/>
        <v>0</v>
      </c>
      <c r="AV37" s="160">
        <f t="shared" si="372"/>
        <v>45901</v>
      </c>
      <c r="AW37" s="160">
        <f t="shared" si="373"/>
        <v>45930</v>
      </c>
      <c r="AX37" s="164">
        <f t="shared" si="374"/>
        <v>0</v>
      </c>
      <c r="AY37" s="160">
        <f t="shared" si="375"/>
        <v>45931</v>
      </c>
      <c r="AZ37" s="160">
        <f t="shared" si="376"/>
        <v>45961</v>
      </c>
      <c r="BA37" s="164">
        <f t="shared" si="377"/>
        <v>0</v>
      </c>
      <c r="BB37" s="160">
        <f t="shared" si="378"/>
        <v>45962</v>
      </c>
      <c r="BC37" s="160">
        <f t="shared" si="379"/>
        <v>45991</v>
      </c>
      <c r="BD37" s="164">
        <f t="shared" si="380"/>
        <v>0</v>
      </c>
      <c r="BE37" s="160">
        <f t="shared" si="381"/>
        <v>45992</v>
      </c>
      <c r="BF37" s="160">
        <f t="shared" si="382"/>
        <v>46022</v>
      </c>
      <c r="BG37" s="164">
        <f t="shared" si="383"/>
        <v>0</v>
      </c>
      <c r="BH37" s="160">
        <v>46023</v>
      </c>
      <c r="BI37" s="160">
        <f t="shared" si="384"/>
        <v>46053</v>
      </c>
      <c r="BJ37" s="164">
        <f t="shared" si="385"/>
        <v>0</v>
      </c>
      <c r="BK37" s="160">
        <f t="shared" si="386"/>
        <v>46054</v>
      </c>
      <c r="BL37" s="160">
        <f t="shared" si="387"/>
        <v>46081</v>
      </c>
      <c r="BM37" s="164">
        <f t="shared" si="388"/>
        <v>0</v>
      </c>
      <c r="BN37" s="160">
        <f t="shared" si="389"/>
        <v>46082</v>
      </c>
      <c r="BO37" s="160">
        <f t="shared" si="390"/>
        <v>46112</v>
      </c>
      <c r="BP37" s="164">
        <f t="shared" si="391"/>
        <v>0</v>
      </c>
      <c r="BQ37" s="160">
        <f t="shared" si="392"/>
        <v>46113</v>
      </c>
      <c r="BR37" s="160">
        <f t="shared" si="393"/>
        <v>46142</v>
      </c>
      <c r="BS37" s="164">
        <f t="shared" si="394"/>
        <v>0</v>
      </c>
      <c r="BT37" s="160">
        <f t="shared" si="395"/>
        <v>46143</v>
      </c>
      <c r="BU37" s="160">
        <f t="shared" si="396"/>
        <v>46173</v>
      </c>
      <c r="BV37" s="164">
        <f t="shared" si="397"/>
        <v>0</v>
      </c>
      <c r="BW37" s="160">
        <f t="shared" si="398"/>
        <v>46174</v>
      </c>
      <c r="BX37" s="160">
        <f t="shared" si="399"/>
        <v>46203</v>
      </c>
      <c r="BY37" s="164">
        <f t="shared" si="400"/>
        <v>0</v>
      </c>
      <c r="BZ37" s="160">
        <f t="shared" si="401"/>
        <v>46204</v>
      </c>
      <c r="CA37" s="160">
        <f t="shared" si="402"/>
        <v>46234</v>
      </c>
      <c r="CB37" s="164">
        <f t="shared" si="403"/>
        <v>0</v>
      </c>
      <c r="CC37" s="160">
        <f t="shared" si="404"/>
        <v>46235</v>
      </c>
      <c r="CD37" s="160">
        <f t="shared" si="405"/>
        <v>46265</v>
      </c>
      <c r="CE37" s="164">
        <f t="shared" si="406"/>
        <v>0</v>
      </c>
      <c r="CF37" s="160">
        <f t="shared" si="407"/>
        <v>46266</v>
      </c>
      <c r="CG37" s="160">
        <f t="shared" si="408"/>
        <v>46295</v>
      </c>
      <c r="CH37" s="164">
        <f t="shared" si="409"/>
        <v>0</v>
      </c>
      <c r="CI37" s="160">
        <f t="shared" si="410"/>
        <v>46296</v>
      </c>
      <c r="CJ37" s="160">
        <f t="shared" si="411"/>
        <v>46326</v>
      </c>
      <c r="CK37" s="164">
        <f t="shared" si="412"/>
        <v>0</v>
      </c>
      <c r="CL37" s="160">
        <f t="shared" si="413"/>
        <v>46327</v>
      </c>
      <c r="CM37" s="160">
        <f t="shared" si="414"/>
        <v>46356</v>
      </c>
      <c r="CN37" s="164">
        <f t="shared" si="415"/>
        <v>0</v>
      </c>
      <c r="CO37" s="160">
        <f t="shared" si="416"/>
        <v>46357</v>
      </c>
      <c r="CP37" s="160">
        <f t="shared" si="417"/>
        <v>46387</v>
      </c>
      <c r="CQ37" s="164">
        <f t="shared" si="418"/>
        <v>0</v>
      </c>
    </row>
    <row r="38" s="86" customFormat="1" ht="24" customHeight="1" outlineLevel="4" spans="1:95">
      <c r="A38" s="129" t="s">
        <v>2806</v>
      </c>
      <c r="B38" s="130"/>
      <c r="C38" s="130"/>
      <c r="D38" s="130"/>
      <c r="E38" s="130"/>
      <c r="F38" s="130"/>
      <c r="G38" s="131"/>
      <c r="H38" s="132"/>
      <c r="I38" s="132"/>
      <c r="J38" s="132"/>
      <c r="K38" s="132"/>
      <c r="L38" s="155"/>
      <c r="M38" s="155"/>
      <c r="N38" s="132"/>
      <c r="O38" s="132"/>
      <c r="P38" s="132"/>
      <c r="Q38" s="132"/>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32"/>
      <c r="BJ38" s="132"/>
      <c r="BK38" s="132"/>
      <c r="BL38" s="132"/>
      <c r="BM38" s="132"/>
      <c r="BN38" s="132"/>
      <c r="BO38" s="132"/>
      <c r="BP38" s="132"/>
      <c r="BQ38" s="132"/>
      <c r="BR38" s="132"/>
      <c r="BS38" s="132"/>
      <c r="BT38" s="132"/>
      <c r="BU38" s="132"/>
      <c r="BV38" s="132"/>
      <c r="BW38" s="132"/>
      <c r="BX38" s="132"/>
      <c r="BY38" s="132"/>
      <c r="BZ38" s="132"/>
      <c r="CA38" s="132"/>
      <c r="CB38" s="132"/>
      <c r="CC38" s="132"/>
      <c r="CD38" s="132"/>
      <c r="CE38" s="132"/>
      <c r="CF38" s="132"/>
      <c r="CG38" s="132"/>
      <c r="CH38" s="132"/>
      <c r="CI38" s="132"/>
      <c r="CJ38" s="132"/>
      <c r="CK38" s="132"/>
      <c r="CL38" s="132"/>
      <c r="CM38" s="132"/>
      <c r="CN38" s="132"/>
      <c r="CO38" s="132"/>
      <c r="CP38" s="132"/>
      <c r="CQ38" s="132"/>
    </row>
    <row r="39" s="86" customFormat="1" ht="24" customHeight="1" outlineLevel="3" spans="1:95">
      <c r="A39" s="121"/>
      <c r="B39" s="122" t="s">
        <v>784</v>
      </c>
      <c r="C39" s="123" t="s">
        <v>856</v>
      </c>
      <c r="D39" s="121" t="s">
        <v>19</v>
      </c>
      <c r="E39" s="122"/>
      <c r="F39" s="122"/>
      <c r="G39" s="122"/>
      <c r="H39" s="124">
        <f>X39+AA39+AD39+AG39+AJ39+AM39+AP39+AS39+AV39+AY39+BB39+BE39</f>
        <v>0</v>
      </c>
      <c r="I39" s="124">
        <f>Y39+AB39+AE39+AH39+AK39+AN39+AQ39+AT39+AW39+AZ39+BC39+BF39</f>
        <v>0</v>
      </c>
      <c r="J39" s="124">
        <f t="shared" si="5"/>
        <v>0</v>
      </c>
      <c r="K39" s="124"/>
      <c r="L39" s="152"/>
      <c r="M39" s="152"/>
      <c r="N39" s="124"/>
      <c r="O39" s="124"/>
      <c r="P39" s="124"/>
      <c r="Q39" s="124"/>
      <c r="R39" s="124"/>
      <c r="S39" s="124"/>
      <c r="T39" s="124"/>
      <c r="U39" s="124"/>
      <c r="V39" s="124"/>
      <c r="W39" s="124"/>
      <c r="X39" s="124">
        <f>VLOOKUP($C39,'1 预算编制表单'!$C:$BJ,27,FALSE)</f>
        <v>0</v>
      </c>
      <c r="Y39" s="124">
        <f>X39-Z39</f>
        <v>0</v>
      </c>
      <c r="Z39" s="124">
        <f>SUM(Z40:Z44)</f>
        <v>0</v>
      </c>
      <c r="AA39" s="124">
        <f>VLOOKUP($C39,'1 预算编制表单'!$C:$BJ,30,FALSE)</f>
        <v>0</v>
      </c>
      <c r="AB39" s="124">
        <f>AA39-AC39</f>
        <v>0</v>
      </c>
      <c r="AC39" s="124">
        <f>SUM(AC40:AC44)</f>
        <v>0</v>
      </c>
      <c r="AD39" s="124">
        <f>VLOOKUP($C39,'1 预算编制表单'!$C:$BJ,33,FALSE)</f>
        <v>0</v>
      </c>
      <c r="AE39" s="124">
        <f>AD39-AF39</f>
        <v>0</v>
      </c>
      <c r="AF39" s="124">
        <f>SUM(AF40:AF44)</f>
        <v>0</v>
      </c>
      <c r="AG39" s="124">
        <f>VLOOKUP($C39,'1 预算编制表单'!$C:$BJ,36,FALSE)</f>
        <v>0</v>
      </c>
      <c r="AH39" s="124">
        <f>AG39-AI39</f>
        <v>0</v>
      </c>
      <c r="AI39" s="124">
        <f>SUM(AI40:AI44)</f>
        <v>0</v>
      </c>
      <c r="AJ39" s="124">
        <f>VLOOKUP($C39,'1 预算编制表单'!$C:$BJ,39,FALSE)</f>
        <v>0</v>
      </c>
      <c r="AK39" s="124">
        <f>AJ39-AL39</f>
        <v>0</v>
      </c>
      <c r="AL39" s="124">
        <f>SUM(AL40:AL44)</f>
        <v>0</v>
      </c>
      <c r="AM39" s="124">
        <f>VLOOKUP($C39,'1 预算编制表单'!$C:$BJ,42,FALSE)</f>
        <v>0</v>
      </c>
      <c r="AN39" s="124">
        <f>AM39-AO39</f>
        <v>0</v>
      </c>
      <c r="AO39" s="124">
        <f>SUM(AO40:AO44)</f>
        <v>0</v>
      </c>
      <c r="AP39" s="124">
        <f>VLOOKUP($C39,'1 预算编制表单'!$C:$BJ,45,FALSE)</f>
        <v>0</v>
      </c>
      <c r="AQ39" s="124">
        <f>AP39-AR39</f>
        <v>0</v>
      </c>
      <c r="AR39" s="124">
        <f>SUM(AR40:AR44)</f>
        <v>0</v>
      </c>
      <c r="AS39" s="124">
        <f>VLOOKUP($C39,'1 预算编制表单'!$C:$BJ,48,FALSE)</f>
        <v>0</v>
      </c>
      <c r="AT39" s="124">
        <f>AS39-AU39</f>
        <v>0</v>
      </c>
      <c r="AU39" s="124">
        <f>SUM(AU40:AU44)</f>
        <v>0</v>
      </c>
      <c r="AV39" s="124">
        <f>VLOOKUP($C39,'1 预算编制表单'!$C:$BJ,51,FALSE)</f>
        <v>0</v>
      </c>
      <c r="AW39" s="124">
        <f>AV39-AX39</f>
        <v>0</v>
      </c>
      <c r="AX39" s="124">
        <f>SUM(AX40:AX44)</f>
        <v>0</v>
      </c>
      <c r="AY39" s="124">
        <f>VLOOKUP($C39,'1 预算编制表单'!$C:$BJ,54,FALSE)</f>
        <v>0</v>
      </c>
      <c r="AZ39" s="124">
        <f>AY39-BA39</f>
        <v>0</v>
      </c>
      <c r="BA39" s="124">
        <f>SUM(BA40:BA44)</f>
        <v>0</v>
      </c>
      <c r="BB39" s="124">
        <f>VLOOKUP($C39,'1 预算编制表单'!$C:$BJ,57,FALSE)</f>
        <v>0</v>
      </c>
      <c r="BC39" s="124">
        <f>BB39-BD39</f>
        <v>0</v>
      </c>
      <c r="BD39" s="124">
        <f>SUM(BD40:BD44)</f>
        <v>0</v>
      </c>
      <c r="BE39" s="124">
        <f>VLOOKUP($C39,'1 预算编制表单'!$C:$BJ,60,FALSE)</f>
        <v>0</v>
      </c>
      <c r="BF39" s="124">
        <f>BE39-BG39</f>
        <v>0</v>
      </c>
      <c r="BG39" s="124">
        <f>SUM(BG40:BG44)</f>
        <v>0</v>
      </c>
      <c r="BH39" s="124">
        <f>VLOOKUP($C39,'1 预算编制表单'!$C:$BJ,27,FALSE)</f>
        <v>0</v>
      </c>
      <c r="BI39" s="124">
        <f>BH39-BJ39</f>
        <v>0</v>
      </c>
      <c r="BJ39" s="124">
        <f>SUM(BJ40:BJ44)</f>
        <v>0</v>
      </c>
      <c r="BK39" s="124">
        <f>VLOOKUP($C39,'1 预算编制表单'!$C:$BJ,30,FALSE)</f>
        <v>0</v>
      </c>
      <c r="BL39" s="124">
        <f>BK39-BM39</f>
        <v>0</v>
      </c>
      <c r="BM39" s="124">
        <f>SUM(BM40:BM44)</f>
        <v>0</v>
      </c>
      <c r="BN39" s="124">
        <f>VLOOKUP($C39,'1 预算编制表单'!$C:$BJ,33,FALSE)</f>
        <v>0</v>
      </c>
      <c r="BO39" s="124">
        <f>BN39-BP39</f>
        <v>0</v>
      </c>
      <c r="BP39" s="124">
        <f>SUM(BP40:BP44)</f>
        <v>0</v>
      </c>
      <c r="BQ39" s="124">
        <f>VLOOKUP($C39,'1 预算编制表单'!$C:$BJ,36,FALSE)</f>
        <v>0</v>
      </c>
      <c r="BR39" s="124">
        <f>BQ39-BS39</f>
        <v>0</v>
      </c>
      <c r="BS39" s="124">
        <f>SUM(BS40:BS44)</f>
        <v>0</v>
      </c>
      <c r="BT39" s="124">
        <f>VLOOKUP($C39,'1 预算编制表单'!$C:$BJ,39,FALSE)</f>
        <v>0</v>
      </c>
      <c r="BU39" s="124">
        <f>BT39-BV39</f>
        <v>0</v>
      </c>
      <c r="BV39" s="124">
        <f>SUM(BV40:BV44)</f>
        <v>0</v>
      </c>
      <c r="BW39" s="124">
        <f>VLOOKUP($C39,'1 预算编制表单'!$C:$BJ,42,FALSE)</f>
        <v>0</v>
      </c>
      <c r="BX39" s="124">
        <f>BW39-BY39</f>
        <v>0</v>
      </c>
      <c r="BY39" s="124">
        <f>SUM(BY40:BY44)</f>
        <v>0</v>
      </c>
      <c r="BZ39" s="124">
        <f>VLOOKUP($C39,'1 预算编制表单'!$C:$BJ,45,FALSE)</f>
        <v>0</v>
      </c>
      <c r="CA39" s="124">
        <f>BZ39-CB39</f>
        <v>0</v>
      </c>
      <c r="CB39" s="124">
        <f>SUM(CB40:CB44)</f>
        <v>0</v>
      </c>
      <c r="CC39" s="124">
        <f>VLOOKUP($C39,'1 预算编制表单'!$C:$BJ,48,FALSE)</f>
        <v>0</v>
      </c>
      <c r="CD39" s="124">
        <f>CC39-CE39</f>
        <v>0</v>
      </c>
      <c r="CE39" s="124">
        <f>SUM(CE40:CE44)</f>
        <v>0</v>
      </c>
      <c r="CF39" s="124">
        <f>VLOOKUP($C39,'1 预算编制表单'!$C:$BJ,51,FALSE)</f>
        <v>0</v>
      </c>
      <c r="CG39" s="124">
        <f>CF39-CH39</f>
        <v>0</v>
      </c>
      <c r="CH39" s="124">
        <f>SUM(CH40:CH44)</f>
        <v>0</v>
      </c>
      <c r="CI39" s="124">
        <f>VLOOKUP($C39,'1 预算编制表单'!$C:$BJ,54,FALSE)</f>
        <v>0</v>
      </c>
      <c r="CJ39" s="124">
        <f>CI39-CK39</f>
        <v>0</v>
      </c>
      <c r="CK39" s="124">
        <f>SUM(CK40:CK44)</f>
        <v>0</v>
      </c>
      <c r="CL39" s="124">
        <f>VLOOKUP($C39,'1 预算编制表单'!$C:$BJ,57,FALSE)</f>
        <v>0</v>
      </c>
      <c r="CM39" s="124">
        <f>CL39-CN39</f>
        <v>0</v>
      </c>
      <c r="CN39" s="124">
        <f>SUM(CN40:CN44)</f>
        <v>0</v>
      </c>
      <c r="CO39" s="124">
        <f>VLOOKUP($C39,'1 预算编制表单'!$C:$BJ,60,FALSE)</f>
        <v>0</v>
      </c>
      <c r="CP39" s="124">
        <f>CO39-CQ39</f>
        <v>0</v>
      </c>
      <c r="CQ39" s="124">
        <f>SUM(CQ40:CQ44)</f>
        <v>0</v>
      </c>
    </row>
    <row r="40" s="86" customFormat="1" ht="24" customHeight="1" outlineLevel="4" spans="1:95">
      <c r="A40" s="125"/>
      <c r="B40" s="126"/>
      <c r="C40" s="127"/>
      <c r="D40" s="125"/>
      <c r="E40" s="126"/>
      <c r="F40" s="126"/>
      <c r="G40" s="126"/>
      <c r="H40" s="128"/>
      <c r="I40" s="128"/>
      <c r="J40" s="128">
        <f t="shared" si="5"/>
        <v>0</v>
      </c>
      <c r="K40" s="128">
        <v>1</v>
      </c>
      <c r="L40" s="153"/>
      <c r="M40" s="154">
        <f>IFERROR(VLOOKUP($L40,'2-2 引出数据_合同数据仓库'!$B$2:$BP$10000,3,FALSE),0)</f>
        <v>0</v>
      </c>
      <c r="N40" s="128"/>
      <c r="O40" s="154">
        <f>IFERROR(VLOOKUP((LEFT(VLOOKUP($L40,'2-2 引出数据_合同数据仓库'!$B$2:$BP$10000,64,FALSE),15)&amp;(RIGHT(VLOOKUP($L40,'2-2 引出数据_合同数据仓库'!$B$2:$BP$10000,64,FALSE),4)+1)),'2-2 引出数据_合同数据仓库'!$B$2:$BP$10000,3,FALSE),0)</f>
        <v>0</v>
      </c>
      <c r="P40" s="128"/>
      <c r="Q40" s="128">
        <f>IFERROR(VLOOKUP($L40,'2-2 引出数据_合同数据仓库'!$B$2:$BP$10000,28,FALSE),0)</f>
        <v>0</v>
      </c>
      <c r="R40" s="128">
        <f>IFERROR(VLOOKUP($L40,'2-2 引出数据_合同数据仓库'!$B$2:$BP$10000,29,FALSE),0)</f>
        <v>0</v>
      </c>
      <c r="S40" s="128">
        <f>IFERROR(VLOOKUP($L40,'2-2 引出数据_合同数据仓库'!$B$2:$BP$10000,4,FALSE),0)</f>
        <v>0</v>
      </c>
      <c r="T40" s="128"/>
      <c r="U40" s="128">
        <f>IFERROR(VLOOKUP($L40,'2-2 引出数据_合同数据仓库'!$B$2:$BP$10000,15,FALSE),0)</f>
        <v>0</v>
      </c>
      <c r="V40" s="128">
        <f t="shared" ref="V40:V43" si="419">U40/(S40-R40+1)*365</f>
        <v>0</v>
      </c>
      <c r="W40" s="128"/>
      <c r="X40" s="160">
        <v>45658</v>
      </c>
      <c r="Y40" s="160">
        <f t="shared" ref="Y40:Y43" si="420">X40+30</f>
        <v>45688</v>
      </c>
      <c r="Z40" s="164">
        <f t="shared" ref="Z40:Z43" si="421">IFERROR(IF(($R40-Y40)&gt;=0,0,IF(($S40-X40)&lt;0,0,IF(AND(($S40-Y40)&gt;0,(X40-$R40)&gt;0),$V40/365*(Y40-X40+1),IF(AND(($S40-Y40)&lt;=0,(X40-$R40)&gt;0),$V40/365*($S40-X40+1),$V40/365*(Y40-$R40+1))))),0)</f>
        <v>0</v>
      </c>
      <c r="AA40" s="160">
        <f t="shared" ref="AA40:AA43" si="422">Y40+1</f>
        <v>45689</v>
      </c>
      <c r="AB40" s="160">
        <f t="shared" ref="AB40:AB43" si="423">AA40+27</f>
        <v>45716</v>
      </c>
      <c r="AC40" s="164">
        <f t="shared" ref="AC40:AC43" si="424">IFERROR(IF(($R40-AB40)&gt;=0,0,IF(($S40-AA40)&lt;0,0,IF(AND(($S40-AB40)&gt;0,(AA40-$R40)&gt;0),$V40/365*(AB40-AA40+1),IF(AND(($S40-AB40)&lt;=0,(AA40-$R40)&gt;0),$V40/365*($S40-AA40+1),$V40/365*(AB40-$R40+1))))),0)</f>
        <v>0</v>
      </c>
      <c r="AD40" s="160">
        <f t="shared" ref="AD40:AD43" si="425">AB40+1</f>
        <v>45717</v>
      </c>
      <c r="AE40" s="160">
        <f t="shared" ref="AE40:AE43" si="426">AD40+30</f>
        <v>45747</v>
      </c>
      <c r="AF40" s="164">
        <f t="shared" ref="AF40:AF43" si="427">IFERROR(IF(($R40-AE40)&gt;=0,0,IF(($S40-AD40)&lt;0,0,IF(AND(($S40-AE40)&gt;0,(AD40-$R40)&gt;0),$V40/365*(AE40-AD40+1),IF(AND(($S40-AE40)&lt;=0,(AD40-$R40)&gt;0),$V40/365*($S40-AD40+1),$V40/365*(AE40-$R40+1))))),0)</f>
        <v>0</v>
      </c>
      <c r="AG40" s="160">
        <f t="shared" ref="AG40:AG43" si="428">AE40+1</f>
        <v>45748</v>
      </c>
      <c r="AH40" s="160">
        <f t="shared" ref="AH40:AH43" si="429">AG40+29</f>
        <v>45777</v>
      </c>
      <c r="AI40" s="164">
        <f t="shared" ref="AI40:AI43" si="430">IFERROR(IF(($R40-AH40)&gt;=0,0,IF(($S40-AG40)&lt;0,0,IF(AND(($S40-AH40)&gt;0,(AG40-$R40)&gt;0),$V40/365*(AH40-AG40+1),IF(AND(($S40-AH40)&lt;=0,(AG40-$R40)&gt;0),$V40/365*($S40-AG40+1),$V40/365*(AH40-$R40+1))))),0)</f>
        <v>0</v>
      </c>
      <c r="AJ40" s="160">
        <f t="shared" ref="AJ40:AJ43" si="431">AH40+1</f>
        <v>45778</v>
      </c>
      <c r="AK40" s="160">
        <f t="shared" ref="AK40:AK43" si="432">AJ40+30</f>
        <v>45808</v>
      </c>
      <c r="AL40" s="164">
        <f t="shared" ref="AL40:AL43" si="433">IFERROR(IF(($R40-AK40)&gt;=0,0,IF(($S40-AJ40)&lt;0,0,IF(AND(($S40-AK40)&gt;0,(AJ40-$R40)&gt;0),$V40/365*(AK40-AJ40+1),IF(AND(($S40-AK40)&lt;=0,(AJ40-$R40)&gt;0),$V40/365*($S40-AJ40+1),$V40/365*(AK40-$R40+1))))),0)</f>
        <v>0</v>
      </c>
      <c r="AM40" s="160">
        <f t="shared" ref="AM40:AM43" si="434">AK40+1</f>
        <v>45809</v>
      </c>
      <c r="AN40" s="160">
        <f t="shared" ref="AN40:AN43" si="435">AM40+29</f>
        <v>45838</v>
      </c>
      <c r="AO40" s="164">
        <f t="shared" ref="AO40:AO43" si="436">IFERROR(IF(($R40-AN40)&gt;=0,0,IF(($S40-AM40)&lt;0,0,IF(AND(($S40-AN40)&gt;0,(AM40-$R40)&gt;0),$V40/365*(AN40-AM40+1),IF(AND(($S40-AN40)&lt;=0,(AM40-$R40)&gt;0),$V40/365*($S40-AM40+1),$V40/365*(AN40-$R40+1))))),0)</f>
        <v>0</v>
      </c>
      <c r="AP40" s="160">
        <f t="shared" ref="AP40:AP43" si="437">AN40+1</f>
        <v>45839</v>
      </c>
      <c r="AQ40" s="160">
        <f t="shared" ref="AQ40:AQ43" si="438">AP40+30</f>
        <v>45869</v>
      </c>
      <c r="AR40" s="164">
        <f t="shared" ref="AR40:AR43" si="439">IFERROR(IF(($R40-AQ40)&gt;=0,0,IF(($S40-AP40)&lt;0,0,IF(AND(($S40-AQ40)&gt;0,(AP40-$R40)&gt;0),$V40/365*(AQ40-AP40+1),IF(AND(($S40-AQ40)&lt;=0,(AP40-$R40)&gt;0),$V40/365*($S40-AP40+1),$V40/365*(AQ40-$R40+1))))),0)</f>
        <v>0</v>
      </c>
      <c r="AS40" s="160">
        <f t="shared" ref="AS40:AS43" si="440">AQ40+1</f>
        <v>45870</v>
      </c>
      <c r="AT40" s="160">
        <f t="shared" ref="AT40:AT43" si="441">AS40+30</f>
        <v>45900</v>
      </c>
      <c r="AU40" s="164">
        <f t="shared" ref="AU40:AU43" si="442">IFERROR(IF(($R40-AT40)&gt;=0,0,IF(($S40-AS40)&lt;0,0,IF(AND(($S40-AT40)&gt;0,(AS40-$R40)&gt;0),$V40/365*(AT40-AS40+1),IF(AND(($S40-AT40)&lt;=0,(AS40-$R40)&gt;0),$V40/365*($S40-AS40+1),$V40/365*(AT40-$R40+1))))),0)</f>
        <v>0</v>
      </c>
      <c r="AV40" s="160">
        <f t="shared" ref="AV40:AV43" si="443">AT40+1</f>
        <v>45901</v>
      </c>
      <c r="AW40" s="160">
        <f t="shared" ref="AW40:AW43" si="444">AV40+29</f>
        <v>45930</v>
      </c>
      <c r="AX40" s="164">
        <f t="shared" ref="AX40:AX43" si="445">IFERROR(IF(($R40-AW40)&gt;=0,0,IF(($S40-AV40)&lt;0,0,IF(AND(($S40-AW40)&gt;0,(AV40-$R40)&gt;0),$V40/365*(AW40-AV40+1),IF(AND(($S40-AW40)&lt;=0,(AV40-$R40)&gt;0),$V40/365*($S40-AV40+1),$V40/365*(AW40-$R40+1))))),0)</f>
        <v>0</v>
      </c>
      <c r="AY40" s="160">
        <f t="shared" ref="AY40:AY43" si="446">AW40+1</f>
        <v>45931</v>
      </c>
      <c r="AZ40" s="160">
        <f t="shared" ref="AZ40:AZ43" si="447">AY40+30</f>
        <v>45961</v>
      </c>
      <c r="BA40" s="164">
        <f t="shared" ref="BA40:BA43" si="448">IFERROR(IF(($R40-AZ40)&gt;=0,0,IF(($S40-AY40)&lt;0,0,IF(AND(($S40-AZ40)&gt;0,(AY40-$R40)&gt;0),$V40/365*(AZ40-AY40+1),IF(AND(($S40-AZ40)&lt;=0,(AY40-$R40)&gt;0),$V40/365*($S40-AY40+1),$V40/365*(AZ40-$R40+1))))),0)</f>
        <v>0</v>
      </c>
      <c r="BB40" s="160">
        <f t="shared" ref="BB40:BB43" si="449">AZ40+1</f>
        <v>45962</v>
      </c>
      <c r="BC40" s="160">
        <f t="shared" ref="BC40:BC43" si="450">BB40+29</f>
        <v>45991</v>
      </c>
      <c r="BD40" s="164">
        <f t="shared" ref="BD40:BD43" si="451">IFERROR(IF(($R40-BC40)&gt;=0,0,IF(($S40-BB40)&lt;0,0,IF(AND(($S40-BC40)&gt;0,(BB40-$R40)&gt;0),$V40/365*(BC40-BB40+1),IF(AND(($S40-BC40)&lt;=0,(BB40-$R40)&gt;0),$V40/365*($S40-BB40+1),$V40/365*(BC40-$R40+1))))),0)</f>
        <v>0</v>
      </c>
      <c r="BE40" s="160">
        <f t="shared" ref="BE40:BE43" si="452">BC40+1</f>
        <v>45992</v>
      </c>
      <c r="BF40" s="160">
        <f t="shared" ref="BF40:BF43" si="453">BE40+30</f>
        <v>46022</v>
      </c>
      <c r="BG40" s="164">
        <f t="shared" ref="BG40:BG43" si="454">IFERROR(IF(($R40-BF40)&gt;=0,0,IF(($S40-BE40)&lt;0,0,IF(AND(($S40-BF40)&gt;0,(BE40-$R40)&gt;0),$V40/365*(BF40-BE40+1),IF(AND(($S40-BF40)&lt;=0,(BE40-$R40)&gt;0),$V40/365*($S40-BE40+1),$V40/365*(BF40-$R40+1))))),0)</f>
        <v>0</v>
      </c>
      <c r="BH40" s="160">
        <v>46023</v>
      </c>
      <c r="BI40" s="160">
        <f t="shared" ref="BI40:BI43" si="455">BH40+30</f>
        <v>46053</v>
      </c>
      <c r="BJ40" s="164">
        <f t="shared" ref="BJ40:BJ43" si="456">IFERROR(IF(($R40-BI40)&gt;=0,0,IF(($S40-BH40)&lt;0,0,IF(AND(($S40-BI40)&gt;0,(BH40-$R40)&gt;0),$V40/365*(BI40-BH40+1),IF(AND(($S40-BI40)&lt;=0,(BH40-$R40)&gt;0),$V40/365*($S40-BH40+1),$V40/365*(BI40-$R40+1))))),0)</f>
        <v>0</v>
      </c>
      <c r="BK40" s="160">
        <f t="shared" ref="BK40:BK43" si="457">BI40+1</f>
        <v>46054</v>
      </c>
      <c r="BL40" s="160">
        <f t="shared" ref="BL40:BL43" si="458">BK40+27</f>
        <v>46081</v>
      </c>
      <c r="BM40" s="164">
        <f t="shared" ref="BM40:BM43" si="459">IFERROR(IF(($R40-BL40)&gt;=0,0,IF(($S40-BK40)&lt;0,0,IF(AND(($S40-BL40)&gt;0,(BK40-$R40)&gt;0),$V40/365*(BL40-BK40+1),IF(AND(($S40-BL40)&lt;=0,(BK40-$R40)&gt;0),$V40/365*($S40-BK40+1),$V40/365*(BL40-$R40+1))))),0)</f>
        <v>0</v>
      </c>
      <c r="BN40" s="160">
        <f t="shared" ref="BN40:BN43" si="460">BL40+1</f>
        <v>46082</v>
      </c>
      <c r="BO40" s="160">
        <f t="shared" ref="BO40:BO43" si="461">BN40+30</f>
        <v>46112</v>
      </c>
      <c r="BP40" s="164">
        <f t="shared" ref="BP40:BP43" si="462">IFERROR(IF(($R40-BO40)&gt;=0,0,IF(($S40-BN40)&lt;0,0,IF(AND(($S40-BO40)&gt;0,(BN40-$R40)&gt;0),$V40/365*(BO40-BN40+1),IF(AND(($S40-BO40)&lt;=0,(BN40-$R40)&gt;0),$V40/365*($S40-BN40+1),$V40/365*(BO40-$R40+1))))),0)</f>
        <v>0</v>
      </c>
      <c r="BQ40" s="160">
        <f t="shared" ref="BQ40:BQ43" si="463">BO40+1</f>
        <v>46113</v>
      </c>
      <c r="BR40" s="160">
        <f t="shared" ref="BR40:BR43" si="464">BQ40+29</f>
        <v>46142</v>
      </c>
      <c r="BS40" s="164">
        <f t="shared" ref="BS40:BS43" si="465">IFERROR(IF(($R40-BR40)&gt;=0,0,IF(($S40-BQ40)&lt;0,0,IF(AND(($S40-BR40)&gt;0,(BQ40-$R40)&gt;0),$V40/365*(BR40-BQ40+1),IF(AND(($S40-BR40)&lt;=0,(BQ40-$R40)&gt;0),$V40/365*($S40-BQ40+1),$V40/365*(BR40-$R40+1))))),0)</f>
        <v>0</v>
      </c>
      <c r="BT40" s="160">
        <f t="shared" ref="BT40:BT43" si="466">BR40+1</f>
        <v>46143</v>
      </c>
      <c r="BU40" s="160">
        <f t="shared" ref="BU40:BU43" si="467">BT40+30</f>
        <v>46173</v>
      </c>
      <c r="BV40" s="164">
        <f t="shared" ref="BV40:BV43" si="468">IFERROR(IF(($R40-BU40)&gt;=0,0,IF(($S40-BT40)&lt;0,0,IF(AND(($S40-BU40)&gt;0,(BT40-$R40)&gt;0),$V40/365*(BU40-BT40+1),IF(AND(($S40-BU40)&lt;=0,(BT40-$R40)&gt;0),$V40/365*($S40-BT40+1),$V40/365*(BU40-$R40+1))))),0)</f>
        <v>0</v>
      </c>
      <c r="BW40" s="160">
        <f t="shared" ref="BW40:BW43" si="469">BU40+1</f>
        <v>46174</v>
      </c>
      <c r="BX40" s="160">
        <f t="shared" ref="BX40:BX43" si="470">BW40+29</f>
        <v>46203</v>
      </c>
      <c r="BY40" s="164">
        <f t="shared" ref="BY40:BY43" si="471">IFERROR(IF(($R40-BX40)&gt;=0,0,IF(($S40-BW40)&lt;0,0,IF(AND(($S40-BX40)&gt;0,(BW40-$R40)&gt;0),$V40/365*(BX40-BW40+1),IF(AND(($S40-BX40)&lt;=0,(BW40-$R40)&gt;0),$V40/365*($S40-BW40+1),$V40/365*(BX40-$R40+1))))),0)</f>
        <v>0</v>
      </c>
      <c r="BZ40" s="160">
        <f t="shared" ref="BZ40:BZ43" si="472">BX40+1</f>
        <v>46204</v>
      </c>
      <c r="CA40" s="160">
        <f t="shared" ref="CA40:CA43" si="473">BZ40+30</f>
        <v>46234</v>
      </c>
      <c r="CB40" s="164">
        <f t="shared" ref="CB40:CB43" si="474">IFERROR(IF(($R40-CA40)&gt;=0,0,IF(($S40-BZ40)&lt;0,0,IF(AND(($S40-CA40)&gt;0,(BZ40-$R40)&gt;0),$V40/365*(CA40-BZ40+1),IF(AND(($S40-CA40)&lt;=0,(BZ40-$R40)&gt;0),$V40/365*($S40-BZ40+1),$V40/365*(CA40-$R40+1))))),0)</f>
        <v>0</v>
      </c>
      <c r="CC40" s="160">
        <f t="shared" ref="CC40:CC43" si="475">CA40+1</f>
        <v>46235</v>
      </c>
      <c r="CD40" s="160">
        <f t="shared" ref="CD40:CD43" si="476">CC40+30</f>
        <v>46265</v>
      </c>
      <c r="CE40" s="164">
        <f t="shared" ref="CE40:CE43" si="477">IFERROR(IF(($R40-CD40)&gt;=0,0,IF(($S40-CC40)&lt;0,0,IF(AND(($S40-CD40)&gt;0,(CC40-$R40)&gt;0),$V40/365*(CD40-CC40+1),IF(AND(($S40-CD40)&lt;=0,(CC40-$R40)&gt;0),$V40/365*($S40-CC40+1),$V40/365*(CD40-$R40+1))))),0)</f>
        <v>0</v>
      </c>
      <c r="CF40" s="160">
        <f t="shared" ref="CF40:CF43" si="478">CD40+1</f>
        <v>46266</v>
      </c>
      <c r="CG40" s="160">
        <f t="shared" ref="CG40:CG43" si="479">CF40+29</f>
        <v>46295</v>
      </c>
      <c r="CH40" s="164">
        <f t="shared" ref="CH40:CH43" si="480">IFERROR(IF(($R40-CG40)&gt;=0,0,IF(($S40-CF40)&lt;0,0,IF(AND(($S40-CG40)&gt;0,(CF40-$R40)&gt;0),$V40/365*(CG40-CF40+1),IF(AND(($S40-CG40)&lt;=0,(CF40-$R40)&gt;0),$V40/365*($S40-CF40+1),$V40/365*(CG40-$R40+1))))),0)</f>
        <v>0</v>
      </c>
      <c r="CI40" s="160">
        <f t="shared" ref="CI40:CI43" si="481">CG40+1</f>
        <v>46296</v>
      </c>
      <c r="CJ40" s="160">
        <f t="shared" ref="CJ40:CJ43" si="482">CI40+30</f>
        <v>46326</v>
      </c>
      <c r="CK40" s="164">
        <f t="shared" ref="CK40:CK43" si="483">IFERROR(IF(($R40-CJ40)&gt;=0,0,IF(($S40-CI40)&lt;0,0,IF(AND(($S40-CJ40)&gt;0,(CI40-$R40)&gt;0),$V40/365*(CJ40-CI40+1),IF(AND(($S40-CJ40)&lt;=0,(CI40-$R40)&gt;0),$V40/365*($S40-CI40+1),$V40/365*(CJ40-$R40+1))))),0)</f>
        <v>0</v>
      </c>
      <c r="CL40" s="160">
        <f t="shared" ref="CL40:CL43" si="484">CJ40+1</f>
        <v>46327</v>
      </c>
      <c r="CM40" s="160">
        <f t="shared" ref="CM40:CM43" si="485">CL40+29</f>
        <v>46356</v>
      </c>
      <c r="CN40" s="164">
        <f t="shared" ref="CN40:CN43" si="486">IFERROR(IF(($R40-CM40)&gt;=0,0,IF(($S40-CL40)&lt;0,0,IF(AND(($S40-CM40)&gt;0,(CL40-$R40)&gt;0),$V40/365*(CM40-CL40+1),IF(AND(($S40-CM40)&lt;=0,(CL40-$R40)&gt;0),$V40/365*($S40-CL40+1),$V40/365*(CM40-$R40+1))))),0)</f>
        <v>0</v>
      </c>
      <c r="CO40" s="160">
        <f t="shared" ref="CO40:CO43" si="487">CM40+1</f>
        <v>46357</v>
      </c>
      <c r="CP40" s="160">
        <f t="shared" ref="CP40:CP43" si="488">CO40+30</f>
        <v>46387</v>
      </c>
      <c r="CQ40" s="164">
        <f t="shared" ref="CQ40:CQ43" si="489">IFERROR(IF(($R40-CP40)&gt;=0,0,IF(($S40-CO40)&lt;0,0,IF(AND(($S40-CP40)&gt;0,(CO40-$R40)&gt;0),$V40/365*(CP40-CO40+1),IF(AND(($S40-CP40)&lt;=0,(CO40-$R40)&gt;0),$V40/365*($S40-CO40+1),$V40/365*(CP40-$R40+1))))),0)</f>
        <v>0</v>
      </c>
    </row>
    <row r="41" s="86" customFormat="1" ht="24" customHeight="1" outlineLevel="4" spans="1:95">
      <c r="A41" s="125"/>
      <c r="B41" s="126"/>
      <c r="C41" s="127"/>
      <c r="D41" s="125"/>
      <c r="E41" s="126"/>
      <c r="F41" s="126"/>
      <c r="G41" s="126"/>
      <c r="H41" s="128"/>
      <c r="I41" s="128"/>
      <c r="J41" s="128">
        <f t="shared" si="5"/>
        <v>0</v>
      </c>
      <c r="K41" s="128">
        <f t="shared" ref="K41:K43" si="490">K40+1</f>
        <v>2</v>
      </c>
      <c r="L41" s="153"/>
      <c r="M41" s="154">
        <f>IFERROR(VLOOKUP($L41,'2-2 引出数据_合同数据仓库'!$B$2:$BP$10000,3,FALSE),0)</f>
        <v>0</v>
      </c>
      <c r="N41" s="128"/>
      <c r="O41" s="154">
        <f>IFERROR(VLOOKUP((LEFT(VLOOKUP($L41,'2-2 引出数据_合同数据仓库'!$B$2:$BP$10000,64,FALSE),15)&amp;(RIGHT(VLOOKUP($L41,'2-2 引出数据_合同数据仓库'!$B$2:$BP$10000,64,FALSE),4)+1)),'2-2 引出数据_合同数据仓库'!$B$2:$BP$10000,3,FALSE),0)</f>
        <v>0</v>
      </c>
      <c r="P41" s="128"/>
      <c r="Q41" s="128">
        <f>IFERROR(VLOOKUP($L41,'2-2 引出数据_合同数据仓库'!$B$2:$BP$10000,28,FALSE),0)</f>
        <v>0</v>
      </c>
      <c r="R41" s="128">
        <f>IFERROR(VLOOKUP($L41,'2-2 引出数据_合同数据仓库'!$B$2:$BP$10000,29,FALSE),0)</f>
        <v>0</v>
      </c>
      <c r="S41" s="128">
        <f>IFERROR(VLOOKUP($L41,'2-2 引出数据_合同数据仓库'!$B$2:$BP$10000,4,FALSE),0)</f>
        <v>0</v>
      </c>
      <c r="T41" s="128"/>
      <c r="U41" s="128">
        <f>IFERROR(VLOOKUP($L41,'2-2 引出数据_合同数据仓库'!$B$2:$BP$10000,15,FALSE),0)</f>
        <v>0</v>
      </c>
      <c r="V41" s="128">
        <f t="shared" si="419"/>
        <v>0</v>
      </c>
      <c r="W41" s="128"/>
      <c r="X41" s="160">
        <v>45658</v>
      </c>
      <c r="Y41" s="160">
        <f t="shared" si="420"/>
        <v>45688</v>
      </c>
      <c r="Z41" s="164">
        <f t="shared" si="421"/>
        <v>0</v>
      </c>
      <c r="AA41" s="160">
        <f t="shared" si="422"/>
        <v>45689</v>
      </c>
      <c r="AB41" s="160">
        <f t="shared" si="423"/>
        <v>45716</v>
      </c>
      <c r="AC41" s="164">
        <f t="shared" si="424"/>
        <v>0</v>
      </c>
      <c r="AD41" s="160">
        <f t="shared" si="425"/>
        <v>45717</v>
      </c>
      <c r="AE41" s="160">
        <f t="shared" si="426"/>
        <v>45747</v>
      </c>
      <c r="AF41" s="164">
        <f t="shared" si="427"/>
        <v>0</v>
      </c>
      <c r="AG41" s="160">
        <f t="shared" si="428"/>
        <v>45748</v>
      </c>
      <c r="AH41" s="160">
        <f t="shared" si="429"/>
        <v>45777</v>
      </c>
      <c r="AI41" s="164">
        <f t="shared" si="430"/>
        <v>0</v>
      </c>
      <c r="AJ41" s="160">
        <f t="shared" si="431"/>
        <v>45778</v>
      </c>
      <c r="AK41" s="160">
        <f t="shared" si="432"/>
        <v>45808</v>
      </c>
      <c r="AL41" s="164">
        <f t="shared" si="433"/>
        <v>0</v>
      </c>
      <c r="AM41" s="160">
        <f t="shared" si="434"/>
        <v>45809</v>
      </c>
      <c r="AN41" s="160">
        <f t="shared" si="435"/>
        <v>45838</v>
      </c>
      <c r="AO41" s="164">
        <f t="shared" si="436"/>
        <v>0</v>
      </c>
      <c r="AP41" s="160">
        <f t="shared" si="437"/>
        <v>45839</v>
      </c>
      <c r="AQ41" s="160">
        <f t="shared" si="438"/>
        <v>45869</v>
      </c>
      <c r="AR41" s="164">
        <f t="shared" si="439"/>
        <v>0</v>
      </c>
      <c r="AS41" s="160">
        <f t="shared" si="440"/>
        <v>45870</v>
      </c>
      <c r="AT41" s="160">
        <f t="shared" si="441"/>
        <v>45900</v>
      </c>
      <c r="AU41" s="164">
        <f t="shared" si="442"/>
        <v>0</v>
      </c>
      <c r="AV41" s="160">
        <f t="shared" si="443"/>
        <v>45901</v>
      </c>
      <c r="AW41" s="160">
        <f t="shared" si="444"/>
        <v>45930</v>
      </c>
      <c r="AX41" s="164">
        <f t="shared" si="445"/>
        <v>0</v>
      </c>
      <c r="AY41" s="160">
        <f t="shared" si="446"/>
        <v>45931</v>
      </c>
      <c r="AZ41" s="160">
        <f t="shared" si="447"/>
        <v>45961</v>
      </c>
      <c r="BA41" s="164">
        <f t="shared" si="448"/>
        <v>0</v>
      </c>
      <c r="BB41" s="160">
        <f t="shared" si="449"/>
        <v>45962</v>
      </c>
      <c r="BC41" s="160">
        <f t="shared" si="450"/>
        <v>45991</v>
      </c>
      <c r="BD41" s="164">
        <f t="shared" si="451"/>
        <v>0</v>
      </c>
      <c r="BE41" s="160">
        <f t="shared" si="452"/>
        <v>45992</v>
      </c>
      <c r="BF41" s="160">
        <f t="shared" si="453"/>
        <v>46022</v>
      </c>
      <c r="BG41" s="164">
        <f t="shared" si="454"/>
        <v>0</v>
      </c>
      <c r="BH41" s="160">
        <v>46023</v>
      </c>
      <c r="BI41" s="160">
        <f t="shared" si="455"/>
        <v>46053</v>
      </c>
      <c r="BJ41" s="164">
        <f t="shared" si="456"/>
        <v>0</v>
      </c>
      <c r="BK41" s="160">
        <f t="shared" si="457"/>
        <v>46054</v>
      </c>
      <c r="BL41" s="160">
        <f t="shared" si="458"/>
        <v>46081</v>
      </c>
      <c r="BM41" s="164">
        <f t="shared" si="459"/>
        <v>0</v>
      </c>
      <c r="BN41" s="160">
        <f t="shared" si="460"/>
        <v>46082</v>
      </c>
      <c r="BO41" s="160">
        <f t="shared" si="461"/>
        <v>46112</v>
      </c>
      <c r="BP41" s="164">
        <f t="shared" si="462"/>
        <v>0</v>
      </c>
      <c r="BQ41" s="160">
        <f t="shared" si="463"/>
        <v>46113</v>
      </c>
      <c r="BR41" s="160">
        <f t="shared" si="464"/>
        <v>46142</v>
      </c>
      <c r="BS41" s="164">
        <f t="shared" si="465"/>
        <v>0</v>
      </c>
      <c r="BT41" s="160">
        <f t="shared" si="466"/>
        <v>46143</v>
      </c>
      <c r="BU41" s="160">
        <f t="shared" si="467"/>
        <v>46173</v>
      </c>
      <c r="BV41" s="164">
        <f t="shared" si="468"/>
        <v>0</v>
      </c>
      <c r="BW41" s="160">
        <f t="shared" si="469"/>
        <v>46174</v>
      </c>
      <c r="BX41" s="160">
        <f t="shared" si="470"/>
        <v>46203</v>
      </c>
      <c r="BY41" s="164">
        <f t="shared" si="471"/>
        <v>0</v>
      </c>
      <c r="BZ41" s="160">
        <f t="shared" si="472"/>
        <v>46204</v>
      </c>
      <c r="CA41" s="160">
        <f t="shared" si="473"/>
        <v>46234</v>
      </c>
      <c r="CB41" s="164">
        <f t="shared" si="474"/>
        <v>0</v>
      </c>
      <c r="CC41" s="160">
        <f t="shared" si="475"/>
        <v>46235</v>
      </c>
      <c r="CD41" s="160">
        <f t="shared" si="476"/>
        <v>46265</v>
      </c>
      <c r="CE41" s="164">
        <f t="shared" si="477"/>
        <v>0</v>
      </c>
      <c r="CF41" s="160">
        <f t="shared" si="478"/>
        <v>46266</v>
      </c>
      <c r="CG41" s="160">
        <f t="shared" si="479"/>
        <v>46295</v>
      </c>
      <c r="CH41" s="164">
        <f t="shared" si="480"/>
        <v>0</v>
      </c>
      <c r="CI41" s="160">
        <f t="shared" si="481"/>
        <v>46296</v>
      </c>
      <c r="CJ41" s="160">
        <f t="shared" si="482"/>
        <v>46326</v>
      </c>
      <c r="CK41" s="164">
        <f t="shared" si="483"/>
        <v>0</v>
      </c>
      <c r="CL41" s="160">
        <f t="shared" si="484"/>
        <v>46327</v>
      </c>
      <c r="CM41" s="160">
        <f t="shared" si="485"/>
        <v>46356</v>
      </c>
      <c r="CN41" s="164">
        <f t="shared" si="486"/>
        <v>0</v>
      </c>
      <c r="CO41" s="160">
        <f t="shared" si="487"/>
        <v>46357</v>
      </c>
      <c r="CP41" s="160">
        <f t="shared" si="488"/>
        <v>46387</v>
      </c>
      <c r="CQ41" s="164">
        <f t="shared" si="489"/>
        <v>0</v>
      </c>
    </row>
    <row r="42" s="86" customFormat="1" ht="24" customHeight="1" outlineLevel="4" spans="1:95">
      <c r="A42" s="125"/>
      <c r="B42" s="126"/>
      <c r="C42" s="127"/>
      <c r="D42" s="125"/>
      <c r="E42" s="126"/>
      <c r="F42" s="126"/>
      <c r="G42" s="126"/>
      <c r="H42" s="128"/>
      <c r="I42" s="128"/>
      <c r="J42" s="128">
        <f t="shared" si="5"/>
        <v>0</v>
      </c>
      <c r="K42" s="128">
        <f t="shared" si="490"/>
        <v>3</v>
      </c>
      <c r="L42" s="153"/>
      <c r="M42" s="154">
        <f>IFERROR(VLOOKUP($L42,'2-2 引出数据_合同数据仓库'!$B$2:$BP$10000,3,FALSE),0)</f>
        <v>0</v>
      </c>
      <c r="N42" s="128"/>
      <c r="O42" s="154">
        <f>IFERROR(VLOOKUP((LEFT(VLOOKUP($L42,'2-2 引出数据_合同数据仓库'!$B$2:$BP$10000,64,FALSE),15)&amp;(RIGHT(VLOOKUP($L42,'2-2 引出数据_合同数据仓库'!$B$2:$BP$10000,64,FALSE),4)+1)),'2-2 引出数据_合同数据仓库'!$B$2:$BP$10000,3,FALSE),0)</f>
        <v>0</v>
      </c>
      <c r="P42" s="128"/>
      <c r="Q42" s="128">
        <f>IFERROR(VLOOKUP($L42,'2-2 引出数据_合同数据仓库'!$B$2:$BP$10000,28,FALSE),0)</f>
        <v>0</v>
      </c>
      <c r="R42" s="128">
        <f>IFERROR(VLOOKUP($L42,'2-2 引出数据_合同数据仓库'!$B$2:$BP$10000,29,FALSE),0)</f>
        <v>0</v>
      </c>
      <c r="S42" s="128">
        <f>IFERROR(VLOOKUP($L42,'2-2 引出数据_合同数据仓库'!$B$2:$BP$10000,4,FALSE),0)</f>
        <v>0</v>
      </c>
      <c r="T42" s="128"/>
      <c r="U42" s="128">
        <f>IFERROR(VLOOKUP($L42,'2-2 引出数据_合同数据仓库'!$B$2:$BP$10000,15,FALSE),0)</f>
        <v>0</v>
      </c>
      <c r="V42" s="128">
        <f t="shared" si="419"/>
        <v>0</v>
      </c>
      <c r="W42" s="128"/>
      <c r="X42" s="160">
        <v>45658</v>
      </c>
      <c r="Y42" s="160">
        <f t="shared" si="420"/>
        <v>45688</v>
      </c>
      <c r="Z42" s="164">
        <f t="shared" si="421"/>
        <v>0</v>
      </c>
      <c r="AA42" s="160">
        <f t="shared" si="422"/>
        <v>45689</v>
      </c>
      <c r="AB42" s="160">
        <f t="shared" si="423"/>
        <v>45716</v>
      </c>
      <c r="AC42" s="164">
        <f t="shared" si="424"/>
        <v>0</v>
      </c>
      <c r="AD42" s="160">
        <f t="shared" si="425"/>
        <v>45717</v>
      </c>
      <c r="AE42" s="160">
        <f t="shared" si="426"/>
        <v>45747</v>
      </c>
      <c r="AF42" s="164">
        <f t="shared" si="427"/>
        <v>0</v>
      </c>
      <c r="AG42" s="160">
        <f t="shared" si="428"/>
        <v>45748</v>
      </c>
      <c r="AH42" s="160">
        <f t="shared" si="429"/>
        <v>45777</v>
      </c>
      <c r="AI42" s="164">
        <f t="shared" si="430"/>
        <v>0</v>
      </c>
      <c r="AJ42" s="160">
        <f t="shared" si="431"/>
        <v>45778</v>
      </c>
      <c r="AK42" s="160">
        <f t="shared" si="432"/>
        <v>45808</v>
      </c>
      <c r="AL42" s="164">
        <f t="shared" si="433"/>
        <v>0</v>
      </c>
      <c r="AM42" s="160">
        <f t="shared" si="434"/>
        <v>45809</v>
      </c>
      <c r="AN42" s="160">
        <f t="shared" si="435"/>
        <v>45838</v>
      </c>
      <c r="AO42" s="164">
        <f t="shared" si="436"/>
        <v>0</v>
      </c>
      <c r="AP42" s="160">
        <f t="shared" si="437"/>
        <v>45839</v>
      </c>
      <c r="AQ42" s="160">
        <f t="shared" si="438"/>
        <v>45869</v>
      </c>
      <c r="AR42" s="164">
        <f t="shared" si="439"/>
        <v>0</v>
      </c>
      <c r="AS42" s="160">
        <f t="shared" si="440"/>
        <v>45870</v>
      </c>
      <c r="AT42" s="160">
        <f t="shared" si="441"/>
        <v>45900</v>
      </c>
      <c r="AU42" s="164">
        <f t="shared" si="442"/>
        <v>0</v>
      </c>
      <c r="AV42" s="160">
        <f t="shared" si="443"/>
        <v>45901</v>
      </c>
      <c r="AW42" s="160">
        <f t="shared" si="444"/>
        <v>45930</v>
      </c>
      <c r="AX42" s="164">
        <f t="shared" si="445"/>
        <v>0</v>
      </c>
      <c r="AY42" s="160">
        <f t="shared" si="446"/>
        <v>45931</v>
      </c>
      <c r="AZ42" s="160">
        <f t="shared" si="447"/>
        <v>45961</v>
      </c>
      <c r="BA42" s="164">
        <f t="shared" si="448"/>
        <v>0</v>
      </c>
      <c r="BB42" s="160">
        <f t="shared" si="449"/>
        <v>45962</v>
      </c>
      <c r="BC42" s="160">
        <f t="shared" si="450"/>
        <v>45991</v>
      </c>
      <c r="BD42" s="164">
        <f t="shared" si="451"/>
        <v>0</v>
      </c>
      <c r="BE42" s="160">
        <f t="shared" si="452"/>
        <v>45992</v>
      </c>
      <c r="BF42" s="160">
        <f t="shared" si="453"/>
        <v>46022</v>
      </c>
      <c r="BG42" s="164">
        <f t="shared" si="454"/>
        <v>0</v>
      </c>
      <c r="BH42" s="160">
        <v>46023</v>
      </c>
      <c r="BI42" s="160">
        <f t="shared" si="455"/>
        <v>46053</v>
      </c>
      <c r="BJ42" s="164">
        <f t="shared" si="456"/>
        <v>0</v>
      </c>
      <c r="BK42" s="160">
        <f t="shared" si="457"/>
        <v>46054</v>
      </c>
      <c r="BL42" s="160">
        <f t="shared" si="458"/>
        <v>46081</v>
      </c>
      <c r="BM42" s="164">
        <f t="shared" si="459"/>
        <v>0</v>
      </c>
      <c r="BN42" s="160">
        <f t="shared" si="460"/>
        <v>46082</v>
      </c>
      <c r="BO42" s="160">
        <f t="shared" si="461"/>
        <v>46112</v>
      </c>
      <c r="BP42" s="164">
        <f t="shared" si="462"/>
        <v>0</v>
      </c>
      <c r="BQ42" s="160">
        <f t="shared" si="463"/>
        <v>46113</v>
      </c>
      <c r="BR42" s="160">
        <f t="shared" si="464"/>
        <v>46142</v>
      </c>
      <c r="BS42" s="164">
        <f t="shared" si="465"/>
        <v>0</v>
      </c>
      <c r="BT42" s="160">
        <f t="shared" si="466"/>
        <v>46143</v>
      </c>
      <c r="BU42" s="160">
        <f t="shared" si="467"/>
        <v>46173</v>
      </c>
      <c r="BV42" s="164">
        <f t="shared" si="468"/>
        <v>0</v>
      </c>
      <c r="BW42" s="160">
        <f t="shared" si="469"/>
        <v>46174</v>
      </c>
      <c r="BX42" s="160">
        <f t="shared" si="470"/>
        <v>46203</v>
      </c>
      <c r="BY42" s="164">
        <f t="shared" si="471"/>
        <v>0</v>
      </c>
      <c r="BZ42" s="160">
        <f t="shared" si="472"/>
        <v>46204</v>
      </c>
      <c r="CA42" s="160">
        <f t="shared" si="473"/>
        <v>46234</v>
      </c>
      <c r="CB42" s="164">
        <f t="shared" si="474"/>
        <v>0</v>
      </c>
      <c r="CC42" s="160">
        <f t="shared" si="475"/>
        <v>46235</v>
      </c>
      <c r="CD42" s="160">
        <f t="shared" si="476"/>
        <v>46265</v>
      </c>
      <c r="CE42" s="164">
        <f t="shared" si="477"/>
        <v>0</v>
      </c>
      <c r="CF42" s="160">
        <f t="shared" si="478"/>
        <v>46266</v>
      </c>
      <c r="CG42" s="160">
        <f t="shared" si="479"/>
        <v>46295</v>
      </c>
      <c r="CH42" s="164">
        <f t="shared" si="480"/>
        <v>0</v>
      </c>
      <c r="CI42" s="160">
        <f t="shared" si="481"/>
        <v>46296</v>
      </c>
      <c r="CJ42" s="160">
        <f t="shared" si="482"/>
        <v>46326</v>
      </c>
      <c r="CK42" s="164">
        <f t="shared" si="483"/>
        <v>0</v>
      </c>
      <c r="CL42" s="160">
        <f t="shared" si="484"/>
        <v>46327</v>
      </c>
      <c r="CM42" s="160">
        <f t="shared" si="485"/>
        <v>46356</v>
      </c>
      <c r="CN42" s="164">
        <f t="shared" si="486"/>
        <v>0</v>
      </c>
      <c r="CO42" s="160">
        <f t="shared" si="487"/>
        <v>46357</v>
      </c>
      <c r="CP42" s="160">
        <f t="shared" si="488"/>
        <v>46387</v>
      </c>
      <c r="CQ42" s="164">
        <f t="shared" si="489"/>
        <v>0</v>
      </c>
    </row>
    <row r="43" s="86" customFormat="1" ht="24" customHeight="1" outlineLevel="4" spans="1:95">
      <c r="A43" s="125"/>
      <c r="B43" s="126"/>
      <c r="C43" s="127"/>
      <c r="D43" s="125"/>
      <c r="E43" s="126"/>
      <c r="F43" s="126"/>
      <c r="G43" s="126"/>
      <c r="H43" s="128"/>
      <c r="I43" s="128"/>
      <c r="J43" s="128">
        <f t="shared" si="5"/>
        <v>0</v>
      </c>
      <c r="K43" s="128">
        <f t="shared" si="490"/>
        <v>4</v>
      </c>
      <c r="L43" s="153"/>
      <c r="M43" s="154">
        <f>IFERROR(VLOOKUP($L43,'2-2 引出数据_合同数据仓库'!$B$2:$BP$10000,3,FALSE),0)</f>
        <v>0</v>
      </c>
      <c r="N43" s="128"/>
      <c r="O43" s="154">
        <f>IFERROR(VLOOKUP((LEFT(VLOOKUP($L43,'2-2 引出数据_合同数据仓库'!$B$2:$BP$10000,64,FALSE),15)&amp;(RIGHT(VLOOKUP($L43,'2-2 引出数据_合同数据仓库'!$B$2:$BP$10000,64,FALSE),4)+1)),'2-2 引出数据_合同数据仓库'!$B$2:$BP$10000,3,FALSE),0)</f>
        <v>0</v>
      </c>
      <c r="P43" s="128"/>
      <c r="Q43" s="128">
        <f>IFERROR(VLOOKUP($L43,'2-2 引出数据_合同数据仓库'!$B$2:$BP$10000,28,FALSE),0)</f>
        <v>0</v>
      </c>
      <c r="R43" s="128">
        <f>IFERROR(VLOOKUP($L43,'2-2 引出数据_合同数据仓库'!$B$2:$BP$10000,29,FALSE),0)</f>
        <v>0</v>
      </c>
      <c r="S43" s="128">
        <f>IFERROR(VLOOKUP($L43,'2-2 引出数据_合同数据仓库'!$B$2:$BP$10000,4,FALSE),0)</f>
        <v>0</v>
      </c>
      <c r="T43" s="128"/>
      <c r="U43" s="128">
        <f>IFERROR(VLOOKUP($L43,'2-2 引出数据_合同数据仓库'!$B$2:$BP$10000,15,FALSE),0)</f>
        <v>0</v>
      </c>
      <c r="V43" s="128">
        <f t="shared" si="419"/>
        <v>0</v>
      </c>
      <c r="W43" s="128"/>
      <c r="X43" s="160">
        <v>45658</v>
      </c>
      <c r="Y43" s="160">
        <f t="shared" si="420"/>
        <v>45688</v>
      </c>
      <c r="Z43" s="164">
        <f t="shared" si="421"/>
        <v>0</v>
      </c>
      <c r="AA43" s="160">
        <f t="shared" si="422"/>
        <v>45689</v>
      </c>
      <c r="AB43" s="160">
        <f t="shared" si="423"/>
        <v>45716</v>
      </c>
      <c r="AC43" s="164">
        <f t="shared" si="424"/>
        <v>0</v>
      </c>
      <c r="AD43" s="160">
        <f t="shared" si="425"/>
        <v>45717</v>
      </c>
      <c r="AE43" s="160">
        <f t="shared" si="426"/>
        <v>45747</v>
      </c>
      <c r="AF43" s="164">
        <f t="shared" si="427"/>
        <v>0</v>
      </c>
      <c r="AG43" s="160">
        <f t="shared" si="428"/>
        <v>45748</v>
      </c>
      <c r="AH43" s="160">
        <f t="shared" si="429"/>
        <v>45777</v>
      </c>
      <c r="AI43" s="164">
        <f t="shared" si="430"/>
        <v>0</v>
      </c>
      <c r="AJ43" s="160">
        <f t="shared" si="431"/>
        <v>45778</v>
      </c>
      <c r="AK43" s="160">
        <f t="shared" si="432"/>
        <v>45808</v>
      </c>
      <c r="AL43" s="164">
        <f t="shared" si="433"/>
        <v>0</v>
      </c>
      <c r="AM43" s="160">
        <f t="shared" si="434"/>
        <v>45809</v>
      </c>
      <c r="AN43" s="160">
        <f t="shared" si="435"/>
        <v>45838</v>
      </c>
      <c r="AO43" s="164">
        <f t="shared" si="436"/>
        <v>0</v>
      </c>
      <c r="AP43" s="160">
        <f t="shared" si="437"/>
        <v>45839</v>
      </c>
      <c r="AQ43" s="160">
        <f t="shared" si="438"/>
        <v>45869</v>
      </c>
      <c r="AR43" s="164">
        <f t="shared" si="439"/>
        <v>0</v>
      </c>
      <c r="AS43" s="160">
        <f t="shared" si="440"/>
        <v>45870</v>
      </c>
      <c r="AT43" s="160">
        <f t="shared" si="441"/>
        <v>45900</v>
      </c>
      <c r="AU43" s="164">
        <f t="shared" si="442"/>
        <v>0</v>
      </c>
      <c r="AV43" s="160">
        <f t="shared" si="443"/>
        <v>45901</v>
      </c>
      <c r="AW43" s="160">
        <f t="shared" si="444"/>
        <v>45930</v>
      </c>
      <c r="AX43" s="164">
        <f t="shared" si="445"/>
        <v>0</v>
      </c>
      <c r="AY43" s="160">
        <f t="shared" si="446"/>
        <v>45931</v>
      </c>
      <c r="AZ43" s="160">
        <f t="shared" si="447"/>
        <v>45961</v>
      </c>
      <c r="BA43" s="164">
        <f t="shared" si="448"/>
        <v>0</v>
      </c>
      <c r="BB43" s="160">
        <f t="shared" si="449"/>
        <v>45962</v>
      </c>
      <c r="BC43" s="160">
        <f t="shared" si="450"/>
        <v>45991</v>
      </c>
      <c r="BD43" s="164">
        <f t="shared" si="451"/>
        <v>0</v>
      </c>
      <c r="BE43" s="160">
        <f t="shared" si="452"/>
        <v>45992</v>
      </c>
      <c r="BF43" s="160">
        <f t="shared" si="453"/>
        <v>46022</v>
      </c>
      <c r="BG43" s="164">
        <f t="shared" si="454"/>
        <v>0</v>
      </c>
      <c r="BH43" s="160">
        <v>46023</v>
      </c>
      <c r="BI43" s="160">
        <f t="shared" si="455"/>
        <v>46053</v>
      </c>
      <c r="BJ43" s="164">
        <f t="shared" si="456"/>
        <v>0</v>
      </c>
      <c r="BK43" s="160">
        <f t="shared" si="457"/>
        <v>46054</v>
      </c>
      <c r="BL43" s="160">
        <f t="shared" si="458"/>
        <v>46081</v>
      </c>
      <c r="BM43" s="164">
        <f t="shared" si="459"/>
        <v>0</v>
      </c>
      <c r="BN43" s="160">
        <f t="shared" si="460"/>
        <v>46082</v>
      </c>
      <c r="BO43" s="160">
        <f t="shared" si="461"/>
        <v>46112</v>
      </c>
      <c r="BP43" s="164">
        <f t="shared" si="462"/>
        <v>0</v>
      </c>
      <c r="BQ43" s="160">
        <f t="shared" si="463"/>
        <v>46113</v>
      </c>
      <c r="BR43" s="160">
        <f t="shared" si="464"/>
        <v>46142</v>
      </c>
      <c r="BS43" s="164">
        <f t="shared" si="465"/>
        <v>0</v>
      </c>
      <c r="BT43" s="160">
        <f t="shared" si="466"/>
        <v>46143</v>
      </c>
      <c r="BU43" s="160">
        <f t="shared" si="467"/>
        <v>46173</v>
      </c>
      <c r="BV43" s="164">
        <f t="shared" si="468"/>
        <v>0</v>
      </c>
      <c r="BW43" s="160">
        <f t="shared" si="469"/>
        <v>46174</v>
      </c>
      <c r="BX43" s="160">
        <f t="shared" si="470"/>
        <v>46203</v>
      </c>
      <c r="BY43" s="164">
        <f t="shared" si="471"/>
        <v>0</v>
      </c>
      <c r="BZ43" s="160">
        <f t="shared" si="472"/>
        <v>46204</v>
      </c>
      <c r="CA43" s="160">
        <f t="shared" si="473"/>
        <v>46234</v>
      </c>
      <c r="CB43" s="164">
        <f t="shared" si="474"/>
        <v>0</v>
      </c>
      <c r="CC43" s="160">
        <f t="shared" si="475"/>
        <v>46235</v>
      </c>
      <c r="CD43" s="160">
        <f t="shared" si="476"/>
        <v>46265</v>
      </c>
      <c r="CE43" s="164">
        <f t="shared" si="477"/>
        <v>0</v>
      </c>
      <c r="CF43" s="160">
        <f t="shared" si="478"/>
        <v>46266</v>
      </c>
      <c r="CG43" s="160">
        <f t="shared" si="479"/>
        <v>46295</v>
      </c>
      <c r="CH43" s="164">
        <f t="shared" si="480"/>
        <v>0</v>
      </c>
      <c r="CI43" s="160">
        <f t="shared" si="481"/>
        <v>46296</v>
      </c>
      <c r="CJ43" s="160">
        <f t="shared" si="482"/>
        <v>46326</v>
      </c>
      <c r="CK43" s="164">
        <f t="shared" si="483"/>
        <v>0</v>
      </c>
      <c r="CL43" s="160">
        <f t="shared" si="484"/>
        <v>46327</v>
      </c>
      <c r="CM43" s="160">
        <f t="shared" si="485"/>
        <v>46356</v>
      </c>
      <c r="CN43" s="164">
        <f t="shared" si="486"/>
        <v>0</v>
      </c>
      <c r="CO43" s="160">
        <f t="shared" si="487"/>
        <v>46357</v>
      </c>
      <c r="CP43" s="160">
        <f t="shared" si="488"/>
        <v>46387</v>
      </c>
      <c r="CQ43" s="164">
        <f t="shared" si="489"/>
        <v>0</v>
      </c>
    </row>
    <row r="44" s="86" customFormat="1" ht="24" customHeight="1" outlineLevel="4" spans="1:95">
      <c r="A44" s="129" t="s">
        <v>2806</v>
      </c>
      <c r="B44" s="130"/>
      <c r="C44" s="130"/>
      <c r="D44" s="130"/>
      <c r="E44" s="130"/>
      <c r="F44" s="130"/>
      <c r="G44" s="131"/>
      <c r="H44" s="132"/>
      <c r="I44" s="132"/>
      <c r="J44" s="132"/>
      <c r="K44" s="132"/>
      <c r="L44" s="155"/>
      <c r="M44" s="155"/>
      <c r="N44" s="132"/>
      <c r="O44" s="132"/>
      <c r="P44" s="132"/>
      <c r="Q44" s="132"/>
      <c r="R44" s="132"/>
      <c r="S44" s="132"/>
      <c r="T44" s="132"/>
      <c r="U44" s="132"/>
      <c r="V44" s="132"/>
      <c r="W44" s="132"/>
      <c r="X44" s="132"/>
      <c r="Y44" s="132"/>
      <c r="Z44" s="132"/>
      <c r="AA44" s="132"/>
      <c r="AB44" s="132"/>
      <c r="AC44" s="132"/>
      <c r="AD44" s="132"/>
      <c r="AE44" s="132"/>
      <c r="AF44" s="132"/>
      <c r="AG44" s="132"/>
      <c r="AH44" s="132"/>
      <c r="AI44" s="132"/>
      <c r="AJ44" s="132"/>
      <c r="AK44" s="132"/>
      <c r="AL44" s="132"/>
      <c r="AM44" s="132"/>
      <c r="AN44" s="132"/>
      <c r="AO44" s="132"/>
      <c r="AP44" s="132"/>
      <c r="AQ44" s="132"/>
      <c r="AR44" s="132"/>
      <c r="AS44" s="132"/>
      <c r="AT44" s="132"/>
      <c r="AU44" s="132"/>
      <c r="AV44" s="132"/>
      <c r="AW44" s="132"/>
      <c r="AX44" s="132"/>
      <c r="AY44" s="132"/>
      <c r="AZ44" s="132"/>
      <c r="BA44" s="132"/>
      <c r="BB44" s="132"/>
      <c r="BC44" s="132"/>
      <c r="BD44" s="132"/>
      <c r="BE44" s="132"/>
      <c r="BF44" s="132"/>
      <c r="BG44" s="132"/>
      <c r="BH44" s="132"/>
      <c r="BI44" s="132"/>
      <c r="BJ44" s="132"/>
      <c r="BK44" s="132"/>
      <c r="BL44" s="132"/>
      <c r="BM44" s="132"/>
      <c r="BN44" s="132"/>
      <c r="BO44" s="132"/>
      <c r="BP44" s="132"/>
      <c r="BQ44" s="132"/>
      <c r="BR44" s="132"/>
      <c r="BS44" s="132"/>
      <c r="BT44" s="132"/>
      <c r="BU44" s="132"/>
      <c r="BV44" s="132"/>
      <c r="BW44" s="132"/>
      <c r="BX44" s="132"/>
      <c r="BY44" s="132"/>
      <c r="BZ44" s="132"/>
      <c r="CA44" s="132"/>
      <c r="CB44" s="132"/>
      <c r="CC44" s="132"/>
      <c r="CD44" s="132"/>
      <c r="CE44" s="132"/>
      <c r="CF44" s="132"/>
      <c r="CG44" s="132"/>
      <c r="CH44" s="132"/>
      <c r="CI44" s="132"/>
      <c r="CJ44" s="132"/>
      <c r="CK44" s="132"/>
      <c r="CL44" s="132"/>
      <c r="CM44" s="132"/>
      <c r="CN44" s="132"/>
      <c r="CO44" s="132"/>
      <c r="CP44" s="132"/>
      <c r="CQ44" s="132"/>
    </row>
    <row r="45" s="86" customFormat="1" ht="24" customHeight="1" outlineLevel="2" spans="1:95">
      <c r="A45" s="48"/>
      <c r="B45" s="118" t="s">
        <v>779</v>
      </c>
      <c r="C45" s="119" t="s">
        <v>867</v>
      </c>
      <c r="D45" s="48" t="s">
        <v>868</v>
      </c>
      <c r="E45" s="118"/>
      <c r="F45" s="118"/>
      <c r="G45" s="118"/>
      <c r="H45" s="120">
        <f>X45+AA45+AD45+AG45+AJ45+AM45+AP45+AS45+AV45+AY45+BB45+BE45</f>
        <v>18867.9245283019</v>
      </c>
      <c r="I45" s="120">
        <f>Y45+AB45+AE45+AH45+AK45+AN45+AQ45+AT45+AW45+AZ45+BC45+BF45</f>
        <v>18867.9245283019</v>
      </c>
      <c r="J45" s="120">
        <f t="shared" si="5"/>
        <v>0</v>
      </c>
      <c r="K45" s="120"/>
      <c r="L45" s="151"/>
      <c r="M45" s="151"/>
      <c r="N45" s="120"/>
      <c r="O45" s="120"/>
      <c r="P45" s="120"/>
      <c r="Q45" s="120"/>
      <c r="R45" s="120"/>
      <c r="S45" s="120"/>
      <c r="T45" s="120"/>
      <c r="U45" s="120"/>
      <c r="V45" s="120"/>
      <c r="W45" s="120"/>
      <c r="X45" s="120">
        <f>VLOOKUP($C45,'1 预算编制表单'!$C:$BJ,27,FALSE)</f>
        <v>18867.9245283019</v>
      </c>
      <c r="Y45" s="120">
        <f>X45-Z45</f>
        <v>18867.9245283019</v>
      </c>
      <c r="Z45" s="120">
        <f>Z46+Z52+Z58+Z64</f>
        <v>0</v>
      </c>
      <c r="AA45" s="120">
        <f>VLOOKUP($C45,'1 预算编制表单'!$C:$BJ,30,FALSE)</f>
        <v>0</v>
      </c>
      <c r="AB45" s="120">
        <f>AA45-AC45</f>
        <v>0</v>
      </c>
      <c r="AC45" s="120">
        <f>AC46+AC52+AC58+AC64</f>
        <v>0</v>
      </c>
      <c r="AD45" s="120">
        <f>VLOOKUP($C45,'1 预算编制表单'!$C:$BJ,33,FALSE)</f>
        <v>0</v>
      </c>
      <c r="AE45" s="120">
        <f>AD45-AF45</f>
        <v>0</v>
      </c>
      <c r="AF45" s="120">
        <f>AF46+AF52+AF58+AF64</f>
        <v>0</v>
      </c>
      <c r="AG45" s="120">
        <f>VLOOKUP($C45,'1 预算编制表单'!$C:$BJ,36,FALSE)</f>
        <v>0</v>
      </c>
      <c r="AH45" s="120">
        <f>AG45-AI45</f>
        <v>0</v>
      </c>
      <c r="AI45" s="120">
        <f>AI46+AI52+AI58+AI64</f>
        <v>0</v>
      </c>
      <c r="AJ45" s="120">
        <f>VLOOKUP($C45,'1 预算编制表单'!$C:$BJ,39,FALSE)</f>
        <v>0</v>
      </c>
      <c r="AK45" s="120">
        <f>AJ45-AL45</f>
        <v>0</v>
      </c>
      <c r="AL45" s="120">
        <f>AL46+AL52+AL58+AL64</f>
        <v>0</v>
      </c>
      <c r="AM45" s="120">
        <f>VLOOKUP($C45,'1 预算编制表单'!$C:$BJ,42,FALSE)</f>
        <v>0</v>
      </c>
      <c r="AN45" s="120">
        <f>AM45-AO45</f>
        <v>0</v>
      </c>
      <c r="AO45" s="120">
        <f>AO46+AO52+AO58+AO64</f>
        <v>0</v>
      </c>
      <c r="AP45" s="120">
        <f>VLOOKUP($C45,'1 预算编制表单'!$C:$BJ,45,FALSE)</f>
        <v>0</v>
      </c>
      <c r="AQ45" s="120">
        <f>AP45-AR45</f>
        <v>0</v>
      </c>
      <c r="AR45" s="120">
        <f>AR46+AR52+AR58+AR64</f>
        <v>0</v>
      </c>
      <c r="AS45" s="120">
        <f>VLOOKUP($C45,'1 预算编制表单'!$C:$BJ,48,FALSE)</f>
        <v>0</v>
      </c>
      <c r="AT45" s="120">
        <f>AS45-AU45</f>
        <v>0</v>
      </c>
      <c r="AU45" s="120">
        <f>AU46+AU52+AU58+AU64</f>
        <v>0</v>
      </c>
      <c r="AV45" s="120">
        <f>VLOOKUP($C45,'1 预算编制表单'!$C:$BJ,51,FALSE)</f>
        <v>0</v>
      </c>
      <c r="AW45" s="120">
        <f>AV45-AX45</f>
        <v>0</v>
      </c>
      <c r="AX45" s="120">
        <f>AX46+AX52+AX58+AX64</f>
        <v>0</v>
      </c>
      <c r="AY45" s="120">
        <f>VLOOKUP($C45,'1 预算编制表单'!$C:$BJ,54,FALSE)</f>
        <v>0</v>
      </c>
      <c r="AZ45" s="120">
        <f>AY45-BA45</f>
        <v>0</v>
      </c>
      <c r="BA45" s="120">
        <f>BA46+BA52+BA58+BA64</f>
        <v>0</v>
      </c>
      <c r="BB45" s="120">
        <f>VLOOKUP($C45,'1 预算编制表单'!$C:$BJ,57,FALSE)</f>
        <v>0</v>
      </c>
      <c r="BC45" s="120">
        <f>BB45-BD45</f>
        <v>0</v>
      </c>
      <c r="BD45" s="120">
        <f>BD46+BD52+BD58+BD64</f>
        <v>0</v>
      </c>
      <c r="BE45" s="120">
        <f>VLOOKUP($C45,'1 预算编制表单'!$C:$BJ,60,FALSE)</f>
        <v>0</v>
      </c>
      <c r="BF45" s="120">
        <f>BE45-BG45</f>
        <v>0</v>
      </c>
      <c r="BG45" s="120">
        <f>BG46+BG52+BG58+BG64</f>
        <v>0</v>
      </c>
      <c r="BH45" s="120">
        <f>VLOOKUP($C45,'1 预算编制表单'!$C:$BJ,27,FALSE)</f>
        <v>18867.9245283019</v>
      </c>
      <c r="BI45" s="120">
        <f>BH45-BJ45</f>
        <v>18867.9245283019</v>
      </c>
      <c r="BJ45" s="120">
        <f>BJ46+BJ52+BJ58+BJ64</f>
        <v>0</v>
      </c>
      <c r="BK45" s="120">
        <f>VLOOKUP($C45,'1 预算编制表单'!$C:$BJ,30,FALSE)</f>
        <v>0</v>
      </c>
      <c r="BL45" s="120">
        <f>BK45-BM45</f>
        <v>0</v>
      </c>
      <c r="BM45" s="120">
        <f>BM46+BM52+BM58+BM64</f>
        <v>0</v>
      </c>
      <c r="BN45" s="120">
        <f>VLOOKUP($C45,'1 预算编制表单'!$C:$BJ,33,FALSE)</f>
        <v>0</v>
      </c>
      <c r="BO45" s="120">
        <f>BN45-BP45</f>
        <v>0</v>
      </c>
      <c r="BP45" s="120">
        <f>BP46+BP52+BP58+BP64</f>
        <v>0</v>
      </c>
      <c r="BQ45" s="120">
        <f>VLOOKUP($C45,'1 预算编制表单'!$C:$BJ,36,FALSE)</f>
        <v>0</v>
      </c>
      <c r="BR45" s="120">
        <f>BQ45-BS45</f>
        <v>0</v>
      </c>
      <c r="BS45" s="120">
        <f>BS46+BS52+BS58+BS64</f>
        <v>0</v>
      </c>
      <c r="BT45" s="120">
        <f>VLOOKUP($C45,'1 预算编制表单'!$C:$BJ,39,FALSE)</f>
        <v>0</v>
      </c>
      <c r="BU45" s="120">
        <f>BT45-BV45</f>
        <v>0</v>
      </c>
      <c r="BV45" s="120">
        <f>BV46+BV52+BV58+BV64</f>
        <v>0</v>
      </c>
      <c r="BW45" s="120">
        <f>VLOOKUP($C45,'1 预算编制表单'!$C:$BJ,42,FALSE)</f>
        <v>0</v>
      </c>
      <c r="BX45" s="120">
        <f>BW45-BY45</f>
        <v>0</v>
      </c>
      <c r="BY45" s="120">
        <f>BY46+BY52+BY58+BY64</f>
        <v>0</v>
      </c>
      <c r="BZ45" s="120">
        <f>VLOOKUP($C45,'1 预算编制表单'!$C:$BJ,45,FALSE)</f>
        <v>0</v>
      </c>
      <c r="CA45" s="120">
        <f>BZ45-CB45</f>
        <v>0</v>
      </c>
      <c r="CB45" s="120">
        <f>CB46+CB52+CB58+CB64</f>
        <v>0</v>
      </c>
      <c r="CC45" s="120">
        <f>VLOOKUP($C45,'1 预算编制表单'!$C:$BJ,48,FALSE)</f>
        <v>0</v>
      </c>
      <c r="CD45" s="120">
        <f>CC45-CE45</f>
        <v>0</v>
      </c>
      <c r="CE45" s="120">
        <f>CE46+CE52+CE58+CE64</f>
        <v>0</v>
      </c>
      <c r="CF45" s="120">
        <f>VLOOKUP($C45,'1 预算编制表单'!$C:$BJ,51,FALSE)</f>
        <v>0</v>
      </c>
      <c r="CG45" s="120">
        <f>CF45-CH45</f>
        <v>0</v>
      </c>
      <c r="CH45" s="120">
        <f>CH46+CH52+CH58+CH64</f>
        <v>0</v>
      </c>
      <c r="CI45" s="120">
        <f>VLOOKUP($C45,'1 预算编制表单'!$C:$BJ,54,FALSE)</f>
        <v>0</v>
      </c>
      <c r="CJ45" s="120">
        <f>CI45-CK45</f>
        <v>0</v>
      </c>
      <c r="CK45" s="120">
        <f>CK46+CK52+CK58+CK64</f>
        <v>0</v>
      </c>
      <c r="CL45" s="120">
        <f>VLOOKUP($C45,'1 预算编制表单'!$C:$BJ,57,FALSE)</f>
        <v>0</v>
      </c>
      <c r="CM45" s="120">
        <f>CL45-CN45</f>
        <v>0</v>
      </c>
      <c r="CN45" s="120">
        <f>CN46+CN52+CN58+CN64</f>
        <v>0</v>
      </c>
      <c r="CO45" s="120">
        <f>VLOOKUP($C45,'1 预算编制表单'!$C:$BJ,60,FALSE)</f>
        <v>0</v>
      </c>
      <c r="CP45" s="120">
        <f>CO45-CQ45</f>
        <v>0</v>
      </c>
      <c r="CQ45" s="120">
        <f>CQ46+CQ52+CQ58+CQ64</f>
        <v>0</v>
      </c>
    </row>
    <row r="46" s="86" customFormat="1" ht="24" customHeight="1" outlineLevel="3" spans="1:95">
      <c r="A46" s="121"/>
      <c r="B46" s="122" t="s">
        <v>784</v>
      </c>
      <c r="C46" s="123" t="s">
        <v>115</v>
      </c>
      <c r="D46" s="121" t="s">
        <v>109</v>
      </c>
      <c r="E46" s="122"/>
      <c r="F46" s="122"/>
      <c r="G46" s="122"/>
      <c r="H46" s="124">
        <f>X46+AA46+AD46+AG46+AJ46+AM46+AP46+AS46+AV46+AY46+BB46+BE46</f>
        <v>18867.9245283019</v>
      </c>
      <c r="I46" s="124">
        <f>Y46+AB46+AE46+AH46+AK46+AN46+AQ46+AT46+AW46+AZ46+BC46+BF46</f>
        <v>18867.9245283019</v>
      </c>
      <c r="J46" s="124">
        <f t="shared" si="5"/>
        <v>0</v>
      </c>
      <c r="K46" s="124"/>
      <c r="L46" s="152"/>
      <c r="M46" s="152"/>
      <c r="N46" s="124"/>
      <c r="O46" s="124"/>
      <c r="P46" s="124"/>
      <c r="Q46" s="124"/>
      <c r="R46" s="124"/>
      <c r="S46" s="124"/>
      <c r="T46" s="124"/>
      <c r="U46" s="124"/>
      <c r="V46" s="124"/>
      <c r="W46" s="124"/>
      <c r="X46" s="124">
        <f>VLOOKUP($C46,'1 预算编制表单'!$C:$BJ,27,FALSE)</f>
        <v>18867.9245283019</v>
      </c>
      <c r="Y46" s="124">
        <f>X46-Z46</f>
        <v>18867.9245283019</v>
      </c>
      <c r="Z46" s="124">
        <f>SUM(Z47:Z51)</f>
        <v>0</v>
      </c>
      <c r="AA46" s="124">
        <f>VLOOKUP($C46,'1 预算编制表单'!$C:$BJ,30,FALSE)</f>
        <v>0</v>
      </c>
      <c r="AB46" s="124">
        <f>AA46-AC46</f>
        <v>0</v>
      </c>
      <c r="AC46" s="124">
        <f>SUM(AC47:AC51)</f>
        <v>0</v>
      </c>
      <c r="AD46" s="124">
        <f>VLOOKUP($C46,'1 预算编制表单'!$C:$BJ,33,FALSE)</f>
        <v>0</v>
      </c>
      <c r="AE46" s="124">
        <f>AD46-AF46</f>
        <v>0</v>
      </c>
      <c r="AF46" s="124">
        <f>SUM(AF47:AF51)</f>
        <v>0</v>
      </c>
      <c r="AG46" s="124">
        <f>VLOOKUP($C46,'1 预算编制表单'!$C:$BJ,36,FALSE)</f>
        <v>0</v>
      </c>
      <c r="AH46" s="124">
        <f>AG46-AI46</f>
        <v>0</v>
      </c>
      <c r="AI46" s="124">
        <f>SUM(AI47:AI51)</f>
        <v>0</v>
      </c>
      <c r="AJ46" s="124">
        <f>VLOOKUP($C46,'1 预算编制表单'!$C:$BJ,39,FALSE)</f>
        <v>0</v>
      </c>
      <c r="AK46" s="124">
        <f>AJ46-AL46</f>
        <v>0</v>
      </c>
      <c r="AL46" s="124">
        <f>SUM(AL47:AL51)</f>
        <v>0</v>
      </c>
      <c r="AM46" s="124">
        <f>VLOOKUP($C46,'1 预算编制表单'!$C:$BJ,42,FALSE)</f>
        <v>0</v>
      </c>
      <c r="AN46" s="124">
        <f>AM46-AO46</f>
        <v>0</v>
      </c>
      <c r="AO46" s="124">
        <f>SUM(AO47:AO51)</f>
        <v>0</v>
      </c>
      <c r="AP46" s="124">
        <f>VLOOKUP($C46,'1 预算编制表单'!$C:$BJ,45,FALSE)</f>
        <v>0</v>
      </c>
      <c r="AQ46" s="124">
        <f>AP46-AR46</f>
        <v>0</v>
      </c>
      <c r="AR46" s="124">
        <f>SUM(AR47:AR51)</f>
        <v>0</v>
      </c>
      <c r="AS46" s="124">
        <f>VLOOKUP($C46,'1 预算编制表单'!$C:$BJ,48,FALSE)</f>
        <v>0</v>
      </c>
      <c r="AT46" s="124">
        <f>AS46-AU46</f>
        <v>0</v>
      </c>
      <c r="AU46" s="124">
        <f>SUM(AU47:AU51)</f>
        <v>0</v>
      </c>
      <c r="AV46" s="124">
        <f>VLOOKUP($C46,'1 预算编制表单'!$C:$BJ,51,FALSE)</f>
        <v>0</v>
      </c>
      <c r="AW46" s="124">
        <f>AV46-AX46</f>
        <v>0</v>
      </c>
      <c r="AX46" s="124">
        <f>SUM(AX47:AX51)</f>
        <v>0</v>
      </c>
      <c r="AY46" s="124">
        <f>VLOOKUP($C46,'1 预算编制表单'!$C:$BJ,54,FALSE)</f>
        <v>0</v>
      </c>
      <c r="AZ46" s="124">
        <f>AY46-BA46</f>
        <v>0</v>
      </c>
      <c r="BA46" s="124">
        <f>SUM(BA47:BA51)</f>
        <v>0</v>
      </c>
      <c r="BB46" s="124">
        <f>VLOOKUP($C46,'1 预算编制表单'!$C:$BJ,57,FALSE)</f>
        <v>0</v>
      </c>
      <c r="BC46" s="124">
        <f>BB46-BD46</f>
        <v>0</v>
      </c>
      <c r="BD46" s="124">
        <f>SUM(BD47:BD51)</f>
        <v>0</v>
      </c>
      <c r="BE46" s="124">
        <f>VLOOKUP($C46,'1 预算编制表单'!$C:$BJ,60,FALSE)</f>
        <v>0</v>
      </c>
      <c r="BF46" s="124">
        <f>BE46-BG46</f>
        <v>0</v>
      </c>
      <c r="BG46" s="124">
        <f>SUM(BG47:BG51)</f>
        <v>0</v>
      </c>
      <c r="BH46" s="124">
        <f>VLOOKUP($C46,'1 预算编制表单'!$C:$BJ,27,FALSE)</f>
        <v>18867.9245283019</v>
      </c>
      <c r="BI46" s="124">
        <f>BH46-BJ46</f>
        <v>18867.9245283019</v>
      </c>
      <c r="BJ46" s="124">
        <f>SUM(BJ47:BJ51)</f>
        <v>0</v>
      </c>
      <c r="BK46" s="124">
        <f>VLOOKUP($C46,'1 预算编制表单'!$C:$BJ,30,FALSE)</f>
        <v>0</v>
      </c>
      <c r="BL46" s="124">
        <f>BK46-BM46</f>
        <v>0</v>
      </c>
      <c r="BM46" s="124">
        <f>SUM(BM47:BM51)</f>
        <v>0</v>
      </c>
      <c r="BN46" s="124">
        <f>VLOOKUP($C46,'1 预算编制表单'!$C:$BJ,33,FALSE)</f>
        <v>0</v>
      </c>
      <c r="BO46" s="124">
        <f>BN46-BP46</f>
        <v>0</v>
      </c>
      <c r="BP46" s="124">
        <f>SUM(BP47:BP51)</f>
        <v>0</v>
      </c>
      <c r="BQ46" s="124">
        <f>VLOOKUP($C46,'1 预算编制表单'!$C:$BJ,36,FALSE)</f>
        <v>0</v>
      </c>
      <c r="BR46" s="124">
        <f>BQ46-BS46</f>
        <v>0</v>
      </c>
      <c r="BS46" s="124">
        <f>SUM(BS47:BS51)</f>
        <v>0</v>
      </c>
      <c r="BT46" s="124">
        <f>VLOOKUP($C46,'1 预算编制表单'!$C:$BJ,39,FALSE)</f>
        <v>0</v>
      </c>
      <c r="BU46" s="124">
        <f>BT46-BV46</f>
        <v>0</v>
      </c>
      <c r="BV46" s="124">
        <f>SUM(BV47:BV51)</f>
        <v>0</v>
      </c>
      <c r="BW46" s="124">
        <f>VLOOKUP($C46,'1 预算编制表单'!$C:$BJ,42,FALSE)</f>
        <v>0</v>
      </c>
      <c r="BX46" s="124">
        <f>BW46-BY46</f>
        <v>0</v>
      </c>
      <c r="BY46" s="124">
        <f>SUM(BY47:BY51)</f>
        <v>0</v>
      </c>
      <c r="BZ46" s="124">
        <f>VLOOKUP($C46,'1 预算编制表单'!$C:$BJ,45,FALSE)</f>
        <v>0</v>
      </c>
      <c r="CA46" s="124">
        <f>BZ46-CB46</f>
        <v>0</v>
      </c>
      <c r="CB46" s="124">
        <f>SUM(CB47:CB51)</f>
        <v>0</v>
      </c>
      <c r="CC46" s="124">
        <f>VLOOKUP($C46,'1 预算编制表单'!$C:$BJ,48,FALSE)</f>
        <v>0</v>
      </c>
      <c r="CD46" s="124">
        <f>CC46-CE46</f>
        <v>0</v>
      </c>
      <c r="CE46" s="124">
        <f>SUM(CE47:CE51)</f>
        <v>0</v>
      </c>
      <c r="CF46" s="124">
        <f>VLOOKUP($C46,'1 预算编制表单'!$C:$BJ,51,FALSE)</f>
        <v>0</v>
      </c>
      <c r="CG46" s="124">
        <f>CF46-CH46</f>
        <v>0</v>
      </c>
      <c r="CH46" s="124">
        <f>SUM(CH47:CH51)</f>
        <v>0</v>
      </c>
      <c r="CI46" s="124">
        <f>VLOOKUP($C46,'1 预算编制表单'!$C:$BJ,54,FALSE)</f>
        <v>0</v>
      </c>
      <c r="CJ46" s="124">
        <f>CI46-CK46</f>
        <v>0</v>
      </c>
      <c r="CK46" s="124">
        <f>SUM(CK47:CK51)</f>
        <v>0</v>
      </c>
      <c r="CL46" s="124">
        <f>VLOOKUP($C46,'1 预算编制表单'!$C:$BJ,57,FALSE)</f>
        <v>0</v>
      </c>
      <c r="CM46" s="124">
        <f>CL46-CN46</f>
        <v>0</v>
      </c>
      <c r="CN46" s="124">
        <f>SUM(CN47:CN51)</f>
        <v>0</v>
      </c>
      <c r="CO46" s="124">
        <f>VLOOKUP($C46,'1 预算编制表单'!$C:$BJ,60,FALSE)</f>
        <v>0</v>
      </c>
      <c r="CP46" s="124">
        <f>CO46-CQ46</f>
        <v>0</v>
      </c>
      <c r="CQ46" s="124">
        <f>SUM(CQ47:CQ51)</f>
        <v>0</v>
      </c>
    </row>
    <row r="47" s="86" customFormat="1" ht="24" customHeight="1" outlineLevel="4" spans="1:95">
      <c r="A47" s="125"/>
      <c r="B47" s="126"/>
      <c r="C47" s="127"/>
      <c r="D47" s="125"/>
      <c r="E47" s="126"/>
      <c r="F47" s="126"/>
      <c r="G47" s="126"/>
      <c r="H47" s="128"/>
      <c r="I47" s="128"/>
      <c r="J47" s="128">
        <f t="shared" si="5"/>
        <v>0</v>
      </c>
      <c r="K47" s="128">
        <v>1</v>
      </c>
      <c r="L47" s="153"/>
      <c r="M47" s="154">
        <f>IFERROR(VLOOKUP($L47,'2-2 引出数据_合同数据仓库'!$B$2:$BP$10000,3,FALSE),0)</f>
        <v>0</v>
      </c>
      <c r="N47" s="128"/>
      <c r="O47" s="154">
        <f>IFERROR(VLOOKUP((LEFT(VLOOKUP($L47,'2-2 引出数据_合同数据仓库'!$B$2:$BP$10000,64,FALSE),15)&amp;(RIGHT(VLOOKUP($L47,'2-2 引出数据_合同数据仓库'!$B$2:$BP$10000,64,FALSE),4)+1)),'2-2 引出数据_合同数据仓库'!$B$2:$BP$10000,3,FALSE),0)</f>
        <v>0</v>
      </c>
      <c r="P47" s="128"/>
      <c r="Q47" s="128">
        <f>IFERROR(VLOOKUP($L47,'2-2 引出数据_合同数据仓库'!$B$2:$BP$10000,28,FALSE),0)</f>
        <v>0</v>
      </c>
      <c r="R47" s="128">
        <f>IFERROR(VLOOKUP($L47,'2-2 引出数据_合同数据仓库'!$B$2:$BP$10000,29,FALSE),0)</f>
        <v>0</v>
      </c>
      <c r="S47" s="128">
        <f>IFERROR(VLOOKUP($L47,'2-2 引出数据_合同数据仓库'!$B$2:$BP$10000,4,FALSE),0)</f>
        <v>0</v>
      </c>
      <c r="T47" s="128"/>
      <c r="U47" s="128">
        <f>IFERROR(VLOOKUP($L47,'2-2 引出数据_合同数据仓库'!$B$2:$BP$10000,15,FALSE),0)</f>
        <v>0</v>
      </c>
      <c r="V47" s="128">
        <f t="shared" ref="V47:V50" si="491">U47/(S47-R47+1)*365</f>
        <v>0</v>
      </c>
      <c r="W47" s="128"/>
      <c r="X47" s="160">
        <v>45658</v>
      </c>
      <c r="Y47" s="160">
        <f t="shared" ref="Y47:Y50" si="492">X47+30</f>
        <v>45688</v>
      </c>
      <c r="Z47" s="164">
        <f t="shared" ref="Z47:Z50" si="493">IFERROR(IF(($R47-Y47)&gt;=0,0,IF(($S47-X47)&lt;0,0,IF(AND(($S47-Y47)&gt;0,(X47-$R47)&gt;0),$V47/365*(Y47-X47+1),IF(AND(($S47-Y47)&lt;=0,(X47-$R47)&gt;0),$V47/365*($S47-X47+1),$V47/365*(Y47-$R47+1))))),0)</f>
        <v>0</v>
      </c>
      <c r="AA47" s="160">
        <f t="shared" ref="AA47:AA50" si="494">Y47+1</f>
        <v>45689</v>
      </c>
      <c r="AB47" s="160">
        <f t="shared" ref="AB47:AB50" si="495">AA47+27</f>
        <v>45716</v>
      </c>
      <c r="AC47" s="164">
        <f t="shared" ref="AC47:AC50" si="496">IFERROR(IF(($R47-AB47)&gt;=0,0,IF(($S47-AA47)&lt;0,0,IF(AND(($S47-AB47)&gt;0,(AA47-$R47)&gt;0),$V47/365*(AB47-AA47+1),IF(AND(($S47-AB47)&lt;=0,(AA47-$R47)&gt;0),$V47/365*($S47-AA47+1),$V47/365*(AB47-$R47+1))))),0)</f>
        <v>0</v>
      </c>
      <c r="AD47" s="160">
        <f t="shared" ref="AD47:AD50" si="497">AB47+1</f>
        <v>45717</v>
      </c>
      <c r="AE47" s="160">
        <f t="shared" ref="AE47:AE50" si="498">AD47+30</f>
        <v>45747</v>
      </c>
      <c r="AF47" s="164">
        <f t="shared" ref="AF47:AF50" si="499">IFERROR(IF(($R47-AE47)&gt;=0,0,IF(($S47-AD47)&lt;0,0,IF(AND(($S47-AE47)&gt;0,(AD47-$R47)&gt;0),$V47/365*(AE47-AD47+1),IF(AND(($S47-AE47)&lt;=0,(AD47-$R47)&gt;0),$V47/365*($S47-AD47+1),$V47/365*(AE47-$R47+1))))),0)</f>
        <v>0</v>
      </c>
      <c r="AG47" s="160">
        <f t="shared" ref="AG47:AG50" si="500">AE47+1</f>
        <v>45748</v>
      </c>
      <c r="AH47" s="160">
        <f t="shared" ref="AH47:AH50" si="501">AG47+29</f>
        <v>45777</v>
      </c>
      <c r="AI47" s="164">
        <f t="shared" ref="AI47:AI50" si="502">IFERROR(IF(($R47-AH47)&gt;=0,0,IF(($S47-AG47)&lt;0,0,IF(AND(($S47-AH47)&gt;0,(AG47-$R47)&gt;0),$V47/365*(AH47-AG47+1),IF(AND(($S47-AH47)&lt;=0,(AG47-$R47)&gt;0),$V47/365*($S47-AG47+1),$V47/365*(AH47-$R47+1))))),0)</f>
        <v>0</v>
      </c>
      <c r="AJ47" s="160">
        <f t="shared" ref="AJ47:AJ50" si="503">AH47+1</f>
        <v>45778</v>
      </c>
      <c r="AK47" s="160">
        <f t="shared" ref="AK47:AK50" si="504">AJ47+30</f>
        <v>45808</v>
      </c>
      <c r="AL47" s="164">
        <f t="shared" ref="AL47:AL50" si="505">IFERROR(IF(($R47-AK47)&gt;=0,0,IF(($S47-AJ47)&lt;0,0,IF(AND(($S47-AK47)&gt;0,(AJ47-$R47)&gt;0),$V47/365*(AK47-AJ47+1),IF(AND(($S47-AK47)&lt;=0,(AJ47-$R47)&gt;0),$V47/365*($S47-AJ47+1),$V47/365*(AK47-$R47+1))))),0)</f>
        <v>0</v>
      </c>
      <c r="AM47" s="160">
        <f t="shared" ref="AM47:AM50" si="506">AK47+1</f>
        <v>45809</v>
      </c>
      <c r="AN47" s="160">
        <f t="shared" ref="AN47:AN50" si="507">AM47+29</f>
        <v>45838</v>
      </c>
      <c r="AO47" s="164">
        <f t="shared" ref="AO47:AO50" si="508">IFERROR(IF(($R47-AN47)&gt;=0,0,IF(($S47-AM47)&lt;0,0,IF(AND(($S47-AN47)&gt;0,(AM47-$R47)&gt;0),$V47/365*(AN47-AM47+1),IF(AND(($S47-AN47)&lt;=0,(AM47-$R47)&gt;0),$V47/365*($S47-AM47+1),$V47/365*(AN47-$R47+1))))),0)</f>
        <v>0</v>
      </c>
      <c r="AP47" s="160">
        <f t="shared" ref="AP47:AP50" si="509">AN47+1</f>
        <v>45839</v>
      </c>
      <c r="AQ47" s="160">
        <f t="shared" ref="AQ47:AQ50" si="510">AP47+30</f>
        <v>45869</v>
      </c>
      <c r="AR47" s="164">
        <f t="shared" ref="AR47:AR50" si="511">IFERROR(IF(($R47-AQ47)&gt;=0,0,IF(($S47-AP47)&lt;0,0,IF(AND(($S47-AQ47)&gt;0,(AP47-$R47)&gt;0),$V47/365*(AQ47-AP47+1),IF(AND(($S47-AQ47)&lt;=0,(AP47-$R47)&gt;0),$V47/365*($S47-AP47+1),$V47/365*(AQ47-$R47+1))))),0)</f>
        <v>0</v>
      </c>
      <c r="AS47" s="160">
        <f t="shared" ref="AS47:AS50" si="512">AQ47+1</f>
        <v>45870</v>
      </c>
      <c r="AT47" s="160">
        <f t="shared" ref="AT47:AT50" si="513">AS47+30</f>
        <v>45900</v>
      </c>
      <c r="AU47" s="164">
        <f t="shared" ref="AU47:AU50" si="514">IFERROR(IF(($R47-AT47)&gt;=0,0,IF(($S47-AS47)&lt;0,0,IF(AND(($S47-AT47)&gt;0,(AS47-$R47)&gt;0),$V47/365*(AT47-AS47+1),IF(AND(($S47-AT47)&lt;=0,(AS47-$R47)&gt;0),$V47/365*($S47-AS47+1),$V47/365*(AT47-$R47+1))))),0)</f>
        <v>0</v>
      </c>
      <c r="AV47" s="160">
        <f t="shared" ref="AV47:AV50" si="515">AT47+1</f>
        <v>45901</v>
      </c>
      <c r="AW47" s="160">
        <f t="shared" ref="AW47:AW50" si="516">AV47+29</f>
        <v>45930</v>
      </c>
      <c r="AX47" s="164">
        <f t="shared" ref="AX47:AX50" si="517">IFERROR(IF(($R47-AW47)&gt;=0,0,IF(($S47-AV47)&lt;0,0,IF(AND(($S47-AW47)&gt;0,(AV47-$R47)&gt;0),$V47/365*(AW47-AV47+1),IF(AND(($S47-AW47)&lt;=0,(AV47-$R47)&gt;0),$V47/365*($S47-AV47+1),$V47/365*(AW47-$R47+1))))),0)</f>
        <v>0</v>
      </c>
      <c r="AY47" s="160">
        <f t="shared" ref="AY47:AY50" si="518">AW47+1</f>
        <v>45931</v>
      </c>
      <c r="AZ47" s="160">
        <f t="shared" ref="AZ47:AZ50" si="519">AY47+30</f>
        <v>45961</v>
      </c>
      <c r="BA47" s="164">
        <f t="shared" ref="BA47:BA50" si="520">IFERROR(IF(($R47-AZ47)&gt;=0,0,IF(($S47-AY47)&lt;0,0,IF(AND(($S47-AZ47)&gt;0,(AY47-$R47)&gt;0),$V47/365*(AZ47-AY47+1),IF(AND(($S47-AZ47)&lt;=0,(AY47-$R47)&gt;0),$V47/365*($S47-AY47+1),$V47/365*(AZ47-$R47+1))))),0)</f>
        <v>0</v>
      </c>
      <c r="BB47" s="160">
        <f t="shared" ref="BB47:BB50" si="521">AZ47+1</f>
        <v>45962</v>
      </c>
      <c r="BC47" s="160">
        <f t="shared" ref="BC47:BC50" si="522">BB47+29</f>
        <v>45991</v>
      </c>
      <c r="BD47" s="164">
        <f t="shared" ref="BD47:BD50" si="523">IFERROR(IF(($R47-BC47)&gt;=0,0,IF(($S47-BB47)&lt;0,0,IF(AND(($S47-BC47)&gt;0,(BB47-$R47)&gt;0),$V47/365*(BC47-BB47+1),IF(AND(($S47-BC47)&lt;=0,(BB47-$R47)&gt;0),$V47/365*($S47-BB47+1),$V47/365*(BC47-$R47+1))))),0)</f>
        <v>0</v>
      </c>
      <c r="BE47" s="160">
        <f t="shared" ref="BE47:BE50" si="524">BC47+1</f>
        <v>45992</v>
      </c>
      <c r="BF47" s="160">
        <f t="shared" ref="BF47:BF50" si="525">BE47+30</f>
        <v>46022</v>
      </c>
      <c r="BG47" s="164">
        <f t="shared" ref="BG47:BG50" si="526">IFERROR(IF(($R47-BF47)&gt;=0,0,IF(($S47-BE47)&lt;0,0,IF(AND(($S47-BF47)&gt;0,(BE47-$R47)&gt;0),$V47/365*(BF47-BE47+1),IF(AND(($S47-BF47)&lt;=0,(BE47-$R47)&gt;0),$V47/365*($S47-BE47+1),$V47/365*(BF47-$R47+1))))),0)</f>
        <v>0</v>
      </c>
      <c r="BH47" s="160">
        <v>46023</v>
      </c>
      <c r="BI47" s="160">
        <f t="shared" ref="BI47:BI50" si="527">BH47+30</f>
        <v>46053</v>
      </c>
      <c r="BJ47" s="164">
        <f t="shared" ref="BJ47:BJ50" si="528">IFERROR(IF(($R47-BI47)&gt;=0,0,IF(($S47-BH47)&lt;0,0,IF(AND(($S47-BI47)&gt;0,(BH47-$R47)&gt;0),$V47/365*(BI47-BH47+1),IF(AND(($S47-BI47)&lt;=0,(BH47-$R47)&gt;0),$V47/365*($S47-BH47+1),$V47/365*(BI47-$R47+1))))),0)</f>
        <v>0</v>
      </c>
      <c r="BK47" s="160">
        <f t="shared" ref="BK47:BK50" si="529">BI47+1</f>
        <v>46054</v>
      </c>
      <c r="BL47" s="160">
        <f t="shared" ref="BL47:BL50" si="530">BK47+27</f>
        <v>46081</v>
      </c>
      <c r="BM47" s="164">
        <f t="shared" ref="BM47:BM50" si="531">IFERROR(IF(($R47-BL47)&gt;=0,0,IF(($S47-BK47)&lt;0,0,IF(AND(($S47-BL47)&gt;0,(BK47-$R47)&gt;0),$V47/365*(BL47-BK47+1),IF(AND(($S47-BL47)&lt;=0,(BK47-$R47)&gt;0),$V47/365*($S47-BK47+1),$V47/365*(BL47-$R47+1))))),0)</f>
        <v>0</v>
      </c>
      <c r="BN47" s="160">
        <f t="shared" ref="BN47:BN50" si="532">BL47+1</f>
        <v>46082</v>
      </c>
      <c r="BO47" s="160">
        <f t="shared" ref="BO47:BO50" si="533">BN47+30</f>
        <v>46112</v>
      </c>
      <c r="BP47" s="164">
        <f t="shared" ref="BP47:BP50" si="534">IFERROR(IF(($R47-BO47)&gt;=0,0,IF(($S47-BN47)&lt;0,0,IF(AND(($S47-BO47)&gt;0,(BN47-$R47)&gt;0),$V47/365*(BO47-BN47+1),IF(AND(($S47-BO47)&lt;=0,(BN47-$R47)&gt;0),$V47/365*($S47-BN47+1),$V47/365*(BO47-$R47+1))))),0)</f>
        <v>0</v>
      </c>
      <c r="BQ47" s="160">
        <f t="shared" ref="BQ47:BQ50" si="535">BO47+1</f>
        <v>46113</v>
      </c>
      <c r="BR47" s="160">
        <f t="shared" ref="BR47:BR50" si="536">BQ47+29</f>
        <v>46142</v>
      </c>
      <c r="BS47" s="164">
        <f t="shared" ref="BS47:BS50" si="537">IFERROR(IF(($R47-BR47)&gt;=0,0,IF(($S47-BQ47)&lt;0,0,IF(AND(($S47-BR47)&gt;0,(BQ47-$R47)&gt;0),$V47/365*(BR47-BQ47+1),IF(AND(($S47-BR47)&lt;=0,(BQ47-$R47)&gt;0),$V47/365*($S47-BQ47+1),$V47/365*(BR47-$R47+1))))),0)</f>
        <v>0</v>
      </c>
      <c r="BT47" s="160">
        <f t="shared" ref="BT47:BT50" si="538">BR47+1</f>
        <v>46143</v>
      </c>
      <c r="BU47" s="160">
        <f t="shared" ref="BU47:BU50" si="539">BT47+30</f>
        <v>46173</v>
      </c>
      <c r="BV47" s="164">
        <f t="shared" ref="BV47:BV50" si="540">IFERROR(IF(($R47-BU47)&gt;=0,0,IF(($S47-BT47)&lt;0,0,IF(AND(($S47-BU47)&gt;0,(BT47-$R47)&gt;0),$V47/365*(BU47-BT47+1),IF(AND(($S47-BU47)&lt;=0,(BT47-$R47)&gt;0),$V47/365*($S47-BT47+1),$V47/365*(BU47-$R47+1))))),0)</f>
        <v>0</v>
      </c>
      <c r="BW47" s="160">
        <f t="shared" ref="BW47:BW50" si="541">BU47+1</f>
        <v>46174</v>
      </c>
      <c r="BX47" s="160">
        <f t="shared" ref="BX47:BX50" si="542">BW47+29</f>
        <v>46203</v>
      </c>
      <c r="BY47" s="164">
        <f t="shared" ref="BY47:BY50" si="543">IFERROR(IF(($R47-BX47)&gt;=0,0,IF(($S47-BW47)&lt;0,0,IF(AND(($S47-BX47)&gt;0,(BW47-$R47)&gt;0),$V47/365*(BX47-BW47+1),IF(AND(($S47-BX47)&lt;=0,(BW47-$R47)&gt;0),$V47/365*($S47-BW47+1),$V47/365*(BX47-$R47+1))))),0)</f>
        <v>0</v>
      </c>
      <c r="BZ47" s="160">
        <f t="shared" ref="BZ47:BZ50" si="544">BX47+1</f>
        <v>46204</v>
      </c>
      <c r="CA47" s="160">
        <f t="shared" ref="CA47:CA50" si="545">BZ47+30</f>
        <v>46234</v>
      </c>
      <c r="CB47" s="164">
        <f t="shared" ref="CB47:CB50" si="546">IFERROR(IF(($R47-CA47)&gt;=0,0,IF(($S47-BZ47)&lt;0,0,IF(AND(($S47-CA47)&gt;0,(BZ47-$R47)&gt;0),$V47/365*(CA47-BZ47+1),IF(AND(($S47-CA47)&lt;=0,(BZ47-$R47)&gt;0),$V47/365*($S47-BZ47+1),$V47/365*(CA47-$R47+1))))),0)</f>
        <v>0</v>
      </c>
      <c r="CC47" s="160">
        <f t="shared" ref="CC47:CC50" si="547">CA47+1</f>
        <v>46235</v>
      </c>
      <c r="CD47" s="160">
        <f t="shared" ref="CD47:CD50" si="548">CC47+30</f>
        <v>46265</v>
      </c>
      <c r="CE47" s="164">
        <f t="shared" ref="CE47:CE50" si="549">IFERROR(IF(($R47-CD47)&gt;=0,0,IF(($S47-CC47)&lt;0,0,IF(AND(($S47-CD47)&gt;0,(CC47-$R47)&gt;0),$V47/365*(CD47-CC47+1),IF(AND(($S47-CD47)&lt;=0,(CC47-$R47)&gt;0),$V47/365*($S47-CC47+1),$V47/365*(CD47-$R47+1))))),0)</f>
        <v>0</v>
      </c>
      <c r="CF47" s="160">
        <f t="shared" ref="CF47:CF50" si="550">CD47+1</f>
        <v>46266</v>
      </c>
      <c r="CG47" s="160">
        <f t="shared" ref="CG47:CG50" si="551">CF47+29</f>
        <v>46295</v>
      </c>
      <c r="CH47" s="164">
        <f t="shared" ref="CH47:CH50" si="552">IFERROR(IF(($R47-CG47)&gt;=0,0,IF(($S47-CF47)&lt;0,0,IF(AND(($S47-CG47)&gt;0,(CF47-$R47)&gt;0),$V47/365*(CG47-CF47+1),IF(AND(($S47-CG47)&lt;=0,(CF47-$R47)&gt;0),$V47/365*($S47-CF47+1),$V47/365*(CG47-$R47+1))))),0)</f>
        <v>0</v>
      </c>
      <c r="CI47" s="160">
        <f t="shared" ref="CI47:CI50" si="553">CG47+1</f>
        <v>46296</v>
      </c>
      <c r="CJ47" s="160">
        <f t="shared" ref="CJ47:CJ50" si="554">CI47+30</f>
        <v>46326</v>
      </c>
      <c r="CK47" s="164">
        <f t="shared" ref="CK47:CK50" si="555">IFERROR(IF(($R47-CJ47)&gt;=0,0,IF(($S47-CI47)&lt;0,0,IF(AND(($S47-CJ47)&gt;0,(CI47-$R47)&gt;0),$V47/365*(CJ47-CI47+1),IF(AND(($S47-CJ47)&lt;=0,(CI47-$R47)&gt;0),$V47/365*($S47-CI47+1),$V47/365*(CJ47-$R47+1))))),0)</f>
        <v>0</v>
      </c>
      <c r="CL47" s="160">
        <f t="shared" ref="CL47:CL50" si="556">CJ47+1</f>
        <v>46327</v>
      </c>
      <c r="CM47" s="160">
        <f t="shared" ref="CM47:CM50" si="557">CL47+29</f>
        <v>46356</v>
      </c>
      <c r="CN47" s="164">
        <f t="shared" ref="CN47:CN50" si="558">IFERROR(IF(($R47-CM47)&gt;=0,0,IF(($S47-CL47)&lt;0,0,IF(AND(($S47-CM47)&gt;0,(CL47-$R47)&gt;0),$V47/365*(CM47-CL47+1),IF(AND(($S47-CM47)&lt;=0,(CL47-$R47)&gt;0),$V47/365*($S47-CL47+1),$V47/365*(CM47-$R47+1))))),0)</f>
        <v>0</v>
      </c>
      <c r="CO47" s="160">
        <f t="shared" ref="CO47:CO50" si="559">CM47+1</f>
        <v>46357</v>
      </c>
      <c r="CP47" s="160">
        <f t="shared" ref="CP47:CP50" si="560">CO47+30</f>
        <v>46387</v>
      </c>
      <c r="CQ47" s="164">
        <f t="shared" ref="CQ47:CQ50" si="561">IFERROR(IF(($R47-CP47)&gt;=0,0,IF(($S47-CO47)&lt;0,0,IF(AND(($S47-CP47)&gt;0,(CO47-$R47)&gt;0),$V47/365*(CP47-CO47+1),IF(AND(($S47-CP47)&lt;=0,(CO47-$R47)&gt;0),$V47/365*($S47-CO47+1),$V47/365*(CP47-$R47+1))))),0)</f>
        <v>0</v>
      </c>
    </row>
    <row r="48" s="86" customFormat="1" ht="24" customHeight="1" outlineLevel="4" spans="1:95">
      <c r="A48" s="125"/>
      <c r="B48" s="126"/>
      <c r="C48" s="127"/>
      <c r="D48" s="125"/>
      <c r="E48" s="126"/>
      <c r="F48" s="126"/>
      <c r="G48" s="126"/>
      <c r="H48" s="128"/>
      <c r="I48" s="128"/>
      <c r="J48" s="128">
        <f t="shared" si="5"/>
        <v>0</v>
      </c>
      <c r="K48" s="128">
        <f t="shared" ref="K48:K50" si="562">K47+1</f>
        <v>2</v>
      </c>
      <c r="L48" s="153"/>
      <c r="M48" s="154">
        <f>IFERROR(VLOOKUP($L48,'2-2 引出数据_合同数据仓库'!$B$2:$BP$10000,3,FALSE),0)</f>
        <v>0</v>
      </c>
      <c r="N48" s="128"/>
      <c r="O48" s="154">
        <f>IFERROR(VLOOKUP((LEFT(VLOOKUP($L48,'2-2 引出数据_合同数据仓库'!$B$2:$BP$10000,64,FALSE),15)&amp;(RIGHT(VLOOKUP($L48,'2-2 引出数据_合同数据仓库'!$B$2:$BP$10000,64,FALSE),4)+1)),'2-2 引出数据_合同数据仓库'!$B$2:$BP$10000,3,FALSE),0)</f>
        <v>0</v>
      </c>
      <c r="P48" s="128"/>
      <c r="Q48" s="128">
        <f>IFERROR(VLOOKUP($L48,'2-2 引出数据_合同数据仓库'!$B$2:$BP$10000,28,FALSE),0)</f>
        <v>0</v>
      </c>
      <c r="R48" s="128">
        <f>IFERROR(VLOOKUP($L48,'2-2 引出数据_合同数据仓库'!$B$2:$BP$10000,29,FALSE),0)</f>
        <v>0</v>
      </c>
      <c r="S48" s="128">
        <f>IFERROR(VLOOKUP($L48,'2-2 引出数据_合同数据仓库'!$B$2:$BP$10000,4,FALSE),0)</f>
        <v>0</v>
      </c>
      <c r="T48" s="128"/>
      <c r="U48" s="128">
        <f>IFERROR(VLOOKUP($L48,'2-2 引出数据_合同数据仓库'!$B$2:$BP$10000,15,FALSE),0)</f>
        <v>0</v>
      </c>
      <c r="V48" s="128">
        <f t="shared" si="491"/>
        <v>0</v>
      </c>
      <c r="W48" s="128"/>
      <c r="X48" s="160">
        <v>45658</v>
      </c>
      <c r="Y48" s="160">
        <f t="shared" si="492"/>
        <v>45688</v>
      </c>
      <c r="Z48" s="164">
        <f t="shared" si="493"/>
        <v>0</v>
      </c>
      <c r="AA48" s="160">
        <f t="shared" si="494"/>
        <v>45689</v>
      </c>
      <c r="AB48" s="160">
        <f t="shared" si="495"/>
        <v>45716</v>
      </c>
      <c r="AC48" s="164">
        <f t="shared" si="496"/>
        <v>0</v>
      </c>
      <c r="AD48" s="160">
        <f t="shared" si="497"/>
        <v>45717</v>
      </c>
      <c r="AE48" s="160">
        <f t="shared" si="498"/>
        <v>45747</v>
      </c>
      <c r="AF48" s="164">
        <f t="shared" si="499"/>
        <v>0</v>
      </c>
      <c r="AG48" s="160">
        <f t="shared" si="500"/>
        <v>45748</v>
      </c>
      <c r="AH48" s="160">
        <f t="shared" si="501"/>
        <v>45777</v>
      </c>
      <c r="AI48" s="164">
        <f t="shared" si="502"/>
        <v>0</v>
      </c>
      <c r="AJ48" s="160">
        <f t="shared" si="503"/>
        <v>45778</v>
      </c>
      <c r="AK48" s="160">
        <f t="shared" si="504"/>
        <v>45808</v>
      </c>
      <c r="AL48" s="164">
        <f t="shared" si="505"/>
        <v>0</v>
      </c>
      <c r="AM48" s="160">
        <f t="shared" si="506"/>
        <v>45809</v>
      </c>
      <c r="AN48" s="160">
        <f t="shared" si="507"/>
        <v>45838</v>
      </c>
      <c r="AO48" s="164">
        <f t="shared" si="508"/>
        <v>0</v>
      </c>
      <c r="AP48" s="160">
        <f t="shared" si="509"/>
        <v>45839</v>
      </c>
      <c r="AQ48" s="160">
        <f t="shared" si="510"/>
        <v>45869</v>
      </c>
      <c r="AR48" s="164">
        <f t="shared" si="511"/>
        <v>0</v>
      </c>
      <c r="AS48" s="160">
        <f t="shared" si="512"/>
        <v>45870</v>
      </c>
      <c r="AT48" s="160">
        <f t="shared" si="513"/>
        <v>45900</v>
      </c>
      <c r="AU48" s="164">
        <f t="shared" si="514"/>
        <v>0</v>
      </c>
      <c r="AV48" s="160">
        <f t="shared" si="515"/>
        <v>45901</v>
      </c>
      <c r="AW48" s="160">
        <f t="shared" si="516"/>
        <v>45930</v>
      </c>
      <c r="AX48" s="164">
        <f t="shared" si="517"/>
        <v>0</v>
      </c>
      <c r="AY48" s="160">
        <f t="shared" si="518"/>
        <v>45931</v>
      </c>
      <c r="AZ48" s="160">
        <f t="shared" si="519"/>
        <v>45961</v>
      </c>
      <c r="BA48" s="164">
        <f t="shared" si="520"/>
        <v>0</v>
      </c>
      <c r="BB48" s="160">
        <f t="shared" si="521"/>
        <v>45962</v>
      </c>
      <c r="BC48" s="160">
        <f t="shared" si="522"/>
        <v>45991</v>
      </c>
      <c r="BD48" s="164">
        <f t="shared" si="523"/>
        <v>0</v>
      </c>
      <c r="BE48" s="160">
        <f t="shared" si="524"/>
        <v>45992</v>
      </c>
      <c r="BF48" s="160">
        <f t="shared" si="525"/>
        <v>46022</v>
      </c>
      <c r="BG48" s="164">
        <f t="shared" si="526"/>
        <v>0</v>
      </c>
      <c r="BH48" s="160">
        <v>46023</v>
      </c>
      <c r="BI48" s="160">
        <f t="shared" si="527"/>
        <v>46053</v>
      </c>
      <c r="BJ48" s="164">
        <f t="shared" si="528"/>
        <v>0</v>
      </c>
      <c r="BK48" s="160">
        <f t="shared" si="529"/>
        <v>46054</v>
      </c>
      <c r="BL48" s="160">
        <f t="shared" si="530"/>
        <v>46081</v>
      </c>
      <c r="BM48" s="164">
        <f t="shared" si="531"/>
        <v>0</v>
      </c>
      <c r="BN48" s="160">
        <f t="shared" si="532"/>
        <v>46082</v>
      </c>
      <c r="BO48" s="160">
        <f t="shared" si="533"/>
        <v>46112</v>
      </c>
      <c r="BP48" s="164">
        <f t="shared" si="534"/>
        <v>0</v>
      </c>
      <c r="BQ48" s="160">
        <f t="shared" si="535"/>
        <v>46113</v>
      </c>
      <c r="BR48" s="160">
        <f t="shared" si="536"/>
        <v>46142</v>
      </c>
      <c r="BS48" s="164">
        <f t="shared" si="537"/>
        <v>0</v>
      </c>
      <c r="BT48" s="160">
        <f t="shared" si="538"/>
        <v>46143</v>
      </c>
      <c r="BU48" s="160">
        <f t="shared" si="539"/>
        <v>46173</v>
      </c>
      <c r="BV48" s="164">
        <f t="shared" si="540"/>
        <v>0</v>
      </c>
      <c r="BW48" s="160">
        <f t="shared" si="541"/>
        <v>46174</v>
      </c>
      <c r="BX48" s="160">
        <f t="shared" si="542"/>
        <v>46203</v>
      </c>
      <c r="BY48" s="164">
        <f t="shared" si="543"/>
        <v>0</v>
      </c>
      <c r="BZ48" s="160">
        <f t="shared" si="544"/>
        <v>46204</v>
      </c>
      <c r="CA48" s="160">
        <f t="shared" si="545"/>
        <v>46234</v>
      </c>
      <c r="CB48" s="164">
        <f t="shared" si="546"/>
        <v>0</v>
      </c>
      <c r="CC48" s="160">
        <f t="shared" si="547"/>
        <v>46235</v>
      </c>
      <c r="CD48" s="160">
        <f t="shared" si="548"/>
        <v>46265</v>
      </c>
      <c r="CE48" s="164">
        <f t="shared" si="549"/>
        <v>0</v>
      </c>
      <c r="CF48" s="160">
        <f t="shared" si="550"/>
        <v>46266</v>
      </c>
      <c r="CG48" s="160">
        <f t="shared" si="551"/>
        <v>46295</v>
      </c>
      <c r="CH48" s="164">
        <f t="shared" si="552"/>
        <v>0</v>
      </c>
      <c r="CI48" s="160">
        <f t="shared" si="553"/>
        <v>46296</v>
      </c>
      <c r="CJ48" s="160">
        <f t="shared" si="554"/>
        <v>46326</v>
      </c>
      <c r="CK48" s="164">
        <f t="shared" si="555"/>
        <v>0</v>
      </c>
      <c r="CL48" s="160">
        <f t="shared" si="556"/>
        <v>46327</v>
      </c>
      <c r="CM48" s="160">
        <f t="shared" si="557"/>
        <v>46356</v>
      </c>
      <c r="CN48" s="164">
        <f t="shared" si="558"/>
        <v>0</v>
      </c>
      <c r="CO48" s="160">
        <f t="shared" si="559"/>
        <v>46357</v>
      </c>
      <c r="CP48" s="160">
        <f t="shared" si="560"/>
        <v>46387</v>
      </c>
      <c r="CQ48" s="164">
        <f t="shared" si="561"/>
        <v>0</v>
      </c>
    </row>
    <row r="49" s="86" customFormat="1" ht="24" customHeight="1" outlineLevel="4" spans="1:95">
      <c r="A49" s="125"/>
      <c r="B49" s="126"/>
      <c r="C49" s="127"/>
      <c r="D49" s="125"/>
      <c r="E49" s="126"/>
      <c r="F49" s="126"/>
      <c r="G49" s="126"/>
      <c r="H49" s="128"/>
      <c r="I49" s="128"/>
      <c r="J49" s="128">
        <f t="shared" si="5"/>
        <v>0</v>
      </c>
      <c r="K49" s="128">
        <f t="shared" si="562"/>
        <v>3</v>
      </c>
      <c r="L49" s="153"/>
      <c r="M49" s="154">
        <f>IFERROR(VLOOKUP($L49,'2-2 引出数据_合同数据仓库'!$B$2:$BP$10000,3,FALSE),0)</f>
        <v>0</v>
      </c>
      <c r="N49" s="128"/>
      <c r="O49" s="154">
        <f>IFERROR(VLOOKUP((LEFT(VLOOKUP($L49,'2-2 引出数据_合同数据仓库'!$B$2:$BP$10000,64,FALSE),15)&amp;(RIGHT(VLOOKUP($L49,'2-2 引出数据_合同数据仓库'!$B$2:$BP$10000,64,FALSE),4)+1)),'2-2 引出数据_合同数据仓库'!$B$2:$BP$10000,3,FALSE),0)</f>
        <v>0</v>
      </c>
      <c r="P49" s="128"/>
      <c r="Q49" s="128">
        <f>IFERROR(VLOOKUP($L49,'2-2 引出数据_合同数据仓库'!$B$2:$BP$10000,28,FALSE),0)</f>
        <v>0</v>
      </c>
      <c r="R49" s="128">
        <f>IFERROR(VLOOKUP($L49,'2-2 引出数据_合同数据仓库'!$B$2:$BP$10000,29,FALSE),0)</f>
        <v>0</v>
      </c>
      <c r="S49" s="128">
        <f>IFERROR(VLOOKUP($L49,'2-2 引出数据_合同数据仓库'!$B$2:$BP$10000,4,FALSE),0)</f>
        <v>0</v>
      </c>
      <c r="T49" s="128"/>
      <c r="U49" s="128">
        <f>IFERROR(VLOOKUP($L49,'2-2 引出数据_合同数据仓库'!$B$2:$BP$10000,15,FALSE),0)</f>
        <v>0</v>
      </c>
      <c r="V49" s="128">
        <f t="shared" si="491"/>
        <v>0</v>
      </c>
      <c r="W49" s="128"/>
      <c r="X49" s="160">
        <v>45658</v>
      </c>
      <c r="Y49" s="160">
        <f t="shared" si="492"/>
        <v>45688</v>
      </c>
      <c r="Z49" s="164">
        <f t="shared" si="493"/>
        <v>0</v>
      </c>
      <c r="AA49" s="160">
        <f t="shared" si="494"/>
        <v>45689</v>
      </c>
      <c r="AB49" s="160">
        <f t="shared" si="495"/>
        <v>45716</v>
      </c>
      <c r="AC49" s="164">
        <f t="shared" si="496"/>
        <v>0</v>
      </c>
      <c r="AD49" s="160">
        <f t="shared" si="497"/>
        <v>45717</v>
      </c>
      <c r="AE49" s="160">
        <f t="shared" si="498"/>
        <v>45747</v>
      </c>
      <c r="AF49" s="164">
        <f t="shared" si="499"/>
        <v>0</v>
      </c>
      <c r="AG49" s="160">
        <f t="shared" si="500"/>
        <v>45748</v>
      </c>
      <c r="AH49" s="160">
        <f t="shared" si="501"/>
        <v>45777</v>
      </c>
      <c r="AI49" s="164">
        <f t="shared" si="502"/>
        <v>0</v>
      </c>
      <c r="AJ49" s="160">
        <f t="shared" si="503"/>
        <v>45778</v>
      </c>
      <c r="AK49" s="160">
        <f t="shared" si="504"/>
        <v>45808</v>
      </c>
      <c r="AL49" s="164">
        <f t="shared" si="505"/>
        <v>0</v>
      </c>
      <c r="AM49" s="160">
        <f t="shared" si="506"/>
        <v>45809</v>
      </c>
      <c r="AN49" s="160">
        <f t="shared" si="507"/>
        <v>45838</v>
      </c>
      <c r="AO49" s="164">
        <f t="shared" si="508"/>
        <v>0</v>
      </c>
      <c r="AP49" s="160">
        <f t="shared" si="509"/>
        <v>45839</v>
      </c>
      <c r="AQ49" s="160">
        <f t="shared" si="510"/>
        <v>45869</v>
      </c>
      <c r="AR49" s="164">
        <f t="shared" si="511"/>
        <v>0</v>
      </c>
      <c r="AS49" s="160">
        <f t="shared" si="512"/>
        <v>45870</v>
      </c>
      <c r="AT49" s="160">
        <f t="shared" si="513"/>
        <v>45900</v>
      </c>
      <c r="AU49" s="164">
        <f t="shared" si="514"/>
        <v>0</v>
      </c>
      <c r="AV49" s="160">
        <f t="shared" si="515"/>
        <v>45901</v>
      </c>
      <c r="AW49" s="160">
        <f t="shared" si="516"/>
        <v>45930</v>
      </c>
      <c r="AX49" s="164">
        <f t="shared" si="517"/>
        <v>0</v>
      </c>
      <c r="AY49" s="160">
        <f t="shared" si="518"/>
        <v>45931</v>
      </c>
      <c r="AZ49" s="160">
        <f t="shared" si="519"/>
        <v>45961</v>
      </c>
      <c r="BA49" s="164">
        <f t="shared" si="520"/>
        <v>0</v>
      </c>
      <c r="BB49" s="160">
        <f t="shared" si="521"/>
        <v>45962</v>
      </c>
      <c r="BC49" s="160">
        <f t="shared" si="522"/>
        <v>45991</v>
      </c>
      <c r="BD49" s="164">
        <f t="shared" si="523"/>
        <v>0</v>
      </c>
      <c r="BE49" s="160">
        <f t="shared" si="524"/>
        <v>45992</v>
      </c>
      <c r="BF49" s="160">
        <f t="shared" si="525"/>
        <v>46022</v>
      </c>
      <c r="BG49" s="164">
        <f t="shared" si="526"/>
        <v>0</v>
      </c>
      <c r="BH49" s="160">
        <v>46023</v>
      </c>
      <c r="BI49" s="160">
        <f t="shared" si="527"/>
        <v>46053</v>
      </c>
      <c r="BJ49" s="164">
        <f t="shared" si="528"/>
        <v>0</v>
      </c>
      <c r="BK49" s="160">
        <f t="shared" si="529"/>
        <v>46054</v>
      </c>
      <c r="BL49" s="160">
        <f t="shared" si="530"/>
        <v>46081</v>
      </c>
      <c r="BM49" s="164">
        <f t="shared" si="531"/>
        <v>0</v>
      </c>
      <c r="BN49" s="160">
        <f t="shared" si="532"/>
        <v>46082</v>
      </c>
      <c r="BO49" s="160">
        <f t="shared" si="533"/>
        <v>46112</v>
      </c>
      <c r="BP49" s="164">
        <f t="shared" si="534"/>
        <v>0</v>
      </c>
      <c r="BQ49" s="160">
        <f t="shared" si="535"/>
        <v>46113</v>
      </c>
      <c r="BR49" s="160">
        <f t="shared" si="536"/>
        <v>46142</v>
      </c>
      <c r="BS49" s="164">
        <f t="shared" si="537"/>
        <v>0</v>
      </c>
      <c r="BT49" s="160">
        <f t="shared" si="538"/>
        <v>46143</v>
      </c>
      <c r="BU49" s="160">
        <f t="shared" si="539"/>
        <v>46173</v>
      </c>
      <c r="BV49" s="164">
        <f t="shared" si="540"/>
        <v>0</v>
      </c>
      <c r="BW49" s="160">
        <f t="shared" si="541"/>
        <v>46174</v>
      </c>
      <c r="BX49" s="160">
        <f t="shared" si="542"/>
        <v>46203</v>
      </c>
      <c r="BY49" s="164">
        <f t="shared" si="543"/>
        <v>0</v>
      </c>
      <c r="BZ49" s="160">
        <f t="shared" si="544"/>
        <v>46204</v>
      </c>
      <c r="CA49" s="160">
        <f t="shared" si="545"/>
        <v>46234</v>
      </c>
      <c r="CB49" s="164">
        <f t="shared" si="546"/>
        <v>0</v>
      </c>
      <c r="CC49" s="160">
        <f t="shared" si="547"/>
        <v>46235</v>
      </c>
      <c r="CD49" s="160">
        <f t="shared" si="548"/>
        <v>46265</v>
      </c>
      <c r="CE49" s="164">
        <f t="shared" si="549"/>
        <v>0</v>
      </c>
      <c r="CF49" s="160">
        <f t="shared" si="550"/>
        <v>46266</v>
      </c>
      <c r="CG49" s="160">
        <f t="shared" si="551"/>
        <v>46295</v>
      </c>
      <c r="CH49" s="164">
        <f t="shared" si="552"/>
        <v>0</v>
      </c>
      <c r="CI49" s="160">
        <f t="shared" si="553"/>
        <v>46296</v>
      </c>
      <c r="CJ49" s="160">
        <f t="shared" si="554"/>
        <v>46326</v>
      </c>
      <c r="CK49" s="164">
        <f t="shared" si="555"/>
        <v>0</v>
      </c>
      <c r="CL49" s="160">
        <f t="shared" si="556"/>
        <v>46327</v>
      </c>
      <c r="CM49" s="160">
        <f t="shared" si="557"/>
        <v>46356</v>
      </c>
      <c r="CN49" s="164">
        <f t="shared" si="558"/>
        <v>0</v>
      </c>
      <c r="CO49" s="160">
        <f t="shared" si="559"/>
        <v>46357</v>
      </c>
      <c r="CP49" s="160">
        <f t="shared" si="560"/>
        <v>46387</v>
      </c>
      <c r="CQ49" s="164">
        <f t="shared" si="561"/>
        <v>0</v>
      </c>
    </row>
    <row r="50" s="86" customFormat="1" ht="24" customHeight="1" outlineLevel="4" spans="1:95">
      <c r="A50" s="125"/>
      <c r="B50" s="126"/>
      <c r="C50" s="127"/>
      <c r="D50" s="125"/>
      <c r="E50" s="126"/>
      <c r="F50" s="126"/>
      <c r="G50" s="126"/>
      <c r="H50" s="128"/>
      <c r="I50" s="128"/>
      <c r="J50" s="128">
        <f t="shared" si="5"/>
        <v>0</v>
      </c>
      <c r="K50" s="128">
        <f t="shared" si="562"/>
        <v>4</v>
      </c>
      <c r="L50" s="153"/>
      <c r="M50" s="154">
        <f>IFERROR(VLOOKUP($L50,'2-2 引出数据_合同数据仓库'!$B$2:$BP$10000,3,FALSE),0)</f>
        <v>0</v>
      </c>
      <c r="N50" s="128"/>
      <c r="O50" s="154">
        <f>IFERROR(VLOOKUP((LEFT(VLOOKUP($L50,'2-2 引出数据_合同数据仓库'!$B$2:$BP$10000,64,FALSE),15)&amp;(RIGHT(VLOOKUP($L50,'2-2 引出数据_合同数据仓库'!$B$2:$BP$10000,64,FALSE),4)+1)),'2-2 引出数据_合同数据仓库'!$B$2:$BP$10000,3,FALSE),0)</f>
        <v>0</v>
      </c>
      <c r="P50" s="128"/>
      <c r="Q50" s="128">
        <f>IFERROR(VLOOKUP($L50,'2-2 引出数据_合同数据仓库'!$B$2:$BP$10000,28,FALSE),0)</f>
        <v>0</v>
      </c>
      <c r="R50" s="128">
        <f>IFERROR(VLOOKUP($L50,'2-2 引出数据_合同数据仓库'!$B$2:$BP$10000,29,FALSE),0)</f>
        <v>0</v>
      </c>
      <c r="S50" s="128">
        <f>IFERROR(VLOOKUP($L50,'2-2 引出数据_合同数据仓库'!$B$2:$BP$10000,4,FALSE),0)</f>
        <v>0</v>
      </c>
      <c r="T50" s="128"/>
      <c r="U50" s="128">
        <f>IFERROR(VLOOKUP($L50,'2-2 引出数据_合同数据仓库'!$B$2:$BP$10000,15,FALSE),0)</f>
        <v>0</v>
      </c>
      <c r="V50" s="128">
        <f t="shared" si="491"/>
        <v>0</v>
      </c>
      <c r="W50" s="128"/>
      <c r="X50" s="160">
        <v>45658</v>
      </c>
      <c r="Y50" s="160">
        <f t="shared" si="492"/>
        <v>45688</v>
      </c>
      <c r="Z50" s="164">
        <f t="shared" si="493"/>
        <v>0</v>
      </c>
      <c r="AA50" s="160">
        <f t="shared" si="494"/>
        <v>45689</v>
      </c>
      <c r="AB50" s="160">
        <f t="shared" si="495"/>
        <v>45716</v>
      </c>
      <c r="AC50" s="164">
        <f t="shared" si="496"/>
        <v>0</v>
      </c>
      <c r="AD50" s="160">
        <f t="shared" si="497"/>
        <v>45717</v>
      </c>
      <c r="AE50" s="160">
        <f t="shared" si="498"/>
        <v>45747</v>
      </c>
      <c r="AF50" s="164">
        <f t="shared" si="499"/>
        <v>0</v>
      </c>
      <c r="AG50" s="160">
        <f t="shared" si="500"/>
        <v>45748</v>
      </c>
      <c r="AH50" s="160">
        <f t="shared" si="501"/>
        <v>45777</v>
      </c>
      <c r="AI50" s="164">
        <f t="shared" si="502"/>
        <v>0</v>
      </c>
      <c r="AJ50" s="160">
        <f t="shared" si="503"/>
        <v>45778</v>
      </c>
      <c r="AK50" s="160">
        <f t="shared" si="504"/>
        <v>45808</v>
      </c>
      <c r="AL50" s="164">
        <f t="shared" si="505"/>
        <v>0</v>
      </c>
      <c r="AM50" s="160">
        <f t="shared" si="506"/>
        <v>45809</v>
      </c>
      <c r="AN50" s="160">
        <f t="shared" si="507"/>
        <v>45838</v>
      </c>
      <c r="AO50" s="164">
        <f t="shared" si="508"/>
        <v>0</v>
      </c>
      <c r="AP50" s="160">
        <f t="shared" si="509"/>
        <v>45839</v>
      </c>
      <c r="AQ50" s="160">
        <f t="shared" si="510"/>
        <v>45869</v>
      </c>
      <c r="AR50" s="164">
        <f t="shared" si="511"/>
        <v>0</v>
      </c>
      <c r="AS50" s="160">
        <f t="shared" si="512"/>
        <v>45870</v>
      </c>
      <c r="AT50" s="160">
        <f t="shared" si="513"/>
        <v>45900</v>
      </c>
      <c r="AU50" s="164">
        <f t="shared" si="514"/>
        <v>0</v>
      </c>
      <c r="AV50" s="160">
        <f t="shared" si="515"/>
        <v>45901</v>
      </c>
      <c r="AW50" s="160">
        <f t="shared" si="516"/>
        <v>45930</v>
      </c>
      <c r="AX50" s="164">
        <f t="shared" si="517"/>
        <v>0</v>
      </c>
      <c r="AY50" s="160">
        <f t="shared" si="518"/>
        <v>45931</v>
      </c>
      <c r="AZ50" s="160">
        <f t="shared" si="519"/>
        <v>45961</v>
      </c>
      <c r="BA50" s="164">
        <f t="shared" si="520"/>
        <v>0</v>
      </c>
      <c r="BB50" s="160">
        <f t="shared" si="521"/>
        <v>45962</v>
      </c>
      <c r="BC50" s="160">
        <f t="shared" si="522"/>
        <v>45991</v>
      </c>
      <c r="BD50" s="164">
        <f t="shared" si="523"/>
        <v>0</v>
      </c>
      <c r="BE50" s="160">
        <f t="shared" si="524"/>
        <v>45992</v>
      </c>
      <c r="BF50" s="160">
        <f t="shared" si="525"/>
        <v>46022</v>
      </c>
      <c r="BG50" s="164">
        <f t="shared" si="526"/>
        <v>0</v>
      </c>
      <c r="BH50" s="160">
        <v>46023</v>
      </c>
      <c r="BI50" s="160">
        <f t="shared" si="527"/>
        <v>46053</v>
      </c>
      <c r="BJ50" s="164">
        <f t="shared" si="528"/>
        <v>0</v>
      </c>
      <c r="BK50" s="160">
        <f t="shared" si="529"/>
        <v>46054</v>
      </c>
      <c r="BL50" s="160">
        <f t="shared" si="530"/>
        <v>46081</v>
      </c>
      <c r="BM50" s="164">
        <f t="shared" si="531"/>
        <v>0</v>
      </c>
      <c r="BN50" s="160">
        <f t="shared" si="532"/>
        <v>46082</v>
      </c>
      <c r="BO50" s="160">
        <f t="shared" si="533"/>
        <v>46112</v>
      </c>
      <c r="BP50" s="164">
        <f t="shared" si="534"/>
        <v>0</v>
      </c>
      <c r="BQ50" s="160">
        <f t="shared" si="535"/>
        <v>46113</v>
      </c>
      <c r="BR50" s="160">
        <f t="shared" si="536"/>
        <v>46142</v>
      </c>
      <c r="BS50" s="164">
        <f t="shared" si="537"/>
        <v>0</v>
      </c>
      <c r="BT50" s="160">
        <f t="shared" si="538"/>
        <v>46143</v>
      </c>
      <c r="BU50" s="160">
        <f t="shared" si="539"/>
        <v>46173</v>
      </c>
      <c r="BV50" s="164">
        <f t="shared" si="540"/>
        <v>0</v>
      </c>
      <c r="BW50" s="160">
        <f t="shared" si="541"/>
        <v>46174</v>
      </c>
      <c r="BX50" s="160">
        <f t="shared" si="542"/>
        <v>46203</v>
      </c>
      <c r="BY50" s="164">
        <f t="shared" si="543"/>
        <v>0</v>
      </c>
      <c r="BZ50" s="160">
        <f t="shared" si="544"/>
        <v>46204</v>
      </c>
      <c r="CA50" s="160">
        <f t="shared" si="545"/>
        <v>46234</v>
      </c>
      <c r="CB50" s="164">
        <f t="shared" si="546"/>
        <v>0</v>
      </c>
      <c r="CC50" s="160">
        <f t="shared" si="547"/>
        <v>46235</v>
      </c>
      <c r="CD50" s="160">
        <f t="shared" si="548"/>
        <v>46265</v>
      </c>
      <c r="CE50" s="164">
        <f t="shared" si="549"/>
        <v>0</v>
      </c>
      <c r="CF50" s="160">
        <f t="shared" si="550"/>
        <v>46266</v>
      </c>
      <c r="CG50" s="160">
        <f t="shared" si="551"/>
        <v>46295</v>
      </c>
      <c r="CH50" s="164">
        <f t="shared" si="552"/>
        <v>0</v>
      </c>
      <c r="CI50" s="160">
        <f t="shared" si="553"/>
        <v>46296</v>
      </c>
      <c r="CJ50" s="160">
        <f t="shared" si="554"/>
        <v>46326</v>
      </c>
      <c r="CK50" s="164">
        <f t="shared" si="555"/>
        <v>0</v>
      </c>
      <c r="CL50" s="160">
        <f t="shared" si="556"/>
        <v>46327</v>
      </c>
      <c r="CM50" s="160">
        <f t="shared" si="557"/>
        <v>46356</v>
      </c>
      <c r="CN50" s="164">
        <f t="shared" si="558"/>
        <v>0</v>
      </c>
      <c r="CO50" s="160">
        <f t="shared" si="559"/>
        <v>46357</v>
      </c>
      <c r="CP50" s="160">
        <f t="shared" si="560"/>
        <v>46387</v>
      </c>
      <c r="CQ50" s="164">
        <f t="shared" si="561"/>
        <v>0</v>
      </c>
    </row>
    <row r="51" s="86" customFormat="1" ht="24" customHeight="1" outlineLevel="4" spans="1:95">
      <c r="A51" s="129" t="s">
        <v>2806</v>
      </c>
      <c r="B51" s="130"/>
      <c r="C51" s="130"/>
      <c r="D51" s="130"/>
      <c r="E51" s="130"/>
      <c r="F51" s="130"/>
      <c r="G51" s="131"/>
      <c r="H51" s="132"/>
      <c r="I51" s="132"/>
      <c r="J51" s="132"/>
      <c r="K51" s="132"/>
      <c r="L51" s="155"/>
      <c r="M51" s="155"/>
      <c r="N51" s="132"/>
      <c r="O51" s="132"/>
      <c r="P51" s="132"/>
      <c r="Q51" s="132"/>
      <c r="R51" s="132"/>
      <c r="S51" s="132"/>
      <c r="T51" s="132"/>
      <c r="U51" s="132"/>
      <c r="V51" s="132"/>
      <c r="W51" s="132"/>
      <c r="X51" s="132"/>
      <c r="Y51" s="132"/>
      <c r="Z51" s="132"/>
      <c r="AA51" s="132"/>
      <c r="AB51" s="132"/>
      <c r="AC51" s="132"/>
      <c r="AD51" s="132"/>
      <c r="AE51" s="132"/>
      <c r="AF51" s="132"/>
      <c r="AG51" s="132"/>
      <c r="AH51" s="132"/>
      <c r="AI51" s="132"/>
      <c r="AJ51" s="132"/>
      <c r="AK51" s="132"/>
      <c r="AL51" s="132"/>
      <c r="AM51" s="132"/>
      <c r="AN51" s="132"/>
      <c r="AO51" s="132"/>
      <c r="AP51" s="132"/>
      <c r="AQ51" s="132"/>
      <c r="AR51" s="132"/>
      <c r="AS51" s="132"/>
      <c r="AT51" s="132"/>
      <c r="AU51" s="132"/>
      <c r="AV51" s="132"/>
      <c r="AW51" s="132"/>
      <c r="AX51" s="132"/>
      <c r="AY51" s="132"/>
      <c r="AZ51" s="132"/>
      <c r="BA51" s="132"/>
      <c r="BB51" s="132"/>
      <c r="BC51" s="132"/>
      <c r="BD51" s="132"/>
      <c r="BE51" s="132"/>
      <c r="BF51" s="132"/>
      <c r="BG51" s="132"/>
      <c r="BH51" s="132"/>
      <c r="BI51" s="132"/>
      <c r="BJ51" s="132"/>
      <c r="BK51" s="132"/>
      <c r="BL51" s="132"/>
      <c r="BM51" s="132"/>
      <c r="BN51" s="132"/>
      <c r="BO51" s="132"/>
      <c r="BP51" s="132"/>
      <c r="BQ51" s="132"/>
      <c r="BR51" s="132"/>
      <c r="BS51" s="132"/>
      <c r="BT51" s="132"/>
      <c r="BU51" s="132"/>
      <c r="BV51" s="132"/>
      <c r="BW51" s="132"/>
      <c r="BX51" s="132"/>
      <c r="BY51" s="132"/>
      <c r="BZ51" s="132"/>
      <c r="CA51" s="132"/>
      <c r="CB51" s="132"/>
      <c r="CC51" s="132"/>
      <c r="CD51" s="132"/>
      <c r="CE51" s="132"/>
      <c r="CF51" s="132"/>
      <c r="CG51" s="132"/>
      <c r="CH51" s="132"/>
      <c r="CI51" s="132"/>
      <c r="CJ51" s="132"/>
      <c r="CK51" s="132"/>
      <c r="CL51" s="132"/>
      <c r="CM51" s="132"/>
      <c r="CN51" s="132"/>
      <c r="CO51" s="132"/>
      <c r="CP51" s="132"/>
      <c r="CQ51" s="132"/>
    </row>
    <row r="52" ht="24" customHeight="1" outlineLevel="3" spans="1:95">
      <c r="A52" s="121"/>
      <c r="B52" s="122" t="s">
        <v>784</v>
      </c>
      <c r="C52" s="123" t="s">
        <v>70</v>
      </c>
      <c r="D52" s="121" t="s">
        <v>68</v>
      </c>
      <c r="E52" s="122"/>
      <c r="F52" s="122"/>
      <c r="G52" s="122"/>
      <c r="H52" s="124">
        <f>X52+AA52+AD52+AG52+AJ52+AM52+AP52+AS52+AV52+AY52+BB52+BE52</f>
        <v>0</v>
      </c>
      <c r="I52" s="124">
        <f>Y52+AB52+AE52+AH52+AK52+AN52+AQ52+AT52+AW52+AZ52+BC52+BF52</f>
        <v>0</v>
      </c>
      <c r="J52" s="124">
        <f t="shared" si="5"/>
        <v>0</v>
      </c>
      <c r="K52" s="124"/>
      <c r="L52" s="152"/>
      <c r="M52" s="152"/>
      <c r="N52" s="124"/>
      <c r="O52" s="124"/>
      <c r="P52" s="124"/>
      <c r="Q52" s="124"/>
      <c r="R52" s="124"/>
      <c r="S52" s="124"/>
      <c r="T52" s="124"/>
      <c r="U52" s="124"/>
      <c r="V52" s="124"/>
      <c r="W52" s="124"/>
      <c r="X52" s="124">
        <f>VLOOKUP($C52,'1 预算编制表单'!$C:$BJ,27,FALSE)</f>
        <v>0</v>
      </c>
      <c r="Y52" s="124">
        <f>X52-Z52</f>
        <v>0</v>
      </c>
      <c r="Z52" s="124">
        <f>SUM(Z53:Z57)</f>
        <v>0</v>
      </c>
      <c r="AA52" s="124">
        <f>VLOOKUP($C52,'1 预算编制表单'!$C:$BJ,30,FALSE)</f>
        <v>0</v>
      </c>
      <c r="AB52" s="124">
        <f>AA52-AC52</f>
        <v>0</v>
      </c>
      <c r="AC52" s="124">
        <f>SUM(AC53:AC57)</f>
        <v>0</v>
      </c>
      <c r="AD52" s="124">
        <f>VLOOKUP($C52,'1 预算编制表单'!$C:$BJ,33,FALSE)</f>
        <v>0</v>
      </c>
      <c r="AE52" s="124">
        <f>AD52-AF52</f>
        <v>0</v>
      </c>
      <c r="AF52" s="124">
        <f>SUM(AF53:AF57)</f>
        <v>0</v>
      </c>
      <c r="AG52" s="124">
        <f>VLOOKUP($C52,'1 预算编制表单'!$C:$BJ,36,FALSE)</f>
        <v>0</v>
      </c>
      <c r="AH52" s="124">
        <f>AG52-AI52</f>
        <v>0</v>
      </c>
      <c r="AI52" s="124">
        <f>SUM(AI53:AI57)</f>
        <v>0</v>
      </c>
      <c r="AJ52" s="124">
        <f>VLOOKUP($C52,'1 预算编制表单'!$C:$BJ,39,FALSE)</f>
        <v>0</v>
      </c>
      <c r="AK52" s="124">
        <f>AJ52-AL52</f>
        <v>0</v>
      </c>
      <c r="AL52" s="124">
        <f>SUM(AL53:AL57)</f>
        <v>0</v>
      </c>
      <c r="AM52" s="124">
        <f>VLOOKUP($C52,'1 预算编制表单'!$C:$BJ,42,FALSE)</f>
        <v>0</v>
      </c>
      <c r="AN52" s="124">
        <f>AM52-AO52</f>
        <v>0</v>
      </c>
      <c r="AO52" s="124">
        <f>SUM(AO53:AO57)</f>
        <v>0</v>
      </c>
      <c r="AP52" s="124">
        <f>VLOOKUP($C52,'1 预算编制表单'!$C:$BJ,45,FALSE)</f>
        <v>0</v>
      </c>
      <c r="AQ52" s="124">
        <f>AP52-AR52</f>
        <v>0</v>
      </c>
      <c r="AR52" s="124">
        <f>SUM(AR53:AR57)</f>
        <v>0</v>
      </c>
      <c r="AS52" s="124">
        <f>VLOOKUP($C52,'1 预算编制表单'!$C:$BJ,48,FALSE)</f>
        <v>0</v>
      </c>
      <c r="AT52" s="124">
        <f>AS52-AU52</f>
        <v>0</v>
      </c>
      <c r="AU52" s="124">
        <f>SUM(AU53:AU57)</f>
        <v>0</v>
      </c>
      <c r="AV52" s="124">
        <f>VLOOKUP($C52,'1 预算编制表单'!$C:$BJ,51,FALSE)</f>
        <v>0</v>
      </c>
      <c r="AW52" s="124">
        <f>AV52-AX52</f>
        <v>0</v>
      </c>
      <c r="AX52" s="124">
        <f>SUM(AX53:AX57)</f>
        <v>0</v>
      </c>
      <c r="AY52" s="124">
        <f>VLOOKUP($C52,'1 预算编制表单'!$C:$BJ,54,FALSE)</f>
        <v>0</v>
      </c>
      <c r="AZ52" s="124">
        <f>AY52-BA52</f>
        <v>0</v>
      </c>
      <c r="BA52" s="124">
        <f>SUM(BA53:BA57)</f>
        <v>0</v>
      </c>
      <c r="BB52" s="124">
        <f>VLOOKUP($C52,'1 预算编制表单'!$C:$BJ,57,FALSE)</f>
        <v>0</v>
      </c>
      <c r="BC52" s="124">
        <f>BB52-BD52</f>
        <v>0</v>
      </c>
      <c r="BD52" s="124">
        <f>SUM(BD53:BD57)</f>
        <v>0</v>
      </c>
      <c r="BE52" s="124">
        <f>VLOOKUP($C52,'1 预算编制表单'!$C:$BJ,60,FALSE)</f>
        <v>0</v>
      </c>
      <c r="BF52" s="124">
        <f>BE52-BG52</f>
        <v>0</v>
      </c>
      <c r="BG52" s="124">
        <f>SUM(BG53:BG57)</f>
        <v>0</v>
      </c>
      <c r="BH52" s="124">
        <f>VLOOKUP($C52,'1 预算编制表单'!$C:$BJ,27,FALSE)</f>
        <v>0</v>
      </c>
      <c r="BI52" s="124">
        <f>BH52-BJ52</f>
        <v>0</v>
      </c>
      <c r="BJ52" s="124">
        <f>SUM(BJ53:BJ57)</f>
        <v>0</v>
      </c>
      <c r="BK52" s="124">
        <f>VLOOKUP($C52,'1 预算编制表单'!$C:$BJ,30,FALSE)</f>
        <v>0</v>
      </c>
      <c r="BL52" s="124">
        <f>BK52-BM52</f>
        <v>0</v>
      </c>
      <c r="BM52" s="124">
        <f>SUM(BM53:BM57)</f>
        <v>0</v>
      </c>
      <c r="BN52" s="124">
        <f>VLOOKUP($C52,'1 预算编制表单'!$C:$BJ,33,FALSE)</f>
        <v>0</v>
      </c>
      <c r="BO52" s="124">
        <f>BN52-BP52</f>
        <v>0</v>
      </c>
      <c r="BP52" s="124">
        <f>SUM(BP53:BP57)</f>
        <v>0</v>
      </c>
      <c r="BQ52" s="124">
        <f>VLOOKUP($C52,'1 预算编制表单'!$C:$BJ,36,FALSE)</f>
        <v>0</v>
      </c>
      <c r="BR52" s="124">
        <f>BQ52-BS52</f>
        <v>0</v>
      </c>
      <c r="BS52" s="124">
        <f>SUM(BS53:BS57)</f>
        <v>0</v>
      </c>
      <c r="BT52" s="124">
        <f>VLOOKUP($C52,'1 预算编制表单'!$C:$BJ,39,FALSE)</f>
        <v>0</v>
      </c>
      <c r="BU52" s="124">
        <f>BT52-BV52</f>
        <v>0</v>
      </c>
      <c r="BV52" s="124">
        <f>SUM(BV53:BV57)</f>
        <v>0</v>
      </c>
      <c r="BW52" s="124">
        <f>VLOOKUP($C52,'1 预算编制表单'!$C:$BJ,42,FALSE)</f>
        <v>0</v>
      </c>
      <c r="BX52" s="124">
        <f>BW52-BY52</f>
        <v>0</v>
      </c>
      <c r="BY52" s="124">
        <f>SUM(BY53:BY57)</f>
        <v>0</v>
      </c>
      <c r="BZ52" s="124">
        <f>VLOOKUP($C52,'1 预算编制表单'!$C:$BJ,45,FALSE)</f>
        <v>0</v>
      </c>
      <c r="CA52" s="124">
        <f>BZ52-CB52</f>
        <v>0</v>
      </c>
      <c r="CB52" s="124">
        <f>SUM(CB53:CB57)</f>
        <v>0</v>
      </c>
      <c r="CC52" s="124">
        <f>VLOOKUP($C52,'1 预算编制表单'!$C:$BJ,48,FALSE)</f>
        <v>0</v>
      </c>
      <c r="CD52" s="124">
        <f>CC52-CE52</f>
        <v>0</v>
      </c>
      <c r="CE52" s="124">
        <f>SUM(CE53:CE57)</f>
        <v>0</v>
      </c>
      <c r="CF52" s="124">
        <f>VLOOKUP($C52,'1 预算编制表单'!$C:$BJ,51,FALSE)</f>
        <v>0</v>
      </c>
      <c r="CG52" s="124">
        <f>CF52-CH52</f>
        <v>0</v>
      </c>
      <c r="CH52" s="124">
        <f>SUM(CH53:CH57)</f>
        <v>0</v>
      </c>
      <c r="CI52" s="124">
        <f>VLOOKUP($C52,'1 预算编制表单'!$C:$BJ,54,FALSE)</f>
        <v>0</v>
      </c>
      <c r="CJ52" s="124">
        <f>CI52-CK52</f>
        <v>0</v>
      </c>
      <c r="CK52" s="124">
        <f>SUM(CK53:CK57)</f>
        <v>0</v>
      </c>
      <c r="CL52" s="124">
        <f>VLOOKUP($C52,'1 预算编制表单'!$C:$BJ,57,FALSE)</f>
        <v>0</v>
      </c>
      <c r="CM52" s="124">
        <f>CL52-CN52</f>
        <v>0</v>
      </c>
      <c r="CN52" s="124">
        <f>SUM(CN53:CN57)</f>
        <v>0</v>
      </c>
      <c r="CO52" s="124">
        <f>VLOOKUP($C52,'1 预算编制表单'!$C:$BJ,60,FALSE)</f>
        <v>0</v>
      </c>
      <c r="CP52" s="124">
        <f>CO52-CQ52</f>
        <v>0</v>
      </c>
      <c r="CQ52" s="124">
        <f>SUM(CQ53:CQ57)</f>
        <v>0</v>
      </c>
    </row>
    <row r="53" s="87" customFormat="1" ht="24" customHeight="1" outlineLevel="4" spans="1:95">
      <c r="A53" s="134"/>
      <c r="B53" s="135"/>
      <c r="C53" s="136" t="s">
        <v>898</v>
      </c>
      <c r="D53" s="134" t="s">
        <v>2807</v>
      </c>
      <c r="E53" s="135"/>
      <c r="F53" s="135"/>
      <c r="G53" s="135"/>
      <c r="H53" s="137"/>
      <c r="I53" s="137"/>
      <c r="J53" s="137">
        <f t="shared" si="5"/>
        <v>0</v>
      </c>
      <c r="K53" s="137"/>
      <c r="L53" s="158"/>
      <c r="M53" s="158"/>
      <c r="N53" s="137"/>
      <c r="O53" s="158"/>
      <c r="P53" s="137"/>
      <c r="Q53" s="137"/>
      <c r="R53" s="137"/>
      <c r="S53" s="137"/>
      <c r="T53" s="137"/>
      <c r="U53" s="137"/>
      <c r="V53" s="137"/>
      <c r="W53" s="137"/>
      <c r="X53" s="161"/>
      <c r="Y53" s="161"/>
      <c r="Z53" s="137">
        <f>报销单计算表!B25</f>
        <v>0</v>
      </c>
      <c r="AA53" s="161"/>
      <c r="AB53" s="161"/>
      <c r="AC53" s="137">
        <f>报销单计算表!C25</f>
        <v>0</v>
      </c>
      <c r="AD53" s="161"/>
      <c r="AE53" s="161"/>
      <c r="AF53" s="137">
        <f>报销单计算表!D25</f>
        <v>0</v>
      </c>
      <c r="AG53" s="161"/>
      <c r="AH53" s="161"/>
      <c r="AI53" s="137">
        <f>报销单计算表!E25</f>
        <v>0</v>
      </c>
      <c r="AJ53" s="161"/>
      <c r="AK53" s="161"/>
      <c r="AL53" s="137">
        <f>报销单计算表!F25</f>
        <v>0</v>
      </c>
      <c r="AM53" s="161"/>
      <c r="AN53" s="161"/>
      <c r="AO53" s="137">
        <f>报销单计算表!G25</f>
        <v>0</v>
      </c>
      <c r="AP53" s="161"/>
      <c r="AQ53" s="161"/>
      <c r="AR53" s="137">
        <f>报销单计算表!H25</f>
        <v>0</v>
      </c>
      <c r="AS53" s="161"/>
      <c r="AT53" s="161"/>
      <c r="AU53" s="137">
        <f>报销单计算表!I25</f>
        <v>0</v>
      </c>
      <c r="AV53" s="161"/>
      <c r="AW53" s="161"/>
      <c r="AX53" s="137">
        <f>报销单计算表!J25</f>
        <v>0</v>
      </c>
      <c r="AY53" s="161"/>
      <c r="AZ53" s="161"/>
      <c r="BA53" s="137">
        <f>报销单计算表!K25</f>
        <v>0</v>
      </c>
      <c r="BB53" s="161"/>
      <c r="BC53" s="161"/>
      <c r="BD53" s="137">
        <f>报销单计算表!L25</f>
        <v>0</v>
      </c>
      <c r="BE53" s="161"/>
      <c r="BF53" s="161"/>
      <c r="BG53" s="137">
        <f>报销单计算表!M25</f>
        <v>0</v>
      </c>
      <c r="BH53" s="161">
        <v>46023</v>
      </c>
      <c r="BI53" s="161">
        <f t="shared" ref="BI53" si="563">BH53+30</f>
        <v>46053</v>
      </c>
      <c r="BJ53" s="137">
        <f t="shared" ref="BJ53" si="564">IFERROR(IF(($R53-BI53)&gt;=0,0,IF(($S53-BH53)&lt;0,0,IF(AND(($S53-BI53)&gt;0,(BH53-$R53)&gt;0),$V53/365*(BI53-BH53+1),IF(AND(($S53-BI53)&lt;=0,(BH53-$R53)&gt;0),$V53/365*($S53-BH53+1),$V53/365*(BI53-$R53+1))))),0)</f>
        <v>0</v>
      </c>
      <c r="BK53" s="161">
        <f t="shared" ref="BK53" si="565">BI53+1</f>
        <v>46054</v>
      </c>
      <c r="BL53" s="161">
        <f t="shared" ref="BL53" si="566">BK53+27</f>
        <v>46081</v>
      </c>
      <c r="BM53" s="137">
        <f t="shared" ref="BM53" si="567">IFERROR(IF(($R53-BL53)&gt;=0,0,IF(($S53-BK53)&lt;0,0,IF(AND(($S53-BL53)&gt;0,(BK53-$R53)&gt;0),$V53/365*(BL53-BK53+1),IF(AND(($S53-BL53)&lt;=0,(BK53-$R53)&gt;0),$V53/365*($S53-BK53+1),$V53/365*(BL53-$R53+1))))),0)</f>
        <v>0</v>
      </c>
      <c r="BN53" s="161">
        <f t="shared" ref="BN53" si="568">BL53+1</f>
        <v>46082</v>
      </c>
      <c r="BO53" s="161">
        <f t="shared" ref="BO53" si="569">BN53+30</f>
        <v>46112</v>
      </c>
      <c r="BP53" s="137">
        <f t="shared" ref="BP53" si="570">IFERROR(IF(($R53-BO53)&gt;=0,0,IF(($S53-BN53)&lt;0,0,IF(AND(($S53-BO53)&gt;0,(BN53-$R53)&gt;0),$V53/365*(BO53-BN53+1),IF(AND(($S53-BO53)&lt;=0,(BN53-$R53)&gt;0),$V53/365*($S53-BN53+1),$V53/365*(BO53-$R53+1))))),0)</f>
        <v>0</v>
      </c>
      <c r="BQ53" s="161">
        <f t="shared" ref="BQ53" si="571">BO53+1</f>
        <v>46113</v>
      </c>
      <c r="BR53" s="161">
        <f t="shared" ref="BR53" si="572">BQ53+29</f>
        <v>46142</v>
      </c>
      <c r="BS53" s="137">
        <f t="shared" ref="BS53" si="573">IFERROR(IF(($R53-BR53)&gt;=0,0,IF(($S53-BQ53)&lt;0,0,IF(AND(($S53-BR53)&gt;0,(BQ53-$R53)&gt;0),$V53/365*(BR53-BQ53+1),IF(AND(($S53-BR53)&lt;=0,(BQ53-$R53)&gt;0),$V53/365*($S53-BQ53+1),$V53/365*(BR53-$R53+1))))),0)</f>
        <v>0</v>
      </c>
      <c r="BT53" s="161">
        <f t="shared" ref="BT53" si="574">BR53+1</f>
        <v>46143</v>
      </c>
      <c r="BU53" s="161">
        <f t="shared" ref="BU53" si="575">BT53+30</f>
        <v>46173</v>
      </c>
      <c r="BV53" s="137">
        <f t="shared" ref="BV53" si="576">IFERROR(IF(($R53-BU53)&gt;=0,0,IF(($S53-BT53)&lt;0,0,IF(AND(($S53-BU53)&gt;0,(BT53-$R53)&gt;0),$V53/365*(BU53-BT53+1),IF(AND(($S53-BU53)&lt;=0,(BT53-$R53)&gt;0),$V53/365*($S53-BT53+1),$V53/365*(BU53-$R53+1))))),0)</f>
        <v>0</v>
      </c>
      <c r="BW53" s="161">
        <f t="shared" ref="BW53" si="577">BU53+1</f>
        <v>46174</v>
      </c>
      <c r="BX53" s="161">
        <f t="shared" ref="BX53" si="578">BW53+29</f>
        <v>46203</v>
      </c>
      <c r="BY53" s="137">
        <f t="shared" ref="BY53" si="579">IFERROR(IF(($R53-BX53)&gt;=0,0,IF(($S53-BW53)&lt;0,0,IF(AND(($S53-BX53)&gt;0,(BW53-$R53)&gt;0),$V53/365*(BX53-BW53+1),IF(AND(($S53-BX53)&lt;=0,(BW53-$R53)&gt;0),$V53/365*($S53-BW53+1),$V53/365*(BX53-$R53+1))))),0)</f>
        <v>0</v>
      </c>
      <c r="BZ53" s="161">
        <f t="shared" ref="BZ53" si="580">BX53+1</f>
        <v>46204</v>
      </c>
      <c r="CA53" s="161">
        <f t="shared" ref="CA53" si="581">BZ53+30</f>
        <v>46234</v>
      </c>
      <c r="CB53" s="137">
        <f t="shared" ref="CB53" si="582">IFERROR(IF(($R53-CA53)&gt;=0,0,IF(($S53-BZ53)&lt;0,0,IF(AND(($S53-CA53)&gt;0,(BZ53-$R53)&gt;0),$V53/365*(CA53-BZ53+1),IF(AND(($S53-CA53)&lt;=0,(BZ53-$R53)&gt;0),$V53/365*($S53-BZ53+1),$V53/365*(CA53-$R53+1))))),0)</f>
        <v>0</v>
      </c>
      <c r="CC53" s="161">
        <f t="shared" ref="CC53" si="583">CA53+1</f>
        <v>46235</v>
      </c>
      <c r="CD53" s="161">
        <f t="shared" ref="CD53" si="584">CC53+30</f>
        <v>46265</v>
      </c>
      <c r="CE53" s="137">
        <f t="shared" ref="CE53" si="585">IFERROR(IF(($R53-CD53)&gt;=0,0,IF(($S53-CC53)&lt;0,0,IF(AND(($S53-CD53)&gt;0,(CC53-$R53)&gt;0),$V53/365*(CD53-CC53+1),IF(AND(($S53-CD53)&lt;=0,(CC53-$R53)&gt;0),$V53/365*($S53-CC53+1),$V53/365*(CD53-$R53+1))))),0)</f>
        <v>0</v>
      </c>
      <c r="CF53" s="161">
        <f t="shared" ref="CF53" si="586">CD53+1</f>
        <v>46266</v>
      </c>
      <c r="CG53" s="161">
        <f t="shared" ref="CG53" si="587">CF53+29</f>
        <v>46295</v>
      </c>
      <c r="CH53" s="137">
        <f t="shared" ref="CH53" si="588">IFERROR(IF(($R53-CG53)&gt;=0,0,IF(($S53-CF53)&lt;0,0,IF(AND(($S53-CG53)&gt;0,(CF53-$R53)&gt;0),$V53/365*(CG53-CF53+1),IF(AND(($S53-CG53)&lt;=0,(CF53-$R53)&gt;0),$V53/365*($S53-CF53+1),$V53/365*(CG53-$R53+1))))),0)</f>
        <v>0</v>
      </c>
      <c r="CI53" s="161">
        <f t="shared" ref="CI53" si="589">CG53+1</f>
        <v>46296</v>
      </c>
      <c r="CJ53" s="161">
        <f t="shared" ref="CJ53" si="590">CI53+30</f>
        <v>46326</v>
      </c>
      <c r="CK53" s="137">
        <f t="shared" ref="CK53" si="591">IFERROR(IF(($R53-CJ53)&gt;=0,0,IF(($S53-CI53)&lt;0,0,IF(AND(($S53-CJ53)&gt;0,(CI53-$R53)&gt;0),$V53/365*(CJ53-CI53+1),IF(AND(($S53-CJ53)&lt;=0,(CI53-$R53)&gt;0),$V53/365*($S53-CI53+1),$V53/365*(CJ53-$R53+1))))),0)</f>
        <v>0</v>
      </c>
      <c r="CL53" s="161">
        <f t="shared" ref="CL53" si="592">CJ53+1</f>
        <v>46327</v>
      </c>
      <c r="CM53" s="161">
        <f t="shared" ref="CM53" si="593">CL53+29</f>
        <v>46356</v>
      </c>
      <c r="CN53" s="137">
        <f t="shared" ref="CN53" si="594">IFERROR(IF(($R53-CM53)&gt;=0,0,IF(($S53-CL53)&lt;0,0,IF(AND(($S53-CM53)&gt;0,(CL53-$R53)&gt;0),$V53/365*(CM53-CL53+1),IF(AND(($S53-CM53)&lt;=0,(CL53-$R53)&gt;0),$V53/365*($S53-CL53+1),$V53/365*(CM53-$R53+1))))),0)</f>
        <v>0</v>
      </c>
      <c r="CO53" s="161">
        <f t="shared" ref="CO53" si="595">CM53+1</f>
        <v>46357</v>
      </c>
      <c r="CP53" s="161">
        <f t="shared" ref="CP53" si="596">CO53+30</f>
        <v>46387</v>
      </c>
      <c r="CQ53" s="137">
        <f t="shared" ref="CQ53" si="597">IFERROR(IF(($R53-CP53)&gt;=0,0,IF(($S53-CO53)&lt;0,0,IF(AND(($S53-CP53)&gt;0,(CO53-$R53)&gt;0),$V53/365*(CP53-CO53+1),IF(AND(($S53-CP53)&lt;=0,(CO53-$R53)&gt;0),$V53/365*($S53-CO53+1),$V53/365*(CP53-$R53+1))))),0)</f>
        <v>0</v>
      </c>
    </row>
    <row r="54" s="86" customFormat="1" ht="24" customHeight="1" outlineLevel="4" spans="1:95">
      <c r="A54" s="125"/>
      <c r="B54" s="126"/>
      <c r="C54" s="127"/>
      <c r="D54" s="125"/>
      <c r="E54" s="126"/>
      <c r="F54" s="126"/>
      <c r="G54" s="126"/>
      <c r="H54" s="128"/>
      <c r="I54" s="128"/>
      <c r="J54" s="128">
        <f t="shared" si="5"/>
        <v>0</v>
      </c>
      <c r="K54" s="128">
        <f t="shared" ref="K54:K56" si="598">K53+1</f>
        <v>1</v>
      </c>
      <c r="L54" s="153"/>
      <c r="M54" s="154">
        <f>IFERROR(VLOOKUP($L54,'2-2 引出数据_合同数据仓库'!$B$2:$BP$10000,3,FALSE),0)</f>
        <v>0</v>
      </c>
      <c r="N54" s="128"/>
      <c r="O54" s="154">
        <f>IFERROR(VLOOKUP((LEFT(VLOOKUP($L54,'2-2 引出数据_合同数据仓库'!$B$2:$BP$10000,64,FALSE),15)&amp;(RIGHT(VLOOKUP($L54,'2-2 引出数据_合同数据仓库'!$B$2:$BP$10000,64,FALSE),4)+1)),'2-2 引出数据_合同数据仓库'!$B$2:$BP$10000,3,FALSE),0)</f>
        <v>0</v>
      </c>
      <c r="P54" s="128"/>
      <c r="Q54" s="128">
        <f>IFERROR(VLOOKUP($L54,'2-2 引出数据_合同数据仓库'!$B$2:$BP$10000,28,FALSE),0)</f>
        <v>0</v>
      </c>
      <c r="R54" s="128">
        <f>IFERROR(VLOOKUP($L54,'2-2 引出数据_合同数据仓库'!$B$2:$BP$10000,29,FALSE),0)</f>
        <v>0</v>
      </c>
      <c r="S54" s="128">
        <f>IFERROR(VLOOKUP($L54,'2-2 引出数据_合同数据仓库'!$B$2:$BP$10000,4,FALSE),0)</f>
        <v>0</v>
      </c>
      <c r="T54" s="128"/>
      <c r="U54" s="128">
        <f>IFERROR(VLOOKUP($L54,'2-2 引出数据_合同数据仓库'!$B$2:$BP$10000,15,FALSE),0)</f>
        <v>0</v>
      </c>
      <c r="V54" s="128">
        <f t="shared" ref="V54:V56" si="599">U54/(S54-R54+1)*365</f>
        <v>0</v>
      </c>
      <c r="W54" s="128"/>
      <c r="X54" s="160">
        <v>45658</v>
      </c>
      <c r="Y54" s="160">
        <f t="shared" ref="Y54:Y56" si="600">X54+30</f>
        <v>45688</v>
      </c>
      <c r="Z54" s="164">
        <f t="shared" ref="Z54:Z56" si="601">IFERROR(IF(($R54-Y54)&gt;=0,0,IF(($S54-X54)&lt;0,0,IF(AND(($S54-Y54)&gt;0,(X54-$R54)&gt;0),$V54/365*(Y54-X54+1),IF(AND(($S54-Y54)&lt;=0,(X54-$R54)&gt;0),$V54/365*($S54-X54+1),$V54/365*(Y54-$R54+1))))),0)</f>
        <v>0</v>
      </c>
      <c r="AA54" s="160">
        <f t="shared" ref="AA54:AA56" si="602">Y54+1</f>
        <v>45689</v>
      </c>
      <c r="AB54" s="160">
        <f t="shared" ref="AB54:AB56" si="603">AA54+27</f>
        <v>45716</v>
      </c>
      <c r="AC54" s="164">
        <f t="shared" ref="AC54:AC56" si="604">IFERROR(IF(($R54-AB54)&gt;=0,0,IF(($S54-AA54)&lt;0,0,IF(AND(($S54-AB54)&gt;0,(AA54-$R54)&gt;0),$V54/365*(AB54-AA54+1),IF(AND(($S54-AB54)&lt;=0,(AA54-$R54)&gt;0),$V54/365*($S54-AA54+1),$V54/365*(AB54-$R54+1))))),0)</f>
        <v>0</v>
      </c>
      <c r="AD54" s="160">
        <f t="shared" ref="AD54:AD56" si="605">AB54+1</f>
        <v>45717</v>
      </c>
      <c r="AE54" s="160">
        <f t="shared" ref="AE54:AE56" si="606">AD54+30</f>
        <v>45747</v>
      </c>
      <c r="AF54" s="164">
        <f t="shared" ref="AF54:AF56" si="607">IFERROR(IF(($R54-AE54)&gt;=0,0,IF(($S54-AD54)&lt;0,0,IF(AND(($S54-AE54)&gt;0,(AD54-$R54)&gt;0),$V54/365*(AE54-AD54+1),IF(AND(($S54-AE54)&lt;=0,(AD54-$R54)&gt;0),$V54/365*($S54-AD54+1),$V54/365*(AE54-$R54+1))))),0)</f>
        <v>0</v>
      </c>
      <c r="AG54" s="160">
        <f t="shared" ref="AG54:AG56" si="608">AE54+1</f>
        <v>45748</v>
      </c>
      <c r="AH54" s="160">
        <f t="shared" ref="AH54:AH56" si="609">AG54+29</f>
        <v>45777</v>
      </c>
      <c r="AI54" s="164">
        <f t="shared" ref="AI54:AI56" si="610">IFERROR(IF(($R54-AH54)&gt;=0,0,IF(($S54-AG54)&lt;0,0,IF(AND(($S54-AH54)&gt;0,(AG54-$R54)&gt;0),$V54/365*(AH54-AG54+1),IF(AND(($S54-AH54)&lt;=0,(AG54-$R54)&gt;0),$V54/365*($S54-AG54+1),$V54/365*(AH54-$R54+1))))),0)</f>
        <v>0</v>
      </c>
      <c r="AJ54" s="160">
        <f t="shared" ref="AJ54:AJ56" si="611">AH54+1</f>
        <v>45778</v>
      </c>
      <c r="AK54" s="160">
        <f t="shared" ref="AK54:AK56" si="612">AJ54+30</f>
        <v>45808</v>
      </c>
      <c r="AL54" s="164">
        <f t="shared" ref="AL54:AL56" si="613">IFERROR(IF(($R54-AK54)&gt;=0,0,IF(($S54-AJ54)&lt;0,0,IF(AND(($S54-AK54)&gt;0,(AJ54-$R54)&gt;0),$V54/365*(AK54-AJ54+1),IF(AND(($S54-AK54)&lt;=0,(AJ54-$R54)&gt;0),$V54/365*($S54-AJ54+1),$V54/365*(AK54-$R54+1))))),0)</f>
        <v>0</v>
      </c>
      <c r="AM54" s="160">
        <f t="shared" ref="AM54:AM56" si="614">AK54+1</f>
        <v>45809</v>
      </c>
      <c r="AN54" s="160">
        <f t="shared" ref="AN54:AN56" si="615">AM54+29</f>
        <v>45838</v>
      </c>
      <c r="AO54" s="164">
        <f t="shared" ref="AO54:AO56" si="616">IFERROR(IF(($R54-AN54)&gt;=0,0,IF(($S54-AM54)&lt;0,0,IF(AND(($S54-AN54)&gt;0,(AM54-$R54)&gt;0),$V54/365*(AN54-AM54+1),IF(AND(($S54-AN54)&lt;=0,(AM54-$R54)&gt;0),$V54/365*($S54-AM54+1),$V54/365*(AN54-$R54+1))))),0)</f>
        <v>0</v>
      </c>
      <c r="AP54" s="160">
        <f t="shared" ref="AP54:AP56" si="617">AN54+1</f>
        <v>45839</v>
      </c>
      <c r="AQ54" s="160">
        <f t="shared" ref="AQ54:AQ56" si="618">AP54+30</f>
        <v>45869</v>
      </c>
      <c r="AR54" s="164">
        <f t="shared" ref="AR54:AR56" si="619">IFERROR(IF(($R54-AQ54)&gt;=0,0,IF(($S54-AP54)&lt;0,0,IF(AND(($S54-AQ54)&gt;0,(AP54-$R54)&gt;0),$V54/365*(AQ54-AP54+1),IF(AND(($S54-AQ54)&lt;=0,(AP54-$R54)&gt;0),$V54/365*($S54-AP54+1),$V54/365*(AQ54-$R54+1))))),0)</f>
        <v>0</v>
      </c>
      <c r="AS54" s="160">
        <f t="shared" ref="AS54:AS56" si="620">AQ54+1</f>
        <v>45870</v>
      </c>
      <c r="AT54" s="160">
        <f t="shared" ref="AT54:AT56" si="621">AS54+30</f>
        <v>45900</v>
      </c>
      <c r="AU54" s="164">
        <f t="shared" ref="AU54:AU56" si="622">IFERROR(IF(($R54-AT54)&gt;=0,0,IF(($S54-AS54)&lt;0,0,IF(AND(($S54-AT54)&gt;0,(AS54-$R54)&gt;0),$V54/365*(AT54-AS54+1),IF(AND(($S54-AT54)&lt;=0,(AS54-$R54)&gt;0),$V54/365*($S54-AS54+1),$V54/365*(AT54-$R54+1))))),0)</f>
        <v>0</v>
      </c>
      <c r="AV54" s="160">
        <f t="shared" ref="AV54:AV56" si="623">AT54+1</f>
        <v>45901</v>
      </c>
      <c r="AW54" s="160">
        <f t="shared" ref="AW54:AW56" si="624">AV54+29</f>
        <v>45930</v>
      </c>
      <c r="AX54" s="164">
        <f t="shared" ref="AX54:AX56" si="625">IFERROR(IF(($R54-AW54)&gt;=0,0,IF(($S54-AV54)&lt;0,0,IF(AND(($S54-AW54)&gt;0,(AV54-$R54)&gt;0),$V54/365*(AW54-AV54+1),IF(AND(($S54-AW54)&lt;=0,(AV54-$R54)&gt;0),$V54/365*($S54-AV54+1),$V54/365*(AW54-$R54+1))))),0)</f>
        <v>0</v>
      </c>
      <c r="AY54" s="160">
        <f t="shared" ref="AY54:AY56" si="626">AW54+1</f>
        <v>45931</v>
      </c>
      <c r="AZ54" s="160">
        <f t="shared" ref="AZ54:AZ56" si="627">AY54+30</f>
        <v>45961</v>
      </c>
      <c r="BA54" s="164">
        <f t="shared" ref="BA54:BA56" si="628">IFERROR(IF(($R54-AZ54)&gt;=0,0,IF(($S54-AY54)&lt;0,0,IF(AND(($S54-AZ54)&gt;0,(AY54-$R54)&gt;0),$V54/365*(AZ54-AY54+1),IF(AND(($S54-AZ54)&lt;=0,(AY54-$R54)&gt;0),$V54/365*($S54-AY54+1),$V54/365*(AZ54-$R54+1))))),0)</f>
        <v>0</v>
      </c>
      <c r="BB54" s="160">
        <f t="shared" ref="BB54:BB56" si="629">AZ54+1</f>
        <v>45962</v>
      </c>
      <c r="BC54" s="160">
        <f t="shared" ref="BC54:BC56" si="630">BB54+29</f>
        <v>45991</v>
      </c>
      <c r="BD54" s="164">
        <f t="shared" ref="BD54:BD56" si="631">IFERROR(IF(($R54-BC54)&gt;=0,0,IF(($S54-BB54)&lt;0,0,IF(AND(($S54-BC54)&gt;0,(BB54-$R54)&gt;0),$V54/365*(BC54-BB54+1),IF(AND(($S54-BC54)&lt;=0,(BB54-$R54)&gt;0),$V54/365*($S54-BB54+1),$V54/365*(BC54-$R54+1))))),0)</f>
        <v>0</v>
      </c>
      <c r="BE54" s="160">
        <f t="shared" ref="BE54:BE56" si="632">BC54+1</f>
        <v>45992</v>
      </c>
      <c r="BF54" s="160">
        <f t="shared" ref="BF54:BF56" si="633">BE54+30</f>
        <v>46022</v>
      </c>
      <c r="BG54" s="164">
        <f t="shared" ref="BG54:BG56" si="634">IFERROR(IF(($R54-BF54)&gt;=0,0,IF(($S54-BE54)&lt;0,0,IF(AND(($S54-BF54)&gt;0,(BE54-$R54)&gt;0),$V54/365*(BF54-BE54+1),IF(AND(($S54-BF54)&lt;=0,(BE54-$R54)&gt;0),$V54/365*($S54-BE54+1),$V54/365*(BF54-$R54+1))))),0)</f>
        <v>0</v>
      </c>
      <c r="BH54" s="160">
        <v>46023</v>
      </c>
      <c r="BI54" s="160">
        <f t="shared" ref="BI54:BI56" si="635">BH54+30</f>
        <v>46053</v>
      </c>
      <c r="BJ54" s="164">
        <f t="shared" ref="BJ54:BJ56" si="636">IFERROR(IF(($R54-BI54)&gt;=0,0,IF(($S54-BH54)&lt;0,0,IF(AND(($S54-BI54)&gt;0,(BH54-$R54)&gt;0),$V54/365*(BI54-BH54+1),IF(AND(($S54-BI54)&lt;=0,(BH54-$R54)&gt;0),$V54/365*($S54-BH54+1),$V54/365*(BI54-$R54+1))))),0)</f>
        <v>0</v>
      </c>
      <c r="BK54" s="160">
        <f t="shared" ref="BK54:BK56" si="637">BI54+1</f>
        <v>46054</v>
      </c>
      <c r="BL54" s="160">
        <f t="shared" ref="BL54:BL56" si="638">BK54+27</f>
        <v>46081</v>
      </c>
      <c r="BM54" s="164">
        <f t="shared" ref="BM54:BM56" si="639">IFERROR(IF(($R54-BL54)&gt;=0,0,IF(($S54-BK54)&lt;0,0,IF(AND(($S54-BL54)&gt;0,(BK54-$R54)&gt;0),$V54/365*(BL54-BK54+1),IF(AND(($S54-BL54)&lt;=0,(BK54-$R54)&gt;0),$V54/365*($S54-BK54+1),$V54/365*(BL54-$R54+1))))),0)</f>
        <v>0</v>
      </c>
      <c r="BN54" s="160">
        <f t="shared" ref="BN54:BN56" si="640">BL54+1</f>
        <v>46082</v>
      </c>
      <c r="BO54" s="160">
        <f t="shared" ref="BO54:BO56" si="641">BN54+30</f>
        <v>46112</v>
      </c>
      <c r="BP54" s="164">
        <f t="shared" ref="BP54:BP56" si="642">IFERROR(IF(($R54-BO54)&gt;=0,0,IF(($S54-BN54)&lt;0,0,IF(AND(($S54-BO54)&gt;0,(BN54-$R54)&gt;0),$V54/365*(BO54-BN54+1),IF(AND(($S54-BO54)&lt;=0,(BN54-$R54)&gt;0),$V54/365*($S54-BN54+1),$V54/365*(BO54-$R54+1))))),0)</f>
        <v>0</v>
      </c>
      <c r="BQ54" s="160">
        <f t="shared" ref="BQ54:BQ56" si="643">BO54+1</f>
        <v>46113</v>
      </c>
      <c r="BR54" s="160">
        <f t="shared" ref="BR54:BR56" si="644">BQ54+29</f>
        <v>46142</v>
      </c>
      <c r="BS54" s="164">
        <f t="shared" ref="BS54:BS56" si="645">IFERROR(IF(($R54-BR54)&gt;=0,0,IF(($S54-BQ54)&lt;0,0,IF(AND(($S54-BR54)&gt;0,(BQ54-$R54)&gt;0),$V54/365*(BR54-BQ54+1),IF(AND(($S54-BR54)&lt;=0,(BQ54-$R54)&gt;0),$V54/365*($S54-BQ54+1),$V54/365*(BR54-$R54+1))))),0)</f>
        <v>0</v>
      </c>
      <c r="BT54" s="160">
        <f t="shared" ref="BT54:BT56" si="646">BR54+1</f>
        <v>46143</v>
      </c>
      <c r="BU54" s="160">
        <f t="shared" ref="BU54:BU56" si="647">BT54+30</f>
        <v>46173</v>
      </c>
      <c r="BV54" s="164">
        <f t="shared" ref="BV54:BV56" si="648">IFERROR(IF(($R54-BU54)&gt;=0,0,IF(($S54-BT54)&lt;0,0,IF(AND(($S54-BU54)&gt;0,(BT54-$R54)&gt;0),$V54/365*(BU54-BT54+1),IF(AND(($S54-BU54)&lt;=0,(BT54-$R54)&gt;0),$V54/365*($S54-BT54+1),$V54/365*(BU54-$R54+1))))),0)</f>
        <v>0</v>
      </c>
      <c r="BW54" s="160">
        <f t="shared" ref="BW54:BW56" si="649">BU54+1</f>
        <v>46174</v>
      </c>
      <c r="BX54" s="160">
        <f t="shared" ref="BX54:BX56" si="650">BW54+29</f>
        <v>46203</v>
      </c>
      <c r="BY54" s="164">
        <f t="shared" ref="BY54:BY56" si="651">IFERROR(IF(($R54-BX54)&gt;=0,0,IF(($S54-BW54)&lt;0,0,IF(AND(($S54-BX54)&gt;0,(BW54-$R54)&gt;0),$V54/365*(BX54-BW54+1),IF(AND(($S54-BX54)&lt;=0,(BW54-$R54)&gt;0),$V54/365*($S54-BW54+1),$V54/365*(BX54-$R54+1))))),0)</f>
        <v>0</v>
      </c>
      <c r="BZ54" s="160">
        <f t="shared" ref="BZ54:BZ56" si="652">BX54+1</f>
        <v>46204</v>
      </c>
      <c r="CA54" s="160">
        <f t="shared" ref="CA54:CA56" si="653">BZ54+30</f>
        <v>46234</v>
      </c>
      <c r="CB54" s="164">
        <f t="shared" ref="CB54:CB56" si="654">IFERROR(IF(($R54-CA54)&gt;=0,0,IF(($S54-BZ54)&lt;0,0,IF(AND(($S54-CA54)&gt;0,(BZ54-$R54)&gt;0),$V54/365*(CA54-BZ54+1),IF(AND(($S54-CA54)&lt;=0,(BZ54-$R54)&gt;0),$V54/365*($S54-BZ54+1),$V54/365*(CA54-$R54+1))))),0)</f>
        <v>0</v>
      </c>
      <c r="CC54" s="160">
        <f t="shared" ref="CC54:CC56" si="655">CA54+1</f>
        <v>46235</v>
      </c>
      <c r="CD54" s="160">
        <f t="shared" ref="CD54:CD56" si="656">CC54+30</f>
        <v>46265</v>
      </c>
      <c r="CE54" s="164">
        <f t="shared" ref="CE54:CE56" si="657">IFERROR(IF(($R54-CD54)&gt;=0,0,IF(($S54-CC54)&lt;0,0,IF(AND(($S54-CD54)&gt;0,(CC54-$R54)&gt;0),$V54/365*(CD54-CC54+1),IF(AND(($S54-CD54)&lt;=0,(CC54-$R54)&gt;0),$V54/365*($S54-CC54+1),$V54/365*(CD54-$R54+1))))),0)</f>
        <v>0</v>
      </c>
      <c r="CF54" s="160">
        <f t="shared" ref="CF54:CF56" si="658">CD54+1</f>
        <v>46266</v>
      </c>
      <c r="CG54" s="160">
        <f t="shared" ref="CG54:CG56" si="659">CF54+29</f>
        <v>46295</v>
      </c>
      <c r="CH54" s="164">
        <f t="shared" ref="CH54:CH56" si="660">IFERROR(IF(($R54-CG54)&gt;=0,0,IF(($S54-CF54)&lt;0,0,IF(AND(($S54-CG54)&gt;0,(CF54-$R54)&gt;0),$V54/365*(CG54-CF54+1),IF(AND(($S54-CG54)&lt;=0,(CF54-$R54)&gt;0),$V54/365*($S54-CF54+1),$V54/365*(CG54-$R54+1))))),0)</f>
        <v>0</v>
      </c>
      <c r="CI54" s="160">
        <f t="shared" ref="CI54:CI56" si="661">CG54+1</f>
        <v>46296</v>
      </c>
      <c r="CJ54" s="160">
        <f t="shared" ref="CJ54:CJ56" si="662">CI54+30</f>
        <v>46326</v>
      </c>
      <c r="CK54" s="164">
        <f t="shared" ref="CK54:CK56" si="663">IFERROR(IF(($R54-CJ54)&gt;=0,0,IF(($S54-CI54)&lt;0,0,IF(AND(($S54-CJ54)&gt;0,(CI54-$R54)&gt;0),$V54/365*(CJ54-CI54+1),IF(AND(($S54-CJ54)&lt;=0,(CI54-$R54)&gt;0),$V54/365*($S54-CI54+1),$V54/365*(CJ54-$R54+1))))),0)</f>
        <v>0</v>
      </c>
      <c r="CL54" s="160">
        <f t="shared" ref="CL54:CL56" si="664">CJ54+1</f>
        <v>46327</v>
      </c>
      <c r="CM54" s="160">
        <f t="shared" ref="CM54:CM56" si="665">CL54+29</f>
        <v>46356</v>
      </c>
      <c r="CN54" s="164">
        <f t="shared" ref="CN54:CN56" si="666">IFERROR(IF(($R54-CM54)&gt;=0,0,IF(($S54-CL54)&lt;0,0,IF(AND(($S54-CM54)&gt;0,(CL54-$R54)&gt;0),$V54/365*(CM54-CL54+1),IF(AND(($S54-CM54)&lt;=0,(CL54-$R54)&gt;0),$V54/365*($S54-CL54+1),$V54/365*(CM54-$R54+1))))),0)</f>
        <v>0</v>
      </c>
      <c r="CO54" s="160">
        <f t="shared" ref="CO54:CO56" si="667">CM54+1</f>
        <v>46357</v>
      </c>
      <c r="CP54" s="160">
        <f t="shared" ref="CP54:CP56" si="668">CO54+30</f>
        <v>46387</v>
      </c>
      <c r="CQ54" s="164">
        <f t="shared" ref="CQ54:CQ56" si="669">IFERROR(IF(($R54-CP54)&gt;=0,0,IF(($S54-CO54)&lt;0,0,IF(AND(($S54-CP54)&gt;0,(CO54-$R54)&gt;0),$V54/365*(CP54-CO54+1),IF(AND(($S54-CP54)&lt;=0,(CO54-$R54)&gt;0),$V54/365*($S54-CO54+1),$V54/365*(CP54-$R54+1))))),0)</f>
        <v>0</v>
      </c>
    </row>
    <row r="55" s="86" customFormat="1" ht="24" customHeight="1" outlineLevel="4" spans="1:95">
      <c r="A55" s="125"/>
      <c r="B55" s="126"/>
      <c r="C55" s="127"/>
      <c r="D55" s="125"/>
      <c r="E55" s="126"/>
      <c r="F55" s="126"/>
      <c r="G55" s="126"/>
      <c r="H55" s="128"/>
      <c r="I55" s="128"/>
      <c r="J55" s="128">
        <f t="shared" si="5"/>
        <v>0</v>
      </c>
      <c r="K55" s="128">
        <f t="shared" si="598"/>
        <v>2</v>
      </c>
      <c r="L55" s="153"/>
      <c r="M55" s="154">
        <f>IFERROR(VLOOKUP($L55,'2-2 引出数据_合同数据仓库'!$B$2:$BP$10000,3,FALSE),0)</f>
        <v>0</v>
      </c>
      <c r="N55" s="128"/>
      <c r="O55" s="154">
        <f>IFERROR(VLOOKUP((LEFT(VLOOKUP($L55,'2-2 引出数据_合同数据仓库'!$B$2:$BP$10000,64,FALSE),15)&amp;(RIGHT(VLOOKUP($L55,'2-2 引出数据_合同数据仓库'!$B$2:$BP$10000,64,FALSE),4)+1)),'2-2 引出数据_合同数据仓库'!$B$2:$BP$10000,3,FALSE),0)</f>
        <v>0</v>
      </c>
      <c r="P55" s="128"/>
      <c r="Q55" s="128">
        <f>IFERROR(VLOOKUP($L55,'2-2 引出数据_合同数据仓库'!$B$2:$BP$10000,28,FALSE),0)</f>
        <v>0</v>
      </c>
      <c r="R55" s="128">
        <f>IFERROR(VLOOKUP($L55,'2-2 引出数据_合同数据仓库'!$B$2:$BP$10000,29,FALSE),0)</f>
        <v>0</v>
      </c>
      <c r="S55" s="128">
        <f>IFERROR(VLOOKUP($L55,'2-2 引出数据_合同数据仓库'!$B$2:$BP$10000,4,FALSE),0)</f>
        <v>0</v>
      </c>
      <c r="T55" s="128"/>
      <c r="U55" s="128">
        <f>IFERROR(VLOOKUP($L55,'2-2 引出数据_合同数据仓库'!$B$2:$BP$10000,15,FALSE),0)</f>
        <v>0</v>
      </c>
      <c r="V55" s="128">
        <f t="shared" si="599"/>
        <v>0</v>
      </c>
      <c r="W55" s="128"/>
      <c r="X55" s="160">
        <v>45658</v>
      </c>
      <c r="Y55" s="160">
        <f t="shared" si="600"/>
        <v>45688</v>
      </c>
      <c r="Z55" s="164">
        <f t="shared" si="601"/>
        <v>0</v>
      </c>
      <c r="AA55" s="160">
        <f t="shared" si="602"/>
        <v>45689</v>
      </c>
      <c r="AB55" s="160">
        <f t="shared" si="603"/>
        <v>45716</v>
      </c>
      <c r="AC55" s="164">
        <f t="shared" si="604"/>
        <v>0</v>
      </c>
      <c r="AD55" s="160">
        <f t="shared" si="605"/>
        <v>45717</v>
      </c>
      <c r="AE55" s="160">
        <f t="shared" si="606"/>
        <v>45747</v>
      </c>
      <c r="AF55" s="164">
        <f t="shared" si="607"/>
        <v>0</v>
      </c>
      <c r="AG55" s="160">
        <f t="shared" si="608"/>
        <v>45748</v>
      </c>
      <c r="AH55" s="160">
        <f t="shared" si="609"/>
        <v>45777</v>
      </c>
      <c r="AI55" s="164">
        <f t="shared" si="610"/>
        <v>0</v>
      </c>
      <c r="AJ55" s="160">
        <f t="shared" si="611"/>
        <v>45778</v>
      </c>
      <c r="AK55" s="160">
        <f t="shared" si="612"/>
        <v>45808</v>
      </c>
      <c r="AL55" s="164">
        <f t="shared" si="613"/>
        <v>0</v>
      </c>
      <c r="AM55" s="160">
        <f t="shared" si="614"/>
        <v>45809</v>
      </c>
      <c r="AN55" s="160">
        <f t="shared" si="615"/>
        <v>45838</v>
      </c>
      <c r="AO55" s="164">
        <f t="shared" si="616"/>
        <v>0</v>
      </c>
      <c r="AP55" s="160">
        <f t="shared" si="617"/>
        <v>45839</v>
      </c>
      <c r="AQ55" s="160">
        <f t="shared" si="618"/>
        <v>45869</v>
      </c>
      <c r="AR55" s="164">
        <f t="shared" si="619"/>
        <v>0</v>
      </c>
      <c r="AS55" s="160">
        <f t="shared" si="620"/>
        <v>45870</v>
      </c>
      <c r="AT55" s="160">
        <f t="shared" si="621"/>
        <v>45900</v>
      </c>
      <c r="AU55" s="164">
        <f t="shared" si="622"/>
        <v>0</v>
      </c>
      <c r="AV55" s="160">
        <f t="shared" si="623"/>
        <v>45901</v>
      </c>
      <c r="AW55" s="160">
        <f t="shared" si="624"/>
        <v>45930</v>
      </c>
      <c r="AX55" s="164">
        <f t="shared" si="625"/>
        <v>0</v>
      </c>
      <c r="AY55" s="160">
        <f t="shared" si="626"/>
        <v>45931</v>
      </c>
      <c r="AZ55" s="160">
        <f t="shared" si="627"/>
        <v>45961</v>
      </c>
      <c r="BA55" s="164">
        <f t="shared" si="628"/>
        <v>0</v>
      </c>
      <c r="BB55" s="160">
        <f t="shared" si="629"/>
        <v>45962</v>
      </c>
      <c r="BC55" s="160">
        <f t="shared" si="630"/>
        <v>45991</v>
      </c>
      <c r="BD55" s="164">
        <f t="shared" si="631"/>
        <v>0</v>
      </c>
      <c r="BE55" s="160">
        <f t="shared" si="632"/>
        <v>45992</v>
      </c>
      <c r="BF55" s="160">
        <f t="shared" si="633"/>
        <v>46022</v>
      </c>
      <c r="BG55" s="164">
        <f t="shared" si="634"/>
        <v>0</v>
      </c>
      <c r="BH55" s="160">
        <v>46023</v>
      </c>
      <c r="BI55" s="160">
        <f t="shared" si="635"/>
        <v>46053</v>
      </c>
      <c r="BJ55" s="164">
        <f t="shared" si="636"/>
        <v>0</v>
      </c>
      <c r="BK55" s="160">
        <f t="shared" si="637"/>
        <v>46054</v>
      </c>
      <c r="BL55" s="160">
        <f t="shared" si="638"/>
        <v>46081</v>
      </c>
      <c r="BM55" s="164">
        <f t="shared" si="639"/>
        <v>0</v>
      </c>
      <c r="BN55" s="160">
        <f t="shared" si="640"/>
        <v>46082</v>
      </c>
      <c r="BO55" s="160">
        <f t="shared" si="641"/>
        <v>46112</v>
      </c>
      <c r="BP55" s="164">
        <f t="shared" si="642"/>
        <v>0</v>
      </c>
      <c r="BQ55" s="160">
        <f t="shared" si="643"/>
        <v>46113</v>
      </c>
      <c r="BR55" s="160">
        <f t="shared" si="644"/>
        <v>46142</v>
      </c>
      <c r="BS55" s="164">
        <f t="shared" si="645"/>
        <v>0</v>
      </c>
      <c r="BT55" s="160">
        <f t="shared" si="646"/>
        <v>46143</v>
      </c>
      <c r="BU55" s="160">
        <f t="shared" si="647"/>
        <v>46173</v>
      </c>
      <c r="BV55" s="164">
        <f t="shared" si="648"/>
        <v>0</v>
      </c>
      <c r="BW55" s="160">
        <f t="shared" si="649"/>
        <v>46174</v>
      </c>
      <c r="BX55" s="160">
        <f t="shared" si="650"/>
        <v>46203</v>
      </c>
      <c r="BY55" s="164">
        <f t="shared" si="651"/>
        <v>0</v>
      </c>
      <c r="BZ55" s="160">
        <f t="shared" si="652"/>
        <v>46204</v>
      </c>
      <c r="CA55" s="160">
        <f t="shared" si="653"/>
        <v>46234</v>
      </c>
      <c r="CB55" s="164">
        <f t="shared" si="654"/>
        <v>0</v>
      </c>
      <c r="CC55" s="160">
        <f t="shared" si="655"/>
        <v>46235</v>
      </c>
      <c r="CD55" s="160">
        <f t="shared" si="656"/>
        <v>46265</v>
      </c>
      <c r="CE55" s="164">
        <f t="shared" si="657"/>
        <v>0</v>
      </c>
      <c r="CF55" s="160">
        <f t="shared" si="658"/>
        <v>46266</v>
      </c>
      <c r="CG55" s="160">
        <f t="shared" si="659"/>
        <v>46295</v>
      </c>
      <c r="CH55" s="164">
        <f t="shared" si="660"/>
        <v>0</v>
      </c>
      <c r="CI55" s="160">
        <f t="shared" si="661"/>
        <v>46296</v>
      </c>
      <c r="CJ55" s="160">
        <f t="shared" si="662"/>
        <v>46326</v>
      </c>
      <c r="CK55" s="164">
        <f t="shared" si="663"/>
        <v>0</v>
      </c>
      <c r="CL55" s="160">
        <f t="shared" si="664"/>
        <v>46327</v>
      </c>
      <c r="CM55" s="160">
        <f t="shared" si="665"/>
        <v>46356</v>
      </c>
      <c r="CN55" s="164">
        <f t="shared" si="666"/>
        <v>0</v>
      </c>
      <c r="CO55" s="160">
        <f t="shared" si="667"/>
        <v>46357</v>
      </c>
      <c r="CP55" s="160">
        <f t="shared" si="668"/>
        <v>46387</v>
      </c>
      <c r="CQ55" s="164">
        <f t="shared" si="669"/>
        <v>0</v>
      </c>
    </row>
    <row r="56" s="86" customFormat="1" ht="24" customHeight="1" outlineLevel="4" spans="1:95">
      <c r="A56" s="125"/>
      <c r="B56" s="126"/>
      <c r="C56" s="127"/>
      <c r="D56" s="125"/>
      <c r="E56" s="126"/>
      <c r="F56" s="126"/>
      <c r="G56" s="126"/>
      <c r="H56" s="128"/>
      <c r="I56" s="128"/>
      <c r="J56" s="128">
        <f t="shared" si="5"/>
        <v>0</v>
      </c>
      <c r="K56" s="128">
        <f t="shared" si="598"/>
        <v>3</v>
      </c>
      <c r="L56" s="153"/>
      <c r="M56" s="154">
        <f>IFERROR(VLOOKUP($L56,'2-2 引出数据_合同数据仓库'!$B$2:$BP$10000,3,FALSE),0)</f>
        <v>0</v>
      </c>
      <c r="N56" s="128"/>
      <c r="O56" s="154">
        <f>IFERROR(VLOOKUP((LEFT(VLOOKUP($L56,'2-2 引出数据_合同数据仓库'!$B$2:$BP$10000,64,FALSE),15)&amp;(RIGHT(VLOOKUP($L56,'2-2 引出数据_合同数据仓库'!$B$2:$BP$10000,64,FALSE),4)+1)),'2-2 引出数据_合同数据仓库'!$B$2:$BP$10000,3,FALSE),0)</f>
        <v>0</v>
      </c>
      <c r="P56" s="128"/>
      <c r="Q56" s="128">
        <f>IFERROR(VLOOKUP($L56,'2-2 引出数据_合同数据仓库'!$B$2:$BP$10000,28,FALSE),0)</f>
        <v>0</v>
      </c>
      <c r="R56" s="128">
        <f>IFERROR(VLOOKUP($L56,'2-2 引出数据_合同数据仓库'!$B$2:$BP$10000,29,FALSE),0)</f>
        <v>0</v>
      </c>
      <c r="S56" s="128">
        <f>IFERROR(VLOOKUP($L56,'2-2 引出数据_合同数据仓库'!$B$2:$BP$10000,4,FALSE),0)</f>
        <v>0</v>
      </c>
      <c r="T56" s="128"/>
      <c r="U56" s="128">
        <f>IFERROR(VLOOKUP($L56,'2-2 引出数据_合同数据仓库'!$B$2:$BP$10000,15,FALSE),0)</f>
        <v>0</v>
      </c>
      <c r="V56" s="128">
        <f t="shared" si="599"/>
        <v>0</v>
      </c>
      <c r="W56" s="128"/>
      <c r="X56" s="160">
        <v>45658</v>
      </c>
      <c r="Y56" s="160">
        <f t="shared" si="600"/>
        <v>45688</v>
      </c>
      <c r="Z56" s="164">
        <f t="shared" si="601"/>
        <v>0</v>
      </c>
      <c r="AA56" s="160">
        <f t="shared" si="602"/>
        <v>45689</v>
      </c>
      <c r="AB56" s="160">
        <f t="shared" si="603"/>
        <v>45716</v>
      </c>
      <c r="AC56" s="164">
        <f t="shared" si="604"/>
        <v>0</v>
      </c>
      <c r="AD56" s="160">
        <f t="shared" si="605"/>
        <v>45717</v>
      </c>
      <c r="AE56" s="160">
        <f t="shared" si="606"/>
        <v>45747</v>
      </c>
      <c r="AF56" s="164">
        <f t="shared" si="607"/>
        <v>0</v>
      </c>
      <c r="AG56" s="160">
        <f t="shared" si="608"/>
        <v>45748</v>
      </c>
      <c r="AH56" s="160">
        <f t="shared" si="609"/>
        <v>45777</v>
      </c>
      <c r="AI56" s="164">
        <f t="shared" si="610"/>
        <v>0</v>
      </c>
      <c r="AJ56" s="160">
        <f t="shared" si="611"/>
        <v>45778</v>
      </c>
      <c r="AK56" s="160">
        <f t="shared" si="612"/>
        <v>45808</v>
      </c>
      <c r="AL56" s="164">
        <f t="shared" si="613"/>
        <v>0</v>
      </c>
      <c r="AM56" s="160">
        <f t="shared" si="614"/>
        <v>45809</v>
      </c>
      <c r="AN56" s="160">
        <f t="shared" si="615"/>
        <v>45838</v>
      </c>
      <c r="AO56" s="164">
        <f t="shared" si="616"/>
        <v>0</v>
      </c>
      <c r="AP56" s="160">
        <f t="shared" si="617"/>
        <v>45839</v>
      </c>
      <c r="AQ56" s="160">
        <f t="shared" si="618"/>
        <v>45869</v>
      </c>
      <c r="AR56" s="164">
        <f t="shared" si="619"/>
        <v>0</v>
      </c>
      <c r="AS56" s="160">
        <f t="shared" si="620"/>
        <v>45870</v>
      </c>
      <c r="AT56" s="160">
        <f t="shared" si="621"/>
        <v>45900</v>
      </c>
      <c r="AU56" s="164">
        <f t="shared" si="622"/>
        <v>0</v>
      </c>
      <c r="AV56" s="160">
        <f t="shared" si="623"/>
        <v>45901</v>
      </c>
      <c r="AW56" s="160">
        <f t="shared" si="624"/>
        <v>45930</v>
      </c>
      <c r="AX56" s="164">
        <f t="shared" si="625"/>
        <v>0</v>
      </c>
      <c r="AY56" s="160">
        <f t="shared" si="626"/>
        <v>45931</v>
      </c>
      <c r="AZ56" s="160">
        <f t="shared" si="627"/>
        <v>45961</v>
      </c>
      <c r="BA56" s="164">
        <f t="shared" si="628"/>
        <v>0</v>
      </c>
      <c r="BB56" s="160">
        <f t="shared" si="629"/>
        <v>45962</v>
      </c>
      <c r="BC56" s="160">
        <f t="shared" si="630"/>
        <v>45991</v>
      </c>
      <c r="BD56" s="164">
        <f t="shared" si="631"/>
        <v>0</v>
      </c>
      <c r="BE56" s="160">
        <f t="shared" si="632"/>
        <v>45992</v>
      </c>
      <c r="BF56" s="160">
        <f t="shared" si="633"/>
        <v>46022</v>
      </c>
      <c r="BG56" s="164">
        <f t="shared" si="634"/>
        <v>0</v>
      </c>
      <c r="BH56" s="160">
        <v>46023</v>
      </c>
      <c r="BI56" s="160">
        <f t="shared" si="635"/>
        <v>46053</v>
      </c>
      <c r="BJ56" s="164">
        <f t="shared" si="636"/>
        <v>0</v>
      </c>
      <c r="BK56" s="160">
        <f t="shared" si="637"/>
        <v>46054</v>
      </c>
      <c r="BL56" s="160">
        <f t="shared" si="638"/>
        <v>46081</v>
      </c>
      <c r="BM56" s="164">
        <f t="shared" si="639"/>
        <v>0</v>
      </c>
      <c r="BN56" s="160">
        <f t="shared" si="640"/>
        <v>46082</v>
      </c>
      <c r="BO56" s="160">
        <f t="shared" si="641"/>
        <v>46112</v>
      </c>
      <c r="BP56" s="164">
        <f t="shared" si="642"/>
        <v>0</v>
      </c>
      <c r="BQ56" s="160">
        <f t="shared" si="643"/>
        <v>46113</v>
      </c>
      <c r="BR56" s="160">
        <f t="shared" si="644"/>
        <v>46142</v>
      </c>
      <c r="BS56" s="164">
        <f t="shared" si="645"/>
        <v>0</v>
      </c>
      <c r="BT56" s="160">
        <f t="shared" si="646"/>
        <v>46143</v>
      </c>
      <c r="BU56" s="160">
        <f t="shared" si="647"/>
        <v>46173</v>
      </c>
      <c r="BV56" s="164">
        <f t="shared" si="648"/>
        <v>0</v>
      </c>
      <c r="BW56" s="160">
        <f t="shared" si="649"/>
        <v>46174</v>
      </c>
      <c r="BX56" s="160">
        <f t="shared" si="650"/>
        <v>46203</v>
      </c>
      <c r="BY56" s="164">
        <f t="shared" si="651"/>
        <v>0</v>
      </c>
      <c r="BZ56" s="160">
        <f t="shared" si="652"/>
        <v>46204</v>
      </c>
      <c r="CA56" s="160">
        <f t="shared" si="653"/>
        <v>46234</v>
      </c>
      <c r="CB56" s="164">
        <f t="shared" si="654"/>
        <v>0</v>
      </c>
      <c r="CC56" s="160">
        <f t="shared" si="655"/>
        <v>46235</v>
      </c>
      <c r="CD56" s="160">
        <f t="shared" si="656"/>
        <v>46265</v>
      </c>
      <c r="CE56" s="164">
        <f t="shared" si="657"/>
        <v>0</v>
      </c>
      <c r="CF56" s="160">
        <f t="shared" si="658"/>
        <v>46266</v>
      </c>
      <c r="CG56" s="160">
        <f t="shared" si="659"/>
        <v>46295</v>
      </c>
      <c r="CH56" s="164">
        <f t="shared" si="660"/>
        <v>0</v>
      </c>
      <c r="CI56" s="160">
        <f t="shared" si="661"/>
        <v>46296</v>
      </c>
      <c r="CJ56" s="160">
        <f t="shared" si="662"/>
        <v>46326</v>
      </c>
      <c r="CK56" s="164">
        <f t="shared" si="663"/>
        <v>0</v>
      </c>
      <c r="CL56" s="160">
        <f t="shared" si="664"/>
        <v>46327</v>
      </c>
      <c r="CM56" s="160">
        <f t="shared" si="665"/>
        <v>46356</v>
      </c>
      <c r="CN56" s="164">
        <f t="shared" si="666"/>
        <v>0</v>
      </c>
      <c r="CO56" s="160">
        <f t="shared" si="667"/>
        <v>46357</v>
      </c>
      <c r="CP56" s="160">
        <f t="shared" si="668"/>
        <v>46387</v>
      </c>
      <c r="CQ56" s="164">
        <f t="shared" si="669"/>
        <v>0</v>
      </c>
    </row>
    <row r="57" s="86" customFormat="1" ht="24" customHeight="1" outlineLevel="4" spans="1:95">
      <c r="A57" s="129" t="s">
        <v>2806</v>
      </c>
      <c r="B57" s="130"/>
      <c r="C57" s="130"/>
      <c r="D57" s="130"/>
      <c r="E57" s="130"/>
      <c r="F57" s="130"/>
      <c r="G57" s="131"/>
      <c r="H57" s="132"/>
      <c r="I57" s="132"/>
      <c r="J57" s="132"/>
      <c r="K57" s="132"/>
      <c r="L57" s="155"/>
      <c r="M57" s="155"/>
      <c r="N57" s="132"/>
      <c r="O57" s="132"/>
      <c r="P57" s="132"/>
      <c r="Q57" s="132"/>
      <c r="R57" s="132"/>
      <c r="S57" s="132"/>
      <c r="T57" s="132"/>
      <c r="U57" s="132"/>
      <c r="V57" s="132"/>
      <c r="W57" s="132"/>
      <c r="X57" s="132"/>
      <c r="Y57" s="132"/>
      <c r="Z57" s="132"/>
      <c r="AA57" s="132"/>
      <c r="AB57" s="132"/>
      <c r="AC57" s="132"/>
      <c r="AD57" s="132"/>
      <c r="AE57" s="132"/>
      <c r="AF57" s="132"/>
      <c r="AG57" s="132"/>
      <c r="AH57" s="132"/>
      <c r="AI57" s="132"/>
      <c r="AJ57" s="132"/>
      <c r="AK57" s="132"/>
      <c r="AL57" s="132"/>
      <c r="AM57" s="132"/>
      <c r="AN57" s="132"/>
      <c r="AO57" s="132"/>
      <c r="AP57" s="132"/>
      <c r="AQ57" s="132"/>
      <c r="AR57" s="132"/>
      <c r="AS57" s="132"/>
      <c r="AT57" s="132"/>
      <c r="AU57" s="132"/>
      <c r="AV57" s="132"/>
      <c r="AW57" s="132"/>
      <c r="AX57" s="132"/>
      <c r="AY57" s="132"/>
      <c r="AZ57" s="132"/>
      <c r="BA57" s="132"/>
      <c r="BB57" s="132"/>
      <c r="BC57" s="132"/>
      <c r="BD57" s="132"/>
      <c r="BE57" s="132"/>
      <c r="BF57" s="132"/>
      <c r="BG57" s="132"/>
      <c r="BH57" s="132"/>
      <c r="BI57" s="132"/>
      <c r="BJ57" s="132"/>
      <c r="BK57" s="132"/>
      <c r="BL57" s="132"/>
      <c r="BM57" s="132"/>
      <c r="BN57" s="132"/>
      <c r="BO57" s="132"/>
      <c r="BP57" s="132"/>
      <c r="BQ57" s="132"/>
      <c r="BR57" s="132"/>
      <c r="BS57" s="132"/>
      <c r="BT57" s="132"/>
      <c r="BU57" s="132"/>
      <c r="BV57" s="132"/>
      <c r="BW57" s="132"/>
      <c r="BX57" s="132"/>
      <c r="BY57" s="132"/>
      <c r="BZ57" s="132"/>
      <c r="CA57" s="132"/>
      <c r="CB57" s="132"/>
      <c r="CC57" s="132"/>
      <c r="CD57" s="132"/>
      <c r="CE57" s="132"/>
      <c r="CF57" s="132"/>
      <c r="CG57" s="132"/>
      <c r="CH57" s="132"/>
      <c r="CI57" s="132"/>
      <c r="CJ57" s="132"/>
      <c r="CK57" s="132"/>
      <c r="CL57" s="132"/>
      <c r="CM57" s="132"/>
      <c r="CN57" s="132"/>
      <c r="CO57" s="132"/>
      <c r="CP57" s="132"/>
      <c r="CQ57" s="132"/>
    </row>
    <row r="58" ht="24" customHeight="1" outlineLevel="3" spans="1:95">
      <c r="A58" s="121"/>
      <c r="B58" s="122" t="s">
        <v>784</v>
      </c>
      <c r="C58" s="123" t="s">
        <v>14</v>
      </c>
      <c r="D58" s="121" t="s">
        <v>15</v>
      </c>
      <c r="E58" s="122"/>
      <c r="F58" s="122"/>
      <c r="G58" s="122"/>
      <c r="H58" s="124">
        <f>X58+AA58+AD58+AG58+AJ58+AM58+AP58+AS58+AV58+AY58+BB58+BE58</f>
        <v>0</v>
      </c>
      <c r="I58" s="124">
        <f>Y58+AB58+AE58+AH58+AK58+AN58+AQ58+AT58+AW58+AZ58+BC58+BF58</f>
        <v>0</v>
      </c>
      <c r="J58" s="124">
        <f t="shared" si="5"/>
        <v>0</v>
      </c>
      <c r="K58" s="124"/>
      <c r="L58" s="152"/>
      <c r="M58" s="152"/>
      <c r="N58" s="124"/>
      <c r="O58" s="124"/>
      <c r="P58" s="124"/>
      <c r="Q58" s="124"/>
      <c r="R58" s="124"/>
      <c r="S58" s="124"/>
      <c r="T58" s="124"/>
      <c r="U58" s="124"/>
      <c r="V58" s="124"/>
      <c r="W58" s="124"/>
      <c r="X58" s="124">
        <f>VLOOKUP($C58,'1 预算编制表单'!$C:$BJ,27,FALSE)</f>
        <v>0</v>
      </c>
      <c r="Y58" s="124">
        <f>X58-Z58</f>
        <v>0</v>
      </c>
      <c r="Z58" s="124">
        <f>SUM(Z59:Z63)</f>
        <v>0</v>
      </c>
      <c r="AA58" s="124">
        <f>VLOOKUP($C58,'1 预算编制表单'!$C:$BJ,30,FALSE)</f>
        <v>0</v>
      </c>
      <c r="AB58" s="124">
        <f>AA58-AC58</f>
        <v>0</v>
      </c>
      <c r="AC58" s="124">
        <f>SUM(AC59:AC63)</f>
        <v>0</v>
      </c>
      <c r="AD58" s="124">
        <f>VLOOKUP($C58,'1 预算编制表单'!$C:$BJ,33,FALSE)</f>
        <v>0</v>
      </c>
      <c r="AE58" s="124">
        <f>AD58-AF58</f>
        <v>0</v>
      </c>
      <c r="AF58" s="124">
        <f>SUM(AF59:AF63)</f>
        <v>0</v>
      </c>
      <c r="AG58" s="124">
        <f>VLOOKUP($C58,'1 预算编制表单'!$C:$BJ,36,FALSE)</f>
        <v>0</v>
      </c>
      <c r="AH58" s="124">
        <f>AG58-AI58</f>
        <v>0</v>
      </c>
      <c r="AI58" s="124">
        <f>SUM(AI59:AI63)</f>
        <v>0</v>
      </c>
      <c r="AJ58" s="124">
        <f>VLOOKUP($C58,'1 预算编制表单'!$C:$BJ,39,FALSE)</f>
        <v>0</v>
      </c>
      <c r="AK58" s="124">
        <f>AJ58-AL58</f>
        <v>0</v>
      </c>
      <c r="AL58" s="124">
        <f>SUM(AL59:AL63)</f>
        <v>0</v>
      </c>
      <c r="AM58" s="124">
        <f>VLOOKUP($C58,'1 预算编制表单'!$C:$BJ,42,FALSE)</f>
        <v>0</v>
      </c>
      <c r="AN58" s="124">
        <f>AM58-AO58</f>
        <v>0</v>
      </c>
      <c r="AO58" s="124">
        <f>SUM(AO59:AO63)</f>
        <v>0</v>
      </c>
      <c r="AP58" s="124">
        <f>VLOOKUP($C58,'1 预算编制表单'!$C:$BJ,45,FALSE)</f>
        <v>0</v>
      </c>
      <c r="AQ58" s="124">
        <f>AP58-AR58</f>
        <v>0</v>
      </c>
      <c r="AR58" s="124">
        <f>SUM(AR59:AR63)</f>
        <v>0</v>
      </c>
      <c r="AS58" s="124">
        <f>VLOOKUP($C58,'1 预算编制表单'!$C:$BJ,48,FALSE)</f>
        <v>0</v>
      </c>
      <c r="AT58" s="124">
        <f>AS58-AU58</f>
        <v>0</v>
      </c>
      <c r="AU58" s="124">
        <f>SUM(AU59:AU63)</f>
        <v>0</v>
      </c>
      <c r="AV58" s="124">
        <f>VLOOKUP($C58,'1 预算编制表单'!$C:$BJ,51,FALSE)</f>
        <v>0</v>
      </c>
      <c r="AW58" s="124">
        <f>AV58-AX58</f>
        <v>0</v>
      </c>
      <c r="AX58" s="124">
        <f>SUM(AX59:AX63)</f>
        <v>0</v>
      </c>
      <c r="AY58" s="124">
        <f>VLOOKUP($C58,'1 预算编制表单'!$C:$BJ,54,FALSE)</f>
        <v>0</v>
      </c>
      <c r="AZ58" s="124">
        <f>AY58-BA58</f>
        <v>0</v>
      </c>
      <c r="BA58" s="124">
        <f>SUM(BA59:BA63)</f>
        <v>0</v>
      </c>
      <c r="BB58" s="124">
        <f>VLOOKUP($C58,'1 预算编制表单'!$C:$BJ,57,FALSE)</f>
        <v>0</v>
      </c>
      <c r="BC58" s="124">
        <f>BB58-BD58</f>
        <v>0</v>
      </c>
      <c r="BD58" s="124">
        <f>SUM(BD59:BD63)</f>
        <v>0</v>
      </c>
      <c r="BE58" s="124">
        <f>VLOOKUP($C58,'1 预算编制表单'!$C:$BJ,60,FALSE)</f>
        <v>0</v>
      </c>
      <c r="BF58" s="124">
        <f>BE58-BG58</f>
        <v>0</v>
      </c>
      <c r="BG58" s="124">
        <f>SUM(BG59:BG63)</f>
        <v>0</v>
      </c>
      <c r="BH58" s="124">
        <f>VLOOKUP($C58,'1 预算编制表单'!$C:$BJ,27,FALSE)</f>
        <v>0</v>
      </c>
      <c r="BI58" s="124">
        <f>BH58-BJ58</f>
        <v>0</v>
      </c>
      <c r="BJ58" s="124">
        <f>SUM(BJ59:BJ63)</f>
        <v>0</v>
      </c>
      <c r="BK58" s="124">
        <f>VLOOKUP($C58,'1 预算编制表单'!$C:$BJ,30,FALSE)</f>
        <v>0</v>
      </c>
      <c r="BL58" s="124">
        <f>BK58-BM58</f>
        <v>0</v>
      </c>
      <c r="BM58" s="124">
        <f>SUM(BM59:BM63)</f>
        <v>0</v>
      </c>
      <c r="BN58" s="124">
        <f>VLOOKUP($C58,'1 预算编制表单'!$C:$BJ,33,FALSE)</f>
        <v>0</v>
      </c>
      <c r="BO58" s="124">
        <f>BN58-BP58</f>
        <v>0</v>
      </c>
      <c r="BP58" s="124">
        <f>SUM(BP59:BP63)</f>
        <v>0</v>
      </c>
      <c r="BQ58" s="124">
        <f>VLOOKUP($C58,'1 预算编制表单'!$C:$BJ,36,FALSE)</f>
        <v>0</v>
      </c>
      <c r="BR58" s="124">
        <f>BQ58-BS58</f>
        <v>0</v>
      </c>
      <c r="BS58" s="124">
        <f>SUM(BS59:BS63)</f>
        <v>0</v>
      </c>
      <c r="BT58" s="124">
        <f>VLOOKUP($C58,'1 预算编制表单'!$C:$BJ,39,FALSE)</f>
        <v>0</v>
      </c>
      <c r="BU58" s="124">
        <f>BT58-BV58</f>
        <v>0</v>
      </c>
      <c r="BV58" s="124">
        <f>SUM(BV59:BV63)</f>
        <v>0</v>
      </c>
      <c r="BW58" s="124">
        <f>VLOOKUP($C58,'1 预算编制表单'!$C:$BJ,42,FALSE)</f>
        <v>0</v>
      </c>
      <c r="BX58" s="124">
        <f>BW58-BY58</f>
        <v>0</v>
      </c>
      <c r="BY58" s="124">
        <f>SUM(BY59:BY63)</f>
        <v>0</v>
      </c>
      <c r="BZ58" s="124">
        <f>VLOOKUP($C58,'1 预算编制表单'!$C:$BJ,45,FALSE)</f>
        <v>0</v>
      </c>
      <c r="CA58" s="124">
        <f>BZ58-CB58</f>
        <v>0</v>
      </c>
      <c r="CB58" s="124">
        <f>SUM(CB59:CB63)</f>
        <v>0</v>
      </c>
      <c r="CC58" s="124">
        <f>VLOOKUP($C58,'1 预算编制表单'!$C:$BJ,48,FALSE)</f>
        <v>0</v>
      </c>
      <c r="CD58" s="124">
        <f>CC58-CE58</f>
        <v>0</v>
      </c>
      <c r="CE58" s="124">
        <f>SUM(CE59:CE63)</f>
        <v>0</v>
      </c>
      <c r="CF58" s="124">
        <f>VLOOKUP($C58,'1 预算编制表单'!$C:$BJ,51,FALSE)</f>
        <v>0</v>
      </c>
      <c r="CG58" s="124">
        <f>CF58-CH58</f>
        <v>0</v>
      </c>
      <c r="CH58" s="124">
        <f>SUM(CH59:CH63)</f>
        <v>0</v>
      </c>
      <c r="CI58" s="124">
        <f>VLOOKUP($C58,'1 预算编制表单'!$C:$BJ,54,FALSE)</f>
        <v>0</v>
      </c>
      <c r="CJ58" s="124">
        <f>CI58-CK58</f>
        <v>0</v>
      </c>
      <c r="CK58" s="124">
        <f>SUM(CK59:CK63)</f>
        <v>0</v>
      </c>
      <c r="CL58" s="124">
        <f>VLOOKUP($C58,'1 预算编制表单'!$C:$BJ,57,FALSE)</f>
        <v>0</v>
      </c>
      <c r="CM58" s="124">
        <f>CL58-CN58</f>
        <v>0</v>
      </c>
      <c r="CN58" s="124">
        <f>SUM(CN59:CN63)</f>
        <v>0</v>
      </c>
      <c r="CO58" s="124">
        <f>VLOOKUP($C58,'1 预算编制表单'!$C:$BJ,60,FALSE)</f>
        <v>0</v>
      </c>
      <c r="CP58" s="124">
        <f>CO58-CQ58</f>
        <v>0</v>
      </c>
      <c r="CQ58" s="124">
        <f>SUM(CQ59:CQ63)</f>
        <v>0</v>
      </c>
    </row>
    <row r="59" s="86" customFormat="1" ht="24" customHeight="1" outlineLevel="4" spans="1:95">
      <c r="A59" s="125"/>
      <c r="B59" s="126"/>
      <c r="C59" s="127"/>
      <c r="D59" s="125"/>
      <c r="E59" s="126"/>
      <c r="F59" s="126"/>
      <c r="G59" s="126"/>
      <c r="H59" s="128"/>
      <c r="I59" s="128"/>
      <c r="J59" s="128">
        <f t="shared" si="5"/>
        <v>0</v>
      </c>
      <c r="K59" s="128">
        <v>1</v>
      </c>
      <c r="L59" s="153"/>
      <c r="M59" s="154">
        <f>IFERROR(VLOOKUP($L59,'2-2 引出数据_合同数据仓库'!$B$2:$BP$10000,3,FALSE),0)</f>
        <v>0</v>
      </c>
      <c r="N59" s="128"/>
      <c r="O59" s="154">
        <f>IFERROR(VLOOKUP((LEFT(VLOOKUP($L59,'2-2 引出数据_合同数据仓库'!$B$2:$BP$10000,64,FALSE),15)&amp;(RIGHT(VLOOKUP($L59,'2-2 引出数据_合同数据仓库'!$B$2:$BP$10000,64,FALSE),4)+1)),'2-2 引出数据_合同数据仓库'!$B$2:$BP$10000,3,FALSE),0)</f>
        <v>0</v>
      </c>
      <c r="P59" s="128"/>
      <c r="Q59" s="128">
        <f>IFERROR(VLOOKUP($L59,'2-2 引出数据_合同数据仓库'!$B$2:$BP$10000,28,FALSE),0)</f>
        <v>0</v>
      </c>
      <c r="R59" s="128">
        <f>IFERROR(VLOOKUP($L59,'2-2 引出数据_合同数据仓库'!$B$2:$BP$10000,29,FALSE),0)</f>
        <v>0</v>
      </c>
      <c r="S59" s="128">
        <f>IFERROR(VLOOKUP($L59,'2-2 引出数据_合同数据仓库'!$B$2:$BP$10000,4,FALSE),0)</f>
        <v>0</v>
      </c>
      <c r="T59" s="128"/>
      <c r="U59" s="128">
        <f>IFERROR(VLOOKUP($L59,'2-2 引出数据_合同数据仓库'!$B$2:$BP$10000,15,FALSE),0)</f>
        <v>0</v>
      </c>
      <c r="V59" s="128">
        <f t="shared" ref="V59:V62" si="670">U59/(S59-R59+1)*365</f>
        <v>0</v>
      </c>
      <c r="W59" s="128"/>
      <c r="X59" s="160">
        <v>45658</v>
      </c>
      <c r="Y59" s="160">
        <f t="shared" ref="Y59:Y62" si="671">X59+30</f>
        <v>45688</v>
      </c>
      <c r="Z59" s="164">
        <f t="shared" ref="Z59:Z62" si="672">IFERROR(IF(($R59-Y59)&gt;=0,0,IF(($S59-X59)&lt;0,0,IF(AND(($S59-Y59)&gt;0,(X59-$R59)&gt;0),$V59/365*(Y59-X59+1),IF(AND(($S59-Y59)&lt;=0,(X59-$R59)&gt;0),$V59/365*($S59-X59+1),$V59/365*(Y59-$R59+1))))),0)</f>
        <v>0</v>
      </c>
      <c r="AA59" s="160">
        <f t="shared" ref="AA59:AA62" si="673">Y59+1</f>
        <v>45689</v>
      </c>
      <c r="AB59" s="160">
        <f t="shared" ref="AB59:AB62" si="674">AA59+27</f>
        <v>45716</v>
      </c>
      <c r="AC59" s="164">
        <f t="shared" ref="AC59:AC62" si="675">IFERROR(IF(($R59-AB59)&gt;=0,0,IF(($S59-AA59)&lt;0,0,IF(AND(($S59-AB59)&gt;0,(AA59-$R59)&gt;0),$V59/365*(AB59-AA59+1),IF(AND(($S59-AB59)&lt;=0,(AA59-$R59)&gt;0),$V59/365*($S59-AA59+1),$V59/365*(AB59-$R59+1))))),0)</f>
        <v>0</v>
      </c>
      <c r="AD59" s="160">
        <f t="shared" ref="AD59:AD62" si="676">AB59+1</f>
        <v>45717</v>
      </c>
      <c r="AE59" s="160">
        <f t="shared" ref="AE59:AE62" si="677">AD59+30</f>
        <v>45747</v>
      </c>
      <c r="AF59" s="164">
        <f t="shared" ref="AF59:AF62" si="678">IFERROR(IF(($R59-AE59)&gt;=0,0,IF(($S59-AD59)&lt;0,0,IF(AND(($S59-AE59)&gt;0,(AD59-$R59)&gt;0),$V59/365*(AE59-AD59+1),IF(AND(($S59-AE59)&lt;=0,(AD59-$R59)&gt;0),$V59/365*($S59-AD59+1),$V59/365*(AE59-$R59+1))))),0)</f>
        <v>0</v>
      </c>
      <c r="AG59" s="160">
        <f t="shared" ref="AG59:AG62" si="679">AE59+1</f>
        <v>45748</v>
      </c>
      <c r="AH59" s="160">
        <f t="shared" ref="AH59:AH62" si="680">AG59+29</f>
        <v>45777</v>
      </c>
      <c r="AI59" s="164">
        <f t="shared" ref="AI59:AI62" si="681">IFERROR(IF(($R59-AH59)&gt;=0,0,IF(($S59-AG59)&lt;0,0,IF(AND(($S59-AH59)&gt;0,(AG59-$R59)&gt;0),$V59/365*(AH59-AG59+1),IF(AND(($S59-AH59)&lt;=0,(AG59-$R59)&gt;0),$V59/365*($S59-AG59+1),$V59/365*(AH59-$R59+1))))),0)</f>
        <v>0</v>
      </c>
      <c r="AJ59" s="160">
        <f t="shared" ref="AJ59:AJ62" si="682">AH59+1</f>
        <v>45778</v>
      </c>
      <c r="AK59" s="160">
        <f t="shared" ref="AK59:AK62" si="683">AJ59+30</f>
        <v>45808</v>
      </c>
      <c r="AL59" s="164">
        <f t="shared" ref="AL59:AL62" si="684">IFERROR(IF(($R59-AK59)&gt;=0,0,IF(($S59-AJ59)&lt;0,0,IF(AND(($S59-AK59)&gt;0,(AJ59-$R59)&gt;0),$V59/365*(AK59-AJ59+1),IF(AND(($S59-AK59)&lt;=0,(AJ59-$R59)&gt;0),$V59/365*($S59-AJ59+1),$V59/365*(AK59-$R59+1))))),0)</f>
        <v>0</v>
      </c>
      <c r="AM59" s="160">
        <f t="shared" ref="AM59:AM62" si="685">AK59+1</f>
        <v>45809</v>
      </c>
      <c r="AN59" s="160">
        <f t="shared" ref="AN59:AN62" si="686">AM59+29</f>
        <v>45838</v>
      </c>
      <c r="AO59" s="164">
        <f t="shared" ref="AO59:AO62" si="687">IFERROR(IF(($R59-AN59)&gt;=0,0,IF(($S59-AM59)&lt;0,0,IF(AND(($S59-AN59)&gt;0,(AM59-$R59)&gt;0),$V59/365*(AN59-AM59+1),IF(AND(($S59-AN59)&lt;=0,(AM59-$R59)&gt;0),$V59/365*($S59-AM59+1),$V59/365*(AN59-$R59+1))))),0)</f>
        <v>0</v>
      </c>
      <c r="AP59" s="160">
        <f t="shared" ref="AP59:AP62" si="688">AN59+1</f>
        <v>45839</v>
      </c>
      <c r="AQ59" s="160">
        <f t="shared" ref="AQ59:AQ62" si="689">AP59+30</f>
        <v>45869</v>
      </c>
      <c r="AR59" s="164">
        <f t="shared" ref="AR59:AR62" si="690">IFERROR(IF(($R59-AQ59)&gt;=0,0,IF(($S59-AP59)&lt;0,0,IF(AND(($S59-AQ59)&gt;0,(AP59-$R59)&gt;0),$V59/365*(AQ59-AP59+1),IF(AND(($S59-AQ59)&lt;=0,(AP59-$R59)&gt;0),$V59/365*($S59-AP59+1),$V59/365*(AQ59-$R59+1))))),0)</f>
        <v>0</v>
      </c>
      <c r="AS59" s="160">
        <f t="shared" ref="AS59:AS62" si="691">AQ59+1</f>
        <v>45870</v>
      </c>
      <c r="AT59" s="160">
        <f t="shared" ref="AT59:AT62" si="692">AS59+30</f>
        <v>45900</v>
      </c>
      <c r="AU59" s="164">
        <f t="shared" ref="AU59:AU62" si="693">IFERROR(IF(($R59-AT59)&gt;=0,0,IF(($S59-AS59)&lt;0,0,IF(AND(($S59-AT59)&gt;0,(AS59-$R59)&gt;0),$V59/365*(AT59-AS59+1),IF(AND(($S59-AT59)&lt;=0,(AS59-$R59)&gt;0),$V59/365*($S59-AS59+1),$V59/365*(AT59-$R59+1))))),0)</f>
        <v>0</v>
      </c>
      <c r="AV59" s="160">
        <f t="shared" ref="AV59:AV62" si="694">AT59+1</f>
        <v>45901</v>
      </c>
      <c r="AW59" s="160">
        <f t="shared" ref="AW59:AW62" si="695">AV59+29</f>
        <v>45930</v>
      </c>
      <c r="AX59" s="164">
        <f t="shared" ref="AX59:AX62" si="696">IFERROR(IF(($R59-AW59)&gt;=0,0,IF(($S59-AV59)&lt;0,0,IF(AND(($S59-AW59)&gt;0,(AV59-$R59)&gt;0),$V59/365*(AW59-AV59+1),IF(AND(($S59-AW59)&lt;=0,(AV59-$R59)&gt;0),$V59/365*($S59-AV59+1),$V59/365*(AW59-$R59+1))))),0)</f>
        <v>0</v>
      </c>
      <c r="AY59" s="160">
        <f t="shared" ref="AY59:AY62" si="697">AW59+1</f>
        <v>45931</v>
      </c>
      <c r="AZ59" s="160">
        <f t="shared" ref="AZ59:AZ62" si="698">AY59+30</f>
        <v>45961</v>
      </c>
      <c r="BA59" s="164">
        <f t="shared" ref="BA59:BA62" si="699">IFERROR(IF(($R59-AZ59)&gt;=0,0,IF(($S59-AY59)&lt;0,0,IF(AND(($S59-AZ59)&gt;0,(AY59-$R59)&gt;0),$V59/365*(AZ59-AY59+1),IF(AND(($S59-AZ59)&lt;=0,(AY59-$R59)&gt;0),$V59/365*($S59-AY59+1),$V59/365*(AZ59-$R59+1))))),0)</f>
        <v>0</v>
      </c>
      <c r="BB59" s="160">
        <f t="shared" ref="BB59:BB62" si="700">AZ59+1</f>
        <v>45962</v>
      </c>
      <c r="BC59" s="160">
        <f t="shared" ref="BC59:BC62" si="701">BB59+29</f>
        <v>45991</v>
      </c>
      <c r="BD59" s="164">
        <f t="shared" ref="BD59:BD62" si="702">IFERROR(IF(($R59-BC59)&gt;=0,0,IF(($S59-BB59)&lt;0,0,IF(AND(($S59-BC59)&gt;0,(BB59-$R59)&gt;0),$V59/365*(BC59-BB59+1),IF(AND(($S59-BC59)&lt;=0,(BB59-$R59)&gt;0),$V59/365*($S59-BB59+1),$V59/365*(BC59-$R59+1))))),0)</f>
        <v>0</v>
      </c>
      <c r="BE59" s="160">
        <f t="shared" ref="BE59:BE62" si="703">BC59+1</f>
        <v>45992</v>
      </c>
      <c r="BF59" s="160">
        <f t="shared" ref="BF59:BF62" si="704">BE59+30</f>
        <v>46022</v>
      </c>
      <c r="BG59" s="164">
        <f t="shared" ref="BG59:BG62" si="705">IFERROR(IF(($R59-BF59)&gt;=0,0,IF(($S59-BE59)&lt;0,0,IF(AND(($S59-BF59)&gt;0,(BE59-$R59)&gt;0),$V59/365*(BF59-BE59+1),IF(AND(($S59-BF59)&lt;=0,(BE59-$R59)&gt;0),$V59/365*($S59-BE59+1),$V59/365*(BF59-$R59+1))))),0)</f>
        <v>0</v>
      </c>
      <c r="BH59" s="160">
        <v>46023</v>
      </c>
      <c r="BI59" s="160">
        <f t="shared" ref="BI59:BI62" si="706">BH59+30</f>
        <v>46053</v>
      </c>
      <c r="BJ59" s="164">
        <f t="shared" ref="BJ59:BJ62" si="707">IFERROR(IF(($R59-BI59)&gt;=0,0,IF(($S59-BH59)&lt;0,0,IF(AND(($S59-BI59)&gt;0,(BH59-$R59)&gt;0),$V59/365*(BI59-BH59+1),IF(AND(($S59-BI59)&lt;=0,(BH59-$R59)&gt;0),$V59/365*($S59-BH59+1),$V59/365*(BI59-$R59+1))))),0)</f>
        <v>0</v>
      </c>
      <c r="BK59" s="160">
        <f t="shared" ref="BK59:BK62" si="708">BI59+1</f>
        <v>46054</v>
      </c>
      <c r="BL59" s="160">
        <f t="shared" ref="BL59:BL62" si="709">BK59+27</f>
        <v>46081</v>
      </c>
      <c r="BM59" s="164">
        <f t="shared" ref="BM59:BM62" si="710">IFERROR(IF(($R59-BL59)&gt;=0,0,IF(($S59-BK59)&lt;0,0,IF(AND(($S59-BL59)&gt;0,(BK59-$R59)&gt;0),$V59/365*(BL59-BK59+1),IF(AND(($S59-BL59)&lt;=0,(BK59-$R59)&gt;0),$V59/365*($S59-BK59+1),$V59/365*(BL59-$R59+1))))),0)</f>
        <v>0</v>
      </c>
      <c r="BN59" s="160">
        <f t="shared" ref="BN59:BN62" si="711">BL59+1</f>
        <v>46082</v>
      </c>
      <c r="BO59" s="160">
        <f t="shared" ref="BO59:BO62" si="712">BN59+30</f>
        <v>46112</v>
      </c>
      <c r="BP59" s="164">
        <f t="shared" ref="BP59:BP62" si="713">IFERROR(IF(($R59-BO59)&gt;=0,0,IF(($S59-BN59)&lt;0,0,IF(AND(($S59-BO59)&gt;0,(BN59-$R59)&gt;0),$V59/365*(BO59-BN59+1),IF(AND(($S59-BO59)&lt;=0,(BN59-$R59)&gt;0),$V59/365*($S59-BN59+1),$V59/365*(BO59-$R59+1))))),0)</f>
        <v>0</v>
      </c>
      <c r="BQ59" s="160">
        <f t="shared" ref="BQ59:BQ62" si="714">BO59+1</f>
        <v>46113</v>
      </c>
      <c r="BR59" s="160">
        <f t="shared" ref="BR59:BR62" si="715">BQ59+29</f>
        <v>46142</v>
      </c>
      <c r="BS59" s="164">
        <f t="shared" ref="BS59:BS62" si="716">IFERROR(IF(($R59-BR59)&gt;=0,0,IF(($S59-BQ59)&lt;0,0,IF(AND(($S59-BR59)&gt;0,(BQ59-$R59)&gt;0),$V59/365*(BR59-BQ59+1),IF(AND(($S59-BR59)&lt;=0,(BQ59-$R59)&gt;0),$V59/365*($S59-BQ59+1),$V59/365*(BR59-$R59+1))))),0)</f>
        <v>0</v>
      </c>
      <c r="BT59" s="160">
        <f t="shared" ref="BT59:BT62" si="717">BR59+1</f>
        <v>46143</v>
      </c>
      <c r="BU59" s="160">
        <f t="shared" ref="BU59:BU62" si="718">BT59+30</f>
        <v>46173</v>
      </c>
      <c r="BV59" s="164">
        <f t="shared" ref="BV59:BV62" si="719">IFERROR(IF(($R59-BU59)&gt;=0,0,IF(($S59-BT59)&lt;0,0,IF(AND(($S59-BU59)&gt;0,(BT59-$R59)&gt;0),$V59/365*(BU59-BT59+1),IF(AND(($S59-BU59)&lt;=0,(BT59-$R59)&gt;0),$V59/365*($S59-BT59+1),$V59/365*(BU59-$R59+1))))),0)</f>
        <v>0</v>
      </c>
      <c r="BW59" s="160">
        <f t="shared" ref="BW59:BW62" si="720">BU59+1</f>
        <v>46174</v>
      </c>
      <c r="BX59" s="160">
        <f t="shared" ref="BX59:BX62" si="721">BW59+29</f>
        <v>46203</v>
      </c>
      <c r="BY59" s="164">
        <f t="shared" ref="BY59:BY62" si="722">IFERROR(IF(($R59-BX59)&gt;=0,0,IF(($S59-BW59)&lt;0,0,IF(AND(($S59-BX59)&gt;0,(BW59-$R59)&gt;0),$V59/365*(BX59-BW59+1),IF(AND(($S59-BX59)&lt;=0,(BW59-$R59)&gt;0),$V59/365*($S59-BW59+1),$V59/365*(BX59-$R59+1))))),0)</f>
        <v>0</v>
      </c>
      <c r="BZ59" s="160">
        <f t="shared" ref="BZ59:BZ62" si="723">BX59+1</f>
        <v>46204</v>
      </c>
      <c r="CA59" s="160">
        <f t="shared" ref="CA59:CA62" si="724">BZ59+30</f>
        <v>46234</v>
      </c>
      <c r="CB59" s="164">
        <f t="shared" ref="CB59:CB62" si="725">IFERROR(IF(($R59-CA59)&gt;=0,0,IF(($S59-BZ59)&lt;0,0,IF(AND(($S59-CA59)&gt;0,(BZ59-$R59)&gt;0),$V59/365*(CA59-BZ59+1),IF(AND(($S59-CA59)&lt;=0,(BZ59-$R59)&gt;0),$V59/365*($S59-BZ59+1),$V59/365*(CA59-$R59+1))))),0)</f>
        <v>0</v>
      </c>
      <c r="CC59" s="160">
        <f t="shared" ref="CC59:CC62" si="726">CA59+1</f>
        <v>46235</v>
      </c>
      <c r="CD59" s="160">
        <f t="shared" ref="CD59:CD62" si="727">CC59+30</f>
        <v>46265</v>
      </c>
      <c r="CE59" s="164">
        <f t="shared" ref="CE59:CE62" si="728">IFERROR(IF(($R59-CD59)&gt;=0,0,IF(($S59-CC59)&lt;0,0,IF(AND(($S59-CD59)&gt;0,(CC59-$R59)&gt;0),$V59/365*(CD59-CC59+1),IF(AND(($S59-CD59)&lt;=0,(CC59-$R59)&gt;0),$V59/365*($S59-CC59+1),$V59/365*(CD59-$R59+1))))),0)</f>
        <v>0</v>
      </c>
      <c r="CF59" s="160">
        <f t="shared" ref="CF59:CF62" si="729">CD59+1</f>
        <v>46266</v>
      </c>
      <c r="CG59" s="160">
        <f t="shared" ref="CG59:CG62" si="730">CF59+29</f>
        <v>46295</v>
      </c>
      <c r="CH59" s="164">
        <f t="shared" ref="CH59:CH62" si="731">IFERROR(IF(($R59-CG59)&gt;=0,0,IF(($S59-CF59)&lt;0,0,IF(AND(($S59-CG59)&gt;0,(CF59-$R59)&gt;0),$V59/365*(CG59-CF59+1),IF(AND(($S59-CG59)&lt;=0,(CF59-$R59)&gt;0),$V59/365*($S59-CF59+1),$V59/365*(CG59-$R59+1))))),0)</f>
        <v>0</v>
      </c>
      <c r="CI59" s="160">
        <f t="shared" ref="CI59:CI62" si="732">CG59+1</f>
        <v>46296</v>
      </c>
      <c r="CJ59" s="160">
        <f t="shared" ref="CJ59:CJ62" si="733">CI59+30</f>
        <v>46326</v>
      </c>
      <c r="CK59" s="164">
        <f t="shared" ref="CK59:CK62" si="734">IFERROR(IF(($R59-CJ59)&gt;=0,0,IF(($S59-CI59)&lt;0,0,IF(AND(($S59-CJ59)&gt;0,(CI59-$R59)&gt;0),$V59/365*(CJ59-CI59+1),IF(AND(($S59-CJ59)&lt;=0,(CI59-$R59)&gt;0),$V59/365*($S59-CI59+1),$V59/365*(CJ59-$R59+1))))),0)</f>
        <v>0</v>
      </c>
      <c r="CL59" s="160">
        <f t="shared" ref="CL59:CL62" si="735">CJ59+1</f>
        <v>46327</v>
      </c>
      <c r="CM59" s="160">
        <f t="shared" ref="CM59:CM62" si="736">CL59+29</f>
        <v>46356</v>
      </c>
      <c r="CN59" s="164">
        <f t="shared" ref="CN59:CN62" si="737">IFERROR(IF(($R59-CM59)&gt;=0,0,IF(($S59-CL59)&lt;0,0,IF(AND(($S59-CM59)&gt;0,(CL59-$R59)&gt;0),$V59/365*(CM59-CL59+1),IF(AND(($S59-CM59)&lt;=0,(CL59-$R59)&gt;0),$V59/365*($S59-CL59+1),$V59/365*(CM59-$R59+1))))),0)</f>
        <v>0</v>
      </c>
      <c r="CO59" s="160">
        <f t="shared" ref="CO59:CO62" si="738">CM59+1</f>
        <v>46357</v>
      </c>
      <c r="CP59" s="160">
        <f t="shared" ref="CP59:CP62" si="739">CO59+30</f>
        <v>46387</v>
      </c>
      <c r="CQ59" s="164">
        <f t="shared" ref="CQ59:CQ62" si="740">IFERROR(IF(($R59-CP59)&gt;=0,0,IF(($S59-CO59)&lt;0,0,IF(AND(($S59-CP59)&gt;0,(CO59-$R59)&gt;0),$V59/365*(CP59-CO59+1),IF(AND(($S59-CP59)&lt;=0,(CO59-$R59)&gt;0),$V59/365*($S59-CO59+1),$V59/365*(CP59-$R59+1))))),0)</f>
        <v>0</v>
      </c>
    </row>
    <row r="60" s="86" customFormat="1" ht="24" customHeight="1" outlineLevel="4" spans="1:95">
      <c r="A60" s="125"/>
      <c r="B60" s="126"/>
      <c r="C60" s="127"/>
      <c r="D60" s="125"/>
      <c r="E60" s="126"/>
      <c r="F60" s="126"/>
      <c r="G60" s="126"/>
      <c r="H60" s="128"/>
      <c r="I60" s="128"/>
      <c r="J60" s="128">
        <f t="shared" si="5"/>
        <v>0</v>
      </c>
      <c r="K60" s="128">
        <f t="shared" ref="K60:K62" si="741">K59+1</f>
        <v>2</v>
      </c>
      <c r="L60" s="153"/>
      <c r="M60" s="154">
        <f>IFERROR(VLOOKUP($L60,'2-2 引出数据_合同数据仓库'!$B$2:$BP$10000,3,FALSE),0)</f>
        <v>0</v>
      </c>
      <c r="N60" s="128"/>
      <c r="O60" s="154">
        <f>IFERROR(VLOOKUP((LEFT(VLOOKUP($L60,'2-2 引出数据_合同数据仓库'!$B$2:$BP$10000,64,FALSE),15)&amp;(RIGHT(VLOOKUP($L60,'2-2 引出数据_合同数据仓库'!$B$2:$BP$10000,64,FALSE),4)+1)),'2-2 引出数据_合同数据仓库'!$B$2:$BP$10000,3,FALSE),0)</f>
        <v>0</v>
      </c>
      <c r="P60" s="128"/>
      <c r="Q60" s="128">
        <f>IFERROR(VLOOKUP($L60,'2-2 引出数据_合同数据仓库'!$B$2:$BP$10000,28,FALSE),0)</f>
        <v>0</v>
      </c>
      <c r="R60" s="128">
        <f>IFERROR(VLOOKUP($L60,'2-2 引出数据_合同数据仓库'!$B$2:$BP$10000,29,FALSE),0)</f>
        <v>0</v>
      </c>
      <c r="S60" s="128">
        <f>IFERROR(VLOOKUP($L60,'2-2 引出数据_合同数据仓库'!$B$2:$BP$10000,4,FALSE),0)</f>
        <v>0</v>
      </c>
      <c r="T60" s="128"/>
      <c r="U60" s="128">
        <f>IFERROR(VLOOKUP($L60,'2-2 引出数据_合同数据仓库'!$B$2:$BP$10000,15,FALSE),0)</f>
        <v>0</v>
      </c>
      <c r="V60" s="128">
        <f t="shared" si="670"/>
        <v>0</v>
      </c>
      <c r="W60" s="128"/>
      <c r="X60" s="160">
        <v>45658</v>
      </c>
      <c r="Y60" s="160">
        <f t="shared" si="671"/>
        <v>45688</v>
      </c>
      <c r="Z60" s="164">
        <f t="shared" si="672"/>
        <v>0</v>
      </c>
      <c r="AA60" s="160">
        <f t="shared" si="673"/>
        <v>45689</v>
      </c>
      <c r="AB60" s="160">
        <f t="shared" si="674"/>
        <v>45716</v>
      </c>
      <c r="AC60" s="164">
        <f t="shared" si="675"/>
        <v>0</v>
      </c>
      <c r="AD60" s="160">
        <f t="shared" si="676"/>
        <v>45717</v>
      </c>
      <c r="AE60" s="160">
        <f t="shared" si="677"/>
        <v>45747</v>
      </c>
      <c r="AF60" s="164">
        <f t="shared" si="678"/>
        <v>0</v>
      </c>
      <c r="AG60" s="160">
        <f t="shared" si="679"/>
        <v>45748</v>
      </c>
      <c r="AH60" s="160">
        <f t="shared" si="680"/>
        <v>45777</v>
      </c>
      <c r="AI60" s="164">
        <f t="shared" si="681"/>
        <v>0</v>
      </c>
      <c r="AJ60" s="160">
        <f t="shared" si="682"/>
        <v>45778</v>
      </c>
      <c r="AK60" s="160">
        <f t="shared" si="683"/>
        <v>45808</v>
      </c>
      <c r="AL60" s="164">
        <f t="shared" si="684"/>
        <v>0</v>
      </c>
      <c r="AM60" s="160">
        <f t="shared" si="685"/>
        <v>45809</v>
      </c>
      <c r="AN60" s="160">
        <f t="shared" si="686"/>
        <v>45838</v>
      </c>
      <c r="AO60" s="164">
        <f t="shared" si="687"/>
        <v>0</v>
      </c>
      <c r="AP60" s="160">
        <f t="shared" si="688"/>
        <v>45839</v>
      </c>
      <c r="AQ60" s="160">
        <f t="shared" si="689"/>
        <v>45869</v>
      </c>
      <c r="AR60" s="164">
        <f t="shared" si="690"/>
        <v>0</v>
      </c>
      <c r="AS60" s="160">
        <f t="shared" si="691"/>
        <v>45870</v>
      </c>
      <c r="AT60" s="160">
        <f t="shared" si="692"/>
        <v>45900</v>
      </c>
      <c r="AU60" s="164">
        <f t="shared" si="693"/>
        <v>0</v>
      </c>
      <c r="AV60" s="160">
        <f t="shared" si="694"/>
        <v>45901</v>
      </c>
      <c r="AW60" s="160">
        <f t="shared" si="695"/>
        <v>45930</v>
      </c>
      <c r="AX60" s="164">
        <f t="shared" si="696"/>
        <v>0</v>
      </c>
      <c r="AY60" s="160">
        <f t="shared" si="697"/>
        <v>45931</v>
      </c>
      <c r="AZ60" s="160">
        <f t="shared" si="698"/>
        <v>45961</v>
      </c>
      <c r="BA60" s="164">
        <f t="shared" si="699"/>
        <v>0</v>
      </c>
      <c r="BB60" s="160">
        <f t="shared" si="700"/>
        <v>45962</v>
      </c>
      <c r="BC60" s="160">
        <f t="shared" si="701"/>
        <v>45991</v>
      </c>
      <c r="BD60" s="164">
        <f t="shared" si="702"/>
        <v>0</v>
      </c>
      <c r="BE60" s="160">
        <f t="shared" si="703"/>
        <v>45992</v>
      </c>
      <c r="BF60" s="160">
        <f t="shared" si="704"/>
        <v>46022</v>
      </c>
      <c r="BG60" s="164">
        <f t="shared" si="705"/>
        <v>0</v>
      </c>
      <c r="BH60" s="160">
        <v>46023</v>
      </c>
      <c r="BI60" s="160">
        <f t="shared" si="706"/>
        <v>46053</v>
      </c>
      <c r="BJ60" s="164">
        <f t="shared" si="707"/>
        <v>0</v>
      </c>
      <c r="BK60" s="160">
        <f t="shared" si="708"/>
        <v>46054</v>
      </c>
      <c r="BL60" s="160">
        <f t="shared" si="709"/>
        <v>46081</v>
      </c>
      <c r="BM60" s="164">
        <f t="shared" si="710"/>
        <v>0</v>
      </c>
      <c r="BN60" s="160">
        <f t="shared" si="711"/>
        <v>46082</v>
      </c>
      <c r="BO60" s="160">
        <f t="shared" si="712"/>
        <v>46112</v>
      </c>
      <c r="BP60" s="164">
        <f t="shared" si="713"/>
        <v>0</v>
      </c>
      <c r="BQ60" s="160">
        <f t="shared" si="714"/>
        <v>46113</v>
      </c>
      <c r="BR60" s="160">
        <f t="shared" si="715"/>
        <v>46142</v>
      </c>
      <c r="BS60" s="164">
        <f t="shared" si="716"/>
        <v>0</v>
      </c>
      <c r="BT60" s="160">
        <f t="shared" si="717"/>
        <v>46143</v>
      </c>
      <c r="BU60" s="160">
        <f t="shared" si="718"/>
        <v>46173</v>
      </c>
      <c r="BV60" s="164">
        <f t="shared" si="719"/>
        <v>0</v>
      </c>
      <c r="BW60" s="160">
        <f t="shared" si="720"/>
        <v>46174</v>
      </c>
      <c r="BX60" s="160">
        <f t="shared" si="721"/>
        <v>46203</v>
      </c>
      <c r="BY60" s="164">
        <f t="shared" si="722"/>
        <v>0</v>
      </c>
      <c r="BZ60" s="160">
        <f t="shared" si="723"/>
        <v>46204</v>
      </c>
      <c r="CA60" s="160">
        <f t="shared" si="724"/>
        <v>46234</v>
      </c>
      <c r="CB60" s="164">
        <f t="shared" si="725"/>
        <v>0</v>
      </c>
      <c r="CC60" s="160">
        <f t="shared" si="726"/>
        <v>46235</v>
      </c>
      <c r="CD60" s="160">
        <f t="shared" si="727"/>
        <v>46265</v>
      </c>
      <c r="CE60" s="164">
        <f t="shared" si="728"/>
        <v>0</v>
      </c>
      <c r="CF60" s="160">
        <f t="shared" si="729"/>
        <v>46266</v>
      </c>
      <c r="CG60" s="160">
        <f t="shared" si="730"/>
        <v>46295</v>
      </c>
      <c r="CH60" s="164">
        <f t="shared" si="731"/>
        <v>0</v>
      </c>
      <c r="CI60" s="160">
        <f t="shared" si="732"/>
        <v>46296</v>
      </c>
      <c r="CJ60" s="160">
        <f t="shared" si="733"/>
        <v>46326</v>
      </c>
      <c r="CK60" s="164">
        <f t="shared" si="734"/>
        <v>0</v>
      </c>
      <c r="CL60" s="160">
        <f t="shared" si="735"/>
        <v>46327</v>
      </c>
      <c r="CM60" s="160">
        <f t="shared" si="736"/>
        <v>46356</v>
      </c>
      <c r="CN60" s="164">
        <f t="shared" si="737"/>
        <v>0</v>
      </c>
      <c r="CO60" s="160">
        <f t="shared" si="738"/>
        <v>46357</v>
      </c>
      <c r="CP60" s="160">
        <f t="shared" si="739"/>
        <v>46387</v>
      </c>
      <c r="CQ60" s="164">
        <f t="shared" si="740"/>
        <v>0</v>
      </c>
    </row>
    <row r="61" s="86" customFormat="1" ht="24" customHeight="1" outlineLevel="4" spans="1:95">
      <c r="A61" s="125"/>
      <c r="B61" s="126"/>
      <c r="C61" s="127"/>
      <c r="D61" s="125"/>
      <c r="E61" s="126"/>
      <c r="F61" s="126"/>
      <c r="G61" s="126"/>
      <c r="H61" s="128"/>
      <c r="I61" s="128"/>
      <c r="J61" s="128">
        <f t="shared" si="5"/>
        <v>0</v>
      </c>
      <c r="K61" s="128">
        <f t="shared" si="741"/>
        <v>3</v>
      </c>
      <c r="L61" s="153"/>
      <c r="M61" s="154">
        <f>IFERROR(VLOOKUP($L61,'2-2 引出数据_合同数据仓库'!$B$2:$BP$10000,3,FALSE),0)</f>
        <v>0</v>
      </c>
      <c r="N61" s="128"/>
      <c r="O61" s="154">
        <f>IFERROR(VLOOKUP((LEFT(VLOOKUP($L61,'2-2 引出数据_合同数据仓库'!$B$2:$BP$10000,64,FALSE),15)&amp;(RIGHT(VLOOKUP($L61,'2-2 引出数据_合同数据仓库'!$B$2:$BP$10000,64,FALSE),4)+1)),'2-2 引出数据_合同数据仓库'!$B$2:$BP$10000,3,FALSE),0)</f>
        <v>0</v>
      </c>
      <c r="P61" s="128"/>
      <c r="Q61" s="128">
        <f>IFERROR(VLOOKUP($L61,'2-2 引出数据_合同数据仓库'!$B$2:$BP$10000,28,FALSE),0)</f>
        <v>0</v>
      </c>
      <c r="R61" s="128">
        <f>IFERROR(VLOOKUP($L61,'2-2 引出数据_合同数据仓库'!$B$2:$BP$10000,29,FALSE),0)</f>
        <v>0</v>
      </c>
      <c r="S61" s="128">
        <f>IFERROR(VLOOKUP($L61,'2-2 引出数据_合同数据仓库'!$B$2:$BP$10000,4,FALSE),0)</f>
        <v>0</v>
      </c>
      <c r="T61" s="128"/>
      <c r="U61" s="128">
        <f>IFERROR(VLOOKUP($L61,'2-2 引出数据_合同数据仓库'!$B$2:$BP$10000,15,FALSE),0)</f>
        <v>0</v>
      </c>
      <c r="V61" s="128">
        <f t="shared" si="670"/>
        <v>0</v>
      </c>
      <c r="W61" s="128"/>
      <c r="X61" s="160">
        <v>45658</v>
      </c>
      <c r="Y61" s="160">
        <f t="shared" si="671"/>
        <v>45688</v>
      </c>
      <c r="Z61" s="164">
        <f t="shared" si="672"/>
        <v>0</v>
      </c>
      <c r="AA61" s="160">
        <f t="shared" si="673"/>
        <v>45689</v>
      </c>
      <c r="AB61" s="160">
        <f t="shared" si="674"/>
        <v>45716</v>
      </c>
      <c r="AC61" s="164">
        <f t="shared" si="675"/>
        <v>0</v>
      </c>
      <c r="AD61" s="160">
        <f t="shared" si="676"/>
        <v>45717</v>
      </c>
      <c r="AE61" s="160">
        <f t="shared" si="677"/>
        <v>45747</v>
      </c>
      <c r="AF61" s="164">
        <f t="shared" si="678"/>
        <v>0</v>
      </c>
      <c r="AG61" s="160">
        <f t="shared" si="679"/>
        <v>45748</v>
      </c>
      <c r="AH61" s="160">
        <f t="shared" si="680"/>
        <v>45777</v>
      </c>
      <c r="AI61" s="164">
        <f t="shared" si="681"/>
        <v>0</v>
      </c>
      <c r="AJ61" s="160">
        <f t="shared" si="682"/>
        <v>45778</v>
      </c>
      <c r="AK61" s="160">
        <f t="shared" si="683"/>
        <v>45808</v>
      </c>
      <c r="AL61" s="164">
        <f t="shared" si="684"/>
        <v>0</v>
      </c>
      <c r="AM61" s="160">
        <f t="shared" si="685"/>
        <v>45809</v>
      </c>
      <c r="AN61" s="160">
        <f t="shared" si="686"/>
        <v>45838</v>
      </c>
      <c r="AO61" s="164">
        <f t="shared" si="687"/>
        <v>0</v>
      </c>
      <c r="AP61" s="160">
        <f t="shared" si="688"/>
        <v>45839</v>
      </c>
      <c r="AQ61" s="160">
        <f t="shared" si="689"/>
        <v>45869</v>
      </c>
      <c r="AR61" s="164">
        <f t="shared" si="690"/>
        <v>0</v>
      </c>
      <c r="AS61" s="160">
        <f t="shared" si="691"/>
        <v>45870</v>
      </c>
      <c r="AT61" s="160">
        <f t="shared" si="692"/>
        <v>45900</v>
      </c>
      <c r="AU61" s="164">
        <f t="shared" si="693"/>
        <v>0</v>
      </c>
      <c r="AV61" s="160">
        <f t="shared" si="694"/>
        <v>45901</v>
      </c>
      <c r="AW61" s="160">
        <f t="shared" si="695"/>
        <v>45930</v>
      </c>
      <c r="AX61" s="164">
        <f t="shared" si="696"/>
        <v>0</v>
      </c>
      <c r="AY61" s="160">
        <f t="shared" si="697"/>
        <v>45931</v>
      </c>
      <c r="AZ61" s="160">
        <f t="shared" si="698"/>
        <v>45961</v>
      </c>
      <c r="BA61" s="164">
        <f t="shared" si="699"/>
        <v>0</v>
      </c>
      <c r="BB61" s="160">
        <f t="shared" si="700"/>
        <v>45962</v>
      </c>
      <c r="BC61" s="160">
        <f t="shared" si="701"/>
        <v>45991</v>
      </c>
      <c r="BD61" s="164">
        <f t="shared" si="702"/>
        <v>0</v>
      </c>
      <c r="BE61" s="160">
        <f t="shared" si="703"/>
        <v>45992</v>
      </c>
      <c r="BF61" s="160">
        <f t="shared" si="704"/>
        <v>46022</v>
      </c>
      <c r="BG61" s="164">
        <f t="shared" si="705"/>
        <v>0</v>
      </c>
      <c r="BH61" s="160">
        <v>46023</v>
      </c>
      <c r="BI61" s="160">
        <f t="shared" si="706"/>
        <v>46053</v>
      </c>
      <c r="BJ61" s="164">
        <f t="shared" si="707"/>
        <v>0</v>
      </c>
      <c r="BK61" s="160">
        <f t="shared" si="708"/>
        <v>46054</v>
      </c>
      <c r="BL61" s="160">
        <f t="shared" si="709"/>
        <v>46081</v>
      </c>
      <c r="BM61" s="164">
        <f t="shared" si="710"/>
        <v>0</v>
      </c>
      <c r="BN61" s="160">
        <f t="shared" si="711"/>
        <v>46082</v>
      </c>
      <c r="BO61" s="160">
        <f t="shared" si="712"/>
        <v>46112</v>
      </c>
      <c r="BP61" s="164">
        <f t="shared" si="713"/>
        <v>0</v>
      </c>
      <c r="BQ61" s="160">
        <f t="shared" si="714"/>
        <v>46113</v>
      </c>
      <c r="BR61" s="160">
        <f t="shared" si="715"/>
        <v>46142</v>
      </c>
      <c r="BS61" s="164">
        <f t="shared" si="716"/>
        <v>0</v>
      </c>
      <c r="BT61" s="160">
        <f t="shared" si="717"/>
        <v>46143</v>
      </c>
      <c r="BU61" s="160">
        <f t="shared" si="718"/>
        <v>46173</v>
      </c>
      <c r="BV61" s="164">
        <f t="shared" si="719"/>
        <v>0</v>
      </c>
      <c r="BW61" s="160">
        <f t="shared" si="720"/>
        <v>46174</v>
      </c>
      <c r="BX61" s="160">
        <f t="shared" si="721"/>
        <v>46203</v>
      </c>
      <c r="BY61" s="164">
        <f t="shared" si="722"/>
        <v>0</v>
      </c>
      <c r="BZ61" s="160">
        <f t="shared" si="723"/>
        <v>46204</v>
      </c>
      <c r="CA61" s="160">
        <f t="shared" si="724"/>
        <v>46234</v>
      </c>
      <c r="CB61" s="164">
        <f t="shared" si="725"/>
        <v>0</v>
      </c>
      <c r="CC61" s="160">
        <f t="shared" si="726"/>
        <v>46235</v>
      </c>
      <c r="CD61" s="160">
        <f t="shared" si="727"/>
        <v>46265</v>
      </c>
      <c r="CE61" s="164">
        <f t="shared" si="728"/>
        <v>0</v>
      </c>
      <c r="CF61" s="160">
        <f t="shared" si="729"/>
        <v>46266</v>
      </c>
      <c r="CG61" s="160">
        <f t="shared" si="730"/>
        <v>46295</v>
      </c>
      <c r="CH61" s="164">
        <f t="shared" si="731"/>
        <v>0</v>
      </c>
      <c r="CI61" s="160">
        <f t="shared" si="732"/>
        <v>46296</v>
      </c>
      <c r="CJ61" s="160">
        <f t="shared" si="733"/>
        <v>46326</v>
      </c>
      <c r="CK61" s="164">
        <f t="shared" si="734"/>
        <v>0</v>
      </c>
      <c r="CL61" s="160">
        <f t="shared" si="735"/>
        <v>46327</v>
      </c>
      <c r="CM61" s="160">
        <f t="shared" si="736"/>
        <v>46356</v>
      </c>
      <c r="CN61" s="164">
        <f t="shared" si="737"/>
        <v>0</v>
      </c>
      <c r="CO61" s="160">
        <f t="shared" si="738"/>
        <v>46357</v>
      </c>
      <c r="CP61" s="160">
        <f t="shared" si="739"/>
        <v>46387</v>
      </c>
      <c r="CQ61" s="164">
        <f t="shared" si="740"/>
        <v>0</v>
      </c>
    </row>
    <row r="62" s="86" customFormat="1" ht="24" customHeight="1" outlineLevel="4" spans="1:95">
      <c r="A62" s="125"/>
      <c r="B62" s="126"/>
      <c r="C62" s="127"/>
      <c r="D62" s="125"/>
      <c r="E62" s="126"/>
      <c r="F62" s="126"/>
      <c r="G62" s="126"/>
      <c r="H62" s="128"/>
      <c r="I62" s="128"/>
      <c r="J62" s="128">
        <f t="shared" si="5"/>
        <v>0</v>
      </c>
      <c r="K62" s="128">
        <f t="shared" si="741"/>
        <v>4</v>
      </c>
      <c r="L62" s="153"/>
      <c r="M62" s="154">
        <f>IFERROR(VLOOKUP($L62,'2-2 引出数据_合同数据仓库'!$B$2:$BP$10000,3,FALSE),0)</f>
        <v>0</v>
      </c>
      <c r="N62" s="128"/>
      <c r="O62" s="154">
        <f>IFERROR(VLOOKUP((LEFT(VLOOKUP($L62,'2-2 引出数据_合同数据仓库'!$B$2:$BP$10000,64,FALSE),15)&amp;(RIGHT(VLOOKUP($L62,'2-2 引出数据_合同数据仓库'!$B$2:$BP$10000,64,FALSE),4)+1)),'2-2 引出数据_合同数据仓库'!$B$2:$BP$10000,3,FALSE),0)</f>
        <v>0</v>
      </c>
      <c r="P62" s="128"/>
      <c r="Q62" s="128">
        <f>IFERROR(VLOOKUP($L62,'2-2 引出数据_合同数据仓库'!$B$2:$BP$10000,28,FALSE),0)</f>
        <v>0</v>
      </c>
      <c r="R62" s="128">
        <f>IFERROR(VLOOKUP($L62,'2-2 引出数据_合同数据仓库'!$B$2:$BP$10000,29,FALSE),0)</f>
        <v>0</v>
      </c>
      <c r="S62" s="128">
        <f>IFERROR(VLOOKUP($L62,'2-2 引出数据_合同数据仓库'!$B$2:$BP$10000,4,FALSE),0)</f>
        <v>0</v>
      </c>
      <c r="T62" s="128"/>
      <c r="U62" s="128">
        <f>IFERROR(VLOOKUP($L62,'2-2 引出数据_合同数据仓库'!$B$2:$BP$10000,15,FALSE),0)</f>
        <v>0</v>
      </c>
      <c r="V62" s="128">
        <f t="shared" si="670"/>
        <v>0</v>
      </c>
      <c r="W62" s="128"/>
      <c r="X62" s="160">
        <v>45658</v>
      </c>
      <c r="Y62" s="160">
        <f t="shared" si="671"/>
        <v>45688</v>
      </c>
      <c r="Z62" s="164">
        <f t="shared" si="672"/>
        <v>0</v>
      </c>
      <c r="AA62" s="160">
        <f t="shared" si="673"/>
        <v>45689</v>
      </c>
      <c r="AB62" s="160">
        <f t="shared" si="674"/>
        <v>45716</v>
      </c>
      <c r="AC62" s="164">
        <f t="shared" si="675"/>
        <v>0</v>
      </c>
      <c r="AD62" s="160">
        <f t="shared" si="676"/>
        <v>45717</v>
      </c>
      <c r="AE62" s="160">
        <f t="shared" si="677"/>
        <v>45747</v>
      </c>
      <c r="AF62" s="164">
        <f t="shared" si="678"/>
        <v>0</v>
      </c>
      <c r="AG62" s="160">
        <f t="shared" si="679"/>
        <v>45748</v>
      </c>
      <c r="AH62" s="160">
        <f t="shared" si="680"/>
        <v>45777</v>
      </c>
      <c r="AI62" s="164">
        <f t="shared" si="681"/>
        <v>0</v>
      </c>
      <c r="AJ62" s="160">
        <f t="shared" si="682"/>
        <v>45778</v>
      </c>
      <c r="AK62" s="160">
        <f t="shared" si="683"/>
        <v>45808</v>
      </c>
      <c r="AL62" s="164">
        <f t="shared" si="684"/>
        <v>0</v>
      </c>
      <c r="AM62" s="160">
        <f t="shared" si="685"/>
        <v>45809</v>
      </c>
      <c r="AN62" s="160">
        <f t="shared" si="686"/>
        <v>45838</v>
      </c>
      <c r="AO62" s="164">
        <f t="shared" si="687"/>
        <v>0</v>
      </c>
      <c r="AP62" s="160">
        <f t="shared" si="688"/>
        <v>45839</v>
      </c>
      <c r="AQ62" s="160">
        <f t="shared" si="689"/>
        <v>45869</v>
      </c>
      <c r="AR62" s="164">
        <f t="shared" si="690"/>
        <v>0</v>
      </c>
      <c r="AS62" s="160">
        <f t="shared" si="691"/>
        <v>45870</v>
      </c>
      <c r="AT62" s="160">
        <f t="shared" si="692"/>
        <v>45900</v>
      </c>
      <c r="AU62" s="164">
        <f t="shared" si="693"/>
        <v>0</v>
      </c>
      <c r="AV62" s="160">
        <f t="shared" si="694"/>
        <v>45901</v>
      </c>
      <c r="AW62" s="160">
        <f t="shared" si="695"/>
        <v>45930</v>
      </c>
      <c r="AX62" s="164">
        <f t="shared" si="696"/>
        <v>0</v>
      </c>
      <c r="AY62" s="160">
        <f t="shared" si="697"/>
        <v>45931</v>
      </c>
      <c r="AZ62" s="160">
        <f t="shared" si="698"/>
        <v>45961</v>
      </c>
      <c r="BA62" s="164">
        <f t="shared" si="699"/>
        <v>0</v>
      </c>
      <c r="BB62" s="160">
        <f t="shared" si="700"/>
        <v>45962</v>
      </c>
      <c r="BC62" s="160">
        <f t="shared" si="701"/>
        <v>45991</v>
      </c>
      <c r="BD62" s="164">
        <f t="shared" si="702"/>
        <v>0</v>
      </c>
      <c r="BE62" s="160">
        <f t="shared" si="703"/>
        <v>45992</v>
      </c>
      <c r="BF62" s="160">
        <f t="shared" si="704"/>
        <v>46022</v>
      </c>
      <c r="BG62" s="164">
        <f t="shared" si="705"/>
        <v>0</v>
      </c>
      <c r="BH62" s="160">
        <v>46023</v>
      </c>
      <c r="BI62" s="160">
        <f t="shared" si="706"/>
        <v>46053</v>
      </c>
      <c r="BJ62" s="164">
        <f t="shared" si="707"/>
        <v>0</v>
      </c>
      <c r="BK62" s="160">
        <f t="shared" si="708"/>
        <v>46054</v>
      </c>
      <c r="BL62" s="160">
        <f t="shared" si="709"/>
        <v>46081</v>
      </c>
      <c r="BM62" s="164">
        <f t="shared" si="710"/>
        <v>0</v>
      </c>
      <c r="BN62" s="160">
        <f t="shared" si="711"/>
        <v>46082</v>
      </c>
      <c r="BO62" s="160">
        <f t="shared" si="712"/>
        <v>46112</v>
      </c>
      <c r="BP62" s="164">
        <f t="shared" si="713"/>
        <v>0</v>
      </c>
      <c r="BQ62" s="160">
        <f t="shared" si="714"/>
        <v>46113</v>
      </c>
      <c r="BR62" s="160">
        <f t="shared" si="715"/>
        <v>46142</v>
      </c>
      <c r="BS62" s="164">
        <f t="shared" si="716"/>
        <v>0</v>
      </c>
      <c r="BT62" s="160">
        <f t="shared" si="717"/>
        <v>46143</v>
      </c>
      <c r="BU62" s="160">
        <f t="shared" si="718"/>
        <v>46173</v>
      </c>
      <c r="BV62" s="164">
        <f t="shared" si="719"/>
        <v>0</v>
      </c>
      <c r="BW62" s="160">
        <f t="shared" si="720"/>
        <v>46174</v>
      </c>
      <c r="BX62" s="160">
        <f t="shared" si="721"/>
        <v>46203</v>
      </c>
      <c r="BY62" s="164">
        <f t="shared" si="722"/>
        <v>0</v>
      </c>
      <c r="BZ62" s="160">
        <f t="shared" si="723"/>
        <v>46204</v>
      </c>
      <c r="CA62" s="160">
        <f t="shared" si="724"/>
        <v>46234</v>
      </c>
      <c r="CB62" s="164">
        <f t="shared" si="725"/>
        <v>0</v>
      </c>
      <c r="CC62" s="160">
        <f t="shared" si="726"/>
        <v>46235</v>
      </c>
      <c r="CD62" s="160">
        <f t="shared" si="727"/>
        <v>46265</v>
      </c>
      <c r="CE62" s="164">
        <f t="shared" si="728"/>
        <v>0</v>
      </c>
      <c r="CF62" s="160">
        <f t="shared" si="729"/>
        <v>46266</v>
      </c>
      <c r="CG62" s="160">
        <f t="shared" si="730"/>
        <v>46295</v>
      </c>
      <c r="CH62" s="164">
        <f t="shared" si="731"/>
        <v>0</v>
      </c>
      <c r="CI62" s="160">
        <f t="shared" si="732"/>
        <v>46296</v>
      </c>
      <c r="CJ62" s="160">
        <f t="shared" si="733"/>
        <v>46326</v>
      </c>
      <c r="CK62" s="164">
        <f t="shared" si="734"/>
        <v>0</v>
      </c>
      <c r="CL62" s="160">
        <f t="shared" si="735"/>
        <v>46327</v>
      </c>
      <c r="CM62" s="160">
        <f t="shared" si="736"/>
        <v>46356</v>
      </c>
      <c r="CN62" s="164">
        <f t="shared" si="737"/>
        <v>0</v>
      </c>
      <c r="CO62" s="160">
        <f t="shared" si="738"/>
        <v>46357</v>
      </c>
      <c r="CP62" s="160">
        <f t="shared" si="739"/>
        <v>46387</v>
      </c>
      <c r="CQ62" s="164">
        <f t="shared" si="740"/>
        <v>0</v>
      </c>
    </row>
    <row r="63" s="86" customFormat="1" ht="24" customHeight="1" outlineLevel="4" spans="1:95">
      <c r="A63" s="129" t="s">
        <v>2806</v>
      </c>
      <c r="B63" s="130"/>
      <c r="C63" s="130"/>
      <c r="D63" s="130"/>
      <c r="E63" s="130"/>
      <c r="F63" s="130"/>
      <c r="G63" s="131"/>
      <c r="H63" s="132"/>
      <c r="I63" s="132"/>
      <c r="J63" s="132"/>
      <c r="K63" s="132"/>
      <c r="L63" s="155"/>
      <c r="M63" s="155"/>
      <c r="N63" s="132"/>
      <c r="O63" s="132"/>
      <c r="P63" s="132"/>
      <c r="Q63" s="132"/>
      <c r="R63" s="132"/>
      <c r="S63" s="132"/>
      <c r="T63" s="132"/>
      <c r="U63" s="132"/>
      <c r="V63" s="132"/>
      <c r="W63" s="132"/>
      <c r="X63" s="132"/>
      <c r="Y63" s="132"/>
      <c r="Z63" s="132"/>
      <c r="AA63" s="132"/>
      <c r="AB63" s="132"/>
      <c r="AC63" s="132"/>
      <c r="AD63" s="132"/>
      <c r="AE63" s="132"/>
      <c r="AF63" s="132"/>
      <c r="AG63" s="132"/>
      <c r="AH63" s="132"/>
      <c r="AI63" s="132"/>
      <c r="AJ63" s="132"/>
      <c r="AK63" s="132"/>
      <c r="AL63" s="132"/>
      <c r="AM63" s="132"/>
      <c r="AN63" s="132"/>
      <c r="AO63" s="132"/>
      <c r="AP63" s="132"/>
      <c r="AQ63" s="132"/>
      <c r="AR63" s="132"/>
      <c r="AS63" s="132"/>
      <c r="AT63" s="132"/>
      <c r="AU63" s="132"/>
      <c r="AV63" s="132"/>
      <c r="AW63" s="132"/>
      <c r="AX63" s="132"/>
      <c r="AY63" s="132"/>
      <c r="AZ63" s="132"/>
      <c r="BA63" s="132"/>
      <c r="BB63" s="132"/>
      <c r="BC63" s="132"/>
      <c r="BD63" s="132"/>
      <c r="BE63" s="132"/>
      <c r="BF63" s="132"/>
      <c r="BG63" s="132"/>
      <c r="BH63" s="132"/>
      <c r="BI63" s="132"/>
      <c r="BJ63" s="132"/>
      <c r="BK63" s="132"/>
      <c r="BL63" s="132"/>
      <c r="BM63" s="132"/>
      <c r="BN63" s="132"/>
      <c r="BO63" s="132"/>
      <c r="BP63" s="132"/>
      <c r="BQ63" s="132"/>
      <c r="BR63" s="132"/>
      <c r="BS63" s="132"/>
      <c r="BT63" s="132"/>
      <c r="BU63" s="132"/>
      <c r="BV63" s="132"/>
      <c r="BW63" s="132"/>
      <c r="BX63" s="132"/>
      <c r="BY63" s="132"/>
      <c r="BZ63" s="132"/>
      <c r="CA63" s="132"/>
      <c r="CB63" s="132"/>
      <c r="CC63" s="132"/>
      <c r="CD63" s="132"/>
      <c r="CE63" s="132"/>
      <c r="CF63" s="132"/>
      <c r="CG63" s="132"/>
      <c r="CH63" s="132"/>
      <c r="CI63" s="132"/>
      <c r="CJ63" s="132"/>
      <c r="CK63" s="132"/>
      <c r="CL63" s="132"/>
      <c r="CM63" s="132"/>
      <c r="CN63" s="132"/>
      <c r="CO63" s="132"/>
      <c r="CP63" s="132"/>
      <c r="CQ63" s="132"/>
    </row>
    <row r="64" ht="24" customHeight="1" outlineLevel="3" spans="1:95">
      <c r="A64" s="121"/>
      <c r="B64" s="122" t="s">
        <v>784</v>
      </c>
      <c r="C64" s="123" t="s">
        <v>923</v>
      </c>
      <c r="D64" s="121" t="s">
        <v>924</v>
      </c>
      <c r="E64" s="122"/>
      <c r="F64" s="122"/>
      <c r="G64" s="122"/>
      <c r="H64" s="124">
        <f>X64+AA64+AD64+AG64+AJ64+AM64+AP64+AS64+AV64+AY64+BB64+BE64</f>
        <v>0</v>
      </c>
      <c r="I64" s="124">
        <f>Y64+AB64+AE64+AH64+AK64+AN64+AQ64+AT64+AW64+AZ64+BC64+BF64</f>
        <v>0</v>
      </c>
      <c r="J64" s="124">
        <f t="shared" si="5"/>
        <v>0</v>
      </c>
      <c r="K64" s="124"/>
      <c r="L64" s="152"/>
      <c r="M64" s="152"/>
      <c r="N64" s="124"/>
      <c r="O64" s="124"/>
      <c r="P64" s="124"/>
      <c r="Q64" s="124"/>
      <c r="R64" s="124"/>
      <c r="S64" s="124"/>
      <c r="T64" s="124"/>
      <c r="U64" s="124"/>
      <c r="V64" s="124"/>
      <c r="W64" s="124"/>
      <c r="X64" s="124">
        <f>VLOOKUP($C64,'1 预算编制表单'!$C:$BJ,27,FALSE)</f>
        <v>0</v>
      </c>
      <c r="Y64" s="124">
        <f>X64-Z64</f>
        <v>0</v>
      </c>
      <c r="Z64" s="124">
        <f>SUM(Z65:Z69)</f>
        <v>0</v>
      </c>
      <c r="AA64" s="124">
        <f>VLOOKUP($C64,'1 预算编制表单'!$C:$BJ,30,FALSE)</f>
        <v>0</v>
      </c>
      <c r="AB64" s="124">
        <f>AA64-AC64</f>
        <v>0</v>
      </c>
      <c r="AC64" s="124">
        <f>SUM(AC65:AC69)</f>
        <v>0</v>
      </c>
      <c r="AD64" s="124">
        <f>VLOOKUP($C64,'1 预算编制表单'!$C:$BJ,33,FALSE)</f>
        <v>0</v>
      </c>
      <c r="AE64" s="124">
        <f>AD64-AF64</f>
        <v>0</v>
      </c>
      <c r="AF64" s="124">
        <f>SUM(AF65:AF69)</f>
        <v>0</v>
      </c>
      <c r="AG64" s="124">
        <f>VLOOKUP($C64,'1 预算编制表单'!$C:$BJ,36,FALSE)</f>
        <v>0</v>
      </c>
      <c r="AH64" s="124">
        <f>AG64-AI64</f>
        <v>0</v>
      </c>
      <c r="AI64" s="124">
        <f>SUM(AI65:AI69)</f>
        <v>0</v>
      </c>
      <c r="AJ64" s="124">
        <f>VLOOKUP($C64,'1 预算编制表单'!$C:$BJ,39,FALSE)</f>
        <v>0</v>
      </c>
      <c r="AK64" s="124">
        <f>AJ64-AL64</f>
        <v>0</v>
      </c>
      <c r="AL64" s="124">
        <f>SUM(AL65:AL69)</f>
        <v>0</v>
      </c>
      <c r="AM64" s="124">
        <f>VLOOKUP($C64,'1 预算编制表单'!$C:$BJ,42,FALSE)</f>
        <v>0</v>
      </c>
      <c r="AN64" s="124">
        <f>AM64-AO64</f>
        <v>0</v>
      </c>
      <c r="AO64" s="124">
        <f>SUM(AO65:AO69)</f>
        <v>0</v>
      </c>
      <c r="AP64" s="124">
        <f>VLOOKUP($C64,'1 预算编制表单'!$C:$BJ,45,FALSE)</f>
        <v>0</v>
      </c>
      <c r="AQ64" s="124">
        <f>AP64-AR64</f>
        <v>0</v>
      </c>
      <c r="AR64" s="124">
        <f>SUM(AR65:AR69)</f>
        <v>0</v>
      </c>
      <c r="AS64" s="124">
        <f>VLOOKUP($C64,'1 预算编制表单'!$C:$BJ,48,FALSE)</f>
        <v>0</v>
      </c>
      <c r="AT64" s="124">
        <f>AS64-AU64</f>
        <v>0</v>
      </c>
      <c r="AU64" s="124">
        <f>SUM(AU65:AU69)</f>
        <v>0</v>
      </c>
      <c r="AV64" s="124">
        <f>VLOOKUP($C64,'1 预算编制表单'!$C:$BJ,51,FALSE)</f>
        <v>0</v>
      </c>
      <c r="AW64" s="124">
        <f>AV64-AX64</f>
        <v>0</v>
      </c>
      <c r="AX64" s="124">
        <f>SUM(AX65:AX69)</f>
        <v>0</v>
      </c>
      <c r="AY64" s="124">
        <f>VLOOKUP($C64,'1 预算编制表单'!$C:$BJ,54,FALSE)</f>
        <v>0</v>
      </c>
      <c r="AZ64" s="124">
        <f>AY64-BA64</f>
        <v>0</v>
      </c>
      <c r="BA64" s="124">
        <f>SUM(BA65:BA69)</f>
        <v>0</v>
      </c>
      <c r="BB64" s="124">
        <f>VLOOKUP($C64,'1 预算编制表单'!$C:$BJ,57,FALSE)</f>
        <v>0</v>
      </c>
      <c r="BC64" s="124">
        <f>BB64-BD64</f>
        <v>0</v>
      </c>
      <c r="BD64" s="124">
        <f>SUM(BD65:BD69)</f>
        <v>0</v>
      </c>
      <c r="BE64" s="124">
        <f>VLOOKUP($C64,'1 预算编制表单'!$C:$BJ,60,FALSE)</f>
        <v>0</v>
      </c>
      <c r="BF64" s="124">
        <f>BE64-BG64</f>
        <v>0</v>
      </c>
      <c r="BG64" s="124">
        <f>SUM(BG65:BG69)</f>
        <v>0</v>
      </c>
      <c r="BH64" s="124">
        <f>VLOOKUP($C64,'1 预算编制表单'!$C:$BJ,27,FALSE)</f>
        <v>0</v>
      </c>
      <c r="BI64" s="124">
        <f>BH64-BJ64</f>
        <v>0</v>
      </c>
      <c r="BJ64" s="124">
        <f>SUM(BJ65:BJ69)</f>
        <v>0</v>
      </c>
      <c r="BK64" s="124">
        <f>VLOOKUP($C64,'1 预算编制表单'!$C:$BJ,30,FALSE)</f>
        <v>0</v>
      </c>
      <c r="BL64" s="124">
        <f>BK64-BM64</f>
        <v>0</v>
      </c>
      <c r="BM64" s="124">
        <f>SUM(BM65:BM69)</f>
        <v>0</v>
      </c>
      <c r="BN64" s="124">
        <f>VLOOKUP($C64,'1 预算编制表单'!$C:$BJ,33,FALSE)</f>
        <v>0</v>
      </c>
      <c r="BO64" s="124">
        <f>BN64-BP64</f>
        <v>0</v>
      </c>
      <c r="BP64" s="124">
        <f>SUM(BP65:BP69)</f>
        <v>0</v>
      </c>
      <c r="BQ64" s="124">
        <f>VLOOKUP($C64,'1 预算编制表单'!$C:$BJ,36,FALSE)</f>
        <v>0</v>
      </c>
      <c r="BR64" s="124">
        <f>BQ64-BS64</f>
        <v>0</v>
      </c>
      <c r="BS64" s="124">
        <f>SUM(BS65:BS69)</f>
        <v>0</v>
      </c>
      <c r="BT64" s="124">
        <f>VLOOKUP($C64,'1 预算编制表单'!$C:$BJ,39,FALSE)</f>
        <v>0</v>
      </c>
      <c r="BU64" s="124">
        <f>BT64-BV64</f>
        <v>0</v>
      </c>
      <c r="BV64" s="124">
        <f>SUM(BV65:BV69)</f>
        <v>0</v>
      </c>
      <c r="BW64" s="124">
        <f>VLOOKUP($C64,'1 预算编制表单'!$C:$BJ,42,FALSE)</f>
        <v>0</v>
      </c>
      <c r="BX64" s="124">
        <f>BW64-BY64</f>
        <v>0</v>
      </c>
      <c r="BY64" s="124">
        <f>SUM(BY65:BY69)</f>
        <v>0</v>
      </c>
      <c r="BZ64" s="124">
        <f>VLOOKUP($C64,'1 预算编制表单'!$C:$BJ,45,FALSE)</f>
        <v>0</v>
      </c>
      <c r="CA64" s="124">
        <f>BZ64-CB64</f>
        <v>0</v>
      </c>
      <c r="CB64" s="124">
        <f>SUM(CB65:CB69)</f>
        <v>0</v>
      </c>
      <c r="CC64" s="124">
        <f>VLOOKUP($C64,'1 预算编制表单'!$C:$BJ,48,FALSE)</f>
        <v>0</v>
      </c>
      <c r="CD64" s="124">
        <f>CC64-CE64</f>
        <v>0</v>
      </c>
      <c r="CE64" s="124">
        <f>SUM(CE65:CE69)</f>
        <v>0</v>
      </c>
      <c r="CF64" s="124">
        <f>VLOOKUP($C64,'1 预算编制表单'!$C:$BJ,51,FALSE)</f>
        <v>0</v>
      </c>
      <c r="CG64" s="124">
        <f>CF64-CH64</f>
        <v>0</v>
      </c>
      <c r="CH64" s="124">
        <f>SUM(CH65:CH69)</f>
        <v>0</v>
      </c>
      <c r="CI64" s="124">
        <f>VLOOKUP($C64,'1 预算编制表单'!$C:$BJ,54,FALSE)</f>
        <v>0</v>
      </c>
      <c r="CJ64" s="124">
        <f>CI64-CK64</f>
        <v>0</v>
      </c>
      <c r="CK64" s="124">
        <f>SUM(CK65:CK69)</f>
        <v>0</v>
      </c>
      <c r="CL64" s="124">
        <f>VLOOKUP($C64,'1 预算编制表单'!$C:$BJ,57,FALSE)</f>
        <v>0</v>
      </c>
      <c r="CM64" s="124">
        <f>CL64-CN64</f>
        <v>0</v>
      </c>
      <c r="CN64" s="124">
        <f>SUM(CN65:CN69)</f>
        <v>0</v>
      </c>
      <c r="CO64" s="124">
        <f>VLOOKUP($C64,'1 预算编制表单'!$C:$BJ,60,FALSE)</f>
        <v>0</v>
      </c>
      <c r="CP64" s="124">
        <f>CO64-CQ64</f>
        <v>0</v>
      </c>
      <c r="CQ64" s="124">
        <f>SUM(CQ65:CQ69)</f>
        <v>0</v>
      </c>
    </row>
    <row r="65" s="86" customFormat="1" ht="24" customHeight="1" outlineLevel="4" spans="1:95">
      <c r="A65" s="125"/>
      <c r="B65" s="126"/>
      <c r="C65" s="127"/>
      <c r="D65" s="125"/>
      <c r="E65" s="126"/>
      <c r="F65" s="126"/>
      <c r="G65" s="126"/>
      <c r="H65" s="128"/>
      <c r="I65" s="128"/>
      <c r="J65" s="128">
        <f t="shared" si="5"/>
        <v>0</v>
      </c>
      <c r="K65" s="128">
        <v>1</v>
      </c>
      <c r="L65" s="153"/>
      <c r="M65" s="154">
        <f>IFERROR(VLOOKUP($L65,'2-2 引出数据_合同数据仓库'!$B$2:$BP$10000,3,FALSE),0)</f>
        <v>0</v>
      </c>
      <c r="N65" s="128"/>
      <c r="O65" s="154">
        <f>IFERROR(VLOOKUP((LEFT(VLOOKUP($L65,'2-2 引出数据_合同数据仓库'!$B$2:$BP$10000,64,FALSE),15)&amp;(RIGHT(VLOOKUP($L65,'2-2 引出数据_合同数据仓库'!$B$2:$BP$10000,64,FALSE),4)+1)),'2-2 引出数据_合同数据仓库'!$B$2:$BP$10000,3,FALSE),0)</f>
        <v>0</v>
      </c>
      <c r="P65" s="128"/>
      <c r="Q65" s="128">
        <f>IFERROR(VLOOKUP($L65,'2-2 引出数据_合同数据仓库'!$B$2:$BP$10000,28,FALSE),0)</f>
        <v>0</v>
      </c>
      <c r="R65" s="128">
        <f>IFERROR(VLOOKUP($L65,'2-2 引出数据_合同数据仓库'!$B$2:$BP$10000,29,FALSE),0)</f>
        <v>0</v>
      </c>
      <c r="S65" s="128">
        <f>IFERROR(VLOOKUP($L65,'2-2 引出数据_合同数据仓库'!$B$2:$BP$10000,4,FALSE),0)</f>
        <v>0</v>
      </c>
      <c r="T65" s="128"/>
      <c r="U65" s="128">
        <f>IFERROR(VLOOKUP($L65,'2-2 引出数据_合同数据仓库'!$B$2:$BP$10000,15,FALSE),0)</f>
        <v>0</v>
      </c>
      <c r="V65" s="128">
        <f t="shared" ref="V65:V68" si="742">U65/(S65-R65+1)*365</f>
        <v>0</v>
      </c>
      <c r="W65" s="128"/>
      <c r="X65" s="160">
        <v>45658</v>
      </c>
      <c r="Y65" s="160">
        <f t="shared" ref="Y65:Y68" si="743">X65+30</f>
        <v>45688</v>
      </c>
      <c r="Z65" s="164">
        <f t="shared" ref="Z65:Z68" si="744">IFERROR(IF(($R65-Y65)&gt;=0,0,IF(($S65-X65)&lt;0,0,IF(AND(($S65-Y65)&gt;0,(X65-$R65)&gt;0),$V65/365*(Y65-X65+1),IF(AND(($S65-Y65)&lt;=0,(X65-$R65)&gt;0),$V65/365*($S65-X65+1),$V65/365*(Y65-$R65+1))))),0)</f>
        <v>0</v>
      </c>
      <c r="AA65" s="160">
        <f t="shared" ref="AA65:AA68" si="745">Y65+1</f>
        <v>45689</v>
      </c>
      <c r="AB65" s="160">
        <f t="shared" ref="AB65:AB68" si="746">AA65+27</f>
        <v>45716</v>
      </c>
      <c r="AC65" s="164">
        <f t="shared" ref="AC65:AC68" si="747">IFERROR(IF(($R65-AB65)&gt;=0,0,IF(($S65-AA65)&lt;0,0,IF(AND(($S65-AB65)&gt;0,(AA65-$R65)&gt;0),$V65/365*(AB65-AA65+1),IF(AND(($S65-AB65)&lt;=0,(AA65-$R65)&gt;0),$V65/365*($S65-AA65+1),$V65/365*(AB65-$R65+1))))),0)</f>
        <v>0</v>
      </c>
      <c r="AD65" s="160">
        <f t="shared" ref="AD65:AD68" si="748">AB65+1</f>
        <v>45717</v>
      </c>
      <c r="AE65" s="160">
        <f t="shared" ref="AE65:AE68" si="749">AD65+30</f>
        <v>45747</v>
      </c>
      <c r="AF65" s="164">
        <f t="shared" ref="AF65:AF68" si="750">IFERROR(IF(($R65-AE65)&gt;=0,0,IF(($S65-AD65)&lt;0,0,IF(AND(($S65-AE65)&gt;0,(AD65-$R65)&gt;0),$V65/365*(AE65-AD65+1),IF(AND(($S65-AE65)&lt;=0,(AD65-$R65)&gt;0),$V65/365*($S65-AD65+1),$V65/365*(AE65-$R65+1))))),0)</f>
        <v>0</v>
      </c>
      <c r="AG65" s="160">
        <f t="shared" ref="AG65:AG68" si="751">AE65+1</f>
        <v>45748</v>
      </c>
      <c r="AH65" s="160">
        <f t="shared" ref="AH65:AH68" si="752">AG65+29</f>
        <v>45777</v>
      </c>
      <c r="AI65" s="164">
        <f t="shared" ref="AI65:AI68" si="753">IFERROR(IF(($R65-AH65)&gt;=0,0,IF(($S65-AG65)&lt;0,0,IF(AND(($S65-AH65)&gt;0,(AG65-$R65)&gt;0),$V65/365*(AH65-AG65+1),IF(AND(($S65-AH65)&lt;=0,(AG65-$R65)&gt;0),$V65/365*($S65-AG65+1),$V65/365*(AH65-$R65+1))))),0)</f>
        <v>0</v>
      </c>
      <c r="AJ65" s="160">
        <f t="shared" ref="AJ65:AJ68" si="754">AH65+1</f>
        <v>45778</v>
      </c>
      <c r="AK65" s="160">
        <f t="shared" ref="AK65:AK68" si="755">AJ65+30</f>
        <v>45808</v>
      </c>
      <c r="AL65" s="164">
        <f t="shared" ref="AL65:AL68" si="756">IFERROR(IF(($R65-AK65)&gt;=0,0,IF(($S65-AJ65)&lt;0,0,IF(AND(($S65-AK65)&gt;0,(AJ65-$R65)&gt;0),$V65/365*(AK65-AJ65+1),IF(AND(($S65-AK65)&lt;=0,(AJ65-$R65)&gt;0),$V65/365*($S65-AJ65+1),$V65/365*(AK65-$R65+1))))),0)</f>
        <v>0</v>
      </c>
      <c r="AM65" s="160">
        <f t="shared" ref="AM65:AM68" si="757">AK65+1</f>
        <v>45809</v>
      </c>
      <c r="AN65" s="160">
        <f t="shared" ref="AN65:AN68" si="758">AM65+29</f>
        <v>45838</v>
      </c>
      <c r="AO65" s="164">
        <f t="shared" ref="AO65:AO68" si="759">IFERROR(IF(($R65-AN65)&gt;=0,0,IF(($S65-AM65)&lt;0,0,IF(AND(($S65-AN65)&gt;0,(AM65-$R65)&gt;0),$V65/365*(AN65-AM65+1),IF(AND(($S65-AN65)&lt;=0,(AM65-$R65)&gt;0),$V65/365*($S65-AM65+1),$V65/365*(AN65-$R65+1))))),0)</f>
        <v>0</v>
      </c>
      <c r="AP65" s="160">
        <f t="shared" ref="AP65:AP68" si="760">AN65+1</f>
        <v>45839</v>
      </c>
      <c r="AQ65" s="160">
        <f t="shared" ref="AQ65:AQ68" si="761">AP65+30</f>
        <v>45869</v>
      </c>
      <c r="AR65" s="164">
        <f t="shared" ref="AR65:AR68" si="762">IFERROR(IF(($R65-AQ65)&gt;=0,0,IF(($S65-AP65)&lt;0,0,IF(AND(($S65-AQ65)&gt;0,(AP65-$R65)&gt;0),$V65/365*(AQ65-AP65+1),IF(AND(($S65-AQ65)&lt;=0,(AP65-$R65)&gt;0),$V65/365*($S65-AP65+1),$V65/365*(AQ65-$R65+1))))),0)</f>
        <v>0</v>
      </c>
      <c r="AS65" s="160">
        <f t="shared" ref="AS65:AS68" si="763">AQ65+1</f>
        <v>45870</v>
      </c>
      <c r="AT65" s="160">
        <f t="shared" ref="AT65:AT68" si="764">AS65+30</f>
        <v>45900</v>
      </c>
      <c r="AU65" s="164">
        <f t="shared" ref="AU65:AU68" si="765">IFERROR(IF(($R65-AT65)&gt;=0,0,IF(($S65-AS65)&lt;0,0,IF(AND(($S65-AT65)&gt;0,(AS65-$R65)&gt;0),$V65/365*(AT65-AS65+1),IF(AND(($S65-AT65)&lt;=0,(AS65-$R65)&gt;0),$V65/365*($S65-AS65+1),$V65/365*(AT65-$R65+1))))),0)</f>
        <v>0</v>
      </c>
      <c r="AV65" s="160">
        <f t="shared" ref="AV65:AV68" si="766">AT65+1</f>
        <v>45901</v>
      </c>
      <c r="AW65" s="160">
        <f t="shared" ref="AW65:AW68" si="767">AV65+29</f>
        <v>45930</v>
      </c>
      <c r="AX65" s="164">
        <f t="shared" ref="AX65:AX68" si="768">IFERROR(IF(($R65-AW65)&gt;=0,0,IF(($S65-AV65)&lt;0,0,IF(AND(($S65-AW65)&gt;0,(AV65-$R65)&gt;0),$V65/365*(AW65-AV65+1),IF(AND(($S65-AW65)&lt;=0,(AV65-$R65)&gt;0),$V65/365*($S65-AV65+1),$V65/365*(AW65-$R65+1))))),0)</f>
        <v>0</v>
      </c>
      <c r="AY65" s="160">
        <f t="shared" ref="AY65:AY68" si="769">AW65+1</f>
        <v>45931</v>
      </c>
      <c r="AZ65" s="160">
        <f t="shared" ref="AZ65:AZ68" si="770">AY65+30</f>
        <v>45961</v>
      </c>
      <c r="BA65" s="164">
        <f t="shared" ref="BA65:BA68" si="771">IFERROR(IF(($R65-AZ65)&gt;=0,0,IF(($S65-AY65)&lt;0,0,IF(AND(($S65-AZ65)&gt;0,(AY65-$R65)&gt;0),$V65/365*(AZ65-AY65+1),IF(AND(($S65-AZ65)&lt;=0,(AY65-$R65)&gt;0),$V65/365*($S65-AY65+1),$V65/365*(AZ65-$R65+1))))),0)</f>
        <v>0</v>
      </c>
      <c r="BB65" s="160">
        <f t="shared" ref="BB65:BB68" si="772">AZ65+1</f>
        <v>45962</v>
      </c>
      <c r="BC65" s="160">
        <f t="shared" ref="BC65:BC68" si="773">BB65+29</f>
        <v>45991</v>
      </c>
      <c r="BD65" s="164">
        <f t="shared" ref="BD65:BD68" si="774">IFERROR(IF(($R65-BC65)&gt;=0,0,IF(($S65-BB65)&lt;0,0,IF(AND(($S65-BC65)&gt;0,(BB65-$R65)&gt;0),$V65/365*(BC65-BB65+1),IF(AND(($S65-BC65)&lt;=0,(BB65-$R65)&gt;0),$V65/365*($S65-BB65+1),$V65/365*(BC65-$R65+1))))),0)</f>
        <v>0</v>
      </c>
      <c r="BE65" s="160">
        <f t="shared" ref="BE65:BE68" si="775">BC65+1</f>
        <v>45992</v>
      </c>
      <c r="BF65" s="160">
        <f t="shared" ref="BF65:BF68" si="776">BE65+30</f>
        <v>46022</v>
      </c>
      <c r="BG65" s="164">
        <f t="shared" ref="BG65:BG68" si="777">IFERROR(IF(($R65-BF65)&gt;=0,0,IF(($S65-BE65)&lt;0,0,IF(AND(($S65-BF65)&gt;0,(BE65-$R65)&gt;0),$V65/365*(BF65-BE65+1),IF(AND(($S65-BF65)&lt;=0,(BE65-$R65)&gt;0),$V65/365*($S65-BE65+1),$V65/365*(BF65-$R65+1))))),0)</f>
        <v>0</v>
      </c>
      <c r="BH65" s="160">
        <v>46023</v>
      </c>
      <c r="BI65" s="160">
        <f t="shared" ref="BI65:BI68" si="778">BH65+30</f>
        <v>46053</v>
      </c>
      <c r="BJ65" s="164">
        <f t="shared" ref="BJ65:BJ68" si="779">IFERROR(IF(($R65-BI65)&gt;=0,0,IF(($S65-BH65)&lt;0,0,IF(AND(($S65-BI65)&gt;0,(BH65-$R65)&gt;0),$V65/365*(BI65-BH65+1),IF(AND(($S65-BI65)&lt;=0,(BH65-$R65)&gt;0),$V65/365*($S65-BH65+1),$V65/365*(BI65-$R65+1))))),0)</f>
        <v>0</v>
      </c>
      <c r="BK65" s="160">
        <f t="shared" ref="BK65:BK68" si="780">BI65+1</f>
        <v>46054</v>
      </c>
      <c r="BL65" s="160">
        <f t="shared" ref="BL65:BL68" si="781">BK65+27</f>
        <v>46081</v>
      </c>
      <c r="BM65" s="164">
        <f t="shared" ref="BM65:BM68" si="782">IFERROR(IF(($R65-BL65)&gt;=0,0,IF(($S65-BK65)&lt;0,0,IF(AND(($S65-BL65)&gt;0,(BK65-$R65)&gt;0),$V65/365*(BL65-BK65+1),IF(AND(($S65-BL65)&lt;=0,(BK65-$R65)&gt;0),$V65/365*($S65-BK65+1),$V65/365*(BL65-$R65+1))))),0)</f>
        <v>0</v>
      </c>
      <c r="BN65" s="160">
        <f t="shared" ref="BN65:BN68" si="783">BL65+1</f>
        <v>46082</v>
      </c>
      <c r="BO65" s="160">
        <f t="shared" ref="BO65:BO68" si="784">BN65+30</f>
        <v>46112</v>
      </c>
      <c r="BP65" s="164">
        <f t="shared" ref="BP65:BP68" si="785">IFERROR(IF(($R65-BO65)&gt;=0,0,IF(($S65-BN65)&lt;0,0,IF(AND(($S65-BO65)&gt;0,(BN65-$R65)&gt;0),$V65/365*(BO65-BN65+1),IF(AND(($S65-BO65)&lt;=0,(BN65-$R65)&gt;0),$V65/365*($S65-BN65+1),$V65/365*(BO65-$R65+1))))),0)</f>
        <v>0</v>
      </c>
      <c r="BQ65" s="160">
        <f t="shared" ref="BQ65:BQ68" si="786">BO65+1</f>
        <v>46113</v>
      </c>
      <c r="BR65" s="160">
        <f t="shared" ref="BR65:BR68" si="787">BQ65+29</f>
        <v>46142</v>
      </c>
      <c r="BS65" s="164">
        <f t="shared" ref="BS65:BS68" si="788">IFERROR(IF(($R65-BR65)&gt;=0,0,IF(($S65-BQ65)&lt;0,0,IF(AND(($S65-BR65)&gt;0,(BQ65-$R65)&gt;0),$V65/365*(BR65-BQ65+1),IF(AND(($S65-BR65)&lt;=0,(BQ65-$R65)&gt;0),$V65/365*($S65-BQ65+1),$V65/365*(BR65-$R65+1))))),0)</f>
        <v>0</v>
      </c>
      <c r="BT65" s="160">
        <f t="shared" ref="BT65:BT68" si="789">BR65+1</f>
        <v>46143</v>
      </c>
      <c r="BU65" s="160">
        <f t="shared" ref="BU65:BU68" si="790">BT65+30</f>
        <v>46173</v>
      </c>
      <c r="BV65" s="164">
        <f t="shared" ref="BV65:BV68" si="791">IFERROR(IF(($R65-BU65)&gt;=0,0,IF(($S65-BT65)&lt;0,0,IF(AND(($S65-BU65)&gt;0,(BT65-$R65)&gt;0),$V65/365*(BU65-BT65+1),IF(AND(($S65-BU65)&lt;=0,(BT65-$R65)&gt;0),$V65/365*($S65-BT65+1),$V65/365*(BU65-$R65+1))))),0)</f>
        <v>0</v>
      </c>
      <c r="BW65" s="160">
        <f t="shared" ref="BW65:BW68" si="792">BU65+1</f>
        <v>46174</v>
      </c>
      <c r="BX65" s="160">
        <f t="shared" ref="BX65:BX68" si="793">BW65+29</f>
        <v>46203</v>
      </c>
      <c r="BY65" s="164">
        <f t="shared" ref="BY65:BY68" si="794">IFERROR(IF(($R65-BX65)&gt;=0,0,IF(($S65-BW65)&lt;0,0,IF(AND(($S65-BX65)&gt;0,(BW65-$R65)&gt;0),$V65/365*(BX65-BW65+1),IF(AND(($S65-BX65)&lt;=0,(BW65-$R65)&gt;0),$V65/365*($S65-BW65+1),$V65/365*(BX65-$R65+1))))),0)</f>
        <v>0</v>
      </c>
      <c r="BZ65" s="160">
        <f t="shared" ref="BZ65:BZ68" si="795">BX65+1</f>
        <v>46204</v>
      </c>
      <c r="CA65" s="160">
        <f t="shared" ref="CA65:CA68" si="796">BZ65+30</f>
        <v>46234</v>
      </c>
      <c r="CB65" s="164">
        <f t="shared" ref="CB65:CB68" si="797">IFERROR(IF(($R65-CA65)&gt;=0,0,IF(($S65-BZ65)&lt;0,0,IF(AND(($S65-CA65)&gt;0,(BZ65-$R65)&gt;0),$V65/365*(CA65-BZ65+1),IF(AND(($S65-CA65)&lt;=0,(BZ65-$R65)&gt;0),$V65/365*($S65-BZ65+1),$V65/365*(CA65-$R65+1))))),0)</f>
        <v>0</v>
      </c>
      <c r="CC65" s="160">
        <f t="shared" ref="CC65:CC68" si="798">CA65+1</f>
        <v>46235</v>
      </c>
      <c r="CD65" s="160">
        <f t="shared" ref="CD65:CD68" si="799">CC65+30</f>
        <v>46265</v>
      </c>
      <c r="CE65" s="164">
        <f t="shared" ref="CE65:CE68" si="800">IFERROR(IF(($R65-CD65)&gt;=0,0,IF(($S65-CC65)&lt;0,0,IF(AND(($S65-CD65)&gt;0,(CC65-$R65)&gt;0),$V65/365*(CD65-CC65+1),IF(AND(($S65-CD65)&lt;=0,(CC65-$R65)&gt;0),$V65/365*($S65-CC65+1),$V65/365*(CD65-$R65+1))))),0)</f>
        <v>0</v>
      </c>
      <c r="CF65" s="160">
        <f t="shared" ref="CF65:CF68" si="801">CD65+1</f>
        <v>46266</v>
      </c>
      <c r="CG65" s="160">
        <f t="shared" ref="CG65:CG68" si="802">CF65+29</f>
        <v>46295</v>
      </c>
      <c r="CH65" s="164">
        <f t="shared" ref="CH65:CH68" si="803">IFERROR(IF(($R65-CG65)&gt;=0,0,IF(($S65-CF65)&lt;0,0,IF(AND(($S65-CG65)&gt;0,(CF65-$R65)&gt;0),$V65/365*(CG65-CF65+1),IF(AND(($S65-CG65)&lt;=0,(CF65-$R65)&gt;0),$V65/365*($S65-CF65+1),$V65/365*(CG65-$R65+1))))),0)</f>
        <v>0</v>
      </c>
      <c r="CI65" s="160">
        <f t="shared" ref="CI65:CI68" si="804">CG65+1</f>
        <v>46296</v>
      </c>
      <c r="CJ65" s="160">
        <f t="shared" ref="CJ65:CJ68" si="805">CI65+30</f>
        <v>46326</v>
      </c>
      <c r="CK65" s="164">
        <f t="shared" ref="CK65:CK68" si="806">IFERROR(IF(($R65-CJ65)&gt;=0,0,IF(($S65-CI65)&lt;0,0,IF(AND(($S65-CJ65)&gt;0,(CI65-$R65)&gt;0),$V65/365*(CJ65-CI65+1),IF(AND(($S65-CJ65)&lt;=0,(CI65-$R65)&gt;0),$V65/365*($S65-CI65+1),$V65/365*(CJ65-$R65+1))))),0)</f>
        <v>0</v>
      </c>
      <c r="CL65" s="160">
        <f t="shared" ref="CL65:CL68" si="807">CJ65+1</f>
        <v>46327</v>
      </c>
      <c r="CM65" s="160">
        <f t="shared" ref="CM65:CM68" si="808">CL65+29</f>
        <v>46356</v>
      </c>
      <c r="CN65" s="164">
        <f t="shared" ref="CN65:CN68" si="809">IFERROR(IF(($R65-CM65)&gt;=0,0,IF(($S65-CL65)&lt;0,0,IF(AND(($S65-CM65)&gt;0,(CL65-$R65)&gt;0),$V65/365*(CM65-CL65+1),IF(AND(($S65-CM65)&lt;=0,(CL65-$R65)&gt;0),$V65/365*($S65-CL65+1),$V65/365*(CM65-$R65+1))))),0)</f>
        <v>0</v>
      </c>
      <c r="CO65" s="160">
        <f t="shared" ref="CO65:CO68" si="810">CM65+1</f>
        <v>46357</v>
      </c>
      <c r="CP65" s="160">
        <f t="shared" ref="CP65:CP68" si="811">CO65+30</f>
        <v>46387</v>
      </c>
      <c r="CQ65" s="164">
        <f t="shared" ref="CQ65:CQ68" si="812">IFERROR(IF(($R65-CP65)&gt;=0,0,IF(($S65-CO65)&lt;0,0,IF(AND(($S65-CP65)&gt;0,(CO65-$R65)&gt;0),$V65/365*(CP65-CO65+1),IF(AND(($S65-CP65)&lt;=0,(CO65-$R65)&gt;0),$V65/365*($S65-CO65+1),$V65/365*(CP65-$R65+1))))),0)</f>
        <v>0</v>
      </c>
    </row>
    <row r="66" s="86" customFormat="1" ht="24" customHeight="1" outlineLevel="4" spans="1:95">
      <c r="A66" s="125"/>
      <c r="B66" s="126"/>
      <c r="C66" s="127"/>
      <c r="D66" s="125"/>
      <c r="E66" s="126"/>
      <c r="F66" s="126"/>
      <c r="G66" s="126"/>
      <c r="H66" s="128"/>
      <c r="I66" s="128"/>
      <c r="J66" s="128">
        <f t="shared" si="5"/>
        <v>0</v>
      </c>
      <c r="K66" s="128">
        <f t="shared" ref="K66:K68" si="813">K65+1</f>
        <v>2</v>
      </c>
      <c r="L66" s="153"/>
      <c r="M66" s="154">
        <f>IFERROR(VLOOKUP($L66,'2-2 引出数据_合同数据仓库'!$B$2:$BP$10000,3,FALSE),0)</f>
        <v>0</v>
      </c>
      <c r="N66" s="128"/>
      <c r="O66" s="154">
        <f>IFERROR(VLOOKUP((LEFT(VLOOKUP($L66,'2-2 引出数据_合同数据仓库'!$B$2:$BP$10000,64,FALSE),15)&amp;(RIGHT(VLOOKUP($L66,'2-2 引出数据_合同数据仓库'!$B$2:$BP$10000,64,FALSE),4)+1)),'2-2 引出数据_合同数据仓库'!$B$2:$BP$10000,3,FALSE),0)</f>
        <v>0</v>
      </c>
      <c r="P66" s="128"/>
      <c r="Q66" s="128">
        <f>IFERROR(VLOOKUP($L66,'2-2 引出数据_合同数据仓库'!$B$2:$BP$10000,28,FALSE),0)</f>
        <v>0</v>
      </c>
      <c r="R66" s="128">
        <f>IFERROR(VLOOKUP($L66,'2-2 引出数据_合同数据仓库'!$B$2:$BP$10000,29,FALSE),0)</f>
        <v>0</v>
      </c>
      <c r="S66" s="128">
        <f>IFERROR(VLOOKUP($L66,'2-2 引出数据_合同数据仓库'!$B$2:$BP$10000,4,FALSE),0)</f>
        <v>0</v>
      </c>
      <c r="T66" s="128"/>
      <c r="U66" s="128">
        <f>IFERROR(VLOOKUP($L66,'2-2 引出数据_合同数据仓库'!$B$2:$BP$10000,15,FALSE),0)</f>
        <v>0</v>
      </c>
      <c r="V66" s="128">
        <f t="shared" si="742"/>
        <v>0</v>
      </c>
      <c r="W66" s="128"/>
      <c r="X66" s="160">
        <v>45658</v>
      </c>
      <c r="Y66" s="160">
        <f t="shared" si="743"/>
        <v>45688</v>
      </c>
      <c r="Z66" s="164">
        <f t="shared" si="744"/>
        <v>0</v>
      </c>
      <c r="AA66" s="160">
        <f t="shared" si="745"/>
        <v>45689</v>
      </c>
      <c r="AB66" s="160">
        <f t="shared" si="746"/>
        <v>45716</v>
      </c>
      <c r="AC66" s="164">
        <f t="shared" si="747"/>
        <v>0</v>
      </c>
      <c r="AD66" s="160">
        <f t="shared" si="748"/>
        <v>45717</v>
      </c>
      <c r="AE66" s="160">
        <f t="shared" si="749"/>
        <v>45747</v>
      </c>
      <c r="AF66" s="164">
        <f t="shared" si="750"/>
        <v>0</v>
      </c>
      <c r="AG66" s="160">
        <f t="shared" si="751"/>
        <v>45748</v>
      </c>
      <c r="AH66" s="160">
        <f t="shared" si="752"/>
        <v>45777</v>
      </c>
      <c r="AI66" s="164">
        <f t="shared" si="753"/>
        <v>0</v>
      </c>
      <c r="AJ66" s="160">
        <f t="shared" si="754"/>
        <v>45778</v>
      </c>
      <c r="AK66" s="160">
        <f t="shared" si="755"/>
        <v>45808</v>
      </c>
      <c r="AL66" s="164">
        <f t="shared" si="756"/>
        <v>0</v>
      </c>
      <c r="AM66" s="160">
        <f t="shared" si="757"/>
        <v>45809</v>
      </c>
      <c r="AN66" s="160">
        <f t="shared" si="758"/>
        <v>45838</v>
      </c>
      <c r="AO66" s="164">
        <f t="shared" si="759"/>
        <v>0</v>
      </c>
      <c r="AP66" s="160">
        <f t="shared" si="760"/>
        <v>45839</v>
      </c>
      <c r="AQ66" s="160">
        <f t="shared" si="761"/>
        <v>45869</v>
      </c>
      <c r="AR66" s="164">
        <f t="shared" si="762"/>
        <v>0</v>
      </c>
      <c r="AS66" s="160">
        <f t="shared" si="763"/>
        <v>45870</v>
      </c>
      <c r="AT66" s="160">
        <f t="shared" si="764"/>
        <v>45900</v>
      </c>
      <c r="AU66" s="164">
        <f t="shared" si="765"/>
        <v>0</v>
      </c>
      <c r="AV66" s="160">
        <f t="shared" si="766"/>
        <v>45901</v>
      </c>
      <c r="AW66" s="160">
        <f t="shared" si="767"/>
        <v>45930</v>
      </c>
      <c r="AX66" s="164">
        <f t="shared" si="768"/>
        <v>0</v>
      </c>
      <c r="AY66" s="160">
        <f t="shared" si="769"/>
        <v>45931</v>
      </c>
      <c r="AZ66" s="160">
        <f t="shared" si="770"/>
        <v>45961</v>
      </c>
      <c r="BA66" s="164">
        <f t="shared" si="771"/>
        <v>0</v>
      </c>
      <c r="BB66" s="160">
        <f t="shared" si="772"/>
        <v>45962</v>
      </c>
      <c r="BC66" s="160">
        <f t="shared" si="773"/>
        <v>45991</v>
      </c>
      <c r="BD66" s="164">
        <f t="shared" si="774"/>
        <v>0</v>
      </c>
      <c r="BE66" s="160">
        <f t="shared" si="775"/>
        <v>45992</v>
      </c>
      <c r="BF66" s="160">
        <f t="shared" si="776"/>
        <v>46022</v>
      </c>
      <c r="BG66" s="164">
        <f t="shared" si="777"/>
        <v>0</v>
      </c>
      <c r="BH66" s="160">
        <v>46023</v>
      </c>
      <c r="BI66" s="160">
        <f t="shared" si="778"/>
        <v>46053</v>
      </c>
      <c r="BJ66" s="164">
        <f t="shared" si="779"/>
        <v>0</v>
      </c>
      <c r="BK66" s="160">
        <f t="shared" si="780"/>
        <v>46054</v>
      </c>
      <c r="BL66" s="160">
        <f t="shared" si="781"/>
        <v>46081</v>
      </c>
      <c r="BM66" s="164">
        <f t="shared" si="782"/>
        <v>0</v>
      </c>
      <c r="BN66" s="160">
        <f t="shared" si="783"/>
        <v>46082</v>
      </c>
      <c r="BO66" s="160">
        <f t="shared" si="784"/>
        <v>46112</v>
      </c>
      <c r="BP66" s="164">
        <f t="shared" si="785"/>
        <v>0</v>
      </c>
      <c r="BQ66" s="160">
        <f t="shared" si="786"/>
        <v>46113</v>
      </c>
      <c r="BR66" s="160">
        <f t="shared" si="787"/>
        <v>46142</v>
      </c>
      <c r="BS66" s="164">
        <f t="shared" si="788"/>
        <v>0</v>
      </c>
      <c r="BT66" s="160">
        <f t="shared" si="789"/>
        <v>46143</v>
      </c>
      <c r="BU66" s="160">
        <f t="shared" si="790"/>
        <v>46173</v>
      </c>
      <c r="BV66" s="164">
        <f t="shared" si="791"/>
        <v>0</v>
      </c>
      <c r="BW66" s="160">
        <f t="shared" si="792"/>
        <v>46174</v>
      </c>
      <c r="BX66" s="160">
        <f t="shared" si="793"/>
        <v>46203</v>
      </c>
      <c r="BY66" s="164">
        <f t="shared" si="794"/>
        <v>0</v>
      </c>
      <c r="BZ66" s="160">
        <f t="shared" si="795"/>
        <v>46204</v>
      </c>
      <c r="CA66" s="160">
        <f t="shared" si="796"/>
        <v>46234</v>
      </c>
      <c r="CB66" s="164">
        <f t="shared" si="797"/>
        <v>0</v>
      </c>
      <c r="CC66" s="160">
        <f t="shared" si="798"/>
        <v>46235</v>
      </c>
      <c r="CD66" s="160">
        <f t="shared" si="799"/>
        <v>46265</v>
      </c>
      <c r="CE66" s="164">
        <f t="shared" si="800"/>
        <v>0</v>
      </c>
      <c r="CF66" s="160">
        <f t="shared" si="801"/>
        <v>46266</v>
      </c>
      <c r="CG66" s="160">
        <f t="shared" si="802"/>
        <v>46295</v>
      </c>
      <c r="CH66" s="164">
        <f t="shared" si="803"/>
        <v>0</v>
      </c>
      <c r="CI66" s="160">
        <f t="shared" si="804"/>
        <v>46296</v>
      </c>
      <c r="CJ66" s="160">
        <f t="shared" si="805"/>
        <v>46326</v>
      </c>
      <c r="CK66" s="164">
        <f t="shared" si="806"/>
        <v>0</v>
      </c>
      <c r="CL66" s="160">
        <f t="shared" si="807"/>
        <v>46327</v>
      </c>
      <c r="CM66" s="160">
        <f t="shared" si="808"/>
        <v>46356</v>
      </c>
      <c r="CN66" s="164">
        <f t="shared" si="809"/>
        <v>0</v>
      </c>
      <c r="CO66" s="160">
        <f t="shared" si="810"/>
        <v>46357</v>
      </c>
      <c r="CP66" s="160">
        <f t="shared" si="811"/>
        <v>46387</v>
      </c>
      <c r="CQ66" s="164">
        <f t="shared" si="812"/>
        <v>0</v>
      </c>
    </row>
    <row r="67" s="86" customFormat="1" ht="24" customHeight="1" outlineLevel="4" spans="1:95">
      <c r="A67" s="125"/>
      <c r="B67" s="126"/>
      <c r="C67" s="127"/>
      <c r="D67" s="125"/>
      <c r="E67" s="126"/>
      <c r="F67" s="126"/>
      <c r="G67" s="126"/>
      <c r="H67" s="128"/>
      <c r="I67" s="128"/>
      <c r="J67" s="128">
        <f t="shared" si="5"/>
        <v>0</v>
      </c>
      <c r="K67" s="128">
        <f t="shared" si="813"/>
        <v>3</v>
      </c>
      <c r="L67" s="153"/>
      <c r="M67" s="154">
        <f>IFERROR(VLOOKUP($L67,'2-2 引出数据_合同数据仓库'!$B$2:$BP$10000,3,FALSE),0)</f>
        <v>0</v>
      </c>
      <c r="N67" s="128"/>
      <c r="O67" s="154">
        <f>IFERROR(VLOOKUP((LEFT(VLOOKUP($L67,'2-2 引出数据_合同数据仓库'!$B$2:$BP$10000,64,FALSE),15)&amp;(RIGHT(VLOOKUP($L67,'2-2 引出数据_合同数据仓库'!$B$2:$BP$10000,64,FALSE),4)+1)),'2-2 引出数据_合同数据仓库'!$B$2:$BP$10000,3,FALSE),0)</f>
        <v>0</v>
      </c>
      <c r="P67" s="128"/>
      <c r="Q67" s="128">
        <f>IFERROR(VLOOKUP($L67,'2-2 引出数据_合同数据仓库'!$B$2:$BP$10000,28,FALSE),0)</f>
        <v>0</v>
      </c>
      <c r="R67" s="128">
        <f>IFERROR(VLOOKUP($L67,'2-2 引出数据_合同数据仓库'!$B$2:$BP$10000,29,FALSE),0)</f>
        <v>0</v>
      </c>
      <c r="S67" s="128">
        <f>IFERROR(VLOOKUP($L67,'2-2 引出数据_合同数据仓库'!$B$2:$BP$10000,4,FALSE),0)</f>
        <v>0</v>
      </c>
      <c r="T67" s="128"/>
      <c r="U67" s="128">
        <f>IFERROR(VLOOKUP($L67,'2-2 引出数据_合同数据仓库'!$B$2:$BP$10000,15,FALSE),0)</f>
        <v>0</v>
      </c>
      <c r="V67" s="128">
        <f t="shared" si="742"/>
        <v>0</v>
      </c>
      <c r="W67" s="128"/>
      <c r="X67" s="160">
        <v>45658</v>
      </c>
      <c r="Y67" s="160">
        <f t="shared" si="743"/>
        <v>45688</v>
      </c>
      <c r="Z67" s="164">
        <f t="shared" si="744"/>
        <v>0</v>
      </c>
      <c r="AA67" s="160">
        <f t="shared" si="745"/>
        <v>45689</v>
      </c>
      <c r="AB67" s="160">
        <f t="shared" si="746"/>
        <v>45716</v>
      </c>
      <c r="AC67" s="164">
        <f t="shared" si="747"/>
        <v>0</v>
      </c>
      <c r="AD67" s="160">
        <f t="shared" si="748"/>
        <v>45717</v>
      </c>
      <c r="AE67" s="160">
        <f t="shared" si="749"/>
        <v>45747</v>
      </c>
      <c r="AF67" s="164">
        <f t="shared" si="750"/>
        <v>0</v>
      </c>
      <c r="AG67" s="160">
        <f t="shared" si="751"/>
        <v>45748</v>
      </c>
      <c r="AH67" s="160">
        <f t="shared" si="752"/>
        <v>45777</v>
      </c>
      <c r="AI67" s="164">
        <f t="shared" si="753"/>
        <v>0</v>
      </c>
      <c r="AJ67" s="160">
        <f t="shared" si="754"/>
        <v>45778</v>
      </c>
      <c r="AK67" s="160">
        <f t="shared" si="755"/>
        <v>45808</v>
      </c>
      <c r="AL67" s="164">
        <f t="shared" si="756"/>
        <v>0</v>
      </c>
      <c r="AM67" s="160">
        <f t="shared" si="757"/>
        <v>45809</v>
      </c>
      <c r="AN67" s="160">
        <f t="shared" si="758"/>
        <v>45838</v>
      </c>
      <c r="AO67" s="164">
        <f t="shared" si="759"/>
        <v>0</v>
      </c>
      <c r="AP67" s="160">
        <f t="shared" si="760"/>
        <v>45839</v>
      </c>
      <c r="AQ67" s="160">
        <f t="shared" si="761"/>
        <v>45869</v>
      </c>
      <c r="AR67" s="164">
        <f t="shared" si="762"/>
        <v>0</v>
      </c>
      <c r="AS67" s="160">
        <f t="shared" si="763"/>
        <v>45870</v>
      </c>
      <c r="AT67" s="160">
        <f t="shared" si="764"/>
        <v>45900</v>
      </c>
      <c r="AU67" s="164">
        <f t="shared" si="765"/>
        <v>0</v>
      </c>
      <c r="AV67" s="160">
        <f t="shared" si="766"/>
        <v>45901</v>
      </c>
      <c r="AW67" s="160">
        <f t="shared" si="767"/>
        <v>45930</v>
      </c>
      <c r="AX67" s="164">
        <f t="shared" si="768"/>
        <v>0</v>
      </c>
      <c r="AY67" s="160">
        <f t="shared" si="769"/>
        <v>45931</v>
      </c>
      <c r="AZ67" s="160">
        <f t="shared" si="770"/>
        <v>45961</v>
      </c>
      <c r="BA67" s="164">
        <f t="shared" si="771"/>
        <v>0</v>
      </c>
      <c r="BB67" s="160">
        <f t="shared" si="772"/>
        <v>45962</v>
      </c>
      <c r="BC67" s="160">
        <f t="shared" si="773"/>
        <v>45991</v>
      </c>
      <c r="BD67" s="164">
        <f t="shared" si="774"/>
        <v>0</v>
      </c>
      <c r="BE67" s="160">
        <f t="shared" si="775"/>
        <v>45992</v>
      </c>
      <c r="BF67" s="160">
        <f t="shared" si="776"/>
        <v>46022</v>
      </c>
      <c r="BG67" s="164">
        <f t="shared" si="777"/>
        <v>0</v>
      </c>
      <c r="BH67" s="160">
        <v>46023</v>
      </c>
      <c r="BI67" s="160">
        <f t="shared" si="778"/>
        <v>46053</v>
      </c>
      <c r="BJ67" s="164">
        <f t="shared" si="779"/>
        <v>0</v>
      </c>
      <c r="BK67" s="160">
        <f t="shared" si="780"/>
        <v>46054</v>
      </c>
      <c r="BL67" s="160">
        <f t="shared" si="781"/>
        <v>46081</v>
      </c>
      <c r="BM67" s="164">
        <f t="shared" si="782"/>
        <v>0</v>
      </c>
      <c r="BN67" s="160">
        <f t="shared" si="783"/>
        <v>46082</v>
      </c>
      <c r="BO67" s="160">
        <f t="shared" si="784"/>
        <v>46112</v>
      </c>
      <c r="BP67" s="164">
        <f t="shared" si="785"/>
        <v>0</v>
      </c>
      <c r="BQ67" s="160">
        <f t="shared" si="786"/>
        <v>46113</v>
      </c>
      <c r="BR67" s="160">
        <f t="shared" si="787"/>
        <v>46142</v>
      </c>
      <c r="BS67" s="164">
        <f t="shared" si="788"/>
        <v>0</v>
      </c>
      <c r="BT67" s="160">
        <f t="shared" si="789"/>
        <v>46143</v>
      </c>
      <c r="BU67" s="160">
        <f t="shared" si="790"/>
        <v>46173</v>
      </c>
      <c r="BV67" s="164">
        <f t="shared" si="791"/>
        <v>0</v>
      </c>
      <c r="BW67" s="160">
        <f t="shared" si="792"/>
        <v>46174</v>
      </c>
      <c r="BX67" s="160">
        <f t="shared" si="793"/>
        <v>46203</v>
      </c>
      <c r="BY67" s="164">
        <f t="shared" si="794"/>
        <v>0</v>
      </c>
      <c r="BZ67" s="160">
        <f t="shared" si="795"/>
        <v>46204</v>
      </c>
      <c r="CA67" s="160">
        <f t="shared" si="796"/>
        <v>46234</v>
      </c>
      <c r="CB67" s="164">
        <f t="shared" si="797"/>
        <v>0</v>
      </c>
      <c r="CC67" s="160">
        <f t="shared" si="798"/>
        <v>46235</v>
      </c>
      <c r="CD67" s="160">
        <f t="shared" si="799"/>
        <v>46265</v>
      </c>
      <c r="CE67" s="164">
        <f t="shared" si="800"/>
        <v>0</v>
      </c>
      <c r="CF67" s="160">
        <f t="shared" si="801"/>
        <v>46266</v>
      </c>
      <c r="CG67" s="160">
        <f t="shared" si="802"/>
        <v>46295</v>
      </c>
      <c r="CH67" s="164">
        <f t="shared" si="803"/>
        <v>0</v>
      </c>
      <c r="CI67" s="160">
        <f t="shared" si="804"/>
        <v>46296</v>
      </c>
      <c r="CJ67" s="160">
        <f t="shared" si="805"/>
        <v>46326</v>
      </c>
      <c r="CK67" s="164">
        <f t="shared" si="806"/>
        <v>0</v>
      </c>
      <c r="CL67" s="160">
        <f t="shared" si="807"/>
        <v>46327</v>
      </c>
      <c r="CM67" s="160">
        <f t="shared" si="808"/>
        <v>46356</v>
      </c>
      <c r="CN67" s="164">
        <f t="shared" si="809"/>
        <v>0</v>
      </c>
      <c r="CO67" s="160">
        <f t="shared" si="810"/>
        <v>46357</v>
      </c>
      <c r="CP67" s="160">
        <f t="shared" si="811"/>
        <v>46387</v>
      </c>
      <c r="CQ67" s="164">
        <f t="shared" si="812"/>
        <v>0</v>
      </c>
    </row>
    <row r="68" s="86" customFormat="1" ht="24" customHeight="1" outlineLevel="4" spans="1:95">
      <c r="A68" s="125"/>
      <c r="B68" s="126"/>
      <c r="C68" s="127"/>
      <c r="D68" s="125"/>
      <c r="E68" s="126"/>
      <c r="F68" s="126"/>
      <c r="G68" s="126"/>
      <c r="H68" s="128"/>
      <c r="I68" s="128"/>
      <c r="J68" s="128">
        <f t="shared" si="5"/>
        <v>0</v>
      </c>
      <c r="K68" s="128">
        <f t="shared" si="813"/>
        <v>4</v>
      </c>
      <c r="L68" s="153"/>
      <c r="M68" s="154">
        <f>IFERROR(VLOOKUP($L68,'2-2 引出数据_合同数据仓库'!$B$2:$BP$10000,3,FALSE),0)</f>
        <v>0</v>
      </c>
      <c r="N68" s="128"/>
      <c r="O68" s="154">
        <f>IFERROR(VLOOKUP((LEFT(VLOOKUP($L68,'2-2 引出数据_合同数据仓库'!$B$2:$BP$10000,64,FALSE),15)&amp;(RIGHT(VLOOKUP($L68,'2-2 引出数据_合同数据仓库'!$B$2:$BP$10000,64,FALSE),4)+1)),'2-2 引出数据_合同数据仓库'!$B$2:$BP$10000,3,FALSE),0)</f>
        <v>0</v>
      </c>
      <c r="P68" s="128"/>
      <c r="Q68" s="128">
        <f>IFERROR(VLOOKUP($L68,'2-2 引出数据_合同数据仓库'!$B$2:$BP$10000,28,FALSE),0)</f>
        <v>0</v>
      </c>
      <c r="R68" s="128">
        <f>IFERROR(VLOOKUP($L68,'2-2 引出数据_合同数据仓库'!$B$2:$BP$10000,29,FALSE),0)</f>
        <v>0</v>
      </c>
      <c r="S68" s="128">
        <f>IFERROR(VLOOKUP($L68,'2-2 引出数据_合同数据仓库'!$B$2:$BP$10000,4,FALSE),0)</f>
        <v>0</v>
      </c>
      <c r="T68" s="128"/>
      <c r="U68" s="128">
        <f>IFERROR(VLOOKUP($L68,'2-2 引出数据_合同数据仓库'!$B$2:$BP$10000,15,FALSE),0)</f>
        <v>0</v>
      </c>
      <c r="V68" s="128">
        <f t="shared" si="742"/>
        <v>0</v>
      </c>
      <c r="W68" s="128"/>
      <c r="X68" s="160">
        <v>45658</v>
      </c>
      <c r="Y68" s="160">
        <f t="shared" si="743"/>
        <v>45688</v>
      </c>
      <c r="Z68" s="164">
        <f t="shared" si="744"/>
        <v>0</v>
      </c>
      <c r="AA68" s="160">
        <f t="shared" si="745"/>
        <v>45689</v>
      </c>
      <c r="AB68" s="160">
        <f t="shared" si="746"/>
        <v>45716</v>
      </c>
      <c r="AC68" s="164">
        <f t="shared" si="747"/>
        <v>0</v>
      </c>
      <c r="AD68" s="160">
        <f t="shared" si="748"/>
        <v>45717</v>
      </c>
      <c r="AE68" s="160">
        <f t="shared" si="749"/>
        <v>45747</v>
      </c>
      <c r="AF68" s="164">
        <f t="shared" si="750"/>
        <v>0</v>
      </c>
      <c r="AG68" s="160">
        <f t="shared" si="751"/>
        <v>45748</v>
      </c>
      <c r="AH68" s="160">
        <f t="shared" si="752"/>
        <v>45777</v>
      </c>
      <c r="AI68" s="164">
        <f t="shared" si="753"/>
        <v>0</v>
      </c>
      <c r="AJ68" s="160">
        <f t="shared" si="754"/>
        <v>45778</v>
      </c>
      <c r="AK68" s="160">
        <f t="shared" si="755"/>
        <v>45808</v>
      </c>
      <c r="AL68" s="164">
        <f t="shared" si="756"/>
        <v>0</v>
      </c>
      <c r="AM68" s="160">
        <f t="shared" si="757"/>
        <v>45809</v>
      </c>
      <c r="AN68" s="160">
        <f t="shared" si="758"/>
        <v>45838</v>
      </c>
      <c r="AO68" s="164">
        <f t="shared" si="759"/>
        <v>0</v>
      </c>
      <c r="AP68" s="160">
        <f t="shared" si="760"/>
        <v>45839</v>
      </c>
      <c r="AQ68" s="160">
        <f t="shared" si="761"/>
        <v>45869</v>
      </c>
      <c r="AR68" s="164">
        <f t="shared" si="762"/>
        <v>0</v>
      </c>
      <c r="AS68" s="160">
        <f t="shared" si="763"/>
        <v>45870</v>
      </c>
      <c r="AT68" s="160">
        <f t="shared" si="764"/>
        <v>45900</v>
      </c>
      <c r="AU68" s="164">
        <f t="shared" si="765"/>
        <v>0</v>
      </c>
      <c r="AV68" s="160">
        <f t="shared" si="766"/>
        <v>45901</v>
      </c>
      <c r="AW68" s="160">
        <f t="shared" si="767"/>
        <v>45930</v>
      </c>
      <c r="AX68" s="164">
        <f t="shared" si="768"/>
        <v>0</v>
      </c>
      <c r="AY68" s="160">
        <f t="shared" si="769"/>
        <v>45931</v>
      </c>
      <c r="AZ68" s="160">
        <f t="shared" si="770"/>
        <v>45961</v>
      </c>
      <c r="BA68" s="164">
        <f t="shared" si="771"/>
        <v>0</v>
      </c>
      <c r="BB68" s="160">
        <f t="shared" si="772"/>
        <v>45962</v>
      </c>
      <c r="BC68" s="160">
        <f t="shared" si="773"/>
        <v>45991</v>
      </c>
      <c r="BD68" s="164">
        <f t="shared" si="774"/>
        <v>0</v>
      </c>
      <c r="BE68" s="160">
        <f t="shared" si="775"/>
        <v>45992</v>
      </c>
      <c r="BF68" s="160">
        <f t="shared" si="776"/>
        <v>46022</v>
      </c>
      <c r="BG68" s="164">
        <f t="shared" si="777"/>
        <v>0</v>
      </c>
      <c r="BH68" s="160">
        <v>46023</v>
      </c>
      <c r="BI68" s="160">
        <f t="shared" si="778"/>
        <v>46053</v>
      </c>
      <c r="BJ68" s="164">
        <f t="shared" si="779"/>
        <v>0</v>
      </c>
      <c r="BK68" s="160">
        <f t="shared" si="780"/>
        <v>46054</v>
      </c>
      <c r="BL68" s="160">
        <f t="shared" si="781"/>
        <v>46081</v>
      </c>
      <c r="BM68" s="164">
        <f t="shared" si="782"/>
        <v>0</v>
      </c>
      <c r="BN68" s="160">
        <f t="shared" si="783"/>
        <v>46082</v>
      </c>
      <c r="BO68" s="160">
        <f t="shared" si="784"/>
        <v>46112</v>
      </c>
      <c r="BP68" s="164">
        <f t="shared" si="785"/>
        <v>0</v>
      </c>
      <c r="BQ68" s="160">
        <f t="shared" si="786"/>
        <v>46113</v>
      </c>
      <c r="BR68" s="160">
        <f t="shared" si="787"/>
        <v>46142</v>
      </c>
      <c r="BS68" s="164">
        <f t="shared" si="788"/>
        <v>0</v>
      </c>
      <c r="BT68" s="160">
        <f t="shared" si="789"/>
        <v>46143</v>
      </c>
      <c r="BU68" s="160">
        <f t="shared" si="790"/>
        <v>46173</v>
      </c>
      <c r="BV68" s="164">
        <f t="shared" si="791"/>
        <v>0</v>
      </c>
      <c r="BW68" s="160">
        <f t="shared" si="792"/>
        <v>46174</v>
      </c>
      <c r="BX68" s="160">
        <f t="shared" si="793"/>
        <v>46203</v>
      </c>
      <c r="BY68" s="164">
        <f t="shared" si="794"/>
        <v>0</v>
      </c>
      <c r="BZ68" s="160">
        <f t="shared" si="795"/>
        <v>46204</v>
      </c>
      <c r="CA68" s="160">
        <f t="shared" si="796"/>
        <v>46234</v>
      </c>
      <c r="CB68" s="164">
        <f t="shared" si="797"/>
        <v>0</v>
      </c>
      <c r="CC68" s="160">
        <f t="shared" si="798"/>
        <v>46235</v>
      </c>
      <c r="CD68" s="160">
        <f t="shared" si="799"/>
        <v>46265</v>
      </c>
      <c r="CE68" s="164">
        <f t="shared" si="800"/>
        <v>0</v>
      </c>
      <c r="CF68" s="160">
        <f t="shared" si="801"/>
        <v>46266</v>
      </c>
      <c r="CG68" s="160">
        <f t="shared" si="802"/>
        <v>46295</v>
      </c>
      <c r="CH68" s="164">
        <f t="shared" si="803"/>
        <v>0</v>
      </c>
      <c r="CI68" s="160">
        <f t="shared" si="804"/>
        <v>46296</v>
      </c>
      <c r="CJ68" s="160">
        <f t="shared" si="805"/>
        <v>46326</v>
      </c>
      <c r="CK68" s="164">
        <f t="shared" si="806"/>
        <v>0</v>
      </c>
      <c r="CL68" s="160">
        <f t="shared" si="807"/>
        <v>46327</v>
      </c>
      <c r="CM68" s="160">
        <f t="shared" si="808"/>
        <v>46356</v>
      </c>
      <c r="CN68" s="164">
        <f t="shared" si="809"/>
        <v>0</v>
      </c>
      <c r="CO68" s="160">
        <f t="shared" si="810"/>
        <v>46357</v>
      </c>
      <c r="CP68" s="160">
        <f t="shared" si="811"/>
        <v>46387</v>
      </c>
      <c r="CQ68" s="164">
        <f t="shared" si="812"/>
        <v>0</v>
      </c>
    </row>
    <row r="69" s="86" customFormat="1" ht="24" customHeight="1" outlineLevel="4" spans="1:95">
      <c r="A69" s="129" t="s">
        <v>2806</v>
      </c>
      <c r="B69" s="130"/>
      <c r="C69" s="130"/>
      <c r="D69" s="130"/>
      <c r="E69" s="130"/>
      <c r="F69" s="130"/>
      <c r="G69" s="131"/>
      <c r="H69" s="132"/>
      <c r="I69" s="132"/>
      <c r="J69" s="132"/>
      <c r="K69" s="132"/>
      <c r="L69" s="155"/>
      <c r="M69" s="155"/>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2"/>
      <c r="BN69" s="132"/>
      <c r="BO69" s="132"/>
      <c r="BP69" s="132"/>
      <c r="BQ69" s="132"/>
      <c r="BR69" s="132"/>
      <c r="BS69" s="132"/>
      <c r="BT69" s="132"/>
      <c r="BU69" s="132"/>
      <c r="BV69" s="132"/>
      <c r="BW69" s="132"/>
      <c r="BX69" s="132"/>
      <c r="BY69" s="132"/>
      <c r="BZ69" s="132"/>
      <c r="CA69" s="132"/>
      <c r="CB69" s="132"/>
      <c r="CC69" s="132"/>
      <c r="CD69" s="132"/>
      <c r="CE69" s="132"/>
      <c r="CF69" s="132"/>
      <c r="CG69" s="132"/>
      <c r="CH69" s="132"/>
      <c r="CI69" s="132"/>
      <c r="CJ69" s="132"/>
      <c r="CK69" s="132"/>
      <c r="CL69" s="132"/>
      <c r="CM69" s="132"/>
      <c r="CN69" s="132"/>
      <c r="CO69" s="132"/>
      <c r="CP69" s="132"/>
      <c r="CQ69" s="132"/>
    </row>
    <row r="70" ht="24" customHeight="1" outlineLevel="2" spans="1:95">
      <c r="A70" s="48"/>
      <c r="B70" s="118" t="s">
        <v>779</v>
      </c>
      <c r="C70" s="119" t="s">
        <v>968</v>
      </c>
      <c r="D70" s="48" t="s">
        <v>969</v>
      </c>
      <c r="E70" s="118"/>
      <c r="F70" s="118"/>
      <c r="G70" s="118"/>
      <c r="H70" s="120">
        <f>X70+AA70+AD70+AG70+AJ70+AM70+AP70+AS70+AV70+AY70+BB70+BE70</f>
        <v>0</v>
      </c>
      <c r="I70" s="120">
        <f>Y70+AB70+AE70+AH70+AK70+AN70+AQ70+AT70+AW70+AZ70+BC70+BF70</f>
        <v>0</v>
      </c>
      <c r="J70" s="120">
        <f t="shared" ref="J70:J131" si="814">Z70+AC70+AF70+AI70+AL70+AO70+AR70+AU70+AX70+BA70+BD70+BG70</f>
        <v>0</v>
      </c>
      <c r="K70" s="120"/>
      <c r="L70" s="151"/>
      <c r="M70" s="151"/>
      <c r="N70" s="120"/>
      <c r="O70" s="120"/>
      <c r="P70" s="120"/>
      <c r="Q70" s="120"/>
      <c r="R70" s="120"/>
      <c r="S70" s="120"/>
      <c r="T70" s="120"/>
      <c r="U70" s="120"/>
      <c r="V70" s="120"/>
      <c r="W70" s="120"/>
      <c r="X70" s="120">
        <f>VLOOKUP($C70,'1 预算编制表单'!$C:$BJ,27,FALSE)</f>
        <v>0</v>
      </c>
      <c r="Y70" s="120">
        <f>X70-Z70</f>
        <v>0</v>
      </c>
      <c r="Z70" s="120">
        <f>Z71+Z77+Z83+Z89</f>
        <v>0</v>
      </c>
      <c r="AA70" s="120">
        <f>VLOOKUP($C70,'1 预算编制表单'!$C:$BJ,30,FALSE)</f>
        <v>0</v>
      </c>
      <c r="AB70" s="120">
        <f>AA70-AC70</f>
        <v>0</v>
      </c>
      <c r="AC70" s="120">
        <f>AC71+AC77+AC83+AC89</f>
        <v>0</v>
      </c>
      <c r="AD70" s="120">
        <f>VLOOKUP($C70,'1 预算编制表单'!$C:$BJ,33,FALSE)</f>
        <v>0</v>
      </c>
      <c r="AE70" s="120">
        <f>AD70-AF70</f>
        <v>0</v>
      </c>
      <c r="AF70" s="120">
        <f>AF71+AF77+AF83+AF89</f>
        <v>0</v>
      </c>
      <c r="AG70" s="120">
        <f>VLOOKUP($C70,'1 预算编制表单'!$C:$BJ,36,FALSE)</f>
        <v>0</v>
      </c>
      <c r="AH70" s="120">
        <f>AG70-AI70</f>
        <v>0</v>
      </c>
      <c r="AI70" s="120">
        <f>AI71+AI77+AI83+AI89</f>
        <v>0</v>
      </c>
      <c r="AJ70" s="120">
        <f>VLOOKUP($C70,'1 预算编制表单'!$C:$BJ,39,FALSE)</f>
        <v>0</v>
      </c>
      <c r="AK70" s="120">
        <f>AJ70-AL70</f>
        <v>0</v>
      </c>
      <c r="AL70" s="120">
        <f>AL71+AL77+AL83+AL89</f>
        <v>0</v>
      </c>
      <c r="AM70" s="120">
        <f>VLOOKUP($C70,'1 预算编制表单'!$C:$BJ,42,FALSE)</f>
        <v>0</v>
      </c>
      <c r="AN70" s="120">
        <f>AM70-AO70</f>
        <v>0</v>
      </c>
      <c r="AO70" s="120">
        <f>AO71+AO77+AO83+AO89</f>
        <v>0</v>
      </c>
      <c r="AP70" s="120">
        <f>VLOOKUP($C70,'1 预算编制表单'!$C:$BJ,45,FALSE)</f>
        <v>0</v>
      </c>
      <c r="AQ70" s="120">
        <f>AP70-AR70</f>
        <v>0</v>
      </c>
      <c r="AR70" s="120">
        <f>AR71+AR77+AR83+AR89</f>
        <v>0</v>
      </c>
      <c r="AS70" s="120">
        <f>VLOOKUP($C70,'1 预算编制表单'!$C:$BJ,48,FALSE)</f>
        <v>0</v>
      </c>
      <c r="AT70" s="120">
        <f>AS70-AU70</f>
        <v>0</v>
      </c>
      <c r="AU70" s="120">
        <f>AU71+AU77+AU83+AU89</f>
        <v>0</v>
      </c>
      <c r="AV70" s="120">
        <f>VLOOKUP($C70,'1 预算编制表单'!$C:$BJ,51,FALSE)</f>
        <v>0</v>
      </c>
      <c r="AW70" s="120">
        <f>AV70-AX70</f>
        <v>0</v>
      </c>
      <c r="AX70" s="120">
        <f>AX71+AX77+AX83+AX89</f>
        <v>0</v>
      </c>
      <c r="AY70" s="120">
        <f>VLOOKUP($C70,'1 预算编制表单'!$C:$BJ,54,FALSE)</f>
        <v>0</v>
      </c>
      <c r="AZ70" s="120">
        <f>AY70-BA70</f>
        <v>0</v>
      </c>
      <c r="BA70" s="120">
        <f>BA71+BA77+BA83+BA89</f>
        <v>0</v>
      </c>
      <c r="BB70" s="120">
        <f>VLOOKUP($C70,'1 预算编制表单'!$C:$BJ,57,FALSE)</f>
        <v>0</v>
      </c>
      <c r="BC70" s="120">
        <f>BB70-BD70</f>
        <v>0</v>
      </c>
      <c r="BD70" s="120">
        <f>BD71+BD77+BD83+BD89</f>
        <v>0</v>
      </c>
      <c r="BE70" s="120">
        <f>VLOOKUP($C70,'1 预算编制表单'!$C:$BJ,60,FALSE)</f>
        <v>0</v>
      </c>
      <c r="BF70" s="120">
        <f>BE70-BG70</f>
        <v>0</v>
      </c>
      <c r="BG70" s="120">
        <f>BG71+BG77+BG83+BG89</f>
        <v>0</v>
      </c>
      <c r="BH70" s="120">
        <f>VLOOKUP($C70,'1 预算编制表单'!$C:$BJ,27,FALSE)</f>
        <v>0</v>
      </c>
      <c r="BI70" s="120">
        <f>BH70-BJ70</f>
        <v>0</v>
      </c>
      <c r="BJ70" s="120">
        <f>BJ71+BJ77+BJ83+BJ89</f>
        <v>0</v>
      </c>
      <c r="BK70" s="120">
        <f>VLOOKUP($C70,'1 预算编制表单'!$C:$BJ,30,FALSE)</f>
        <v>0</v>
      </c>
      <c r="BL70" s="120">
        <f>BK70-BM70</f>
        <v>0</v>
      </c>
      <c r="BM70" s="120">
        <f>BM71+BM77+BM83+BM89</f>
        <v>0</v>
      </c>
      <c r="BN70" s="120">
        <f>VLOOKUP($C70,'1 预算编制表单'!$C:$BJ,33,FALSE)</f>
        <v>0</v>
      </c>
      <c r="BO70" s="120">
        <f>BN70-BP70</f>
        <v>0</v>
      </c>
      <c r="BP70" s="120">
        <f>BP71+BP77+BP83+BP89</f>
        <v>0</v>
      </c>
      <c r="BQ70" s="120">
        <f>VLOOKUP($C70,'1 预算编制表单'!$C:$BJ,36,FALSE)</f>
        <v>0</v>
      </c>
      <c r="BR70" s="120">
        <f>BQ70-BS70</f>
        <v>0</v>
      </c>
      <c r="BS70" s="120">
        <f>BS71+BS77+BS83+BS89</f>
        <v>0</v>
      </c>
      <c r="BT70" s="120">
        <f>VLOOKUP($C70,'1 预算编制表单'!$C:$BJ,39,FALSE)</f>
        <v>0</v>
      </c>
      <c r="BU70" s="120">
        <f>BT70-BV70</f>
        <v>0</v>
      </c>
      <c r="BV70" s="120">
        <f>BV71+BV77+BV83+BV89</f>
        <v>0</v>
      </c>
      <c r="BW70" s="120">
        <f>VLOOKUP($C70,'1 预算编制表单'!$C:$BJ,42,FALSE)</f>
        <v>0</v>
      </c>
      <c r="BX70" s="120">
        <f>BW70-BY70</f>
        <v>0</v>
      </c>
      <c r="BY70" s="120">
        <f>BY71+BY77+BY83+BY89</f>
        <v>0</v>
      </c>
      <c r="BZ70" s="120">
        <f>VLOOKUP($C70,'1 预算编制表单'!$C:$BJ,45,FALSE)</f>
        <v>0</v>
      </c>
      <c r="CA70" s="120">
        <f>BZ70-CB70</f>
        <v>0</v>
      </c>
      <c r="CB70" s="120">
        <f>CB71+CB77+CB83+CB89</f>
        <v>0</v>
      </c>
      <c r="CC70" s="120">
        <f>VLOOKUP($C70,'1 预算编制表单'!$C:$BJ,48,FALSE)</f>
        <v>0</v>
      </c>
      <c r="CD70" s="120">
        <f>CC70-CE70</f>
        <v>0</v>
      </c>
      <c r="CE70" s="120">
        <f>CE71+CE77+CE83+CE89</f>
        <v>0</v>
      </c>
      <c r="CF70" s="120">
        <f>VLOOKUP($C70,'1 预算编制表单'!$C:$BJ,51,FALSE)</f>
        <v>0</v>
      </c>
      <c r="CG70" s="120">
        <f>CF70-CH70</f>
        <v>0</v>
      </c>
      <c r="CH70" s="120">
        <f>CH71+CH77+CH83+CH89</f>
        <v>0</v>
      </c>
      <c r="CI70" s="120">
        <f>VLOOKUP($C70,'1 预算编制表单'!$C:$BJ,54,FALSE)</f>
        <v>0</v>
      </c>
      <c r="CJ70" s="120">
        <f>CI70-CK70</f>
        <v>0</v>
      </c>
      <c r="CK70" s="120">
        <f>CK71+CK77+CK83+CK89</f>
        <v>0</v>
      </c>
      <c r="CL70" s="120">
        <f>VLOOKUP($C70,'1 预算编制表单'!$C:$BJ,57,FALSE)</f>
        <v>0</v>
      </c>
      <c r="CM70" s="120">
        <f>CL70-CN70</f>
        <v>0</v>
      </c>
      <c r="CN70" s="120">
        <f>CN71+CN77+CN83+CN89</f>
        <v>0</v>
      </c>
      <c r="CO70" s="120">
        <f>VLOOKUP($C70,'1 预算编制表单'!$C:$BJ,60,FALSE)</f>
        <v>0</v>
      </c>
      <c r="CP70" s="120">
        <f>CO70-CQ70</f>
        <v>0</v>
      </c>
      <c r="CQ70" s="120">
        <f>CQ71+CQ77+CQ83+CQ89</f>
        <v>0</v>
      </c>
    </row>
    <row r="71" ht="24" customHeight="1" outlineLevel="3" spans="1:95">
      <c r="A71" s="121"/>
      <c r="B71" s="122" t="s">
        <v>784</v>
      </c>
      <c r="C71" s="123" t="s">
        <v>118</v>
      </c>
      <c r="D71" s="121" t="s">
        <v>109</v>
      </c>
      <c r="E71" s="122"/>
      <c r="F71" s="122"/>
      <c r="G71" s="122"/>
      <c r="H71" s="124">
        <f>X71+AA71+AD71+AG71+AJ71+AM71+AP71+AS71+AV71+AY71+BB71+BE71</f>
        <v>0</v>
      </c>
      <c r="I71" s="124">
        <f>Y71+AB71+AE71+AH71+AK71+AN71+AQ71+AT71+AW71+AZ71+BC71+BF71</f>
        <v>0</v>
      </c>
      <c r="J71" s="124">
        <f t="shared" si="814"/>
        <v>0</v>
      </c>
      <c r="K71" s="124"/>
      <c r="L71" s="152"/>
      <c r="M71" s="152"/>
      <c r="N71" s="124"/>
      <c r="O71" s="124"/>
      <c r="P71" s="124"/>
      <c r="Q71" s="124"/>
      <c r="R71" s="124"/>
      <c r="S71" s="124"/>
      <c r="T71" s="124"/>
      <c r="U71" s="124"/>
      <c r="V71" s="124"/>
      <c r="W71" s="124"/>
      <c r="X71" s="124">
        <f>VLOOKUP($C71,'1 预算编制表单'!$C:$BJ,27,FALSE)</f>
        <v>0</v>
      </c>
      <c r="Y71" s="124">
        <f>X71-Z71</f>
        <v>0</v>
      </c>
      <c r="Z71" s="124">
        <f>SUM(Z72:Z76)</f>
        <v>0</v>
      </c>
      <c r="AA71" s="124">
        <f>VLOOKUP($C71,'1 预算编制表单'!$C:$BJ,30,FALSE)</f>
        <v>0</v>
      </c>
      <c r="AB71" s="124">
        <f>AA71-AC71</f>
        <v>0</v>
      </c>
      <c r="AC71" s="124">
        <f>SUM(AC72:AC76)</f>
        <v>0</v>
      </c>
      <c r="AD71" s="124">
        <f>VLOOKUP($C71,'1 预算编制表单'!$C:$BJ,33,FALSE)</f>
        <v>0</v>
      </c>
      <c r="AE71" s="124">
        <f>AD71-AF71</f>
        <v>0</v>
      </c>
      <c r="AF71" s="124">
        <f>SUM(AF72:AF76)</f>
        <v>0</v>
      </c>
      <c r="AG71" s="124">
        <f>VLOOKUP($C71,'1 预算编制表单'!$C:$BJ,36,FALSE)</f>
        <v>0</v>
      </c>
      <c r="AH71" s="124">
        <f>AG71-AI71</f>
        <v>0</v>
      </c>
      <c r="AI71" s="124">
        <f>SUM(AI72:AI76)</f>
        <v>0</v>
      </c>
      <c r="AJ71" s="124">
        <f>VLOOKUP($C71,'1 预算编制表单'!$C:$BJ,39,FALSE)</f>
        <v>0</v>
      </c>
      <c r="AK71" s="124">
        <f>AJ71-AL71</f>
        <v>0</v>
      </c>
      <c r="AL71" s="124">
        <f>SUM(AL72:AL76)</f>
        <v>0</v>
      </c>
      <c r="AM71" s="124">
        <f>VLOOKUP($C71,'1 预算编制表单'!$C:$BJ,42,FALSE)</f>
        <v>0</v>
      </c>
      <c r="AN71" s="124">
        <f>AM71-AO71</f>
        <v>0</v>
      </c>
      <c r="AO71" s="124">
        <f>SUM(AO72:AO76)</f>
        <v>0</v>
      </c>
      <c r="AP71" s="124">
        <f>VLOOKUP($C71,'1 预算编制表单'!$C:$BJ,45,FALSE)</f>
        <v>0</v>
      </c>
      <c r="AQ71" s="124">
        <f>AP71-AR71</f>
        <v>0</v>
      </c>
      <c r="AR71" s="124">
        <f>SUM(AR72:AR76)</f>
        <v>0</v>
      </c>
      <c r="AS71" s="124">
        <f>VLOOKUP($C71,'1 预算编制表单'!$C:$BJ,48,FALSE)</f>
        <v>0</v>
      </c>
      <c r="AT71" s="124">
        <f>AS71-AU71</f>
        <v>0</v>
      </c>
      <c r="AU71" s="124">
        <f>SUM(AU72:AU76)</f>
        <v>0</v>
      </c>
      <c r="AV71" s="124">
        <f>VLOOKUP($C71,'1 预算编制表单'!$C:$BJ,51,FALSE)</f>
        <v>0</v>
      </c>
      <c r="AW71" s="124">
        <f>AV71-AX71</f>
        <v>0</v>
      </c>
      <c r="AX71" s="124">
        <f>SUM(AX72:AX76)</f>
        <v>0</v>
      </c>
      <c r="AY71" s="124">
        <f>VLOOKUP($C71,'1 预算编制表单'!$C:$BJ,54,FALSE)</f>
        <v>0</v>
      </c>
      <c r="AZ71" s="124">
        <f>AY71-BA71</f>
        <v>0</v>
      </c>
      <c r="BA71" s="124">
        <f>SUM(BA72:BA76)</f>
        <v>0</v>
      </c>
      <c r="BB71" s="124">
        <f>VLOOKUP($C71,'1 预算编制表单'!$C:$BJ,57,FALSE)</f>
        <v>0</v>
      </c>
      <c r="BC71" s="124">
        <f>BB71-BD71</f>
        <v>0</v>
      </c>
      <c r="BD71" s="124">
        <f>SUM(BD72:BD76)</f>
        <v>0</v>
      </c>
      <c r="BE71" s="124">
        <f>VLOOKUP($C71,'1 预算编制表单'!$C:$BJ,60,FALSE)</f>
        <v>0</v>
      </c>
      <c r="BF71" s="124">
        <f>BE71-BG71</f>
        <v>0</v>
      </c>
      <c r="BG71" s="124">
        <f>SUM(BG72:BG76)</f>
        <v>0</v>
      </c>
      <c r="BH71" s="124">
        <f>VLOOKUP($C71,'1 预算编制表单'!$C:$BJ,27,FALSE)</f>
        <v>0</v>
      </c>
      <c r="BI71" s="124">
        <f>BH71-BJ71</f>
        <v>0</v>
      </c>
      <c r="BJ71" s="124">
        <f>SUM(BJ72:BJ76)</f>
        <v>0</v>
      </c>
      <c r="BK71" s="124">
        <f>VLOOKUP($C71,'1 预算编制表单'!$C:$BJ,30,FALSE)</f>
        <v>0</v>
      </c>
      <c r="BL71" s="124">
        <f>BK71-BM71</f>
        <v>0</v>
      </c>
      <c r="BM71" s="124">
        <f>SUM(BM72:BM76)</f>
        <v>0</v>
      </c>
      <c r="BN71" s="124">
        <f>VLOOKUP($C71,'1 预算编制表单'!$C:$BJ,33,FALSE)</f>
        <v>0</v>
      </c>
      <c r="BO71" s="124">
        <f>BN71-BP71</f>
        <v>0</v>
      </c>
      <c r="BP71" s="124">
        <f>SUM(BP72:BP76)</f>
        <v>0</v>
      </c>
      <c r="BQ71" s="124">
        <f>VLOOKUP($C71,'1 预算编制表单'!$C:$BJ,36,FALSE)</f>
        <v>0</v>
      </c>
      <c r="BR71" s="124">
        <f>BQ71-BS71</f>
        <v>0</v>
      </c>
      <c r="BS71" s="124">
        <f>SUM(BS72:BS76)</f>
        <v>0</v>
      </c>
      <c r="BT71" s="124">
        <f>VLOOKUP($C71,'1 预算编制表单'!$C:$BJ,39,FALSE)</f>
        <v>0</v>
      </c>
      <c r="BU71" s="124">
        <f>BT71-BV71</f>
        <v>0</v>
      </c>
      <c r="BV71" s="124">
        <f>SUM(BV72:BV76)</f>
        <v>0</v>
      </c>
      <c r="BW71" s="124">
        <f>VLOOKUP($C71,'1 预算编制表单'!$C:$BJ,42,FALSE)</f>
        <v>0</v>
      </c>
      <c r="BX71" s="124">
        <f>BW71-BY71</f>
        <v>0</v>
      </c>
      <c r="BY71" s="124">
        <f>SUM(BY72:BY76)</f>
        <v>0</v>
      </c>
      <c r="BZ71" s="124">
        <f>VLOOKUP($C71,'1 预算编制表单'!$C:$BJ,45,FALSE)</f>
        <v>0</v>
      </c>
      <c r="CA71" s="124">
        <f>BZ71-CB71</f>
        <v>0</v>
      </c>
      <c r="CB71" s="124">
        <f>SUM(CB72:CB76)</f>
        <v>0</v>
      </c>
      <c r="CC71" s="124">
        <f>VLOOKUP($C71,'1 预算编制表单'!$C:$BJ,48,FALSE)</f>
        <v>0</v>
      </c>
      <c r="CD71" s="124">
        <f>CC71-CE71</f>
        <v>0</v>
      </c>
      <c r="CE71" s="124">
        <f>SUM(CE72:CE76)</f>
        <v>0</v>
      </c>
      <c r="CF71" s="124">
        <f>VLOOKUP($C71,'1 预算编制表单'!$C:$BJ,51,FALSE)</f>
        <v>0</v>
      </c>
      <c r="CG71" s="124">
        <f>CF71-CH71</f>
        <v>0</v>
      </c>
      <c r="CH71" s="124">
        <f>SUM(CH72:CH76)</f>
        <v>0</v>
      </c>
      <c r="CI71" s="124">
        <f>VLOOKUP($C71,'1 预算编制表单'!$C:$BJ,54,FALSE)</f>
        <v>0</v>
      </c>
      <c r="CJ71" s="124">
        <f>CI71-CK71</f>
        <v>0</v>
      </c>
      <c r="CK71" s="124">
        <f>SUM(CK72:CK76)</f>
        <v>0</v>
      </c>
      <c r="CL71" s="124">
        <f>VLOOKUP($C71,'1 预算编制表单'!$C:$BJ,57,FALSE)</f>
        <v>0</v>
      </c>
      <c r="CM71" s="124">
        <f>CL71-CN71</f>
        <v>0</v>
      </c>
      <c r="CN71" s="124">
        <f>SUM(CN72:CN76)</f>
        <v>0</v>
      </c>
      <c r="CO71" s="124">
        <f>VLOOKUP($C71,'1 预算编制表单'!$C:$BJ,60,FALSE)</f>
        <v>0</v>
      </c>
      <c r="CP71" s="124">
        <f>CO71-CQ71</f>
        <v>0</v>
      </c>
      <c r="CQ71" s="124">
        <f>SUM(CQ72:CQ76)</f>
        <v>0</v>
      </c>
    </row>
    <row r="72" s="86" customFormat="1" ht="24" customHeight="1" outlineLevel="4" spans="1:95">
      <c r="A72" s="125"/>
      <c r="B72" s="126"/>
      <c r="C72" s="127"/>
      <c r="D72" s="125"/>
      <c r="E72" s="126"/>
      <c r="F72" s="126"/>
      <c r="G72" s="126"/>
      <c r="H72" s="128"/>
      <c r="I72" s="128"/>
      <c r="J72" s="128">
        <f t="shared" si="814"/>
        <v>0</v>
      </c>
      <c r="K72" s="128">
        <v>1</v>
      </c>
      <c r="L72" s="153"/>
      <c r="M72" s="154">
        <f>IFERROR(VLOOKUP($L72,'2-2 引出数据_合同数据仓库'!$B$2:$BP$10000,3,FALSE),0)</f>
        <v>0</v>
      </c>
      <c r="N72" s="128"/>
      <c r="O72" s="154">
        <f>IFERROR(VLOOKUP((LEFT(VLOOKUP($L72,'2-2 引出数据_合同数据仓库'!$B$2:$BP$10000,64,FALSE),15)&amp;(RIGHT(VLOOKUP($L72,'2-2 引出数据_合同数据仓库'!$B$2:$BP$10000,64,FALSE),4)+1)),'2-2 引出数据_合同数据仓库'!$B$2:$BP$10000,3,FALSE),0)</f>
        <v>0</v>
      </c>
      <c r="P72" s="128"/>
      <c r="Q72" s="128">
        <f>IFERROR(VLOOKUP($L72,'2-2 引出数据_合同数据仓库'!$B$2:$BP$10000,28,FALSE),0)</f>
        <v>0</v>
      </c>
      <c r="R72" s="128">
        <f>IFERROR(VLOOKUP($L72,'2-2 引出数据_合同数据仓库'!$B$2:$BP$10000,29,FALSE),0)</f>
        <v>0</v>
      </c>
      <c r="S72" s="128">
        <f>IFERROR(VLOOKUP($L72,'2-2 引出数据_合同数据仓库'!$B$2:$BP$10000,4,FALSE),0)</f>
        <v>0</v>
      </c>
      <c r="T72" s="128"/>
      <c r="U72" s="128">
        <f>IFERROR(VLOOKUP($L72,'2-2 引出数据_合同数据仓库'!$B$2:$BP$10000,15,FALSE),0)</f>
        <v>0</v>
      </c>
      <c r="V72" s="128">
        <f t="shared" ref="V72:V75" si="815">U72/(S72-R72+1)*365</f>
        <v>0</v>
      </c>
      <c r="W72" s="128"/>
      <c r="X72" s="160">
        <v>45658</v>
      </c>
      <c r="Y72" s="160">
        <f t="shared" ref="Y72:Y75" si="816">X72+30</f>
        <v>45688</v>
      </c>
      <c r="Z72" s="164">
        <f t="shared" ref="Z72:Z75" si="817">IFERROR(IF(($R72-Y72)&gt;=0,0,IF(($S72-X72)&lt;0,0,IF(AND(($S72-Y72)&gt;0,(X72-$R72)&gt;0),$V72/365*(Y72-X72+1),IF(AND(($S72-Y72)&lt;=0,(X72-$R72)&gt;0),$V72/365*($S72-X72+1),$V72/365*(Y72-$R72+1))))),0)</f>
        <v>0</v>
      </c>
      <c r="AA72" s="160">
        <f t="shared" ref="AA72:AA75" si="818">Y72+1</f>
        <v>45689</v>
      </c>
      <c r="AB72" s="160">
        <f t="shared" ref="AB72:AB75" si="819">AA72+27</f>
        <v>45716</v>
      </c>
      <c r="AC72" s="164">
        <f t="shared" ref="AC72:AC75" si="820">IFERROR(IF(($R72-AB72)&gt;=0,0,IF(($S72-AA72)&lt;0,0,IF(AND(($S72-AB72)&gt;0,(AA72-$R72)&gt;0),$V72/365*(AB72-AA72+1),IF(AND(($S72-AB72)&lt;=0,(AA72-$R72)&gt;0),$V72/365*($S72-AA72+1),$V72/365*(AB72-$R72+1))))),0)</f>
        <v>0</v>
      </c>
      <c r="AD72" s="160">
        <f t="shared" ref="AD72:AD75" si="821">AB72+1</f>
        <v>45717</v>
      </c>
      <c r="AE72" s="160">
        <f t="shared" ref="AE72:AE75" si="822">AD72+30</f>
        <v>45747</v>
      </c>
      <c r="AF72" s="164">
        <f t="shared" ref="AF72:AF75" si="823">IFERROR(IF(($R72-AE72)&gt;=0,0,IF(($S72-AD72)&lt;0,0,IF(AND(($S72-AE72)&gt;0,(AD72-$R72)&gt;0),$V72/365*(AE72-AD72+1),IF(AND(($S72-AE72)&lt;=0,(AD72-$R72)&gt;0),$V72/365*($S72-AD72+1),$V72/365*(AE72-$R72+1))))),0)</f>
        <v>0</v>
      </c>
      <c r="AG72" s="160">
        <f t="shared" ref="AG72:AG75" si="824">AE72+1</f>
        <v>45748</v>
      </c>
      <c r="AH72" s="160">
        <f t="shared" ref="AH72:AH75" si="825">AG72+29</f>
        <v>45777</v>
      </c>
      <c r="AI72" s="164">
        <f t="shared" ref="AI72:AI75" si="826">IFERROR(IF(($R72-AH72)&gt;=0,0,IF(($S72-AG72)&lt;0,0,IF(AND(($S72-AH72)&gt;0,(AG72-$R72)&gt;0),$V72/365*(AH72-AG72+1),IF(AND(($S72-AH72)&lt;=0,(AG72-$R72)&gt;0),$V72/365*($S72-AG72+1),$V72/365*(AH72-$R72+1))))),0)</f>
        <v>0</v>
      </c>
      <c r="AJ72" s="160">
        <f t="shared" ref="AJ72:AJ75" si="827">AH72+1</f>
        <v>45778</v>
      </c>
      <c r="AK72" s="160">
        <f t="shared" ref="AK72:AK75" si="828">AJ72+30</f>
        <v>45808</v>
      </c>
      <c r="AL72" s="164">
        <f t="shared" ref="AL72:AL75" si="829">IFERROR(IF(($R72-AK72)&gt;=0,0,IF(($S72-AJ72)&lt;0,0,IF(AND(($S72-AK72)&gt;0,(AJ72-$R72)&gt;0),$V72/365*(AK72-AJ72+1),IF(AND(($S72-AK72)&lt;=0,(AJ72-$R72)&gt;0),$V72/365*($S72-AJ72+1),$V72/365*(AK72-$R72+1))))),0)</f>
        <v>0</v>
      </c>
      <c r="AM72" s="160">
        <f t="shared" ref="AM72:AM75" si="830">AK72+1</f>
        <v>45809</v>
      </c>
      <c r="AN72" s="160">
        <f t="shared" ref="AN72:AN75" si="831">AM72+29</f>
        <v>45838</v>
      </c>
      <c r="AO72" s="164">
        <f t="shared" ref="AO72:AO75" si="832">IFERROR(IF(($R72-AN72)&gt;=0,0,IF(($S72-AM72)&lt;0,0,IF(AND(($S72-AN72)&gt;0,(AM72-$R72)&gt;0),$V72/365*(AN72-AM72+1),IF(AND(($S72-AN72)&lt;=0,(AM72-$R72)&gt;0),$V72/365*($S72-AM72+1),$V72/365*(AN72-$R72+1))))),0)</f>
        <v>0</v>
      </c>
      <c r="AP72" s="160">
        <f t="shared" ref="AP72:AP75" si="833">AN72+1</f>
        <v>45839</v>
      </c>
      <c r="AQ72" s="160">
        <f t="shared" ref="AQ72:AQ75" si="834">AP72+30</f>
        <v>45869</v>
      </c>
      <c r="AR72" s="164">
        <f t="shared" ref="AR72:AR75" si="835">IFERROR(IF(($R72-AQ72)&gt;=0,0,IF(($S72-AP72)&lt;0,0,IF(AND(($S72-AQ72)&gt;0,(AP72-$R72)&gt;0),$V72/365*(AQ72-AP72+1),IF(AND(($S72-AQ72)&lt;=0,(AP72-$R72)&gt;0),$V72/365*($S72-AP72+1),$V72/365*(AQ72-$R72+1))))),0)</f>
        <v>0</v>
      </c>
      <c r="AS72" s="160">
        <f t="shared" ref="AS72:AS75" si="836">AQ72+1</f>
        <v>45870</v>
      </c>
      <c r="AT72" s="160">
        <f t="shared" ref="AT72:AT75" si="837">AS72+30</f>
        <v>45900</v>
      </c>
      <c r="AU72" s="164">
        <f t="shared" ref="AU72:AU75" si="838">IFERROR(IF(($R72-AT72)&gt;=0,0,IF(($S72-AS72)&lt;0,0,IF(AND(($S72-AT72)&gt;0,(AS72-$R72)&gt;0),$V72/365*(AT72-AS72+1),IF(AND(($S72-AT72)&lt;=0,(AS72-$R72)&gt;0),$V72/365*($S72-AS72+1),$V72/365*(AT72-$R72+1))))),0)</f>
        <v>0</v>
      </c>
      <c r="AV72" s="160">
        <f t="shared" ref="AV72:AV75" si="839">AT72+1</f>
        <v>45901</v>
      </c>
      <c r="AW72" s="160">
        <f t="shared" ref="AW72:AW75" si="840">AV72+29</f>
        <v>45930</v>
      </c>
      <c r="AX72" s="164">
        <f t="shared" ref="AX72:AX75" si="841">IFERROR(IF(($R72-AW72)&gt;=0,0,IF(($S72-AV72)&lt;0,0,IF(AND(($S72-AW72)&gt;0,(AV72-$R72)&gt;0),$V72/365*(AW72-AV72+1),IF(AND(($S72-AW72)&lt;=0,(AV72-$R72)&gt;0),$V72/365*($S72-AV72+1),$V72/365*(AW72-$R72+1))))),0)</f>
        <v>0</v>
      </c>
      <c r="AY72" s="160">
        <f t="shared" ref="AY72:AY75" si="842">AW72+1</f>
        <v>45931</v>
      </c>
      <c r="AZ72" s="160">
        <f t="shared" ref="AZ72:AZ75" si="843">AY72+30</f>
        <v>45961</v>
      </c>
      <c r="BA72" s="164">
        <f t="shared" ref="BA72:BA75" si="844">IFERROR(IF(($R72-AZ72)&gt;=0,0,IF(($S72-AY72)&lt;0,0,IF(AND(($S72-AZ72)&gt;0,(AY72-$R72)&gt;0),$V72/365*(AZ72-AY72+1),IF(AND(($S72-AZ72)&lt;=0,(AY72-$R72)&gt;0),$V72/365*($S72-AY72+1),$V72/365*(AZ72-$R72+1))))),0)</f>
        <v>0</v>
      </c>
      <c r="BB72" s="160">
        <f t="shared" ref="BB72:BB75" si="845">AZ72+1</f>
        <v>45962</v>
      </c>
      <c r="BC72" s="160">
        <f t="shared" ref="BC72:BC75" si="846">BB72+29</f>
        <v>45991</v>
      </c>
      <c r="BD72" s="164">
        <f t="shared" ref="BD72:BD75" si="847">IFERROR(IF(($R72-BC72)&gt;=0,0,IF(($S72-BB72)&lt;0,0,IF(AND(($S72-BC72)&gt;0,(BB72-$R72)&gt;0),$V72/365*(BC72-BB72+1),IF(AND(($S72-BC72)&lt;=0,(BB72-$R72)&gt;0),$V72/365*($S72-BB72+1),$V72/365*(BC72-$R72+1))))),0)</f>
        <v>0</v>
      </c>
      <c r="BE72" s="160">
        <f t="shared" ref="BE72:BE75" si="848">BC72+1</f>
        <v>45992</v>
      </c>
      <c r="BF72" s="160">
        <f t="shared" ref="BF72:BF75" si="849">BE72+30</f>
        <v>46022</v>
      </c>
      <c r="BG72" s="164">
        <f t="shared" ref="BG72:BG75" si="850">IFERROR(IF(($R72-BF72)&gt;=0,0,IF(($S72-BE72)&lt;0,0,IF(AND(($S72-BF72)&gt;0,(BE72-$R72)&gt;0),$V72/365*(BF72-BE72+1),IF(AND(($S72-BF72)&lt;=0,(BE72-$R72)&gt;0),$V72/365*($S72-BE72+1),$V72/365*(BF72-$R72+1))))),0)</f>
        <v>0</v>
      </c>
      <c r="BH72" s="160">
        <v>46023</v>
      </c>
      <c r="BI72" s="160">
        <f t="shared" ref="BI72:BI75" si="851">BH72+30</f>
        <v>46053</v>
      </c>
      <c r="BJ72" s="164">
        <f t="shared" ref="BJ72:BJ75" si="852">IFERROR(IF(($R72-BI72)&gt;=0,0,IF(($S72-BH72)&lt;0,0,IF(AND(($S72-BI72)&gt;0,(BH72-$R72)&gt;0),$V72/365*(BI72-BH72+1),IF(AND(($S72-BI72)&lt;=0,(BH72-$R72)&gt;0),$V72/365*($S72-BH72+1),$V72/365*(BI72-$R72+1))))),0)</f>
        <v>0</v>
      </c>
      <c r="BK72" s="160">
        <f t="shared" ref="BK72:BK75" si="853">BI72+1</f>
        <v>46054</v>
      </c>
      <c r="BL72" s="160">
        <f t="shared" ref="BL72:BL75" si="854">BK72+27</f>
        <v>46081</v>
      </c>
      <c r="BM72" s="164">
        <f t="shared" ref="BM72:BM75" si="855">IFERROR(IF(($R72-BL72)&gt;=0,0,IF(($S72-BK72)&lt;0,0,IF(AND(($S72-BL72)&gt;0,(BK72-$R72)&gt;0),$V72/365*(BL72-BK72+1),IF(AND(($S72-BL72)&lt;=0,(BK72-$R72)&gt;0),$V72/365*($S72-BK72+1),$V72/365*(BL72-$R72+1))))),0)</f>
        <v>0</v>
      </c>
      <c r="BN72" s="160">
        <f t="shared" ref="BN72:BN75" si="856">BL72+1</f>
        <v>46082</v>
      </c>
      <c r="BO72" s="160">
        <f t="shared" ref="BO72:BO75" si="857">BN72+30</f>
        <v>46112</v>
      </c>
      <c r="BP72" s="164">
        <f t="shared" ref="BP72:BP75" si="858">IFERROR(IF(($R72-BO72)&gt;=0,0,IF(($S72-BN72)&lt;0,0,IF(AND(($S72-BO72)&gt;0,(BN72-$R72)&gt;0),$V72/365*(BO72-BN72+1),IF(AND(($S72-BO72)&lt;=0,(BN72-$R72)&gt;0),$V72/365*($S72-BN72+1),$V72/365*(BO72-$R72+1))))),0)</f>
        <v>0</v>
      </c>
      <c r="BQ72" s="160">
        <f t="shared" ref="BQ72:BQ75" si="859">BO72+1</f>
        <v>46113</v>
      </c>
      <c r="BR72" s="160">
        <f t="shared" ref="BR72:BR75" si="860">BQ72+29</f>
        <v>46142</v>
      </c>
      <c r="BS72" s="164">
        <f t="shared" ref="BS72:BS75" si="861">IFERROR(IF(($R72-BR72)&gt;=0,0,IF(($S72-BQ72)&lt;0,0,IF(AND(($S72-BR72)&gt;0,(BQ72-$R72)&gt;0),$V72/365*(BR72-BQ72+1),IF(AND(($S72-BR72)&lt;=0,(BQ72-$R72)&gt;0),$V72/365*($S72-BQ72+1),$V72/365*(BR72-$R72+1))))),0)</f>
        <v>0</v>
      </c>
      <c r="BT72" s="160">
        <f t="shared" ref="BT72:BT75" si="862">BR72+1</f>
        <v>46143</v>
      </c>
      <c r="BU72" s="160">
        <f t="shared" ref="BU72:BU75" si="863">BT72+30</f>
        <v>46173</v>
      </c>
      <c r="BV72" s="164">
        <f t="shared" ref="BV72:BV75" si="864">IFERROR(IF(($R72-BU72)&gt;=0,0,IF(($S72-BT72)&lt;0,0,IF(AND(($S72-BU72)&gt;0,(BT72-$R72)&gt;0),$V72/365*(BU72-BT72+1),IF(AND(($S72-BU72)&lt;=0,(BT72-$R72)&gt;0),$V72/365*($S72-BT72+1),$V72/365*(BU72-$R72+1))))),0)</f>
        <v>0</v>
      </c>
      <c r="BW72" s="160">
        <f t="shared" ref="BW72:BW75" si="865">BU72+1</f>
        <v>46174</v>
      </c>
      <c r="BX72" s="160">
        <f t="shared" ref="BX72:BX75" si="866">BW72+29</f>
        <v>46203</v>
      </c>
      <c r="BY72" s="164">
        <f t="shared" ref="BY72:BY75" si="867">IFERROR(IF(($R72-BX72)&gt;=0,0,IF(($S72-BW72)&lt;0,0,IF(AND(($S72-BX72)&gt;0,(BW72-$R72)&gt;0),$V72/365*(BX72-BW72+1),IF(AND(($S72-BX72)&lt;=0,(BW72-$R72)&gt;0),$V72/365*($S72-BW72+1),$V72/365*(BX72-$R72+1))))),0)</f>
        <v>0</v>
      </c>
      <c r="BZ72" s="160">
        <f t="shared" ref="BZ72:BZ75" si="868">BX72+1</f>
        <v>46204</v>
      </c>
      <c r="CA72" s="160">
        <f t="shared" ref="CA72:CA75" si="869">BZ72+30</f>
        <v>46234</v>
      </c>
      <c r="CB72" s="164">
        <f t="shared" ref="CB72:CB75" si="870">IFERROR(IF(($R72-CA72)&gt;=0,0,IF(($S72-BZ72)&lt;0,0,IF(AND(($S72-CA72)&gt;0,(BZ72-$R72)&gt;0),$V72/365*(CA72-BZ72+1),IF(AND(($S72-CA72)&lt;=0,(BZ72-$R72)&gt;0),$V72/365*($S72-BZ72+1),$V72/365*(CA72-$R72+1))))),0)</f>
        <v>0</v>
      </c>
      <c r="CC72" s="160">
        <f t="shared" ref="CC72:CC75" si="871">CA72+1</f>
        <v>46235</v>
      </c>
      <c r="CD72" s="160">
        <f t="shared" ref="CD72:CD75" si="872">CC72+30</f>
        <v>46265</v>
      </c>
      <c r="CE72" s="164">
        <f t="shared" ref="CE72:CE75" si="873">IFERROR(IF(($R72-CD72)&gt;=0,0,IF(($S72-CC72)&lt;0,0,IF(AND(($S72-CD72)&gt;0,(CC72-$R72)&gt;0),$V72/365*(CD72-CC72+1),IF(AND(($S72-CD72)&lt;=0,(CC72-$R72)&gt;0),$V72/365*($S72-CC72+1),$V72/365*(CD72-$R72+1))))),0)</f>
        <v>0</v>
      </c>
      <c r="CF72" s="160">
        <f t="shared" ref="CF72:CF75" si="874">CD72+1</f>
        <v>46266</v>
      </c>
      <c r="CG72" s="160">
        <f t="shared" ref="CG72:CG75" si="875">CF72+29</f>
        <v>46295</v>
      </c>
      <c r="CH72" s="164">
        <f t="shared" ref="CH72:CH75" si="876">IFERROR(IF(($R72-CG72)&gt;=0,0,IF(($S72-CF72)&lt;0,0,IF(AND(($S72-CG72)&gt;0,(CF72-$R72)&gt;0),$V72/365*(CG72-CF72+1),IF(AND(($S72-CG72)&lt;=0,(CF72-$R72)&gt;0),$V72/365*($S72-CF72+1),$V72/365*(CG72-$R72+1))))),0)</f>
        <v>0</v>
      </c>
      <c r="CI72" s="160">
        <f t="shared" ref="CI72:CI75" si="877">CG72+1</f>
        <v>46296</v>
      </c>
      <c r="CJ72" s="160">
        <f t="shared" ref="CJ72:CJ75" si="878">CI72+30</f>
        <v>46326</v>
      </c>
      <c r="CK72" s="164">
        <f t="shared" ref="CK72:CK75" si="879">IFERROR(IF(($R72-CJ72)&gt;=0,0,IF(($S72-CI72)&lt;0,0,IF(AND(($S72-CJ72)&gt;0,(CI72-$R72)&gt;0),$V72/365*(CJ72-CI72+1),IF(AND(($S72-CJ72)&lt;=0,(CI72-$R72)&gt;0),$V72/365*($S72-CI72+1),$V72/365*(CJ72-$R72+1))))),0)</f>
        <v>0</v>
      </c>
      <c r="CL72" s="160">
        <f t="shared" ref="CL72:CL75" si="880">CJ72+1</f>
        <v>46327</v>
      </c>
      <c r="CM72" s="160">
        <f t="shared" ref="CM72:CM75" si="881">CL72+29</f>
        <v>46356</v>
      </c>
      <c r="CN72" s="164">
        <f t="shared" ref="CN72:CN75" si="882">IFERROR(IF(($R72-CM72)&gt;=0,0,IF(($S72-CL72)&lt;0,0,IF(AND(($S72-CM72)&gt;0,(CL72-$R72)&gt;0),$V72/365*(CM72-CL72+1),IF(AND(($S72-CM72)&lt;=0,(CL72-$R72)&gt;0),$V72/365*($S72-CL72+1),$V72/365*(CM72-$R72+1))))),0)</f>
        <v>0</v>
      </c>
      <c r="CO72" s="160">
        <f t="shared" ref="CO72:CO75" si="883">CM72+1</f>
        <v>46357</v>
      </c>
      <c r="CP72" s="160">
        <f t="shared" ref="CP72:CP75" si="884">CO72+30</f>
        <v>46387</v>
      </c>
      <c r="CQ72" s="164">
        <f t="shared" ref="CQ72:CQ75" si="885">IFERROR(IF(($R72-CP72)&gt;=0,0,IF(($S72-CO72)&lt;0,0,IF(AND(($S72-CP72)&gt;0,(CO72-$R72)&gt;0),$V72/365*(CP72-CO72+1),IF(AND(($S72-CP72)&lt;=0,(CO72-$R72)&gt;0),$V72/365*($S72-CO72+1),$V72/365*(CP72-$R72+1))))),0)</f>
        <v>0</v>
      </c>
    </row>
    <row r="73" s="86" customFormat="1" ht="24" customHeight="1" outlineLevel="4" spans="1:95">
      <c r="A73" s="125"/>
      <c r="B73" s="126"/>
      <c r="C73" s="127"/>
      <c r="D73" s="125"/>
      <c r="E73" s="126"/>
      <c r="F73" s="126"/>
      <c r="G73" s="126"/>
      <c r="H73" s="128"/>
      <c r="I73" s="128"/>
      <c r="J73" s="128">
        <f t="shared" si="814"/>
        <v>0</v>
      </c>
      <c r="K73" s="128">
        <f t="shared" ref="K73:K75" si="886">K72+1</f>
        <v>2</v>
      </c>
      <c r="L73" s="153"/>
      <c r="M73" s="154">
        <f>IFERROR(VLOOKUP($L73,'2-2 引出数据_合同数据仓库'!$B$2:$BP$10000,3,FALSE),0)</f>
        <v>0</v>
      </c>
      <c r="N73" s="128"/>
      <c r="O73" s="154">
        <f>IFERROR(VLOOKUP((LEFT(VLOOKUP($L73,'2-2 引出数据_合同数据仓库'!$B$2:$BP$10000,64,FALSE),15)&amp;(RIGHT(VLOOKUP($L73,'2-2 引出数据_合同数据仓库'!$B$2:$BP$10000,64,FALSE),4)+1)),'2-2 引出数据_合同数据仓库'!$B$2:$BP$10000,3,FALSE),0)</f>
        <v>0</v>
      </c>
      <c r="P73" s="128"/>
      <c r="Q73" s="128">
        <f>IFERROR(VLOOKUP($L73,'2-2 引出数据_合同数据仓库'!$B$2:$BP$10000,28,FALSE),0)</f>
        <v>0</v>
      </c>
      <c r="R73" s="128">
        <f>IFERROR(VLOOKUP($L73,'2-2 引出数据_合同数据仓库'!$B$2:$BP$10000,29,FALSE),0)</f>
        <v>0</v>
      </c>
      <c r="S73" s="128">
        <f>IFERROR(VLOOKUP($L73,'2-2 引出数据_合同数据仓库'!$B$2:$BP$10000,4,FALSE),0)</f>
        <v>0</v>
      </c>
      <c r="T73" s="128"/>
      <c r="U73" s="128">
        <f>IFERROR(VLOOKUP($L73,'2-2 引出数据_合同数据仓库'!$B$2:$BP$10000,15,FALSE),0)</f>
        <v>0</v>
      </c>
      <c r="V73" s="128">
        <f t="shared" si="815"/>
        <v>0</v>
      </c>
      <c r="W73" s="128"/>
      <c r="X73" s="160">
        <v>45658</v>
      </c>
      <c r="Y73" s="160">
        <f t="shared" si="816"/>
        <v>45688</v>
      </c>
      <c r="Z73" s="164">
        <f t="shared" si="817"/>
        <v>0</v>
      </c>
      <c r="AA73" s="160">
        <f t="shared" si="818"/>
        <v>45689</v>
      </c>
      <c r="AB73" s="160">
        <f t="shared" si="819"/>
        <v>45716</v>
      </c>
      <c r="AC73" s="164">
        <f t="shared" si="820"/>
        <v>0</v>
      </c>
      <c r="AD73" s="160">
        <f t="shared" si="821"/>
        <v>45717</v>
      </c>
      <c r="AE73" s="160">
        <f t="shared" si="822"/>
        <v>45747</v>
      </c>
      <c r="AF73" s="164">
        <f t="shared" si="823"/>
        <v>0</v>
      </c>
      <c r="AG73" s="160">
        <f t="shared" si="824"/>
        <v>45748</v>
      </c>
      <c r="AH73" s="160">
        <f t="shared" si="825"/>
        <v>45777</v>
      </c>
      <c r="AI73" s="164">
        <f t="shared" si="826"/>
        <v>0</v>
      </c>
      <c r="AJ73" s="160">
        <f t="shared" si="827"/>
        <v>45778</v>
      </c>
      <c r="AK73" s="160">
        <f t="shared" si="828"/>
        <v>45808</v>
      </c>
      <c r="AL73" s="164">
        <f t="shared" si="829"/>
        <v>0</v>
      </c>
      <c r="AM73" s="160">
        <f t="shared" si="830"/>
        <v>45809</v>
      </c>
      <c r="AN73" s="160">
        <f t="shared" si="831"/>
        <v>45838</v>
      </c>
      <c r="AO73" s="164">
        <f t="shared" si="832"/>
        <v>0</v>
      </c>
      <c r="AP73" s="160">
        <f t="shared" si="833"/>
        <v>45839</v>
      </c>
      <c r="AQ73" s="160">
        <f t="shared" si="834"/>
        <v>45869</v>
      </c>
      <c r="AR73" s="164">
        <f t="shared" si="835"/>
        <v>0</v>
      </c>
      <c r="AS73" s="160">
        <f t="shared" si="836"/>
        <v>45870</v>
      </c>
      <c r="AT73" s="160">
        <f t="shared" si="837"/>
        <v>45900</v>
      </c>
      <c r="AU73" s="164">
        <f t="shared" si="838"/>
        <v>0</v>
      </c>
      <c r="AV73" s="160">
        <f t="shared" si="839"/>
        <v>45901</v>
      </c>
      <c r="AW73" s="160">
        <f t="shared" si="840"/>
        <v>45930</v>
      </c>
      <c r="AX73" s="164">
        <f t="shared" si="841"/>
        <v>0</v>
      </c>
      <c r="AY73" s="160">
        <f t="shared" si="842"/>
        <v>45931</v>
      </c>
      <c r="AZ73" s="160">
        <f t="shared" si="843"/>
        <v>45961</v>
      </c>
      <c r="BA73" s="164">
        <f t="shared" si="844"/>
        <v>0</v>
      </c>
      <c r="BB73" s="160">
        <f t="shared" si="845"/>
        <v>45962</v>
      </c>
      <c r="BC73" s="160">
        <f t="shared" si="846"/>
        <v>45991</v>
      </c>
      <c r="BD73" s="164">
        <f t="shared" si="847"/>
        <v>0</v>
      </c>
      <c r="BE73" s="160">
        <f t="shared" si="848"/>
        <v>45992</v>
      </c>
      <c r="BF73" s="160">
        <f t="shared" si="849"/>
        <v>46022</v>
      </c>
      <c r="BG73" s="164">
        <f t="shared" si="850"/>
        <v>0</v>
      </c>
      <c r="BH73" s="160">
        <v>46023</v>
      </c>
      <c r="BI73" s="160">
        <f t="shared" si="851"/>
        <v>46053</v>
      </c>
      <c r="BJ73" s="164">
        <f t="shared" si="852"/>
        <v>0</v>
      </c>
      <c r="BK73" s="160">
        <f t="shared" si="853"/>
        <v>46054</v>
      </c>
      <c r="BL73" s="160">
        <f t="shared" si="854"/>
        <v>46081</v>
      </c>
      <c r="BM73" s="164">
        <f t="shared" si="855"/>
        <v>0</v>
      </c>
      <c r="BN73" s="160">
        <f t="shared" si="856"/>
        <v>46082</v>
      </c>
      <c r="BO73" s="160">
        <f t="shared" si="857"/>
        <v>46112</v>
      </c>
      <c r="BP73" s="164">
        <f t="shared" si="858"/>
        <v>0</v>
      </c>
      <c r="BQ73" s="160">
        <f t="shared" si="859"/>
        <v>46113</v>
      </c>
      <c r="BR73" s="160">
        <f t="shared" si="860"/>
        <v>46142</v>
      </c>
      <c r="BS73" s="164">
        <f t="shared" si="861"/>
        <v>0</v>
      </c>
      <c r="BT73" s="160">
        <f t="shared" si="862"/>
        <v>46143</v>
      </c>
      <c r="BU73" s="160">
        <f t="shared" si="863"/>
        <v>46173</v>
      </c>
      <c r="BV73" s="164">
        <f t="shared" si="864"/>
        <v>0</v>
      </c>
      <c r="BW73" s="160">
        <f t="shared" si="865"/>
        <v>46174</v>
      </c>
      <c r="BX73" s="160">
        <f t="shared" si="866"/>
        <v>46203</v>
      </c>
      <c r="BY73" s="164">
        <f t="shared" si="867"/>
        <v>0</v>
      </c>
      <c r="BZ73" s="160">
        <f t="shared" si="868"/>
        <v>46204</v>
      </c>
      <c r="CA73" s="160">
        <f t="shared" si="869"/>
        <v>46234</v>
      </c>
      <c r="CB73" s="164">
        <f t="shared" si="870"/>
        <v>0</v>
      </c>
      <c r="CC73" s="160">
        <f t="shared" si="871"/>
        <v>46235</v>
      </c>
      <c r="CD73" s="160">
        <f t="shared" si="872"/>
        <v>46265</v>
      </c>
      <c r="CE73" s="164">
        <f t="shared" si="873"/>
        <v>0</v>
      </c>
      <c r="CF73" s="160">
        <f t="shared" si="874"/>
        <v>46266</v>
      </c>
      <c r="CG73" s="160">
        <f t="shared" si="875"/>
        <v>46295</v>
      </c>
      <c r="CH73" s="164">
        <f t="shared" si="876"/>
        <v>0</v>
      </c>
      <c r="CI73" s="160">
        <f t="shared" si="877"/>
        <v>46296</v>
      </c>
      <c r="CJ73" s="160">
        <f t="shared" si="878"/>
        <v>46326</v>
      </c>
      <c r="CK73" s="164">
        <f t="shared" si="879"/>
        <v>0</v>
      </c>
      <c r="CL73" s="160">
        <f t="shared" si="880"/>
        <v>46327</v>
      </c>
      <c r="CM73" s="160">
        <f t="shared" si="881"/>
        <v>46356</v>
      </c>
      <c r="CN73" s="164">
        <f t="shared" si="882"/>
        <v>0</v>
      </c>
      <c r="CO73" s="160">
        <f t="shared" si="883"/>
        <v>46357</v>
      </c>
      <c r="CP73" s="160">
        <f t="shared" si="884"/>
        <v>46387</v>
      </c>
      <c r="CQ73" s="164">
        <f t="shared" si="885"/>
        <v>0</v>
      </c>
    </row>
    <row r="74" s="86" customFormat="1" ht="24" customHeight="1" outlineLevel="4" spans="1:95">
      <c r="A74" s="125"/>
      <c r="B74" s="126"/>
      <c r="C74" s="127"/>
      <c r="D74" s="125"/>
      <c r="E74" s="126"/>
      <c r="F74" s="126"/>
      <c r="G74" s="126"/>
      <c r="H74" s="128"/>
      <c r="I74" s="128"/>
      <c r="J74" s="128">
        <f t="shared" si="814"/>
        <v>0</v>
      </c>
      <c r="K74" s="128">
        <f t="shared" si="886"/>
        <v>3</v>
      </c>
      <c r="L74" s="153"/>
      <c r="M74" s="154">
        <f>IFERROR(VLOOKUP($L74,'2-2 引出数据_合同数据仓库'!$B$2:$BP$10000,3,FALSE),0)</f>
        <v>0</v>
      </c>
      <c r="N74" s="128"/>
      <c r="O74" s="154">
        <f>IFERROR(VLOOKUP((LEFT(VLOOKUP($L74,'2-2 引出数据_合同数据仓库'!$B$2:$BP$10000,64,FALSE),15)&amp;(RIGHT(VLOOKUP($L74,'2-2 引出数据_合同数据仓库'!$B$2:$BP$10000,64,FALSE),4)+1)),'2-2 引出数据_合同数据仓库'!$B$2:$BP$10000,3,FALSE),0)</f>
        <v>0</v>
      </c>
      <c r="P74" s="128"/>
      <c r="Q74" s="128">
        <f>IFERROR(VLOOKUP($L74,'2-2 引出数据_合同数据仓库'!$B$2:$BP$10000,28,FALSE),0)</f>
        <v>0</v>
      </c>
      <c r="R74" s="128">
        <f>IFERROR(VLOOKUP($L74,'2-2 引出数据_合同数据仓库'!$B$2:$BP$10000,29,FALSE),0)</f>
        <v>0</v>
      </c>
      <c r="S74" s="128">
        <f>IFERROR(VLOOKUP($L74,'2-2 引出数据_合同数据仓库'!$B$2:$BP$10000,4,FALSE),0)</f>
        <v>0</v>
      </c>
      <c r="T74" s="128"/>
      <c r="U74" s="128">
        <f>IFERROR(VLOOKUP($L74,'2-2 引出数据_合同数据仓库'!$B$2:$BP$10000,15,FALSE),0)</f>
        <v>0</v>
      </c>
      <c r="V74" s="128">
        <f t="shared" si="815"/>
        <v>0</v>
      </c>
      <c r="W74" s="128"/>
      <c r="X74" s="160">
        <v>45658</v>
      </c>
      <c r="Y74" s="160">
        <f t="shared" si="816"/>
        <v>45688</v>
      </c>
      <c r="Z74" s="164">
        <f t="shared" si="817"/>
        <v>0</v>
      </c>
      <c r="AA74" s="160">
        <f t="shared" si="818"/>
        <v>45689</v>
      </c>
      <c r="AB74" s="160">
        <f t="shared" si="819"/>
        <v>45716</v>
      </c>
      <c r="AC74" s="164">
        <f t="shared" si="820"/>
        <v>0</v>
      </c>
      <c r="AD74" s="160">
        <f t="shared" si="821"/>
        <v>45717</v>
      </c>
      <c r="AE74" s="160">
        <f t="shared" si="822"/>
        <v>45747</v>
      </c>
      <c r="AF74" s="164">
        <f t="shared" si="823"/>
        <v>0</v>
      </c>
      <c r="AG74" s="160">
        <f t="shared" si="824"/>
        <v>45748</v>
      </c>
      <c r="AH74" s="160">
        <f t="shared" si="825"/>
        <v>45777</v>
      </c>
      <c r="AI74" s="164">
        <f t="shared" si="826"/>
        <v>0</v>
      </c>
      <c r="AJ74" s="160">
        <f t="shared" si="827"/>
        <v>45778</v>
      </c>
      <c r="AK74" s="160">
        <f t="shared" si="828"/>
        <v>45808</v>
      </c>
      <c r="AL74" s="164">
        <f t="shared" si="829"/>
        <v>0</v>
      </c>
      <c r="AM74" s="160">
        <f t="shared" si="830"/>
        <v>45809</v>
      </c>
      <c r="AN74" s="160">
        <f t="shared" si="831"/>
        <v>45838</v>
      </c>
      <c r="AO74" s="164">
        <f t="shared" si="832"/>
        <v>0</v>
      </c>
      <c r="AP74" s="160">
        <f t="shared" si="833"/>
        <v>45839</v>
      </c>
      <c r="AQ74" s="160">
        <f t="shared" si="834"/>
        <v>45869</v>
      </c>
      <c r="AR74" s="164">
        <f t="shared" si="835"/>
        <v>0</v>
      </c>
      <c r="AS74" s="160">
        <f t="shared" si="836"/>
        <v>45870</v>
      </c>
      <c r="AT74" s="160">
        <f t="shared" si="837"/>
        <v>45900</v>
      </c>
      <c r="AU74" s="164">
        <f t="shared" si="838"/>
        <v>0</v>
      </c>
      <c r="AV74" s="160">
        <f t="shared" si="839"/>
        <v>45901</v>
      </c>
      <c r="AW74" s="160">
        <f t="shared" si="840"/>
        <v>45930</v>
      </c>
      <c r="AX74" s="164">
        <f t="shared" si="841"/>
        <v>0</v>
      </c>
      <c r="AY74" s="160">
        <f t="shared" si="842"/>
        <v>45931</v>
      </c>
      <c r="AZ74" s="160">
        <f t="shared" si="843"/>
        <v>45961</v>
      </c>
      <c r="BA74" s="164">
        <f t="shared" si="844"/>
        <v>0</v>
      </c>
      <c r="BB74" s="160">
        <f t="shared" si="845"/>
        <v>45962</v>
      </c>
      <c r="BC74" s="160">
        <f t="shared" si="846"/>
        <v>45991</v>
      </c>
      <c r="BD74" s="164">
        <f t="shared" si="847"/>
        <v>0</v>
      </c>
      <c r="BE74" s="160">
        <f t="shared" si="848"/>
        <v>45992</v>
      </c>
      <c r="BF74" s="160">
        <f t="shared" si="849"/>
        <v>46022</v>
      </c>
      <c r="BG74" s="164">
        <f t="shared" si="850"/>
        <v>0</v>
      </c>
      <c r="BH74" s="160">
        <v>46023</v>
      </c>
      <c r="BI74" s="160">
        <f t="shared" si="851"/>
        <v>46053</v>
      </c>
      <c r="BJ74" s="164">
        <f t="shared" si="852"/>
        <v>0</v>
      </c>
      <c r="BK74" s="160">
        <f t="shared" si="853"/>
        <v>46054</v>
      </c>
      <c r="BL74" s="160">
        <f t="shared" si="854"/>
        <v>46081</v>
      </c>
      <c r="BM74" s="164">
        <f t="shared" si="855"/>
        <v>0</v>
      </c>
      <c r="BN74" s="160">
        <f t="shared" si="856"/>
        <v>46082</v>
      </c>
      <c r="BO74" s="160">
        <f t="shared" si="857"/>
        <v>46112</v>
      </c>
      <c r="BP74" s="164">
        <f t="shared" si="858"/>
        <v>0</v>
      </c>
      <c r="BQ74" s="160">
        <f t="shared" si="859"/>
        <v>46113</v>
      </c>
      <c r="BR74" s="160">
        <f t="shared" si="860"/>
        <v>46142</v>
      </c>
      <c r="BS74" s="164">
        <f t="shared" si="861"/>
        <v>0</v>
      </c>
      <c r="BT74" s="160">
        <f t="shared" si="862"/>
        <v>46143</v>
      </c>
      <c r="BU74" s="160">
        <f t="shared" si="863"/>
        <v>46173</v>
      </c>
      <c r="BV74" s="164">
        <f t="shared" si="864"/>
        <v>0</v>
      </c>
      <c r="BW74" s="160">
        <f t="shared" si="865"/>
        <v>46174</v>
      </c>
      <c r="BX74" s="160">
        <f t="shared" si="866"/>
        <v>46203</v>
      </c>
      <c r="BY74" s="164">
        <f t="shared" si="867"/>
        <v>0</v>
      </c>
      <c r="BZ74" s="160">
        <f t="shared" si="868"/>
        <v>46204</v>
      </c>
      <c r="CA74" s="160">
        <f t="shared" si="869"/>
        <v>46234</v>
      </c>
      <c r="CB74" s="164">
        <f t="shared" si="870"/>
        <v>0</v>
      </c>
      <c r="CC74" s="160">
        <f t="shared" si="871"/>
        <v>46235</v>
      </c>
      <c r="CD74" s="160">
        <f t="shared" si="872"/>
        <v>46265</v>
      </c>
      <c r="CE74" s="164">
        <f t="shared" si="873"/>
        <v>0</v>
      </c>
      <c r="CF74" s="160">
        <f t="shared" si="874"/>
        <v>46266</v>
      </c>
      <c r="CG74" s="160">
        <f t="shared" si="875"/>
        <v>46295</v>
      </c>
      <c r="CH74" s="164">
        <f t="shared" si="876"/>
        <v>0</v>
      </c>
      <c r="CI74" s="160">
        <f t="shared" si="877"/>
        <v>46296</v>
      </c>
      <c r="CJ74" s="160">
        <f t="shared" si="878"/>
        <v>46326</v>
      </c>
      <c r="CK74" s="164">
        <f t="shared" si="879"/>
        <v>0</v>
      </c>
      <c r="CL74" s="160">
        <f t="shared" si="880"/>
        <v>46327</v>
      </c>
      <c r="CM74" s="160">
        <f t="shared" si="881"/>
        <v>46356</v>
      </c>
      <c r="CN74" s="164">
        <f t="shared" si="882"/>
        <v>0</v>
      </c>
      <c r="CO74" s="160">
        <f t="shared" si="883"/>
        <v>46357</v>
      </c>
      <c r="CP74" s="160">
        <f t="shared" si="884"/>
        <v>46387</v>
      </c>
      <c r="CQ74" s="164">
        <f t="shared" si="885"/>
        <v>0</v>
      </c>
    </row>
    <row r="75" s="86" customFormat="1" ht="24" customHeight="1" outlineLevel="4" spans="1:95">
      <c r="A75" s="125"/>
      <c r="B75" s="126"/>
      <c r="C75" s="127"/>
      <c r="D75" s="125"/>
      <c r="E75" s="126"/>
      <c r="F75" s="126"/>
      <c r="G75" s="126"/>
      <c r="H75" s="128"/>
      <c r="I75" s="128"/>
      <c r="J75" s="128">
        <f t="shared" si="814"/>
        <v>0</v>
      </c>
      <c r="K75" s="128">
        <f t="shared" si="886"/>
        <v>4</v>
      </c>
      <c r="L75" s="153"/>
      <c r="M75" s="154">
        <f>IFERROR(VLOOKUP($L75,'2-2 引出数据_合同数据仓库'!$B$2:$BP$10000,3,FALSE),0)</f>
        <v>0</v>
      </c>
      <c r="N75" s="128"/>
      <c r="O75" s="154">
        <f>IFERROR(VLOOKUP((LEFT(VLOOKUP($L75,'2-2 引出数据_合同数据仓库'!$B$2:$BP$10000,64,FALSE),15)&amp;(RIGHT(VLOOKUP($L75,'2-2 引出数据_合同数据仓库'!$B$2:$BP$10000,64,FALSE),4)+1)),'2-2 引出数据_合同数据仓库'!$B$2:$BP$10000,3,FALSE),0)</f>
        <v>0</v>
      </c>
      <c r="P75" s="128"/>
      <c r="Q75" s="128">
        <f>IFERROR(VLOOKUP($L75,'2-2 引出数据_合同数据仓库'!$B$2:$BP$10000,28,FALSE),0)</f>
        <v>0</v>
      </c>
      <c r="R75" s="128">
        <f>IFERROR(VLOOKUP($L75,'2-2 引出数据_合同数据仓库'!$B$2:$BP$10000,29,FALSE),0)</f>
        <v>0</v>
      </c>
      <c r="S75" s="128">
        <f>IFERROR(VLOOKUP($L75,'2-2 引出数据_合同数据仓库'!$B$2:$BP$10000,4,FALSE),0)</f>
        <v>0</v>
      </c>
      <c r="T75" s="128"/>
      <c r="U75" s="128">
        <f>IFERROR(VLOOKUP($L75,'2-2 引出数据_合同数据仓库'!$B$2:$BP$10000,15,FALSE),0)</f>
        <v>0</v>
      </c>
      <c r="V75" s="128">
        <f t="shared" si="815"/>
        <v>0</v>
      </c>
      <c r="W75" s="128"/>
      <c r="X75" s="160">
        <v>45658</v>
      </c>
      <c r="Y75" s="160">
        <f t="shared" si="816"/>
        <v>45688</v>
      </c>
      <c r="Z75" s="164">
        <f t="shared" si="817"/>
        <v>0</v>
      </c>
      <c r="AA75" s="160">
        <f t="shared" si="818"/>
        <v>45689</v>
      </c>
      <c r="AB75" s="160">
        <f t="shared" si="819"/>
        <v>45716</v>
      </c>
      <c r="AC75" s="164">
        <f t="shared" si="820"/>
        <v>0</v>
      </c>
      <c r="AD75" s="160">
        <f t="shared" si="821"/>
        <v>45717</v>
      </c>
      <c r="AE75" s="160">
        <f t="shared" si="822"/>
        <v>45747</v>
      </c>
      <c r="AF75" s="164">
        <f t="shared" si="823"/>
        <v>0</v>
      </c>
      <c r="AG75" s="160">
        <f t="shared" si="824"/>
        <v>45748</v>
      </c>
      <c r="AH75" s="160">
        <f t="shared" si="825"/>
        <v>45777</v>
      </c>
      <c r="AI75" s="164">
        <f t="shared" si="826"/>
        <v>0</v>
      </c>
      <c r="AJ75" s="160">
        <f t="shared" si="827"/>
        <v>45778</v>
      </c>
      <c r="AK75" s="160">
        <f t="shared" si="828"/>
        <v>45808</v>
      </c>
      <c r="AL75" s="164">
        <f t="shared" si="829"/>
        <v>0</v>
      </c>
      <c r="AM75" s="160">
        <f t="shared" si="830"/>
        <v>45809</v>
      </c>
      <c r="AN75" s="160">
        <f t="shared" si="831"/>
        <v>45838</v>
      </c>
      <c r="AO75" s="164">
        <f t="shared" si="832"/>
        <v>0</v>
      </c>
      <c r="AP75" s="160">
        <f t="shared" si="833"/>
        <v>45839</v>
      </c>
      <c r="AQ75" s="160">
        <f t="shared" si="834"/>
        <v>45869</v>
      </c>
      <c r="AR75" s="164">
        <f t="shared" si="835"/>
        <v>0</v>
      </c>
      <c r="AS75" s="160">
        <f t="shared" si="836"/>
        <v>45870</v>
      </c>
      <c r="AT75" s="160">
        <f t="shared" si="837"/>
        <v>45900</v>
      </c>
      <c r="AU75" s="164">
        <f t="shared" si="838"/>
        <v>0</v>
      </c>
      <c r="AV75" s="160">
        <f t="shared" si="839"/>
        <v>45901</v>
      </c>
      <c r="AW75" s="160">
        <f t="shared" si="840"/>
        <v>45930</v>
      </c>
      <c r="AX75" s="164">
        <f t="shared" si="841"/>
        <v>0</v>
      </c>
      <c r="AY75" s="160">
        <f t="shared" si="842"/>
        <v>45931</v>
      </c>
      <c r="AZ75" s="160">
        <f t="shared" si="843"/>
        <v>45961</v>
      </c>
      <c r="BA75" s="164">
        <f t="shared" si="844"/>
        <v>0</v>
      </c>
      <c r="BB75" s="160">
        <f t="shared" si="845"/>
        <v>45962</v>
      </c>
      <c r="BC75" s="160">
        <f t="shared" si="846"/>
        <v>45991</v>
      </c>
      <c r="BD75" s="164">
        <f t="shared" si="847"/>
        <v>0</v>
      </c>
      <c r="BE75" s="160">
        <f t="shared" si="848"/>
        <v>45992</v>
      </c>
      <c r="BF75" s="160">
        <f t="shared" si="849"/>
        <v>46022</v>
      </c>
      <c r="BG75" s="164">
        <f t="shared" si="850"/>
        <v>0</v>
      </c>
      <c r="BH75" s="160">
        <v>46023</v>
      </c>
      <c r="BI75" s="160">
        <f t="shared" si="851"/>
        <v>46053</v>
      </c>
      <c r="BJ75" s="164">
        <f t="shared" si="852"/>
        <v>0</v>
      </c>
      <c r="BK75" s="160">
        <f t="shared" si="853"/>
        <v>46054</v>
      </c>
      <c r="BL75" s="160">
        <f t="shared" si="854"/>
        <v>46081</v>
      </c>
      <c r="BM75" s="164">
        <f t="shared" si="855"/>
        <v>0</v>
      </c>
      <c r="BN75" s="160">
        <f t="shared" si="856"/>
        <v>46082</v>
      </c>
      <c r="BO75" s="160">
        <f t="shared" si="857"/>
        <v>46112</v>
      </c>
      <c r="BP75" s="164">
        <f t="shared" si="858"/>
        <v>0</v>
      </c>
      <c r="BQ75" s="160">
        <f t="shared" si="859"/>
        <v>46113</v>
      </c>
      <c r="BR75" s="160">
        <f t="shared" si="860"/>
        <v>46142</v>
      </c>
      <c r="BS75" s="164">
        <f t="shared" si="861"/>
        <v>0</v>
      </c>
      <c r="BT75" s="160">
        <f t="shared" si="862"/>
        <v>46143</v>
      </c>
      <c r="BU75" s="160">
        <f t="shared" si="863"/>
        <v>46173</v>
      </c>
      <c r="BV75" s="164">
        <f t="shared" si="864"/>
        <v>0</v>
      </c>
      <c r="BW75" s="160">
        <f t="shared" si="865"/>
        <v>46174</v>
      </c>
      <c r="BX75" s="160">
        <f t="shared" si="866"/>
        <v>46203</v>
      </c>
      <c r="BY75" s="164">
        <f t="shared" si="867"/>
        <v>0</v>
      </c>
      <c r="BZ75" s="160">
        <f t="shared" si="868"/>
        <v>46204</v>
      </c>
      <c r="CA75" s="160">
        <f t="shared" si="869"/>
        <v>46234</v>
      </c>
      <c r="CB75" s="164">
        <f t="shared" si="870"/>
        <v>0</v>
      </c>
      <c r="CC75" s="160">
        <f t="shared" si="871"/>
        <v>46235</v>
      </c>
      <c r="CD75" s="160">
        <f t="shared" si="872"/>
        <v>46265</v>
      </c>
      <c r="CE75" s="164">
        <f t="shared" si="873"/>
        <v>0</v>
      </c>
      <c r="CF75" s="160">
        <f t="shared" si="874"/>
        <v>46266</v>
      </c>
      <c r="CG75" s="160">
        <f t="shared" si="875"/>
        <v>46295</v>
      </c>
      <c r="CH75" s="164">
        <f t="shared" si="876"/>
        <v>0</v>
      </c>
      <c r="CI75" s="160">
        <f t="shared" si="877"/>
        <v>46296</v>
      </c>
      <c r="CJ75" s="160">
        <f t="shared" si="878"/>
        <v>46326</v>
      </c>
      <c r="CK75" s="164">
        <f t="shared" si="879"/>
        <v>0</v>
      </c>
      <c r="CL75" s="160">
        <f t="shared" si="880"/>
        <v>46327</v>
      </c>
      <c r="CM75" s="160">
        <f t="shared" si="881"/>
        <v>46356</v>
      </c>
      <c r="CN75" s="164">
        <f t="shared" si="882"/>
        <v>0</v>
      </c>
      <c r="CO75" s="160">
        <f t="shared" si="883"/>
        <v>46357</v>
      </c>
      <c r="CP75" s="160">
        <f t="shared" si="884"/>
        <v>46387</v>
      </c>
      <c r="CQ75" s="164">
        <f t="shared" si="885"/>
        <v>0</v>
      </c>
    </row>
    <row r="76" s="86" customFormat="1" ht="24" customHeight="1" outlineLevel="4" spans="1:95">
      <c r="A76" s="129" t="s">
        <v>2806</v>
      </c>
      <c r="B76" s="130"/>
      <c r="C76" s="130"/>
      <c r="D76" s="130"/>
      <c r="E76" s="130"/>
      <c r="F76" s="130"/>
      <c r="G76" s="131"/>
      <c r="H76" s="132"/>
      <c r="I76" s="132"/>
      <c r="J76" s="132"/>
      <c r="K76" s="132"/>
      <c r="L76" s="155"/>
      <c r="M76" s="155"/>
      <c r="N76" s="132"/>
      <c r="O76" s="132"/>
      <c r="P76" s="132"/>
      <c r="Q76" s="132"/>
      <c r="R76" s="132"/>
      <c r="S76" s="132"/>
      <c r="T76" s="132"/>
      <c r="U76" s="132"/>
      <c r="V76" s="132"/>
      <c r="W76" s="132"/>
      <c r="X76" s="132"/>
      <c r="Y76" s="132"/>
      <c r="Z76" s="132"/>
      <c r="AA76" s="132"/>
      <c r="AB76" s="132"/>
      <c r="AC76" s="132"/>
      <c r="AD76" s="132"/>
      <c r="AE76" s="132"/>
      <c r="AF76" s="132"/>
      <c r="AG76" s="132"/>
      <c r="AH76" s="132"/>
      <c r="AI76" s="132"/>
      <c r="AJ76" s="132"/>
      <c r="AK76" s="132"/>
      <c r="AL76" s="132"/>
      <c r="AM76" s="132"/>
      <c r="AN76" s="132"/>
      <c r="AO76" s="132"/>
      <c r="AP76" s="132"/>
      <c r="AQ76" s="132"/>
      <c r="AR76" s="132"/>
      <c r="AS76" s="132"/>
      <c r="AT76" s="132"/>
      <c r="AU76" s="132"/>
      <c r="AV76" s="132"/>
      <c r="AW76" s="132"/>
      <c r="AX76" s="132"/>
      <c r="AY76" s="132"/>
      <c r="AZ76" s="132"/>
      <c r="BA76" s="132"/>
      <c r="BB76" s="132"/>
      <c r="BC76" s="132"/>
      <c r="BD76" s="132"/>
      <c r="BE76" s="132"/>
      <c r="BF76" s="132"/>
      <c r="BG76" s="132"/>
      <c r="BH76" s="132"/>
      <c r="BI76" s="132"/>
      <c r="BJ76" s="132"/>
      <c r="BK76" s="132"/>
      <c r="BL76" s="132"/>
      <c r="BM76" s="132"/>
      <c r="BN76" s="132"/>
      <c r="BO76" s="132"/>
      <c r="BP76" s="132"/>
      <c r="BQ76" s="132"/>
      <c r="BR76" s="132"/>
      <c r="BS76" s="132"/>
      <c r="BT76" s="132"/>
      <c r="BU76" s="132"/>
      <c r="BV76" s="132"/>
      <c r="BW76" s="132"/>
      <c r="BX76" s="132"/>
      <c r="BY76" s="132"/>
      <c r="BZ76" s="132"/>
      <c r="CA76" s="132"/>
      <c r="CB76" s="132"/>
      <c r="CC76" s="132"/>
      <c r="CD76" s="132"/>
      <c r="CE76" s="132"/>
      <c r="CF76" s="132"/>
      <c r="CG76" s="132"/>
      <c r="CH76" s="132"/>
      <c r="CI76" s="132"/>
      <c r="CJ76" s="132"/>
      <c r="CK76" s="132"/>
      <c r="CL76" s="132"/>
      <c r="CM76" s="132"/>
      <c r="CN76" s="132"/>
      <c r="CO76" s="132"/>
      <c r="CP76" s="132"/>
      <c r="CQ76" s="132"/>
    </row>
    <row r="77" ht="24" customHeight="1" outlineLevel="3" spans="1:95">
      <c r="A77" s="121"/>
      <c r="B77" s="122" t="s">
        <v>784</v>
      </c>
      <c r="C77" s="123" t="s">
        <v>71</v>
      </c>
      <c r="D77" s="121" t="s">
        <v>68</v>
      </c>
      <c r="E77" s="122"/>
      <c r="F77" s="122"/>
      <c r="G77" s="122"/>
      <c r="H77" s="124">
        <f>X77+AA77+AD77+AG77+AJ77+AM77+AP77+AS77+AV77+AY77+BB77+BE77</f>
        <v>0</v>
      </c>
      <c r="I77" s="124">
        <f>Y77+AB77+AE77+AH77+AK77+AN77+AQ77+AT77+AW77+AZ77+BC77+BF77</f>
        <v>0</v>
      </c>
      <c r="J77" s="124">
        <f t="shared" si="814"/>
        <v>0</v>
      </c>
      <c r="K77" s="124"/>
      <c r="L77" s="152"/>
      <c r="M77" s="152"/>
      <c r="N77" s="124"/>
      <c r="O77" s="124"/>
      <c r="P77" s="124"/>
      <c r="Q77" s="124"/>
      <c r="R77" s="124"/>
      <c r="S77" s="124"/>
      <c r="T77" s="124"/>
      <c r="U77" s="124"/>
      <c r="V77" s="124"/>
      <c r="W77" s="124"/>
      <c r="X77" s="124">
        <f>VLOOKUP($C77,'1 预算编制表单'!$C:$BJ,27,FALSE)</f>
        <v>0</v>
      </c>
      <c r="Y77" s="124">
        <f>X77-Z77</f>
        <v>0</v>
      </c>
      <c r="Z77" s="124">
        <f>SUM(Z78:Z82)</f>
        <v>0</v>
      </c>
      <c r="AA77" s="124">
        <f>VLOOKUP($C77,'1 预算编制表单'!$C:$BJ,30,FALSE)</f>
        <v>0</v>
      </c>
      <c r="AB77" s="124">
        <f>AA77-AC77</f>
        <v>0</v>
      </c>
      <c r="AC77" s="124">
        <f>SUM(AC78:AC82)</f>
        <v>0</v>
      </c>
      <c r="AD77" s="124">
        <f>VLOOKUP($C77,'1 预算编制表单'!$C:$BJ,33,FALSE)</f>
        <v>0</v>
      </c>
      <c r="AE77" s="124">
        <f>AD77-AF77</f>
        <v>0</v>
      </c>
      <c r="AF77" s="124">
        <f>SUM(AF78:AF82)</f>
        <v>0</v>
      </c>
      <c r="AG77" s="124">
        <f>VLOOKUP($C77,'1 预算编制表单'!$C:$BJ,36,FALSE)</f>
        <v>0</v>
      </c>
      <c r="AH77" s="124">
        <f>AG77-AI77</f>
        <v>0</v>
      </c>
      <c r="AI77" s="124">
        <f>SUM(AI78:AI82)</f>
        <v>0</v>
      </c>
      <c r="AJ77" s="124">
        <f>VLOOKUP($C77,'1 预算编制表单'!$C:$BJ,39,FALSE)</f>
        <v>0</v>
      </c>
      <c r="AK77" s="124">
        <f>AJ77-AL77</f>
        <v>0</v>
      </c>
      <c r="AL77" s="124">
        <f>SUM(AL78:AL82)</f>
        <v>0</v>
      </c>
      <c r="AM77" s="124">
        <f>VLOOKUP($C77,'1 预算编制表单'!$C:$BJ,42,FALSE)</f>
        <v>0</v>
      </c>
      <c r="AN77" s="124">
        <f>AM77-AO77</f>
        <v>0</v>
      </c>
      <c r="AO77" s="124">
        <f>SUM(AO78:AO82)</f>
        <v>0</v>
      </c>
      <c r="AP77" s="124">
        <f>VLOOKUP($C77,'1 预算编制表单'!$C:$BJ,45,FALSE)</f>
        <v>0</v>
      </c>
      <c r="AQ77" s="124">
        <f>AP77-AR77</f>
        <v>0</v>
      </c>
      <c r="AR77" s="124">
        <f>SUM(AR78:AR82)</f>
        <v>0</v>
      </c>
      <c r="AS77" s="124">
        <f>VLOOKUP($C77,'1 预算编制表单'!$C:$BJ,48,FALSE)</f>
        <v>0</v>
      </c>
      <c r="AT77" s="124">
        <f>AS77-AU77</f>
        <v>0</v>
      </c>
      <c r="AU77" s="124">
        <f>SUM(AU78:AU82)</f>
        <v>0</v>
      </c>
      <c r="AV77" s="124">
        <f>VLOOKUP($C77,'1 预算编制表单'!$C:$BJ,51,FALSE)</f>
        <v>0</v>
      </c>
      <c r="AW77" s="124">
        <f>AV77-AX77</f>
        <v>0</v>
      </c>
      <c r="AX77" s="124">
        <f>SUM(AX78:AX82)</f>
        <v>0</v>
      </c>
      <c r="AY77" s="124">
        <f>VLOOKUP($C77,'1 预算编制表单'!$C:$BJ,54,FALSE)</f>
        <v>0</v>
      </c>
      <c r="AZ77" s="124">
        <f>AY77-BA77</f>
        <v>0</v>
      </c>
      <c r="BA77" s="124">
        <f>SUM(BA78:BA82)</f>
        <v>0</v>
      </c>
      <c r="BB77" s="124">
        <f>VLOOKUP($C77,'1 预算编制表单'!$C:$BJ,57,FALSE)</f>
        <v>0</v>
      </c>
      <c r="BC77" s="124">
        <f>BB77-BD77</f>
        <v>0</v>
      </c>
      <c r="BD77" s="124">
        <f>SUM(BD78:BD82)</f>
        <v>0</v>
      </c>
      <c r="BE77" s="124">
        <f>VLOOKUP($C77,'1 预算编制表单'!$C:$BJ,60,FALSE)</f>
        <v>0</v>
      </c>
      <c r="BF77" s="124">
        <f>BE77-BG77</f>
        <v>0</v>
      </c>
      <c r="BG77" s="124">
        <f>SUM(BG78:BG82)</f>
        <v>0</v>
      </c>
      <c r="BH77" s="124">
        <f>VLOOKUP($C77,'1 预算编制表单'!$C:$BJ,27,FALSE)</f>
        <v>0</v>
      </c>
      <c r="BI77" s="124">
        <f>BH77-BJ77</f>
        <v>0</v>
      </c>
      <c r="BJ77" s="124">
        <f>SUM(BJ78:BJ82)</f>
        <v>0</v>
      </c>
      <c r="BK77" s="124">
        <f>VLOOKUP($C77,'1 预算编制表单'!$C:$BJ,30,FALSE)</f>
        <v>0</v>
      </c>
      <c r="BL77" s="124">
        <f>BK77-BM77</f>
        <v>0</v>
      </c>
      <c r="BM77" s="124">
        <f>SUM(BM78:BM82)</f>
        <v>0</v>
      </c>
      <c r="BN77" s="124">
        <f>VLOOKUP($C77,'1 预算编制表单'!$C:$BJ,33,FALSE)</f>
        <v>0</v>
      </c>
      <c r="BO77" s="124">
        <f>BN77-BP77</f>
        <v>0</v>
      </c>
      <c r="BP77" s="124">
        <f>SUM(BP78:BP82)</f>
        <v>0</v>
      </c>
      <c r="BQ77" s="124">
        <f>VLOOKUP($C77,'1 预算编制表单'!$C:$BJ,36,FALSE)</f>
        <v>0</v>
      </c>
      <c r="BR77" s="124">
        <f>BQ77-BS77</f>
        <v>0</v>
      </c>
      <c r="BS77" s="124">
        <f>SUM(BS78:BS82)</f>
        <v>0</v>
      </c>
      <c r="BT77" s="124">
        <f>VLOOKUP($C77,'1 预算编制表单'!$C:$BJ,39,FALSE)</f>
        <v>0</v>
      </c>
      <c r="BU77" s="124">
        <f>BT77-BV77</f>
        <v>0</v>
      </c>
      <c r="BV77" s="124">
        <f>SUM(BV78:BV82)</f>
        <v>0</v>
      </c>
      <c r="BW77" s="124">
        <f>VLOOKUP($C77,'1 预算编制表单'!$C:$BJ,42,FALSE)</f>
        <v>0</v>
      </c>
      <c r="BX77" s="124">
        <f>BW77-BY77</f>
        <v>0</v>
      </c>
      <c r="BY77" s="124">
        <f>SUM(BY78:BY82)</f>
        <v>0</v>
      </c>
      <c r="BZ77" s="124">
        <f>VLOOKUP($C77,'1 预算编制表单'!$C:$BJ,45,FALSE)</f>
        <v>0</v>
      </c>
      <c r="CA77" s="124">
        <f>BZ77-CB77</f>
        <v>0</v>
      </c>
      <c r="CB77" s="124">
        <f>SUM(CB78:CB82)</f>
        <v>0</v>
      </c>
      <c r="CC77" s="124">
        <f>VLOOKUP($C77,'1 预算编制表单'!$C:$BJ,48,FALSE)</f>
        <v>0</v>
      </c>
      <c r="CD77" s="124">
        <f>CC77-CE77</f>
        <v>0</v>
      </c>
      <c r="CE77" s="124">
        <f>SUM(CE78:CE82)</f>
        <v>0</v>
      </c>
      <c r="CF77" s="124">
        <f>VLOOKUP($C77,'1 预算编制表单'!$C:$BJ,51,FALSE)</f>
        <v>0</v>
      </c>
      <c r="CG77" s="124">
        <f>CF77-CH77</f>
        <v>0</v>
      </c>
      <c r="CH77" s="124">
        <f>SUM(CH78:CH82)</f>
        <v>0</v>
      </c>
      <c r="CI77" s="124">
        <f>VLOOKUP($C77,'1 预算编制表单'!$C:$BJ,54,FALSE)</f>
        <v>0</v>
      </c>
      <c r="CJ77" s="124">
        <f>CI77-CK77</f>
        <v>0</v>
      </c>
      <c r="CK77" s="124">
        <f>SUM(CK78:CK82)</f>
        <v>0</v>
      </c>
      <c r="CL77" s="124">
        <f>VLOOKUP($C77,'1 预算编制表单'!$C:$BJ,57,FALSE)</f>
        <v>0</v>
      </c>
      <c r="CM77" s="124">
        <f>CL77-CN77</f>
        <v>0</v>
      </c>
      <c r="CN77" s="124">
        <f>SUM(CN78:CN82)</f>
        <v>0</v>
      </c>
      <c r="CO77" s="124">
        <f>VLOOKUP($C77,'1 预算编制表单'!$C:$BJ,60,FALSE)</f>
        <v>0</v>
      </c>
      <c r="CP77" s="124">
        <f>CO77-CQ77</f>
        <v>0</v>
      </c>
      <c r="CQ77" s="124">
        <f>SUM(CQ78:CQ82)</f>
        <v>0</v>
      </c>
    </row>
    <row r="78" s="86" customFormat="1" ht="24" customHeight="1" outlineLevel="4" spans="1:95">
      <c r="A78" s="125"/>
      <c r="B78" s="126"/>
      <c r="C78" s="127" t="s">
        <v>993</v>
      </c>
      <c r="D78" s="134" t="s">
        <v>2807</v>
      </c>
      <c r="E78" s="126"/>
      <c r="F78" s="126"/>
      <c r="G78" s="126"/>
      <c r="H78" s="128"/>
      <c r="I78" s="128"/>
      <c r="J78" s="128">
        <f t="shared" si="814"/>
        <v>0</v>
      </c>
      <c r="K78" s="156"/>
      <c r="L78" s="157"/>
      <c r="M78" s="157"/>
      <c r="N78" s="156"/>
      <c r="O78" s="157"/>
      <c r="P78" s="128"/>
      <c r="Q78" s="128"/>
      <c r="R78" s="128"/>
      <c r="S78" s="128"/>
      <c r="T78" s="128"/>
      <c r="U78" s="128"/>
      <c r="V78" s="128"/>
      <c r="W78" s="128"/>
      <c r="X78" s="165"/>
      <c r="Y78" s="165"/>
      <c r="Z78" s="156">
        <f>报销单计算表!B23</f>
        <v>0</v>
      </c>
      <c r="AA78" s="165"/>
      <c r="AB78" s="165"/>
      <c r="AC78" s="156">
        <f>报销单计算表!C23</f>
        <v>0</v>
      </c>
      <c r="AD78" s="165"/>
      <c r="AE78" s="165"/>
      <c r="AF78" s="156">
        <f>报销单计算表!D23</f>
        <v>0</v>
      </c>
      <c r="AG78" s="165"/>
      <c r="AH78" s="165"/>
      <c r="AI78" s="156">
        <f>报销单计算表!E23</f>
        <v>0</v>
      </c>
      <c r="AJ78" s="165"/>
      <c r="AK78" s="165"/>
      <c r="AL78" s="156">
        <f>报销单计算表!F23</f>
        <v>0</v>
      </c>
      <c r="AM78" s="165"/>
      <c r="AN78" s="165"/>
      <c r="AO78" s="156">
        <f>报销单计算表!G23</f>
        <v>0</v>
      </c>
      <c r="AP78" s="165"/>
      <c r="AQ78" s="165"/>
      <c r="AR78" s="156">
        <f>报销单计算表!H23</f>
        <v>0</v>
      </c>
      <c r="AS78" s="165"/>
      <c r="AT78" s="165"/>
      <c r="AU78" s="156">
        <f>报销单计算表!I23</f>
        <v>0</v>
      </c>
      <c r="AV78" s="165"/>
      <c r="AW78" s="165"/>
      <c r="AX78" s="156">
        <f>报销单计算表!J23</f>
        <v>0</v>
      </c>
      <c r="AY78" s="165"/>
      <c r="AZ78" s="165"/>
      <c r="BA78" s="156">
        <f>报销单计算表!K23</f>
        <v>0</v>
      </c>
      <c r="BB78" s="165"/>
      <c r="BC78" s="165"/>
      <c r="BD78" s="156">
        <f>报销单计算表!L23</f>
        <v>0</v>
      </c>
      <c r="BE78" s="165"/>
      <c r="BF78" s="165"/>
      <c r="BG78" s="156">
        <f>报销单计算表!M23</f>
        <v>0</v>
      </c>
      <c r="BH78" s="160">
        <v>46023</v>
      </c>
      <c r="BI78" s="160">
        <f t="shared" ref="BI78" si="887">BH78+30</f>
        <v>46053</v>
      </c>
      <c r="BJ78" s="169">
        <f t="shared" ref="BJ78" si="888">IFERROR(IF(($R78-BI78)&gt;=0,0,IF(($S78-BH78)&lt;0,0,IF(AND(($S78-BI78)&gt;0,(BH78-$R78)&gt;0),$V78/365*(BI78-BH78+1),IF(AND(($S78-BI78)&lt;=0,(BH78-$R78)&gt;0),$V78/365*($S78-BH78+1),$V78/365*(BI78-$R78+1))))),0)</f>
        <v>0</v>
      </c>
      <c r="BK78" s="160">
        <f t="shared" ref="BK78" si="889">BI78+1</f>
        <v>46054</v>
      </c>
      <c r="BL78" s="160">
        <f t="shared" ref="BL78" si="890">BK78+27</f>
        <v>46081</v>
      </c>
      <c r="BM78" s="169">
        <f t="shared" ref="BM78" si="891">IFERROR(IF(($R78-BL78)&gt;=0,0,IF(($S78-BK78)&lt;0,0,IF(AND(($S78-BL78)&gt;0,(BK78-$R78)&gt;0),$V78/365*(BL78-BK78+1),IF(AND(($S78-BL78)&lt;=0,(BK78-$R78)&gt;0),$V78/365*($S78-BK78+1),$V78/365*(BL78-$R78+1))))),0)</f>
        <v>0</v>
      </c>
      <c r="BN78" s="160">
        <f t="shared" ref="BN78" si="892">BL78+1</f>
        <v>46082</v>
      </c>
      <c r="BO78" s="160">
        <f t="shared" ref="BO78" si="893">BN78+30</f>
        <v>46112</v>
      </c>
      <c r="BP78" s="169">
        <f t="shared" ref="BP78" si="894">IFERROR(IF(($R78-BO78)&gt;=0,0,IF(($S78-BN78)&lt;0,0,IF(AND(($S78-BO78)&gt;0,(BN78-$R78)&gt;0),$V78/365*(BO78-BN78+1),IF(AND(($S78-BO78)&lt;=0,(BN78-$R78)&gt;0),$V78/365*($S78-BN78+1),$V78/365*(BO78-$R78+1))))),0)</f>
        <v>0</v>
      </c>
      <c r="BQ78" s="160">
        <f t="shared" ref="BQ78" si="895">BO78+1</f>
        <v>46113</v>
      </c>
      <c r="BR78" s="160">
        <f t="shared" ref="BR78" si="896">BQ78+29</f>
        <v>46142</v>
      </c>
      <c r="BS78" s="169">
        <f t="shared" ref="BS78" si="897">IFERROR(IF(($R78-BR78)&gt;=0,0,IF(($S78-BQ78)&lt;0,0,IF(AND(($S78-BR78)&gt;0,(BQ78-$R78)&gt;0),$V78/365*(BR78-BQ78+1),IF(AND(($S78-BR78)&lt;=0,(BQ78-$R78)&gt;0),$V78/365*($S78-BQ78+1),$V78/365*(BR78-$R78+1))))),0)</f>
        <v>0</v>
      </c>
      <c r="BT78" s="160">
        <f t="shared" ref="BT78" si="898">BR78+1</f>
        <v>46143</v>
      </c>
      <c r="BU78" s="160">
        <f t="shared" ref="BU78" si="899">BT78+30</f>
        <v>46173</v>
      </c>
      <c r="BV78" s="169">
        <f t="shared" ref="BV78" si="900">IFERROR(IF(($R78-BU78)&gt;=0,0,IF(($S78-BT78)&lt;0,0,IF(AND(($S78-BU78)&gt;0,(BT78-$R78)&gt;0),$V78/365*(BU78-BT78+1),IF(AND(($S78-BU78)&lt;=0,(BT78-$R78)&gt;0),$V78/365*($S78-BT78+1),$V78/365*(BU78-$R78+1))))),0)</f>
        <v>0</v>
      </c>
      <c r="BW78" s="160">
        <f t="shared" ref="BW78" si="901">BU78+1</f>
        <v>46174</v>
      </c>
      <c r="BX78" s="160">
        <f t="shared" ref="BX78" si="902">BW78+29</f>
        <v>46203</v>
      </c>
      <c r="BY78" s="169">
        <f t="shared" ref="BY78" si="903">IFERROR(IF(($R78-BX78)&gt;=0,0,IF(($S78-BW78)&lt;0,0,IF(AND(($S78-BX78)&gt;0,(BW78-$R78)&gt;0),$V78/365*(BX78-BW78+1),IF(AND(($S78-BX78)&lt;=0,(BW78-$R78)&gt;0),$V78/365*($S78-BW78+1),$V78/365*(BX78-$R78+1))))),0)</f>
        <v>0</v>
      </c>
      <c r="BZ78" s="160">
        <f t="shared" ref="BZ78" si="904">BX78+1</f>
        <v>46204</v>
      </c>
      <c r="CA78" s="160">
        <f t="shared" ref="CA78" si="905">BZ78+30</f>
        <v>46234</v>
      </c>
      <c r="CB78" s="169">
        <f t="shared" ref="CB78" si="906">IFERROR(IF(($R78-CA78)&gt;=0,0,IF(($S78-BZ78)&lt;0,0,IF(AND(($S78-CA78)&gt;0,(BZ78-$R78)&gt;0),$V78/365*(CA78-BZ78+1),IF(AND(($S78-CA78)&lt;=0,(BZ78-$R78)&gt;0),$V78/365*($S78-BZ78+1),$V78/365*(CA78-$R78+1))))),0)</f>
        <v>0</v>
      </c>
      <c r="CC78" s="160">
        <f t="shared" ref="CC78" si="907">CA78+1</f>
        <v>46235</v>
      </c>
      <c r="CD78" s="160">
        <f t="shared" ref="CD78" si="908">CC78+30</f>
        <v>46265</v>
      </c>
      <c r="CE78" s="169">
        <f t="shared" ref="CE78" si="909">IFERROR(IF(($R78-CD78)&gt;=0,0,IF(($S78-CC78)&lt;0,0,IF(AND(($S78-CD78)&gt;0,(CC78-$R78)&gt;0),$V78/365*(CD78-CC78+1),IF(AND(($S78-CD78)&lt;=0,(CC78-$R78)&gt;0),$V78/365*($S78-CC78+1),$V78/365*(CD78-$R78+1))))),0)</f>
        <v>0</v>
      </c>
      <c r="CF78" s="160">
        <f t="shared" ref="CF78" si="910">CD78+1</f>
        <v>46266</v>
      </c>
      <c r="CG78" s="160">
        <f t="shared" ref="CG78" si="911">CF78+29</f>
        <v>46295</v>
      </c>
      <c r="CH78" s="169">
        <f t="shared" ref="CH78" si="912">IFERROR(IF(($R78-CG78)&gt;=0,0,IF(($S78-CF78)&lt;0,0,IF(AND(($S78-CG78)&gt;0,(CF78-$R78)&gt;0),$V78/365*(CG78-CF78+1),IF(AND(($S78-CG78)&lt;=0,(CF78-$R78)&gt;0),$V78/365*($S78-CF78+1),$V78/365*(CG78-$R78+1))))),0)</f>
        <v>0</v>
      </c>
      <c r="CI78" s="160">
        <f t="shared" ref="CI78" si="913">CG78+1</f>
        <v>46296</v>
      </c>
      <c r="CJ78" s="160">
        <f t="shared" ref="CJ78" si="914">CI78+30</f>
        <v>46326</v>
      </c>
      <c r="CK78" s="169">
        <f t="shared" ref="CK78" si="915">IFERROR(IF(($R78-CJ78)&gt;=0,0,IF(($S78-CI78)&lt;0,0,IF(AND(($S78-CJ78)&gt;0,(CI78-$R78)&gt;0),$V78/365*(CJ78-CI78+1),IF(AND(($S78-CJ78)&lt;=0,(CI78-$R78)&gt;0),$V78/365*($S78-CI78+1),$V78/365*(CJ78-$R78+1))))),0)</f>
        <v>0</v>
      </c>
      <c r="CL78" s="160">
        <f t="shared" ref="CL78" si="916">CJ78+1</f>
        <v>46327</v>
      </c>
      <c r="CM78" s="160">
        <f t="shared" ref="CM78" si="917">CL78+29</f>
        <v>46356</v>
      </c>
      <c r="CN78" s="169">
        <f t="shared" ref="CN78" si="918">IFERROR(IF(($R78-CM78)&gt;=0,0,IF(($S78-CL78)&lt;0,0,IF(AND(($S78-CM78)&gt;0,(CL78-$R78)&gt;0),$V78/365*(CM78-CL78+1),IF(AND(($S78-CM78)&lt;=0,(CL78-$R78)&gt;0),$V78/365*($S78-CL78+1),$V78/365*(CM78-$R78+1))))),0)</f>
        <v>0</v>
      </c>
      <c r="CO78" s="160">
        <f t="shared" ref="CO78" si="919">CM78+1</f>
        <v>46357</v>
      </c>
      <c r="CP78" s="160">
        <f t="shared" ref="CP78" si="920">CO78+30</f>
        <v>46387</v>
      </c>
      <c r="CQ78" s="169">
        <f t="shared" ref="CQ78" si="921">IFERROR(IF(($R78-CP78)&gt;=0,0,IF(($S78-CO78)&lt;0,0,IF(AND(($S78-CP78)&gt;0,(CO78-$R78)&gt;0),$V78/365*(CP78-CO78+1),IF(AND(($S78-CP78)&lt;=0,(CO78-$R78)&gt;0),$V78/365*($S78-CO78+1),$V78/365*(CP78-$R78+1))))),0)</f>
        <v>0</v>
      </c>
    </row>
    <row r="79" s="86" customFormat="1" ht="24" customHeight="1" outlineLevel="4" spans="1:95">
      <c r="A79" s="125"/>
      <c r="B79" s="126"/>
      <c r="C79" s="127"/>
      <c r="D79" s="125"/>
      <c r="E79" s="126"/>
      <c r="F79" s="126"/>
      <c r="G79" s="126"/>
      <c r="H79" s="128"/>
      <c r="I79" s="128"/>
      <c r="J79" s="128">
        <f t="shared" si="814"/>
        <v>0</v>
      </c>
      <c r="K79" s="128">
        <f t="shared" ref="K79:K81" si="922">K78+1</f>
        <v>1</v>
      </c>
      <c r="L79" s="153"/>
      <c r="M79" s="154">
        <f>IFERROR(VLOOKUP($L79,'2-2 引出数据_合同数据仓库'!$B$2:$BP$10000,3,FALSE),0)</f>
        <v>0</v>
      </c>
      <c r="N79" s="128"/>
      <c r="O79" s="154">
        <f>IFERROR(VLOOKUP((LEFT(VLOOKUP($L79,'2-2 引出数据_合同数据仓库'!$B$2:$BP$10000,64,FALSE),15)&amp;(RIGHT(VLOOKUP($L79,'2-2 引出数据_合同数据仓库'!$B$2:$BP$10000,64,FALSE),4)+1)),'2-2 引出数据_合同数据仓库'!$B$2:$BP$10000,3,FALSE),0)</f>
        <v>0</v>
      </c>
      <c r="P79" s="128"/>
      <c r="Q79" s="128">
        <f>IFERROR(VLOOKUP($L79,'2-2 引出数据_合同数据仓库'!$B$2:$BP$10000,28,FALSE),0)</f>
        <v>0</v>
      </c>
      <c r="R79" s="128">
        <f>IFERROR(VLOOKUP($L79,'2-2 引出数据_合同数据仓库'!$B$2:$BP$10000,29,FALSE),0)</f>
        <v>0</v>
      </c>
      <c r="S79" s="128">
        <f>IFERROR(VLOOKUP($L79,'2-2 引出数据_合同数据仓库'!$B$2:$BP$10000,4,FALSE),0)</f>
        <v>0</v>
      </c>
      <c r="T79" s="128"/>
      <c r="U79" s="128">
        <f>IFERROR(VLOOKUP($L79,'2-2 引出数据_合同数据仓库'!$B$2:$BP$10000,15,FALSE),0)</f>
        <v>0</v>
      </c>
      <c r="V79" s="128">
        <f t="shared" ref="V79:V81" si="923">U79/(S79-R79+1)*365</f>
        <v>0</v>
      </c>
      <c r="W79" s="128"/>
      <c r="X79" s="160">
        <v>45658</v>
      </c>
      <c r="Y79" s="160">
        <f t="shared" ref="Y79:Y81" si="924">X79+30</f>
        <v>45688</v>
      </c>
      <c r="Z79" s="164">
        <f t="shared" ref="Z79:Z81" si="925">IFERROR(IF(($R79-Y79)&gt;=0,0,IF(($S79-X79)&lt;0,0,IF(AND(($S79-Y79)&gt;0,(X79-$R79)&gt;0),$V79/365*(Y79-X79+1),IF(AND(($S79-Y79)&lt;=0,(X79-$R79)&gt;0),$V79/365*($S79-X79+1),$V79/365*(Y79-$R79+1))))),0)</f>
        <v>0</v>
      </c>
      <c r="AA79" s="160">
        <f t="shared" ref="AA79:AA81" si="926">Y79+1</f>
        <v>45689</v>
      </c>
      <c r="AB79" s="160">
        <f t="shared" ref="AB79:AB81" si="927">AA79+27</f>
        <v>45716</v>
      </c>
      <c r="AC79" s="164">
        <f t="shared" ref="AC79:AC81" si="928">IFERROR(IF(($R79-AB79)&gt;=0,0,IF(($S79-AA79)&lt;0,0,IF(AND(($S79-AB79)&gt;0,(AA79-$R79)&gt;0),$V79/365*(AB79-AA79+1),IF(AND(($S79-AB79)&lt;=0,(AA79-$R79)&gt;0),$V79/365*($S79-AA79+1),$V79/365*(AB79-$R79+1))))),0)</f>
        <v>0</v>
      </c>
      <c r="AD79" s="160">
        <f t="shared" ref="AD79:AD81" si="929">AB79+1</f>
        <v>45717</v>
      </c>
      <c r="AE79" s="160">
        <f t="shared" ref="AE79:AE81" si="930">AD79+30</f>
        <v>45747</v>
      </c>
      <c r="AF79" s="164">
        <f t="shared" ref="AF79:AF81" si="931">IFERROR(IF(($R79-AE79)&gt;=0,0,IF(($S79-AD79)&lt;0,0,IF(AND(($S79-AE79)&gt;0,(AD79-$R79)&gt;0),$V79/365*(AE79-AD79+1),IF(AND(($S79-AE79)&lt;=0,(AD79-$R79)&gt;0),$V79/365*($S79-AD79+1),$V79/365*(AE79-$R79+1))))),0)</f>
        <v>0</v>
      </c>
      <c r="AG79" s="160">
        <f t="shared" ref="AG79:AG81" si="932">AE79+1</f>
        <v>45748</v>
      </c>
      <c r="AH79" s="160">
        <f t="shared" ref="AH79:AH81" si="933">AG79+29</f>
        <v>45777</v>
      </c>
      <c r="AI79" s="164">
        <f t="shared" ref="AI79:AI81" si="934">IFERROR(IF(($R79-AH79)&gt;=0,0,IF(($S79-AG79)&lt;0,0,IF(AND(($S79-AH79)&gt;0,(AG79-$R79)&gt;0),$V79/365*(AH79-AG79+1),IF(AND(($S79-AH79)&lt;=0,(AG79-$R79)&gt;0),$V79/365*($S79-AG79+1),$V79/365*(AH79-$R79+1))))),0)</f>
        <v>0</v>
      </c>
      <c r="AJ79" s="160">
        <f t="shared" ref="AJ79:AJ81" si="935">AH79+1</f>
        <v>45778</v>
      </c>
      <c r="AK79" s="160">
        <f t="shared" ref="AK79:AK81" si="936">AJ79+30</f>
        <v>45808</v>
      </c>
      <c r="AL79" s="164">
        <f t="shared" ref="AL79:AL81" si="937">IFERROR(IF(($R79-AK79)&gt;=0,0,IF(($S79-AJ79)&lt;0,0,IF(AND(($S79-AK79)&gt;0,(AJ79-$R79)&gt;0),$V79/365*(AK79-AJ79+1),IF(AND(($S79-AK79)&lt;=0,(AJ79-$R79)&gt;0),$V79/365*($S79-AJ79+1),$V79/365*(AK79-$R79+1))))),0)</f>
        <v>0</v>
      </c>
      <c r="AM79" s="160">
        <f t="shared" ref="AM79:AM81" si="938">AK79+1</f>
        <v>45809</v>
      </c>
      <c r="AN79" s="160">
        <f t="shared" ref="AN79:AN81" si="939">AM79+29</f>
        <v>45838</v>
      </c>
      <c r="AO79" s="164">
        <f t="shared" ref="AO79:AO81" si="940">IFERROR(IF(($R79-AN79)&gt;=0,0,IF(($S79-AM79)&lt;0,0,IF(AND(($S79-AN79)&gt;0,(AM79-$R79)&gt;0),$V79/365*(AN79-AM79+1),IF(AND(($S79-AN79)&lt;=0,(AM79-$R79)&gt;0),$V79/365*($S79-AM79+1),$V79/365*(AN79-$R79+1))))),0)</f>
        <v>0</v>
      </c>
      <c r="AP79" s="160">
        <f t="shared" ref="AP79:AP81" si="941">AN79+1</f>
        <v>45839</v>
      </c>
      <c r="AQ79" s="160">
        <f t="shared" ref="AQ79:AQ81" si="942">AP79+30</f>
        <v>45869</v>
      </c>
      <c r="AR79" s="164">
        <f t="shared" ref="AR79:AR81" si="943">IFERROR(IF(($R79-AQ79)&gt;=0,0,IF(($S79-AP79)&lt;0,0,IF(AND(($S79-AQ79)&gt;0,(AP79-$R79)&gt;0),$V79/365*(AQ79-AP79+1),IF(AND(($S79-AQ79)&lt;=0,(AP79-$R79)&gt;0),$V79/365*($S79-AP79+1),$V79/365*(AQ79-$R79+1))))),0)</f>
        <v>0</v>
      </c>
      <c r="AS79" s="160">
        <f t="shared" ref="AS79:AS81" si="944">AQ79+1</f>
        <v>45870</v>
      </c>
      <c r="AT79" s="160">
        <f t="shared" ref="AT79:AT81" si="945">AS79+30</f>
        <v>45900</v>
      </c>
      <c r="AU79" s="164">
        <f t="shared" ref="AU79:AU81" si="946">IFERROR(IF(($R79-AT79)&gt;=0,0,IF(($S79-AS79)&lt;0,0,IF(AND(($S79-AT79)&gt;0,(AS79-$R79)&gt;0),$V79/365*(AT79-AS79+1),IF(AND(($S79-AT79)&lt;=0,(AS79-$R79)&gt;0),$V79/365*($S79-AS79+1),$V79/365*(AT79-$R79+1))))),0)</f>
        <v>0</v>
      </c>
      <c r="AV79" s="160">
        <f t="shared" ref="AV79:AV81" si="947">AT79+1</f>
        <v>45901</v>
      </c>
      <c r="AW79" s="160">
        <f t="shared" ref="AW79:AW81" si="948">AV79+29</f>
        <v>45930</v>
      </c>
      <c r="AX79" s="164">
        <f t="shared" ref="AX79:AX81" si="949">IFERROR(IF(($R79-AW79)&gt;=0,0,IF(($S79-AV79)&lt;0,0,IF(AND(($S79-AW79)&gt;0,(AV79-$R79)&gt;0),$V79/365*(AW79-AV79+1),IF(AND(($S79-AW79)&lt;=0,(AV79-$R79)&gt;0),$V79/365*($S79-AV79+1),$V79/365*(AW79-$R79+1))))),0)</f>
        <v>0</v>
      </c>
      <c r="AY79" s="160">
        <f t="shared" ref="AY79:AY81" si="950">AW79+1</f>
        <v>45931</v>
      </c>
      <c r="AZ79" s="160">
        <f t="shared" ref="AZ79:AZ81" si="951">AY79+30</f>
        <v>45961</v>
      </c>
      <c r="BA79" s="164">
        <f t="shared" ref="BA79:BA81" si="952">IFERROR(IF(($R79-AZ79)&gt;=0,0,IF(($S79-AY79)&lt;0,0,IF(AND(($S79-AZ79)&gt;0,(AY79-$R79)&gt;0),$V79/365*(AZ79-AY79+1),IF(AND(($S79-AZ79)&lt;=0,(AY79-$R79)&gt;0),$V79/365*($S79-AY79+1),$V79/365*(AZ79-$R79+1))))),0)</f>
        <v>0</v>
      </c>
      <c r="BB79" s="160">
        <f t="shared" ref="BB79:BB81" si="953">AZ79+1</f>
        <v>45962</v>
      </c>
      <c r="BC79" s="160">
        <f t="shared" ref="BC79:BC81" si="954">BB79+29</f>
        <v>45991</v>
      </c>
      <c r="BD79" s="164">
        <f t="shared" ref="BD79:BD81" si="955">IFERROR(IF(($R79-BC79)&gt;=0,0,IF(($S79-BB79)&lt;0,0,IF(AND(($S79-BC79)&gt;0,(BB79-$R79)&gt;0),$V79/365*(BC79-BB79+1),IF(AND(($S79-BC79)&lt;=0,(BB79-$R79)&gt;0),$V79/365*($S79-BB79+1),$V79/365*(BC79-$R79+1))))),0)</f>
        <v>0</v>
      </c>
      <c r="BE79" s="160">
        <f t="shared" ref="BE79:BE81" si="956">BC79+1</f>
        <v>45992</v>
      </c>
      <c r="BF79" s="160">
        <f t="shared" ref="BF79:BF81" si="957">BE79+30</f>
        <v>46022</v>
      </c>
      <c r="BG79" s="164">
        <f t="shared" ref="BG79:BG81" si="958">IFERROR(IF(($R79-BF79)&gt;=0,0,IF(($S79-BE79)&lt;0,0,IF(AND(($S79-BF79)&gt;0,(BE79-$R79)&gt;0),$V79/365*(BF79-BE79+1),IF(AND(($S79-BF79)&lt;=0,(BE79-$R79)&gt;0),$V79/365*($S79-BE79+1),$V79/365*(BF79-$R79+1))))),0)</f>
        <v>0</v>
      </c>
      <c r="BH79" s="160">
        <v>46023</v>
      </c>
      <c r="BI79" s="160">
        <f t="shared" ref="BI79:BI81" si="959">BH79+30</f>
        <v>46053</v>
      </c>
      <c r="BJ79" s="164">
        <f t="shared" ref="BJ79:BJ81" si="960">IFERROR(IF(($R79-BI79)&gt;=0,0,IF(($S79-BH79)&lt;0,0,IF(AND(($S79-BI79)&gt;0,(BH79-$R79)&gt;0),$V79/365*(BI79-BH79+1),IF(AND(($S79-BI79)&lt;=0,(BH79-$R79)&gt;0),$V79/365*($S79-BH79+1),$V79/365*(BI79-$R79+1))))),0)</f>
        <v>0</v>
      </c>
      <c r="BK79" s="160">
        <f t="shared" ref="BK79:BK81" si="961">BI79+1</f>
        <v>46054</v>
      </c>
      <c r="BL79" s="160">
        <f t="shared" ref="BL79:BL81" si="962">BK79+27</f>
        <v>46081</v>
      </c>
      <c r="BM79" s="164">
        <f t="shared" ref="BM79:BM81" si="963">IFERROR(IF(($R79-BL79)&gt;=0,0,IF(($S79-BK79)&lt;0,0,IF(AND(($S79-BL79)&gt;0,(BK79-$R79)&gt;0),$V79/365*(BL79-BK79+1),IF(AND(($S79-BL79)&lt;=0,(BK79-$R79)&gt;0),$V79/365*($S79-BK79+1),$V79/365*(BL79-$R79+1))))),0)</f>
        <v>0</v>
      </c>
      <c r="BN79" s="160">
        <f t="shared" ref="BN79:BN81" si="964">BL79+1</f>
        <v>46082</v>
      </c>
      <c r="BO79" s="160">
        <f t="shared" ref="BO79:BO81" si="965">BN79+30</f>
        <v>46112</v>
      </c>
      <c r="BP79" s="164">
        <f t="shared" ref="BP79:BP81" si="966">IFERROR(IF(($R79-BO79)&gt;=0,0,IF(($S79-BN79)&lt;0,0,IF(AND(($S79-BO79)&gt;0,(BN79-$R79)&gt;0),$V79/365*(BO79-BN79+1),IF(AND(($S79-BO79)&lt;=0,(BN79-$R79)&gt;0),$V79/365*($S79-BN79+1),$V79/365*(BO79-$R79+1))))),0)</f>
        <v>0</v>
      </c>
      <c r="BQ79" s="160">
        <f t="shared" ref="BQ79:BQ81" si="967">BO79+1</f>
        <v>46113</v>
      </c>
      <c r="BR79" s="160">
        <f t="shared" ref="BR79:BR81" si="968">BQ79+29</f>
        <v>46142</v>
      </c>
      <c r="BS79" s="164">
        <f t="shared" ref="BS79:BS81" si="969">IFERROR(IF(($R79-BR79)&gt;=0,0,IF(($S79-BQ79)&lt;0,0,IF(AND(($S79-BR79)&gt;0,(BQ79-$R79)&gt;0),$V79/365*(BR79-BQ79+1),IF(AND(($S79-BR79)&lt;=0,(BQ79-$R79)&gt;0),$V79/365*($S79-BQ79+1),$V79/365*(BR79-$R79+1))))),0)</f>
        <v>0</v>
      </c>
      <c r="BT79" s="160">
        <f t="shared" ref="BT79:BT81" si="970">BR79+1</f>
        <v>46143</v>
      </c>
      <c r="BU79" s="160">
        <f t="shared" ref="BU79:BU81" si="971">BT79+30</f>
        <v>46173</v>
      </c>
      <c r="BV79" s="164">
        <f t="shared" ref="BV79:BV81" si="972">IFERROR(IF(($R79-BU79)&gt;=0,0,IF(($S79-BT79)&lt;0,0,IF(AND(($S79-BU79)&gt;0,(BT79-$R79)&gt;0),$V79/365*(BU79-BT79+1),IF(AND(($S79-BU79)&lt;=0,(BT79-$R79)&gt;0),$V79/365*($S79-BT79+1),$V79/365*(BU79-$R79+1))))),0)</f>
        <v>0</v>
      </c>
      <c r="BW79" s="160">
        <f t="shared" ref="BW79:BW81" si="973">BU79+1</f>
        <v>46174</v>
      </c>
      <c r="BX79" s="160">
        <f t="shared" ref="BX79:BX81" si="974">BW79+29</f>
        <v>46203</v>
      </c>
      <c r="BY79" s="164">
        <f t="shared" ref="BY79:BY81" si="975">IFERROR(IF(($R79-BX79)&gt;=0,0,IF(($S79-BW79)&lt;0,0,IF(AND(($S79-BX79)&gt;0,(BW79-$R79)&gt;0),$V79/365*(BX79-BW79+1),IF(AND(($S79-BX79)&lt;=0,(BW79-$R79)&gt;0),$V79/365*($S79-BW79+1),$V79/365*(BX79-$R79+1))))),0)</f>
        <v>0</v>
      </c>
      <c r="BZ79" s="160">
        <f t="shared" ref="BZ79:BZ81" si="976">BX79+1</f>
        <v>46204</v>
      </c>
      <c r="CA79" s="160">
        <f t="shared" ref="CA79:CA81" si="977">BZ79+30</f>
        <v>46234</v>
      </c>
      <c r="CB79" s="164">
        <f t="shared" ref="CB79:CB81" si="978">IFERROR(IF(($R79-CA79)&gt;=0,0,IF(($S79-BZ79)&lt;0,0,IF(AND(($S79-CA79)&gt;0,(BZ79-$R79)&gt;0),$V79/365*(CA79-BZ79+1),IF(AND(($S79-CA79)&lt;=0,(BZ79-$R79)&gt;0),$V79/365*($S79-BZ79+1),$V79/365*(CA79-$R79+1))))),0)</f>
        <v>0</v>
      </c>
      <c r="CC79" s="160">
        <f t="shared" ref="CC79:CC81" si="979">CA79+1</f>
        <v>46235</v>
      </c>
      <c r="CD79" s="160">
        <f t="shared" ref="CD79:CD81" si="980">CC79+30</f>
        <v>46265</v>
      </c>
      <c r="CE79" s="164">
        <f t="shared" ref="CE79:CE81" si="981">IFERROR(IF(($R79-CD79)&gt;=0,0,IF(($S79-CC79)&lt;0,0,IF(AND(($S79-CD79)&gt;0,(CC79-$R79)&gt;0),$V79/365*(CD79-CC79+1),IF(AND(($S79-CD79)&lt;=0,(CC79-$R79)&gt;0),$V79/365*($S79-CC79+1),$V79/365*(CD79-$R79+1))))),0)</f>
        <v>0</v>
      </c>
      <c r="CF79" s="160">
        <f t="shared" ref="CF79:CF81" si="982">CD79+1</f>
        <v>46266</v>
      </c>
      <c r="CG79" s="160">
        <f t="shared" ref="CG79:CG81" si="983">CF79+29</f>
        <v>46295</v>
      </c>
      <c r="CH79" s="164">
        <f t="shared" ref="CH79:CH81" si="984">IFERROR(IF(($R79-CG79)&gt;=0,0,IF(($S79-CF79)&lt;0,0,IF(AND(($S79-CG79)&gt;0,(CF79-$R79)&gt;0),$V79/365*(CG79-CF79+1),IF(AND(($S79-CG79)&lt;=0,(CF79-$R79)&gt;0),$V79/365*($S79-CF79+1),$V79/365*(CG79-$R79+1))))),0)</f>
        <v>0</v>
      </c>
      <c r="CI79" s="160">
        <f t="shared" ref="CI79:CI81" si="985">CG79+1</f>
        <v>46296</v>
      </c>
      <c r="CJ79" s="160">
        <f t="shared" ref="CJ79:CJ81" si="986">CI79+30</f>
        <v>46326</v>
      </c>
      <c r="CK79" s="164">
        <f t="shared" ref="CK79:CK81" si="987">IFERROR(IF(($R79-CJ79)&gt;=0,0,IF(($S79-CI79)&lt;0,0,IF(AND(($S79-CJ79)&gt;0,(CI79-$R79)&gt;0),$V79/365*(CJ79-CI79+1),IF(AND(($S79-CJ79)&lt;=0,(CI79-$R79)&gt;0),$V79/365*($S79-CI79+1),$V79/365*(CJ79-$R79+1))))),0)</f>
        <v>0</v>
      </c>
      <c r="CL79" s="160">
        <f t="shared" ref="CL79:CL81" si="988">CJ79+1</f>
        <v>46327</v>
      </c>
      <c r="CM79" s="160">
        <f t="shared" ref="CM79:CM81" si="989">CL79+29</f>
        <v>46356</v>
      </c>
      <c r="CN79" s="164">
        <f t="shared" ref="CN79:CN81" si="990">IFERROR(IF(($R79-CM79)&gt;=0,0,IF(($S79-CL79)&lt;0,0,IF(AND(($S79-CM79)&gt;0,(CL79-$R79)&gt;0),$V79/365*(CM79-CL79+1),IF(AND(($S79-CM79)&lt;=0,(CL79-$R79)&gt;0),$V79/365*($S79-CL79+1),$V79/365*(CM79-$R79+1))))),0)</f>
        <v>0</v>
      </c>
      <c r="CO79" s="160">
        <f t="shared" ref="CO79:CO81" si="991">CM79+1</f>
        <v>46357</v>
      </c>
      <c r="CP79" s="160">
        <f t="shared" ref="CP79:CP81" si="992">CO79+30</f>
        <v>46387</v>
      </c>
      <c r="CQ79" s="164">
        <f t="shared" ref="CQ79:CQ81" si="993">IFERROR(IF(($R79-CP79)&gt;=0,0,IF(($S79-CO79)&lt;0,0,IF(AND(($S79-CP79)&gt;0,(CO79-$R79)&gt;0),$V79/365*(CP79-CO79+1),IF(AND(($S79-CP79)&lt;=0,(CO79-$R79)&gt;0),$V79/365*($S79-CO79+1),$V79/365*(CP79-$R79+1))))),0)</f>
        <v>0</v>
      </c>
    </row>
    <row r="80" s="86" customFormat="1" ht="24" customHeight="1" outlineLevel="4" spans="1:95">
      <c r="A80" s="125"/>
      <c r="B80" s="126"/>
      <c r="C80" s="127"/>
      <c r="D80" s="125"/>
      <c r="E80" s="126"/>
      <c r="F80" s="126"/>
      <c r="G80" s="126"/>
      <c r="H80" s="128"/>
      <c r="I80" s="128"/>
      <c r="J80" s="128">
        <f t="shared" si="814"/>
        <v>0</v>
      </c>
      <c r="K80" s="128">
        <f t="shared" si="922"/>
        <v>2</v>
      </c>
      <c r="L80" s="153"/>
      <c r="M80" s="154">
        <f>IFERROR(VLOOKUP($L80,'2-2 引出数据_合同数据仓库'!$B$2:$BP$10000,3,FALSE),0)</f>
        <v>0</v>
      </c>
      <c r="N80" s="128"/>
      <c r="O80" s="154">
        <f>IFERROR(VLOOKUP((LEFT(VLOOKUP($L80,'2-2 引出数据_合同数据仓库'!$B$2:$BP$10000,64,FALSE),15)&amp;(RIGHT(VLOOKUP($L80,'2-2 引出数据_合同数据仓库'!$B$2:$BP$10000,64,FALSE),4)+1)),'2-2 引出数据_合同数据仓库'!$B$2:$BP$10000,3,FALSE),0)</f>
        <v>0</v>
      </c>
      <c r="P80" s="128"/>
      <c r="Q80" s="128">
        <f>IFERROR(VLOOKUP($L80,'2-2 引出数据_合同数据仓库'!$B$2:$BP$10000,28,FALSE),0)</f>
        <v>0</v>
      </c>
      <c r="R80" s="128">
        <f>IFERROR(VLOOKUP($L80,'2-2 引出数据_合同数据仓库'!$B$2:$BP$10000,29,FALSE),0)</f>
        <v>0</v>
      </c>
      <c r="S80" s="128">
        <f>IFERROR(VLOOKUP($L80,'2-2 引出数据_合同数据仓库'!$B$2:$BP$10000,4,FALSE),0)</f>
        <v>0</v>
      </c>
      <c r="T80" s="128"/>
      <c r="U80" s="128">
        <f>IFERROR(VLOOKUP($L80,'2-2 引出数据_合同数据仓库'!$B$2:$BP$10000,15,FALSE),0)</f>
        <v>0</v>
      </c>
      <c r="V80" s="128">
        <f t="shared" si="923"/>
        <v>0</v>
      </c>
      <c r="W80" s="128"/>
      <c r="X80" s="160">
        <v>45658</v>
      </c>
      <c r="Y80" s="160">
        <f t="shared" si="924"/>
        <v>45688</v>
      </c>
      <c r="Z80" s="164">
        <f t="shared" si="925"/>
        <v>0</v>
      </c>
      <c r="AA80" s="160">
        <f t="shared" si="926"/>
        <v>45689</v>
      </c>
      <c r="AB80" s="160">
        <f t="shared" si="927"/>
        <v>45716</v>
      </c>
      <c r="AC80" s="164">
        <f t="shared" si="928"/>
        <v>0</v>
      </c>
      <c r="AD80" s="160">
        <f t="shared" si="929"/>
        <v>45717</v>
      </c>
      <c r="AE80" s="160">
        <f t="shared" si="930"/>
        <v>45747</v>
      </c>
      <c r="AF80" s="164">
        <f t="shared" si="931"/>
        <v>0</v>
      </c>
      <c r="AG80" s="160">
        <f t="shared" si="932"/>
        <v>45748</v>
      </c>
      <c r="AH80" s="160">
        <f t="shared" si="933"/>
        <v>45777</v>
      </c>
      <c r="AI80" s="164">
        <f t="shared" si="934"/>
        <v>0</v>
      </c>
      <c r="AJ80" s="160">
        <f t="shared" si="935"/>
        <v>45778</v>
      </c>
      <c r="AK80" s="160">
        <f t="shared" si="936"/>
        <v>45808</v>
      </c>
      <c r="AL80" s="164">
        <f t="shared" si="937"/>
        <v>0</v>
      </c>
      <c r="AM80" s="160">
        <f t="shared" si="938"/>
        <v>45809</v>
      </c>
      <c r="AN80" s="160">
        <f t="shared" si="939"/>
        <v>45838</v>
      </c>
      <c r="AO80" s="164">
        <f t="shared" si="940"/>
        <v>0</v>
      </c>
      <c r="AP80" s="160">
        <f t="shared" si="941"/>
        <v>45839</v>
      </c>
      <c r="AQ80" s="160">
        <f t="shared" si="942"/>
        <v>45869</v>
      </c>
      <c r="AR80" s="164">
        <f t="shared" si="943"/>
        <v>0</v>
      </c>
      <c r="AS80" s="160">
        <f t="shared" si="944"/>
        <v>45870</v>
      </c>
      <c r="AT80" s="160">
        <f t="shared" si="945"/>
        <v>45900</v>
      </c>
      <c r="AU80" s="164">
        <f t="shared" si="946"/>
        <v>0</v>
      </c>
      <c r="AV80" s="160">
        <f t="shared" si="947"/>
        <v>45901</v>
      </c>
      <c r="AW80" s="160">
        <f t="shared" si="948"/>
        <v>45930</v>
      </c>
      <c r="AX80" s="164">
        <f t="shared" si="949"/>
        <v>0</v>
      </c>
      <c r="AY80" s="160">
        <f t="shared" si="950"/>
        <v>45931</v>
      </c>
      <c r="AZ80" s="160">
        <f t="shared" si="951"/>
        <v>45961</v>
      </c>
      <c r="BA80" s="164">
        <f t="shared" si="952"/>
        <v>0</v>
      </c>
      <c r="BB80" s="160">
        <f t="shared" si="953"/>
        <v>45962</v>
      </c>
      <c r="BC80" s="160">
        <f t="shared" si="954"/>
        <v>45991</v>
      </c>
      <c r="BD80" s="164">
        <f t="shared" si="955"/>
        <v>0</v>
      </c>
      <c r="BE80" s="160">
        <f t="shared" si="956"/>
        <v>45992</v>
      </c>
      <c r="BF80" s="160">
        <f t="shared" si="957"/>
        <v>46022</v>
      </c>
      <c r="BG80" s="164">
        <f t="shared" si="958"/>
        <v>0</v>
      </c>
      <c r="BH80" s="160">
        <v>46023</v>
      </c>
      <c r="BI80" s="160">
        <f t="shared" si="959"/>
        <v>46053</v>
      </c>
      <c r="BJ80" s="164">
        <f t="shared" si="960"/>
        <v>0</v>
      </c>
      <c r="BK80" s="160">
        <f t="shared" si="961"/>
        <v>46054</v>
      </c>
      <c r="BL80" s="160">
        <f t="shared" si="962"/>
        <v>46081</v>
      </c>
      <c r="BM80" s="164">
        <f t="shared" si="963"/>
        <v>0</v>
      </c>
      <c r="BN80" s="160">
        <f t="shared" si="964"/>
        <v>46082</v>
      </c>
      <c r="BO80" s="160">
        <f t="shared" si="965"/>
        <v>46112</v>
      </c>
      <c r="BP80" s="164">
        <f t="shared" si="966"/>
        <v>0</v>
      </c>
      <c r="BQ80" s="160">
        <f t="shared" si="967"/>
        <v>46113</v>
      </c>
      <c r="BR80" s="160">
        <f t="shared" si="968"/>
        <v>46142</v>
      </c>
      <c r="BS80" s="164">
        <f t="shared" si="969"/>
        <v>0</v>
      </c>
      <c r="BT80" s="160">
        <f t="shared" si="970"/>
        <v>46143</v>
      </c>
      <c r="BU80" s="160">
        <f t="shared" si="971"/>
        <v>46173</v>
      </c>
      <c r="BV80" s="164">
        <f t="shared" si="972"/>
        <v>0</v>
      </c>
      <c r="BW80" s="160">
        <f t="shared" si="973"/>
        <v>46174</v>
      </c>
      <c r="BX80" s="160">
        <f t="shared" si="974"/>
        <v>46203</v>
      </c>
      <c r="BY80" s="164">
        <f t="shared" si="975"/>
        <v>0</v>
      </c>
      <c r="BZ80" s="160">
        <f t="shared" si="976"/>
        <v>46204</v>
      </c>
      <c r="CA80" s="160">
        <f t="shared" si="977"/>
        <v>46234</v>
      </c>
      <c r="CB80" s="164">
        <f t="shared" si="978"/>
        <v>0</v>
      </c>
      <c r="CC80" s="160">
        <f t="shared" si="979"/>
        <v>46235</v>
      </c>
      <c r="CD80" s="160">
        <f t="shared" si="980"/>
        <v>46265</v>
      </c>
      <c r="CE80" s="164">
        <f t="shared" si="981"/>
        <v>0</v>
      </c>
      <c r="CF80" s="160">
        <f t="shared" si="982"/>
        <v>46266</v>
      </c>
      <c r="CG80" s="160">
        <f t="shared" si="983"/>
        <v>46295</v>
      </c>
      <c r="CH80" s="164">
        <f t="shared" si="984"/>
        <v>0</v>
      </c>
      <c r="CI80" s="160">
        <f t="shared" si="985"/>
        <v>46296</v>
      </c>
      <c r="CJ80" s="160">
        <f t="shared" si="986"/>
        <v>46326</v>
      </c>
      <c r="CK80" s="164">
        <f t="shared" si="987"/>
        <v>0</v>
      </c>
      <c r="CL80" s="160">
        <f t="shared" si="988"/>
        <v>46327</v>
      </c>
      <c r="CM80" s="160">
        <f t="shared" si="989"/>
        <v>46356</v>
      </c>
      <c r="CN80" s="164">
        <f t="shared" si="990"/>
        <v>0</v>
      </c>
      <c r="CO80" s="160">
        <f t="shared" si="991"/>
        <v>46357</v>
      </c>
      <c r="CP80" s="160">
        <f t="shared" si="992"/>
        <v>46387</v>
      </c>
      <c r="CQ80" s="164">
        <f t="shared" si="993"/>
        <v>0</v>
      </c>
    </row>
    <row r="81" s="86" customFormat="1" ht="24" customHeight="1" outlineLevel="4" spans="1:95">
      <c r="A81" s="125"/>
      <c r="B81" s="126"/>
      <c r="C81" s="127"/>
      <c r="D81" s="125"/>
      <c r="E81" s="126"/>
      <c r="F81" s="126"/>
      <c r="G81" s="126"/>
      <c r="H81" s="128"/>
      <c r="I81" s="128"/>
      <c r="J81" s="128">
        <f t="shared" si="814"/>
        <v>0</v>
      </c>
      <c r="K81" s="128">
        <f t="shared" si="922"/>
        <v>3</v>
      </c>
      <c r="L81" s="153"/>
      <c r="M81" s="154">
        <f>IFERROR(VLOOKUP($L81,'2-2 引出数据_合同数据仓库'!$B$2:$BP$10000,3,FALSE),0)</f>
        <v>0</v>
      </c>
      <c r="N81" s="128"/>
      <c r="O81" s="154">
        <f>IFERROR(VLOOKUP((LEFT(VLOOKUP($L81,'2-2 引出数据_合同数据仓库'!$B$2:$BP$10000,64,FALSE),15)&amp;(RIGHT(VLOOKUP($L81,'2-2 引出数据_合同数据仓库'!$B$2:$BP$10000,64,FALSE),4)+1)),'2-2 引出数据_合同数据仓库'!$B$2:$BP$10000,3,FALSE),0)</f>
        <v>0</v>
      </c>
      <c r="P81" s="128"/>
      <c r="Q81" s="128">
        <f>IFERROR(VLOOKUP($L81,'2-2 引出数据_合同数据仓库'!$B$2:$BP$10000,28,FALSE),0)</f>
        <v>0</v>
      </c>
      <c r="R81" s="128">
        <f>IFERROR(VLOOKUP($L81,'2-2 引出数据_合同数据仓库'!$B$2:$BP$10000,29,FALSE),0)</f>
        <v>0</v>
      </c>
      <c r="S81" s="128">
        <f>IFERROR(VLOOKUP($L81,'2-2 引出数据_合同数据仓库'!$B$2:$BP$10000,4,FALSE),0)</f>
        <v>0</v>
      </c>
      <c r="T81" s="128"/>
      <c r="U81" s="128">
        <f>IFERROR(VLOOKUP($L81,'2-2 引出数据_合同数据仓库'!$B$2:$BP$10000,15,FALSE),0)</f>
        <v>0</v>
      </c>
      <c r="V81" s="128">
        <f t="shared" si="923"/>
        <v>0</v>
      </c>
      <c r="W81" s="128"/>
      <c r="X81" s="160">
        <v>45658</v>
      </c>
      <c r="Y81" s="160">
        <f t="shared" si="924"/>
        <v>45688</v>
      </c>
      <c r="Z81" s="164">
        <f t="shared" si="925"/>
        <v>0</v>
      </c>
      <c r="AA81" s="160">
        <f t="shared" si="926"/>
        <v>45689</v>
      </c>
      <c r="AB81" s="160">
        <f t="shared" si="927"/>
        <v>45716</v>
      </c>
      <c r="AC81" s="164">
        <f t="shared" si="928"/>
        <v>0</v>
      </c>
      <c r="AD81" s="160">
        <f t="shared" si="929"/>
        <v>45717</v>
      </c>
      <c r="AE81" s="160">
        <f t="shared" si="930"/>
        <v>45747</v>
      </c>
      <c r="AF81" s="164">
        <f t="shared" si="931"/>
        <v>0</v>
      </c>
      <c r="AG81" s="160">
        <f t="shared" si="932"/>
        <v>45748</v>
      </c>
      <c r="AH81" s="160">
        <f t="shared" si="933"/>
        <v>45777</v>
      </c>
      <c r="AI81" s="164">
        <f t="shared" si="934"/>
        <v>0</v>
      </c>
      <c r="AJ81" s="160">
        <f t="shared" si="935"/>
        <v>45778</v>
      </c>
      <c r="AK81" s="160">
        <f t="shared" si="936"/>
        <v>45808</v>
      </c>
      <c r="AL81" s="164">
        <f t="shared" si="937"/>
        <v>0</v>
      </c>
      <c r="AM81" s="160">
        <f t="shared" si="938"/>
        <v>45809</v>
      </c>
      <c r="AN81" s="160">
        <f t="shared" si="939"/>
        <v>45838</v>
      </c>
      <c r="AO81" s="164">
        <f t="shared" si="940"/>
        <v>0</v>
      </c>
      <c r="AP81" s="160">
        <f t="shared" si="941"/>
        <v>45839</v>
      </c>
      <c r="AQ81" s="160">
        <f t="shared" si="942"/>
        <v>45869</v>
      </c>
      <c r="AR81" s="164">
        <f t="shared" si="943"/>
        <v>0</v>
      </c>
      <c r="AS81" s="160">
        <f t="shared" si="944"/>
        <v>45870</v>
      </c>
      <c r="AT81" s="160">
        <f t="shared" si="945"/>
        <v>45900</v>
      </c>
      <c r="AU81" s="164">
        <f t="shared" si="946"/>
        <v>0</v>
      </c>
      <c r="AV81" s="160">
        <f t="shared" si="947"/>
        <v>45901</v>
      </c>
      <c r="AW81" s="160">
        <f t="shared" si="948"/>
        <v>45930</v>
      </c>
      <c r="AX81" s="164">
        <f t="shared" si="949"/>
        <v>0</v>
      </c>
      <c r="AY81" s="160">
        <f t="shared" si="950"/>
        <v>45931</v>
      </c>
      <c r="AZ81" s="160">
        <f t="shared" si="951"/>
        <v>45961</v>
      </c>
      <c r="BA81" s="164">
        <f t="shared" si="952"/>
        <v>0</v>
      </c>
      <c r="BB81" s="160">
        <f t="shared" si="953"/>
        <v>45962</v>
      </c>
      <c r="BC81" s="160">
        <f t="shared" si="954"/>
        <v>45991</v>
      </c>
      <c r="BD81" s="164">
        <f t="shared" si="955"/>
        <v>0</v>
      </c>
      <c r="BE81" s="160">
        <f t="shared" si="956"/>
        <v>45992</v>
      </c>
      <c r="BF81" s="160">
        <f t="shared" si="957"/>
        <v>46022</v>
      </c>
      <c r="BG81" s="164">
        <f t="shared" si="958"/>
        <v>0</v>
      </c>
      <c r="BH81" s="160">
        <v>46023</v>
      </c>
      <c r="BI81" s="160">
        <f t="shared" si="959"/>
        <v>46053</v>
      </c>
      <c r="BJ81" s="164">
        <f t="shared" si="960"/>
        <v>0</v>
      </c>
      <c r="BK81" s="160">
        <f t="shared" si="961"/>
        <v>46054</v>
      </c>
      <c r="BL81" s="160">
        <f t="shared" si="962"/>
        <v>46081</v>
      </c>
      <c r="BM81" s="164">
        <f t="shared" si="963"/>
        <v>0</v>
      </c>
      <c r="BN81" s="160">
        <f t="shared" si="964"/>
        <v>46082</v>
      </c>
      <c r="BO81" s="160">
        <f t="shared" si="965"/>
        <v>46112</v>
      </c>
      <c r="BP81" s="164">
        <f t="shared" si="966"/>
        <v>0</v>
      </c>
      <c r="BQ81" s="160">
        <f t="shared" si="967"/>
        <v>46113</v>
      </c>
      <c r="BR81" s="160">
        <f t="shared" si="968"/>
        <v>46142</v>
      </c>
      <c r="BS81" s="164">
        <f t="shared" si="969"/>
        <v>0</v>
      </c>
      <c r="BT81" s="160">
        <f t="shared" si="970"/>
        <v>46143</v>
      </c>
      <c r="BU81" s="160">
        <f t="shared" si="971"/>
        <v>46173</v>
      </c>
      <c r="BV81" s="164">
        <f t="shared" si="972"/>
        <v>0</v>
      </c>
      <c r="BW81" s="160">
        <f t="shared" si="973"/>
        <v>46174</v>
      </c>
      <c r="BX81" s="160">
        <f t="shared" si="974"/>
        <v>46203</v>
      </c>
      <c r="BY81" s="164">
        <f t="shared" si="975"/>
        <v>0</v>
      </c>
      <c r="BZ81" s="160">
        <f t="shared" si="976"/>
        <v>46204</v>
      </c>
      <c r="CA81" s="160">
        <f t="shared" si="977"/>
        <v>46234</v>
      </c>
      <c r="CB81" s="164">
        <f t="shared" si="978"/>
        <v>0</v>
      </c>
      <c r="CC81" s="160">
        <f t="shared" si="979"/>
        <v>46235</v>
      </c>
      <c r="CD81" s="160">
        <f t="shared" si="980"/>
        <v>46265</v>
      </c>
      <c r="CE81" s="164">
        <f t="shared" si="981"/>
        <v>0</v>
      </c>
      <c r="CF81" s="160">
        <f t="shared" si="982"/>
        <v>46266</v>
      </c>
      <c r="CG81" s="160">
        <f t="shared" si="983"/>
        <v>46295</v>
      </c>
      <c r="CH81" s="164">
        <f t="shared" si="984"/>
        <v>0</v>
      </c>
      <c r="CI81" s="160">
        <f t="shared" si="985"/>
        <v>46296</v>
      </c>
      <c r="CJ81" s="160">
        <f t="shared" si="986"/>
        <v>46326</v>
      </c>
      <c r="CK81" s="164">
        <f t="shared" si="987"/>
        <v>0</v>
      </c>
      <c r="CL81" s="160">
        <f t="shared" si="988"/>
        <v>46327</v>
      </c>
      <c r="CM81" s="160">
        <f t="shared" si="989"/>
        <v>46356</v>
      </c>
      <c r="CN81" s="164">
        <f t="shared" si="990"/>
        <v>0</v>
      </c>
      <c r="CO81" s="160">
        <f t="shared" si="991"/>
        <v>46357</v>
      </c>
      <c r="CP81" s="160">
        <f t="shared" si="992"/>
        <v>46387</v>
      </c>
      <c r="CQ81" s="164">
        <f t="shared" si="993"/>
        <v>0</v>
      </c>
    </row>
    <row r="82" s="86" customFormat="1" ht="24" customHeight="1" outlineLevel="4" spans="1:95">
      <c r="A82" s="129" t="s">
        <v>2806</v>
      </c>
      <c r="B82" s="130"/>
      <c r="C82" s="130"/>
      <c r="D82" s="130"/>
      <c r="E82" s="130"/>
      <c r="F82" s="130"/>
      <c r="G82" s="131"/>
      <c r="H82" s="132"/>
      <c r="I82" s="132"/>
      <c r="J82" s="132"/>
      <c r="K82" s="132"/>
      <c r="L82" s="155"/>
      <c r="M82" s="155"/>
      <c r="N82" s="132"/>
      <c r="O82" s="132"/>
      <c r="P82" s="132"/>
      <c r="Q82" s="132"/>
      <c r="R82" s="132"/>
      <c r="S82" s="132"/>
      <c r="T82" s="132"/>
      <c r="U82" s="132"/>
      <c r="V82" s="132"/>
      <c r="W82" s="132"/>
      <c r="X82" s="132"/>
      <c r="Y82" s="132"/>
      <c r="Z82" s="132"/>
      <c r="AA82" s="132"/>
      <c r="AB82" s="132"/>
      <c r="AC82" s="132"/>
      <c r="AD82" s="132"/>
      <c r="AE82" s="132"/>
      <c r="AF82" s="132"/>
      <c r="AG82" s="132"/>
      <c r="AH82" s="132"/>
      <c r="AI82" s="132"/>
      <c r="AJ82" s="132"/>
      <c r="AK82" s="132"/>
      <c r="AL82" s="132"/>
      <c r="AM82" s="132"/>
      <c r="AN82" s="132"/>
      <c r="AO82" s="132"/>
      <c r="AP82" s="132"/>
      <c r="AQ82" s="132"/>
      <c r="AR82" s="132"/>
      <c r="AS82" s="132"/>
      <c r="AT82" s="132"/>
      <c r="AU82" s="132"/>
      <c r="AV82" s="132"/>
      <c r="AW82" s="132"/>
      <c r="AX82" s="132"/>
      <c r="AY82" s="132"/>
      <c r="AZ82" s="132"/>
      <c r="BA82" s="132"/>
      <c r="BB82" s="132"/>
      <c r="BC82" s="132"/>
      <c r="BD82" s="132"/>
      <c r="BE82" s="132"/>
      <c r="BF82" s="132"/>
      <c r="BG82" s="132"/>
      <c r="BH82" s="132"/>
      <c r="BI82" s="132"/>
      <c r="BJ82" s="132"/>
      <c r="BK82" s="132"/>
      <c r="BL82" s="132"/>
      <c r="BM82" s="132"/>
      <c r="BN82" s="132"/>
      <c r="BO82" s="132"/>
      <c r="BP82" s="132"/>
      <c r="BQ82" s="132"/>
      <c r="BR82" s="132"/>
      <c r="BS82" s="132"/>
      <c r="BT82" s="132"/>
      <c r="BU82" s="132"/>
      <c r="BV82" s="132"/>
      <c r="BW82" s="132"/>
      <c r="BX82" s="132"/>
      <c r="BY82" s="132"/>
      <c r="BZ82" s="132"/>
      <c r="CA82" s="132"/>
      <c r="CB82" s="132"/>
      <c r="CC82" s="132"/>
      <c r="CD82" s="132"/>
      <c r="CE82" s="132"/>
      <c r="CF82" s="132"/>
      <c r="CG82" s="132"/>
      <c r="CH82" s="132"/>
      <c r="CI82" s="132"/>
      <c r="CJ82" s="132"/>
      <c r="CK82" s="132"/>
      <c r="CL82" s="132"/>
      <c r="CM82" s="132"/>
      <c r="CN82" s="132"/>
      <c r="CO82" s="132"/>
      <c r="CP82" s="132"/>
      <c r="CQ82" s="132"/>
    </row>
    <row r="83" ht="24" customHeight="1" outlineLevel="3" spans="1:95">
      <c r="A83" s="121"/>
      <c r="B83" s="122" t="s">
        <v>784</v>
      </c>
      <c r="C83" s="123" t="s">
        <v>1004</v>
      </c>
      <c r="D83" s="121" t="s">
        <v>15</v>
      </c>
      <c r="E83" s="122"/>
      <c r="F83" s="122"/>
      <c r="G83" s="122"/>
      <c r="H83" s="124">
        <f>X83+AA83+AD83+AG83+AJ83+AM83+AP83+AS83+AV83+AY83+BB83+BE83</f>
        <v>0</v>
      </c>
      <c r="I83" s="124">
        <f>Y83+AB83+AE83+AH83+AK83+AN83+AQ83+AT83+AW83+AZ83+BC83+BF83</f>
        <v>0</v>
      </c>
      <c r="J83" s="124">
        <f t="shared" si="814"/>
        <v>0</v>
      </c>
      <c r="K83" s="124"/>
      <c r="L83" s="152"/>
      <c r="M83" s="152"/>
      <c r="N83" s="124"/>
      <c r="O83" s="124"/>
      <c r="P83" s="124"/>
      <c r="Q83" s="124"/>
      <c r="R83" s="124"/>
      <c r="S83" s="124"/>
      <c r="T83" s="124"/>
      <c r="U83" s="124"/>
      <c r="V83" s="124"/>
      <c r="W83" s="124"/>
      <c r="X83" s="124">
        <f>VLOOKUP($C83,'1 预算编制表单'!$C:$BJ,27,FALSE)</f>
        <v>0</v>
      </c>
      <c r="Y83" s="124">
        <f>X83-Z83</f>
        <v>0</v>
      </c>
      <c r="Z83" s="124">
        <f>SUM(Z84:Z88)</f>
        <v>0</v>
      </c>
      <c r="AA83" s="124">
        <f>VLOOKUP($C83,'1 预算编制表单'!$C:$BJ,30,FALSE)</f>
        <v>0</v>
      </c>
      <c r="AB83" s="124">
        <f>AA83-AC83</f>
        <v>0</v>
      </c>
      <c r="AC83" s="124">
        <f>SUM(AC84:AC88)</f>
        <v>0</v>
      </c>
      <c r="AD83" s="124">
        <f>VLOOKUP($C83,'1 预算编制表单'!$C:$BJ,33,FALSE)</f>
        <v>0</v>
      </c>
      <c r="AE83" s="124">
        <f>AD83-AF83</f>
        <v>0</v>
      </c>
      <c r="AF83" s="124">
        <f>SUM(AF84:AF88)</f>
        <v>0</v>
      </c>
      <c r="AG83" s="124">
        <f>VLOOKUP($C83,'1 预算编制表单'!$C:$BJ,36,FALSE)</f>
        <v>0</v>
      </c>
      <c r="AH83" s="124">
        <f>AG83-AI83</f>
        <v>0</v>
      </c>
      <c r="AI83" s="124">
        <f>SUM(AI84:AI88)</f>
        <v>0</v>
      </c>
      <c r="AJ83" s="124">
        <f>VLOOKUP($C83,'1 预算编制表单'!$C:$BJ,39,FALSE)</f>
        <v>0</v>
      </c>
      <c r="AK83" s="124">
        <f>AJ83-AL83</f>
        <v>0</v>
      </c>
      <c r="AL83" s="124">
        <f>SUM(AL84:AL88)</f>
        <v>0</v>
      </c>
      <c r="AM83" s="124">
        <f>VLOOKUP($C83,'1 预算编制表单'!$C:$BJ,42,FALSE)</f>
        <v>0</v>
      </c>
      <c r="AN83" s="124">
        <f>AM83-AO83</f>
        <v>0</v>
      </c>
      <c r="AO83" s="124">
        <f>SUM(AO84:AO88)</f>
        <v>0</v>
      </c>
      <c r="AP83" s="124">
        <f>VLOOKUP($C83,'1 预算编制表单'!$C:$BJ,45,FALSE)</f>
        <v>0</v>
      </c>
      <c r="AQ83" s="124">
        <f>AP83-AR83</f>
        <v>0</v>
      </c>
      <c r="AR83" s="124">
        <f>SUM(AR84:AR88)</f>
        <v>0</v>
      </c>
      <c r="AS83" s="124">
        <f>VLOOKUP($C83,'1 预算编制表单'!$C:$BJ,48,FALSE)</f>
        <v>0</v>
      </c>
      <c r="AT83" s="124">
        <f>AS83-AU83</f>
        <v>0</v>
      </c>
      <c r="AU83" s="124">
        <f>SUM(AU84:AU88)</f>
        <v>0</v>
      </c>
      <c r="AV83" s="124">
        <f>VLOOKUP($C83,'1 预算编制表单'!$C:$BJ,51,FALSE)</f>
        <v>0</v>
      </c>
      <c r="AW83" s="124">
        <f>AV83-AX83</f>
        <v>0</v>
      </c>
      <c r="AX83" s="124">
        <f>SUM(AX84:AX88)</f>
        <v>0</v>
      </c>
      <c r="AY83" s="124">
        <f>VLOOKUP($C83,'1 预算编制表单'!$C:$BJ,54,FALSE)</f>
        <v>0</v>
      </c>
      <c r="AZ83" s="124">
        <f>AY83-BA83</f>
        <v>0</v>
      </c>
      <c r="BA83" s="124">
        <f>SUM(BA84:BA88)</f>
        <v>0</v>
      </c>
      <c r="BB83" s="124">
        <f>VLOOKUP($C83,'1 预算编制表单'!$C:$BJ,57,FALSE)</f>
        <v>0</v>
      </c>
      <c r="BC83" s="124">
        <f>BB83-BD83</f>
        <v>0</v>
      </c>
      <c r="BD83" s="124">
        <f>SUM(BD84:BD88)</f>
        <v>0</v>
      </c>
      <c r="BE83" s="124">
        <f>VLOOKUP($C83,'1 预算编制表单'!$C:$BJ,60,FALSE)</f>
        <v>0</v>
      </c>
      <c r="BF83" s="124">
        <f>BE83-BG83</f>
        <v>0</v>
      </c>
      <c r="BG83" s="124">
        <f>SUM(BG84:BG88)</f>
        <v>0</v>
      </c>
      <c r="BH83" s="124">
        <f>VLOOKUP($C83,'1 预算编制表单'!$C:$BJ,27,FALSE)</f>
        <v>0</v>
      </c>
      <c r="BI83" s="124">
        <f>BH83-BJ83</f>
        <v>0</v>
      </c>
      <c r="BJ83" s="124">
        <f>SUM(BJ84:BJ88)</f>
        <v>0</v>
      </c>
      <c r="BK83" s="124">
        <f>VLOOKUP($C83,'1 预算编制表单'!$C:$BJ,30,FALSE)</f>
        <v>0</v>
      </c>
      <c r="BL83" s="124">
        <f>BK83-BM83</f>
        <v>0</v>
      </c>
      <c r="BM83" s="124">
        <f>SUM(BM84:BM88)</f>
        <v>0</v>
      </c>
      <c r="BN83" s="124">
        <f>VLOOKUP($C83,'1 预算编制表单'!$C:$BJ,33,FALSE)</f>
        <v>0</v>
      </c>
      <c r="BO83" s="124">
        <f>BN83-BP83</f>
        <v>0</v>
      </c>
      <c r="BP83" s="124">
        <f>SUM(BP84:BP88)</f>
        <v>0</v>
      </c>
      <c r="BQ83" s="124">
        <f>VLOOKUP($C83,'1 预算编制表单'!$C:$BJ,36,FALSE)</f>
        <v>0</v>
      </c>
      <c r="BR83" s="124">
        <f>BQ83-BS83</f>
        <v>0</v>
      </c>
      <c r="BS83" s="124">
        <f>SUM(BS84:BS88)</f>
        <v>0</v>
      </c>
      <c r="BT83" s="124">
        <f>VLOOKUP($C83,'1 预算编制表单'!$C:$BJ,39,FALSE)</f>
        <v>0</v>
      </c>
      <c r="BU83" s="124">
        <f>BT83-BV83</f>
        <v>0</v>
      </c>
      <c r="BV83" s="124">
        <f>SUM(BV84:BV88)</f>
        <v>0</v>
      </c>
      <c r="BW83" s="124">
        <f>VLOOKUP($C83,'1 预算编制表单'!$C:$BJ,42,FALSE)</f>
        <v>0</v>
      </c>
      <c r="BX83" s="124">
        <f>BW83-BY83</f>
        <v>0</v>
      </c>
      <c r="BY83" s="124">
        <f>SUM(BY84:BY88)</f>
        <v>0</v>
      </c>
      <c r="BZ83" s="124">
        <f>VLOOKUP($C83,'1 预算编制表单'!$C:$BJ,45,FALSE)</f>
        <v>0</v>
      </c>
      <c r="CA83" s="124">
        <f>BZ83-CB83</f>
        <v>0</v>
      </c>
      <c r="CB83" s="124">
        <f>SUM(CB84:CB88)</f>
        <v>0</v>
      </c>
      <c r="CC83" s="124">
        <f>VLOOKUP($C83,'1 预算编制表单'!$C:$BJ,48,FALSE)</f>
        <v>0</v>
      </c>
      <c r="CD83" s="124">
        <f>CC83-CE83</f>
        <v>0</v>
      </c>
      <c r="CE83" s="124">
        <f>SUM(CE84:CE88)</f>
        <v>0</v>
      </c>
      <c r="CF83" s="124">
        <f>VLOOKUP($C83,'1 预算编制表单'!$C:$BJ,51,FALSE)</f>
        <v>0</v>
      </c>
      <c r="CG83" s="124">
        <f>CF83-CH83</f>
        <v>0</v>
      </c>
      <c r="CH83" s="124">
        <f>SUM(CH84:CH88)</f>
        <v>0</v>
      </c>
      <c r="CI83" s="124">
        <f>VLOOKUP($C83,'1 预算编制表单'!$C:$BJ,54,FALSE)</f>
        <v>0</v>
      </c>
      <c r="CJ83" s="124">
        <f>CI83-CK83</f>
        <v>0</v>
      </c>
      <c r="CK83" s="124">
        <f>SUM(CK84:CK88)</f>
        <v>0</v>
      </c>
      <c r="CL83" s="124">
        <f>VLOOKUP($C83,'1 预算编制表单'!$C:$BJ,57,FALSE)</f>
        <v>0</v>
      </c>
      <c r="CM83" s="124">
        <f>CL83-CN83</f>
        <v>0</v>
      </c>
      <c r="CN83" s="124">
        <f>SUM(CN84:CN88)</f>
        <v>0</v>
      </c>
      <c r="CO83" s="124">
        <f>VLOOKUP($C83,'1 预算编制表单'!$C:$BJ,60,FALSE)</f>
        <v>0</v>
      </c>
      <c r="CP83" s="124">
        <f>CO83-CQ83</f>
        <v>0</v>
      </c>
      <c r="CQ83" s="124">
        <f>SUM(CQ84:CQ88)</f>
        <v>0</v>
      </c>
    </row>
    <row r="84" s="86" customFormat="1" ht="24" customHeight="1" outlineLevel="4" spans="1:95">
      <c r="A84" s="125"/>
      <c r="B84" s="126"/>
      <c r="C84" s="127"/>
      <c r="D84" s="125"/>
      <c r="E84" s="126"/>
      <c r="F84" s="126"/>
      <c r="G84" s="126"/>
      <c r="H84" s="128"/>
      <c r="I84" s="128"/>
      <c r="J84" s="128">
        <f t="shared" si="814"/>
        <v>0</v>
      </c>
      <c r="K84" s="128">
        <v>1</v>
      </c>
      <c r="L84" s="153"/>
      <c r="M84" s="154">
        <f>IFERROR(VLOOKUP($L84,'2-2 引出数据_合同数据仓库'!$B$2:$BP$10000,3,FALSE),0)</f>
        <v>0</v>
      </c>
      <c r="N84" s="128"/>
      <c r="O84" s="154">
        <f>IFERROR(VLOOKUP((LEFT(VLOOKUP($L84,'2-2 引出数据_合同数据仓库'!$B$2:$BP$10000,64,FALSE),15)&amp;(RIGHT(VLOOKUP($L84,'2-2 引出数据_合同数据仓库'!$B$2:$BP$10000,64,FALSE),4)+1)),'2-2 引出数据_合同数据仓库'!$B$2:$BP$10000,3,FALSE),0)</f>
        <v>0</v>
      </c>
      <c r="P84" s="128"/>
      <c r="Q84" s="128">
        <f>IFERROR(VLOOKUP($L84,'2-2 引出数据_合同数据仓库'!$B$2:$BP$10000,28,FALSE),0)</f>
        <v>0</v>
      </c>
      <c r="R84" s="128">
        <f>IFERROR(VLOOKUP($L84,'2-2 引出数据_合同数据仓库'!$B$2:$BP$10000,29,FALSE),0)</f>
        <v>0</v>
      </c>
      <c r="S84" s="128">
        <f>IFERROR(VLOOKUP($L84,'2-2 引出数据_合同数据仓库'!$B$2:$BP$10000,4,FALSE),0)</f>
        <v>0</v>
      </c>
      <c r="T84" s="128"/>
      <c r="U84" s="128">
        <f>IFERROR(VLOOKUP($L84,'2-2 引出数据_合同数据仓库'!$B$2:$BP$10000,15,FALSE),0)</f>
        <v>0</v>
      </c>
      <c r="V84" s="128">
        <f t="shared" ref="V84:V87" si="994">U84/(S84-R84+1)*365</f>
        <v>0</v>
      </c>
      <c r="W84" s="128"/>
      <c r="X84" s="160">
        <v>45658</v>
      </c>
      <c r="Y84" s="160">
        <f t="shared" ref="Y84:Y87" si="995">X84+30</f>
        <v>45688</v>
      </c>
      <c r="Z84" s="164">
        <f t="shared" ref="Z84:Z87" si="996">IFERROR(IF(($R84-Y84)&gt;=0,0,IF(($S84-X84)&lt;0,0,IF(AND(($S84-Y84)&gt;0,(X84-$R84)&gt;0),$V84/365*(Y84-X84+1),IF(AND(($S84-Y84)&lt;=0,(X84-$R84)&gt;0),$V84/365*($S84-X84+1),$V84/365*(Y84-$R84+1))))),0)</f>
        <v>0</v>
      </c>
      <c r="AA84" s="160">
        <f t="shared" ref="AA84:AA87" si="997">Y84+1</f>
        <v>45689</v>
      </c>
      <c r="AB84" s="160">
        <f t="shared" ref="AB84:AB87" si="998">AA84+27</f>
        <v>45716</v>
      </c>
      <c r="AC84" s="164">
        <f t="shared" ref="AC84:AC87" si="999">IFERROR(IF(($R84-AB84)&gt;=0,0,IF(($S84-AA84)&lt;0,0,IF(AND(($S84-AB84)&gt;0,(AA84-$R84)&gt;0),$V84/365*(AB84-AA84+1),IF(AND(($S84-AB84)&lt;=0,(AA84-$R84)&gt;0),$V84/365*($S84-AA84+1),$V84/365*(AB84-$R84+1))))),0)</f>
        <v>0</v>
      </c>
      <c r="AD84" s="160">
        <f t="shared" ref="AD84:AD87" si="1000">AB84+1</f>
        <v>45717</v>
      </c>
      <c r="AE84" s="160">
        <f t="shared" ref="AE84:AE87" si="1001">AD84+30</f>
        <v>45747</v>
      </c>
      <c r="AF84" s="164">
        <f t="shared" ref="AF84:AF87" si="1002">IFERROR(IF(($R84-AE84)&gt;=0,0,IF(($S84-AD84)&lt;0,0,IF(AND(($S84-AE84)&gt;0,(AD84-$R84)&gt;0),$V84/365*(AE84-AD84+1),IF(AND(($S84-AE84)&lt;=0,(AD84-$R84)&gt;0),$V84/365*($S84-AD84+1),$V84/365*(AE84-$R84+1))))),0)</f>
        <v>0</v>
      </c>
      <c r="AG84" s="160">
        <f t="shared" ref="AG84:AG87" si="1003">AE84+1</f>
        <v>45748</v>
      </c>
      <c r="AH84" s="160">
        <f t="shared" ref="AH84:AH87" si="1004">AG84+29</f>
        <v>45777</v>
      </c>
      <c r="AI84" s="164">
        <f t="shared" ref="AI84:AI87" si="1005">IFERROR(IF(($R84-AH84)&gt;=0,0,IF(($S84-AG84)&lt;0,0,IF(AND(($S84-AH84)&gt;0,(AG84-$R84)&gt;0),$V84/365*(AH84-AG84+1),IF(AND(($S84-AH84)&lt;=0,(AG84-$R84)&gt;0),$V84/365*($S84-AG84+1),$V84/365*(AH84-$R84+1))))),0)</f>
        <v>0</v>
      </c>
      <c r="AJ84" s="160">
        <f t="shared" ref="AJ84:AJ87" si="1006">AH84+1</f>
        <v>45778</v>
      </c>
      <c r="AK84" s="160">
        <f t="shared" ref="AK84:AK87" si="1007">AJ84+30</f>
        <v>45808</v>
      </c>
      <c r="AL84" s="164">
        <f t="shared" ref="AL84:AL87" si="1008">IFERROR(IF(($R84-AK84)&gt;=0,0,IF(($S84-AJ84)&lt;0,0,IF(AND(($S84-AK84)&gt;0,(AJ84-$R84)&gt;0),$V84/365*(AK84-AJ84+1),IF(AND(($S84-AK84)&lt;=0,(AJ84-$R84)&gt;0),$V84/365*($S84-AJ84+1),$V84/365*(AK84-$R84+1))))),0)</f>
        <v>0</v>
      </c>
      <c r="AM84" s="160">
        <f t="shared" ref="AM84:AM87" si="1009">AK84+1</f>
        <v>45809</v>
      </c>
      <c r="AN84" s="160">
        <f t="shared" ref="AN84:AN87" si="1010">AM84+29</f>
        <v>45838</v>
      </c>
      <c r="AO84" s="164">
        <f t="shared" ref="AO84:AO87" si="1011">IFERROR(IF(($R84-AN84)&gt;=0,0,IF(($S84-AM84)&lt;0,0,IF(AND(($S84-AN84)&gt;0,(AM84-$R84)&gt;0),$V84/365*(AN84-AM84+1),IF(AND(($S84-AN84)&lt;=0,(AM84-$R84)&gt;0),$V84/365*($S84-AM84+1),$V84/365*(AN84-$R84+1))))),0)</f>
        <v>0</v>
      </c>
      <c r="AP84" s="160">
        <f t="shared" ref="AP84:AP87" si="1012">AN84+1</f>
        <v>45839</v>
      </c>
      <c r="AQ84" s="160">
        <f t="shared" ref="AQ84:AQ87" si="1013">AP84+30</f>
        <v>45869</v>
      </c>
      <c r="AR84" s="164">
        <f t="shared" ref="AR84:AR87" si="1014">IFERROR(IF(($R84-AQ84)&gt;=0,0,IF(($S84-AP84)&lt;0,0,IF(AND(($S84-AQ84)&gt;0,(AP84-$R84)&gt;0),$V84/365*(AQ84-AP84+1),IF(AND(($S84-AQ84)&lt;=0,(AP84-$R84)&gt;0),$V84/365*($S84-AP84+1),$V84/365*(AQ84-$R84+1))))),0)</f>
        <v>0</v>
      </c>
      <c r="AS84" s="160">
        <f t="shared" ref="AS84:AS87" si="1015">AQ84+1</f>
        <v>45870</v>
      </c>
      <c r="AT84" s="160">
        <f t="shared" ref="AT84:AT87" si="1016">AS84+30</f>
        <v>45900</v>
      </c>
      <c r="AU84" s="164">
        <f t="shared" ref="AU84:AU87" si="1017">IFERROR(IF(($R84-AT84)&gt;=0,0,IF(($S84-AS84)&lt;0,0,IF(AND(($S84-AT84)&gt;0,(AS84-$R84)&gt;0),$V84/365*(AT84-AS84+1),IF(AND(($S84-AT84)&lt;=0,(AS84-$R84)&gt;0),$V84/365*($S84-AS84+1),$V84/365*(AT84-$R84+1))))),0)</f>
        <v>0</v>
      </c>
      <c r="AV84" s="160">
        <f t="shared" ref="AV84:AV87" si="1018">AT84+1</f>
        <v>45901</v>
      </c>
      <c r="AW84" s="160">
        <f t="shared" ref="AW84:AW87" si="1019">AV84+29</f>
        <v>45930</v>
      </c>
      <c r="AX84" s="164">
        <f t="shared" ref="AX84:AX87" si="1020">IFERROR(IF(($R84-AW84)&gt;=0,0,IF(($S84-AV84)&lt;0,0,IF(AND(($S84-AW84)&gt;0,(AV84-$R84)&gt;0),$V84/365*(AW84-AV84+1),IF(AND(($S84-AW84)&lt;=0,(AV84-$R84)&gt;0),$V84/365*($S84-AV84+1),$V84/365*(AW84-$R84+1))))),0)</f>
        <v>0</v>
      </c>
      <c r="AY84" s="160">
        <f t="shared" ref="AY84:AY87" si="1021">AW84+1</f>
        <v>45931</v>
      </c>
      <c r="AZ84" s="160">
        <f t="shared" ref="AZ84:AZ87" si="1022">AY84+30</f>
        <v>45961</v>
      </c>
      <c r="BA84" s="164">
        <f t="shared" ref="BA84:BA87" si="1023">IFERROR(IF(($R84-AZ84)&gt;=0,0,IF(($S84-AY84)&lt;0,0,IF(AND(($S84-AZ84)&gt;0,(AY84-$R84)&gt;0),$V84/365*(AZ84-AY84+1),IF(AND(($S84-AZ84)&lt;=0,(AY84-$R84)&gt;0),$V84/365*($S84-AY84+1),$V84/365*(AZ84-$R84+1))))),0)</f>
        <v>0</v>
      </c>
      <c r="BB84" s="160">
        <f t="shared" ref="BB84:BB87" si="1024">AZ84+1</f>
        <v>45962</v>
      </c>
      <c r="BC84" s="160">
        <f t="shared" ref="BC84:BC87" si="1025">BB84+29</f>
        <v>45991</v>
      </c>
      <c r="BD84" s="164">
        <f t="shared" ref="BD84:BD87" si="1026">IFERROR(IF(($R84-BC84)&gt;=0,0,IF(($S84-BB84)&lt;0,0,IF(AND(($S84-BC84)&gt;0,(BB84-$R84)&gt;0),$V84/365*(BC84-BB84+1),IF(AND(($S84-BC84)&lt;=0,(BB84-$R84)&gt;0),$V84/365*($S84-BB84+1),$V84/365*(BC84-$R84+1))))),0)</f>
        <v>0</v>
      </c>
      <c r="BE84" s="160">
        <f t="shared" ref="BE84:BE87" si="1027">BC84+1</f>
        <v>45992</v>
      </c>
      <c r="BF84" s="160">
        <f t="shared" ref="BF84:BF87" si="1028">BE84+30</f>
        <v>46022</v>
      </c>
      <c r="BG84" s="164">
        <f t="shared" ref="BG84:BG87" si="1029">IFERROR(IF(($R84-BF84)&gt;=0,0,IF(($S84-BE84)&lt;0,0,IF(AND(($S84-BF84)&gt;0,(BE84-$R84)&gt;0),$V84/365*(BF84-BE84+1),IF(AND(($S84-BF84)&lt;=0,(BE84-$R84)&gt;0),$V84/365*($S84-BE84+1),$V84/365*(BF84-$R84+1))))),0)</f>
        <v>0</v>
      </c>
      <c r="BH84" s="160">
        <v>46023</v>
      </c>
      <c r="BI84" s="160">
        <f t="shared" ref="BI84:BI87" si="1030">BH84+30</f>
        <v>46053</v>
      </c>
      <c r="BJ84" s="164">
        <f t="shared" ref="BJ84:BJ87" si="1031">IFERROR(IF(($R84-BI84)&gt;=0,0,IF(($S84-BH84)&lt;0,0,IF(AND(($S84-BI84)&gt;0,(BH84-$R84)&gt;0),$V84/365*(BI84-BH84+1),IF(AND(($S84-BI84)&lt;=0,(BH84-$R84)&gt;0),$V84/365*($S84-BH84+1),$V84/365*(BI84-$R84+1))))),0)</f>
        <v>0</v>
      </c>
      <c r="BK84" s="160">
        <f t="shared" ref="BK84:BK87" si="1032">BI84+1</f>
        <v>46054</v>
      </c>
      <c r="BL84" s="160">
        <f t="shared" ref="BL84:BL87" si="1033">BK84+27</f>
        <v>46081</v>
      </c>
      <c r="BM84" s="164">
        <f t="shared" ref="BM84:BM87" si="1034">IFERROR(IF(($R84-BL84)&gt;=0,0,IF(($S84-BK84)&lt;0,0,IF(AND(($S84-BL84)&gt;0,(BK84-$R84)&gt;0),$V84/365*(BL84-BK84+1),IF(AND(($S84-BL84)&lt;=0,(BK84-$R84)&gt;0),$V84/365*($S84-BK84+1),$V84/365*(BL84-$R84+1))))),0)</f>
        <v>0</v>
      </c>
      <c r="BN84" s="160">
        <f t="shared" ref="BN84:BN87" si="1035">BL84+1</f>
        <v>46082</v>
      </c>
      <c r="BO84" s="160">
        <f t="shared" ref="BO84:BO87" si="1036">BN84+30</f>
        <v>46112</v>
      </c>
      <c r="BP84" s="164">
        <f t="shared" ref="BP84:BP87" si="1037">IFERROR(IF(($R84-BO84)&gt;=0,0,IF(($S84-BN84)&lt;0,0,IF(AND(($S84-BO84)&gt;0,(BN84-$R84)&gt;0),$V84/365*(BO84-BN84+1),IF(AND(($S84-BO84)&lt;=0,(BN84-$R84)&gt;0),$V84/365*($S84-BN84+1),$V84/365*(BO84-$R84+1))))),0)</f>
        <v>0</v>
      </c>
      <c r="BQ84" s="160">
        <f t="shared" ref="BQ84:BQ87" si="1038">BO84+1</f>
        <v>46113</v>
      </c>
      <c r="BR84" s="160">
        <f t="shared" ref="BR84:BR87" si="1039">BQ84+29</f>
        <v>46142</v>
      </c>
      <c r="BS84" s="164">
        <f t="shared" ref="BS84:BS87" si="1040">IFERROR(IF(($R84-BR84)&gt;=0,0,IF(($S84-BQ84)&lt;0,0,IF(AND(($S84-BR84)&gt;0,(BQ84-$R84)&gt;0),$V84/365*(BR84-BQ84+1),IF(AND(($S84-BR84)&lt;=0,(BQ84-$R84)&gt;0),$V84/365*($S84-BQ84+1),$V84/365*(BR84-$R84+1))))),0)</f>
        <v>0</v>
      </c>
      <c r="BT84" s="160">
        <f t="shared" ref="BT84:BT87" si="1041">BR84+1</f>
        <v>46143</v>
      </c>
      <c r="BU84" s="160">
        <f t="shared" ref="BU84:BU87" si="1042">BT84+30</f>
        <v>46173</v>
      </c>
      <c r="BV84" s="164">
        <f t="shared" ref="BV84:BV87" si="1043">IFERROR(IF(($R84-BU84)&gt;=0,0,IF(($S84-BT84)&lt;0,0,IF(AND(($S84-BU84)&gt;0,(BT84-$R84)&gt;0),$V84/365*(BU84-BT84+1),IF(AND(($S84-BU84)&lt;=0,(BT84-$R84)&gt;0),$V84/365*($S84-BT84+1),$V84/365*(BU84-$R84+1))))),0)</f>
        <v>0</v>
      </c>
      <c r="BW84" s="160">
        <f t="shared" ref="BW84:BW87" si="1044">BU84+1</f>
        <v>46174</v>
      </c>
      <c r="BX84" s="160">
        <f t="shared" ref="BX84:BX87" si="1045">BW84+29</f>
        <v>46203</v>
      </c>
      <c r="BY84" s="164">
        <f t="shared" ref="BY84:BY87" si="1046">IFERROR(IF(($R84-BX84)&gt;=0,0,IF(($S84-BW84)&lt;0,0,IF(AND(($S84-BX84)&gt;0,(BW84-$R84)&gt;0),$V84/365*(BX84-BW84+1),IF(AND(($S84-BX84)&lt;=0,(BW84-$R84)&gt;0),$V84/365*($S84-BW84+1),$V84/365*(BX84-$R84+1))))),0)</f>
        <v>0</v>
      </c>
      <c r="BZ84" s="160">
        <f t="shared" ref="BZ84:BZ87" si="1047">BX84+1</f>
        <v>46204</v>
      </c>
      <c r="CA84" s="160">
        <f t="shared" ref="CA84:CA87" si="1048">BZ84+30</f>
        <v>46234</v>
      </c>
      <c r="CB84" s="164">
        <f t="shared" ref="CB84:CB87" si="1049">IFERROR(IF(($R84-CA84)&gt;=0,0,IF(($S84-BZ84)&lt;0,0,IF(AND(($S84-CA84)&gt;0,(BZ84-$R84)&gt;0),$V84/365*(CA84-BZ84+1),IF(AND(($S84-CA84)&lt;=0,(BZ84-$R84)&gt;0),$V84/365*($S84-BZ84+1),$V84/365*(CA84-$R84+1))))),0)</f>
        <v>0</v>
      </c>
      <c r="CC84" s="160">
        <f t="shared" ref="CC84:CC87" si="1050">CA84+1</f>
        <v>46235</v>
      </c>
      <c r="CD84" s="160">
        <f t="shared" ref="CD84:CD87" si="1051">CC84+30</f>
        <v>46265</v>
      </c>
      <c r="CE84" s="164">
        <f t="shared" ref="CE84:CE87" si="1052">IFERROR(IF(($R84-CD84)&gt;=0,0,IF(($S84-CC84)&lt;0,0,IF(AND(($S84-CD84)&gt;0,(CC84-$R84)&gt;0),$V84/365*(CD84-CC84+1),IF(AND(($S84-CD84)&lt;=0,(CC84-$R84)&gt;0),$V84/365*($S84-CC84+1),$V84/365*(CD84-$R84+1))))),0)</f>
        <v>0</v>
      </c>
      <c r="CF84" s="160">
        <f t="shared" ref="CF84:CF87" si="1053">CD84+1</f>
        <v>46266</v>
      </c>
      <c r="CG84" s="160">
        <f t="shared" ref="CG84:CG87" si="1054">CF84+29</f>
        <v>46295</v>
      </c>
      <c r="CH84" s="164">
        <f t="shared" ref="CH84:CH87" si="1055">IFERROR(IF(($R84-CG84)&gt;=0,0,IF(($S84-CF84)&lt;0,0,IF(AND(($S84-CG84)&gt;0,(CF84-$R84)&gt;0),$V84/365*(CG84-CF84+1),IF(AND(($S84-CG84)&lt;=0,(CF84-$R84)&gt;0),$V84/365*($S84-CF84+1),$V84/365*(CG84-$R84+1))))),0)</f>
        <v>0</v>
      </c>
      <c r="CI84" s="160">
        <f t="shared" ref="CI84:CI87" si="1056">CG84+1</f>
        <v>46296</v>
      </c>
      <c r="CJ84" s="160">
        <f t="shared" ref="CJ84:CJ87" si="1057">CI84+30</f>
        <v>46326</v>
      </c>
      <c r="CK84" s="164">
        <f t="shared" ref="CK84:CK87" si="1058">IFERROR(IF(($R84-CJ84)&gt;=0,0,IF(($S84-CI84)&lt;0,0,IF(AND(($S84-CJ84)&gt;0,(CI84-$R84)&gt;0),$V84/365*(CJ84-CI84+1),IF(AND(($S84-CJ84)&lt;=0,(CI84-$R84)&gt;0),$V84/365*($S84-CI84+1),$V84/365*(CJ84-$R84+1))))),0)</f>
        <v>0</v>
      </c>
      <c r="CL84" s="160">
        <f t="shared" ref="CL84:CL87" si="1059">CJ84+1</f>
        <v>46327</v>
      </c>
      <c r="CM84" s="160">
        <f t="shared" ref="CM84:CM87" si="1060">CL84+29</f>
        <v>46356</v>
      </c>
      <c r="CN84" s="164">
        <f t="shared" ref="CN84:CN87" si="1061">IFERROR(IF(($R84-CM84)&gt;=0,0,IF(($S84-CL84)&lt;0,0,IF(AND(($S84-CM84)&gt;0,(CL84-$R84)&gt;0),$V84/365*(CM84-CL84+1),IF(AND(($S84-CM84)&lt;=0,(CL84-$R84)&gt;0),$V84/365*($S84-CL84+1),$V84/365*(CM84-$R84+1))))),0)</f>
        <v>0</v>
      </c>
      <c r="CO84" s="160">
        <f t="shared" ref="CO84:CO87" si="1062">CM84+1</f>
        <v>46357</v>
      </c>
      <c r="CP84" s="160">
        <f t="shared" ref="CP84:CP87" si="1063">CO84+30</f>
        <v>46387</v>
      </c>
      <c r="CQ84" s="164">
        <f t="shared" ref="CQ84:CQ87" si="1064">IFERROR(IF(($R84-CP84)&gt;=0,0,IF(($S84-CO84)&lt;0,0,IF(AND(($S84-CP84)&gt;0,(CO84-$R84)&gt;0),$V84/365*(CP84-CO84+1),IF(AND(($S84-CP84)&lt;=0,(CO84-$R84)&gt;0),$V84/365*($S84-CO84+1),$V84/365*(CP84-$R84+1))))),0)</f>
        <v>0</v>
      </c>
    </row>
    <row r="85" s="86" customFormat="1" ht="24" customHeight="1" outlineLevel="4" spans="1:95">
      <c r="A85" s="125"/>
      <c r="B85" s="126"/>
      <c r="C85" s="127"/>
      <c r="D85" s="125"/>
      <c r="E85" s="126"/>
      <c r="F85" s="126"/>
      <c r="G85" s="126"/>
      <c r="H85" s="128"/>
      <c r="I85" s="128"/>
      <c r="J85" s="128">
        <f t="shared" si="814"/>
        <v>0</v>
      </c>
      <c r="K85" s="128">
        <f t="shared" ref="K85:K87" si="1065">K84+1</f>
        <v>2</v>
      </c>
      <c r="L85" s="153"/>
      <c r="M85" s="154">
        <f>IFERROR(VLOOKUP($L85,'2-2 引出数据_合同数据仓库'!$B$2:$BP$10000,3,FALSE),0)</f>
        <v>0</v>
      </c>
      <c r="N85" s="128"/>
      <c r="O85" s="154">
        <f>IFERROR(VLOOKUP((LEFT(VLOOKUP($L85,'2-2 引出数据_合同数据仓库'!$B$2:$BP$10000,64,FALSE),15)&amp;(RIGHT(VLOOKUP($L85,'2-2 引出数据_合同数据仓库'!$B$2:$BP$10000,64,FALSE),4)+1)),'2-2 引出数据_合同数据仓库'!$B$2:$BP$10000,3,FALSE),0)</f>
        <v>0</v>
      </c>
      <c r="P85" s="128"/>
      <c r="Q85" s="128">
        <f>IFERROR(VLOOKUP($L85,'2-2 引出数据_合同数据仓库'!$B$2:$BP$10000,28,FALSE),0)</f>
        <v>0</v>
      </c>
      <c r="R85" s="128">
        <f>IFERROR(VLOOKUP($L85,'2-2 引出数据_合同数据仓库'!$B$2:$BP$10000,29,FALSE),0)</f>
        <v>0</v>
      </c>
      <c r="S85" s="128">
        <f>IFERROR(VLOOKUP($L85,'2-2 引出数据_合同数据仓库'!$B$2:$BP$10000,4,FALSE),0)</f>
        <v>0</v>
      </c>
      <c r="T85" s="128"/>
      <c r="U85" s="128">
        <f>IFERROR(VLOOKUP($L85,'2-2 引出数据_合同数据仓库'!$B$2:$BP$10000,15,FALSE),0)</f>
        <v>0</v>
      </c>
      <c r="V85" s="128">
        <f t="shared" si="994"/>
        <v>0</v>
      </c>
      <c r="W85" s="128"/>
      <c r="X85" s="160">
        <v>45658</v>
      </c>
      <c r="Y85" s="160">
        <f t="shared" si="995"/>
        <v>45688</v>
      </c>
      <c r="Z85" s="164">
        <f t="shared" si="996"/>
        <v>0</v>
      </c>
      <c r="AA85" s="160">
        <f t="shared" si="997"/>
        <v>45689</v>
      </c>
      <c r="AB85" s="160">
        <f t="shared" si="998"/>
        <v>45716</v>
      </c>
      <c r="AC85" s="164">
        <f t="shared" si="999"/>
        <v>0</v>
      </c>
      <c r="AD85" s="160">
        <f t="shared" si="1000"/>
        <v>45717</v>
      </c>
      <c r="AE85" s="160">
        <f t="shared" si="1001"/>
        <v>45747</v>
      </c>
      <c r="AF85" s="164">
        <f t="shared" si="1002"/>
        <v>0</v>
      </c>
      <c r="AG85" s="160">
        <f t="shared" si="1003"/>
        <v>45748</v>
      </c>
      <c r="AH85" s="160">
        <f t="shared" si="1004"/>
        <v>45777</v>
      </c>
      <c r="AI85" s="164">
        <f t="shared" si="1005"/>
        <v>0</v>
      </c>
      <c r="AJ85" s="160">
        <f t="shared" si="1006"/>
        <v>45778</v>
      </c>
      <c r="AK85" s="160">
        <f t="shared" si="1007"/>
        <v>45808</v>
      </c>
      <c r="AL85" s="164">
        <f t="shared" si="1008"/>
        <v>0</v>
      </c>
      <c r="AM85" s="160">
        <f t="shared" si="1009"/>
        <v>45809</v>
      </c>
      <c r="AN85" s="160">
        <f t="shared" si="1010"/>
        <v>45838</v>
      </c>
      <c r="AO85" s="164">
        <f t="shared" si="1011"/>
        <v>0</v>
      </c>
      <c r="AP85" s="160">
        <f t="shared" si="1012"/>
        <v>45839</v>
      </c>
      <c r="AQ85" s="160">
        <f t="shared" si="1013"/>
        <v>45869</v>
      </c>
      <c r="AR85" s="164">
        <f t="shared" si="1014"/>
        <v>0</v>
      </c>
      <c r="AS85" s="160">
        <f t="shared" si="1015"/>
        <v>45870</v>
      </c>
      <c r="AT85" s="160">
        <f t="shared" si="1016"/>
        <v>45900</v>
      </c>
      <c r="AU85" s="164">
        <f t="shared" si="1017"/>
        <v>0</v>
      </c>
      <c r="AV85" s="160">
        <f t="shared" si="1018"/>
        <v>45901</v>
      </c>
      <c r="AW85" s="160">
        <f t="shared" si="1019"/>
        <v>45930</v>
      </c>
      <c r="AX85" s="164">
        <f t="shared" si="1020"/>
        <v>0</v>
      </c>
      <c r="AY85" s="160">
        <f t="shared" si="1021"/>
        <v>45931</v>
      </c>
      <c r="AZ85" s="160">
        <f t="shared" si="1022"/>
        <v>45961</v>
      </c>
      <c r="BA85" s="164">
        <f t="shared" si="1023"/>
        <v>0</v>
      </c>
      <c r="BB85" s="160">
        <f t="shared" si="1024"/>
        <v>45962</v>
      </c>
      <c r="BC85" s="160">
        <f t="shared" si="1025"/>
        <v>45991</v>
      </c>
      <c r="BD85" s="164">
        <f t="shared" si="1026"/>
        <v>0</v>
      </c>
      <c r="BE85" s="160">
        <f t="shared" si="1027"/>
        <v>45992</v>
      </c>
      <c r="BF85" s="160">
        <f t="shared" si="1028"/>
        <v>46022</v>
      </c>
      <c r="BG85" s="164">
        <f t="shared" si="1029"/>
        <v>0</v>
      </c>
      <c r="BH85" s="160">
        <v>46023</v>
      </c>
      <c r="BI85" s="160">
        <f t="shared" si="1030"/>
        <v>46053</v>
      </c>
      <c r="BJ85" s="164">
        <f t="shared" si="1031"/>
        <v>0</v>
      </c>
      <c r="BK85" s="160">
        <f t="shared" si="1032"/>
        <v>46054</v>
      </c>
      <c r="BL85" s="160">
        <f t="shared" si="1033"/>
        <v>46081</v>
      </c>
      <c r="BM85" s="164">
        <f t="shared" si="1034"/>
        <v>0</v>
      </c>
      <c r="BN85" s="160">
        <f t="shared" si="1035"/>
        <v>46082</v>
      </c>
      <c r="BO85" s="160">
        <f t="shared" si="1036"/>
        <v>46112</v>
      </c>
      <c r="BP85" s="164">
        <f t="shared" si="1037"/>
        <v>0</v>
      </c>
      <c r="BQ85" s="160">
        <f t="shared" si="1038"/>
        <v>46113</v>
      </c>
      <c r="BR85" s="160">
        <f t="shared" si="1039"/>
        <v>46142</v>
      </c>
      <c r="BS85" s="164">
        <f t="shared" si="1040"/>
        <v>0</v>
      </c>
      <c r="BT85" s="160">
        <f t="shared" si="1041"/>
        <v>46143</v>
      </c>
      <c r="BU85" s="160">
        <f t="shared" si="1042"/>
        <v>46173</v>
      </c>
      <c r="BV85" s="164">
        <f t="shared" si="1043"/>
        <v>0</v>
      </c>
      <c r="BW85" s="160">
        <f t="shared" si="1044"/>
        <v>46174</v>
      </c>
      <c r="BX85" s="160">
        <f t="shared" si="1045"/>
        <v>46203</v>
      </c>
      <c r="BY85" s="164">
        <f t="shared" si="1046"/>
        <v>0</v>
      </c>
      <c r="BZ85" s="160">
        <f t="shared" si="1047"/>
        <v>46204</v>
      </c>
      <c r="CA85" s="160">
        <f t="shared" si="1048"/>
        <v>46234</v>
      </c>
      <c r="CB85" s="164">
        <f t="shared" si="1049"/>
        <v>0</v>
      </c>
      <c r="CC85" s="160">
        <f t="shared" si="1050"/>
        <v>46235</v>
      </c>
      <c r="CD85" s="160">
        <f t="shared" si="1051"/>
        <v>46265</v>
      </c>
      <c r="CE85" s="164">
        <f t="shared" si="1052"/>
        <v>0</v>
      </c>
      <c r="CF85" s="160">
        <f t="shared" si="1053"/>
        <v>46266</v>
      </c>
      <c r="CG85" s="160">
        <f t="shared" si="1054"/>
        <v>46295</v>
      </c>
      <c r="CH85" s="164">
        <f t="shared" si="1055"/>
        <v>0</v>
      </c>
      <c r="CI85" s="160">
        <f t="shared" si="1056"/>
        <v>46296</v>
      </c>
      <c r="CJ85" s="160">
        <f t="shared" si="1057"/>
        <v>46326</v>
      </c>
      <c r="CK85" s="164">
        <f t="shared" si="1058"/>
        <v>0</v>
      </c>
      <c r="CL85" s="160">
        <f t="shared" si="1059"/>
        <v>46327</v>
      </c>
      <c r="CM85" s="160">
        <f t="shared" si="1060"/>
        <v>46356</v>
      </c>
      <c r="CN85" s="164">
        <f t="shared" si="1061"/>
        <v>0</v>
      </c>
      <c r="CO85" s="160">
        <f t="shared" si="1062"/>
        <v>46357</v>
      </c>
      <c r="CP85" s="160">
        <f t="shared" si="1063"/>
        <v>46387</v>
      </c>
      <c r="CQ85" s="164">
        <f t="shared" si="1064"/>
        <v>0</v>
      </c>
    </row>
    <row r="86" s="86" customFormat="1" ht="24" customHeight="1" outlineLevel="4" spans="1:95">
      <c r="A86" s="125"/>
      <c r="B86" s="126"/>
      <c r="C86" s="127"/>
      <c r="D86" s="125"/>
      <c r="E86" s="126"/>
      <c r="F86" s="126"/>
      <c r="G86" s="126"/>
      <c r="H86" s="128"/>
      <c r="I86" s="128"/>
      <c r="J86" s="128">
        <f t="shared" si="814"/>
        <v>0</v>
      </c>
      <c r="K86" s="128">
        <f t="shared" si="1065"/>
        <v>3</v>
      </c>
      <c r="L86" s="153"/>
      <c r="M86" s="154">
        <f>IFERROR(VLOOKUP($L86,'2-2 引出数据_合同数据仓库'!$B$2:$BP$10000,3,FALSE),0)</f>
        <v>0</v>
      </c>
      <c r="N86" s="128"/>
      <c r="O86" s="154">
        <f>IFERROR(VLOOKUP((LEFT(VLOOKUP($L86,'2-2 引出数据_合同数据仓库'!$B$2:$BP$10000,64,FALSE),15)&amp;(RIGHT(VLOOKUP($L86,'2-2 引出数据_合同数据仓库'!$B$2:$BP$10000,64,FALSE),4)+1)),'2-2 引出数据_合同数据仓库'!$B$2:$BP$10000,3,FALSE),0)</f>
        <v>0</v>
      </c>
      <c r="P86" s="128"/>
      <c r="Q86" s="128">
        <f>IFERROR(VLOOKUP($L86,'2-2 引出数据_合同数据仓库'!$B$2:$BP$10000,28,FALSE),0)</f>
        <v>0</v>
      </c>
      <c r="R86" s="128">
        <f>IFERROR(VLOOKUP($L86,'2-2 引出数据_合同数据仓库'!$B$2:$BP$10000,29,FALSE),0)</f>
        <v>0</v>
      </c>
      <c r="S86" s="128">
        <f>IFERROR(VLOOKUP($L86,'2-2 引出数据_合同数据仓库'!$B$2:$BP$10000,4,FALSE),0)</f>
        <v>0</v>
      </c>
      <c r="T86" s="128"/>
      <c r="U86" s="128">
        <f>IFERROR(VLOOKUP($L86,'2-2 引出数据_合同数据仓库'!$B$2:$BP$10000,15,FALSE),0)</f>
        <v>0</v>
      </c>
      <c r="V86" s="128">
        <f t="shared" si="994"/>
        <v>0</v>
      </c>
      <c r="W86" s="128"/>
      <c r="X86" s="160">
        <v>45658</v>
      </c>
      <c r="Y86" s="160">
        <f t="shared" si="995"/>
        <v>45688</v>
      </c>
      <c r="Z86" s="164">
        <f t="shared" si="996"/>
        <v>0</v>
      </c>
      <c r="AA86" s="160">
        <f t="shared" si="997"/>
        <v>45689</v>
      </c>
      <c r="AB86" s="160">
        <f t="shared" si="998"/>
        <v>45716</v>
      </c>
      <c r="AC86" s="164">
        <f t="shared" si="999"/>
        <v>0</v>
      </c>
      <c r="AD86" s="160">
        <f t="shared" si="1000"/>
        <v>45717</v>
      </c>
      <c r="AE86" s="160">
        <f t="shared" si="1001"/>
        <v>45747</v>
      </c>
      <c r="AF86" s="164">
        <f t="shared" si="1002"/>
        <v>0</v>
      </c>
      <c r="AG86" s="160">
        <f t="shared" si="1003"/>
        <v>45748</v>
      </c>
      <c r="AH86" s="160">
        <f t="shared" si="1004"/>
        <v>45777</v>
      </c>
      <c r="AI86" s="164">
        <f t="shared" si="1005"/>
        <v>0</v>
      </c>
      <c r="AJ86" s="160">
        <f t="shared" si="1006"/>
        <v>45778</v>
      </c>
      <c r="AK86" s="160">
        <f t="shared" si="1007"/>
        <v>45808</v>
      </c>
      <c r="AL86" s="164">
        <f t="shared" si="1008"/>
        <v>0</v>
      </c>
      <c r="AM86" s="160">
        <f t="shared" si="1009"/>
        <v>45809</v>
      </c>
      <c r="AN86" s="160">
        <f t="shared" si="1010"/>
        <v>45838</v>
      </c>
      <c r="AO86" s="164">
        <f t="shared" si="1011"/>
        <v>0</v>
      </c>
      <c r="AP86" s="160">
        <f t="shared" si="1012"/>
        <v>45839</v>
      </c>
      <c r="AQ86" s="160">
        <f t="shared" si="1013"/>
        <v>45869</v>
      </c>
      <c r="AR86" s="164">
        <f t="shared" si="1014"/>
        <v>0</v>
      </c>
      <c r="AS86" s="160">
        <f t="shared" si="1015"/>
        <v>45870</v>
      </c>
      <c r="AT86" s="160">
        <f t="shared" si="1016"/>
        <v>45900</v>
      </c>
      <c r="AU86" s="164">
        <f t="shared" si="1017"/>
        <v>0</v>
      </c>
      <c r="AV86" s="160">
        <f t="shared" si="1018"/>
        <v>45901</v>
      </c>
      <c r="AW86" s="160">
        <f t="shared" si="1019"/>
        <v>45930</v>
      </c>
      <c r="AX86" s="164">
        <f t="shared" si="1020"/>
        <v>0</v>
      </c>
      <c r="AY86" s="160">
        <f t="shared" si="1021"/>
        <v>45931</v>
      </c>
      <c r="AZ86" s="160">
        <f t="shared" si="1022"/>
        <v>45961</v>
      </c>
      <c r="BA86" s="164">
        <f t="shared" si="1023"/>
        <v>0</v>
      </c>
      <c r="BB86" s="160">
        <f t="shared" si="1024"/>
        <v>45962</v>
      </c>
      <c r="BC86" s="160">
        <f t="shared" si="1025"/>
        <v>45991</v>
      </c>
      <c r="BD86" s="164">
        <f t="shared" si="1026"/>
        <v>0</v>
      </c>
      <c r="BE86" s="160">
        <f t="shared" si="1027"/>
        <v>45992</v>
      </c>
      <c r="BF86" s="160">
        <f t="shared" si="1028"/>
        <v>46022</v>
      </c>
      <c r="BG86" s="164">
        <f t="shared" si="1029"/>
        <v>0</v>
      </c>
      <c r="BH86" s="160">
        <v>46023</v>
      </c>
      <c r="BI86" s="160">
        <f t="shared" si="1030"/>
        <v>46053</v>
      </c>
      <c r="BJ86" s="164">
        <f t="shared" si="1031"/>
        <v>0</v>
      </c>
      <c r="BK86" s="160">
        <f t="shared" si="1032"/>
        <v>46054</v>
      </c>
      <c r="BL86" s="160">
        <f t="shared" si="1033"/>
        <v>46081</v>
      </c>
      <c r="BM86" s="164">
        <f t="shared" si="1034"/>
        <v>0</v>
      </c>
      <c r="BN86" s="160">
        <f t="shared" si="1035"/>
        <v>46082</v>
      </c>
      <c r="BO86" s="160">
        <f t="shared" si="1036"/>
        <v>46112</v>
      </c>
      <c r="BP86" s="164">
        <f t="shared" si="1037"/>
        <v>0</v>
      </c>
      <c r="BQ86" s="160">
        <f t="shared" si="1038"/>
        <v>46113</v>
      </c>
      <c r="BR86" s="160">
        <f t="shared" si="1039"/>
        <v>46142</v>
      </c>
      <c r="BS86" s="164">
        <f t="shared" si="1040"/>
        <v>0</v>
      </c>
      <c r="BT86" s="160">
        <f t="shared" si="1041"/>
        <v>46143</v>
      </c>
      <c r="BU86" s="160">
        <f t="shared" si="1042"/>
        <v>46173</v>
      </c>
      <c r="BV86" s="164">
        <f t="shared" si="1043"/>
        <v>0</v>
      </c>
      <c r="BW86" s="160">
        <f t="shared" si="1044"/>
        <v>46174</v>
      </c>
      <c r="BX86" s="160">
        <f t="shared" si="1045"/>
        <v>46203</v>
      </c>
      <c r="BY86" s="164">
        <f t="shared" si="1046"/>
        <v>0</v>
      </c>
      <c r="BZ86" s="160">
        <f t="shared" si="1047"/>
        <v>46204</v>
      </c>
      <c r="CA86" s="160">
        <f t="shared" si="1048"/>
        <v>46234</v>
      </c>
      <c r="CB86" s="164">
        <f t="shared" si="1049"/>
        <v>0</v>
      </c>
      <c r="CC86" s="160">
        <f t="shared" si="1050"/>
        <v>46235</v>
      </c>
      <c r="CD86" s="160">
        <f t="shared" si="1051"/>
        <v>46265</v>
      </c>
      <c r="CE86" s="164">
        <f t="shared" si="1052"/>
        <v>0</v>
      </c>
      <c r="CF86" s="160">
        <f t="shared" si="1053"/>
        <v>46266</v>
      </c>
      <c r="CG86" s="160">
        <f t="shared" si="1054"/>
        <v>46295</v>
      </c>
      <c r="CH86" s="164">
        <f t="shared" si="1055"/>
        <v>0</v>
      </c>
      <c r="CI86" s="160">
        <f t="shared" si="1056"/>
        <v>46296</v>
      </c>
      <c r="CJ86" s="160">
        <f t="shared" si="1057"/>
        <v>46326</v>
      </c>
      <c r="CK86" s="164">
        <f t="shared" si="1058"/>
        <v>0</v>
      </c>
      <c r="CL86" s="160">
        <f t="shared" si="1059"/>
        <v>46327</v>
      </c>
      <c r="CM86" s="160">
        <f t="shared" si="1060"/>
        <v>46356</v>
      </c>
      <c r="CN86" s="164">
        <f t="shared" si="1061"/>
        <v>0</v>
      </c>
      <c r="CO86" s="160">
        <f t="shared" si="1062"/>
        <v>46357</v>
      </c>
      <c r="CP86" s="160">
        <f t="shared" si="1063"/>
        <v>46387</v>
      </c>
      <c r="CQ86" s="164">
        <f t="shared" si="1064"/>
        <v>0</v>
      </c>
    </row>
    <row r="87" s="86" customFormat="1" ht="24" customHeight="1" outlineLevel="4" spans="1:95">
      <c r="A87" s="125"/>
      <c r="B87" s="126"/>
      <c r="C87" s="127"/>
      <c r="D87" s="125"/>
      <c r="E87" s="126"/>
      <c r="F87" s="126"/>
      <c r="G87" s="126"/>
      <c r="H87" s="128"/>
      <c r="I87" s="128"/>
      <c r="J87" s="128">
        <f t="shared" si="814"/>
        <v>0</v>
      </c>
      <c r="K87" s="128">
        <f t="shared" si="1065"/>
        <v>4</v>
      </c>
      <c r="L87" s="153"/>
      <c r="M87" s="154">
        <f>IFERROR(VLOOKUP($L87,'2-2 引出数据_合同数据仓库'!$B$2:$BP$10000,3,FALSE),0)</f>
        <v>0</v>
      </c>
      <c r="N87" s="128"/>
      <c r="O87" s="154">
        <f>IFERROR(VLOOKUP((LEFT(VLOOKUP($L87,'2-2 引出数据_合同数据仓库'!$B$2:$BP$10000,64,FALSE),15)&amp;(RIGHT(VLOOKUP($L87,'2-2 引出数据_合同数据仓库'!$B$2:$BP$10000,64,FALSE),4)+1)),'2-2 引出数据_合同数据仓库'!$B$2:$BP$10000,3,FALSE),0)</f>
        <v>0</v>
      </c>
      <c r="P87" s="128"/>
      <c r="Q87" s="128">
        <f>IFERROR(VLOOKUP($L87,'2-2 引出数据_合同数据仓库'!$B$2:$BP$10000,28,FALSE),0)</f>
        <v>0</v>
      </c>
      <c r="R87" s="128">
        <f>IFERROR(VLOOKUP($L87,'2-2 引出数据_合同数据仓库'!$B$2:$BP$10000,29,FALSE),0)</f>
        <v>0</v>
      </c>
      <c r="S87" s="128">
        <f>IFERROR(VLOOKUP($L87,'2-2 引出数据_合同数据仓库'!$B$2:$BP$10000,4,FALSE),0)</f>
        <v>0</v>
      </c>
      <c r="T87" s="128"/>
      <c r="U87" s="128">
        <f>IFERROR(VLOOKUP($L87,'2-2 引出数据_合同数据仓库'!$B$2:$BP$10000,15,FALSE),0)</f>
        <v>0</v>
      </c>
      <c r="V87" s="128">
        <f t="shared" si="994"/>
        <v>0</v>
      </c>
      <c r="W87" s="128"/>
      <c r="X87" s="160">
        <v>45658</v>
      </c>
      <c r="Y87" s="160">
        <f t="shared" si="995"/>
        <v>45688</v>
      </c>
      <c r="Z87" s="164">
        <f t="shared" si="996"/>
        <v>0</v>
      </c>
      <c r="AA87" s="160">
        <f t="shared" si="997"/>
        <v>45689</v>
      </c>
      <c r="AB87" s="160">
        <f t="shared" si="998"/>
        <v>45716</v>
      </c>
      <c r="AC87" s="164">
        <f t="shared" si="999"/>
        <v>0</v>
      </c>
      <c r="AD87" s="160">
        <f t="shared" si="1000"/>
        <v>45717</v>
      </c>
      <c r="AE87" s="160">
        <f t="shared" si="1001"/>
        <v>45747</v>
      </c>
      <c r="AF87" s="164">
        <f t="shared" si="1002"/>
        <v>0</v>
      </c>
      <c r="AG87" s="160">
        <f t="shared" si="1003"/>
        <v>45748</v>
      </c>
      <c r="AH87" s="160">
        <f t="shared" si="1004"/>
        <v>45777</v>
      </c>
      <c r="AI87" s="164">
        <f t="shared" si="1005"/>
        <v>0</v>
      </c>
      <c r="AJ87" s="160">
        <f t="shared" si="1006"/>
        <v>45778</v>
      </c>
      <c r="AK87" s="160">
        <f t="shared" si="1007"/>
        <v>45808</v>
      </c>
      <c r="AL87" s="164">
        <f t="shared" si="1008"/>
        <v>0</v>
      </c>
      <c r="AM87" s="160">
        <f t="shared" si="1009"/>
        <v>45809</v>
      </c>
      <c r="AN87" s="160">
        <f t="shared" si="1010"/>
        <v>45838</v>
      </c>
      <c r="AO87" s="164">
        <f t="shared" si="1011"/>
        <v>0</v>
      </c>
      <c r="AP87" s="160">
        <f t="shared" si="1012"/>
        <v>45839</v>
      </c>
      <c r="AQ87" s="160">
        <f t="shared" si="1013"/>
        <v>45869</v>
      </c>
      <c r="AR87" s="164">
        <f t="shared" si="1014"/>
        <v>0</v>
      </c>
      <c r="AS87" s="160">
        <f t="shared" si="1015"/>
        <v>45870</v>
      </c>
      <c r="AT87" s="160">
        <f t="shared" si="1016"/>
        <v>45900</v>
      </c>
      <c r="AU87" s="164">
        <f t="shared" si="1017"/>
        <v>0</v>
      </c>
      <c r="AV87" s="160">
        <f t="shared" si="1018"/>
        <v>45901</v>
      </c>
      <c r="AW87" s="160">
        <f t="shared" si="1019"/>
        <v>45930</v>
      </c>
      <c r="AX87" s="164">
        <f t="shared" si="1020"/>
        <v>0</v>
      </c>
      <c r="AY87" s="160">
        <f t="shared" si="1021"/>
        <v>45931</v>
      </c>
      <c r="AZ87" s="160">
        <f t="shared" si="1022"/>
        <v>45961</v>
      </c>
      <c r="BA87" s="164">
        <f t="shared" si="1023"/>
        <v>0</v>
      </c>
      <c r="BB87" s="160">
        <f t="shared" si="1024"/>
        <v>45962</v>
      </c>
      <c r="BC87" s="160">
        <f t="shared" si="1025"/>
        <v>45991</v>
      </c>
      <c r="BD87" s="164">
        <f t="shared" si="1026"/>
        <v>0</v>
      </c>
      <c r="BE87" s="160">
        <f t="shared" si="1027"/>
        <v>45992</v>
      </c>
      <c r="BF87" s="160">
        <f t="shared" si="1028"/>
        <v>46022</v>
      </c>
      <c r="BG87" s="164">
        <f t="shared" si="1029"/>
        <v>0</v>
      </c>
      <c r="BH87" s="160">
        <v>46023</v>
      </c>
      <c r="BI87" s="160">
        <f t="shared" si="1030"/>
        <v>46053</v>
      </c>
      <c r="BJ87" s="164">
        <f t="shared" si="1031"/>
        <v>0</v>
      </c>
      <c r="BK87" s="160">
        <f t="shared" si="1032"/>
        <v>46054</v>
      </c>
      <c r="BL87" s="160">
        <f t="shared" si="1033"/>
        <v>46081</v>
      </c>
      <c r="BM87" s="164">
        <f t="shared" si="1034"/>
        <v>0</v>
      </c>
      <c r="BN87" s="160">
        <f t="shared" si="1035"/>
        <v>46082</v>
      </c>
      <c r="BO87" s="160">
        <f t="shared" si="1036"/>
        <v>46112</v>
      </c>
      <c r="BP87" s="164">
        <f t="shared" si="1037"/>
        <v>0</v>
      </c>
      <c r="BQ87" s="160">
        <f t="shared" si="1038"/>
        <v>46113</v>
      </c>
      <c r="BR87" s="160">
        <f t="shared" si="1039"/>
        <v>46142</v>
      </c>
      <c r="BS87" s="164">
        <f t="shared" si="1040"/>
        <v>0</v>
      </c>
      <c r="BT87" s="160">
        <f t="shared" si="1041"/>
        <v>46143</v>
      </c>
      <c r="BU87" s="160">
        <f t="shared" si="1042"/>
        <v>46173</v>
      </c>
      <c r="BV87" s="164">
        <f t="shared" si="1043"/>
        <v>0</v>
      </c>
      <c r="BW87" s="160">
        <f t="shared" si="1044"/>
        <v>46174</v>
      </c>
      <c r="BX87" s="160">
        <f t="shared" si="1045"/>
        <v>46203</v>
      </c>
      <c r="BY87" s="164">
        <f t="shared" si="1046"/>
        <v>0</v>
      </c>
      <c r="BZ87" s="160">
        <f t="shared" si="1047"/>
        <v>46204</v>
      </c>
      <c r="CA87" s="160">
        <f t="shared" si="1048"/>
        <v>46234</v>
      </c>
      <c r="CB87" s="164">
        <f t="shared" si="1049"/>
        <v>0</v>
      </c>
      <c r="CC87" s="160">
        <f t="shared" si="1050"/>
        <v>46235</v>
      </c>
      <c r="CD87" s="160">
        <f t="shared" si="1051"/>
        <v>46265</v>
      </c>
      <c r="CE87" s="164">
        <f t="shared" si="1052"/>
        <v>0</v>
      </c>
      <c r="CF87" s="160">
        <f t="shared" si="1053"/>
        <v>46266</v>
      </c>
      <c r="CG87" s="160">
        <f t="shared" si="1054"/>
        <v>46295</v>
      </c>
      <c r="CH87" s="164">
        <f t="shared" si="1055"/>
        <v>0</v>
      </c>
      <c r="CI87" s="160">
        <f t="shared" si="1056"/>
        <v>46296</v>
      </c>
      <c r="CJ87" s="160">
        <f t="shared" si="1057"/>
        <v>46326</v>
      </c>
      <c r="CK87" s="164">
        <f t="shared" si="1058"/>
        <v>0</v>
      </c>
      <c r="CL87" s="160">
        <f t="shared" si="1059"/>
        <v>46327</v>
      </c>
      <c r="CM87" s="160">
        <f t="shared" si="1060"/>
        <v>46356</v>
      </c>
      <c r="CN87" s="164">
        <f t="shared" si="1061"/>
        <v>0</v>
      </c>
      <c r="CO87" s="160">
        <f t="shared" si="1062"/>
        <v>46357</v>
      </c>
      <c r="CP87" s="160">
        <f t="shared" si="1063"/>
        <v>46387</v>
      </c>
      <c r="CQ87" s="164">
        <f t="shared" si="1064"/>
        <v>0</v>
      </c>
    </row>
    <row r="88" s="86" customFormat="1" ht="24" customHeight="1" outlineLevel="4" spans="1:95">
      <c r="A88" s="129" t="s">
        <v>2806</v>
      </c>
      <c r="B88" s="130"/>
      <c r="C88" s="130"/>
      <c r="D88" s="130"/>
      <c r="E88" s="130"/>
      <c r="F88" s="130"/>
      <c r="G88" s="131"/>
      <c r="H88" s="132"/>
      <c r="I88" s="132"/>
      <c r="J88" s="132"/>
      <c r="K88" s="132"/>
      <c r="L88" s="155"/>
      <c r="M88" s="155"/>
      <c r="N88" s="132"/>
      <c r="O88" s="132"/>
      <c r="P88" s="132"/>
      <c r="Q88" s="132"/>
      <c r="R88" s="132"/>
      <c r="S88" s="132"/>
      <c r="T88" s="132"/>
      <c r="U88" s="132"/>
      <c r="V88" s="132"/>
      <c r="W88" s="132"/>
      <c r="X88" s="132"/>
      <c r="Y88" s="132"/>
      <c r="Z88" s="132"/>
      <c r="AA88" s="132"/>
      <c r="AB88" s="132"/>
      <c r="AC88" s="132"/>
      <c r="AD88" s="132"/>
      <c r="AE88" s="132"/>
      <c r="AF88" s="132"/>
      <c r="AG88" s="132"/>
      <c r="AH88" s="132"/>
      <c r="AI88" s="132"/>
      <c r="AJ88" s="132"/>
      <c r="AK88" s="132"/>
      <c r="AL88" s="132"/>
      <c r="AM88" s="132"/>
      <c r="AN88" s="132"/>
      <c r="AO88" s="132"/>
      <c r="AP88" s="132"/>
      <c r="AQ88" s="132"/>
      <c r="AR88" s="132"/>
      <c r="AS88" s="132"/>
      <c r="AT88" s="132"/>
      <c r="AU88" s="132"/>
      <c r="AV88" s="132"/>
      <c r="AW88" s="132"/>
      <c r="AX88" s="132"/>
      <c r="AY88" s="132"/>
      <c r="AZ88" s="132"/>
      <c r="BA88" s="132"/>
      <c r="BB88" s="132"/>
      <c r="BC88" s="132"/>
      <c r="BD88" s="132"/>
      <c r="BE88" s="132"/>
      <c r="BF88" s="132"/>
      <c r="BG88" s="132"/>
      <c r="BH88" s="132"/>
      <c r="BI88" s="132"/>
      <c r="BJ88" s="132"/>
      <c r="BK88" s="132"/>
      <c r="BL88" s="132"/>
      <c r="BM88" s="132"/>
      <c r="BN88" s="132"/>
      <c r="BO88" s="132"/>
      <c r="BP88" s="132"/>
      <c r="BQ88" s="132"/>
      <c r="BR88" s="132"/>
      <c r="BS88" s="132"/>
      <c r="BT88" s="132"/>
      <c r="BU88" s="132"/>
      <c r="BV88" s="132"/>
      <c r="BW88" s="132"/>
      <c r="BX88" s="132"/>
      <c r="BY88" s="132"/>
      <c r="BZ88" s="132"/>
      <c r="CA88" s="132"/>
      <c r="CB88" s="132"/>
      <c r="CC88" s="132"/>
      <c r="CD88" s="132"/>
      <c r="CE88" s="132"/>
      <c r="CF88" s="132"/>
      <c r="CG88" s="132"/>
      <c r="CH88" s="132"/>
      <c r="CI88" s="132"/>
      <c r="CJ88" s="132"/>
      <c r="CK88" s="132"/>
      <c r="CL88" s="132"/>
      <c r="CM88" s="132"/>
      <c r="CN88" s="132"/>
      <c r="CO88" s="132"/>
      <c r="CP88" s="132"/>
      <c r="CQ88" s="132"/>
    </row>
    <row r="89" ht="24" customHeight="1" outlineLevel="3" spans="1:95">
      <c r="A89" s="121"/>
      <c r="B89" s="122" t="s">
        <v>784</v>
      </c>
      <c r="C89" s="123" t="s">
        <v>1016</v>
      </c>
      <c r="D89" s="121" t="s">
        <v>25</v>
      </c>
      <c r="E89" s="122"/>
      <c r="F89" s="122"/>
      <c r="G89" s="122"/>
      <c r="H89" s="124">
        <f>X89+AA89+AD89+AG89+AJ89+AM89+AP89+AS89+AV89+AY89+BB89+BE89</f>
        <v>0</v>
      </c>
      <c r="I89" s="124">
        <f>Y89+AB89+AE89+AH89+AK89+AN89+AQ89+AT89+AW89+AZ89+BC89+BF89</f>
        <v>0</v>
      </c>
      <c r="J89" s="124">
        <f t="shared" si="814"/>
        <v>0</v>
      </c>
      <c r="K89" s="124"/>
      <c r="L89" s="152"/>
      <c r="M89" s="152"/>
      <c r="N89" s="124"/>
      <c r="O89" s="124"/>
      <c r="P89" s="124"/>
      <c r="Q89" s="124"/>
      <c r="R89" s="124"/>
      <c r="S89" s="124"/>
      <c r="T89" s="124"/>
      <c r="U89" s="124"/>
      <c r="V89" s="124"/>
      <c r="W89" s="124"/>
      <c r="X89" s="124">
        <f>VLOOKUP($C89,'1 预算编制表单'!$C:$BJ,27,FALSE)</f>
        <v>0</v>
      </c>
      <c r="Y89" s="124">
        <f>X89-Z89</f>
        <v>0</v>
      </c>
      <c r="Z89" s="124">
        <f>SUM(Z90:Z94)</f>
        <v>0</v>
      </c>
      <c r="AA89" s="124">
        <f>VLOOKUP($C89,'1 预算编制表单'!$C:$BJ,30,FALSE)</f>
        <v>0</v>
      </c>
      <c r="AB89" s="124">
        <f>AA89-AC89</f>
        <v>0</v>
      </c>
      <c r="AC89" s="124">
        <f>SUM(AC90:AC94)</f>
        <v>0</v>
      </c>
      <c r="AD89" s="124">
        <f>VLOOKUP($C89,'1 预算编制表单'!$C:$BJ,33,FALSE)</f>
        <v>0</v>
      </c>
      <c r="AE89" s="124">
        <f>AD89-AF89</f>
        <v>0</v>
      </c>
      <c r="AF89" s="124">
        <f>SUM(AF90:AF94)</f>
        <v>0</v>
      </c>
      <c r="AG89" s="124">
        <f>VLOOKUP($C89,'1 预算编制表单'!$C:$BJ,36,FALSE)</f>
        <v>0</v>
      </c>
      <c r="AH89" s="124">
        <f>AG89-AI89</f>
        <v>0</v>
      </c>
      <c r="AI89" s="124">
        <f>SUM(AI90:AI94)</f>
        <v>0</v>
      </c>
      <c r="AJ89" s="124">
        <f>VLOOKUP($C89,'1 预算编制表单'!$C:$BJ,39,FALSE)</f>
        <v>0</v>
      </c>
      <c r="AK89" s="124">
        <f>AJ89-AL89</f>
        <v>0</v>
      </c>
      <c r="AL89" s="124">
        <f>SUM(AL90:AL94)</f>
        <v>0</v>
      </c>
      <c r="AM89" s="124">
        <f>VLOOKUP($C89,'1 预算编制表单'!$C:$BJ,42,FALSE)</f>
        <v>0</v>
      </c>
      <c r="AN89" s="124">
        <f>AM89-AO89</f>
        <v>0</v>
      </c>
      <c r="AO89" s="124">
        <f>SUM(AO90:AO94)</f>
        <v>0</v>
      </c>
      <c r="AP89" s="124">
        <f>VLOOKUP($C89,'1 预算编制表单'!$C:$BJ,45,FALSE)</f>
        <v>0</v>
      </c>
      <c r="AQ89" s="124">
        <f>AP89-AR89</f>
        <v>0</v>
      </c>
      <c r="AR89" s="124">
        <f>SUM(AR90:AR94)</f>
        <v>0</v>
      </c>
      <c r="AS89" s="124">
        <f>VLOOKUP($C89,'1 预算编制表单'!$C:$BJ,48,FALSE)</f>
        <v>0</v>
      </c>
      <c r="AT89" s="124">
        <f>AS89-AU89</f>
        <v>0</v>
      </c>
      <c r="AU89" s="124">
        <f>SUM(AU90:AU94)</f>
        <v>0</v>
      </c>
      <c r="AV89" s="124">
        <f>VLOOKUP($C89,'1 预算编制表单'!$C:$BJ,51,FALSE)</f>
        <v>0</v>
      </c>
      <c r="AW89" s="124">
        <f>AV89-AX89</f>
        <v>0</v>
      </c>
      <c r="AX89" s="124">
        <f>SUM(AX90:AX94)</f>
        <v>0</v>
      </c>
      <c r="AY89" s="124">
        <f>VLOOKUP($C89,'1 预算编制表单'!$C:$BJ,54,FALSE)</f>
        <v>0</v>
      </c>
      <c r="AZ89" s="124">
        <f>AY89-BA89</f>
        <v>0</v>
      </c>
      <c r="BA89" s="124">
        <f>SUM(BA90:BA94)</f>
        <v>0</v>
      </c>
      <c r="BB89" s="124">
        <f>VLOOKUP($C89,'1 预算编制表单'!$C:$BJ,57,FALSE)</f>
        <v>0</v>
      </c>
      <c r="BC89" s="124">
        <f>BB89-BD89</f>
        <v>0</v>
      </c>
      <c r="BD89" s="124">
        <f>SUM(BD90:BD94)</f>
        <v>0</v>
      </c>
      <c r="BE89" s="124">
        <f>VLOOKUP($C89,'1 预算编制表单'!$C:$BJ,60,FALSE)</f>
        <v>0</v>
      </c>
      <c r="BF89" s="124">
        <f>BE89-BG89</f>
        <v>0</v>
      </c>
      <c r="BG89" s="124">
        <f>SUM(BG90:BG94)</f>
        <v>0</v>
      </c>
      <c r="BH89" s="124">
        <f>VLOOKUP($C89,'1 预算编制表单'!$C:$BJ,27,FALSE)</f>
        <v>0</v>
      </c>
      <c r="BI89" s="124">
        <f>BH89-BJ89</f>
        <v>0</v>
      </c>
      <c r="BJ89" s="124">
        <f>SUM(BJ90:BJ94)</f>
        <v>0</v>
      </c>
      <c r="BK89" s="124">
        <f>VLOOKUP($C89,'1 预算编制表单'!$C:$BJ,30,FALSE)</f>
        <v>0</v>
      </c>
      <c r="BL89" s="124">
        <f>BK89-BM89</f>
        <v>0</v>
      </c>
      <c r="BM89" s="124">
        <f>SUM(BM90:BM94)</f>
        <v>0</v>
      </c>
      <c r="BN89" s="124">
        <f>VLOOKUP($C89,'1 预算编制表单'!$C:$BJ,33,FALSE)</f>
        <v>0</v>
      </c>
      <c r="BO89" s="124">
        <f>BN89-BP89</f>
        <v>0</v>
      </c>
      <c r="BP89" s="124">
        <f>SUM(BP90:BP94)</f>
        <v>0</v>
      </c>
      <c r="BQ89" s="124">
        <f>VLOOKUP($C89,'1 预算编制表单'!$C:$BJ,36,FALSE)</f>
        <v>0</v>
      </c>
      <c r="BR89" s="124">
        <f>BQ89-BS89</f>
        <v>0</v>
      </c>
      <c r="BS89" s="124">
        <f>SUM(BS90:BS94)</f>
        <v>0</v>
      </c>
      <c r="BT89" s="124">
        <f>VLOOKUP($C89,'1 预算编制表单'!$C:$BJ,39,FALSE)</f>
        <v>0</v>
      </c>
      <c r="BU89" s="124">
        <f>BT89-BV89</f>
        <v>0</v>
      </c>
      <c r="BV89" s="124">
        <f>SUM(BV90:BV94)</f>
        <v>0</v>
      </c>
      <c r="BW89" s="124">
        <f>VLOOKUP($C89,'1 预算编制表单'!$C:$BJ,42,FALSE)</f>
        <v>0</v>
      </c>
      <c r="BX89" s="124">
        <f>BW89-BY89</f>
        <v>0</v>
      </c>
      <c r="BY89" s="124">
        <f>SUM(BY90:BY94)</f>
        <v>0</v>
      </c>
      <c r="BZ89" s="124">
        <f>VLOOKUP($C89,'1 预算编制表单'!$C:$BJ,45,FALSE)</f>
        <v>0</v>
      </c>
      <c r="CA89" s="124">
        <f>BZ89-CB89</f>
        <v>0</v>
      </c>
      <c r="CB89" s="124">
        <f>SUM(CB90:CB94)</f>
        <v>0</v>
      </c>
      <c r="CC89" s="124">
        <f>VLOOKUP($C89,'1 预算编制表单'!$C:$BJ,48,FALSE)</f>
        <v>0</v>
      </c>
      <c r="CD89" s="124">
        <f>CC89-CE89</f>
        <v>0</v>
      </c>
      <c r="CE89" s="124">
        <f>SUM(CE90:CE94)</f>
        <v>0</v>
      </c>
      <c r="CF89" s="124">
        <f>VLOOKUP($C89,'1 预算编制表单'!$C:$BJ,51,FALSE)</f>
        <v>0</v>
      </c>
      <c r="CG89" s="124">
        <f>CF89-CH89</f>
        <v>0</v>
      </c>
      <c r="CH89" s="124">
        <f>SUM(CH90:CH94)</f>
        <v>0</v>
      </c>
      <c r="CI89" s="124">
        <f>VLOOKUP($C89,'1 预算编制表单'!$C:$BJ,54,FALSE)</f>
        <v>0</v>
      </c>
      <c r="CJ89" s="124">
        <f>CI89-CK89</f>
        <v>0</v>
      </c>
      <c r="CK89" s="124">
        <f>SUM(CK90:CK94)</f>
        <v>0</v>
      </c>
      <c r="CL89" s="124">
        <f>VLOOKUP($C89,'1 预算编制表单'!$C:$BJ,57,FALSE)</f>
        <v>0</v>
      </c>
      <c r="CM89" s="124">
        <f>CL89-CN89</f>
        <v>0</v>
      </c>
      <c r="CN89" s="124">
        <f>SUM(CN90:CN94)</f>
        <v>0</v>
      </c>
      <c r="CO89" s="124">
        <f>VLOOKUP($C89,'1 预算编制表单'!$C:$BJ,60,FALSE)</f>
        <v>0</v>
      </c>
      <c r="CP89" s="124">
        <f>CO89-CQ89</f>
        <v>0</v>
      </c>
      <c r="CQ89" s="124">
        <f>SUM(CQ90:CQ94)</f>
        <v>0</v>
      </c>
    </row>
    <row r="90" s="86" customFormat="1" ht="24" customHeight="1" outlineLevel="4" spans="1:95">
      <c r="A90" s="125"/>
      <c r="B90" s="126"/>
      <c r="C90" s="127"/>
      <c r="D90" s="125"/>
      <c r="E90" s="126"/>
      <c r="F90" s="126"/>
      <c r="G90" s="126"/>
      <c r="H90" s="128"/>
      <c r="I90" s="128"/>
      <c r="J90" s="128">
        <f t="shared" si="814"/>
        <v>0</v>
      </c>
      <c r="K90" s="128">
        <v>1</v>
      </c>
      <c r="L90" s="153"/>
      <c r="M90" s="154">
        <f>IFERROR(VLOOKUP($L90,'2-2 引出数据_合同数据仓库'!$B$2:$BP$10000,3,FALSE),0)</f>
        <v>0</v>
      </c>
      <c r="N90" s="128"/>
      <c r="O90" s="154">
        <f>IFERROR(VLOOKUP((LEFT(VLOOKUP($L90,'2-2 引出数据_合同数据仓库'!$B$2:$BP$10000,64,FALSE),15)&amp;(RIGHT(VLOOKUP($L90,'2-2 引出数据_合同数据仓库'!$B$2:$BP$10000,64,FALSE),4)+1)),'2-2 引出数据_合同数据仓库'!$B$2:$BP$10000,3,FALSE),0)</f>
        <v>0</v>
      </c>
      <c r="P90" s="128"/>
      <c r="Q90" s="128">
        <f>IFERROR(VLOOKUP($L90,'2-2 引出数据_合同数据仓库'!$B$2:$BP$10000,28,FALSE),0)</f>
        <v>0</v>
      </c>
      <c r="R90" s="128">
        <f>IFERROR(VLOOKUP($L90,'2-2 引出数据_合同数据仓库'!$B$2:$BP$10000,29,FALSE),0)</f>
        <v>0</v>
      </c>
      <c r="S90" s="128">
        <f>IFERROR(VLOOKUP($L90,'2-2 引出数据_合同数据仓库'!$B$2:$BP$10000,4,FALSE),0)</f>
        <v>0</v>
      </c>
      <c r="T90" s="128"/>
      <c r="U90" s="128">
        <f>IFERROR(VLOOKUP($L90,'2-2 引出数据_合同数据仓库'!$B$2:$BP$10000,15,FALSE),0)</f>
        <v>0</v>
      </c>
      <c r="V90" s="128">
        <f t="shared" ref="V90:V93" si="1066">U90/(S90-R90+1)*365</f>
        <v>0</v>
      </c>
      <c r="W90" s="128"/>
      <c r="X90" s="160">
        <v>45658</v>
      </c>
      <c r="Y90" s="160">
        <f t="shared" ref="Y90:Y93" si="1067">X90+30</f>
        <v>45688</v>
      </c>
      <c r="Z90" s="164">
        <f t="shared" ref="Z90:Z93" si="1068">IFERROR(IF(($R90-Y90)&gt;=0,0,IF(($S90-X90)&lt;0,0,IF(AND(($S90-Y90)&gt;0,(X90-$R90)&gt;0),$V90/365*(Y90-X90+1),IF(AND(($S90-Y90)&lt;=0,(X90-$R90)&gt;0),$V90/365*($S90-X90+1),$V90/365*(Y90-$R90+1))))),0)</f>
        <v>0</v>
      </c>
      <c r="AA90" s="160">
        <f t="shared" ref="AA90:AA93" si="1069">Y90+1</f>
        <v>45689</v>
      </c>
      <c r="AB90" s="160">
        <f t="shared" ref="AB90:AB93" si="1070">AA90+27</f>
        <v>45716</v>
      </c>
      <c r="AC90" s="164">
        <f t="shared" ref="AC90:AC93" si="1071">IFERROR(IF(($R90-AB90)&gt;=0,0,IF(($S90-AA90)&lt;0,0,IF(AND(($S90-AB90)&gt;0,(AA90-$R90)&gt;0),$V90/365*(AB90-AA90+1),IF(AND(($S90-AB90)&lt;=0,(AA90-$R90)&gt;0),$V90/365*($S90-AA90+1),$V90/365*(AB90-$R90+1))))),0)</f>
        <v>0</v>
      </c>
      <c r="AD90" s="160">
        <f t="shared" ref="AD90:AD93" si="1072">AB90+1</f>
        <v>45717</v>
      </c>
      <c r="AE90" s="160">
        <f t="shared" ref="AE90:AE93" si="1073">AD90+30</f>
        <v>45747</v>
      </c>
      <c r="AF90" s="164">
        <f t="shared" ref="AF90:AF93" si="1074">IFERROR(IF(($R90-AE90)&gt;=0,0,IF(($S90-AD90)&lt;0,0,IF(AND(($S90-AE90)&gt;0,(AD90-$R90)&gt;0),$V90/365*(AE90-AD90+1),IF(AND(($S90-AE90)&lt;=0,(AD90-$R90)&gt;0),$V90/365*($S90-AD90+1),$V90/365*(AE90-$R90+1))))),0)</f>
        <v>0</v>
      </c>
      <c r="AG90" s="160">
        <f t="shared" ref="AG90:AG93" si="1075">AE90+1</f>
        <v>45748</v>
      </c>
      <c r="AH90" s="160">
        <f t="shared" ref="AH90:AH93" si="1076">AG90+29</f>
        <v>45777</v>
      </c>
      <c r="AI90" s="164">
        <f t="shared" ref="AI90:AI93" si="1077">IFERROR(IF(($R90-AH90)&gt;=0,0,IF(($S90-AG90)&lt;0,0,IF(AND(($S90-AH90)&gt;0,(AG90-$R90)&gt;0),$V90/365*(AH90-AG90+1),IF(AND(($S90-AH90)&lt;=0,(AG90-$R90)&gt;0),$V90/365*($S90-AG90+1),$V90/365*(AH90-$R90+1))))),0)</f>
        <v>0</v>
      </c>
      <c r="AJ90" s="160">
        <f t="shared" ref="AJ90:AJ93" si="1078">AH90+1</f>
        <v>45778</v>
      </c>
      <c r="AK90" s="160">
        <f t="shared" ref="AK90:AK93" si="1079">AJ90+30</f>
        <v>45808</v>
      </c>
      <c r="AL90" s="164">
        <f t="shared" ref="AL90:AL93" si="1080">IFERROR(IF(($R90-AK90)&gt;=0,0,IF(($S90-AJ90)&lt;0,0,IF(AND(($S90-AK90)&gt;0,(AJ90-$R90)&gt;0),$V90/365*(AK90-AJ90+1),IF(AND(($S90-AK90)&lt;=0,(AJ90-$R90)&gt;0),$V90/365*($S90-AJ90+1),$V90/365*(AK90-$R90+1))))),0)</f>
        <v>0</v>
      </c>
      <c r="AM90" s="160">
        <f t="shared" ref="AM90:AM93" si="1081">AK90+1</f>
        <v>45809</v>
      </c>
      <c r="AN90" s="160">
        <f t="shared" ref="AN90:AN93" si="1082">AM90+29</f>
        <v>45838</v>
      </c>
      <c r="AO90" s="164">
        <f t="shared" ref="AO90:AO93" si="1083">IFERROR(IF(($R90-AN90)&gt;=0,0,IF(($S90-AM90)&lt;0,0,IF(AND(($S90-AN90)&gt;0,(AM90-$R90)&gt;0),$V90/365*(AN90-AM90+1),IF(AND(($S90-AN90)&lt;=0,(AM90-$R90)&gt;0),$V90/365*($S90-AM90+1),$V90/365*(AN90-$R90+1))))),0)</f>
        <v>0</v>
      </c>
      <c r="AP90" s="160">
        <f t="shared" ref="AP90:AP93" si="1084">AN90+1</f>
        <v>45839</v>
      </c>
      <c r="AQ90" s="160">
        <f t="shared" ref="AQ90:AQ93" si="1085">AP90+30</f>
        <v>45869</v>
      </c>
      <c r="AR90" s="164">
        <f t="shared" ref="AR90:AR93" si="1086">IFERROR(IF(($R90-AQ90)&gt;=0,0,IF(($S90-AP90)&lt;0,0,IF(AND(($S90-AQ90)&gt;0,(AP90-$R90)&gt;0),$V90/365*(AQ90-AP90+1),IF(AND(($S90-AQ90)&lt;=0,(AP90-$R90)&gt;0),$V90/365*($S90-AP90+1),$V90/365*(AQ90-$R90+1))))),0)</f>
        <v>0</v>
      </c>
      <c r="AS90" s="160">
        <f t="shared" ref="AS90:AS93" si="1087">AQ90+1</f>
        <v>45870</v>
      </c>
      <c r="AT90" s="160">
        <f t="shared" ref="AT90:AT93" si="1088">AS90+30</f>
        <v>45900</v>
      </c>
      <c r="AU90" s="164">
        <f t="shared" ref="AU90:AU93" si="1089">IFERROR(IF(($R90-AT90)&gt;=0,0,IF(($S90-AS90)&lt;0,0,IF(AND(($S90-AT90)&gt;0,(AS90-$R90)&gt;0),$V90/365*(AT90-AS90+1),IF(AND(($S90-AT90)&lt;=0,(AS90-$R90)&gt;0),$V90/365*($S90-AS90+1),$V90/365*(AT90-$R90+1))))),0)</f>
        <v>0</v>
      </c>
      <c r="AV90" s="160">
        <f t="shared" ref="AV90:AV93" si="1090">AT90+1</f>
        <v>45901</v>
      </c>
      <c r="AW90" s="160">
        <f t="shared" ref="AW90:AW93" si="1091">AV90+29</f>
        <v>45930</v>
      </c>
      <c r="AX90" s="164">
        <f t="shared" ref="AX90:AX93" si="1092">IFERROR(IF(($R90-AW90)&gt;=0,0,IF(($S90-AV90)&lt;0,0,IF(AND(($S90-AW90)&gt;0,(AV90-$R90)&gt;0),$V90/365*(AW90-AV90+1),IF(AND(($S90-AW90)&lt;=0,(AV90-$R90)&gt;0),$V90/365*($S90-AV90+1),$V90/365*(AW90-$R90+1))))),0)</f>
        <v>0</v>
      </c>
      <c r="AY90" s="160">
        <f t="shared" ref="AY90:AY93" si="1093">AW90+1</f>
        <v>45931</v>
      </c>
      <c r="AZ90" s="160">
        <f t="shared" ref="AZ90:AZ93" si="1094">AY90+30</f>
        <v>45961</v>
      </c>
      <c r="BA90" s="164">
        <f t="shared" ref="BA90:BA93" si="1095">IFERROR(IF(($R90-AZ90)&gt;=0,0,IF(($S90-AY90)&lt;0,0,IF(AND(($S90-AZ90)&gt;0,(AY90-$R90)&gt;0),$V90/365*(AZ90-AY90+1),IF(AND(($S90-AZ90)&lt;=0,(AY90-$R90)&gt;0),$V90/365*($S90-AY90+1),$V90/365*(AZ90-$R90+1))))),0)</f>
        <v>0</v>
      </c>
      <c r="BB90" s="160">
        <f t="shared" ref="BB90:BB93" si="1096">AZ90+1</f>
        <v>45962</v>
      </c>
      <c r="BC90" s="160">
        <f t="shared" ref="BC90:BC93" si="1097">BB90+29</f>
        <v>45991</v>
      </c>
      <c r="BD90" s="164">
        <f t="shared" ref="BD90:BD93" si="1098">IFERROR(IF(($R90-BC90)&gt;=0,0,IF(($S90-BB90)&lt;0,0,IF(AND(($S90-BC90)&gt;0,(BB90-$R90)&gt;0),$V90/365*(BC90-BB90+1),IF(AND(($S90-BC90)&lt;=0,(BB90-$R90)&gt;0),$V90/365*($S90-BB90+1),$V90/365*(BC90-$R90+1))))),0)</f>
        <v>0</v>
      </c>
      <c r="BE90" s="160">
        <f t="shared" ref="BE90:BE93" si="1099">BC90+1</f>
        <v>45992</v>
      </c>
      <c r="BF90" s="160">
        <f t="shared" ref="BF90:BF93" si="1100">BE90+30</f>
        <v>46022</v>
      </c>
      <c r="BG90" s="164">
        <f t="shared" ref="BG90:BG93" si="1101">IFERROR(IF(($R90-BF90)&gt;=0,0,IF(($S90-BE90)&lt;0,0,IF(AND(($S90-BF90)&gt;0,(BE90-$R90)&gt;0),$V90/365*(BF90-BE90+1),IF(AND(($S90-BF90)&lt;=0,(BE90-$R90)&gt;0),$V90/365*($S90-BE90+1),$V90/365*(BF90-$R90+1))))),0)</f>
        <v>0</v>
      </c>
      <c r="BH90" s="160">
        <v>46023</v>
      </c>
      <c r="BI90" s="160">
        <f t="shared" ref="BI90:BI93" si="1102">BH90+30</f>
        <v>46053</v>
      </c>
      <c r="BJ90" s="164">
        <f t="shared" ref="BJ90:BJ93" si="1103">IFERROR(IF(($R90-BI90)&gt;=0,0,IF(($S90-BH90)&lt;0,0,IF(AND(($S90-BI90)&gt;0,(BH90-$R90)&gt;0),$V90/365*(BI90-BH90+1),IF(AND(($S90-BI90)&lt;=0,(BH90-$R90)&gt;0),$V90/365*($S90-BH90+1),$V90/365*(BI90-$R90+1))))),0)</f>
        <v>0</v>
      </c>
      <c r="BK90" s="160">
        <f t="shared" ref="BK90:BK93" si="1104">BI90+1</f>
        <v>46054</v>
      </c>
      <c r="BL90" s="160">
        <f t="shared" ref="BL90:BL93" si="1105">BK90+27</f>
        <v>46081</v>
      </c>
      <c r="BM90" s="164">
        <f t="shared" ref="BM90:BM93" si="1106">IFERROR(IF(($R90-BL90)&gt;=0,0,IF(($S90-BK90)&lt;0,0,IF(AND(($S90-BL90)&gt;0,(BK90-$R90)&gt;0),$V90/365*(BL90-BK90+1),IF(AND(($S90-BL90)&lt;=0,(BK90-$R90)&gt;0),$V90/365*($S90-BK90+1),$V90/365*(BL90-$R90+1))))),0)</f>
        <v>0</v>
      </c>
      <c r="BN90" s="160">
        <f t="shared" ref="BN90:BN93" si="1107">BL90+1</f>
        <v>46082</v>
      </c>
      <c r="BO90" s="160">
        <f t="shared" ref="BO90:BO93" si="1108">BN90+30</f>
        <v>46112</v>
      </c>
      <c r="BP90" s="164">
        <f t="shared" ref="BP90:BP93" si="1109">IFERROR(IF(($R90-BO90)&gt;=0,0,IF(($S90-BN90)&lt;0,0,IF(AND(($S90-BO90)&gt;0,(BN90-$R90)&gt;0),$V90/365*(BO90-BN90+1),IF(AND(($S90-BO90)&lt;=0,(BN90-$R90)&gt;0),$V90/365*($S90-BN90+1),$V90/365*(BO90-$R90+1))))),0)</f>
        <v>0</v>
      </c>
      <c r="BQ90" s="160">
        <f t="shared" ref="BQ90:BQ93" si="1110">BO90+1</f>
        <v>46113</v>
      </c>
      <c r="BR90" s="160">
        <f t="shared" ref="BR90:BR93" si="1111">BQ90+29</f>
        <v>46142</v>
      </c>
      <c r="BS90" s="164">
        <f t="shared" ref="BS90:BS93" si="1112">IFERROR(IF(($R90-BR90)&gt;=0,0,IF(($S90-BQ90)&lt;0,0,IF(AND(($S90-BR90)&gt;0,(BQ90-$R90)&gt;0),$V90/365*(BR90-BQ90+1),IF(AND(($S90-BR90)&lt;=0,(BQ90-$R90)&gt;0),$V90/365*($S90-BQ90+1),$V90/365*(BR90-$R90+1))))),0)</f>
        <v>0</v>
      </c>
      <c r="BT90" s="160">
        <f t="shared" ref="BT90:BT93" si="1113">BR90+1</f>
        <v>46143</v>
      </c>
      <c r="BU90" s="160">
        <f t="shared" ref="BU90:BU93" si="1114">BT90+30</f>
        <v>46173</v>
      </c>
      <c r="BV90" s="164">
        <f t="shared" ref="BV90:BV93" si="1115">IFERROR(IF(($R90-BU90)&gt;=0,0,IF(($S90-BT90)&lt;0,0,IF(AND(($S90-BU90)&gt;0,(BT90-$R90)&gt;0),$V90/365*(BU90-BT90+1),IF(AND(($S90-BU90)&lt;=0,(BT90-$R90)&gt;0),$V90/365*($S90-BT90+1),$V90/365*(BU90-$R90+1))))),0)</f>
        <v>0</v>
      </c>
      <c r="BW90" s="160">
        <f t="shared" ref="BW90:BW93" si="1116">BU90+1</f>
        <v>46174</v>
      </c>
      <c r="BX90" s="160">
        <f t="shared" ref="BX90:BX93" si="1117">BW90+29</f>
        <v>46203</v>
      </c>
      <c r="BY90" s="164">
        <f t="shared" ref="BY90:BY93" si="1118">IFERROR(IF(($R90-BX90)&gt;=0,0,IF(($S90-BW90)&lt;0,0,IF(AND(($S90-BX90)&gt;0,(BW90-$R90)&gt;0),$V90/365*(BX90-BW90+1),IF(AND(($S90-BX90)&lt;=0,(BW90-$R90)&gt;0),$V90/365*($S90-BW90+1),$V90/365*(BX90-$R90+1))))),0)</f>
        <v>0</v>
      </c>
      <c r="BZ90" s="160">
        <f t="shared" ref="BZ90:BZ93" si="1119">BX90+1</f>
        <v>46204</v>
      </c>
      <c r="CA90" s="160">
        <f t="shared" ref="CA90:CA93" si="1120">BZ90+30</f>
        <v>46234</v>
      </c>
      <c r="CB90" s="164">
        <f t="shared" ref="CB90:CB93" si="1121">IFERROR(IF(($R90-CA90)&gt;=0,0,IF(($S90-BZ90)&lt;0,0,IF(AND(($S90-CA90)&gt;0,(BZ90-$R90)&gt;0),$V90/365*(CA90-BZ90+1),IF(AND(($S90-CA90)&lt;=0,(BZ90-$R90)&gt;0),$V90/365*($S90-BZ90+1),$V90/365*(CA90-$R90+1))))),0)</f>
        <v>0</v>
      </c>
      <c r="CC90" s="160">
        <f t="shared" ref="CC90:CC93" si="1122">CA90+1</f>
        <v>46235</v>
      </c>
      <c r="CD90" s="160">
        <f t="shared" ref="CD90:CD93" si="1123">CC90+30</f>
        <v>46265</v>
      </c>
      <c r="CE90" s="164">
        <f t="shared" ref="CE90:CE93" si="1124">IFERROR(IF(($R90-CD90)&gt;=0,0,IF(($S90-CC90)&lt;0,0,IF(AND(($S90-CD90)&gt;0,(CC90-$R90)&gt;0),$V90/365*(CD90-CC90+1),IF(AND(($S90-CD90)&lt;=0,(CC90-$R90)&gt;0),$V90/365*($S90-CC90+1),$V90/365*(CD90-$R90+1))))),0)</f>
        <v>0</v>
      </c>
      <c r="CF90" s="160">
        <f t="shared" ref="CF90:CF93" si="1125">CD90+1</f>
        <v>46266</v>
      </c>
      <c r="CG90" s="160">
        <f t="shared" ref="CG90:CG93" si="1126">CF90+29</f>
        <v>46295</v>
      </c>
      <c r="CH90" s="164">
        <f t="shared" ref="CH90:CH93" si="1127">IFERROR(IF(($R90-CG90)&gt;=0,0,IF(($S90-CF90)&lt;0,0,IF(AND(($S90-CG90)&gt;0,(CF90-$R90)&gt;0),$V90/365*(CG90-CF90+1),IF(AND(($S90-CG90)&lt;=0,(CF90-$R90)&gt;0),$V90/365*($S90-CF90+1),$V90/365*(CG90-$R90+1))))),0)</f>
        <v>0</v>
      </c>
      <c r="CI90" s="160">
        <f t="shared" ref="CI90:CI93" si="1128">CG90+1</f>
        <v>46296</v>
      </c>
      <c r="CJ90" s="160">
        <f t="shared" ref="CJ90:CJ93" si="1129">CI90+30</f>
        <v>46326</v>
      </c>
      <c r="CK90" s="164">
        <f t="shared" ref="CK90:CK93" si="1130">IFERROR(IF(($R90-CJ90)&gt;=0,0,IF(($S90-CI90)&lt;0,0,IF(AND(($S90-CJ90)&gt;0,(CI90-$R90)&gt;0),$V90/365*(CJ90-CI90+1),IF(AND(($S90-CJ90)&lt;=0,(CI90-$R90)&gt;0),$V90/365*($S90-CI90+1),$V90/365*(CJ90-$R90+1))))),0)</f>
        <v>0</v>
      </c>
      <c r="CL90" s="160">
        <f t="shared" ref="CL90:CL93" si="1131">CJ90+1</f>
        <v>46327</v>
      </c>
      <c r="CM90" s="160">
        <f t="shared" ref="CM90:CM93" si="1132">CL90+29</f>
        <v>46356</v>
      </c>
      <c r="CN90" s="164">
        <f t="shared" ref="CN90:CN93" si="1133">IFERROR(IF(($R90-CM90)&gt;=0,0,IF(($S90-CL90)&lt;0,0,IF(AND(($S90-CM90)&gt;0,(CL90-$R90)&gt;0),$V90/365*(CM90-CL90+1),IF(AND(($S90-CM90)&lt;=0,(CL90-$R90)&gt;0),$V90/365*($S90-CL90+1),$V90/365*(CM90-$R90+1))))),0)</f>
        <v>0</v>
      </c>
      <c r="CO90" s="160">
        <f t="shared" ref="CO90:CO93" si="1134">CM90+1</f>
        <v>46357</v>
      </c>
      <c r="CP90" s="160">
        <f t="shared" ref="CP90:CP93" si="1135">CO90+30</f>
        <v>46387</v>
      </c>
      <c r="CQ90" s="164">
        <f t="shared" ref="CQ90:CQ93" si="1136">IFERROR(IF(($R90-CP90)&gt;=0,0,IF(($S90-CO90)&lt;0,0,IF(AND(($S90-CP90)&gt;0,(CO90-$R90)&gt;0),$V90/365*(CP90-CO90+1),IF(AND(($S90-CP90)&lt;=0,(CO90-$R90)&gt;0),$V90/365*($S90-CO90+1),$V90/365*(CP90-$R90+1))))),0)</f>
        <v>0</v>
      </c>
    </row>
    <row r="91" s="86" customFormat="1" ht="24" customHeight="1" outlineLevel="4" spans="1:95">
      <c r="A91" s="125"/>
      <c r="B91" s="126"/>
      <c r="C91" s="127"/>
      <c r="D91" s="125"/>
      <c r="E91" s="126"/>
      <c r="F91" s="126"/>
      <c r="G91" s="126"/>
      <c r="H91" s="128"/>
      <c r="I91" s="128"/>
      <c r="J91" s="128">
        <f t="shared" si="814"/>
        <v>0</v>
      </c>
      <c r="K91" s="128">
        <f t="shared" ref="K91:K93" si="1137">K90+1</f>
        <v>2</v>
      </c>
      <c r="L91" s="153"/>
      <c r="M91" s="154">
        <f>IFERROR(VLOOKUP($L91,'2-2 引出数据_合同数据仓库'!$B$2:$BP$10000,3,FALSE),0)</f>
        <v>0</v>
      </c>
      <c r="N91" s="128"/>
      <c r="O91" s="154">
        <f>IFERROR(VLOOKUP((LEFT(VLOOKUP($L91,'2-2 引出数据_合同数据仓库'!$B$2:$BP$10000,64,FALSE),15)&amp;(RIGHT(VLOOKUP($L91,'2-2 引出数据_合同数据仓库'!$B$2:$BP$10000,64,FALSE),4)+1)),'2-2 引出数据_合同数据仓库'!$B$2:$BP$10000,3,FALSE),0)</f>
        <v>0</v>
      </c>
      <c r="P91" s="128"/>
      <c r="Q91" s="128">
        <f>IFERROR(VLOOKUP($L91,'2-2 引出数据_合同数据仓库'!$B$2:$BP$10000,28,FALSE),0)</f>
        <v>0</v>
      </c>
      <c r="R91" s="128">
        <f>IFERROR(VLOOKUP($L91,'2-2 引出数据_合同数据仓库'!$B$2:$BP$10000,29,FALSE),0)</f>
        <v>0</v>
      </c>
      <c r="S91" s="128">
        <f>IFERROR(VLOOKUP($L91,'2-2 引出数据_合同数据仓库'!$B$2:$BP$10000,4,FALSE),0)</f>
        <v>0</v>
      </c>
      <c r="T91" s="128"/>
      <c r="U91" s="128">
        <f>IFERROR(VLOOKUP($L91,'2-2 引出数据_合同数据仓库'!$B$2:$BP$10000,15,FALSE),0)</f>
        <v>0</v>
      </c>
      <c r="V91" s="128">
        <f t="shared" si="1066"/>
        <v>0</v>
      </c>
      <c r="W91" s="128"/>
      <c r="X91" s="160">
        <v>45658</v>
      </c>
      <c r="Y91" s="160">
        <f t="shared" si="1067"/>
        <v>45688</v>
      </c>
      <c r="Z91" s="164">
        <f t="shared" si="1068"/>
        <v>0</v>
      </c>
      <c r="AA91" s="160">
        <f t="shared" si="1069"/>
        <v>45689</v>
      </c>
      <c r="AB91" s="160">
        <f t="shared" si="1070"/>
        <v>45716</v>
      </c>
      <c r="AC91" s="164">
        <f t="shared" si="1071"/>
        <v>0</v>
      </c>
      <c r="AD91" s="160">
        <f t="shared" si="1072"/>
        <v>45717</v>
      </c>
      <c r="AE91" s="160">
        <f t="shared" si="1073"/>
        <v>45747</v>
      </c>
      <c r="AF91" s="164">
        <f t="shared" si="1074"/>
        <v>0</v>
      </c>
      <c r="AG91" s="160">
        <f t="shared" si="1075"/>
        <v>45748</v>
      </c>
      <c r="AH91" s="160">
        <f t="shared" si="1076"/>
        <v>45777</v>
      </c>
      <c r="AI91" s="164">
        <f t="shared" si="1077"/>
        <v>0</v>
      </c>
      <c r="AJ91" s="160">
        <f t="shared" si="1078"/>
        <v>45778</v>
      </c>
      <c r="AK91" s="160">
        <f t="shared" si="1079"/>
        <v>45808</v>
      </c>
      <c r="AL91" s="164">
        <f t="shared" si="1080"/>
        <v>0</v>
      </c>
      <c r="AM91" s="160">
        <f t="shared" si="1081"/>
        <v>45809</v>
      </c>
      <c r="AN91" s="160">
        <f t="shared" si="1082"/>
        <v>45838</v>
      </c>
      <c r="AO91" s="164">
        <f t="shared" si="1083"/>
        <v>0</v>
      </c>
      <c r="AP91" s="160">
        <f t="shared" si="1084"/>
        <v>45839</v>
      </c>
      <c r="AQ91" s="160">
        <f t="shared" si="1085"/>
        <v>45869</v>
      </c>
      <c r="AR91" s="164">
        <f t="shared" si="1086"/>
        <v>0</v>
      </c>
      <c r="AS91" s="160">
        <f t="shared" si="1087"/>
        <v>45870</v>
      </c>
      <c r="AT91" s="160">
        <f t="shared" si="1088"/>
        <v>45900</v>
      </c>
      <c r="AU91" s="164">
        <f t="shared" si="1089"/>
        <v>0</v>
      </c>
      <c r="AV91" s="160">
        <f t="shared" si="1090"/>
        <v>45901</v>
      </c>
      <c r="AW91" s="160">
        <f t="shared" si="1091"/>
        <v>45930</v>
      </c>
      <c r="AX91" s="164">
        <f t="shared" si="1092"/>
        <v>0</v>
      </c>
      <c r="AY91" s="160">
        <f t="shared" si="1093"/>
        <v>45931</v>
      </c>
      <c r="AZ91" s="160">
        <f t="shared" si="1094"/>
        <v>45961</v>
      </c>
      <c r="BA91" s="164">
        <f t="shared" si="1095"/>
        <v>0</v>
      </c>
      <c r="BB91" s="160">
        <f t="shared" si="1096"/>
        <v>45962</v>
      </c>
      <c r="BC91" s="160">
        <f t="shared" si="1097"/>
        <v>45991</v>
      </c>
      <c r="BD91" s="164">
        <f t="shared" si="1098"/>
        <v>0</v>
      </c>
      <c r="BE91" s="160">
        <f t="shared" si="1099"/>
        <v>45992</v>
      </c>
      <c r="BF91" s="160">
        <f t="shared" si="1100"/>
        <v>46022</v>
      </c>
      <c r="BG91" s="164">
        <f t="shared" si="1101"/>
        <v>0</v>
      </c>
      <c r="BH91" s="160">
        <v>46023</v>
      </c>
      <c r="BI91" s="160">
        <f t="shared" si="1102"/>
        <v>46053</v>
      </c>
      <c r="BJ91" s="164">
        <f t="shared" si="1103"/>
        <v>0</v>
      </c>
      <c r="BK91" s="160">
        <f t="shared" si="1104"/>
        <v>46054</v>
      </c>
      <c r="BL91" s="160">
        <f t="shared" si="1105"/>
        <v>46081</v>
      </c>
      <c r="BM91" s="164">
        <f t="shared" si="1106"/>
        <v>0</v>
      </c>
      <c r="BN91" s="160">
        <f t="shared" si="1107"/>
        <v>46082</v>
      </c>
      <c r="BO91" s="160">
        <f t="shared" si="1108"/>
        <v>46112</v>
      </c>
      <c r="BP91" s="164">
        <f t="shared" si="1109"/>
        <v>0</v>
      </c>
      <c r="BQ91" s="160">
        <f t="shared" si="1110"/>
        <v>46113</v>
      </c>
      <c r="BR91" s="160">
        <f t="shared" si="1111"/>
        <v>46142</v>
      </c>
      <c r="BS91" s="164">
        <f t="shared" si="1112"/>
        <v>0</v>
      </c>
      <c r="BT91" s="160">
        <f t="shared" si="1113"/>
        <v>46143</v>
      </c>
      <c r="BU91" s="160">
        <f t="shared" si="1114"/>
        <v>46173</v>
      </c>
      <c r="BV91" s="164">
        <f t="shared" si="1115"/>
        <v>0</v>
      </c>
      <c r="BW91" s="160">
        <f t="shared" si="1116"/>
        <v>46174</v>
      </c>
      <c r="BX91" s="160">
        <f t="shared" si="1117"/>
        <v>46203</v>
      </c>
      <c r="BY91" s="164">
        <f t="shared" si="1118"/>
        <v>0</v>
      </c>
      <c r="BZ91" s="160">
        <f t="shared" si="1119"/>
        <v>46204</v>
      </c>
      <c r="CA91" s="160">
        <f t="shared" si="1120"/>
        <v>46234</v>
      </c>
      <c r="CB91" s="164">
        <f t="shared" si="1121"/>
        <v>0</v>
      </c>
      <c r="CC91" s="160">
        <f t="shared" si="1122"/>
        <v>46235</v>
      </c>
      <c r="CD91" s="160">
        <f t="shared" si="1123"/>
        <v>46265</v>
      </c>
      <c r="CE91" s="164">
        <f t="shared" si="1124"/>
        <v>0</v>
      </c>
      <c r="CF91" s="160">
        <f t="shared" si="1125"/>
        <v>46266</v>
      </c>
      <c r="CG91" s="160">
        <f t="shared" si="1126"/>
        <v>46295</v>
      </c>
      <c r="CH91" s="164">
        <f t="shared" si="1127"/>
        <v>0</v>
      </c>
      <c r="CI91" s="160">
        <f t="shared" si="1128"/>
        <v>46296</v>
      </c>
      <c r="CJ91" s="160">
        <f t="shared" si="1129"/>
        <v>46326</v>
      </c>
      <c r="CK91" s="164">
        <f t="shared" si="1130"/>
        <v>0</v>
      </c>
      <c r="CL91" s="160">
        <f t="shared" si="1131"/>
        <v>46327</v>
      </c>
      <c r="CM91" s="160">
        <f t="shared" si="1132"/>
        <v>46356</v>
      </c>
      <c r="CN91" s="164">
        <f t="shared" si="1133"/>
        <v>0</v>
      </c>
      <c r="CO91" s="160">
        <f t="shared" si="1134"/>
        <v>46357</v>
      </c>
      <c r="CP91" s="160">
        <f t="shared" si="1135"/>
        <v>46387</v>
      </c>
      <c r="CQ91" s="164">
        <f t="shared" si="1136"/>
        <v>0</v>
      </c>
    </row>
    <row r="92" s="86" customFormat="1" ht="24" customHeight="1" outlineLevel="4" spans="1:95">
      <c r="A92" s="125"/>
      <c r="B92" s="126"/>
      <c r="C92" s="127"/>
      <c r="D92" s="125"/>
      <c r="E92" s="126"/>
      <c r="F92" s="126"/>
      <c r="G92" s="126"/>
      <c r="H92" s="128"/>
      <c r="I92" s="128"/>
      <c r="J92" s="128">
        <f t="shared" si="814"/>
        <v>0</v>
      </c>
      <c r="K92" s="128">
        <f t="shared" si="1137"/>
        <v>3</v>
      </c>
      <c r="L92" s="153"/>
      <c r="M92" s="154">
        <f>IFERROR(VLOOKUP($L92,'2-2 引出数据_合同数据仓库'!$B$2:$BP$10000,3,FALSE),0)</f>
        <v>0</v>
      </c>
      <c r="N92" s="128"/>
      <c r="O92" s="154">
        <f>IFERROR(VLOOKUP((LEFT(VLOOKUP($L92,'2-2 引出数据_合同数据仓库'!$B$2:$BP$10000,64,FALSE),15)&amp;(RIGHT(VLOOKUP($L92,'2-2 引出数据_合同数据仓库'!$B$2:$BP$10000,64,FALSE),4)+1)),'2-2 引出数据_合同数据仓库'!$B$2:$BP$10000,3,FALSE),0)</f>
        <v>0</v>
      </c>
      <c r="P92" s="128"/>
      <c r="Q92" s="128">
        <f>IFERROR(VLOOKUP($L92,'2-2 引出数据_合同数据仓库'!$B$2:$BP$10000,28,FALSE),0)</f>
        <v>0</v>
      </c>
      <c r="R92" s="128">
        <f>IFERROR(VLOOKUP($L92,'2-2 引出数据_合同数据仓库'!$B$2:$BP$10000,29,FALSE),0)</f>
        <v>0</v>
      </c>
      <c r="S92" s="128">
        <f>IFERROR(VLOOKUP($L92,'2-2 引出数据_合同数据仓库'!$B$2:$BP$10000,4,FALSE),0)</f>
        <v>0</v>
      </c>
      <c r="T92" s="128"/>
      <c r="U92" s="128">
        <f>IFERROR(VLOOKUP($L92,'2-2 引出数据_合同数据仓库'!$B$2:$BP$10000,15,FALSE),0)</f>
        <v>0</v>
      </c>
      <c r="V92" s="128">
        <f t="shared" si="1066"/>
        <v>0</v>
      </c>
      <c r="W92" s="128"/>
      <c r="X92" s="160">
        <v>45658</v>
      </c>
      <c r="Y92" s="160">
        <f t="shared" si="1067"/>
        <v>45688</v>
      </c>
      <c r="Z92" s="164">
        <f t="shared" si="1068"/>
        <v>0</v>
      </c>
      <c r="AA92" s="160">
        <f t="shared" si="1069"/>
        <v>45689</v>
      </c>
      <c r="AB92" s="160">
        <f t="shared" si="1070"/>
        <v>45716</v>
      </c>
      <c r="AC92" s="164">
        <f t="shared" si="1071"/>
        <v>0</v>
      </c>
      <c r="AD92" s="160">
        <f t="shared" si="1072"/>
        <v>45717</v>
      </c>
      <c r="AE92" s="160">
        <f t="shared" si="1073"/>
        <v>45747</v>
      </c>
      <c r="AF92" s="164">
        <f t="shared" si="1074"/>
        <v>0</v>
      </c>
      <c r="AG92" s="160">
        <f t="shared" si="1075"/>
        <v>45748</v>
      </c>
      <c r="AH92" s="160">
        <f t="shared" si="1076"/>
        <v>45777</v>
      </c>
      <c r="AI92" s="164">
        <f t="shared" si="1077"/>
        <v>0</v>
      </c>
      <c r="AJ92" s="160">
        <f t="shared" si="1078"/>
        <v>45778</v>
      </c>
      <c r="AK92" s="160">
        <f t="shared" si="1079"/>
        <v>45808</v>
      </c>
      <c r="AL92" s="164">
        <f t="shared" si="1080"/>
        <v>0</v>
      </c>
      <c r="AM92" s="160">
        <f t="shared" si="1081"/>
        <v>45809</v>
      </c>
      <c r="AN92" s="160">
        <f t="shared" si="1082"/>
        <v>45838</v>
      </c>
      <c r="AO92" s="164">
        <f t="shared" si="1083"/>
        <v>0</v>
      </c>
      <c r="AP92" s="160">
        <f t="shared" si="1084"/>
        <v>45839</v>
      </c>
      <c r="AQ92" s="160">
        <f t="shared" si="1085"/>
        <v>45869</v>
      </c>
      <c r="AR92" s="164">
        <f t="shared" si="1086"/>
        <v>0</v>
      </c>
      <c r="AS92" s="160">
        <f t="shared" si="1087"/>
        <v>45870</v>
      </c>
      <c r="AT92" s="160">
        <f t="shared" si="1088"/>
        <v>45900</v>
      </c>
      <c r="AU92" s="164">
        <f t="shared" si="1089"/>
        <v>0</v>
      </c>
      <c r="AV92" s="160">
        <f t="shared" si="1090"/>
        <v>45901</v>
      </c>
      <c r="AW92" s="160">
        <f t="shared" si="1091"/>
        <v>45930</v>
      </c>
      <c r="AX92" s="164">
        <f t="shared" si="1092"/>
        <v>0</v>
      </c>
      <c r="AY92" s="160">
        <f t="shared" si="1093"/>
        <v>45931</v>
      </c>
      <c r="AZ92" s="160">
        <f t="shared" si="1094"/>
        <v>45961</v>
      </c>
      <c r="BA92" s="164">
        <f t="shared" si="1095"/>
        <v>0</v>
      </c>
      <c r="BB92" s="160">
        <f t="shared" si="1096"/>
        <v>45962</v>
      </c>
      <c r="BC92" s="160">
        <f t="shared" si="1097"/>
        <v>45991</v>
      </c>
      <c r="BD92" s="164">
        <f t="shared" si="1098"/>
        <v>0</v>
      </c>
      <c r="BE92" s="160">
        <f t="shared" si="1099"/>
        <v>45992</v>
      </c>
      <c r="BF92" s="160">
        <f t="shared" si="1100"/>
        <v>46022</v>
      </c>
      <c r="BG92" s="164">
        <f t="shared" si="1101"/>
        <v>0</v>
      </c>
      <c r="BH92" s="160">
        <v>46023</v>
      </c>
      <c r="BI92" s="160">
        <f t="shared" si="1102"/>
        <v>46053</v>
      </c>
      <c r="BJ92" s="164">
        <f t="shared" si="1103"/>
        <v>0</v>
      </c>
      <c r="BK92" s="160">
        <f t="shared" si="1104"/>
        <v>46054</v>
      </c>
      <c r="BL92" s="160">
        <f t="shared" si="1105"/>
        <v>46081</v>
      </c>
      <c r="BM92" s="164">
        <f t="shared" si="1106"/>
        <v>0</v>
      </c>
      <c r="BN92" s="160">
        <f t="shared" si="1107"/>
        <v>46082</v>
      </c>
      <c r="BO92" s="160">
        <f t="shared" si="1108"/>
        <v>46112</v>
      </c>
      <c r="BP92" s="164">
        <f t="shared" si="1109"/>
        <v>0</v>
      </c>
      <c r="BQ92" s="160">
        <f t="shared" si="1110"/>
        <v>46113</v>
      </c>
      <c r="BR92" s="160">
        <f t="shared" si="1111"/>
        <v>46142</v>
      </c>
      <c r="BS92" s="164">
        <f t="shared" si="1112"/>
        <v>0</v>
      </c>
      <c r="BT92" s="160">
        <f t="shared" si="1113"/>
        <v>46143</v>
      </c>
      <c r="BU92" s="160">
        <f t="shared" si="1114"/>
        <v>46173</v>
      </c>
      <c r="BV92" s="164">
        <f t="shared" si="1115"/>
        <v>0</v>
      </c>
      <c r="BW92" s="160">
        <f t="shared" si="1116"/>
        <v>46174</v>
      </c>
      <c r="BX92" s="160">
        <f t="shared" si="1117"/>
        <v>46203</v>
      </c>
      <c r="BY92" s="164">
        <f t="shared" si="1118"/>
        <v>0</v>
      </c>
      <c r="BZ92" s="160">
        <f t="shared" si="1119"/>
        <v>46204</v>
      </c>
      <c r="CA92" s="160">
        <f t="shared" si="1120"/>
        <v>46234</v>
      </c>
      <c r="CB92" s="164">
        <f t="shared" si="1121"/>
        <v>0</v>
      </c>
      <c r="CC92" s="160">
        <f t="shared" si="1122"/>
        <v>46235</v>
      </c>
      <c r="CD92" s="160">
        <f t="shared" si="1123"/>
        <v>46265</v>
      </c>
      <c r="CE92" s="164">
        <f t="shared" si="1124"/>
        <v>0</v>
      </c>
      <c r="CF92" s="160">
        <f t="shared" si="1125"/>
        <v>46266</v>
      </c>
      <c r="CG92" s="160">
        <f t="shared" si="1126"/>
        <v>46295</v>
      </c>
      <c r="CH92" s="164">
        <f t="shared" si="1127"/>
        <v>0</v>
      </c>
      <c r="CI92" s="160">
        <f t="shared" si="1128"/>
        <v>46296</v>
      </c>
      <c r="CJ92" s="160">
        <f t="shared" si="1129"/>
        <v>46326</v>
      </c>
      <c r="CK92" s="164">
        <f t="shared" si="1130"/>
        <v>0</v>
      </c>
      <c r="CL92" s="160">
        <f t="shared" si="1131"/>
        <v>46327</v>
      </c>
      <c r="CM92" s="160">
        <f t="shared" si="1132"/>
        <v>46356</v>
      </c>
      <c r="CN92" s="164">
        <f t="shared" si="1133"/>
        <v>0</v>
      </c>
      <c r="CO92" s="160">
        <f t="shared" si="1134"/>
        <v>46357</v>
      </c>
      <c r="CP92" s="160">
        <f t="shared" si="1135"/>
        <v>46387</v>
      </c>
      <c r="CQ92" s="164">
        <f t="shared" si="1136"/>
        <v>0</v>
      </c>
    </row>
    <row r="93" s="86" customFormat="1" ht="24" customHeight="1" outlineLevel="4" spans="1:95">
      <c r="A93" s="125"/>
      <c r="B93" s="126"/>
      <c r="C93" s="127"/>
      <c r="D93" s="125"/>
      <c r="E93" s="126"/>
      <c r="F93" s="126"/>
      <c r="G93" s="126"/>
      <c r="H93" s="128"/>
      <c r="I93" s="128"/>
      <c r="J93" s="128">
        <f t="shared" si="814"/>
        <v>0</v>
      </c>
      <c r="K93" s="128">
        <f t="shared" si="1137"/>
        <v>4</v>
      </c>
      <c r="L93" s="153"/>
      <c r="M93" s="154">
        <f>IFERROR(VLOOKUP($L93,'2-2 引出数据_合同数据仓库'!$B$2:$BP$10000,3,FALSE),0)</f>
        <v>0</v>
      </c>
      <c r="N93" s="128"/>
      <c r="O93" s="154">
        <f>IFERROR(VLOOKUP((LEFT(VLOOKUP($L93,'2-2 引出数据_合同数据仓库'!$B$2:$BP$10000,64,FALSE),15)&amp;(RIGHT(VLOOKUP($L93,'2-2 引出数据_合同数据仓库'!$B$2:$BP$10000,64,FALSE),4)+1)),'2-2 引出数据_合同数据仓库'!$B$2:$BP$10000,3,FALSE),0)</f>
        <v>0</v>
      </c>
      <c r="P93" s="128"/>
      <c r="Q93" s="128">
        <f>IFERROR(VLOOKUP($L93,'2-2 引出数据_合同数据仓库'!$B$2:$BP$10000,28,FALSE),0)</f>
        <v>0</v>
      </c>
      <c r="R93" s="128">
        <f>IFERROR(VLOOKUP($L93,'2-2 引出数据_合同数据仓库'!$B$2:$BP$10000,29,FALSE),0)</f>
        <v>0</v>
      </c>
      <c r="S93" s="128">
        <f>IFERROR(VLOOKUP($L93,'2-2 引出数据_合同数据仓库'!$B$2:$BP$10000,4,FALSE),0)</f>
        <v>0</v>
      </c>
      <c r="T93" s="128"/>
      <c r="U93" s="128">
        <f>IFERROR(VLOOKUP($L93,'2-2 引出数据_合同数据仓库'!$B$2:$BP$10000,15,FALSE),0)</f>
        <v>0</v>
      </c>
      <c r="V93" s="128">
        <f t="shared" si="1066"/>
        <v>0</v>
      </c>
      <c r="W93" s="128"/>
      <c r="X93" s="160">
        <v>45658</v>
      </c>
      <c r="Y93" s="160">
        <f t="shared" si="1067"/>
        <v>45688</v>
      </c>
      <c r="Z93" s="164">
        <f t="shared" si="1068"/>
        <v>0</v>
      </c>
      <c r="AA93" s="160">
        <f t="shared" si="1069"/>
        <v>45689</v>
      </c>
      <c r="AB93" s="160">
        <f t="shared" si="1070"/>
        <v>45716</v>
      </c>
      <c r="AC93" s="164">
        <f t="shared" si="1071"/>
        <v>0</v>
      </c>
      <c r="AD93" s="160">
        <f t="shared" si="1072"/>
        <v>45717</v>
      </c>
      <c r="AE93" s="160">
        <f t="shared" si="1073"/>
        <v>45747</v>
      </c>
      <c r="AF93" s="164">
        <f t="shared" si="1074"/>
        <v>0</v>
      </c>
      <c r="AG93" s="160">
        <f t="shared" si="1075"/>
        <v>45748</v>
      </c>
      <c r="AH93" s="160">
        <f t="shared" si="1076"/>
        <v>45777</v>
      </c>
      <c r="AI93" s="164">
        <f t="shared" si="1077"/>
        <v>0</v>
      </c>
      <c r="AJ93" s="160">
        <f t="shared" si="1078"/>
        <v>45778</v>
      </c>
      <c r="AK93" s="160">
        <f t="shared" si="1079"/>
        <v>45808</v>
      </c>
      <c r="AL93" s="164">
        <f t="shared" si="1080"/>
        <v>0</v>
      </c>
      <c r="AM93" s="160">
        <f t="shared" si="1081"/>
        <v>45809</v>
      </c>
      <c r="AN93" s="160">
        <f t="shared" si="1082"/>
        <v>45838</v>
      </c>
      <c r="AO93" s="164">
        <f t="shared" si="1083"/>
        <v>0</v>
      </c>
      <c r="AP93" s="160">
        <f t="shared" si="1084"/>
        <v>45839</v>
      </c>
      <c r="AQ93" s="160">
        <f t="shared" si="1085"/>
        <v>45869</v>
      </c>
      <c r="AR93" s="164">
        <f t="shared" si="1086"/>
        <v>0</v>
      </c>
      <c r="AS93" s="160">
        <f t="shared" si="1087"/>
        <v>45870</v>
      </c>
      <c r="AT93" s="160">
        <f t="shared" si="1088"/>
        <v>45900</v>
      </c>
      <c r="AU93" s="164">
        <f t="shared" si="1089"/>
        <v>0</v>
      </c>
      <c r="AV93" s="160">
        <f t="shared" si="1090"/>
        <v>45901</v>
      </c>
      <c r="AW93" s="160">
        <f t="shared" si="1091"/>
        <v>45930</v>
      </c>
      <c r="AX93" s="164">
        <f t="shared" si="1092"/>
        <v>0</v>
      </c>
      <c r="AY93" s="160">
        <f t="shared" si="1093"/>
        <v>45931</v>
      </c>
      <c r="AZ93" s="160">
        <f t="shared" si="1094"/>
        <v>45961</v>
      </c>
      <c r="BA93" s="164">
        <f t="shared" si="1095"/>
        <v>0</v>
      </c>
      <c r="BB93" s="160">
        <f t="shared" si="1096"/>
        <v>45962</v>
      </c>
      <c r="BC93" s="160">
        <f t="shared" si="1097"/>
        <v>45991</v>
      </c>
      <c r="BD93" s="164">
        <f t="shared" si="1098"/>
        <v>0</v>
      </c>
      <c r="BE93" s="160">
        <f t="shared" si="1099"/>
        <v>45992</v>
      </c>
      <c r="BF93" s="160">
        <f t="shared" si="1100"/>
        <v>46022</v>
      </c>
      <c r="BG93" s="164">
        <f t="shared" si="1101"/>
        <v>0</v>
      </c>
      <c r="BH93" s="160">
        <v>46023</v>
      </c>
      <c r="BI93" s="160">
        <f t="shared" si="1102"/>
        <v>46053</v>
      </c>
      <c r="BJ93" s="164">
        <f t="shared" si="1103"/>
        <v>0</v>
      </c>
      <c r="BK93" s="160">
        <f t="shared" si="1104"/>
        <v>46054</v>
      </c>
      <c r="BL93" s="160">
        <f t="shared" si="1105"/>
        <v>46081</v>
      </c>
      <c r="BM93" s="164">
        <f t="shared" si="1106"/>
        <v>0</v>
      </c>
      <c r="BN93" s="160">
        <f t="shared" si="1107"/>
        <v>46082</v>
      </c>
      <c r="BO93" s="160">
        <f t="shared" si="1108"/>
        <v>46112</v>
      </c>
      <c r="BP93" s="164">
        <f t="shared" si="1109"/>
        <v>0</v>
      </c>
      <c r="BQ93" s="160">
        <f t="shared" si="1110"/>
        <v>46113</v>
      </c>
      <c r="BR93" s="160">
        <f t="shared" si="1111"/>
        <v>46142</v>
      </c>
      <c r="BS93" s="164">
        <f t="shared" si="1112"/>
        <v>0</v>
      </c>
      <c r="BT93" s="160">
        <f t="shared" si="1113"/>
        <v>46143</v>
      </c>
      <c r="BU93" s="160">
        <f t="shared" si="1114"/>
        <v>46173</v>
      </c>
      <c r="BV93" s="164">
        <f t="shared" si="1115"/>
        <v>0</v>
      </c>
      <c r="BW93" s="160">
        <f t="shared" si="1116"/>
        <v>46174</v>
      </c>
      <c r="BX93" s="160">
        <f t="shared" si="1117"/>
        <v>46203</v>
      </c>
      <c r="BY93" s="164">
        <f t="shared" si="1118"/>
        <v>0</v>
      </c>
      <c r="BZ93" s="160">
        <f t="shared" si="1119"/>
        <v>46204</v>
      </c>
      <c r="CA93" s="160">
        <f t="shared" si="1120"/>
        <v>46234</v>
      </c>
      <c r="CB93" s="164">
        <f t="shared" si="1121"/>
        <v>0</v>
      </c>
      <c r="CC93" s="160">
        <f t="shared" si="1122"/>
        <v>46235</v>
      </c>
      <c r="CD93" s="160">
        <f t="shared" si="1123"/>
        <v>46265</v>
      </c>
      <c r="CE93" s="164">
        <f t="shared" si="1124"/>
        <v>0</v>
      </c>
      <c r="CF93" s="160">
        <f t="shared" si="1125"/>
        <v>46266</v>
      </c>
      <c r="CG93" s="160">
        <f t="shared" si="1126"/>
        <v>46295</v>
      </c>
      <c r="CH93" s="164">
        <f t="shared" si="1127"/>
        <v>0</v>
      </c>
      <c r="CI93" s="160">
        <f t="shared" si="1128"/>
        <v>46296</v>
      </c>
      <c r="CJ93" s="160">
        <f t="shared" si="1129"/>
        <v>46326</v>
      </c>
      <c r="CK93" s="164">
        <f t="shared" si="1130"/>
        <v>0</v>
      </c>
      <c r="CL93" s="160">
        <f t="shared" si="1131"/>
        <v>46327</v>
      </c>
      <c r="CM93" s="160">
        <f t="shared" si="1132"/>
        <v>46356</v>
      </c>
      <c r="CN93" s="164">
        <f t="shared" si="1133"/>
        <v>0</v>
      </c>
      <c r="CO93" s="160">
        <f t="shared" si="1134"/>
        <v>46357</v>
      </c>
      <c r="CP93" s="160">
        <f t="shared" si="1135"/>
        <v>46387</v>
      </c>
      <c r="CQ93" s="164">
        <f t="shared" si="1136"/>
        <v>0</v>
      </c>
    </row>
    <row r="94" s="86" customFormat="1" ht="24" customHeight="1" outlineLevel="4" spans="1:95">
      <c r="A94" s="129" t="s">
        <v>2806</v>
      </c>
      <c r="B94" s="130"/>
      <c r="C94" s="130"/>
      <c r="D94" s="130"/>
      <c r="E94" s="130"/>
      <c r="F94" s="130"/>
      <c r="G94" s="131"/>
      <c r="H94" s="132"/>
      <c r="I94" s="132"/>
      <c r="J94" s="132"/>
      <c r="K94" s="132"/>
      <c r="L94" s="155"/>
      <c r="M94" s="155"/>
      <c r="N94" s="132"/>
      <c r="O94" s="132"/>
      <c r="P94" s="132"/>
      <c r="Q94" s="132"/>
      <c r="R94" s="132"/>
      <c r="S94" s="132"/>
      <c r="T94" s="132"/>
      <c r="U94" s="132"/>
      <c r="V94" s="132"/>
      <c r="W94" s="132"/>
      <c r="X94" s="132"/>
      <c r="Y94" s="132"/>
      <c r="Z94" s="132"/>
      <c r="AA94" s="132"/>
      <c r="AB94" s="132"/>
      <c r="AC94" s="132"/>
      <c r="AD94" s="132"/>
      <c r="AE94" s="132"/>
      <c r="AF94" s="132"/>
      <c r="AG94" s="132"/>
      <c r="AH94" s="132"/>
      <c r="AI94" s="132"/>
      <c r="AJ94" s="132"/>
      <c r="AK94" s="132"/>
      <c r="AL94" s="132"/>
      <c r="AM94" s="132"/>
      <c r="AN94" s="132"/>
      <c r="AO94" s="132"/>
      <c r="AP94" s="132"/>
      <c r="AQ94" s="132"/>
      <c r="AR94" s="132"/>
      <c r="AS94" s="132"/>
      <c r="AT94" s="132"/>
      <c r="AU94" s="132"/>
      <c r="AV94" s="132"/>
      <c r="AW94" s="132"/>
      <c r="AX94" s="132"/>
      <c r="AY94" s="132"/>
      <c r="AZ94" s="132"/>
      <c r="BA94" s="132"/>
      <c r="BB94" s="132"/>
      <c r="BC94" s="132"/>
      <c r="BD94" s="132"/>
      <c r="BE94" s="132"/>
      <c r="BF94" s="132"/>
      <c r="BG94" s="132"/>
      <c r="BH94" s="132"/>
      <c r="BI94" s="132"/>
      <c r="BJ94" s="132"/>
      <c r="BK94" s="132"/>
      <c r="BL94" s="132"/>
      <c r="BM94" s="132"/>
      <c r="BN94" s="132"/>
      <c r="BO94" s="132"/>
      <c r="BP94" s="132"/>
      <c r="BQ94" s="132"/>
      <c r="BR94" s="132"/>
      <c r="BS94" s="132"/>
      <c r="BT94" s="132"/>
      <c r="BU94" s="132"/>
      <c r="BV94" s="132"/>
      <c r="BW94" s="132"/>
      <c r="BX94" s="132"/>
      <c r="BY94" s="132"/>
      <c r="BZ94" s="132"/>
      <c r="CA94" s="132"/>
      <c r="CB94" s="132"/>
      <c r="CC94" s="132"/>
      <c r="CD94" s="132"/>
      <c r="CE94" s="132"/>
      <c r="CF94" s="132"/>
      <c r="CG94" s="132"/>
      <c r="CH94" s="132"/>
      <c r="CI94" s="132"/>
      <c r="CJ94" s="132"/>
      <c r="CK94" s="132"/>
      <c r="CL94" s="132"/>
      <c r="CM94" s="132"/>
      <c r="CN94" s="132"/>
      <c r="CO94" s="132"/>
      <c r="CP94" s="132"/>
      <c r="CQ94" s="132"/>
    </row>
    <row r="95" ht="24" customHeight="1" outlineLevel="2" spans="1:95">
      <c r="A95" s="48"/>
      <c r="B95" s="118" t="s">
        <v>779</v>
      </c>
      <c r="C95" s="119" t="s">
        <v>1019</v>
      </c>
      <c r="D95" s="48" t="s">
        <v>1020</v>
      </c>
      <c r="E95" s="118"/>
      <c r="F95" s="118"/>
      <c r="G95" s="118"/>
      <c r="H95" s="120">
        <f>X95+AA95+AD95+AG95+AJ95+AM95+AP95+AS95+AV95+AY95+BB95+BE95</f>
        <v>0</v>
      </c>
      <c r="I95" s="120">
        <f>Y95+AB95+AE95+AH95+AK95+AN95+AQ95+AT95+AW95+AZ95+BC95+BF95</f>
        <v>0</v>
      </c>
      <c r="J95" s="120">
        <f t="shared" si="814"/>
        <v>0</v>
      </c>
      <c r="K95" s="120"/>
      <c r="L95" s="151"/>
      <c r="M95" s="151"/>
      <c r="N95" s="120"/>
      <c r="O95" s="120"/>
      <c r="P95" s="120"/>
      <c r="Q95" s="120"/>
      <c r="R95" s="120"/>
      <c r="S95" s="120"/>
      <c r="T95" s="120"/>
      <c r="U95" s="120"/>
      <c r="V95" s="120"/>
      <c r="W95" s="120"/>
      <c r="X95" s="120">
        <f>VLOOKUP($C95,'1 预算编制表单'!$C:$BJ,27,FALSE)</f>
        <v>0</v>
      </c>
      <c r="Y95" s="120">
        <f>X95-Z95</f>
        <v>0</v>
      </c>
      <c r="Z95" s="120">
        <f>Z96+Z102+Z108</f>
        <v>0</v>
      </c>
      <c r="AA95" s="120">
        <f>VLOOKUP($C95,'1 预算编制表单'!$C:$BJ,30,FALSE)</f>
        <v>0</v>
      </c>
      <c r="AB95" s="120">
        <f>AA95-AC95</f>
        <v>0</v>
      </c>
      <c r="AC95" s="120">
        <f>AC96+AC102+AC108</f>
        <v>0</v>
      </c>
      <c r="AD95" s="120">
        <f>VLOOKUP($C95,'1 预算编制表单'!$C:$BJ,33,FALSE)</f>
        <v>0</v>
      </c>
      <c r="AE95" s="120">
        <f>AD95-AF95</f>
        <v>0</v>
      </c>
      <c r="AF95" s="120">
        <f>AF96+AF102+AF108</f>
        <v>0</v>
      </c>
      <c r="AG95" s="120">
        <f>VLOOKUP($C95,'1 预算编制表单'!$C:$BJ,36,FALSE)</f>
        <v>0</v>
      </c>
      <c r="AH95" s="120">
        <f>AG95-AI95</f>
        <v>0</v>
      </c>
      <c r="AI95" s="120">
        <f>AI96+AI102+AI108</f>
        <v>0</v>
      </c>
      <c r="AJ95" s="120">
        <f>VLOOKUP($C95,'1 预算编制表单'!$C:$BJ,39,FALSE)</f>
        <v>0</v>
      </c>
      <c r="AK95" s="120">
        <f>AJ95-AL95</f>
        <v>0</v>
      </c>
      <c r="AL95" s="120">
        <f>AL96+AL102+AL108</f>
        <v>0</v>
      </c>
      <c r="AM95" s="120">
        <f>VLOOKUP($C95,'1 预算编制表单'!$C:$BJ,42,FALSE)</f>
        <v>0</v>
      </c>
      <c r="AN95" s="120">
        <f>AM95-AO95</f>
        <v>0</v>
      </c>
      <c r="AO95" s="120">
        <f>AO96+AO102+AO108</f>
        <v>0</v>
      </c>
      <c r="AP95" s="120">
        <f>VLOOKUP($C95,'1 预算编制表单'!$C:$BJ,45,FALSE)</f>
        <v>0</v>
      </c>
      <c r="AQ95" s="120">
        <f>AP95-AR95</f>
        <v>0</v>
      </c>
      <c r="AR95" s="120">
        <f>AR96+AR102+AR108</f>
        <v>0</v>
      </c>
      <c r="AS95" s="120">
        <f>VLOOKUP($C95,'1 预算编制表单'!$C:$BJ,48,FALSE)</f>
        <v>0</v>
      </c>
      <c r="AT95" s="120">
        <f>AS95-AU95</f>
        <v>0</v>
      </c>
      <c r="AU95" s="120">
        <f>AU96+AU102+AU108</f>
        <v>0</v>
      </c>
      <c r="AV95" s="120">
        <f>VLOOKUP($C95,'1 预算编制表单'!$C:$BJ,51,FALSE)</f>
        <v>0</v>
      </c>
      <c r="AW95" s="120">
        <f>AV95-AX95</f>
        <v>0</v>
      </c>
      <c r="AX95" s="120">
        <f>AX96+AX102+AX108</f>
        <v>0</v>
      </c>
      <c r="AY95" s="120">
        <f>VLOOKUP($C95,'1 预算编制表单'!$C:$BJ,54,FALSE)</f>
        <v>0</v>
      </c>
      <c r="AZ95" s="120">
        <f>AY95-BA95</f>
        <v>0</v>
      </c>
      <c r="BA95" s="120">
        <f>BA96+BA102+BA108</f>
        <v>0</v>
      </c>
      <c r="BB95" s="120">
        <f>VLOOKUP($C95,'1 预算编制表单'!$C:$BJ,57,FALSE)</f>
        <v>0</v>
      </c>
      <c r="BC95" s="120">
        <f>BB95-BD95</f>
        <v>0</v>
      </c>
      <c r="BD95" s="120">
        <f>BD96+BD102+BD108</f>
        <v>0</v>
      </c>
      <c r="BE95" s="120">
        <f>VLOOKUP($C95,'1 预算编制表单'!$C:$BJ,60,FALSE)</f>
        <v>0</v>
      </c>
      <c r="BF95" s="120">
        <f>BE95-BG95</f>
        <v>0</v>
      </c>
      <c r="BG95" s="120">
        <f>BG96+BG102+BG108</f>
        <v>0</v>
      </c>
      <c r="BH95" s="120">
        <f>VLOOKUP($C95,'1 预算编制表单'!$C:$BJ,27,FALSE)</f>
        <v>0</v>
      </c>
      <c r="BI95" s="120">
        <f>BH95-BJ95</f>
        <v>0</v>
      </c>
      <c r="BJ95" s="120">
        <f>BJ96+BJ102+BJ108</f>
        <v>0</v>
      </c>
      <c r="BK95" s="120">
        <f>VLOOKUP($C95,'1 预算编制表单'!$C:$BJ,30,FALSE)</f>
        <v>0</v>
      </c>
      <c r="BL95" s="120">
        <f>BK95-BM95</f>
        <v>0</v>
      </c>
      <c r="BM95" s="120">
        <f>BM96+BM102+BM108</f>
        <v>0</v>
      </c>
      <c r="BN95" s="120">
        <f>VLOOKUP($C95,'1 预算编制表单'!$C:$BJ,33,FALSE)</f>
        <v>0</v>
      </c>
      <c r="BO95" s="120">
        <f>BN95-BP95</f>
        <v>0</v>
      </c>
      <c r="BP95" s="120">
        <f>BP96+BP102+BP108</f>
        <v>0</v>
      </c>
      <c r="BQ95" s="120">
        <f>VLOOKUP($C95,'1 预算编制表单'!$C:$BJ,36,FALSE)</f>
        <v>0</v>
      </c>
      <c r="BR95" s="120">
        <f>BQ95-BS95</f>
        <v>0</v>
      </c>
      <c r="BS95" s="120">
        <f>BS96+BS102+BS108</f>
        <v>0</v>
      </c>
      <c r="BT95" s="120">
        <f>VLOOKUP($C95,'1 预算编制表单'!$C:$BJ,39,FALSE)</f>
        <v>0</v>
      </c>
      <c r="BU95" s="120">
        <f>BT95-BV95</f>
        <v>0</v>
      </c>
      <c r="BV95" s="120">
        <f>BV96+BV102+BV108</f>
        <v>0</v>
      </c>
      <c r="BW95" s="120">
        <f>VLOOKUP($C95,'1 预算编制表单'!$C:$BJ,42,FALSE)</f>
        <v>0</v>
      </c>
      <c r="BX95" s="120">
        <f>BW95-BY95</f>
        <v>0</v>
      </c>
      <c r="BY95" s="120">
        <f>BY96+BY102+BY108</f>
        <v>0</v>
      </c>
      <c r="BZ95" s="120">
        <f>VLOOKUP($C95,'1 预算编制表单'!$C:$BJ,45,FALSE)</f>
        <v>0</v>
      </c>
      <c r="CA95" s="120">
        <f>BZ95-CB95</f>
        <v>0</v>
      </c>
      <c r="CB95" s="120">
        <f>CB96+CB102+CB108</f>
        <v>0</v>
      </c>
      <c r="CC95" s="120">
        <f>VLOOKUP($C95,'1 预算编制表单'!$C:$BJ,48,FALSE)</f>
        <v>0</v>
      </c>
      <c r="CD95" s="120">
        <f>CC95-CE95</f>
        <v>0</v>
      </c>
      <c r="CE95" s="120">
        <f>CE96+CE102+CE108</f>
        <v>0</v>
      </c>
      <c r="CF95" s="120">
        <f>VLOOKUP($C95,'1 预算编制表单'!$C:$BJ,51,FALSE)</f>
        <v>0</v>
      </c>
      <c r="CG95" s="120">
        <f>CF95-CH95</f>
        <v>0</v>
      </c>
      <c r="CH95" s="120">
        <f>CH96+CH102+CH108</f>
        <v>0</v>
      </c>
      <c r="CI95" s="120">
        <f>VLOOKUP($C95,'1 预算编制表单'!$C:$BJ,54,FALSE)</f>
        <v>0</v>
      </c>
      <c r="CJ95" s="120">
        <f>CI95-CK95</f>
        <v>0</v>
      </c>
      <c r="CK95" s="120">
        <f>CK96+CK102+CK108</f>
        <v>0</v>
      </c>
      <c r="CL95" s="120">
        <f>VLOOKUP($C95,'1 预算编制表单'!$C:$BJ,57,FALSE)</f>
        <v>0</v>
      </c>
      <c r="CM95" s="120">
        <f>CL95-CN95</f>
        <v>0</v>
      </c>
      <c r="CN95" s="120">
        <f>CN96+CN102+CN108</f>
        <v>0</v>
      </c>
      <c r="CO95" s="120">
        <f>VLOOKUP($C95,'1 预算编制表单'!$C:$BJ,60,FALSE)</f>
        <v>0</v>
      </c>
      <c r="CP95" s="120">
        <f>CO95-CQ95</f>
        <v>0</v>
      </c>
      <c r="CQ95" s="120">
        <f>CQ96+CQ102+CQ108</f>
        <v>0</v>
      </c>
    </row>
    <row r="96" ht="24" customHeight="1" outlineLevel="3" spans="1:95">
      <c r="A96" s="121"/>
      <c r="B96" s="122" t="s">
        <v>784</v>
      </c>
      <c r="C96" s="123" t="s">
        <v>121</v>
      </c>
      <c r="D96" s="121" t="s">
        <v>109</v>
      </c>
      <c r="E96" s="122"/>
      <c r="F96" s="122"/>
      <c r="G96" s="122"/>
      <c r="H96" s="124">
        <f>X96+AA96+AD96+AG96+AJ96+AM96+AP96+AS96+AV96+AY96+BB96+BE96</f>
        <v>0</v>
      </c>
      <c r="I96" s="124">
        <f>Y96+AB96+AE96+AH96+AK96+AN96+AQ96+AT96+AW96+AZ96+BC96+BF96</f>
        <v>0</v>
      </c>
      <c r="J96" s="124">
        <f t="shared" si="814"/>
        <v>0</v>
      </c>
      <c r="K96" s="124"/>
      <c r="L96" s="152"/>
      <c r="M96" s="152"/>
      <c r="N96" s="124"/>
      <c r="O96" s="124"/>
      <c r="P96" s="124"/>
      <c r="Q96" s="124"/>
      <c r="R96" s="124"/>
      <c r="S96" s="124"/>
      <c r="T96" s="124"/>
      <c r="U96" s="124"/>
      <c r="V96" s="124"/>
      <c r="W96" s="124"/>
      <c r="X96" s="124">
        <f>VLOOKUP($C96,'1 预算编制表单'!$C:$BJ,27,FALSE)</f>
        <v>0</v>
      </c>
      <c r="Y96" s="124">
        <f>X96-Z96</f>
        <v>0</v>
      </c>
      <c r="Z96" s="124">
        <f>SUM(Z97:Z101)</f>
        <v>0</v>
      </c>
      <c r="AA96" s="124">
        <f>VLOOKUP($C96,'1 预算编制表单'!$C:$BJ,30,FALSE)</f>
        <v>0</v>
      </c>
      <c r="AB96" s="124">
        <f>AA96-AC96</f>
        <v>0</v>
      </c>
      <c r="AC96" s="124">
        <f>SUM(AC97:AC101)</f>
        <v>0</v>
      </c>
      <c r="AD96" s="124">
        <f>VLOOKUP($C96,'1 预算编制表单'!$C:$BJ,33,FALSE)</f>
        <v>0</v>
      </c>
      <c r="AE96" s="124">
        <f>AD96-AF96</f>
        <v>0</v>
      </c>
      <c r="AF96" s="124">
        <f>SUM(AF97:AF101)</f>
        <v>0</v>
      </c>
      <c r="AG96" s="124">
        <f>VLOOKUP($C96,'1 预算编制表单'!$C:$BJ,36,FALSE)</f>
        <v>0</v>
      </c>
      <c r="AH96" s="124">
        <f>AG96-AI96</f>
        <v>0</v>
      </c>
      <c r="AI96" s="124">
        <f>SUM(AI97:AI101)</f>
        <v>0</v>
      </c>
      <c r="AJ96" s="124">
        <f>VLOOKUP($C96,'1 预算编制表单'!$C:$BJ,39,FALSE)</f>
        <v>0</v>
      </c>
      <c r="AK96" s="124">
        <f>AJ96-AL96</f>
        <v>0</v>
      </c>
      <c r="AL96" s="124">
        <f>SUM(AL97:AL101)</f>
        <v>0</v>
      </c>
      <c r="AM96" s="124">
        <f>VLOOKUP($C96,'1 预算编制表单'!$C:$BJ,42,FALSE)</f>
        <v>0</v>
      </c>
      <c r="AN96" s="124">
        <f>AM96-AO96</f>
        <v>0</v>
      </c>
      <c r="AO96" s="124">
        <f>SUM(AO97:AO101)</f>
        <v>0</v>
      </c>
      <c r="AP96" s="124">
        <f>VLOOKUP($C96,'1 预算编制表单'!$C:$BJ,45,FALSE)</f>
        <v>0</v>
      </c>
      <c r="AQ96" s="124">
        <f>AP96-AR96</f>
        <v>0</v>
      </c>
      <c r="AR96" s="124">
        <f>SUM(AR97:AR101)</f>
        <v>0</v>
      </c>
      <c r="AS96" s="124">
        <f>VLOOKUP($C96,'1 预算编制表单'!$C:$BJ,48,FALSE)</f>
        <v>0</v>
      </c>
      <c r="AT96" s="124">
        <f>AS96-AU96</f>
        <v>0</v>
      </c>
      <c r="AU96" s="124">
        <f>SUM(AU97:AU101)</f>
        <v>0</v>
      </c>
      <c r="AV96" s="124">
        <f>VLOOKUP($C96,'1 预算编制表单'!$C:$BJ,51,FALSE)</f>
        <v>0</v>
      </c>
      <c r="AW96" s="124">
        <f>AV96-AX96</f>
        <v>0</v>
      </c>
      <c r="AX96" s="124">
        <f>SUM(AX97:AX101)</f>
        <v>0</v>
      </c>
      <c r="AY96" s="124">
        <f>VLOOKUP($C96,'1 预算编制表单'!$C:$BJ,54,FALSE)</f>
        <v>0</v>
      </c>
      <c r="AZ96" s="124">
        <f>AY96-BA96</f>
        <v>0</v>
      </c>
      <c r="BA96" s="124">
        <f>SUM(BA97:BA101)</f>
        <v>0</v>
      </c>
      <c r="BB96" s="124">
        <f>VLOOKUP($C96,'1 预算编制表单'!$C:$BJ,57,FALSE)</f>
        <v>0</v>
      </c>
      <c r="BC96" s="124">
        <f>BB96-BD96</f>
        <v>0</v>
      </c>
      <c r="BD96" s="124">
        <f>SUM(BD97:BD101)</f>
        <v>0</v>
      </c>
      <c r="BE96" s="124">
        <f>VLOOKUP($C96,'1 预算编制表单'!$C:$BJ,60,FALSE)</f>
        <v>0</v>
      </c>
      <c r="BF96" s="124">
        <f>BE96-BG96</f>
        <v>0</v>
      </c>
      <c r="BG96" s="124">
        <f>SUM(BG97:BG101)</f>
        <v>0</v>
      </c>
      <c r="BH96" s="124">
        <f>VLOOKUP($C96,'1 预算编制表单'!$C:$BJ,27,FALSE)</f>
        <v>0</v>
      </c>
      <c r="BI96" s="124">
        <f>BH96-BJ96</f>
        <v>0</v>
      </c>
      <c r="BJ96" s="124">
        <f>SUM(BJ97:BJ101)</f>
        <v>0</v>
      </c>
      <c r="BK96" s="124">
        <f>VLOOKUP($C96,'1 预算编制表单'!$C:$BJ,30,FALSE)</f>
        <v>0</v>
      </c>
      <c r="BL96" s="124">
        <f>BK96-BM96</f>
        <v>0</v>
      </c>
      <c r="BM96" s="124">
        <f>SUM(BM97:BM101)</f>
        <v>0</v>
      </c>
      <c r="BN96" s="124">
        <f>VLOOKUP($C96,'1 预算编制表单'!$C:$BJ,33,FALSE)</f>
        <v>0</v>
      </c>
      <c r="BO96" s="124">
        <f>BN96-BP96</f>
        <v>0</v>
      </c>
      <c r="BP96" s="124">
        <f>SUM(BP97:BP101)</f>
        <v>0</v>
      </c>
      <c r="BQ96" s="124">
        <f>VLOOKUP($C96,'1 预算编制表单'!$C:$BJ,36,FALSE)</f>
        <v>0</v>
      </c>
      <c r="BR96" s="124">
        <f>BQ96-BS96</f>
        <v>0</v>
      </c>
      <c r="BS96" s="124">
        <f>SUM(BS97:BS101)</f>
        <v>0</v>
      </c>
      <c r="BT96" s="124">
        <f>VLOOKUP($C96,'1 预算编制表单'!$C:$BJ,39,FALSE)</f>
        <v>0</v>
      </c>
      <c r="BU96" s="124">
        <f>BT96-BV96</f>
        <v>0</v>
      </c>
      <c r="BV96" s="124">
        <f>SUM(BV97:BV101)</f>
        <v>0</v>
      </c>
      <c r="BW96" s="124">
        <f>VLOOKUP($C96,'1 预算编制表单'!$C:$BJ,42,FALSE)</f>
        <v>0</v>
      </c>
      <c r="BX96" s="124">
        <f>BW96-BY96</f>
        <v>0</v>
      </c>
      <c r="BY96" s="124">
        <f>SUM(BY97:BY101)</f>
        <v>0</v>
      </c>
      <c r="BZ96" s="124">
        <f>VLOOKUP($C96,'1 预算编制表单'!$C:$BJ,45,FALSE)</f>
        <v>0</v>
      </c>
      <c r="CA96" s="124">
        <f>BZ96-CB96</f>
        <v>0</v>
      </c>
      <c r="CB96" s="124">
        <f>SUM(CB97:CB101)</f>
        <v>0</v>
      </c>
      <c r="CC96" s="124">
        <f>VLOOKUP($C96,'1 预算编制表单'!$C:$BJ,48,FALSE)</f>
        <v>0</v>
      </c>
      <c r="CD96" s="124">
        <f>CC96-CE96</f>
        <v>0</v>
      </c>
      <c r="CE96" s="124">
        <f>SUM(CE97:CE101)</f>
        <v>0</v>
      </c>
      <c r="CF96" s="124">
        <f>VLOOKUP($C96,'1 预算编制表单'!$C:$BJ,51,FALSE)</f>
        <v>0</v>
      </c>
      <c r="CG96" s="124">
        <f>CF96-CH96</f>
        <v>0</v>
      </c>
      <c r="CH96" s="124">
        <f>SUM(CH97:CH101)</f>
        <v>0</v>
      </c>
      <c r="CI96" s="124">
        <f>VLOOKUP($C96,'1 预算编制表单'!$C:$BJ,54,FALSE)</f>
        <v>0</v>
      </c>
      <c r="CJ96" s="124">
        <f>CI96-CK96</f>
        <v>0</v>
      </c>
      <c r="CK96" s="124">
        <f>SUM(CK97:CK101)</f>
        <v>0</v>
      </c>
      <c r="CL96" s="124">
        <f>VLOOKUP($C96,'1 预算编制表单'!$C:$BJ,57,FALSE)</f>
        <v>0</v>
      </c>
      <c r="CM96" s="124">
        <f>CL96-CN96</f>
        <v>0</v>
      </c>
      <c r="CN96" s="124">
        <f>SUM(CN97:CN101)</f>
        <v>0</v>
      </c>
      <c r="CO96" s="124">
        <f>VLOOKUP($C96,'1 预算编制表单'!$C:$BJ,60,FALSE)</f>
        <v>0</v>
      </c>
      <c r="CP96" s="124">
        <f>CO96-CQ96</f>
        <v>0</v>
      </c>
      <c r="CQ96" s="124">
        <f>SUM(CQ97:CQ101)</f>
        <v>0</v>
      </c>
    </row>
    <row r="97" s="86" customFormat="1" ht="24" customHeight="1" outlineLevel="4" spans="1:95">
      <c r="A97" s="125"/>
      <c r="B97" s="126"/>
      <c r="C97" s="127"/>
      <c r="D97" s="125"/>
      <c r="E97" s="126"/>
      <c r="F97" s="126"/>
      <c r="G97" s="126"/>
      <c r="H97" s="128"/>
      <c r="I97" s="128"/>
      <c r="J97" s="128">
        <f t="shared" si="814"/>
        <v>0</v>
      </c>
      <c r="K97" s="128">
        <v>1</v>
      </c>
      <c r="L97" s="153"/>
      <c r="M97" s="154">
        <f>IFERROR(VLOOKUP($L97,'2-2 引出数据_合同数据仓库'!$B$2:$BP$10000,3,FALSE),0)</f>
        <v>0</v>
      </c>
      <c r="N97" s="128"/>
      <c r="O97" s="154">
        <f>IFERROR(VLOOKUP((LEFT(VLOOKUP($L97,'2-2 引出数据_合同数据仓库'!$B$2:$BP$10000,64,FALSE),15)&amp;(RIGHT(VLOOKUP($L97,'2-2 引出数据_合同数据仓库'!$B$2:$BP$10000,64,FALSE),4)+1)),'2-2 引出数据_合同数据仓库'!$B$2:$BP$10000,3,FALSE),0)</f>
        <v>0</v>
      </c>
      <c r="P97" s="128"/>
      <c r="Q97" s="128">
        <f>IFERROR(VLOOKUP($L97,'2-2 引出数据_合同数据仓库'!$B$2:$BP$10000,28,FALSE),0)</f>
        <v>0</v>
      </c>
      <c r="R97" s="128">
        <f>IFERROR(VLOOKUP($L97,'2-2 引出数据_合同数据仓库'!$B$2:$BP$10000,29,FALSE),0)</f>
        <v>0</v>
      </c>
      <c r="S97" s="128">
        <f>IFERROR(VLOOKUP($L97,'2-2 引出数据_合同数据仓库'!$B$2:$BP$10000,4,FALSE),0)</f>
        <v>0</v>
      </c>
      <c r="T97" s="128"/>
      <c r="U97" s="128">
        <f>IFERROR(VLOOKUP($L97,'2-2 引出数据_合同数据仓库'!$B$2:$BP$10000,15,FALSE),0)</f>
        <v>0</v>
      </c>
      <c r="V97" s="128">
        <f t="shared" ref="V97:V100" si="1138">U97/(S97-R97+1)*365</f>
        <v>0</v>
      </c>
      <c r="W97" s="128"/>
      <c r="X97" s="160">
        <v>45658</v>
      </c>
      <c r="Y97" s="160">
        <f t="shared" ref="Y97:Y100" si="1139">X97+30</f>
        <v>45688</v>
      </c>
      <c r="Z97" s="164">
        <f t="shared" ref="Z97:Z100" si="1140">IFERROR(IF(($R97-Y97)&gt;=0,0,IF(($S97-X97)&lt;0,0,IF(AND(($S97-Y97)&gt;0,(X97-$R97)&gt;0),$V97/365*(Y97-X97+1),IF(AND(($S97-Y97)&lt;=0,(X97-$R97)&gt;0),$V97/365*($S97-X97+1),$V97/365*(Y97-$R97+1))))),0)</f>
        <v>0</v>
      </c>
      <c r="AA97" s="160">
        <f t="shared" ref="AA97:AA100" si="1141">Y97+1</f>
        <v>45689</v>
      </c>
      <c r="AB97" s="160">
        <f t="shared" ref="AB97:AB100" si="1142">AA97+27</f>
        <v>45716</v>
      </c>
      <c r="AC97" s="164">
        <f t="shared" ref="AC97:AC100" si="1143">IFERROR(IF(($R97-AB97)&gt;=0,0,IF(($S97-AA97)&lt;0,0,IF(AND(($S97-AB97)&gt;0,(AA97-$R97)&gt;0),$V97/365*(AB97-AA97+1),IF(AND(($S97-AB97)&lt;=0,(AA97-$R97)&gt;0),$V97/365*($S97-AA97+1),$V97/365*(AB97-$R97+1))))),0)</f>
        <v>0</v>
      </c>
      <c r="AD97" s="160">
        <f t="shared" ref="AD97:AD100" si="1144">AB97+1</f>
        <v>45717</v>
      </c>
      <c r="AE97" s="160">
        <f t="shared" ref="AE97:AE100" si="1145">AD97+30</f>
        <v>45747</v>
      </c>
      <c r="AF97" s="164">
        <f t="shared" ref="AF97:AF100" si="1146">IFERROR(IF(($R97-AE97)&gt;=0,0,IF(($S97-AD97)&lt;0,0,IF(AND(($S97-AE97)&gt;0,(AD97-$R97)&gt;0),$V97/365*(AE97-AD97+1),IF(AND(($S97-AE97)&lt;=0,(AD97-$R97)&gt;0),$V97/365*($S97-AD97+1),$V97/365*(AE97-$R97+1))))),0)</f>
        <v>0</v>
      </c>
      <c r="AG97" s="160">
        <f t="shared" ref="AG97:AG100" si="1147">AE97+1</f>
        <v>45748</v>
      </c>
      <c r="AH97" s="160">
        <f t="shared" ref="AH97:AH100" si="1148">AG97+29</f>
        <v>45777</v>
      </c>
      <c r="AI97" s="164">
        <f t="shared" ref="AI97:AI100" si="1149">IFERROR(IF(($R97-AH97)&gt;=0,0,IF(($S97-AG97)&lt;0,0,IF(AND(($S97-AH97)&gt;0,(AG97-$R97)&gt;0),$V97/365*(AH97-AG97+1),IF(AND(($S97-AH97)&lt;=0,(AG97-$R97)&gt;0),$V97/365*($S97-AG97+1),$V97/365*(AH97-$R97+1))))),0)</f>
        <v>0</v>
      </c>
      <c r="AJ97" s="160">
        <f t="shared" ref="AJ97:AJ100" si="1150">AH97+1</f>
        <v>45778</v>
      </c>
      <c r="AK97" s="160">
        <f t="shared" ref="AK97:AK100" si="1151">AJ97+30</f>
        <v>45808</v>
      </c>
      <c r="AL97" s="164">
        <f t="shared" ref="AL97:AL100" si="1152">IFERROR(IF(($R97-AK97)&gt;=0,0,IF(($S97-AJ97)&lt;0,0,IF(AND(($S97-AK97)&gt;0,(AJ97-$R97)&gt;0),$V97/365*(AK97-AJ97+1),IF(AND(($S97-AK97)&lt;=0,(AJ97-$R97)&gt;0),$V97/365*($S97-AJ97+1),$V97/365*(AK97-$R97+1))))),0)</f>
        <v>0</v>
      </c>
      <c r="AM97" s="160">
        <f t="shared" ref="AM97:AM100" si="1153">AK97+1</f>
        <v>45809</v>
      </c>
      <c r="AN97" s="160">
        <f t="shared" ref="AN97:AN100" si="1154">AM97+29</f>
        <v>45838</v>
      </c>
      <c r="AO97" s="164">
        <f t="shared" ref="AO97:AO100" si="1155">IFERROR(IF(($R97-AN97)&gt;=0,0,IF(($S97-AM97)&lt;0,0,IF(AND(($S97-AN97)&gt;0,(AM97-$R97)&gt;0),$V97/365*(AN97-AM97+1),IF(AND(($S97-AN97)&lt;=0,(AM97-$R97)&gt;0),$V97/365*($S97-AM97+1),$V97/365*(AN97-$R97+1))))),0)</f>
        <v>0</v>
      </c>
      <c r="AP97" s="160">
        <f t="shared" ref="AP97:AP100" si="1156">AN97+1</f>
        <v>45839</v>
      </c>
      <c r="AQ97" s="160">
        <f t="shared" ref="AQ97:AQ100" si="1157">AP97+30</f>
        <v>45869</v>
      </c>
      <c r="AR97" s="164">
        <f t="shared" ref="AR97:AR100" si="1158">IFERROR(IF(($R97-AQ97)&gt;=0,0,IF(($S97-AP97)&lt;0,0,IF(AND(($S97-AQ97)&gt;0,(AP97-$R97)&gt;0),$V97/365*(AQ97-AP97+1),IF(AND(($S97-AQ97)&lt;=0,(AP97-$R97)&gt;0),$V97/365*($S97-AP97+1),$V97/365*(AQ97-$R97+1))))),0)</f>
        <v>0</v>
      </c>
      <c r="AS97" s="160">
        <f t="shared" ref="AS97:AS100" si="1159">AQ97+1</f>
        <v>45870</v>
      </c>
      <c r="AT97" s="160">
        <f t="shared" ref="AT97:AT100" si="1160">AS97+30</f>
        <v>45900</v>
      </c>
      <c r="AU97" s="164">
        <f t="shared" ref="AU97:AU100" si="1161">IFERROR(IF(($R97-AT97)&gt;=0,0,IF(($S97-AS97)&lt;0,0,IF(AND(($S97-AT97)&gt;0,(AS97-$R97)&gt;0),$V97/365*(AT97-AS97+1),IF(AND(($S97-AT97)&lt;=0,(AS97-$R97)&gt;0),$V97/365*($S97-AS97+1),$V97/365*(AT97-$R97+1))))),0)</f>
        <v>0</v>
      </c>
      <c r="AV97" s="160">
        <f t="shared" ref="AV97:AV100" si="1162">AT97+1</f>
        <v>45901</v>
      </c>
      <c r="AW97" s="160">
        <f t="shared" ref="AW97:AW100" si="1163">AV97+29</f>
        <v>45930</v>
      </c>
      <c r="AX97" s="164">
        <f t="shared" ref="AX97:AX100" si="1164">IFERROR(IF(($R97-AW97)&gt;=0,0,IF(($S97-AV97)&lt;0,0,IF(AND(($S97-AW97)&gt;0,(AV97-$R97)&gt;0),$V97/365*(AW97-AV97+1),IF(AND(($S97-AW97)&lt;=0,(AV97-$R97)&gt;0),$V97/365*($S97-AV97+1),$V97/365*(AW97-$R97+1))))),0)</f>
        <v>0</v>
      </c>
      <c r="AY97" s="160">
        <f t="shared" ref="AY97:AY100" si="1165">AW97+1</f>
        <v>45931</v>
      </c>
      <c r="AZ97" s="160">
        <f t="shared" ref="AZ97:AZ100" si="1166">AY97+30</f>
        <v>45961</v>
      </c>
      <c r="BA97" s="164">
        <f t="shared" ref="BA97:BA100" si="1167">IFERROR(IF(($R97-AZ97)&gt;=0,0,IF(($S97-AY97)&lt;0,0,IF(AND(($S97-AZ97)&gt;0,(AY97-$R97)&gt;0),$V97/365*(AZ97-AY97+1),IF(AND(($S97-AZ97)&lt;=0,(AY97-$R97)&gt;0),$V97/365*($S97-AY97+1),$V97/365*(AZ97-$R97+1))))),0)</f>
        <v>0</v>
      </c>
      <c r="BB97" s="160">
        <f t="shared" ref="BB97:BB100" si="1168">AZ97+1</f>
        <v>45962</v>
      </c>
      <c r="BC97" s="160">
        <f t="shared" ref="BC97:BC100" si="1169">BB97+29</f>
        <v>45991</v>
      </c>
      <c r="BD97" s="164">
        <f t="shared" ref="BD97:BD100" si="1170">IFERROR(IF(($R97-BC97)&gt;=0,0,IF(($S97-BB97)&lt;0,0,IF(AND(($S97-BC97)&gt;0,(BB97-$R97)&gt;0),$V97/365*(BC97-BB97+1),IF(AND(($S97-BC97)&lt;=0,(BB97-$R97)&gt;0),$V97/365*($S97-BB97+1),$V97/365*(BC97-$R97+1))))),0)</f>
        <v>0</v>
      </c>
      <c r="BE97" s="160">
        <f t="shared" ref="BE97:BE100" si="1171">BC97+1</f>
        <v>45992</v>
      </c>
      <c r="BF97" s="160">
        <f t="shared" ref="BF97:BF100" si="1172">BE97+30</f>
        <v>46022</v>
      </c>
      <c r="BG97" s="164">
        <f t="shared" ref="BG97:BG100" si="1173">IFERROR(IF(($R97-BF97)&gt;=0,0,IF(($S97-BE97)&lt;0,0,IF(AND(($S97-BF97)&gt;0,(BE97-$R97)&gt;0),$V97/365*(BF97-BE97+1),IF(AND(($S97-BF97)&lt;=0,(BE97-$R97)&gt;0),$V97/365*($S97-BE97+1),$V97/365*(BF97-$R97+1))))),0)</f>
        <v>0</v>
      </c>
      <c r="BH97" s="160">
        <v>46023</v>
      </c>
      <c r="BI97" s="160">
        <f t="shared" ref="BI97:BI100" si="1174">BH97+30</f>
        <v>46053</v>
      </c>
      <c r="BJ97" s="164">
        <f t="shared" ref="BJ97:BJ100" si="1175">IFERROR(IF(($R97-BI97)&gt;=0,0,IF(($S97-BH97)&lt;0,0,IF(AND(($S97-BI97)&gt;0,(BH97-$R97)&gt;0),$V97/365*(BI97-BH97+1),IF(AND(($S97-BI97)&lt;=0,(BH97-$R97)&gt;0),$V97/365*($S97-BH97+1),$V97/365*(BI97-$R97+1))))),0)</f>
        <v>0</v>
      </c>
      <c r="BK97" s="160">
        <f t="shared" ref="BK97:BK100" si="1176">BI97+1</f>
        <v>46054</v>
      </c>
      <c r="BL97" s="160">
        <f t="shared" ref="BL97:BL100" si="1177">BK97+27</f>
        <v>46081</v>
      </c>
      <c r="BM97" s="164">
        <f t="shared" ref="BM97:BM100" si="1178">IFERROR(IF(($R97-BL97)&gt;=0,0,IF(($S97-BK97)&lt;0,0,IF(AND(($S97-BL97)&gt;0,(BK97-$R97)&gt;0),$V97/365*(BL97-BK97+1),IF(AND(($S97-BL97)&lt;=0,(BK97-$R97)&gt;0),$V97/365*($S97-BK97+1),$V97/365*(BL97-$R97+1))))),0)</f>
        <v>0</v>
      </c>
      <c r="BN97" s="160">
        <f t="shared" ref="BN97:BN100" si="1179">BL97+1</f>
        <v>46082</v>
      </c>
      <c r="BO97" s="160">
        <f t="shared" ref="BO97:BO100" si="1180">BN97+30</f>
        <v>46112</v>
      </c>
      <c r="BP97" s="164">
        <f t="shared" ref="BP97:BP100" si="1181">IFERROR(IF(($R97-BO97)&gt;=0,0,IF(($S97-BN97)&lt;0,0,IF(AND(($S97-BO97)&gt;0,(BN97-$R97)&gt;0),$V97/365*(BO97-BN97+1),IF(AND(($S97-BO97)&lt;=0,(BN97-$R97)&gt;0),$V97/365*($S97-BN97+1),$V97/365*(BO97-$R97+1))))),0)</f>
        <v>0</v>
      </c>
      <c r="BQ97" s="160">
        <f t="shared" ref="BQ97:BQ100" si="1182">BO97+1</f>
        <v>46113</v>
      </c>
      <c r="BR97" s="160">
        <f t="shared" ref="BR97:BR100" si="1183">BQ97+29</f>
        <v>46142</v>
      </c>
      <c r="BS97" s="164">
        <f t="shared" ref="BS97:BS100" si="1184">IFERROR(IF(($R97-BR97)&gt;=0,0,IF(($S97-BQ97)&lt;0,0,IF(AND(($S97-BR97)&gt;0,(BQ97-$R97)&gt;0),$V97/365*(BR97-BQ97+1),IF(AND(($S97-BR97)&lt;=0,(BQ97-$R97)&gt;0),$V97/365*($S97-BQ97+1),$V97/365*(BR97-$R97+1))))),0)</f>
        <v>0</v>
      </c>
      <c r="BT97" s="160">
        <f t="shared" ref="BT97:BT100" si="1185">BR97+1</f>
        <v>46143</v>
      </c>
      <c r="BU97" s="160">
        <f t="shared" ref="BU97:BU100" si="1186">BT97+30</f>
        <v>46173</v>
      </c>
      <c r="BV97" s="164">
        <f t="shared" ref="BV97:BV100" si="1187">IFERROR(IF(($R97-BU97)&gt;=0,0,IF(($S97-BT97)&lt;0,0,IF(AND(($S97-BU97)&gt;0,(BT97-$R97)&gt;0),$V97/365*(BU97-BT97+1),IF(AND(($S97-BU97)&lt;=0,(BT97-$R97)&gt;0),$V97/365*($S97-BT97+1),$V97/365*(BU97-$R97+1))))),0)</f>
        <v>0</v>
      </c>
      <c r="BW97" s="160">
        <f t="shared" ref="BW97:BW100" si="1188">BU97+1</f>
        <v>46174</v>
      </c>
      <c r="BX97" s="160">
        <f t="shared" ref="BX97:BX100" si="1189">BW97+29</f>
        <v>46203</v>
      </c>
      <c r="BY97" s="164">
        <f t="shared" ref="BY97:BY100" si="1190">IFERROR(IF(($R97-BX97)&gt;=0,0,IF(($S97-BW97)&lt;0,0,IF(AND(($S97-BX97)&gt;0,(BW97-$R97)&gt;0),$V97/365*(BX97-BW97+1),IF(AND(($S97-BX97)&lt;=0,(BW97-$R97)&gt;0),$V97/365*($S97-BW97+1),$V97/365*(BX97-$R97+1))))),0)</f>
        <v>0</v>
      </c>
      <c r="BZ97" s="160">
        <f t="shared" ref="BZ97:BZ100" si="1191">BX97+1</f>
        <v>46204</v>
      </c>
      <c r="CA97" s="160">
        <f t="shared" ref="CA97:CA100" si="1192">BZ97+30</f>
        <v>46234</v>
      </c>
      <c r="CB97" s="164">
        <f t="shared" ref="CB97:CB100" si="1193">IFERROR(IF(($R97-CA97)&gt;=0,0,IF(($S97-BZ97)&lt;0,0,IF(AND(($S97-CA97)&gt;0,(BZ97-$R97)&gt;0),$V97/365*(CA97-BZ97+1),IF(AND(($S97-CA97)&lt;=0,(BZ97-$R97)&gt;0),$V97/365*($S97-BZ97+1),$V97/365*(CA97-$R97+1))))),0)</f>
        <v>0</v>
      </c>
      <c r="CC97" s="160">
        <f t="shared" ref="CC97:CC100" si="1194">CA97+1</f>
        <v>46235</v>
      </c>
      <c r="CD97" s="160">
        <f t="shared" ref="CD97:CD100" si="1195">CC97+30</f>
        <v>46265</v>
      </c>
      <c r="CE97" s="164">
        <f t="shared" ref="CE97:CE100" si="1196">IFERROR(IF(($R97-CD97)&gt;=0,0,IF(($S97-CC97)&lt;0,0,IF(AND(($S97-CD97)&gt;0,(CC97-$R97)&gt;0),$V97/365*(CD97-CC97+1),IF(AND(($S97-CD97)&lt;=0,(CC97-$R97)&gt;0),$V97/365*($S97-CC97+1),$V97/365*(CD97-$R97+1))))),0)</f>
        <v>0</v>
      </c>
      <c r="CF97" s="160">
        <f t="shared" ref="CF97:CF100" si="1197">CD97+1</f>
        <v>46266</v>
      </c>
      <c r="CG97" s="160">
        <f t="shared" ref="CG97:CG100" si="1198">CF97+29</f>
        <v>46295</v>
      </c>
      <c r="CH97" s="164">
        <f t="shared" ref="CH97:CH100" si="1199">IFERROR(IF(($R97-CG97)&gt;=0,0,IF(($S97-CF97)&lt;0,0,IF(AND(($S97-CG97)&gt;0,(CF97-$R97)&gt;0),$V97/365*(CG97-CF97+1),IF(AND(($S97-CG97)&lt;=0,(CF97-$R97)&gt;0),$V97/365*($S97-CF97+1),$V97/365*(CG97-$R97+1))))),0)</f>
        <v>0</v>
      </c>
      <c r="CI97" s="160">
        <f t="shared" ref="CI97:CI100" si="1200">CG97+1</f>
        <v>46296</v>
      </c>
      <c r="CJ97" s="160">
        <f t="shared" ref="CJ97:CJ100" si="1201">CI97+30</f>
        <v>46326</v>
      </c>
      <c r="CK97" s="164">
        <f t="shared" ref="CK97:CK100" si="1202">IFERROR(IF(($R97-CJ97)&gt;=0,0,IF(($S97-CI97)&lt;0,0,IF(AND(($S97-CJ97)&gt;0,(CI97-$R97)&gt;0),$V97/365*(CJ97-CI97+1),IF(AND(($S97-CJ97)&lt;=0,(CI97-$R97)&gt;0),$V97/365*($S97-CI97+1),$V97/365*(CJ97-$R97+1))))),0)</f>
        <v>0</v>
      </c>
      <c r="CL97" s="160">
        <f t="shared" ref="CL97:CL100" si="1203">CJ97+1</f>
        <v>46327</v>
      </c>
      <c r="CM97" s="160">
        <f t="shared" ref="CM97:CM100" si="1204">CL97+29</f>
        <v>46356</v>
      </c>
      <c r="CN97" s="164">
        <f t="shared" ref="CN97:CN100" si="1205">IFERROR(IF(($R97-CM97)&gt;=0,0,IF(($S97-CL97)&lt;0,0,IF(AND(($S97-CM97)&gt;0,(CL97-$R97)&gt;0),$V97/365*(CM97-CL97+1),IF(AND(($S97-CM97)&lt;=0,(CL97-$R97)&gt;0),$V97/365*($S97-CL97+1),$V97/365*(CM97-$R97+1))))),0)</f>
        <v>0</v>
      </c>
      <c r="CO97" s="160">
        <f t="shared" ref="CO97:CO100" si="1206">CM97+1</f>
        <v>46357</v>
      </c>
      <c r="CP97" s="160">
        <f t="shared" ref="CP97:CP100" si="1207">CO97+30</f>
        <v>46387</v>
      </c>
      <c r="CQ97" s="164">
        <f t="shared" ref="CQ97:CQ100" si="1208">IFERROR(IF(($R97-CP97)&gt;=0,0,IF(($S97-CO97)&lt;0,0,IF(AND(($S97-CP97)&gt;0,(CO97-$R97)&gt;0),$V97/365*(CP97-CO97+1),IF(AND(($S97-CP97)&lt;=0,(CO97-$R97)&gt;0),$V97/365*($S97-CO97+1),$V97/365*(CP97-$R97+1))))),0)</f>
        <v>0</v>
      </c>
    </row>
    <row r="98" s="86" customFormat="1" ht="24" customHeight="1" outlineLevel="4" spans="1:95">
      <c r="A98" s="125"/>
      <c r="B98" s="126"/>
      <c r="C98" s="127"/>
      <c r="D98" s="125"/>
      <c r="E98" s="126"/>
      <c r="F98" s="126"/>
      <c r="G98" s="126"/>
      <c r="H98" s="128"/>
      <c r="I98" s="128"/>
      <c r="J98" s="128">
        <f t="shared" si="814"/>
        <v>0</v>
      </c>
      <c r="K98" s="128">
        <f t="shared" ref="K98:K100" si="1209">K97+1</f>
        <v>2</v>
      </c>
      <c r="L98" s="153"/>
      <c r="M98" s="154">
        <f>IFERROR(VLOOKUP($L98,'2-2 引出数据_合同数据仓库'!$B$2:$BP$10000,3,FALSE),0)</f>
        <v>0</v>
      </c>
      <c r="N98" s="128"/>
      <c r="O98" s="154">
        <f>IFERROR(VLOOKUP((LEFT(VLOOKUP($L98,'2-2 引出数据_合同数据仓库'!$B$2:$BP$10000,64,FALSE),15)&amp;(RIGHT(VLOOKUP($L98,'2-2 引出数据_合同数据仓库'!$B$2:$BP$10000,64,FALSE),4)+1)),'2-2 引出数据_合同数据仓库'!$B$2:$BP$10000,3,FALSE),0)</f>
        <v>0</v>
      </c>
      <c r="P98" s="128"/>
      <c r="Q98" s="128">
        <f>IFERROR(VLOOKUP($L98,'2-2 引出数据_合同数据仓库'!$B$2:$BP$10000,28,FALSE),0)</f>
        <v>0</v>
      </c>
      <c r="R98" s="128">
        <f>IFERROR(VLOOKUP($L98,'2-2 引出数据_合同数据仓库'!$B$2:$BP$10000,29,FALSE),0)</f>
        <v>0</v>
      </c>
      <c r="S98" s="128">
        <f>IFERROR(VLOOKUP($L98,'2-2 引出数据_合同数据仓库'!$B$2:$BP$10000,4,FALSE),0)</f>
        <v>0</v>
      </c>
      <c r="T98" s="128"/>
      <c r="U98" s="128">
        <f>IFERROR(VLOOKUP($L98,'2-2 引出数据_合同数据仓库'!$B$2:$BP$10000,15,FALSE),0)</f>
        <v>0</v>
      </c>
      <c r="V98" s="128">
        <f t="shared" si="1138"/>
        <v>0</v>
      </c>
      <c r="W98" s="128"/>
      <c r="X98" s="160">
        <v>45658</v>
      </c>
      <c r="Y98" s="160">
        <f t="shared" si="1139"/>
        <v>45688</v>
      </c>
      <c r="Z98" s="164">
        <f t="shared" si="1140"/>
        <v>0</v>
      </c>
      <c r="AA98" s="160">
        <f t="shared" si="1141"/>
        <v>45689</v>
      </c>
      <c r="AB98" s="160">
        <f t="shared" si="1142"/>
        <v>45716</v>
      </c>
      <c r="AC98" s="164">
        <f t="shared" si="1143"/>
        <v>0</v>
      </c>
      <c r="AD98" s="160">
        <f t="shared" si="1144"/>
        <v>45717</v>
      </c>
      <c r="AE98" s="160">
        <f t="shared" si="1145"/>
        <v>45747</v>
      </c>
      <c r="AF98" s="164">
        <f t="shared" si="1146"/>
        <v>0</v>
      </c>
      <c r="AG98" s="160">
        <f t="shared" si="1147"/>
        <v>45748</v>
      </c>
      <c r="AH98" s="160">
        <f t="shared" si="1148"/>
        <v>45777</v>
      </c>
      <c r="AI98" s="164">
        <f t="shared" si="1149"/>
        <v>0</v>
      </c>
      <c r="AJ98" s="160">
        <f t="shared" si="1150"/>
        <v>45778</v>
      </c>
      <c r="AK98" s="160">
        <f t="shared" si="1151"/>
        <v>45808</v>
      </c>
      <c r="AL98" s="164">
        <f t="shared" si="1152"/>
        <v>0</v>
      </c>
      <c r="AM98" s="160">
        <f t="shared" si="1153"/>
        <v>45809</v>
      </c>
      <c r="AN98" s="160">
        <f t="shared" si="1154"/>
        <v>45838</v>
      </c>
      <c r="AO98" s="164">
        <f t="shared" si="1155"/>
        <v>0</v>
      </c>
      <c r="AP98" s="160">
        <f t="shared" si="1156"/>
        <v>45839</v>
      </c>
      <c r="AQ98" s="160">
        <f t="shared" si="1157"/>
        <v>45869</v>
      </c>
      <c r="AR98" s="164">
        <f t="shared" si="1158"/>
        <v>0</v>
      </c>
      <c r="AS98" s="160">
        <f t="shared" si="1159"/>
        <v>45870</v>
      </c>
      <c r="AT98" s="160">
        <f t="shared" si="1160"/>
        <v>45900</v>
      </c>
      <c r="AU98" s="164">
        <f t="shared" si="1161"/>
        <v>0</v>
      </c>
      <c r="AV98" s="160">
        <f t="shared" si="1162"/>
        <v>45901</v>
      </c>
      <c r="AW98" s="160">
        <f t="shared" si="1163"/>
        <v>45930</v>
      </c>
      <c r="AX98" s="164">
        <f t="shared" si="1164"/>
        <v>0</v>
      </c>
      <c r="AY98" s="160">
        <f t="shared" si="1165"/>
        <v>45931</v>
      </c>
      <c r="AZ98" s="160">
        <f t="shared" si="1166"/>
        <v>45961</v>
      </c>
      <c r="BA98" s="164">
        <f t="shared" si="1167"/>
        <v>0</v>
      </c>
      <c r="BB98" s="160">
        <f t="shared" si="1168"/>
        <v>45962</v>
      </c>
      <c r="BC98" s="160">
        <f t="shared" si="1169"/>
        <v>45991</v>
      </c>
      <c r="BD98" s="164">
        <f t="shared" si="1170"/>
        <v>0</v>
      </c>
      <c r="BE98" s="160">
        <f t="shared" si="1171"/>
        <v>45992</v>
      </c>
      <c r="BF98" s="160">
        <f t="shared" si="1172"/>
        <v>46022</v>
      </c>
      <c r="BG98" s="164">
        <f t="shared" si="1173"/>
        <v>0</v>
      </c>
      <c r="BH98" s="160">
        <v>46023</v>
      </c>
      <c r="BI98" s="160">
        <f t="shared" si="1174"/>
        <v>46053</v>
      </c>
      <c r="BJ98" s="164">
        <f t="shared" si="1175"/>
        <v>0</v>
      </c>
      <c r="BK98" s="160">
        <f t="shared" si="1176"/>
        <v>46054</v>
      </c>
      <c r="BL98" s="160">
        <f t="shared" si="1177"/>
        <v>46081</v>
      </c>
      <c r="BM98" s="164">
        <f t="shared" si="1178"/>
        <v>0</v>
      </c>
      <c r="BN98" s="160">
        <f t="shared" si="1179"/>
        <v>46082</v>
      </c>
      <c r="BO98" s="160">
        <f t="shared" si="1180"/>
        <v>46112</v>
      </c>
      <c r="BP98" s="164">
        <f t="shared" si="1181"/>
        <v>0</v>
      </c>
      <c r="BQ98" s="160">
        <f t="shared" si="1182"/>
        <v>46113</v>
      </c>
      <c r="BR98" s="160">
        <f t="shared" si="1183"/>
        <v>46142</v>
      </c>
      <c r="BS98" s="164">
        <f t="shared" si="1184"/>
        <v>0</v>
      </c>
      <c r="BT98" s="160">
        <f t="shared" si="1185"/>
        <v>46143</v>
      </c>
      <c r="BU98" s="160">
        <f t="shared" si="1186"/>
        <v>46173</v>
      </c>
      <c r="BV98" s="164">
        <f t="shared" si="1187"/>
        <v>0</v>
      </c>
      <c r="BW98" s="160">
        <f t="shared" si="1188"/>
        <v>46174</v>
      </c>
      <c r="BX98" s="160">
        <f t="shared" si="1189"/>
        <v>46203</v>
      </c>
      <c r="BY98" s="164">
        <f t="shared" si="1190"/>
        <v>0</v>
      </c>
      <c r="BZ98" s="160">
        <f t="shared" si="1191"/>
        <v>46204</v>
      </c>
      <c r="CA98" s="160">
        <f t="shared" si="1192"/>
        <v>46234</v>
      </c>
      <c r="CB98" s="164">
        <f t="shared" si="1193"/>
        <v>0</v>
      </c>
      <c r="CC98" s="160">
        <f t="shared" si="1194"/>
        <v>46235</v>
      </c>
      <c r="CD98" s="160">
        <f t="shared" si="1195"/>
        <v>46265</v>
      </c>
      <c r="CE98" s="164">
        <f t="shared" si="1196"/>
        <v>0</v>
      </c>
      <c r="CF98" s="160">
        <f t="shared" si="1197"/>
        <v>46266</v>
      </c>
      <c r="CG98" s="160">
        <f t="shared" si="1198"/>
        <v>46295</v>
      </c>
      <c r="CH98" s="164">
        <f t="shared" si="1199"/>
        <v>0</v>
      </c>
      <c r="CI98" s="160">
        <f t="shared" si="1200"/>
        <v>46296</v>
      </c>
      <c r="CJ98" s="160">
        <f t="shared" si="1201"/>
        <v>46326</v>
      </c>
      <c r="CK98" s="164">
        <f t="shared" si="1202"/>
        <v>0</v>
      </c>
      <c r="CL98" s="160">
        <f t="shared" si="1203"/>
        <v>46327</v>
      </c>
      <c r="CM98" s="160">
        <f t="shared" si="1204"/>
        <v>46356</v>
      </c>
      <c r="CN98" s="164">
        <f t="shared" si="1205"/>
        <v>0</v>
      </c>
      <c r="CO98" s="160">
        <f t="shared" si="1206"/>
        <v>46357</v>
      </c>
      <c r="CP98" s="160">
        <f t="shared" si="1207"/>
        <v>46387</v>
      </c>
      <c r="CQ98" s="164">
        <f t="shared" si="1208"/>
        <v>0</v>
      </c>
    </row>
    <row r="99" s="86" customFormat="1" ht="24" customHeight="1" outlineLevel="4" spans="1:95">
      <c r="A99" s="125"/>
      <c r="B99" s="126"/>
      <c r="C99" s="127"/>
      <c r="D99" s="125"/>
      <c r="E99" s="126"/>
      <c r="F99" s="126"/>
      <c r="G99" s="126"/>
      <c r="H99" s="128"/>
      <c r="I99" s="128"/>
      <c r="J99" s="128">
        <f t="shared" si="814"/>
        <v>0</v>
      </c>
      <c r="K99" s="128">
        <f t="shared" si="1209"/>
        <v>3</v>
      </c>
      <c r="L99" s="153"/>
      <c r="M99" s="154">
        <f>IFERROR(VLOOKUP($L99,'2-2 引出数据_合同数据仓库'!$B$2:$BP$10000,3,FALSE),0)</f>
        <v>0</v>
      </c>
      <c r="N99" s="128"/>
      <c r="O99" s="154">
        <f>IFERROR(VLOOKUP((LEFT(VLOOKUP($L99,'2-2 引出数据_合同数据仓库'!$B$2:$BP$10000,64,FALSE),15)&amp;(RIGHT(VLOOKUP($L99,'2-2 引出数据_合同数据仓库'!$B$2:$BP$10000,64,FALSE),4)+1)),'2-2 引出数据_合同数据仓库'!$B$2:$BP$10000,3,FALSE),0)</f>
        <v>0</v>
      </c>
      <c r="P99" s="128"/>
      <c r="Q99" s="128">
        <f>IFERROR(VLOOKUP($L99,'2-2 引出数据_合同数据仓库'!$B$2:$BP$10000,28,FALSE),0)</f>
        <v>0</v>
      </c>
      <c r="R99" s="128">
        <f>IFERROR(VLOOKUP($L99,'2-2 引出数据_合同数据仓库'!$B$2:$BP$10000,29,FALSE),0)</f>
        <v>0</v>
      </c>
      <c r="S99" s="128">
        <f>IFERROR(VLOOKUP($L99,'2-2 引出数据_合同数据仓库'!$B$2:$BP$10000,4,FALSE),0)</f>
        <v>0</v>
      </c>
      <c r="T99" s="128"/>
      <c r="U99" s="128">
        <f>IFERROR(VLOOKUP($L99,'2-2 引出数据_合同数据仓库'!$B$2:$BP$10000,15,FALSE),0)</f>
        <v>0</v>
      </c>
      <c r="V99" s="128">
        <f t="shared" si="1138"/>
        <v>0</v>
      </c>
      <c r="W99" s="128"/>
      <c r="X99" s="160">
        <v>45658</v>
      </c>
      <c r="Y99" s="160">
        <f t="shared" si="1139"/>
        <v>45688</v>
      </c>
      <c r="Z99" s="164">
        <f t="shared" si="1140"/>
        <v>0</v>
      </c>
      <c r="AA99" s="160">
        <f t="shared" si="1141"/>
        <v>45689</v>
      </c>
      <c r="AB99" s="160">
        <f t="shared" si="1142"/>
        <v>45716</v>
      </c>
      <c r="AC99" s="164">
        <f t="shared" si="1143"/>
        <v>0</v>
      </c>
      <c r="AD99" s="160">
        <f t="shared" si="1144"/>
        <v>45717</v>
      </c>
      <c r="AE99" s="160">
        <f t="shared" si="1145"/>
        <v>45747</v>
      </c>
      <c r="AF99" s="164">
        <f t="shared" si="1146"/>
        <v>0</v>
      </c>
      <c r="AG99" s="160">
        <f t="shared" si="1147"/>
        <v>45748</v>
      </c>
      <c r="AH99" s="160">
        <f t="shared" si="1148"/>
        <v>45777</v>
      </c>
      <c r="AI99" s="164">
        <f t="shared" si="1149"/>
        <v>0</v>
      </c>
      <c r="AJ99" s="160">
        <f t="shared" si="1150"/>
        <v>45778</v>
      </c>
      <c r="AK99" s="160">
        <f t="shared" si="1151"/>
        <v>45808</v>
      </c>
      <c r="AL99" s="164">
        <f t="shared" si="1152"/>
        <v>0</v>
      </c>
      <c r="AM99" s="160">
        <f t="shared" si="1153"/>
        <v>45809</v>
      </c>
      <c r="AN99" s="160">
        <f t="shared" si="1154"/>
        <v>45838</v>
      </c>
      <c r="AO99" s="164">
        <f t="shared" si="1155"/>
        <v>0</v>
      </c>
      <c r="AP99" s="160">
        <f t="shared" si="1156"/>
        <v>45839</v>
      </c>
      <c r="AQ99" s="160">
        <f t="shared" si="1157"/>
        <v>45869</v>
      </c>
      <c r="AR99" s="164">
        <f t="shared" si="1158"/>
        <v>0</v>
      </c>
      <c r="AS99" s="160">
        <f t="shared" si="1159"/>
        <v>45870</v>
      </c>
      <c r="AT99" s="160">
        <f t="shared" si="1160"/>
        <v>45900</v>
      </c>
      <c r="AU99" s="164">
        <f t="shared" si="1161"/>
        <v>0</v>
      </c>
      <c r="AV99" s="160">
        <f t="shared" si="1162"/>
        <v>45901</v>
      </c>
      <c r="AW99" s="160">
        <f t="shared" si="1163"/>
        <v>45930</v>
      </c>
      <c r="AX99" s="164">
        <f t="shared" si="1164"/>
        <v>0</v>
      </c>
      <c r="AY99" s="160">
        <f t="shared" si="1165"/>
        <v>45931</v>
      </c>
      <c r="AZ99" s="160">
        <f t="shared" si="1166"/>
        <v>45961</v>
      </c>
      <c r="BA99" s="164">
        <f t="shared" si="1167"/>
        <v>0</v>
      </c>
      <c r="BB99" s="160">
        <f t="shared" si="1168"/>
        <v>45962</v>
      </c>
      <c r="BC99" s="160">
        <f t="shared" si="1169"/>
        <v>45991</v>
      </c>
      <c r="BD99" s="164">
        <f t="shared" si="1170"/>
        <v>0</v>
      </c>
      <c r="BE99" s="160">
        <f t="shared" si="1171"/>
        <v>45992</v>
      </c>
      <c r="BF99" s="160">
        <f t="shared" si="1172"/>
        <v>46022</v>
      </c>
      <c r="BG99" s="164">
        <f t="shared" si="1173"/>
        <v>0</v>
      </c>
      <c r="BH99" s="160">
        <v>46023</v>
      </c>
      <c r="BI99" s="160">
        <f t="shared" si="1174"/>
        <v>46053</v>
      </c>
      <c r="BJ99" s="164">
        <f t="shared" si="1175"/>
        <v>0</v>
      </c>
      <c r="BK99" s="160">
        <f t="shared" si="1176"/>
        <v>46054</v>
      </c>
      <c r="BL99" s="160">
        <f t="shared" si="1177"/>
        <v>46081</v>
      </c>
      <c r="BM99" s="164">
        <f t="shared" si="1178"/>
        <v>0</v>
      </c>
      <c r="BN99" s="160">
        <f t="shared" si="1179"/>
        <v>46082</v>
      </c>
      <c r="BO99" s="160">
        <f t="shared" si="1180"/>
        <v>46112</v>
      </c>
      <c r="BP99" s="164">
        <f t="shared" si="1181"/>
        <v>0</v>
      </c>
      <c r="BQ99" s="160">
        <f t="shared" si="1182"/>
        <v>46113</v>
      </c>
      <c r="BR99" s="160">
        <f t="shared" si="1183"/>
        <v>46142</v>
      </c>
      <c r="BS99" s="164">
        <f t="shared" si="1184"/>
        <v>0</v>
      </c>
      <c r="BT99" s="160">
        <f t="shared" si="1185"/>
        <v>46143</v>
      </c>
      <c r="BU99" s="160">
        <f t="shared" si="1186"/>
        <v>46173</v>
      </c>
      <c r="BV99" s="164">
        <f t="shared" si="1187"/>
        <v>0</v>
      </c>
      <c r="BW99" s="160">
        <f t="shared" si="1188"/>
        <v>46174</v>
      </c>
      <c r="BX99" s="160">
        <f t="shared" si="1189"/>
        <v>46203</v>
      </c>
      <c r="BY99" s="164">
        <f t="shared" si="1190"/>
        <v>0</v>
      </c>
      <c r="BZ99" s="160">
        <f t="shared" si="1191"/>
        <v>46204</v>
      </c>
      <c r="CA99" s="160">
        <f t="shared" si="1192"/>
        <v>46234</v>
      </c>
      <c r="CB99" s="164">
        <f t="shared" si="1193"/>
        <v>0</v>
      </c>
      <c r="CC99" s="160">
        <f t="shared" si="1194"/>
        <v>46235</v>
      </c>
      <c r="CD99" s="160">
        <f t="shared" si="1195"/>
        <v>46265</v>
      </c>
      <c r="CE99" s="164">
        <f t="shared" si="1196"/>
        <v>0</v>
      </c>
      <c r="CF99" s="160">
        <f t="shared" si="1197"/>
        <v>46266</v>
      </c>
      <c r="CG99" s="160">
        <f t="shared" si="1198"/>
        <v>46295</v>
      </c>
      <c r="CH99" s="164">
        <f t="shared" si="1199"/>
        <v>0</v>
      </c>
      <c r="CI99" s="160">
        <f t="shared" si="1200"/>
        <v>46296</v>
      </c>
      <c r="CJ99" s="160">
        <f t="shared" si="1201"/>
        <v>46326</v>
      </c>
      <c r="CK99" s="164">
        <f t="shared" si="1202"/>
        <v>0</v>
      </c>
      <c r="CL99" s="160">
        <f t="shared" si="1203"/>
        <v>46327</v>
      </c>
      <c r="CM99" s="160">
        <f t="shared" si="1204"/>
        <v>46356</v>
      </c>
      <c r="CN99" s="164">
        <f t="shared" si="1205"/>
        <v>0</v>
      </c>
      <c r="CO99" s="160">
        <f t="shared" si="1206"/>
        <v>46357</v>
      </c>
      <c r="CP99" s="160">
        <f t="shared" si="1207"/>
        <v>46387</v>
      </c>
      <c r="CQ99" s="164">
        <f t="shared" si="1208"/>
        <v>0</v>
      </c>
    </row>
    <row r="100" s="86" customFormat="1" ht="24" customHeight="1" outlineLevel="4" spans="1:95">
      <c r="A100" s="125"/>
      <c r="B100" s="126"/>
      <c r="C100" s="127"/>
      <c r="D100" s="125"/>
      <c r="E100" s="126"/>
      <c r="F100" s="126"/>
      <c r="G100" s="126"/>
      <c r="H100" s="128"/>
      <c r="I100" s="128"/>
      <c r="J100" s="128">
        <f t="shared" si="814"/>
        <v>0</v>
      </c>
      <c r="K100" s="128">
        <f t="shared" si="1209"/>
        <v>4</v>
      </c>
      <c r="L100" s="153"/>
      <c r="M100" s="154">
        <f>IFERROR(VLOOKUP($L100,'2-2 引出数据_合同数据仓库'!$B$2:$BP$10000,3,FALSE),0)</f>
        <v>0</v>
      </c>
      <c r="N100" s="128"/>
      <c r="O100" s="154">
        <f>IFERROR(VLOOKUP((LEFT(VLOOKUP($L100,'2-2 引出数据_合同数据仓库'!$B$2:$BP$10000,64,FALSE),15)&amp;(RIGHT(VLOOKUP($L100,'2-2 引出数据_合同数据仓库'!$B$2:$BP$10000,64,FALSE),4)+1)),'2-2 引出数据_合同数据仓库'!$B$2:$BP$10000,3,FALSE),0)</f>
        <v>0</v>
      </c>
      <c r="P100" s="128"/>
      <c r="Q100" s="128">
        <f>IFERROR(VLOOKUP($L100,'2-2 引出数据_合同数据仓库'!$B$2:$BP$10000,28,FALSE),0)</f>
        <v>0</v>
      </c>
      <c r="R100" s="128">
        <f>IFERROR(VLOOKUP($L100,'2-2 引出数据_合同数据仓库'!$B$2:$BP$10000,29,FALSE),0)</f>
        <v>0</v>
      </c>
      <c r="S100" s="128">
        <f>IFERROR(VLOOKUP($L100,'2-2 引出数据_合同数据仓库'!$B$2:$BP$10000,4,FALSE),0)</f>
        <v>0</v>
      </c>
      <c r="T100" s="128"/>
      <c r="U100" s="128">
        <f>IFERROR(VLOOKUP($L100,'2-2 引出数据_合同数据仓库'!$B$2:$BP$10000,15,FALSE),0)</f>
        <v>0</v>
      </c>
      <c r="V100" s="128">
        <f t="shared" si="1138"/>
        <v>0</v>
      </c>
      <c r="W100" s="128"/>
      <c r="X100" s="160">
        <v>45658</v>
      </c>
      <c r="Y100" s="160">
        <f t="shared" si="1139"/>
        <v>45688</v>
      </c>
      <c r="Z100" s="164">
        <f t="shared" si="1140"/>
        <v>0</v>
      </c>
      <c r="AA100" s="160">
        <f t="shared" si="1141"/>
        <v>45689</v>
      </c>
      <c r="AB100" s="160">
        <f t="shared" si="1142"/>
        <v>45716</v>
      </c>
      <c r="AC100" s="164">
        <f t="shared" si="1143"/>
        <v>0</v>
      </c>
      <c r="AD100" s="160">
        <f t="shared" si="1144"/>
        <v>45717</v>
      </c>
      <c r="AE100" s="160">
        <f t="shared" si="1145"/>
        <v>45747</v>
      </c>
      <c r="AF100" s="164">
        <f t="shared" si="1146"/>
        <v>0</v>
      </c>
      <c r="AG100" s="160">
        <f t="shared" si="1147"/>
        <v>45748</v>
      </c>
      <c r="AH100" s="160">
        <f t="shared" si="1148"/>
        <v>45777</v>
      </c>
      <c r="AI100" s="164">
        <f t="shared" si="1149"/>
        <v>0</v>
      </c>
      <c r="AJ100" s="160">
        <f t="shared" si="1150"/>
        <v>45778</v>
      </c>
      <c r="AK100" s="160">
        <f t="shared" si="1151"/>
        <v>45808</v>
      </c>
      <c r="AL100" s="164">
        <f t="shared" si="1152"/>
        <v>0</v>
      </c>
      <c r="AM100" s="160">
        <f t="shared" si="1153"/>
        <v>45809</v>
      </c>
      <c r="AN100" s="160">
        <f t="shared" si="1154"/>
        <v>45838</v>
      </c>
      <c r="AO100" s="164">
        <f t="shared" si="1155"/>
        <v>0</v>
      </c>
      <c r="AP100" s="160">
        <f t="shared" si="1156"/>
        <v>45839</v>
      </c>
      <c r="AQ100" s="160">
        <f t="shared" si="1157"/>
        <v>45869</v>
      </c>
      <c r="AR100" s="164">
        <f t="shared" si="1158"/>
        <v>0</v>
      </c>
      <c r="AS100" s="160">
        <f t="shared" si="1159"/>
        <v>45870</v>
      </c>
      <c r="AT100" s="160">
        <f t="shared" si="1160"/>
        <v>45900</v>
      </c>
      <c r="AU100" s="164">
        <f t="shared" si="1161"/>
        <v>0</v>
      </c>
      <c r="AV100" s="160">
        <f t="shared" si="1162"/>
        <v>45901</v>
      </c>
      <c r="AW100" s="160">
        <f t="shared" si="1163"/>
        <v>45930</v>
      </c>
      <c r="AX100" s="164">
        <f t="shared" si="1164"/>
        <v>0</v>
      </c>
      <c r="AY100" s="160">
        <f t="shared" si="1165"/>
        <v>45931</v>
      </c>
      <c r="AZ100" s="160">
        <f t="shared" si="1166"/>
        <v>45961</v>
      </c>
      <c r="BA100" s="164">
        <f t="shared" si="1167"/>
        <v>0</v>
      </c>
      <c r="BB100" s="160">
        <f t="shared" si="1168"/>
        <v>45962</v>
      </c>
      <c r="BC100" s="160">
        <f t="shared" si="1169"/>
        <v>45991</v>
      </c>
      <c r="BD100" s="164">
        <f t="shared" si="1170"/>
        <v>0</v>
      </c>
      <c r="BE100" s="160">
        <f t="shared" si="1171"/>
        <v>45992</v>
      </c>
      <c r="BF100" s="160">
        <f t="shared" si="1172"/>
        <v>46022</v>
      </c>
      <c r="BG100" s="164">
        <f t="shared" si="1173"/>
        <v>0</v>
      </c>
      <c r="BH100" s="160">
        <v>46023</v>
      </c>
      <c r="BI100" s="160">
        <f t="shared" si="1174"/>
        <v>46053</v>
      </c>
      <c r="BJ100" s="164">
        <f t="shared" si="1175"/>
        <v>0</v>
      </c>
      <c r="BK100" s="160">
        <f t="shared" si="1176"/>
        <v>46054</v>
      </c>
      <c r="BL100" s="160">
        <f t="shared" si="1177"/>
        <v>46081</v>
      </c>
      <c r="BM100" s="164">
        <f t="shared" si="1178"/>
        <v>0</v>
      </c>
      <c r="BN100" s="160">
        <f t="shared" si="1179"/>
        <v>46082</v>
      </c>
      <c r="BO100" s="160">
        <f t="shared" si="1180"/>
        <v>46112</v>
      </c>
      <c r="BP100" s="164">
        <f t="shared" si="1181"/>
        <v>0</v>
      </c>
      <c r="BQ100" s="160">
        <f t="shared" si="1182"/>
        <v>46113</v>
      </c>
      <c r="BR100" s="160">
        <f t="shared" si="1183"/>
        <v>46142</v>
      </c>
      <c r="BS100" s="164">
        <f t="shared" si="1184"/>
        <v>0</v>
      </c>
      <c r="BT100" s="160">
        <f t="shared" si="1185"/>
        <v>46143</v>
      </c>
      <c r="BU100" s="160">
        <f t="shared" si="1186"/>
        <v>46173</v>
      </c>
      <c r="BV100" s="164">
        <f t="shared" si="1187"/>
        <v>0</v>
      </c>
      <c r="BW100" s="160">
        <f t="shared" si="1188"/>
        <v>46174</v>
      </c>
      <c r="BX100" s="160">
        <f t="shared" si="1189"/>
        <v>46203</v>
      </c>
      <c r="BY100" s="164">
        <f t="shared" si="1190"/>
        <v>0</v>
      </c>
      <c r="BZ100" s="160">
        <f t="shared" si="1191"/>
        <v>46204</v>
      </c>
      <c r="CA100" s="160">
        <f t="shared" si="1192"/>
        <v>46234</v>
      </c>
      <c r="CB100" s="164">
        <f t="shared" si="1193"/>
        <v>0</v>
      </c>
      <c r="CC100" s="160">
        <f t="shared" si="1194"/>
        <v>46235</v>
      </c>
      <c r="CD100" s="160">
        <f t="shared" si="1195"/>
        <v>46265</v>
      </c>
      <c r="CE100" s="164">
        <f t="shared" si="1196"/>
        <v>0</v>
      </c>
      <c r="CF100" s="160">
        <f t="shared" si="1197"/>
        <v>46266</v>
      </c>
      <c r="CG100" s="160">
        <f t="shared" si="1198"/>
        <v>46295</v>
      </c>
      <c r="CH100" s="164">
        <f t="shared" si="1199"/>
        <v>0</v>
      </c>
      <c r="CI100" s="160">
        <f t="shared" si="1200"/>
        <v>46296</v>
      </c>
      <c r="CJ100" s="160">
        <f t="shared" si="1201"/>
        <v>46326</v>
      </c>
      <c r="CK100" s="164">
        <f t="shared" si="1202"/>
        <v>0</v>
      </c>
      <c r="CL100" s="160">
        <f t="shared" si="1203"/>
        <v>46327</v>
      </c>
      <c r="CM100" s="160">
        <f t="shared" si="1204"/>
        <v>46356</v>
      </c>
      <c r="CN100" s="164">
        <f t="shared" si="1205"/>
        <v>0</v>
      </c>
      <c r="CO100" s="160">
        <f t="shared" si="1206"/>
        <v>46357</v>
      </c>
      <c r="CP100" s="160">
        <f t="shared" si="1207"/>
        <v>46387</v>
      </c>
      <c r="CQ100" s="164">
        <f t="shared" si="1208"/>
        <v>0</v>
      </c>
    </row>
    <row r="101" s="86" customFormat="1" ht="24" customHeight="1" outlineLevel="4" spans="1:95">
      <c r="A101" s="129" t="s">
        <v>2806</v>
      </c>
      <c r="B101" s="130"/>
      <c r="C101" s="130"/>
      <c r="D101" s="130"/>
      <c r="E101" s="130"/>
      <c r="F101" s="130"/>
      <c r="G101" s="131"/>
      <c r="H101" s="132"/>
      <c r="I101" s="132"/>
      <c r="J101" s="132"/>
      <c r="K101" s="132"/>
      <c r="L101" s="155"/>
      <c r="M101" s="155"/>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2"/>
      <c r="AJ101" s="132"/>
      <c r="AK101" s="132"/>
      <c r="AL101" s="132"/>
      <c r="AM101" s="132"/>
      <c r="AN101" s="132"/>
      <c r="AO101" s="132"/>
      <c r="AP101" s="132"/>
      <c r="AQ101" s="132"/>
      <c r="AR101" s="132"/>
      <c r="AS101" s="132"/>
      <c r="AT101" s="132"/>
      <c r="AU101" s="132"/>
      <c r="AV101" s="132"/>
      <c r="AW101" s="132"/>
      <c r="AX101" s="132"/>
      <c r="AY101" s="132"/>
      <c r="AZ101" s="132"/>
      <c r="BA101" s="132"/>
      <c r="BB101" s="132"/>
      <c r="BC101" s="132"/>
      <c r="BD101" s="132"/>
      <c r="BE101" s="132"/>
      <c r="BF101" s="132"/>
      <c r="BG101" s="132"/>
      <c r="BH101" s="132"/>
      <c r="BI101" s="132"/>
      <c r="BJ101" s="132"/>
      <c r="BK101" s="132"/>
      <c r="BL101" s="132"/>
      <c r="BM101" s="132"/>
      <c r="BN101" s="132"/>
      <c r="BO101" s="132"/>
      <c r="BP101" s="132"/>
      <c r="BQ101" s="132"/>
      <c r="BR101" s="132"/>
      <c r="BS101" s="132"/>
      <c r="BT101" s="132"/>
      <c r="BU101" s="132"/>
      <c r="BV101" s="132"/>
      <c r="BW101" s="132"/>
      <c r="BX101" s="132"/>
      <c r="BY101" s="132"/>
      <c r="BZ101" s="132"/>
      <c r="CA101" s="132"/>
      <c r="CB101" s="132"/>
      <c r="CC101" s="132"/>
      <c r="CD101" s="132"/>
      <c r="CE101" s="132"/>
      <c r="CF101" s="132"/>
      <c r="CG101" s="132"/>
      <c r="CH101" s="132"/>
      <c r="CI101" s="132"/>
      <c r="CJ101" s="132"/>
      <c r="CK101" s="132"/>
      <c r="CL101" s="132"/>
      <c r="CM101" s="132"/>
      <c r="CN101" s="132"/>
      <c r="CO101" s="132"/>
      <c r="CP101" s="132"/>
      <c r="CQ101" s="132"/>
    </row>
    <row r="102" ht="24" customHeight="1" outlineLevel="3" spans="1:95">
      <c r="A102" s="121"/>
      <c r="B102" s="122" t="s">
        <v>784</v>
      </c>
      <c r="C102" s="123" t="s">
        <v>72</v>
      </c>
      <c r="D102" s="121" t="s">
        <v>68</v>
      </c>
      <c r="E102" s="122"/>
      <c r="F102" s="122"/>
      <c r="G102" s="122"/>
      <c r="H102" s="124">
        <f>X102+AA102+AD102+AG102+AJ102+AM102+AP102+AS102+AV102+AY102+BB102+BE102</f>
        <v>0</v>
      </c>
      <c r="I102" s="124">
        <f>Y102+AB102+AE102+AH102+AK102+AN102+AQ102+AT102+AW102+AZ102+BC102+BF102</f>
        <v>0</v>
      </c>
      <c r="J102" s="124">
        <f t="shared" si="814"/>
        <v>0</v>
      </c>
      <c r="K102" s="124"/>
      <c r="L102" s="152"/>
      <c r="M102" s="152"/>
      <c r="N102" s="124"/>
      <c r="O102" s="124"/>
      <c r="P102" s="124"/>
      <c r="Q102" s="124"/>
      <c r="R102" s="124"/>
      <c r="S102" s="124"/>
      <c r="T102" s="124"/>
      <c r="U102" s="124"/>
      <c r="V102" s="124"/>
      <c r="W102" s="124"/>
      <c r="X102" s="124">
        <f>VLOOKUP($C102,'1 预算编制表单'!$C:$BJ,27,FALSE)</f>
        <v>0</v>
      </c>
      <c r="Y102" s="124">
        <f>X102-Z102</f>
        <v>0</v>
      </c>
      <c r="Z102" s="124">
        <f>SUM(Z103:Z107)</f>
        <v>0</v>
      </c>
      <c r="AA102" s="124">
        <f>VLOOKUP($C102,'1 预算编制表单'!$C:$BJ,30,FALSE)</f>
        <v>0</v>
      </c>
      <c r="AB102" s="124">
        <f>AA102-AC102</f>
        <v>0</v>
      </c>
      <c r="AC102" s="124">
        <f>SUM(AC103:AC107)</f>
        <v>0</v>
      </c>
      <c r="AD102" s="124">
        <f>VLOOKUP($C102,'1 预算编制表单'!$C:$BJ,33,FALSE)</f>
        <v>0</v>
      </c>
      <c r="AE102" s="124">
        <f>AD102-AF102</f>
        <v>0</v>
      </c>
      <c r="AF102" s="124">
        <f>SUM(AF103:AF107)</f>
        <v>0</v>
      </c>
      <c r="AG102" s="124">
        <f>VLOOKUP($C102,'1 预算编制表单'!$C:$BJ,36,FALSE)</f>
        <v>0</v>
      </c>
      <c r="AH102" s="124">
        <f>AG102-AI102</f>
        <v>0</v>
      </c>
      <c r="AI102" s="124">
        <f>SUM(AI103:AI107)</f>
        <v>0</v>
      </c>
      <c r="AJ102" s="124">
        <f>VLOOKUP($C102,'1 预算编制表单'!$C:$BJ,39,FALSE)</f>
        <v>0</v>
      </c>
      <c r="AK102" s="124">
        <f>AJ102-AL102</f>
        <v>0</v>
      </c>
      <c r="AL102" s="124">
        <f>SUM(AL103:AL107)</f>
        <v>0</v>
      </c>
      <c r="AM102" s="124">
        <f>VLOOKUP($C102,'1 预算编制表单'!$C:$BJ,42,FALSE)</f>
        <v>0</v>
      </c>
      <c r="AN102" s="124">
        <f>AM102-AO102</f>
        <v>0</v>
      </c>
      <c r="AO102" s="124">
        <f>SUM(AO103:AO107)</f>
        <v>0</v>
      </c>
      <c r="AP102" s="124">
        <f>VLOOKUP($C102,'1 预算编制表单'!$C:$BJ,45,FALSE)</f>
        <v>0</v>
      </c>
      <c r="AQ102" s="124">
        <f>AP102-AR102</f>
        <v>0</v>
      </c>
      <c r="AR102" s="124">
        <f>SUM(AR103:AR107)</f>
        <v>0</v>
      </c>
      <c r="AS102" s="124">
        <f>VLOOKUP($C102,'1 预算编制表单'!$C:$BJ,48,FALSE)</f>
        <v>0</v>
      </c>
      <c r="AT102" s="124">
        <f>AS102-AU102</f>
        <v>0</v>
      </c>
      <c r="AU102" s="124">
        <f>SUM(AU103:AU107)</f>
        <v>0</v>
      </c>
      <c r="AV102" s="124">
        <f>VLOOKUP($C102,'1 预算编制表单'!$C:$BJ,51,FALSE)</f>
        <v>0</v>
      </c>
      <c r="AW102" s="124">
        <f>AV102-AX102</f>
        <v>0</v>
      </c>
      <c r="AX102" s="124">
        <f>SUM(AX103:AX107)</f>
        <v>0</v>
      </c>
      <c r="AY102" s="124">
        <f>VLOOKUP($C102,'1 预算编制表单'!$C:$BJ,54,FALSE)</f>
        <v>0</v>
      </c>
      <c r="AZ102" s="124">
        <f>AY102-BA102</f>
        <v>0</v>
      </c>
      <c r="BA102" s="124">
        <f>SUM(BA103:BA107)</f>
        <v>0</v>
      </c>
      <c r="BB102" s="124">
        <f>VLOOKUP($C102,'1 预算编制表单'!$C:$BJ,57,FALSE)</f>
        <v>0</v>
      </c>
      <c r="BC102" s="124">
        <f>BB102-BD102</f>
        <v>0</v>
      </c>
      <c r="BD102" s="124">
        <f>SUM(BD103:BD107)</f>
        <v>0</v>
      </c>
      <c r="BE102" s="124">
        <f>VLOOKUP($C102,'1 预算编制表单'!$C:$BJ,60,FALSE)</f>
        <v>0</v>
      </c>
      <c r="BF102" s="124">
        <f>BE102-BG102</f>
        <v>0</v>
      </c>
      <c r="BG102" s="124">
        <f>SUM(BG103:BG107)</f>
        <v>0</v>
      </c>
      <c r="BH102" s="124">
        <f>VLOOKUP($C102,'1 预算编制表单'!$C:$BJ,27,FALSE)</f>
        <v>0</v>
      </c>
      <c r="BI102" s="124">
        <f>BH102-BJ102</f>
        <v>0</v>
      </c>
      <c r="BJ102" s="124">
        <f>SUM(BJ103:BJ107)</f>
        <v>0</v>
      </c>
      <c r="BK102" s="124">
        <f>VLOOKUP($C102,'1 预算编制表单'!$C:$BJ,30,FALSE)</f>
        <v>0</v>
      </c>
      <c r="BL102" s="124">
        <f>BK102-BM102</f>
        <v>0</v>
      </c>
      <c r="BM102" s="124">
        <f>SUM(BM103:BM107)</f>
        <v>0</v>
      </c>
      <c r="BN102" s="124">
        <f>VLOOKUP($C102,'1 预算编制表单'!$C:$BJ,33,FALSE)</f>
        <v>0</v>
      </c>
      <c r="BO102" s="124">
        <f>BN102-BP102</f>
        <v>0</v>
      </c>
      <c r="BP102" s="124">
        <f>SUM(BP103:BP107)</f>
        <v>0</v>
      </c>
      <c r="BQ102" s="124">
        <f>VLOOKUP($C102,'1 预算编制表单'!$C:$BJ,36,FALSE)</f>
        <v>0</v>
      </c>
      <c r="BR102" s="124">
        <f>BQ102-BS102</f>
        <v>0</v>
      </c>
      <c r="BS102" s="124">
        <f>SUM(BS103:BS107)</f>
        <v>0</v>
      </c>
      <c r="BT102" s="124">
        <f>VLOOKUP($C102,'1 预算编制表单'!$C:$BJ,39,FALSE)</f>
        <v>0</v>
      </c>
      <c r="BU102" s="124">
        <f>BT102-BV102</f>
        <v>0</v>
      </c>
      <c r="BV102" s="124">
        <f>SUM(BV103:BV107)</f>
        <v>0</v>
      </c>
      <c r="BW102" s="124">
        <f>VLOOKUP($C102,'1 预算编制表单'!$C:$BJ,42,FALSE)</f>
        <v>0</v>
      </c>
      <c r="BX102" s="124">
        <f>BW102-BY102</f>
        <v>0</v>
      </c>
      <c r="BY102" s="124">
        <f>SUM(BY103:BY107)</f>
        <v>0</v>
      </c>
      <c r="BZ102" s="124">
        <f>VLOOKUP($C102,'1 预算编制表单'!$C:$BJ,45,FALSE)</f>
        <v>0</v>
      </c>
      <c r="CA102" s="124">
        <f>BZ102-CB102</f>
        <v>0</v>
      </c>
      <c r="CB102" s="124">
        <f>SUM(CB103:CB107)</f>
        <v>0</v>
      </c>
      <c r="CC102" s="124">
        <f>VLOOKUP($C102,'1 预算编制表单'!$C:$BJ,48,FALSE)</f>
        <v>0</v>
      </c>
      <c r="CD102" s="124">
        <f>CC102-CE102</f>
        <v>0</v>
      </c>
      <c r="CE102" s="124">
        <f>SUM(CE103:CE107)</f>
        <v>0</v>
      </c>
      <c r="CF102" s="124">
        <f>VLOOKUP($C102,'1 预算编制表单'!$C:$BJ,51,FALSE)</f>
        <v>0</v>
      </c>
      <c r="CG102" s="124">
        <f>CF102-CH102</f>
        <v>0</v>
      </c>
      <c r="CH102" s="124">
        <f>SUM(CH103:CH107)</f>
        <v>0</v>
      </c>
      <c r="CI102" s="124">
        <f>VLOOKUP($C102,'1 预算编制表单'!$C:$BJ,54,FALSE)</f>
        <v>0</v>
      </c>
      <c r="CJ102" s="124">
        <f>CI102-CK102</f>
        <v>0</v>
      </c>
      <c r="CK102" s="124">
        <f>SUM(CK103:CK107)</f>
        <v>0</v>
      </c>
      <c r="CL102" s="124">
        <f>VLOOKUP($C102,'1 预算编制表单'!$C:$BJ,57,FALSE)</f>
        <v>0</v>
      </c>
      <c r="CM102" s="124">
        <f>CL102-CN102</f>
        <v>0</v>
      </c>
      <c r="CN102" s="124">
        <f>SUM(CN103:CN107)</f>
        <v>0</v>
      </c>
      <c r="CO102" s="124">
        <f>VLOOKUP($C102,'1 预算编制表单'!$C:$BJ,60,FALSE)</f>
        <v>0</v>
      </c>
      <c r="CP102" s="124">
        <f>CO102-CQ102</f>
        <v>0</v>
      </c>
      <c r="CQ102" s="124">
        <f>SUM(CQ103:CQ107)</f>
        <v>0</v>
      </c>
    </row>
    <row r="103" s="86" customFormat="1" ht="24" customHeight="1" outlineLevel="4" spans="1:95">
      <c r="A103" s="125"/>
      <c r="B103" s="126"/>
      <c r="C103" s="127"/>
      <c r="D103" s="125"/>
      <c r="E103" s="126"/>
      <c r="F103" s="126"/>
      <c r="G103" s="126"/>
      <c r="H103" s="128"/>
      <c r="I103" s="128"/>
      <c r="J103" s="128">
        <f t="shared" si="814"/>
        <v>0</v>
      </c>
      <c r="K103" s="128">
        <v>1</v>
      </c>
      <c r="L103" s="153"/>
      <c r="M103" s="154">
        <f>IFERROR(VLOOKUP($L103,'2-2 引出数据_合同数据仓库'!$B$2:$BP$10000,3,FALSE),0)</f>
        <v>0</v>
      </c>
      <c r="N103" s="128"/>
      <c r="O103" s="154">
        <f>IFERROR(VLOOKUP((LEFT(VLOOKUP($L103,'2-2 引出数据_合同数据仓库'!$B$2:$BP$10000,64,FALSE),15)&amp;(RIGHT(VLOOKUP($L103,'2-2 引出数据_合同数据仓库'!$B$2:$BP$10000,64,FALSE),4)+1)),'2-2 引出数据_合同数据仓库'!$B$2:$BP$10000,3,FALSE),0)</f>
        <v>0</v>
      </c>
      <c r="P103" s="128"/>
      <c r="Q103" s="128">
        <f>IFERROR(VLOOKUP($L103,'2-2 引出数据_合同数据仓库'!$B$2:$BP$10000,28,FALSE),0)</f>
        <v>0</v>
      </c>
      <c r="R103" s="128">
        <f>IFERROR(VLOOKUP($L103,'2-2 引出数据_合同数据仓库'!$B$2:$BP$10000,29,FALSE),0)</f>
        <v>0</v>
      </c>
      <c r="S103" s="128">
        <f>IFERROR(VLOOKUP($L103,'2-2 引出数据_合同数据仓库'!$B$2:$BP$10000,4,FALSE),0)</f>
        <v>0</v>
      </c>
      <c r="T103" s="128"/>
      <c r="U103" s="128">
        <f>IFERROR(VLOOKUP($L103,'2-2 引出数据_合同数据仓库'!$B$2:$BP$10000,15,FALSE),0)</f>
        <v>0</v>
      </c>
      <c r="V103" s="128">
        <f t="shared" ref="V103:V106" si="1210">U103/(S103-R103+1)*365</f>
        <v>0</v>
      </c>
      <c r="W103" s="128"/>
      <c r="X103" s="160">
        <v>45658</v>
      </c>
      <c r="Y103" s="160">
        <f t="shared" ref="Y103:Y106" si="1211">X103+30</f>
        <v>45688</v>
      </c>
      <c r="Z103" s="164">
        <f t="shared" ref="Z103:Z106" si="1212">IFERROR(IF(($R103-Y103)&gt;=0,0,IF(($S103-X103)&lt;0,0,IF(AND(($S103-Y103)&gt;0,(X103-$R103)&gt;0),$V103/365*(Y103-X103+1),IF(AND(($S103-Y103)&lt;=0,(X103-$R103)&gt;0),$V103/365*($S103-X103+1),$V103/365*(Y103-$R103+1))))),0)</f>
        <v>0</v>
      </c>
      <c r="AA103" s="160">
        <f t="shared" ref="AA103:AA106" si="1213">Y103+1</f>
        <v>45689</v>
      </c>
      <c r="AB103" s="160">
        <f t="shared" ref="AB103:AB106" si="1214">AA103+27</f>
        <v>45716</v>
      </c>
      <c r="AC103" s="164">
        <f t="shared" ref="AC103:AC106" si="1215">IFERROR(IF(($R103-AB103)&gt;=0,0,IF(($S103-AA103)&lt;0,0,IF(AND(($S103-AB103)&gt;0,(AA103-$R103)&gt;0),$V103/365*(AB103-AA103+1),IF(AND(($S103-AB103)&lt;=0,(AA103-$R103)&gt;0),$V103/365*($S103-AA103+1),$V103/365*(AB103-$R103+1))))),0)</f>
        <v>0</v>
      </c>
      <c r="AD103" s="160">
        <f t="shared" ref="AD103:AD106" si="1216">AB103+1</f>
        <v>45717</v>
      </c>
      <c r="AE103" s="160">
        <f t="shared" ref="AE103:AE106" si="1217">AD103+30</f>
        <v>45747</v>
      </c>
      <c r="AF103" s="164">
        <f t="shared" ref="AF103:AF106" si="1218">IFERROR(IF(($R103-AE103)&gt;=0,0,IF(($S103-AD103)&lt;0,0,IF(AND(($S103-AE103)&gt;0,(AD103-$R103)&gt;0),$V103/365*(AE103-AD103+1),IF(AND(($S103-AE103)&lt;=0,(AD103-$R103)&gt;0),$V103/365*($S103-AD103+1),$V103/365*(AE103-$R103+1))))),0)</f>
        <v>0</v>
      </c>
      <c r="AG103" s="160">
        <f t="shared" ref="AG103:AG106" si="1219">AE103+1</f>
        <v>45748</v>
      </c>
      <c r="AH103" s="160">
        <f t="shared" ref="AH103:AH106" si="1220">AG103+29</f>
        <v>45777</v>
      </c>
      <c r="AI103" s="164">
        <f t="shared" ref="AI103:AI106" si="1221">IFERROR(IF(($R103-AH103)&gt;=0,0,IF(($S103-AG103)&lt;0,0,IF(AND(($S103-AH103)&gt;0,(AG103-$R103)&gt;0),$V103/365*(AH103-AG103+1),IF(AND(($S103-AH103)&lt;=0,(AG103-$R103)&gt;0),$V103/365*($S103-AG103+1),$V103/365*(AH103-$R103+1))))),0)</f>
        <v>0</v>
      </c>
      <c r="AJ103" s="160">
        <f t="shared" ref="AJ103:AJ106" si="1222">AH103+1</f>
        <v>45778</v>
      </c>
      <c r="AK103" s="160">
        <f t="shared" ref="AK103:AK106" si="1223">AJ103+30</f>
        <v>45808</v>
      </c>
      <c r="AL103" s="164">
        <f t="shared" ref="AL103:AL106" si="1224">IFERROR(IF(($R103-AK103)&gt;=0,0,IF(($S103-AJ103)&lt;0,0,IF(AND(($S103-AK103)&gt;0,(AJ103-$R103)&gt;0),$V103/365*(AK103-AJ103+1),IF(AND(($S103-AK103)&lt;=0,(AJ103-$R103)&gt;0),$V103/365*($S103-AJ103+1),$V103/365*(AK103-$R103+1))))),0)</f>
        <v>0</v>
      </c>
      <c r="AM103" s="160">
        <f t="shared" ref="AM103:AM106" si="1225">AK103+1</f>
        <v>45809</v>
      </c>
      <c r="AN103" s="160">
        <f t="shared" ref="AN103:AN106" si="1226">AM103+29</f>
        <v>45838</v>
      </c>
      <c r="AO103" s="164">
        <f t="shared" ref="AO103:AO106" si="1227">IFERROR(IF(($R103-AN103)&gt;=0,0,IF(($S103-AM103)&lt;0,0,IF(AND(($S103-AN103)&gt;0,(AM103-$R103)&gt;0),$V103/365*(AN103-AM103+1),IF(AND(($S103-AN103)&lt;=0,(AM103-$R103)&gt;0),$V103/365*($S103-AM103+1),$V103/365*(AN103-$R103+1))))),0)</f>
        <v>0</v>
      </c>
      <c r="AP103" s="160">
        <f t="shared" ref="AP103:AP106" si="1228">AN103+1</f>
        <v>45839</v>
      </c>
      <c r="AQ103" s="160">
        <f t="shared" ref="AQ103:AQ106" si="1229">AP103+30</f>
        <v>45869</v>
      </c>
      <c r="AR103" s="164">
        <f t="shared" ref="AR103:AR106" si="1230">IFERROR(IF(($R103-AQ103)&gt;=0,0,IF(($S103-AP103)&lt;0,0,IF(AND(($S103-AQ103)&gt;0,(AP103-$R103)&gt;0),$V103/365*(AQ103-AP103+1),IF(AND(($S103-AQ103)&lt;=0,(AP103-$R103)&gt;0),$V103/365*($S103-AP103+1),$V103/365*(AQ103-$R103+1))))),0)</f>
        <v>0</v>
      </c>
      <c r="AS103" s="160">
        <f t="shared" ref="AS103:AS106" si="1231">AQ103+1</f>
        <v>45870</v>
      </c>
      <c r="AT103" s="160">
        <f t="shared" ref="AT103:AT106" si="1232">AS103+30</f>
        <v>45900</v>
      </c>
      <c r="AU103" s="164">
        <f t="shared" ref="AU103:AU106" si="1233">IFERROR(IF(($R103-AT103)&gt;=0,0,IF(($S103-AS103)&lt;0,0,IF(AND(($S103-AT103)&gt;0,(AS103-$R103)&gt;0),$V103/365*(AT103-AS103+1),IF(AND(($S103-AT103)&lt;=0,(AS103-$R103)&gt;0),$V103/365*($S103-AS103+1),$V103/365*(AT103-$R103+1))))),0)</f>
        <v>0</v>
      </c>
      <c r="AV103" s="160">
        <f t="shared" ref="AV103:AV106" si="1234">AT103+1</f>
        <v>45901</v>
      </c>
      <c r="AW103" s="160">
        <f t="shared" ref="AW103:AW106" si="1235">AV103+29</f>
        <v>45930</v>
      </c>
      <c r="AX103" s="164">
        <f t="shared" ref="AX103:AX106" si="1236">IFERROR(IF(($R103-AW103)&gt;=0,0,IF(($S103-AV103)&lt;0,0,IF(AND(($S103-AW103)&gt;0,(AV103-$R103)&gt;0),$V103/365*(AW103-AV103+1),IF(AND(($S103-AW103)&lt;=0,(AV103-$R103)&gt;0),$V103/365*($S103-AV103+1),$V103/365*(AW103-$R103+1))))),0)</f>
        <v>0</v>
      </c>
      <c r="AY103" s="160">
        <f t="shared" ref="AY103:AY106" si="1237">AW103+1</f>
        <v>45931</v>
      </c>
      <c r="AZ103" s="160">
        <f t="shared" ref="AZ103:AZ106" si="1238">AY103+30</f>
        <v>45961</v>
      </c>
      <c r="BA103" s="164">
        <f t="shared" ref="BA103:BA106" si="1239">IFERROR(IF(($R103-AZ103)&gt;=0,0,IF(($S103-AY103)&lt;0,0,IF(AND(($S103-AZ103)&gt;0,(AY103-$R103)&gt;0),$V103/365*(AZ103-AY103+1),IF(AND(($S103-AZ103)&lt;=0,(AY103-$R103)&gt;0),$V103/365*($S103-AY103+1),$V103/365*(AZ103-$R103+1))))),0)</f>
        <v>0</v>
      </c>
      <c r="BB103" s="160">
        <f t="shared" ref="BB103:BB106" si="1240">AZ103+1</f>
        <v>45962</v>
      </c>
      <c r="BC103" s="160">
        <f t="shared" ref="BC103:BC106" si="1241">BB103+29</f>
        <v>45991</v>
      </c>
      <c r="BD103" s="164">
        <f t="shared" ref="BD103:BD106" si="1242">IFERROR(IF(($R103-BC103)&gt;=0,0,IF(($S103-BB103)&lt;0,0,IF(AND(($S103-BC103)&gt;0,(BB103-$R103)&gt;0),$V103/365*(BC103-BB103+1),IF(AND(($S103-BC103)&lt;=0,(BB103-$R103)&gt;0),$V103/365*($S103-BB103+1),$V103/365*(BC103-$R103+1))))),0)</f>
        <v>0</v>
      </c>
      <c r="BE103" s="160">
        <f t="shared" ref="BE103:BE106" si="1243">BC103+1</f>
        <v>45992</v>
      </c>
      <c r="BF103" s="160">
        <f t="shared" ref="BF103:BF106" si="1244">BE103+30</f>
        <v>46022</v>
      </c>
      <c r="BG103" s="164">
        <f t="shared" ref="BG103:BG106" si="1245">IFERROR(IF(($R103-BF103)&gt;=0,0,IF(($S103-BE103)&lt;0,0,IF(AND(($S103-BF103)&gt;0,(BE103-$R103)&gt;0),$V103/365*(BF103-BE103+1),IF(AND(($S103-BF103)&lt;=0,(BE103-$R103)&gt;0),$V103/365*($S103-BE103+1),$V103/365*(BF103-$R103+1))))),0)</f>
        <v>0</v>
      </c>
      <c r="BH103" s="160">
        <v>46023</v>
      </c>
      <c r="BI103" s="160">
        <f t="shared" ref="BI103:BI106" si="1246">BH103+30</f>
        <v>46053</v>
      </c>
      <c r="BJ103" s="164">
        <f t="shared" ref="BJ103:BJ106" si="1247">IFERROR(IF(($R103-BI103)&gt;=0,0,IF(($S103-BH103)&lt;0,0,IF(AND(($S103-BI103)&gt;0,(BH103-$R103)&gt;0),$V103/365*(BI103-BH103+1),IF(AND(($S103-BI103)&lt;=0,(BH103-$R103)&gt;0),$V103/365*($S103-BH103+1),$V103/365*(BI103-$R103+1))))),0)</f>
        <v>0</v>
      </c>
      <c r="BK103" s="160">
        <f t="shared" ref="BK103:BK106" si="1248">BI103+1</f>
        <v>46054</v>
      </c>
      <c r="BL103" s="160">
        <f t="shared" ref="BL103:BL106" si="1249">BK103+27</f>
        <v>46081</v>
      </c>
      <c r="BM103" s="164">
        <f t="shared" ref="BM103:BM106" si="1250">IFERROR(IF(($R103-BL103)&gt;=0,0,IF(($S103-BK103)&lt;0,0,IF(AND(($S103-BL103)&gt;0,(BK103-$R103)&gt;0),$V103/365*(BL103-BK103+1),IF(AND(($S103-BL103)&lt;=0,(BK103-$R103)&gt;0),$V103/365*($S103-BK103+1),$V103/365*(BL103-$R103+1))))),0)</f>
        <v>0</v>
      </c>
      <c r="BN103" s="160">
        <f t="shared" ref="BN103:BN106" si="1251">BL103+1</f>
        <v>46082</v>
      </c>
      <c r="BO103" s="160">
        <f t="shared" ref="BO103:BO106" si="1252">BN103+30</f>
        <v>46112</v>
      </c>
      <c r="BP103" s="164">
        <f t="shared" ref="BP103:BP106" si="1253">IFERROR(IF(($R103-BO103)&gt;=0,0,IF(($S103-BN103)&lt;0,0,IF(AND(($S103-BO103)&gt;0,(BN103-$R103)&gt;0),$V103/365*(BO103-BN103+1),IF(AND(($S103-BO103)&lt;=0,(BN103-$R103)&gt;0),$V103/365*($S103-BN103+1),$V103/365*(BO103-$R103+1))))),0)</f>
        <v>0</v>
      </c>
      <c r="BQ103" s="160">
        <f t="shared" ref="BQ103:BQ106" si="1254">BO103+1</f>
        <v>46113</v>
      </c>
      <c r="BR103" s="160">
        <f t="shared" ref="BR103:BR106" si="1255">BQ103+29</f>
        <v>46142</v>
      </c>
      <c r="BS103" s="164">
        <f t="shared" ref="BS103:BS106" si="1256">IFERROR(IF(($R103-BR103)&gt;=0,0,IF(($S103-BQ103)&lt;0,0,IF(AND(($S103-BR103)&gt;0,(BQ103-$R103)&gt;0),$V103/365*(BR103-BQ103+1),IF(AND(($S103-BR103)&lt;=0,(BQ103-$R103)&gt;0),$V103/365*($S103-BQ103+1),$V103/365*(BR103-$R103+1))))),0)</f>
        <v>0</v>
      </c>
      <c r="BT103" s="160">
        <f t="shared" ref="BT103:BT106" si="1257">BR103+1</f>
        <v>46143</v>
      </c>
      <c r="BU103" s="160">
        <f t="shared" ref="BU103:BU106" si="1258">BT103+30</f>
        <v>46173</v>
      </c>
      <c r="BV103" s="164">
        <f t="shared" ref="BV103:BV106" si="1259">IFERROR(IF(($R103-BU103)&gt;=0,0,IF(($S103-BT103)&lt;0,0,IF(AND(($S103-BU103)&gt;0,(BT103-$R103)&gt;0),$V103/365*(BU103-BT103+1),IF(AND(($S103-BU103)&lt;=0,(BT103-$R103)&gt;0),$V103/365*($S103-BT103+1),$V103/365*(BU103-$R103+1))))),0)</f>
        <v>0</v>
      </c>
      <c r="BW103" s="160">
        <f t="shared" ref="BW103:BW106" si="1260">BU103+1</f>
        <v>46174</v>
      </c>
      <c r="BX103" s="160">
        <f t="shared" ref="BX103:BX106" si="1261">BW103+29</f>
        <v>46203</v>
      </c>
      <c r="BY103" s="164">
        <f t="shared" ref="BY103:BY106" si="1262">IFERROR(IF(($R103-BX103)&gt;=0,0,IF(($S103-BW103)&lt;0,0,IF(AND(($S103-BX103)&gt;0,(BW103-$R103)&gt;0),$V103/365*(BX103-BW103+1),IF(AND(($S103-BX103)&lt;=0,(BW103-$R103)&gt;0),$V103/365*($S103-BW103+1),$V103/365*(BX103-$R103+1))))),0)</f>
        <v>0</v>
      </c>
      <c r="BZ103" s="160">
        <f t="shared" ref="BZ103:BZ106" si="1263">BX103+1</f>
        <v>46204</v>
      </c>
      <c r="CA103" s="160">
        <f t="shared" ref="CA103:CA106" si="1264">BZ103+30</f>
        <v>46234</v>
      </c>
      <c r="CB103" s="164">
        <f t="shared" ref="CB103:CB106" si="1265">IFERROR(IF(($R103-CA103)&gt;=0,0,IF(($S103-BZ103)&lt;0,0,IF(AND(($S103-CA103)&gt;0,(BZ103-$R103)&gt;0),$V103/365*(CA103-BZ103+1),IF(AND(($S103-CA103)&lt;=0,(BZ103-$R103)&gt;0),$V103/365*($S103-BZ103+1),$V103/365*(CA103-$R103+1))))),0)</f>
        <v>0</v>
      </c>
      <c r="CC103" s="160">
        <f t="shared" ref="CC103:CC106" si="1266">CA103+1</f>
        <v>46235</v>
      </c>
      <c r="CD103" s="160">
        <f t="shared" ref="CD103:CD106" si="1267">CC103+30</f>
        <v>46265</v>
      </c>
      <c r="CE103" s="164">
        <f t="shared" ref="CE103:CE106" si="1268">IFERROR(IF(($R103-CD103)&gt;=0,0,IF(($S103-CC103)&lt;0,0,IF(AND(($S103-CD103)&gt;0,(CC103-$R103)&gt;0),$V103/365*(CD103-CC103+1),IF(AND(($S103-CD103)&lt;=0,(CC103-$R103)&gt;0),$V103/365*($S103-CC103+1),$V103/365*(CD103-$R103+1))))),0)</f>
        <v>0</v>
      </c>
      <c r="CF103" s="160">
        <f t="shared" ref="CF103:CF106" si="1269">CD103+1</f>
        <v>46266</v>
      </c>
      <c r="CG103" s="160">
        <f t="shared" ref="CG103:CG106" si="1270">CF103+29</f>
        <v>46295</v>
      </c>
      <c r="CH103" s="164">
        <f t="shared" ref="CH103:CH106" si="1271">IFERROR(IF(($R103-CG103)&gt;=0,0,IF(($S103-CF103)&lt;0,0,IF(AND(($S103-CG103)&gt;0,(CF103-$R103)&gt;0),$V103/365*(CG103-CF103+1),IF(AND(($S103-CG103)&lt;=0,(CF103-$R103)&gt;0),$V103/365*($S103-CF103+1),$V103/365*(CG103-$R103+1))))),0)</f>
        <v>0</v>
      </c>
      <c r="CI103" s="160">
        <f t="shared" ref="CI103:CI106" si="1272">CG103+1</f>
        <v>46296</v>
      </c>
      <c r="CJ103" s="160">
        <f t="shared" ref="CJ103:CJ106" si="1273">CI103+30</f>
        <v>46326</v>
      </c>
      <c r="CK103" s="164">
        <f t="shared" ref="CK103:CK106" si="1274">IFERROR(IF(($R103-CJ103)&gt;=0,0,IF(($S103-CI103)&lt;0,0,IF(AND(($S103-CJ103)&gt;0,(CI103-$R103)&gt;0),$V103/365*(CJ103-CI103+1),IF(AND(($S103-CJ103)&lt;=0,(CI103-$R103)&gt;0),$V103/365*($S103-CI103+1),$V103/365*(CJ103-$R103+1))))),0)</f>
        <v>0</v>
      </c>
      <c r="CL103" s="160">
        <f t="shared" ref="CL103:CL106" si="1275">CJ103+1</f>
        <v>46327</v>
      </c>
      <c r="CM103" s="160">
        <f t="shared" ref="CM103:CM106" si="1276">CL103+29</f>
        <v>46356</v>
      </c>
      <c r="CN103" s="164">
        <f t="shared" ref="CN103:CN106" si="1277">IFERROR(IF(($R103-CM103)&gt;=0,0,IF(($S103-CL103)&lt;0,0,IF(AND(($S103-CM103)&gt;0,(CL103-$R103)&gt;0),$V103/365*(CM103-CL103+1),IF(AND(($S103-CM103)&lt;=0,(CL103-$R103)&gt;0),$V103/365*($S103-CL103+1),$V103/365*(CM103-$R103+1))))),0)</f>
        <v>0</v>
      </c>
      <c r="CO103" s="160">
        <f t="shared" ref="CO103:CO106" si="1278">CM103+1</f>
        <v>46357</v>
      </c>
      <c r="CP103" s="160">
        <f t="shared" ref="CP103:CP106" si="1279">CO103+30</f>
        <v>46387</v>
      </c>
      <c r="CQ103" s="164">
        <f t="shared" ref="CQ103:CQ106" si="1280">IFERROR(IF(($R103-CP103)&gt;=0,0,IF(($S103-CO103)&lt;0,0,IF(AND(($S103-CP103)&gt;0,(CO103-$R103)&gt;0),$V103/365*(CP103-CO103+1),IF(AND(($S103-CP103)&lt;=0,(CO103-$R103)&gt;0),$V103/365*($S103-CO103+1),$V103/365*(CP103-$R103+1))))),0)</f>
        <v>0</v>
      </c>
    </row>
    <row r="104" s="86" customFormat="1" ht="24" customHeight="1" outlineLevel="4" spans="1:95">
      <c r="A104" s="125"/>
      <c r="B104" s="126"/>
      <c r="C104" s="127"/>
      <c r="D104" s="125"/>
      <c r="E104" s="126"/>
      <c r="F104" s="126"/>
      <c r="G104" s="126"/>
      <c r="H104" s="128"/>
      <c r="I104" s="128"/>
      <c r="J104" s="128">
        <f t="shared" si="814"/>
        <v>0</v>
      </c>
      <c r="K104" s="128">
        <f t="shared" ref="K104:K106" si="1281">K103+1</f>
        <v>2</v>
      </c>
      <c r="L104" s="153"/>
      <c r="M104" s="154">
        <f>IFERROR(VLOOKUP($L104,'2-2 引出数据_合同数据仓库'!$B$2:$BP$10000,3,FALSE),0)</f>
        <v>0</v>
      </c>
      <c r="N104" s="128"/>
      <c r="O104" s="154">
        <f>IFERROR(VLOOKUP((LEFT(VLOOKUP($L104,'2-2 引出数据_合同数据仓库'!$B$2:$BP$10000,64,FALSE),15)&amp;(RIGHT(VLOOKUP($L104,'2-2 引出数据_合同数据仓库'!$B$2:$BP$10000,64,FALSE),4)+1)),'2-2 引出数据_合同数据仓库'!$B$2:$BP$10000,3,FALSE),0)</f>
        <v>0</v>
      </c>
      <c r="P104" s="128"/>
      <c r="Q104" s="128">
        <f>IFERROR(VLOOKUP($L104,'2-2 引出数据_合同数据仓库'!$B$2:$BP$10000,28,FALSE),0)</f>
        <v>0</v>
      </c>
      <c r="R104" s="128">
        <f>IFERROR(VLOOKUP($L104,'2-2 引出数据_合同数据仓库'!$B$2:$BP$10000,29,FALSE),0)</f>
        <v>0</v>
      </c>
      <c r="S104" s="128">
        <f>IFERROR(VLOOKUP($L104,'2-2 引出数据_合同数据仓库'!$B$2:$BP$10000,4,FALSE),0)</f>
        <v>0</v>
      </c>
      <c r="T104" s="128"/>
      <c r="U104" s="128">
        <f>IFERROR(VLOOKUP($L104,'2-2 引出数据_合同数据仓库'!$B$2:$BP$10000,15,FALSE),0)</f>
        <v>0</v>
      </c>
      <c r="V104" s="128">
        <f t="shared" si="1210"/>
        <v>0</v>
      </c>
      <c r="W104" s="128"/>
      <c r="X104" s="160">
        <v>45658</v>
      </c>
      <c r="Y104" s="160">
        <f t="shared" si="1211"/>
        <v>45688</v>
      </c>
      <c r="Z104" s="164">
        <f t="shared" si="1212"/>
        <v>0</v>
      </c>
      <c r="AA104" s="160">
        <f t="shared" si="1213"/>
        <v>45689</v>
      </c>
      <c r="AB104" s="160">
        <f t="shared" si="1214"/>
        <v>45716</v>
      </c>
      <c r="AC104" s="164">
        <f t="shared" si="1215"/>
        <v>0</v>
      </c>
      <c r="AD104" s="160">
        <f t="shared" si="1216"/>
        <v>45717</v>
      </c>
      <c r="AE104" s="160">
        <f t="shared" si="1217"/>
        <v>45747</v>
      </c>
      <c r="AF104" s="164">
        <f t="shared" si="1218"/>
        <v>0</v>
      </c>
      <c r="AG104" s="160">
        <f t="shared" si="1219"/>
        <v>45748</v>
      </c>
      <c r="AH104" s="160">
        <f t="shared" si="1220"/>
        <v>45777</v>
      </c>
      <c r="AI104" s="164">
        <f t="shared" si="1221"/>
        <v>0</v>
      </c>
      <c r="AJ104" s="160">
        <f t="shared" si="1222"/>
        <v>45778</v>
      </c>
      <c r="AK104" s="160">
        <f t="shared" si="1223"/>
        <v>45808</v>
      </c>
      <c r="AL104" s="164">
        <f t="shared" si="1224"/>
        <v>0</v>
      </c>
      <c r="AM104" s="160">
        <f t="shared" si="1225"/>
        <v>45809</v>
      </c>
      <c r="AN104" s="160">
        <f t="shared" si="1226"/>
        <v>45838</v>
      </c>
      <c r="AO104" s="164">
        <f t="shared" si="1227"/>
        <v>0</v>
      </c>
      <c r="AP104" s="160">
        <f t="shared" si="1228"/>
        <v>45839</v>
      </c>
      <c r="AQ104" s="160">
        <f t="shared" si="1229"/>
        <v>45869</v>
      </c>
      <c r="AR104" s="164">
        <f t="shared" si="1230"/>
        <v>0</v>
      </c>
      <c r="AS104" s="160">
        <f t="shared" si="1231"/>
        <v>45870</v>
      </c>
      <c r="AT104" s="160">
        <f t="shared" si="1232"/>
        <v>45900</v>
      </c>
      <c r="AU104" s="164">
        <f t="shared" si="1233"/>
        <v>0</v>
      </c>
      <c r="AV104" s="160">
        <f t="shared" si="1234"/>
        <v>45901</v>
      </c>
      <c r="AW104" s="160">
        <f t="shared" si="1235"/>
        <v>45930</v>
      </c>
      <c r="AX104" s="164">
        <f t="shared" si="1236"/>
        <v>0</v>
      </c>
      <c r="AY104" s="160">
        <f t="shared" si="1237"/>
        <v>45931</v>
      </c>
      <c r="AZ104" s="160">
        <f t="shared" si="1238"/>
        <v>45961</v>
      </c>
      <c r="BA104" s="164">
        <f t="shared" si="1239"/>
        <v>0</v>
      </c>
      <c r="BB104" s="160">
        <f t="shared" si="1240"/>
        <v>45962</v>
      </c>
      <c r="BC104" s="160">
        <f t="shared" si="1241"/>
        <v>45991</v>
      </c>
      <c r="BD104" s="164">
        <f t="shared" si="1242"/>
        <v>0</v>
      </c>
      <c r="BE104" s="160">
        <f t="shared" si="1243"/>
        <v>45992</v>
      </c>
      <c r="BF104" s="160">
        <f t="shared" si="1244"/>
        <v>46022</v>
      </c>
      <c r="BG104" s="164">
        <f t="shared" si="1245"/>
        <v>0</v>
      </c>
      <c r="BH104" s="160">
        <v>46023</v>
      </c>
      <c r="BI104" s="160">
        <f t="shared" si="1246"/>
        <v>46053</v>
      </c>
      <c r="BJ104" s="164">
        <f t="shared" si="1247"/>
        <v>0</v>
      </c>
      <c r="BK104" s="160">
        <f t="shared" si="1248"/>
        <v>46054</v>
      </c>
      <c r="BL104" s="160">
        <f t="shared" si="1249"/>
        <v>46081</v>
      </c>
      <c r="BM104" s="164">
        <f t="shared" si="1250"/>
        <v>0</v>
      </c>
      <c r="BN104" s="160">
        <f t="shared" si="1251"/>
        <v>46082</v>
      </c>
      <c r="BO104" s="160">
        <f t="shared" si="1252"/>
        <v>46112</v>
      </c>
      <c r="BP104" s="164">
        <f t="shared" si="1253"/>
        <v>0</v>
      </c>
      <c r="BQ104" s="160">
        <f t="shared" si="1254"/>
        <v>46113</v>
      </c>
      <c r="BR104" s="160">
        <f t="shared" si="1255"/>
        <v>46142</v>
      </c>
      <c r="BS104" s="164">
        <f t="shared" si="1256"/>
        <v>0</v>
      </c>
      <c r="BT104" s="160">
        <f t="shared" si="1257"/>
        <v>46143</v>
      </c>
      <c r="BU104" s="160">
        <f t="shared" si="1258"/>
        <v>46173</v>
      </c>
      <c r="BV104" s="164">
        <f t="shared" si="1259"/>
        <v>0</v>
      </c>
      <c r="BW104" s="160">
        <f t="shared" si="1260"/>
        <v>46174</v>
      </c>
      <c r="BX104" s="160">
        <f t="shared" si="1261"/>
        <v>46203</v>
      </c>
      <c r="BY104" s="164">
        <f t="shared" si="1262"/>
        <v>0</v>
      </c>
      <c r="BZ104" s="160">
        <f t="shared" si="1263"/>
        <v>46204</v>
      </c>
      <c r="CA104" s="160">
        <f t="shared" si="1264"/>
        <v>46234</v>
      </c>
      <c r="CB104" s="164">
        <f t="shared" si="1265"/>
        <v>0</v>
      </c>
      <c r="CC104" s="160">
        <f t="shared" si="1266"/>
        <v>46235</v>
      </c>
      <c r="CD104" s="160">
        <f t="shared" si="1267"/>
        <v>46265</v>
      </c>
      <c r="CE104" s="164">
        <f t="shared" si="1268"/>
        <v>0</v>
      </c>
      <c r="CF104" s="160">
        <f t="shared" si="1269"/>
        <v>46266</v>
      </c>
      <c r="CG104" s="160">
        <f t="shared" si="1270"/>
        <v>46295</v>
      </c>
      <c r="CH104" s="164">
        <f t="shared" si="1271"/>
        <v>0</v>
      </c>
      <c r="CI104" s="160">
        <f t="shared" si="1272"/>
        <v>46296</v>
      </c>
      <c r="CJ104" s="160">
        <f t="shared" si="1273"/>
        <v>46326</v>
      </c>
      <c r="CK104" s="164">
        <f t="shared" si="1274"/>
        <v>0</v>
      </c>
      <c r="CL104" s="160">
        <f t="shared" si="1275"/>
        <v>46327</v>
      </c>
      <c r="CM104" s="160">
        <f t="shared" si="1276"/>
        <v>46356</v>
      </c>
      <c r="CN104" s="164">
        <f t="shared" si="1277"/>
        <v>0</v>
      </c>
      <c r="CO104" s="160">
        <f t="shared" si="1278"/>
        <v>46357</v>
      </c>
      <c r="CP104" s="160">
        <f t="shared" si="1279"/>
        <v>46387</v>
      </c>
      <c r="CQ104" s="164">
        <f t="shared" si="1280"/>
        <v>0</v>
      </c>
    </row>
    <row r="105" s="86" customFormat="1" ht="24" customHeight="1" outlineLevel="4" spans="1:95">
      <c r="A105" s="125"/>
      <c r="B105" s="126"/>
      <c r="C105" s="127"/>
      <c r="D105" s="125"/>
      <c r="E105" s="126"/>
      <c r="F105" s="126"/>
      <c r="G105" s="126"/>
      <c r="H105" s="128"/>
      <c r="I105" s="128"/>
      <c r="J105" s="128">
        <f t="shared" si="814"/>
        <v>0</v>
      </c>
      <c r="K105" s="128">
        <f t="shared" si="1281"/>
        <v>3</v>
      </c>
      <c r="L105" s="153"/>
      <c r="M105" s="154">
        <f>IFERROR(VLOOKUP($L105,'2-2 引出数据_合同数据仓库'!$B$2:$BP$10000,3,FALSE),0)</f>
        <v>0</v>
      </c>
      <c r="N105" s="128"/>
      <c r="O105" s="154">
        <f>IFERROR(VLOOKUP((LEFT(VLOOKUP($L105,'2-2 引出数据_合同数据仓库'!$B$2:$BP$10000,64,FALSE),15)&amp;(RIGHT(VLOOKUP($L105,'2-2 引出数据_合同数据仓库'!$B$2:$BP$10000,64,FALSE),4)+1)),'2-2 引出数据_合同数据仓库'!$B$2:$BP$10000,3,FALSE),0)</f>
        <v>0</v>
      </c>
      <c r="P105" s="128"/>
      <c r="Q105" s="128">
        <f>IFERROR(VLOOKUP($L105,'2-2 引出数据_合同数据仓库'!$B$2:$BP$10000,28,FALSE),0)</f>
        <v>0</v>
      </c>
      <c r="R105" s="128">
        <f>IFERROR(VLOOKUP($L105,'2-2 引出数据_合同数据仓库'!$B$2:$BP$10000,29,FALSE),0)</f>
        <v>0</v>
      </c>
      <c r="S105" s="128">
        <f>IFERROR(VLOOKUP($L105,'2-2 引出数据_合同数据仓库'!$B$2:$BP$10000,4,FALSE),0)</f>
        <v>0</v>
      </c>
      <c r="T105" s="128"/>
      <c r="U105" s="128">
        <f>IFERROR(VLOOKUP($L105,'2-2 引出数据_合同数据仓库'!$B$2:$BP$10000,15,FALSE),0)</f>
        <v>0</v>
      </c>
      <c r="V105" s="128">
        <f t="shared" si="1210"/>
        <v>0</v>
      </c>
      <c r="W105" s="128"/>
      <c r="X105" s="160">
        <v>45658</v>
      </c>
      <c r="Y105" s="160">
        <f t="shared" si="1211"/>
        <v>45688</v>
      </c>
      <c r="Z105" s="164">
        <f t="shared" si="1212"/>
        <v>0</v>
      </c>
      <c r="AA105" s="160">
        <f t="shared" si="1213"/>
        <v>45689</v>
      </c>
      <c r="AB105" s="160">
        <f t="shared" si="1214"/>
        <v>45716</v>
      </c>
      <c r="AC105" s="164">
        <f t="shared" si="1215"/>
        <v>0</v>
      </c>
      <c r="AD105" s="160">
        <f t="shared" si="1216"/>
        <v>45717</v>
      </c>
      <c r="AE105" s="160">
        <f t="shared" si="1217"/>
        <v>45747</v>
      </c>
      <c r="AF105" s="164">
        <f t="shared" si="1218"/>
        <v>0</v>
      </c>
      <c r="AG105" s="160">
        <f t="shared" si="1219"/>
        <v>45748</v>
      </c>
      <c r="AH105" s="160">
        <f t="shared" si="1220"/>
        <v>45777</v>
      </c>
      <c r="AI105" s="164">
        <f t="shared" si="1221"/>
        <v>0</v>
      </c>
      <c r="AJ105" s="160">
        <f t="shared" si="1222"/>
        <v>45778</v>
      </c>
      <c r="AK105" s="160">
        <f t="shared" si="1223"/>
        <v>45808</v>
      </c>
      <c r="AL105" s="164">
        <f t="shared" si="1224"/>
        <v>0</v>
      </c>
      <c r="AM105" s="160">
        <f t="shared" si="1225"/>
        <v>45809</v>
      </c>
      <c r="AN105" s="160">
        <f t="shared" si="1226"/>
        <v>45838</v>
      </c>
      <c r="AO105" s="164">
        <f t="shared" si="1227"/>
        <v>0</v>
      </c>
      <c r="AP105" s="160">
        <f t="shared" si="1228"/>
        <v>45839</v>
      </c>
      <c r="AQ105" s="160">
        <f t="shared" si="1229"/>
        <v>45869</v>
      </c>
      <c r="AR105" s="164">
        <f t="shared" si="1230"/>
        <v>0</v>
      </c>
      <c r="AS105" s="160">
        <f t="shared" si="1231"/>
        <v>45870</v>
      </c>
      <c r="AT105" s="160">
        <f t="shared" si="1232"/>
        <v>45900</v>
      </c>
      <c r="AU105" s="164">
        <f t="shared" si="1233"/>
        <v>0</v>
      </c>
      <c r="AV105" s="160">
        <f t="shared" si="1234"/>
        <v>45901</v>
      </c>
      <c r="AW105" s="160">
        <f t="shared" si="1235"/>
        <v>45930</v>
      </c>
      <c r="AX105" s="164">
        <f t="shared" si="1236"/>
        <v>0</v>
      </c>
      <c r="AY105" s="160">
        <f t="shared" si="1237"/>
        <v>45931</v>
      </c>
      <c r="AZ105" s="160">
        <f t="shared" si="1238"/>
        <v>45961</v>
      </c>
      <c r="BA105" s="164">
        <f t="shared" si="1239"/>
        <v>0</v>
      </c>
      <c r="BB105" s="160">
        <f t="shared" si="1240"/>
        <v>45962</v>
      </c>
      <c r="BC105" s="160">
        <f t="shared" si="1241"/>
        <v>45991</v>
      </c>
      <c r="BD105" s="164">
        <f t="shared" si="1242"/>
        <v>0</v>
      </c>
      <c r="BE105" s="160">
        <f t="shared" si="1243"/>
        <v>45992</v>
      </c>
      <c r="BF105" s="160">
        <f t="shared" si="1244"/>
        <v>46022</v>
      </c>
      <c r="BG105" s="164">
        <f t="shared" si="1245"/>
        <v>0</v>
      </c>
      <c r="BH105" s="160">
        <v>46023</v>
      </c>
      <c r="BI105" s="160">
        <f t="shared" si="1246"/>
        <v>46053</v>
      </c>
      <c r="BJ105" s="164">
        <f t="shared" si="1247"/>
        <v>0</v>
      </c>
      <c r="BK105" s="160">
        <f t="shared" si="1248"/>
        <v>46054</v>
      </c>
      <c r="BL105" s="160">
        <f t="shared" si="1249"/>
        <v>46081</v>
      </c>
      <c r="BM105" s="164">
        <f t="shared" si="1250"/>
        <v>0</v>
      </c>
      <c r="BN105" s="160">
        <f t="shared" si="1251"/>
        <v>46082</v>
      </c>
      <c r="BO105" s="160">
        <f t="shared" si="1252"/>
        <v>46112</v>
      </c>
      <c r="BP105" s="164">
        <f t="shared" si="1253"/>
        <v>0</v>
      </c>
      <c r="BQ105" s="160">
        <f t="shared" si="1254"/>
        <v>46113</v>
      </c>
      <c r="BR105" s="160">
        <f t="shared" si="1255"/>
        <v>46142</v>
      </c>
      <c r="BS105" s="164">
        <f t="shared" si="1256"/>
        <v>0</v>
      </c>
      <c r="BT105" s="160">
        <f t="shared" si="1257"/>
        <v>46143</v>
      </c>
      <c r="BU105" s="160">
        <f t="shared" si="1258"/>
        <v>46173</v>
      </c>
      <c r="BV105" s="164">
        <f t="shared" si="1259"/>
        <v>0</v>
      </c>
      <c r="BW105" s="160">
        <f t="shared" si="1260"/>
        <v>46174</v>
      </c>
      <c r="BX105" s="160">
        <f t="shared" si="1261"/>
        <v>46203</v>
      </c>
      <c r="BY105" s="164">
        <f t="shared" si="1262"/>
        <v>0</v>
      </c>
      <c r="BZ105" s="160">
        <f t="shared" si="1263"/>
        <v>46204</v>
      </c>
      <c r="CA105" s="160">
        <f t="shared" si="1264"/>
        <v>46234</v>
      </c>
      <c r="CB105" s="164">
        <f t="shared" si="1265"/>
        <v>0</v>
      </c>
      <c r="CC105" s="160">
        <f t="shared" si="1266"/>
        <v>46235</v>
      </c>
      <c r="CD105" s="160">
        <f t="shared" si="1267"/>
        <v>46265</v>
      </c>
      <c r="CE105" s="164">
        <f t="shared" si="1268"/>
        <v>0</v>
      </c>
      <c r="CF105" s="160">
        <f t="shared" si="1269"/>
        <v>46266</v>
      </c>
      <c r="CG105" s="160">
        <f t="shared" si="1270"/>
        <v>46295</v>
      </c>
      <c r="CH105" s="164">
        <f t="shared" si="1271"/>
        <v>0</v>
      </c>
      <c r="CI105" s="160">
        <f t="shared" si="1272"/>
        <v>46296</v>
      </c>
      <c r="CJ105" s="160">
        <f t="shared" si="1273"/>
        <v>46326</v>
      </c>
      <c r="CK105" s="164">
        <f t="shared" si="1274"/>
        <v>0</v>
      </c>
      <c r="CL105" s="160">
        <f t="shared" si="1275"/>
        <v>46327</v>
      </c>
      <c r="CM105" s="160">
        <f t="shared" si="1276"/>
        <v>46356</v>
      </c>
      <c r="CN105" s="164">
        <f t="shared" si="1277"/>
        <v>0</v>
      </c>
      <c r="CO105" s="160">
        <f t="shared" si="1278"/>
        <v>46357</v>
      </c>
      <c r="CP105" s="160">
        <f t="shared" si="1279"/>
        <v>46387</v>
      </c>
      <c r="CQ105" s="164">
        <f t="shared" si="1280"/>
        <v>0</v>
      </c>
    </row>
    <row r="106" s="86" customFormat="1" ht="24" customHeight="1" outlineLevel="4" spans="1:95">
      <c r="A106" s="125"/>
      <c r="B106" s="126"/>
      <c r="C106" s="127"/>
      <c r="D106" s="125"/>
      <c r="E106" s="126"/>
      <c r="F106" s="126"/>
      <c r="G106" s="126"/>
      <c r="H106" s="128"/>
      <c r="I106" s="128"/>
      <c r="J106" s="128">
        <f t="shared" si="814"/>
        <v>0</v>
      </c>
      <c r="K106" s="128">
        <f t="shared" si="1281"/>
        <v>4</v>
      </c>
      <c r="L106" s="153"/>
      <c r="M106" s="154">
        <f>IFERROR(VLOOKUP($L106,'2-2 引出数据_合同数据仓库'!$B$2:$BP$10000,3,FALSE),0)</f>
        <v>0</v>
      </c>
      <c r="N106" s="128"/>
      <c r="O106" s="154">
        <f>IFERROR(VLOOKUP((LEFT(VLOOKUP($L106,'2-2 引出数据_合同数据仓库'!$B$2:$BP$10000,64,FALSE),15)&amp;(RIGHT(VLOOKUP($L106,'2-2 引出数据_合同数据仓库'!$B$2:$BP$10000,64,FALSE),4)+1)),'2-2 引出数据_合同数据仓库'!$B$2:$BP$10000,3,FALSE),0)</f>
        <v>0</v>
      </c>
      <c r="P106" s="128"/>
      <c r="Q106" s="128">
        <f>IFERROR(VLOOKUP($L106,'2-2 引出数据_合同数据仓库'!$B$2:$BP$10000,28,FALSE),0)</f>
        <v>0</v>
      </c>
      <c r="R106" s="128">
        <f>IFERROR(VLOOKUP($L106,'2-2 引出数据_合同数据仓库'!$B$2:$BP$10000,29,FALSE),0)</f>
        <v>0</v>
      </c>
      <c r="S106" s="128">
        <f>IFERROR(VLOOKUP($L106,'2-2 引出数据_合同数据仓库'!$B$2:$BP$10000,4,FALSE),0)</f>
        <v>0</v>
      </c>
      <c r="T106" s="128"/>
      <c r="U106" s="128">
        <f>IFERROR(VLOOKUP($L106,'2-2 引出数据_合同数据仓库'!$B$2:$BP$10000,15,FALSE),0)</f>
        <v>0</v>
      </c>
      <c r="V106" s="128">
        <f t="shared" si="1210"/>
        <v>0</v>
      </c>
      <c r="W106" s="128"/>
      <c r="X106" s="160">
        <v>45658</v>
      </c>
      <c r="Y106" s="160">
        <f t="shared" si="1211"/>
        <v>45688</v>
      </c>
      <c r="Z106" s="164">
        <f t="shared" si="1212"/>
        <v>0</v>
      </c>
      <c r="AA106" s="160">
        <f t="shared" si="1213"/>
        <v>45689</v>
      </c>
      <c r="AB106" s="160">
        <f t="shared" si="1214"/>
        <v>45716</v>
      </c>
      <c r="AC106" s="164">
        <f t="shared" si="1215"/>
        <v>0</v>
      </c>
      <c r="AD106" s="160">
        <f t="shared" si="1216"/>
        <v>45717</v>
      </c>
      <c r="AE106" s="160">
        <f t="shared" si="1217"/>
        <v>45747</v>
      </c>
      <c r="AF106" s="164">
        <f t="shared" si="1218"/>
        <v>0</v>
      </c>
      <c r="AG106" s="160">
        <f t="shared" si="1219"/>
        <v>45748</v>
      </c>
      <c r="AH106" s="160">
        <f t="shared" si="1220"/>
        <v>45777</v>
      </c>
      <c r="AI106" s="164">
        <f t="shared" si="1221"/>
        <v>0</v>
      </c>
      <c r="AJ106" s="160">
        <f t="shared" si="1222"/>
        <v>45778</v>
      </c>
      <c r="AK106" s="160">
        <f t="shared" si="1223"/>
        <v>45808</v>
      </c>
      <c r="AL106" s="164">
        <f t="shared" si="1224"/>
        <v>0</v>
      </c>
      <c r="AM106" s="160">
        <f t="shared" si="1225"/>
        <v>45809</v>
      </c>
      <c r="AN106" s="160">
        <f t="shared" si="1226"/>
        <v>45838</v>
      </c>
      <c r="AO106" s="164">
        <f t="shared" si="1227"/>
        <v>0</v>
      </c>
      <c r="AP106" s="160">
        <f t="shared" si="1228"/>
        <v>45839</v>
      </c>
      <c r="AQ106" s="160">
        <f t="shared" si="1229"/>
        <v>45869</v>
      </c>
      <c r="AR106" s="164">
        <f t="shared" si="1230"/>
        <v>0</v>
      </c>
      <c r="AS106" s="160">
        <f t="shared" si="1231"/>
        <v>45870</v>
      </c>
      <c r="AT106" s="160">
        <f t="shared" si="1232"/>
        <v>45900</v>
      </c>
      <c r="AU106" s="164">
        <f t="shared" si="1233"/>
        <v>0</v>
      </c>
      <c r="AV106" s="160">
        <f t="shared" si="1234"/>
        <v>45901</v>
      </c>
      <c r="AW106" s="160">
        <f t="shared" si="1235"/>
        <v>45930</v>
      </c>
      <c r="AX106" s="164">
        <f t="shared" si="1236"/>
        <v>0</v>
      </c>
      <c r="AY106" s="160">
        <f t="shared" si="1237"/>
        <v>45931</v>
      </c>
      <c r="AZ106" s="160">
        <f t="shared" si="1238"/>
        <v>45961</v>
      </c>
      <c r="BA106" s="164">
        <f t="shared" si="1239"/>
        <v>0</v>
      </c>
      <c r="BB106" s="160">
        <f t="shared" si="1240"/>
        <v>45962</v>
      </c>
      <c r="BC106" s="160">
        <f t="shared" si="1241"/>
        <v>45991</v>
      </c>
      <c r="BD106" s="164">
        <f t="shared" si="1242"/>
        <v>0</v>
      </c>
      <c r="BE106" s="160">
        <f t="shared" si="1243"/>
        <v>45992</v>
      </c>
      <c r="BF106" s="160">
        <f t="shared" si="1244"/>
        <v>46022</v>
      </c>
      <c r="BG106" s="164">
        <f t="shared" si="1245"/>
        <v>0</v>
      </c>
      <c r="BH106" s="160">
        <v>46023</v>
      </c>
      <c r="BI106" s="160">
        <f t="shared" si="1246"/>
        <v>46053</v>
      </c>
      <c r="BJ106" s="164">
        <f t="shared" si="1247"/>
        <v>0</v>
      </c>
      <c r="BK106" s="160">
        <f t="shared" si="1248"/>
        <v>46054</v>
      </c>
      <c r="BL106" s="160">
        <f t="shared" si="1249"/>
        <v>46081</v>
      </c>
      <c r="BM106" s="164">
        <f t="shared" si="1250"/>
        <v>0</v>
      </c>
      <c r="BN106" s="160">
        <f t="shared" si="1251"/>
        <v>46082</v>
      </c>
      <c r="BO106" s="160">
        <f t="shared" si="1252"/>
        <v>46112</v>
      </c>
      <c r="BP106" s="164">
        <f t="shared" si="1253"/>
        <v>0</v>
      </c>
      <c r="BQ106" s="160">
        <f t="shared" si="1254"/>
        <v>46113</v>
      </c>
      <c r="BR106" s="160">
        <f t="shared" si="1255"/>
        <v>46142</v>
      </c>
      <c r="BS106" s="164">
        <f t="shared" si="1256"/>
        <v>0</v>
      </c>
      <c r="BT106" s="160">
        <f t="shared" si="1257"/>
        <v>46143</v>
      </c>
      <c r="BU106" s="160">
        <f t="shared" si="1258"/>
        <v>46173</v>
      </c>
      <c r="BV106" s="164">
        <f t="shared" si="1259"/>
        <v>0</v>
      </c>
      <c r="BW106" s="160">
        <f t="shared" si="1260"/>
        <v>46174</v>
      </c>
      <c r="BX106" s="160">
        <f t="shared" si="1261"/>
        <v>46203</v>
      </c>
      <c r="BY106" s="164">
        <f t="shared" si="1262"/>
        <v>0</v>
      </c>
      <c r="BZ106" s="160">
        <f t="shared" si="1263"/>
        <v>46204</v>
      </c>
      <c r="CA106" s="160">
        <f t="shared" si="1264"/>
        <v>46234</v>
      </c>
      <c r="CB106" s="164">
        <f t="shared" si="1265"/>
        <v>0</v>
      </c>
      <c r="CC106" s="160">
        <f t="shared" si="1266"/>
        <v>46235</v>
      </c>
      <c r="CD106" s="160">
        <f t="shared" si="1267"/>
        <v>46265</v>
      </c>
      <c r="CE106" s="164">
        <f t="shared" si="1268"/>
        <v>0</v>
      </c>
      <c r="CF106" s="160">
        <f t="shared" si="1269"/>
        <v>46266</v>
      </c>
      <c r="CG106" s="160">
        <f t="shared" si="1270"/>
        <v>46295</v>
      </c>
      <c r="CH106" s="164">
        <f t="shared" si="1271"/>
        <v>0</v>
      </c>
      <c r="CI106" s="160">
        <f t="shared" si="1272"/>
        <v>46296</v>
      </c>
      <c r="CJ106" s="160">
        <f t="shared" si="1273"/>
        <v>46326</v>
      </c>
      <c r="CK106" s="164">
        <f t="shared" si="1274"/>
        <v>0</v>
      </c>
      <c r="CL106" s="160">
        <f t="shared" si="1275"/>
        <v>46327</v>
      </c>
      <c r="CM106" s="160">
        <f t="shared" si="1276"/>
        <v>46356</v>
      </c>
      <c r="CN106" s="164">
        <f t="shared" si="1277"/>
        <v>0</v>
      </c>
      <c r="CO106" s="160">
        <f t="shared" si="1278"/>
        <v>46357</v>
      </c>
      <c r="CP106" s="160">
        <f t="shared" si="1279"/>
        <v>46387</v>
      </c>
      <c r="CQ106" s="164">
        <f t="shared" si="1280"/>
        <v>0</v>
      </c>
    </row>
    <row r="107" s="86" customFormat="1" ht="24" customHeight="1" outlineLevel="4" spans="1:95">
      <c r="A107" s="129" t="s">
        <v>2806</v>
      </c>
      <c r="B107" s="130"/>
      <c r="C107" s="130"/>
      <c r="D107" s="130"/>
      <c r="E107" s="130"/>
      <c r="F107" s="130"/>
      <c r="G107" s="131"/>
      <c r="H107" s="132"/>
      <c r="I107" s="132"/>
      <c r="J107" s="132"/>
      <c r="K107" s="132"/>
      <c r="L107" s="155"/>
      <c r="M107" s="155"/>
      <c r="N107" s="132"/>
      <c r="O107" s="132"/>
      <c r="P107" s="132"/>
      <c r="Q107" s="132"/>
      <c r="R107" s="132"/>
      <c r="S107" s="132"/>
      <c r="T107" s="132"/>
      <c r="U107" s="132"/>
      <c r="V107" s="132"/>
      <c r="W107" s="132"/>
      <c r="X107" s="132"/>
      <c r="Y107" s="132"/>
      <c r="Z107" s="132"/>
      <c r="AA107" s="132"/>
      <c r="AB107" s="132"/>
      <c r="AC107" s="132"/>
      <c r="AD107" s="132"/>
      <c r="AE107" s="132"/>
      <c r="AF107" s="132"/>
      <c r="AG107" s="132"/>
      <c r="AH107" s="132"/>
      <c r="AI107" s="132"/>
      <c r="AJ107" s="132"/>
      <c r="AK107" s="132"/>
      <c r="AL107" s="132"/>
      <c r="AM107" s="132"/>
      <c r="AN107" s="132"/>
      <c r="AO107" s="132"/>
      <c r="AP107" s="132"/>
      <c r="AQ107" s="132"/>
      <c r="AR107" s="132"/>
      <c r="AS107" s="132"/>
      <c r="AT107" s="132"/>
      <c r="AU107" s="132"/>
      <c r="AV107" s="132"/>
      <c r="AW107" s="132"/>
      <c r="AX107" s="132"/>
      <c r="AY107" s="132"/>
      <c r="AZ107" s="132"/>
      <c r="BA107" s="132"/>
      <c r="BB107" s="132"/>
      <c r="BC107" s="132"/>
      <c r="BD107" s="132"/>
      <c r="BE107" s="132"/>
      <c r="BF107" s="132"/>
      <c r="BG107" s="132"/>
      <c r="BH107" s="132"/>
      <c r="BI107" s="132"/>
      <c r="BJ107" s="132"/>
      <c r="BK107" s="132"/>
      <c r="BL107" s="132"/>
      <c r="BM107" s="132"/>
      <c r="BN107" s="132"/>
      <c r="BO107" s="132"/>
      <c r="BP107" s="132"/>
      <c r="BQ107" s="132"/>
      <c r="BR107" s="132"/>
      <c r="BS107" s="132"/>
      <c r="BT107" s="132"/>
      <c r="BU107" s="132"/>
      <c r="BV107" s="132"/>
      <c r="BW107" s="132"/>
      <c r="BX107" s="132"/>
      <c r="BY107" s="132"/>
      <c r="BZ107" s="132"/>
      <c r="CA107" s="132"/>
      <c r="CB107" s="132"/>
      <c r="CC107" s="132"/>
      <c r="CD107" s="132"/>
      <c r="CE107" s="132"/>
      <c r="CF107" s="132"/>
      <c r="CG107" s="132"/>
      <c r="CH107" s="132"/>
      <c r="CI107" s="132"/>
      <c r="CJ107" s="132"/>
      <c r="CK107" s="132"/>
      <c r="CL107" s="132"/>
      <c r="CM107" s="132"/>
      <c r="CN107" s="132"/>
      <c r="CO107" s="132"/>
      <c r="CP107" s="132"/>
      <c r="CQ107" s="132"/>
    </row>
    <row r="108" ht="24" customHeight="1" outlineLevel="3" spans="1:95">
      <c r="A108" s="121"/>
      <c r="B108" s="122" t="s">
        <v>784</v>
      </c>
      <c r="C108" s="123" t="s">
        <v>1041</v>
      </c>
      <c r="D108" s="121" t="s">
        <v>19</v>
      </c>
      <c r="E108" s="122"/>
      <c r="F108" s="122"/>
      <c r="G108" s="122"/>
      <c r="H108" s="124">
        <f>X108+AA108+AD108+AG108+AJ108+AM108+AP108+AS108+AV108+AY108+BB108+BE108</f>
        <v>0</v>
      </c>
      <c r="I108" s="124">
        <f>Y108+AB108+AE108+AH108+AK108+AN108+AQ108+AT108+AW108+AZ108+BC108+BF108</f>
        <v>0</v>
      </c>
      <c r="J108" s="124">
        <f t="shared" si="814"/>
        <v>0</v>
      </c>
      <c r="K108" s="124"/>
      <c r="L108" s="152"/>
      <c r="M108" s="152"/>
      <c r="N108" s="124"/>
      <c r="O108" s="124"/>
      <c r="P108" s="124"/>
      <c r="Q108" s="124"/>
      <c r="R108" s="124"/>
      <c r="S108" s="124"/>
      <c r="T108" s="124"/>
      <c r="U108" s="124"/>
      <c r="V108" s="124"/>
      <c r="W108" s="124"/>
      <c r="X108" s="124">
        <f>VLOOKUP($C108,'1 预算编制表单'!$C:$BJ,27,FALSE)</f>
        <v>0</v>
      </c>
      <c r="Y108" s="124">
        <f>X108-Z108</f>
        <v>0</v>
      </c>
      <c r="Z108" s="124">
        <f>SUM(Z109:Z113)</f>
        <v>0</v>
      </c>
      <c r="AA108" s="124">
        <f>VLOOKUP($C108,'1 预算编制表单'!$C:$BJ,30,FALSE)</f>
        <v>0</v>
      </c>
      <c r="AB108" s="124">
        <f>AA108-AC108</f>
        <v>0</v>
      </c>
      <c r="AC108" s="124">
        <f>SUM(AC109:AC113)</f>
        <v>0</v>
      </c>
      <c r="AD108" s="124">
        <f>VLOOKUP($C108,'1 预算编制表单'!$C:$BJ,33,FALSE)</f>
        <v>0</v>
      </c>
      <c r="AE108" s="124">
        <f>AD108-AF108</f>
        <v>0</v>
      </c>
      <c r="AF108" s="124">
        <f>SUM(AF109:AF113)</f>
        <v>0</v>
      </c>
      <c r="AG108" s="124">
        <f>VLOOKUP($C108,'1 预算编制表单'!$C:$BJ,36,FALSE)</f>
        <v>0</v>
      </c>
      <c r="AH108" s="124">
        <f>AG108-AI108</f>
        <v>0</v>
      </c>
      <c r="AI108" s="124">
        <f>SUM(AI109:AI113)</f>
        <v>0</v>
      </c>
      <c r="AJ108" s="124">
        <f>VLOOKUP($C108,'1 预算编制表单'!$C:$BJ,39,FALSE)</f>
        <v>0</v>
      </c>
      <c r="AK108" s="124">
        <f>AJ108-AL108</f>
        <v>0</v>
      </c>
      <c r="AL108" s="124">
        <f>SUM(AL109:AL113)</f>
        <v>0</v>
      </c>
      <c r="AM108" s="124">
        <f>VLOOKUP($C108,'1 预算编制表单'!$C:$BJ,42,FALSE)</f>
        <v>0</v>
      </c>
      <c r="AN108" s="124">
        <f>AM108-AO108</f>
        <v>0</v>
      </c>
      <c r="AO108" s="124">
        <f>SUM(AO109:AO113)</f>
        <v>0</v>
      </c>
      <c r="AP108" s="124">
        <f>VLOOKUP($C108,'1 预算编制表单'!$C:$BJ,45,FALSE)</f>
        <v>0</v>
      </c>
      <c r="AQ108" s="124">
        <f>AP108-AR108</f>
        <v>0</v>
      </c>
      <c r="AR108" s="124">
        <f>SUM(AR109:AR113)</f>
        <v>0</v>
      </c>
      <c r="AS108" s="124">
        <f>VLOOKUP($C108,'1 预算编制表单'!$C:$BJ,48,FALSE)</f>
        <v>0</v>
      </c>
      <c r="AT108" s="124">
        <f>AS108-AU108</f>
        <v>0</v>
      </c>
      <c r="AU108" s="124">
        <f>SUM(AU109:AU113)</f>
        <v>0</v>
      </c>
      <c r="AV108" s="124">
        <f>VLOOKUP($C108,'1 预算编制表单'!$C:$BJ,51,FALSE)</f>
        <v>0</v>
      </c>
      <c r="AW108" s="124">
        <f>AV108-AX108</f>
        <v>0</v>
      </c>
      <c r="AX108" s="124">
        <f>SUM(AX109:AX113)</f>
        <v>0</v>
      </c>
      <c r="AY108" s="124">
        <f>VLOOKUP($C108,'1 预算编制表单'!$C:$BJ,54,FALSE)</f>
        <v>0</v>
      </c>
      <c r="AZ108" s="124">
        <f>AY108-BA108</f>
        <v>0</v>
      </c>
      <c r="BA108" s="124">
        <f>SUM(BA109:BA113)</f>
        <v>0</v>
      </c>
      <c r="BB108" s="124">
        <f>VLOOKUP($C108,'1 预算编制表单'!$C:$BJ,57,FALSE)</f>
        <v>0</v>
      </c>
      <c r="BC108" s="124">
        <f>BB108-BD108</f>
        <v>0</v>
      </c>
      <c r="BD108" s="124">
        <f>SUM(BD109:BD113)</f>
        <v>0</v>
      </c>
      <c r="BE108" s="124">
        <f>VLOOKUP($C108,'1 预算编制表单'!$C:$BJ,60,FALSE)</f>
        <v>0</v>
      </c>
      <c r="BF108" s="124">
        <f>BE108-BG108</f>
        <v>0</v>
      </c>
      <c r="BG108" s="124">
        <f>SUM(BG109:BG113)</f>
        <v>0</v>
      </c>
      <c r="BH108" s="124">
        <f>VLOOKUP($C108,'1 预算编制表单'!$C:$BJ,27,FALSE)</f>
        <v>0</v>
      </c>
      <c r="BI108" s="124">
        <f>BH108-BJ108</f>
        <v>0</v>
      </c>
      <c r="BJ108" s="124">
        <f>SUM(BJ109:BJ113)</f>
        <v>0</v>
      </c>
      <c r="BK108" s="124">
        <f>VLOOKUP($C108,'1 预算编制表单'!$C:$BJ,30,FALSE)</f>
        <v>0</v>
      </c>
      <c r="BL108" s="124">
        <f>BK108-BM108</f>
        <v>0</v>
      </c>
      <c r="BM108" s="124">
        <f>SUM(BM109:BM113)</f>
        <v>0</v>
      </c>
      <c r="BN108" s="124">
        <f>VLOOKUP($C108,'1 预算编制表单'!$C:$BJ,33,FALSE)</f>
        <v>0</v>
      </c>
      <c r="BO108" s="124">
        <f>BN108-BP108</f>
        <v>0</v>
      </c>
      <c r="BP108" s="124">
        <f>SUM(BP109:BP113)</f>
        <v>0</v>
      </c>
      <c r="BQ108" s="124">
        <f>VLOOKUP($C108,'1 预算编制表单'!$C:$BJ,36,FALSE)</f>
        <v>0</v>
      </c>
      <c r="BR108" s="124">
        <f>BQ108-BS108</f>
        <v>0</v>
      </c>
      <c r="BS108" s="124">
        <f>SUM(BS109:BS113)</f>
        <v>0</v>
      </c>
      <c r="BT108" s="124">
        <f>VLOOKUP($C108,'1 预算编制表单'!$C:$BJ,39,FALSE)</f>
        <v>0</v>
      </c>
      <c r="BU108" s="124">
        <f>BT108-BV108</f>
        <v>0</v>
      </c>
      <c r="BV108" s="124">
        <f>SUM(BV109:BV113)</f>
        <v>0</v>
      </c>
      <c r="BW108" s="124">
        <f>VLOOKUP($C108,'1 预算编制表单'!$C:$BJ,42,FALSE)</f>
        <v>0</v>
      </c>
      <c r="BX108" s="124">
        <f>BW108-BY108</f>
        <v>0</v>
      </c>
      <c r="BY108" s="124">
        <f>SUM(BY109:BY113)</f>
        <v>0</v>
      </c>
      <c r="BZ108" s="124">
        <f>VLOOKUP($C108,'1 预算编制表单'!$C:$BJ,45,FALSE)</f>
        <v>0</v>
      </c>
      <c r="CA108" s="124">
        <f>BZ108-CB108</f>
        <v>0</v>
      </c>
      <c r="CB108" s="124">
        <f>SUM(CB109:CB113)</f>
        <v>0</v>
      </c>
      <c r="CC108" s="124">
        <f>VLOOKUP($C108,'1 预算编制表单'!$C:$BJ,48,FALSE)</f>
        <v>0</v>
      </c>
      <c r="CD108" s="124">
        <f>CC108-CE108</f>
        <v>0</v>
      </c>
      <c r="CE108" s="124">
        <f>SUM(CE109:CE113)</f>
        <v>0</v>
      </c>
      <c r="CF108" s="124">
        <f>VLOOKUP($C108,'1 预算编制表单'!$C:$BJ,51,FALSE)</f>
        <v>0</v>
      </c>
      <c r="CG108" s="124">
        <f>CF108-CH108</f>
        <v>0</v>
      </c>
      <c r="CH108" s="124">
        <f>SUM(CH109:CH113)</f>
        <v>0</v>
      </c>
      <c r="CI108" s="124">
        <f>VLOOKUP($C108,'1 预算编制表单'!$C:$BJ,54,FALSE)</f>
        <v>0</v>
      </c>
      <c r="CJ108" s="124">
        <f>CI108-CK108</f>
        <v>0</v>
      </c>
      <c r="CK108" s="124">
        <f>SUM(CK109:CK113)</f>
        <v>0</v>
      </c>
      <c r="CL108" s="124">
        <f>VLOOKUP($C108,'1 预算编制表单'!$C:$BJ,57,FALSE)</f>
        <v>0</v>
      </c>
      <c r="CM108" s="124">
        <f>CL108-CN108</f>
        <v>0</v>
      </c>
      <c r="CN108" s="124">
        <f>SUM(CN109:CN113)</f>
        <v>0</v>
      </c>
      <c r="CO108" s="124">
        <f>VLOOKUP($C108,'1 预算编制表单'!$C:$BJ,60,FALSE)</f>
        <v>0</v>
      </c>
      <c r="CP108" s="124">
        <f>CO108-CQ108</f>
        <v>0</v>
      </c>
      <c r="CQ108" s="124">
        <f>SUM(CQ109:CQ113)</f>
        <v>0</v>
      </c>
    </row>
    <row r="109" s="86" customFormat="1" ht="24" customHeight="1" outlineLevel="4" spans="1:95">
      <c r="A109" s="125"/>
      <c r="B109" s="126"/>
      <c r="C109" s="127"/>
      <c r="D109" s="125"/>
      <c r="E109" s="126"/>
      <c r="F109" s="126"/>
      <c r="G109" s="126"/>
      <c r="H109" s="128"/>
      <c r="I109" s="128"/>
      <c r="J109" s="128">
        <f t="shared" si="814"/>
        <v>0</v>
      </c>
      <c r="K109" s="128">
        <v>1</v>
      </c>
      <c r="L109" s="153"/>
      <c r="M109" s="154">
        <f>IFERROR(VLOOKUP($L109,'2-2 引出数据_合同数据仓库'!$B$2:$BP$10000,3,FALSE),0)</f>
        <v>0</v>
      </c>
      <c r="N109" s="128"/>
      <c r="O109" s="154">
        <f>IFERROR(VLOOKUP((LEFT(VLOOKUP($L109,'2-2 引出数据_合同数据仓库'!$B$2:$BP$10000,64,FALSE),15)&amp;(RIGHT(VLOOKUP($L109,'2-2 引出数据_合同数据仓库'!$B$2:$BP$10000,64,FALSE),4)+1)),'2-2 引出数据_合同数据仓库'!$B$2:$BP$10000,3,FALSE),0)</f>
        <v>0</v>
      </c>
      <c r="P109" s="128"/>
      <c r="Q109" s="128">
        <f>IFERROR(VLOOKUP($L109,'2-2 引出数据_合同数据仓库'!$B$2:$BP$10000,28,FALSE),0)</f>
        <v>0</v>
      </c>
      <c r="R109" s="128">
        <f>IFERROR(VLOOKUP($L109,'2-2 引出数据_合同数据仓库'!$B$2:$BP$10000,29,FALSE),0)</f>
        <v>0</v>
      </c>
      <c r="S109" s="128">
        <f>IFERROR(VLOOKUP($L109,'2-2 引出数据_合同数据仓库'!$B$2:$BP$10000,4,FALSE),0)</f>
        <v>0</v>
      </c>
      <c r="T109" s="128"/>
      <c r="U109" s="128">
        <f>IFERROR(VLOOKUP($L109,'2-2 引出数据_合同数据仓库'!$B$2:$BP$10000,15,FALSE),0)</f>
        <v>0</v>
      </c>
      <c r="V109" s="128">
        <f t="shared" ref="V109:V112" si="1282">U109/(S109-R109+1)*365</f>
        <v>0</v>
      </c>
      <c r="W109" s="128"/>
      <c r="X109" s="160">
        <v>45658</v>
      </c>
      <c r="Y109" s="160">
        <f t="shared" ref="Y109:Y112" si="1283">X109+30</f>
        <v>45688</v>
      </c>
      <c r="Z109" s="164">
        <f t="shared" ref="Z109:Z112" si="1284">IFERROR(IF(($R109-Y109)&gt;=0,0,IF(($S109-X109)&lt;0,0,IF(AND(($S109-Y109)&gt;0,(X109-$R109)&gt;0),$V109/365*(Y109-X109+1),IF(AND(($S109-Y109)&lt;=0,(X109-$R109)&gt;0),$V109/365*($S109-X109+1),$V109/365*(Y109-$R109+1))))),0)</f>
        <v>0</v>
      </c>
      <c r="AA109" s="160">
        <f t="shared" ref="AA109:AA112" si="1285">Y109+1</f>
        <v>45689</v>
      </c>
      <c r="AB109" s="160">
        <f t="shared" ref="AB109:AB112" si="1286">AA109+27</f>
        <v>45716</v>
      </c>
      <c r="AC109" s="164">
        <f t="shared" ref="AC109:AC112" si="1287">IFERROR(IF(($R109-AB109)&gt;=0,0,IF(($S109-AA109)&lt;0,0,IF(AND(($S109-AB109)&gt;0,(AA109-$R109)&gt;0),$V109/365*(AB109-AA109+1),IF(AND(($S109-AB109)&lt;=0,(AA109-$R109)&gt;0),$V109/365*($S109-AA109+1),$V109/365*(AB109-$R109+1))))),0)</f>
        <v>0</v>
      </c>
      <c r="AD109" s="160">
        <f t="shared" ref="AD109:AD112" si="1288">AB109+1</f>
        <v>45717</v>
      </c>
      <c r="AE109" s="160">
        <f t="shared" ref="AE109:AE112" si="1289">AD109+30</f>
        <v>45747</v>
      </c>
      <c r="AF109" s="164">
        <f t="shared" ref="AF109:AF112" si="1290">IFERROR(IF(($R109-AE109)&gt;=0,0,IF(($S109-AD109)&lt;0,0,IF(AND(($S109-AE109)&gt;0,(AD109-$R109)&gt;0),$V109/365*(AE109-AD109+1),IF(AND(($S109-AE109)&lt;=0,(AD109-$R109)&gt;0),$V109/365*($S109-AD109+1),$V109/365*(AE109-$R109+1))))),0)</f>
        <v>0</v>
      </c>
      <c r="AG109" s="160">
        <f t="shared" ref="AG109:AG112" si="1291">AE109+1</f>
        <v>45748</v>
      </c>
      <c r="AH109" s="160">
        <f t="shared" ref="AH109:AH112" si="1292">AG109+29</f>
        <v>45777</v>
      </c>
      <c r="AI109" s="164">
        <f t="shared" ref="AI109:AI112" si="1293">IFERROR(IF(($R109-AH109)&gt;=0,0,IF(($S109-AG109)&lt;0,0,IF(AND(($S109-AH109)&gt;0,(AG109-$R109)&gt;0),$V109/365*(AH109-AG109+1),IF(AND(($S109-AH109)&lt;=0,(AG109-$R109)&gt;0),$V109/365*($S109-AG109+1),$V109/365*(AH109-$R109+1))))),0)</f>
        <v>0</v>
      </c>
      <c r="AJ109" s="160">
        <f t="shared" ref="AJ109:AJ112" si="1294">AH109+1</f>
        <v>45778</v>
      </c>
      <c r="AK109" s="160">
        <f t="shared" ref="AK109:AK112" si="1295">AJ109+30</f>
        <v>45808</v>
      </c>
      <c r="AL109" s="164">
        <f t="shared" ref="AL109:AL112" si="1296">IFERROR(IF(($R109-AK109)&gt;=0,0,IF(($S109-AJ109)&lt;0,0,IF(AND(($S109-AK109)&gt;0,(AJ109-$R109)&gt;0),$V109/365*(AK109-AJ109+1),IF(AND(($S109-AK109)&lt;=0,(AJ109-$R109)&gt;0),$V109/365*($S109-AJ109+1),$V109/365*(AK109-$R109+1))))),0)</f>
        <v>0</v>
      </c>
      <c r="AM109" s="160">
        <f t="shared" ref="AM109:AM112" si="1297">AK109+1</f>
        <v>45809</v>
      </c>
      <c r="AN109" s="160">
        <f t="shared" ref="AN109:AN112" si="1298">AM109+29</f>
        <v>45838</v>
      </c>
      <c r="AO109" s="164">
        <f t="shared" ref="AO109:AO112" si="1299">IFERROR(IF(($R109-AN109)&gt;=0,0,IF(($S109-AM109)&lt;0,0,IF(AND(($S109-AN109)&gt;0,(AM109-$R109)&gt;0),$V109/365*(AN109-AM109+1),IF(AND(($S109-AN109)&lt;=0,(AM109-$R109)&gt;0),$V109/365*($S109-AM109+1),$V109/365*(AN109-$R109+1))))),0)</f>
        <v>0</v>
      </c>
      <c r="AP109" s="160">
        <f t="shared" ref="AP109:AP112" si="1300">AN109+1</f>
        <v>45839</v>
      </c>
      <c r="AQ109" s="160">
        <f t="shared" ref="AQ109:AQ112" si="1301">AP109+30</f>
        <v>45869</v>
      </c>
      <c r="AR109" s="164">
        <f t="shared" ref="AR109:AR112" si="1302">IFERROR(IF(($R109-AQ109)&gt;=0,0,IF(($S109-AP109)&lt;0,0,IF(AND(($S109-AQ109)&gt;0,(AP109-$R109)&gt;0),$V109/365*(AQ109-AP109+1),IF(AND(($S109-AQ109)&lt;=0,(AP109-$R109)&gt;0),$V109/365*($S109-AP109+1),$V109/365*(AQ109-$R109+1))))),0)</f>
        <v>0</v>
      </c>
      <c r="AS109" s="160">
        <f t="shared" ref="AS109:AS112" si="1303">AQ109+1</f>
        <v>45870</v>
      </c>
      <c r="AT109" s="160">
        <f t="shared" ref="AT109:AT112" si="1304">AS109+30</f>
        <v>45900</v>
      </c>
      <c r="AU109" s="164">
        <f t="shared" ref="AU109:AU112" si="1305">IFERROR(IF(($R109-AT109)&gt;=0,0,IF(($S109-AS109)&lt;0,0,IF(AND(($S109-AT109)&gt;0,(AS109-$R109)&gt;0),$V109/365*(AT109-AS109+1),IF(AND(($S109-AT109)&lt;=0,(AS109-$R109)&gt;0),$V109/365*($S109-AS109+1),$V109/365*(AT109-$R109+1))))),0)</f>
        <v>0</v>
      </c>
      <c r="AV109" s="160">
        <f t="shared" ref="AV109:AV112" si="1306">AT109+1</f>
        <v>45901</v>
      </c>
      <c r="AW109" s="160">
        <f t="shared" ref="AW109:AW112" si="1307">AV109+29</f>
        <v>45930</v>
      </c>
      <c r="AX109" s="164">
        <f t="shared" ref="AX109:AX112" si="1308">IFERROR(IF(($R109-AW109)&gt;=0,0,IF(($S109-AV109)&lt;0,0,IF(AND(($S109-AW109)&gt;0,(AV109-$R109)&gt;0),$V109/365*(AW109-AV109+1),IF(AND(($S109-AW109)&lt;=0,(AV109-$R109)&gt;0),$V109/365*($S109-AV109+1),$V109/365*(AW109-$R109+1))))),0)</f>
        <v>0</v>
      </c>
      <c r="AY109" s="160">
        <f t="shared" ref="AY109:AY112" si="1309">AW109+1</f>
        <v>45931</v>
      </c>
      <c r="AZ109" s="160">
        <f t="shared" ref="AZ109:AZ112" si="1310">AY109+30</f>
        <v>45961</v>
      </c>
      <c r="BA109" s="164">
        <f t="shared" ref="BA109:BA112" si="1311">IFERROR(IF(($R109-AZ109)&gt;=0,0,IF(($S109-AY109)&lt;0,0,IF(AND(($S109-AZ109)&gt;0,(AY109-$R109)&gt;0),$V109/365*(AZ109-AY109+1),IF(AND(($S109-AZ109)&lt;=0,(AY109-$R109)&gt;0),$V109/365*($S109-AY109+1),$V109/365*(AZ109-$R109+1))))),0)</f>
        <v>0</v>
      </c>
      <c r="BB109" s="160">
        <f t="shared" ref="BB109:BB112" si="1312">AZ109+1</f>
        <v>45962</v>
      </c>
      <c r="BC109" s="160">
        <f t="shared" ref="BC109:BC112" si="1313">BB109+29</f>
        <v>45991</v>
      </c>
      <c r="BD109" s="164">
        <f t="shared" ref="BD109:BD112" si="1314">IFERROR(IF(($R109-BC109)&gt;=0,0,IF(($S109-BB109)&lt;0,0,IF(AND(($S109-BC109)&gt;0,(BB109-$R109)&gt;0),$V109/365*(BC109-BB109+1),IF(AND(($S109-BC109)&lt;=0,(BB109-$R109)&gt;0),$V109/365*($S109-BB109+1),$V109/365*(BC109-$R109+1))))),0)</f>
        <v>0</v>
      </c>
      <c r="BE109" s="160">
        <f t="shared" ref="BE109:BE112" si="1315">BC109+1</f>
        <v>45992</v>
      </c>
      <c r="BF109" s="160">
        <f t="shared" ref="BF109:BF112" si="1316">BE109+30</f>
        <v>46022</v>
      </c>
      <c r="BG109" s="164">
        <f t="shared" ref="BG109:BG112" si="1317">IFERROR(IF(($R109-BF109)&gt;=0,0,IF(($S109-BE109)&lt;0,0,IF(AND(($S109-BF109)&gt;0,(BE109-$R109)&gt;0),$V109/365*(BF109-BE109+1),IF(AND(($S109-BF109)&lt;=0,(BE109-$R109)&gt;0),$V109/365*($S109-BE109+1),$V109/365*(BF109-$R109+1))))),0)</f>
        <v>0</v>
      </c>
      <c r="BH109" s="160">
        <v>46023</v>
      </c>
      <c r="BI109" s="160">
        <f t="shared" ref="BI109:BI112" si="1318">BH109+30</f>
        <v>46053</v>
      </c>
      <c r="BJ109" s="164">
        <f t="shared" ref="BJ109:BJ112" si="1319">IFERROR(IF(($R109-BI109)&gt;=0,0,IF(($S109-BH109)&lt;0,0,IF(AND(($S109-BI109)&gt;0,(BH109-$R109)&gt;0),$V109/365*(BI109-BH109+1),IF(AND(($S109-BI109)&lt;=0,(BH109-$R109)&gt;0),$V109/365*($S109-BH109+1),$V109/365*(BI109-$R109+1))))),0)</f>
        <v>0</v>
      </c>
      <c r="BK109" s="160">
        <f t="shared" ref="BK109:BK112" si="1320">BI109+1</f>
        <v>46054</v>
      </c>
      <c r="BL109" s="160">
        <f t="shared" ref="BL109:BL112" si="1321">BK109+27</f>
        <v>46081</v>
      </c>
      <c r="BM109" s="164">
        <f t="shared" ref="BM109:BM112" si="1322">IFERROR(IF(($R109-BL109)&gt;=0,0,IF(($S109-BK109)&lt;0,0,IF(AND(($S109-BL109)&gt;0,(BK109-$R109)&gt;0),$V109/365*(BL109-BK109+1),IF(AND(($S109-BL109)&lt;=0,(BK109-$R109)&gt;0),$V109/365*($S109-BK109+1),$V109/365*(BL109-$R109+1))))),0)</f>
        <v>0</v>
      </c>
      <c r="BN109" s="160">
        <f t="shared" ref="BN109:BN112" si="1323">BL109+1</f>
        <v>46082</v>
      </c>
      <c r="BO109" s="160">
        <f t="shared" ref="BO109:BO112" si="1324">BN109+30</f>
        <v>46112</v>
      </c>
      <c r="BP109" s="164">
        <f t="shared" ref="BP109:BP112" si="1325">IFERROR(IF(($R109-BO109)&gt;=0,0,IF(($S109-BN109)&lt;0,0,IF(AND(($S109-BO109)&gt;0,(BN109-$R109)&gt;0),$V109/365*(BO109-BN109+1),IF(AND(($S109-BO109)&lt;=0,(BN109-$R109)&gt;0),$V109/365*($S109-BN109+1),$V109/365*(BO109-$R109+1))))),0)</f>
        <v>0</v>
      </c>
      <c r="BQ109" s="160">
        <f t="shared" ref="BQ109:BQ112" si="1326">BO109+1</f>
        <v>46113</v>
      </c>
      <c r="BR109" s="160">
        <f t="shared" ref="BR109:BR112" si="1327">BQ109+29</f>
        <v>46142</v>
      </c>
      <c r="BS109" s="164">
        <f t="shared" ref="BS109:BS112" si="1328">IFERROR(IF(($R109-BR109)&gt;=0,0,IF(($S109-BQ109)&lt;0,0,IF(AND(($S109-BR109)&gt;0,(BQ109-$R109)&gt;0),$V109/365*(BR109-BQ109+1),IF(AND(($S109-BR109)&lt;=0,(BQ109-$R109)&gt;0),$V109/365*($S109-BQ109+1),$V109/365*(BR109-$R109+1))))),0)</f>
        <v>0</v>
      </c>
      <c r="BT109" s="160">
        <f t="shared" ref="BT109:BT112" si="1329">BR109+1</f>
        <v>46143</v>
      </c>
      <c r="BU109" s="160">
        <f t="shared" ref="BU109:BU112" si="1330">BT109+30</f>
        <v>46173</v>
      </c>
      <c r="BV109" s="164">
        <f t="shared" ref="BV109:BV112" si="1331">IFERROR(IF(($R109-BU109)&gt;=0,0,IF(($S109-BT109)&lt;0,0,IF(AND(($S109-BU109)&gt;0,(BT109-$R109)&gt;0),$V109/365*(BU109-BT109+1),IF(AND(($S109-BU109)&lt;=0,(BT109-$R109)&gt;0),$V109/365*($S109-BT109+1),$V109/365*(BU109-$R109+1))))),0)</f>
        <v>0</v>
      </c>
      <c r="BW109" s="160">
        <f t="shared" ref="BW109:BW112" si="1332">BU109+1</f>
        <v>46174</v>
      </c>
      <c r="BX109" s="160">
        <f t="shared" ref="BX109:BX112" si="1333">BW109+29</f>
        <v>46203</v>
      </c>
      <c r="BY109" s="164">
        <f t="shared" ref="BY109:BY112" si="1334">IFERROR(IF(($R109-BX109)&gt;=0,0,IF(($S109-BW109)&lt;0,0,IF(AND(($S109-BX109)&gt;0,(BW109-$R109)&gt;0),$V109/365*(BX109-BW109+1),IF(AND(($S109-BX109)&lt;=0,(BW109-$R109)&gt;0),$V109/365*($S109-BW109+1),$V109/365*(BX109-$R109+1))))),0)</f>
        <v>0</v>
      </c>
      <c r="BZ109" s="160">
        <f t="shared" ref="BZ109:BZ112" si="1335">BX109+1</f>
        <v>46204</v>
      </c>
      <c r="CA109" s="160">
        <f t="shared" ref="CA109:CA112" si="1336">BZ109+30</f>
        <v>46234</v>
      </c>
      <c r="CB109" s="164">
        <f t="shared" ref="CB109:CB112" si="1337">IFERROR(IF(($R109-CA109)&gt;=0,0,IF(($S109-BZ109)&lt;0,0,IF(AND(($S109-CA109)&gt;0,(BZ109-$R109)&gt;0),$V109/365*(CA109-BZ109+1),IF(AND(($S109-CA109)&lt;=0,(BZ109-$R109)&gt;0),$V109/365*($S109-BZ109+1),$V109/365*(CA109-$R109+1))))),0)</f>
        <v>0</v>
      </c>
      <c r="CC109" s="160">
        <f t="shared" ref="CC109:CC112" si="1338">CA109+1</f>
        <v>46235</v>
      </c>
      <c r="CD109" s="160">
        <f t="shared" ref="CD109:CD112" si="1339">CC109+30</f>
        <v>46265</v>
      </c>
      <c r="CE109" s="164">
        <f t="shared" ref="CE109:CE112" si="1340">IFERROR(IF(($R109-CD109)&gt;=0,0,IF(($S109-CC109)&lt;0,0,IF(AND(($S109-CD109)&gt;0,(CC109-$R109)&gt;0),$V109/365*(CD109-CC109+1),IF(AND(($S109-CD109)&lt;=0,(CC109-$R109)&gt;0),$V109/365*($S109-CC109+1),$V109/365*(CD109-$R109+1))))),0)</f>
        <v>0</v>
      </c>
      <c r="CF109" s="160">
        <f t="shared" ref="CF109:CF112" si="1341">CD109+1</f>
        <v>46266</v>
      </c>
      <c r="CG109" s="160">
        <f t="shared" ref="CG109:CG112" si="1342">CF109+29</f>
        <v>46295</v>
      </c>
      <c r="CH109" s="164">
        <f t="shared" ref="CH109:CH112" si="1343">IFERROR(IF(($R109-CG109)&gt;=0,0,IF(($S109-CF109)&lt;0,0,IF(AND(($S109-CG109)&gt;0,(CF109-$R109)&gt;0),$V109/365*(CG109-CF109+1),IF(AND(($S109-CG109)&lt;=0,(CF109-$R109)&gt;0),$V109/365*($S109-CF109+1),$V109/365*(CG109-$R109+1))))),0)</f>
        <v>0</v>
      </c>
      <c r="CI109" s="160">
        <f t="shared" ref="CI109:CI112" si="1344">CG109+1</f>
        <v>46296</v>
      </c>
      <c r="CJ109" s="160">
        <f t="shared" ref="CJ109:CJ112" si="1345">CI109+30</f>
        <v>46326</v>
      </c>
      <c r="CK109" s="164">
        <f t="shared" ref="CK109:CK112" si="1346">IFERROR(IF(($R109-CJ109)&gt;=0,0,IF(($S109-CI109)&lt;0,0,IF(AND(($S109-CJ109)&gt;0,(CI109-$R109)&gt;0),$V109/365*(CJ109-CI109+1),IF(AND(($S109-CJ109)&lt;=0,(CI109-$R109)&gt;0),$V109/365*($S109-CI109+1),$V109/365*(CJ109-$R109+1))))),0)</f>
        <v>0</v>
      </c>
      <c r="CL109" s="160">
        <f t="shared" ref="CL109:CL112" si="1347">CJ109+1</f>
        <v>46327</v>
      </c>
      <c r="CM109" s="160">
        <f t="shared" ref="CM109:CM112" si="1348">CL109+29</f>
        <v>46356</v>
      </c>
      <c r="CN109" s="164">
        <f t="shared" ref="CN109:CN112" si="1349">IFERROR(IF(($R109-CM109)&gt;=0,0,IF(($S109-CL109)&lt;0,0,IF(AND(($S109-CM109)&gt;0,(CL109-$R109)&gt;0),$V109/365*(CM109-CL109+1),IF(AND(($S109-CM109)&lt;=0,(CL109-$R109)&gt;0),$V109/365*($S109-CL109+1),$V109/365*(CM109-$R109+1))))),0)</f>
        <v>0</v>
      </c>
      <c r="CO109" s="160">
        <f t="shared" ref="CO109:CO112" si="1350">CM109+1</f>
        <v>46357</v>
      </c>
      <c r="CP109" s="160">
        <f t="shared" ref="CP109:CP112" si="1351">CO109+30</f>
        <v>46387</v>
      </c>
      <c r="CQ109" s="164">
        <f t="shared" ref="CQ109:CQ112" si="1352">IFERROR(IF(($R109-CP109)&gt;=0,0,IF(($S109-CO109)&lt;0,0,IF(AND(($S109-CP109)&gt;0,(CO109-$R109)&gt;0),$V109/365*(CP109-CO109+1),IF(AND(($S109-CP109)&lt;=0,(CO109-$R109)&gt;0),$V109/365*($S109-CO109+1),$V109/365*(CP109-$R109+1))))),0)</f>
        <v>0</v>
      </c>
    </row>
    <row r="110" s="86" customFormat="1" ht="24" customHeight="1" outlineLevel="4" spans="1:95">
      <c r="A110" s="125"/>
      <c r="B110" s="126"/>
      <c r="C110" s="127"/>
      <c r="D110" s="125"/>
      <c r="E110" s="126"/>
      <c r="F110" s="126"/>
      <c r="G110" s="126"/>
      <c r="H110" s="128"/>
      <c r="I110" s="128"/>
      <c r="J110" s="128">
        <f t="shared" si="814"/>
        <v>0</v>
      </c>
      <c r="K110" s="128">
        <f t="shared" ref="K110:K112" si="1353">K109+1</f>
        <v>2</v>
      </c>
      <c r="L110" s="153"/>
      <c r="M110" s="154">
        <f>IFERROR(VLOOKUP($L110,'2-2 引出数据_合同数据仓库'!$B$2:$BP$10000,3,FALSE),0)</f>
        <v>0</v>
      </c>
      <c r="N110" s="128"/>
      <c r="O110" s="154">
        <f>IFERROR(VLOOKUP((LEFT(VLOOKUP($L110,'2-2 引出数据_合同数据仓库'!$B$2:$BP$10000,64,FALSE),15)&amp;(RIGHT(VLOOKUP($L110,'2-2 引出数据_合同数据仓库'!$B$2:$BP$10000,64,FALSE),4)+1)),'2-2 引出数据_合同数据仓库'!$B$2:$BP$10000,3,FALSE),0)</f>
        <v>0</v>
      </c>
      <c r="P110" s="128"/>
      <c r="Q110" s="128">
        <f>IFERROR(VLOOKUP($L110,'2-2 引出数据_合同数据仓库'!$B$2:$BP$10000,28,FALSE),0)</f>
        <v>0</v>
      </c>
      <c r="R110" s="128">
        <f>IFERROR(VLOOKUP($L110,'2-2 引出数据_合同数据仓库'!$B$2:$BP$10000,29,FALSE),0)</f>
        <v>0</v>
      </c>
      <c r="S110" s="128">
        <f>IFERROR(VLOOKUP($L110,'2-2 引出数据_合同数据仓库'!$B$2:$BP$10000,4,FALSE),0)</f>
        <v>0</v>
      </c>
      <c r="T110" s="128"/>
      <c r="U110" s="128">
        <f>IFERROR(VLOOKUP($L110,'2-2 引出数据_合同数据仓库'!$B$2:$BP$10000,15,FALSE),0)</f>
        <v>0</v>
      </c>
      <c r="V110" s="128">
        <f t="shared" si="1282"/>
        <v>0</v>
      </c>
      <c r="W110" s="128"/>
      <c r="X110" s="160">
        <v>45658</v>
      </c>
      <c r="Y110" s="160">
        <f t="shared" si="1283"/>
        <v>45688</v>
      </c>
      <c r="Z110" s="164">
        <f t="shared" si="1284"/>
        <v>0</v>
      </c>
      <c r="AA110" s="160">
        <f t="shared" si="1285"/>
        <v>45689</v>
      </c>
      <c r="AB110" s="160">
        <f t="shared" si="1286"/>
        <v>45716</v>
      </c>
      <c r="AC110" s="164">
        <f t="shared" si="1287"/>
        <v>0</v>
      </c>
      <c r="AD110" s="160">
        <f t="shared" si="1288"/>
        <v>45717</v>
      </c>
      <c r="AE110" s="160">
        <f t="shared" si="1289"/>
        <v>45747</v>
      </c>
      <c r="AF110" s="164">
        <f t="shared" si="1290"/>
        <v>0</v>
      </c>
      <c r="AG110" s="160">
        <f t="shared" si="1291"/>
        <v>45748</v>
      </c>
      <c r="AH110" s="160">
        <f t="shared" si="1292"/>
        <v>45777</v>
      </c>
      <c r="AI110" s="164">
        <f t="shared" si="1293"/>
        <v>0</v>
      </c>
      <c r="AJ110" s="160">
        <f t="shared" si="1294"/>
        <v>45778</v>
      </c>
      <c r="AK110" s="160">
        <f t="shared" si="1295"/>
        <v>45808</v>
      </c>
      <c r="AL110" s="164">
        <f t="shared" si="1296"/>
        <v>0</v>
      </c>
      <c r="AM110" s="160">
        <f t="shared" si="1297"/>
        <v>45809</v>
      </c>
      <c r="AN110" s="160">
        <f t="shared" si="1298"/>
        <v>45838</v>
      </c>
      <c r="AO110" s="164">
        <f t="shared" si="1299"/>
        <v>0</v>
      </c>
      <c r="AP110" s="160">
        <f t="shared" si="1300"/>
        <v>45839</v>
      </c>
      <c r="AQ110" s="160">
        <f t="shared" si="1301"/>
        <v>45869</v>
      </c>
      <c r="AR110" s="164">
        <f t="shared" si="1302"/>
        <v>0</v>
      </c>
      <c r="AS110" s="160">
        <f t="shared" si="1303"/>
        <v>45870</v>
      </c>
      <c r="AT110" s="160">
        <f t="shared" si="1304"/>
        <v>45900</v>
      </c>
      <c r="AU110" s="164">
        <f t="shared" si="1305"/>
        <v>0</v>
      </c>
      <c r="AV110" s="160">
        <f t="shared" si="1306"/>
        <v>45901</v>
      </c>
      <c r="AW110" s="160">
        <f t="shared" si="1307"/>
        <v>45930</v>
      </c>
      <c r="AX110" s="164">
        <f t="shared" si="1308"/>
        <v>0</v>
      </c>
      <c r="AY110" s="160">
        <f t="shared" si="1309"/>
        <v>45931</v>
      </c>
      <c r="AZ110" s="160">
        <f t="shared" si="1310"/>
        <v>45961</v>
      </c>
      <c r="BA110" s="164">
        <f t="shared" si="1311"/>
        <v>0</v>
      </c>
      <c r="BB110" s="160">
        <f t="shared" si="1312"/>
        <v>45962</v>
      </c>
      <c r="BC110" s="160">
        <f t="shared" si="1313"/>
        <v>45991</v>
      </c>
      <c r="BD110" s="164">
        <f t="shared" si="1314"/>
        <v>0</v>
      </c>
      <c r="BE110" s="160">
        <f t="shared" si="1315"/>
        <v>45992</v>
      </c>
      <c r="BF110" s="160">
        <f t="shared" si="1316"/>
        <v>46022</v>
      </c>
      <c r="BG110" s="164">
        <f t="shared" si="1317"/>
        <v>0</v>
      </c>
      <c r="BH110" s="160">
        <v>46023</v>
      </c>
      <c r="BI110" s="160">
        <f t="shared" si="1318"/>
        <v>46053</v>
      </c>
      <c r="BJ110" s="164">
        <f t="shared" si="1319"/>
        <v>0</v>
      </c>
      <c r="BK110" s="160">
        <f t="shared" si="1320"/>
        <v>46054</v>
      </c>
      <c r="BL110" s="160">
        <f t="shared" si="1321"/>
        <v>46081</v>
      </c>
      <c r="BM110" s="164">
        <f t="shared" si="1322"/>
        <v>0</v>
      </c>
      <c r="BN110" s="160">
        <f t="shared" si="1323"/>
        <v>46082</v>
      </c>
      <c r="BO110" s="160">
        <f t="shared" si="1324"/>
        <v>46112</v>
      </c>
      <c r="BP110" s="164">
        <f t="shared" si="1325"/>
        <v>0</v>
      </c>
      <c r="BQ110" s="160">
        <f t="shared" si="1326"/>
        <v>46113</v>
      </c>
      <c r="BR110" s="160">
        <f t="shared" si="1327"/>
        <v>46142</v>
      </c>
      <c r="BS110" s="164">
        <f t="shared" si="1328"/>
        <v>0</v>
      </c>
      <c r="BT110" s="160">
        <f t="shared" si="1329"/>
        <v>46143</v>
      </c>
      <c r="BU110" s="160">
        <f t="shared" si="1330"/>
        <v>46173</v>
      </c>
      <c r="BV110" s="164">
        <f t="shared" si="1331"/>
        <v>0</v>
      </c>
      <c r="BW110" s="160">
        <f t="shared" si="1332"/>
        <v>46174</v>
      </c>
      <c r="BX110" s="160">
        <f t="shared" si="1333"/>
        <v>46203</v>
      </c>
      <c r="BY110" s="164">
        <f t="shared" si="1334"/>
        <v>0</v>
      </c>
      <c r="BZ110" s="160">
        <f t="shared" si="1335"/>
        <v>46204</v>
      </c>
      <c r="CA110" s="160">
        <f t="shared" si="1336"/>
        <v>46234</v>
      </c>
      <c r="CB110" s="164">
        <f t="shared" si="1337"/>
        <v>0</v>
      </c>
      <c r="CC110" s="160">
        <f t="shared" si="1338"/>
        <v>46235</v>
      </c>
      <c r="CD110" s="160">
        <f t="shared" si="1339"/>
        <v>46265</v>
      </c>
      <c r="CE110" s="164">
        <f t="shared" si="1340"/>
        <v>0</v>
      </c>
      <c r="CF110" s="160">
        <f t="shared" si="1341"/>
        <v>46266</v>
      </c>
      <c r="CG110" s="160">
        <f t="shared" si="1342"/>
        <v>46295</v>
      </c>
      <c r="CH110" s="164">
        <f t="shared" si="1343"/>
        <v>0</v>
      </c>
      <c r="CI110" s="160">
        <f t="shared" si="1344"/>
        <v>46296</v>
      </c>
      <c r="CJ110" s="160">
        <f t="shared" si="1345"/>
        <v>46326</v>
      </c>
      <c r="CK110" s="164">
        <f t="shared" si="1346"/>
        <v>0</v>
      </c>
      <c r="CL110" s="160">
        <f t="shared" si="1347"/>
        <v>46327</v>
      </c>
      <c r="CM110" s="160">
        <f t="shared" si="1348"/>
        <v>46356</v>
      </c>
      <c r="CN110" s="164">
        <f t="shared" si="1349"/>
        <v>0</v>
      </c>
      <c r="CO110" s="160">
        <f t="shared" si="1350"/>
        <v>46357</v>
      </c>
      <c r="CP110" s="160">
        <f t="shared" si="1351"/>
        <v>46387</v>
      </c>
      <c r="CQ110" s="164">
        <f t="shared" si="1352"/>
        <v>0</v>
      </c>
    </row>
    <row r="111" s="86" customFormat="1" ht="24" customHeight="1" outlineLevel="4" spans="1:95">
      <c r="A111" s="125"/>
      <c r="B111" s="126"/>
      <c r="C111" s="127"/>
      <c r="D111" s="125"/>
      <c r="E111" s="126"/>
      <c r="F111" s="126"/>
      <c r="G111" s="126"/>
      <c r="H111" s="128"/>
      <c r="I111" s="128"/>
      <c r="J111" s="128">
        <f t="shared" si="814"/>
        <v>0</v>
      </c>
      <c r="K111" s="128">
        <f t="shared" si="1353"/>
        <v>3</v>
      </c>
      <c r="L111" s="153"/>
      <c r="M111" s="154">
        <f>IFERROR(VLOOKUP($L111,'2-2 引出数据_合同数据仓库'!$B$2:$BP$10000,3,FALSE),0)</f>
        <v>0</v>
      </c>
      <c r="N111" s="128"/>
      <c r="O111" s="154">
        <f>IFERROR(VLOOKUP((LEFT(VLOOKUP($L111,'2-2 引出数据_合同数据仓库'!$B$2:$BP$10000,64,FALSE),15)&amp;(RIGHT(VLOOKUP($L111,'2-2 引出数据_合同数据仓库'!$B$2:$BP$10000,64,FALSE),4)+1)),'2-2 引出数据_合同数据仓库'!$B$2:$BP$10000,3,FALSE),0)</f>
        <v>0</v>
      </c>
      <c r="P111" s="128"/>
      <c r="Q111" s="128">
        <f>IFERROR(VLOOKUP($L111,'2-2 引出数据_合同数据仓库'!$B$2:$BP$10000,28,FALSE),0)</f>
        <v>0</v>
      </c>
      <c r="R111" s="128">
        <f>IFERROR(VLOOKUP($L111,'2-2 引出数据_合同数据仓库'!$B$2:$BP$10000,29,FALSE),0)</f>
        <v>0</v>
      </c>
      <c r="S111" s="128">
        <f>IFERROR(VLOOKUP($L111,'2-2 引出数据_合同数据仓库'!$B$2:$BP$10000,4,FALSE),0)</f>
        <v>0</v>
      </c>
      <c r="T111" s="128"/>
      <c r="U111" s="128">
        <f>IFERROR(VLOOKUP($L111,'2-2 引出数据_合同数据仓库'!$B$2:$BP$10000,15,FALSE),0)</f>
        <v>0</v>
      </c>
      <c r="V111" s="128">
        <f t="shared" si="1282"/>
        <v>0</v>
      </c>
      <c r="W111" s="128"/>
      <c r="X111" s="160">
        <v>45658</v>
      </c>
      <c r="Y111" s="160">
        <f t="shared" si="1283"/>
        <v>45688</v>
      </c>
      <c r="Z111" s="164">
        <f t="shared" si="1284"/>
        <v>0</v>
      </c>
      <c r="AA111" s="160">
        <f t="shared" si="1285"/>
        <v>45689</v>
      </c>
      <c r="AB111" s="160">
        <f t="shared" si="1286"/>
        <v>45716</v>
      </c>
      <c r="AC111" s="164">
        <f t="shared" si="1287"/>
        <v>0</v>
      </c>
      <c r="AD111" s="160">
        <f t="shared" si="1288"/>
        <v>45717</v>
      </c>
      <c r="AE111" s="160">
        <f t="shared" si="1289"/>
        <v>45747</v>
      </c>
      <c r="AF111" s="164">
        <f t="shared" si="1290"/>
        <v>0</v>
      </c>
      <c r="AG111" s="160">
        <f t="shared" si="1291"/>
        <v>45748</v>
      </c>
      <c r="AH111" s="160">
        <f t="shared" si="1292"/>
        <v>45777</v>
      </c>
      <c r="AI111" s="164">
        <f t="shared" si="1293"/>
        <v>0</v>
      </c>
      <c r="AJ111" s="160">
        <f t="shared" si="1294"/>
        <v>45778</v>
      </c>
      <c r="AK111" s="160">
        <f t="shared" si="1295"/>
        <v>45808</v>
      </c>
      <c r="AL111" s="164">
        <f t="shared" si="1296"/>
        <v>0</v>
      </c>
      <c r="AM111" s="160">
        <f t="shared" si="1297"/>
        <v>45809</v>
      </c>
      <c r="AN111" s="160">
        <f t="shared" si="1298"/>
        <v>45838</v>
      </c>
      <c r="AO111" s="164">
        <f t="shared" si="1299"/>
        <v>0</v>
      </c>
      <c r="AP111" s="160">
        <f t="shared" si="1300"/>
        <v>45839</v>
      </c>
      <c r="AQ111" s="160">
        <f t="shared" si="1301"/>
        <v>45869</v>
      </c>
      <c r="AR111" s="164">
        <f t="shared" si="1302"/>
        <v>0</v>
      </c>
      <c r="AS111" s="160">
        <f t="shared" si="1303"/>
        <v>45870</v>
      </c>
      <c r="AT111" s="160">
        <f t="shared" si="1304"/>
        <v>45900</v>
      </c>
      <c r="AU111" s="164">
        <f t="shared" si="1305"/>
        <v>0</v>
      </c>
      <c r="AV111" s="160">
        <f t="shared" si="1306"/>
        <v>45901</v>
      </c>
      <c r="AW111" s="160">
        <f t="shared" si="1307"/>
        <v>45930</v>
      </c>
      <c r="AX111" s="164">
        <f t="shared" si="1308"/>
        <v>0</v>
      </c>
      <c r="AY111" s="160">
        <f t="shared" si="1309"/>
        <v>45931</v>
      </c>
      <c r="AZ111" s="160">
        <f t="shared" si="1310"/>
        <v>45961</v>
      </c>
      <c r="BA111" s="164">
        <f t="shared" si="1311"/>
        <v>0</v>
      </c>
      <c r="BB111" s="160">
        <f t="shared" si="1312"/>
        <v>45962</v>
      </c>
      <c r="BC111" s="160">
        <f t="shared" si="1313"/>
        <v>45991</v>
      </c>
      <c r="BD111" s="164">
        <f t="shared" si="1314"/>
        <v>0</v>
      </c>
      <c r="BE111" s="160">
        <f t="shared" si="1315"/>
        <v>45992</v>
      </c>
      <c r="BF111" s="160">
        <f t="shared" si="1316"/>
        <v>46022</v>
      </c>
      <c r="BG111" s="164">
        <f t="shared" si="1317"/>
        <v>0</v>
      </c>
      <c r="BH111" s="160">
        <v>46023</v>
      </c>
      <c r="BI111" s="160">
        <f t="shared" si="1318"/>
        <v>46053</v>
      </c>
      <c r="BJ111" s="164">
        <f t="shared" si="1319"/>
        <v>0</v>
      </c>
      <c r="BK111" s="160">
        <f t="shared" si="1320"/>
        <v>46054</v>
      </c>
      <c r="BL111" s="160">
        <f t="shared" si="1321"/>
        <v>46081</v>
      </c>
      <c r="BM111" s="164">
        <f t="shared" si="1322"/>
        <v>0</v>
      </c>
      <c r="BN111" s="160">
        <f t="shared" si="1323"/>
        <v>46082</v>
      </c>
      <c r="BO111" s="160">
        <f t="shared" si="1324"/>
        <v>46112</v>
      </c>
      <c r="BP111" s="164">
        <f t="shared" si="1325"/>
        <v>0</v>
      </c>
      <c r="BQ111" s="160">
        <f t="shared" si="1326"/>
        <v>46113</v>
      </c>
      <c r="BR111" s="160">
        <f t="shared" si="1327"/>
        <v>46142</v>
      </c>
      <c r="BS111" s="164">
        <f t="shared" si="1328"/>
        <v>0</v>
      </c>
      <c r="BT111" s="160">
        <f t="shared" si="1329"/>
        <v>46143</v>
      </c>
      <c r="BU111" s="160">
        <f t="shared" si="1330"/>
        <v>46173</v>
      </c>
      <c r="BV111" s="164">
        <f t="shared" si="1331"/>
        <v>0</v>
      </c>
      <c r="BW111" s="160">
        <f t="shared" si="1332"/>
        <v>46174</v>
      </c>
      <c r="BX111" s="160">
        <f t="shared" si="1333"/>
        <v>46203</v>
      </c>
      <c r="BY111" s="164">
        <f t="shared" si="1334"/>
        <v>0</v>
      </c>
      <c r="BZ111" s="160">
        <f t="shared" si="1335"/>
        <v>46204</v>
      </c>
      <c r="CA111" s="160">
        <f t="shared" si="1336"/>
        <v>46234</v>
      </c>
      <c r="CB111" s="164">
        <f t="shared" si="1337"/>
        <v>0</v>
      </c>
      <c r="CC111" s="160">
        <f t="shared" si="1338"/>
        <v>46235</v>
      </c>
      <c r="CD111" s="160">
        <f t="shared" si="1339"/>
        <v>46265</v>
      </c>
      <c r="CE111" s="164">
        <f t="shared" si="1340"/>
        <v>0</v>
      </c>
      <c r="CF111" s="160">
        <f t="shared" si="1341"/>
        <v>46266</v>
      </c>
      <c r="CG111" s="160">
        <f t="shared" si="1342"/>
        <v>46295</v>
      </c>
      <c r="CH111" s="164">
        <f t="shared" si="1343"/>
        <v>0</v>
      </c>
      <c r="CI111" s="160">
        <f t="shared" si="1344"/>
        <v>46296</v>
      </c>
      <c r="CJ111" s="160">
        <f t="shared" si="1345"/>
        <v>46326</v>
      </c>
      <c r="CK111" s="164">
        <f t="shared" si="1346"/>
        <v>0</v>
      </c>
      <c r="CL111" s="160">
        <f t="shared" si="1347"/>
        <v>46327</v>
      </c>
      <c r="CM111" s="160">
        <f t="shared" si="1348"/>
        <v>46356</v>
      </c>
      <c r="CN111" s="164">
        <f t="shared" si="1349"/>
        <v>0</v>
      </c>
      <c r="CO111" s="160">
        <f t="shared" si="1350"/>
        <v>46357</v>
      </c>
      <c r="CP111" s="160">
        <f t="shared" si="1351"/>
        <v>46387</v>
      </c>
      <c r="CQ111" s="164">
        <f t="shared" si="1352"/>
        <v>0</v>
      </c>
    </row>
    <row r="112" s="86" customFormat="1" ht="24" customHeight="1" outlineLevel="4" spans="1:95">
      <c r="A112" s="125"/>
      <c r="B112" s="126"/>
      <c r="C112" s="127"/>
      <c r="D112" s="125"/>
      <c r="E112" s="126"/>
      <c r="F112" s="126"/>
      <c r="G112" s="126"/>
      <c r="H112" s="128"/>
      <c r="I112" s="128"/>
      <c r="J112" s="128">
        <f t="shared" si="814"/>
        <v>0</v>
      </c>
      <c r="K112" s="128">
        <f t="shared" si="1353"/>
        <v>4</v>
      </c>
      <c r="L112" s="153"/>
      <c r="M112" s="154">
        <f>IFERROR(VLOOKUP($L112,'2-2 引出数据_合同数据仓库'!$B$2:$BP$10000,3,FALSE),0)</f>
        <v>0</v>
      </c>
      <c r="N112" s="128"/>
      <c r="O112" s="154">
        <f>IFERROR(VLOOKUP((LEFT(VLOOKUP($L112,'2-2 引出数据_合同数据仓库'!$B$2:$BP$10000,64,FALSE),15)&amp;(RIGHT(VLOOKUP($L112,'2-2 引出数据_合同数据仓库'!$B$2:$BP$10000,64,FALSE),4)+1)),'2-2 引出数据_合同数据仓库'!$B$2:$BP$10000,3,FALSE),0)</f>
        <v>0</v>
      </c>
      <c r="P112" s="128"/>
      <c r="Q112" s="128">
        <f>IFERROR(VLOOKUP($L112,'2-2 引出数据_合同数据仓库'!$B$2:$BP$10000,28,FALSE),0)</f>
        <v>0</v>
      </c>
      <c r="R112" s="128">
        <f>IFERROR(VLOOKUP($L112,'2-2 引出数据_合同数据仓库'!$B$2:$BP$10000,29,FALSE),0)</f>
        <v>0</v>
      </c>
      <c r="S112" s="128">
        <f>IFERROR(VLOOKUP($L112,'2-2 引出数据_合同数据仓库'!$B$2:$BP$10000,4,FALSE),0)</f>
        <v>0</v>
      </c>
      <c r="T112" s="128"/>
      <c r="U112" s="128">
        <f>IFERROR(VLOOKUP($L112,'2-2 引出数据_合同数据仓库'!$B$2:$BP$10000,15,FALSE),0)</f>
        <v>0</v>
      </c>
      <c r="V112" s="128">
        <f t="shared" si="1282"/>
        <v>0</v>
      </c>
      <c r="W112" s="128"/>
      <c r="X112" s="160">
        <v>45658</v>
      </c>
      <c r="Y112" s="160">
        <f t="shared" si="1283"/>
        <v>45688</v>
      </c>
      <c r="Z112" s="164">
        <f t="shared" si="1284"/>
        <v>0</v>
      </c>
      <c r="AA112" s="160">
        <f t="shared" si="1285"/>
        <v>45689</v>
      </c>
      <c r="AB112" s="160">
        <f t="shared" si="1286"/>
        <v>45716</v>
      </c>
      <c r="AC112" s="164">
        <f t="shared" si="1287"/>
        <v>0</v>
      </c>
      <c r="AD112" s="160">
        <f t="shared" si="1288"/>
        <v>45717</v>
      </c>
      <c r="AE112" s="160">
        <f t="shared" si="1289"/>
        <v>45747</v>
      </c>
      <c r="AF112" s="164">
        <f t="shared" si="1290"/>
        <v>0</v>
      </c>
      <c r="AG112" s="160">
        <f t="shared" si="1291"/>
        <v>45748</v>
      </c>
      <c r="AH112" s="160">
        <f t="shared" si="1292"/>
        <v>45777</v>
      </c>
      <c r="AI112" s="164">
        <f t="shared" si="1293"/>
        <v>0</v>
      </c>
      <c r="AJ112" s="160">
        <f t="shared" si="1294"/>
        <v>45778</v>
      </c>
      <c r="AK112" s="160">
        <f t="shared" si="1295"/>
        <v>45808</v>
      </c>
      <c r="AL112" s="164">
        <f t="shared" si="1296"/>
        <v>0</v>
      </c>
      <c r="AM112" s="160">
        <f t="shared" si="1297"/>
        <v>45809</v>
      </c>
      <c r="AN112" s="160">
        <f t="shared" si="1298"/>
        <v>45838</v>
      </c>
      <c r="AO112" s="164">
        <f t="shared" si="1299"/>
        <v>0</v>
      </c>
      <c r="AP112" s="160">
        <f t="shared" si="1300"/>
        <v>45839</v>
      </c>
      <c r="AQ112" s="160">
        <f t="shared" si="1301"/>
        <v>45869</v>
      </c>
      <c r="AR112" s="164">
        <f t="shared" si="1302"/>
        <v>0</v>
      </c>
      <c r="AS112" s="160">
        <f t="shared" si="1303"/>
        <v>45870</v>
      </c>
      <c r="AT112" s="160">
        <f t="shared" si="1304"/>
        <v>45900</v>
      </c>
      <c r="AU112" s="164">
        <f t="shared" si="1305"/>
        <v>0</v>
      </c>
      <c r="AV112" s="160">
        <f t="shared" si="1306"/>
        <v>45901</v>
      </c>
      <c r="AW112" s="160">
        <f t="shared" si="1307"/>
        <v>45930</v>
      </c>
      <c r="AX112" s="164">
        <f t="shared" si="1308"/>
        <v>0</v>
      </c>
      <c r="AY112" s="160">
        <f t="shared" si="1309"/>
        <v>45931</v>
      </c>
      <c r="AZ112" s="160">
        <f t="shared" si="1310"/>
        <v>45961</v>
      </c>
      <c r="BA112" s="164">
        <f t="shared" si="1311"/>
        <v>0</v>
      </c>
      <c r="BB112" s="160">
        <f t="shared" si="1312"/>
        <v>45962</v>
      </c>
      <c r="BC112" s="160">
        <f t="shared" si="1313"/>
        <v>45991</v>
      </c>
      <c r="BD112" s="164">
        <f t="shared" si="1314"/>
        <v>0</v>
      </c>
      <c r="BE112" s="160">
        <f t="shared" si="1315"/>
        <v>45992</v>
      </c>
      <c r="BF112" s="160">
        <f t="shared" si="1316"/>
        <v>46022</v>
      </c>
      <c r="BG112" s="164">
        <f t="shared" si="1317"/>
        <v>0</v>
      </c>
      <c r="BH112" s="160">
        <v>46023</v>
      </c>
      <c r="BI112" s="160">
        <f t="shared" si="1318"/>
        <v>46053</v>
      </c>
      <c r="BJ112" s="164">
        <f t="shared" si="1319"/>
        <v>0</v>
      </c>
      <c r="BK112" s="160">
        <f t="shared" si="1320"/>
        <v>46054</v>
      </c>
      <c r="BL112" s="160">
        <f t="shared" si="1321"/>
        <v>46081</v>
      </c>
      <c r="BM112" s="164">
        <f t="shared" si="1322"/>
        <v>0</v>
      </c>
      <c r="BN112" s="160">
        <f t="shared" si="1323"/>
        <v>46082</v>
      </c>
      <c r="BO112" s="160">
        <f t="shared" si="1324"/>
        <v>46112</v>
      </c>
      <c r="BP112" s="164">
        <f t="shared" si="1325"/>
        <v>0</v>
      </c>
      <c r="BQ112" s="160">
        <f t="shared" si="1326"/>
        <v>46113</v>
      </c>
      <c r="BR112" s="160">
        <f t="shared" si="1327"/>
        <v>46142</v>
      </c>
      <c r="BS112" s="164">
        <f t="shared" si="1328"/>
        <v>0</v>
      </c>
      <c r="BT112" s="160">
        <f t="shared" si="1329"/>
        <v>46143</v>
      </c>
      <c r="BU112" s="160">
        <f t="shared" si="1330"/>
        <v>46173</v>
      </c>
      <c r="BV112" s="164">
        <f t="shared" si="1331"/>
        <v>0</v>
      </c>
      <c r="BW112" s="160">
        <f t="shared" si="1332"/>
        <v>46174</v>
      </c>
      <c r="BX112" s="160">
        <f t="shared" si="1333"/>
        <v>46203</v>
      </c>
      <c r="BY112" s="164">
        <f t="shared" si="1334"/>
        <v>0</v>
      </c>
      <c r="BZ112" s="160">
        <f t="shared" si="1335"/>
        <v>46204</v>
      </c>
      <c r="CA112" s="160">
        <f t="shared" si="1336"/>
        <v>46234</v>
      </c>
      <c r="CB112" s="164">
        <f t="shared" si="1337"/>
        <v>0</v>
      </c>
      <c r="CC112" s="160">
        <f t="shared" si="1338"/>
        <v>46235</v>
      </c>
      <c r="CD112" s="160">
        <f t="shared" si="1339"/>
        <v>46265</v>
      </c>
      <c r="CE112" s="164">
        <f t="shared" si="1340"/>
        <v>0</v>
      </c>
      <c r="CF112" s="160">
        <f t="shared" si="1341"/>
        <v>46266</v>
      </c>
      <c r="CG112" s="160">
        <f t="shared" si="1342"/>
        <v>46295</v>
      </c>
      <c r="CH112" s="164">
        <f t="shared" si="1343"/>
        <v>0</v>
      </c>
      <c r="CI112" s="160">
        <f t="shared" si="1344"/>
        <v>46296</v>
      </c>
      <c r="CJ112" s="160">
        <f t="shared" si="1345"/>
        <v>46326</v>
      </c>
      <c r="CK112" s="164">
        <f t="shared" si="1346"/>
        <v>0</v>
      </c>
      <c r="CL112" s="160">
        <f t="shared" si="1347"/>
        <v>46327</v>
      </c>
      <c r="CM112" s="160">
        <f t="shared" si="1348"/>
        <v>46356</v>
      </c>
      <c r="CN112" s="164">
        <f t="shared" si="1349"/>
        <v>0</v>
      </c>
      <c r="CO112" s="160">
        <f t="shared" si="1350"/>
        <v>46357</v>
      </c>
      <c r="CP112" s="160">
        <f t="shared" si="1351"/>
        <v>46387</v>
      </c>
      <c r="CQ112" s="164">
        <f t="shared" si="1352"/>
        <v>0</v>
      </c>
    </row>
    <row r="113" s="86" customFormat="1" ht="24" customHeight="1" outlineLevel="4" spans="1:95">
      <c r="A113" s="129" t="s">
        <v>2806</v>
      </c>
      <c r="B113" s="130"/>
      <c r="C113" s="130"/>
      <c r="D113" s="130"/>
      <c r="E113" s="130"/>
      <c r="F113" s="130"/>
      <c r="G113" s="131"/>
      <c r="H113" s="132"/>
      <c r="I113" s="132"/>
      <c r="J113" s="132"/>
      <c r="K113" s="132"/>
      <c r="L113" s="155"/>
      <c r="M113" s="155"/>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2"/>
      <c r="AJ113" s="132"/>
      <c r="AK113" s="132"/>
      <c r="AL113" s="132"/>
      <c r="AM113" s="132"/>
      <c r="AN113" s="132"/>
      <c r="AO113" s="132"/>
      <c r="AP113" s="132"/>
      <c r="AQ113" s="132"/>
      <c r="AR113" s="132"/>
      <c r="AS113" s="132"/>
      <c r="AT113" s="132"/>
      <c r="AU113" s="132"/>
      <c r="AV113" s="132"/>
      <c r="AW113" s="132"/>
      <c r="AX113" s="132"/>
      <c r="AY113" s="132"/>
      <c r="AZ113" s="132"/>
      <c r="BA113" s="132"/>
      <c r="BB113" s="132"/>
      <c r="BC113" s="132"/>
      <c r="BD113" s="132"/>
      <c r="BE113" s="132"/>
      <c r="BF113" s="132"/>
      <c r="BG113" s="132"/>
      <c r="BH113" s="132"/>
      <c r="BI113" s="132"/>
      <c r="BJ113" s="132"/>
      <c r="BK113" s="132"/>
      <c r="BL113" s="132"/>
      <c r="BM113" s="132"/>
      <c r="BN113" s="132"/>
      <c r="BO113" s="132"/>
      <c r="BP113" s="132"/>
      <c r="BQ113" s="132"/>
      <c r="BR113" s="132"/>
      <c r="BS113" s="132"/>
      <c r="BT113" s="132"/>
      <c r="BU113" s="132"/>
      <c r="BV113" s="132"/>
      <c r="BW113" s="132"/>
      <c r="BX113" s="132"/>
      <c r="BY113" s="132"/>
      <c r="BZ113" s="132"/>
      <c r="CA113" s="132"/>
      <c r="CB113" s="132"/>
      <c r="CC113" s="132"/>
      <c r="CD113" s="132"/>
      <c r="CE113" s="132"/>
      <c r="CF113" s="132"/>
      <c r="CG113" s="132"/>
      <c r="CH113" s="132"/>
      <c r="CI113" s="132"/>
      <c r="CJ113" s="132"/>
      <c r="CK113" s="132"/>
      <c r="CL113" s="132"/>
      <c r="CM113" s="132"/>
      <c r="CN113" s="132"/>
      <c r="CO113" s="132"/>
      <c r="CP113" s="132"/>
      <c r="CQ113" s="132"/>
    </row>
    <row r="114" ht="24" customHeight="1" outlineLevel="2" spans="1:95">
      <c r="A114" s="48"/>
      <c r="B114" s="118" t="s">
        <v>779</v>
      </c>
      <c r="C114" s="119" t="s">
        <v>1051</v>
      </c>
      <c r="D114" s="48" t="s">
        <v>1052</v>
      </c>
      <c r="E114" s="118"/>
      <c r="F114" s="118"/>
      <c r="G114" s="118"/>
      <c r="H114" s="120">
        <f>X114+AA114+AD114+AG114+AJ114+AM114+AP114+AS114+AV114+AY114+BB114+BE114</f>
        <v>0</v>
      </c>
      <c r="I114" s="120">
        <f>Y114+AB114+AE114+AH114+AK114+AN114+AQ114+AT114+AW114+AZ114+BC114+BF114</f>
        <v>0</v>
      </c>
      <c r="J114" s="120">
        <f t="shared" si="814"/>
        <v>0</v>
      </c>
      <c r="K114" s="120"/>
      <c r="L114" s="151"/>
      <c r="M114" s="151"/>
      <c r="N114" s="120"/>
      <c r="O114" s="120"/>
      <c r="P114" s="120"/>
      <c r="Q114" s="120"/>
      <c r="R114" s="120"/>
      <c r="S114" s="120"/>
      <c r="T114" s="120"/>
      <c r="U114" s="120"/>
      <c r="V114" s="120"/>
      <c r="W114" s="120"/>
      <c r="X114" s="120">
        <f>VLOOKUP($C114,'1 预算编制表单'!$C:$BJ,27,FALSE)</f>
        <v>0</v>
      </c>
      <c r="Y114" s="120">
        <f>X114-Z114</f>
        <v>0</v>
      </c>
      <c r="Z114" s="120">
        <f>Z115+Z121+Z127+Z133</f>
        <v>0</v>
      </c>
      <c r="AA114" s="120">
        <f>VLOOKUP($C114,'1 预算编制表单'!$C:$BJ,30,FALSE)</f>
        <v>0</v>
      </c>
      <c r="AB114" s="120">
        <f>AA114-AC114</f>
        <v>0</v>
      </c>
      <c r="AC114" s="120">
        <f>AC115+AC121+AC127+AC133</f>
        <v>0</v>
      </c>
      <c r="AD114" s="120">
        <f>VLOOKUP($C114,'1 预算编制表单'!$C:$BJ,33,FALSE)</f>
        <v>0</v>
      </c>
      <c r="AE114" s="120">
        <f>AD114-AF114</f>
        <v>0</v>
      </c>
      <c r="AF114" s="120">
        <f>AF115+AF121+AF127+AF133</f>
        <v>0</v>
      </c>
      <c r="AG114" s="120">
        <f>VLOOKUP($C114,'1 预算编制表单'!$C:$BJ,36,FALSE)</f>
        <v>0</v>
      </c>
      <c r="AH114" s="120">
        <f>AG114-AI114</f>
        <v>0</v>
      </c>
      <c r="AI114" s="120">
        <f>AI115+AI121+AI127+AI133</f>
        <v>0</v>
      </c>
      <c r="AJ114" s="120">
        <f>VLOOKUP($C114,'1 预算编制表单'!$C:$BJ,39,FALSE)</f>
        <v>0</v>
      </c>
      <c r="AK114" s="120">
        <f>AJ114-AL114</f>
        <v>0</v>
      </c>
      <c r="AL114" s="120">
        <f>AL115+AL121+AL127+AL133</f>
        <v>0</v>
      </c>
      <c r="AM114" s="120">
        <f>VLOOKUP($C114,'1 预算编制表单'!$C:$BJ,42,FALSE)</f>
        <v>0</v>
      </c>
      <c r="AN114" s="120">
        <f>AM114-AO114</f>
        <v>0</v>
      </c>
      <c r="AO114" s="120">
        <f>AO115+AO121+AO127+AO133</f>
        <v>0</v>
      </c>
      <c r="AP114" s="120">
        <f>VLOOKUP($C114,'1 预算编制表单'!$C:$BJ,45,FALSE)</f>
        <v>0</v>
      </c>
      <c r="AQ114" s="120">
        <f>AP114-AR114</f>
        <v>0</v>
      </c>
      <c r="AR114" s="120">
        <f>AR115+AR121+AR127+AR133</f>
        <v>0</v>
      </c>
      <c r="AS114" s="120">
        <f>VLOOKUP($C114,'1 预算编制表单'!$C:$BJ,48,FALSE)</f>
        <v>0</v>
      </c>
      <c r="AT114" s="120">
        <f>AS114-AU114</f>
        <v>0</v>
      </c>
      <c r="AU114" s="120">
        <f>AU115+AU121+AU127+AU133</f>
        <v>0</v>
      </c>
      <c r="AV114" s="120">
        <f>VLOOKUP($C114,'1 预算编制表单'!$C:$BJ,51,FALSE)</f>
        <v>0</v>
      </c>
      <c r="AW114" s="120">
        <f>AV114-AX114</f>
        <v>0</v>
      </c>
      <c r="AX114" s="120">
        <f>AX115+AX121+AX127+AX133</f>
        <v>0</v>
      </c>
      <c r="AY114" s="120">
        <f>VLOOKUP($C114,'1 预算编制表单'!$C:$BJ,54,FALSE)</f>
        <v>0</v>
      </c>
      <c r="AZ114" s="120">
        <f>AY114-BA114</f>
        <v>0</v>
      </c>
      <c r="BA114" s="120">
        <f>BA115+BA121+BA127+BA133</f>
        <v>0</v>
      </c>
      <c r="BB114" s="120">
        <f>VLOOKUP($C114,'1 预算编制表单'!$C:$BJ,57,FALSE)</f>
        <v>0</v>
      </c>
      <c r="BC114" s="120">
        <f>BB114-BD114</f>
        <v>0</v>
      </c>
      <c r="BD114" s="120">
        <f>BD115+BD121+BD127+BD133</f>
        <v>0</v>
      </c>
      <c r="BE114" s="120">
        <f>VLOOKUP($C114,'1 预算编制表单'!$C:$BJ,60,FALSE)</f>
        <v>0</v>
      </c>
      <c r="BF114" s="120">
        <f>BE114-BG114</f>
        <v>0</v>
      </c>
      <c r="BG114" s="120">
        <f>BG115+BG121+BG127+BG133</f>
        <v>0</v>
      </c>
      <c r="BH114" s="120">
        <f>VLOOKUP($C114,'1 预算编制表单'!$C:$BJ,27,FALSE)</f>
        <v>0</v>
      </c>
      <c r="BI114" s="120">
        <f>BH114-BJ114</f>
        <v>0</v>
      </c>
      <c r="BJ114" s="120">
        <f>BJ115+BJ121+BJ127+BJ133</f>
        <v>0</v>
      </c>
      <c r="BK114" s="120">
        <f>VLOOKUP($C114,'1 预算编制表单'!$C:$BJ,30,FALSE)</f>
        <v>0</v>
      </c>
      <c r="BL114" s="120">
        <f>BK114-BM114</f>
        <v>0</v>
      </c>
      <c r="BM114" s="120">
        <f>BM115+BM121+BM127+BM133</f>
        <v>0</v>
      </c>
      <c r="BN114" s="120">
        <f>VLOOKUP($C114,'1 预算编制表单'!$C:$BJ,33,FALSE)</f>
        <v>0</v>
      </c>
      <c r="BO114" s="120">
        <f>BN114-BP114</f>
        <v>0</v>
      </c>
      <c r="BP114" s="120">
        <f>BP115+BP121+BP127+BP133</f>
        <v>0</v>
      </c>
      <c r="BQ114" s="120">
        <f>VLOOKUP($C114,'1 预算编制表单'!$C:$BJ,36,FALSE)</f>
        <v>0</v>
      </c>
      <c r="BR114" s="120">
        <f>BQ114-BS114</f>
        <v>0</v>
      </c>
      <c r="BS114" s="120">
        <f>BS115+BS121+BS127+BS133</f>
        <v>0</v>
      </c>
      <c r="BT114" s="120">
        <f>VLOOKUP($C114,'1 预算编制表单'!$C:$BJ,39,FALSE)</f>
        <v>0</v>
      </c>
      <c r="BU114" s="120">
        <f>BT114-BV114</f>
        <v>0</v>
      </c>
      <c r="BV114" s="120">
        <f>BV115+BV121+BV127+BV133</f>
        <v>0</v>
      </c>
      <c r="BW114" s="120">
        <f>VLOOKUP($C114,'1 预算编制表单'!$C:$BJ,42,FALSE)</f>
        <v>0</v>
      </c>
      <c r="BX114" s="120">
        <f>BW114-BY114</f>
        <v>0</v>
      </c>
      <c r="BY114" s="120">
        <f>BY115+BY121+BY127+BY133</f>
        <v>0</v>
      </c>
      <c r="BZ114" s="120">
        <f>VLOOKUP($C114,'1 预算编制表单'!$C:$BJ,45,FALSE)</f>
        <v>0</v>
      </c>
      <c r="CA114" s="120">
        <f>BZ114-CB114</f>
        <v>0</v>
      </c>
      <c r="CB114" s="120">
        <f>CB115+CB121+CB127+CB133</f>
        <v>0</v>
      </c>
      <c r="CC114" s="120">
        <f>VLOOKUP($C114,'1 预算编制表单'!$C:$BJ,48,FALSE)</f>
        <v>0</v>
      </c>
      <c r="CD114" s="120">
        <f>CC114-CE114</f>
        <v>0</v>
      </c>
      <c r="CE114" s="120">
        <f>CE115+CE121+CE127+CE133</f>
        <v>0</v>
      </c>
      <c r="CF114" s="120">
        <f>VLOOKUP($C114,'1 预算编制表单'!$C:$BJ,51,FALSE)</f>
        <v>0</v>
      </c>
      <c r="CG114" s="120">
        <f>CF114-CH114</f>
        <v>0</v>
      </c>
      <c r="CH114" s="120">
        <f>CH115+CH121+CH127+CH133</f>
        <v>0</v>
      </c>
      <c r="CI114" s="120">
        <f>VLOOKUP($C114,'1 预算编制表单'!$C:$BJ,54,FALSE)</f>
        <v>0</v>
      </c>
      <c r="CJ114" s="120">
        <f>CI114-CK114</f>
        <v>0</v>
      </c>
      <c r="CK114" s="120">
        <f>CK115+CK121+CK127+CK133</f>
        <v>0</v>
      </c>
      <c r="CL114" s="120">
        <f>VLOOKUP($C114,'1 预算编制表单'!$C:$BJ,57,FALSE)</f>
        <v>0</v>
      </c>
      <c r="CM114" s="120">
        <f>CL114-CN114</f>
        <v>0</v>
      </c>
      <c r="CN114" s="120">
        <f>CN115+CN121+CN127+CN133</f>
        <v>0</v>
      </c>
      <c r="CO114" s="120">
        <f>VLOOKUP($C114,'1 预算编制表单'!$C:$BJ,60,FALSE)</f>
        <v>0</v>
      </c>
      <c r="CP114" s="120">
        <f>CO114-CQ114</f>
        <v>0</v>
      </c>
      <c r="CQ114" s="120">
        <f>CQ115+CQ121+CQ127+CQ133</f>
        <v>0</v>
      </c>
    </row>
    <row r="115" ht="24" customHeight="1" outlineLevel="3" spans="1:95">
      <c r="A115" s="121"/>
      <c r="B115" s="122" t="s">
        <v>784</v>
      </c>
      <c r="C115" s="123" t="s">
        <v>124</v>
      </c>
      <c r="D115" s="121" t="s">
        <v>109</v>
      </c>
      <c r="E115" s="122"/>
      <c r="F115" s="122"/>
      <c r="G115" s="122"/>
      <c r="H115" s="124">
        <f>X115+AA115+AD115+AG115+AJ115+AM115+AP115+AS115+AV115+AY115+BB115+BE115</f>
        <v>0</v>
      </c>
      <c r="I115" s="124">
        <f>Y115+AB115+AE115+AH115+AK115+AN115+AQ115+AT115+AW115+AZ115+BC115+BF115</f>
        <v>0</v>
      </c>
      <c r="J115" s="124">
        <f t="shared" si="814"/>
        <v>0</v>
      </c>
      <c r="K115" s="124"/>
      <c r="L115" s="152"/>
      <c r="M115" s="152"/>
      <c r="N115" s="124"/>
      <c r="O115" s="124"/>
      <c r="P115" s="124"/>
      <c r="Q115" s="124"/>
      <c r="R115" s="124"/>
      <c r="S115" s="124"/>
      <c r="T115" s="124"/>
      <c r="U115" s="124"/>
      <c r="V115" s="124"/>
      <c r="W115" s="124"/>
      <c r="X115" s="124">
        <f>VLOOKUP($C115,'1 预算编制表单'!$C:$BJ,27,FALSE)</f>
        <v>0</v>
      </c>
      <c r="Y115" s="124">
        <f>X115-Z115</f>
        <v>0</v>
      </c>
      <c r="Z115" s="124">
        <f>SUM(Z116:Z120)</f>
        <v>0</v>
      </c>
      <c r="AA115" s="124">
        <f>VLOOKUP($C115,'1 预算编制表单'!$C:$BJ,30,FALSE)</f>
        <v>0</v>
      </c>
      <c r="AB115" s="124">
        <f>AA115-AC115</f>
        <v>0</v>
      </c>
      <c r="AC115" s="124">
        <f>SUM(AC116:AC120)</f>
        <v>0</v>
      </c>
      <c r="AD115" s="124">
        <f>VLOOKUP($C115,'1 预算编制表单'!$C:$BJ,33,FALSE)</f>
        <v>0</v>
      </c>
      <c r="AE115" s="124">
        <f>AD115-AF115</f>
        <v>0</v>
      </c>
      <c r="AF115" s="124">
        <f>SUM(AF116:AF120)</f>
        <v>0</v>
      </c>
      <c r="AG115" s="124">
        <f>VLOOKUP($C115,'1 预算编制表单'!$C:$BJ,36,FALSE)</f>
        <v>0</v>
      </c>
      <c r="AH115" s="124">
        <f>AG115-AI115</f>
        <v>0</v>
      </c>
      <c r="AI115" s="124">
        <f>SUM(AI116:AI120)</f>
        <v>0</v>
      </c>
      <c r="AJ115" s="124">
        <f>VLOOKUP($C115,'1 预算编制表单'!$C:$BJ,39,FALSE)</f>
        <v>0</v>
      </c>
      <c r="AK115" s="124">
        <f>AJ115-AL115</f>
        <v>0</v>
      </c>
      <c r="AL115" s="124">
        <f>SUM(AL116:AL120)</f>
        <v>0</v>
      </c>
      <c r="AM115" s="124">
        <f>VLOOKUP($C115,'1 预算编制表单'!$C:$BJ,42,FALSE)</f>
        <v>0</v>
      </c>
      <c r="AN115" s="124">
        <f>AM115-AO115</f>
        <v>0</v>
      </c>
      <c r="AO115" s="124">
        <f>SUM(AO116:AO120)</f>
        <v>0</v>
      </c>
      <c r="AP115" s="124">
        <f>VLOOKUP($C115,'1 预算编制表单'!$C:$BJ,45,FALSE)</f>
        <v>0</v>
      </c>
      <c r="AQ115" s="124">
        <f>AP115-AR115</f>
        <v>0</v>
      </c>
      <c r="AR115" s="124">
        <f>SUM(AR116:AR120)</f>
        <v>0</v>
      </c>
      <c r="AS115" s="124">
        <f>VLOOKUP($C115,'1 预算编制表单'!$C:$BJ,48,FALSE)</f>
        <v>0</v>
      </c>
      <c r="AT115" s="124">
        <f>AS115-AU115</f>
        <v>0</v>
      </c>
      <c r="AU115" s="124">
        <f>SUM(AU116:AU120)</f>
        <v>0</v>
      </c>
      <c r="AV115" s="124">
        <f>VLOOKUP($C115,'1 预算编制表单'!$C:$BJ,51,FALSE)</f>
        <v>0</v>
      </c>
      <c r="AW115" s="124">
        <f>AV115-AX115</f>
        <v>0</v>
      </c>
      <c r="AX115" s="124">
        <f>SUM(AX116:AX120)</f>
        <v>0</v>
      </c>
      <c r="AY115" s="124">
        <f>VLOOKUP($C115,'1 预算编制表单'!$C:$BJ,54,FALSE)</f>
        <v>0</v>
      </c>
      <c r="AZ115" s="124">
        <f>AY115-BA115</f>
        <v>0</v>
      </c>
      <c r="BA115" s="124">
        <f>SUM(BA116:BA120)</f>
        <v>0</v>
      </c>
      <c r="BB115" s="124">
        <f>VLOOKUP($C115,'1 预算编制表单'!$C:$BJ,57,FALSE)</f>
        <v>0</v>
      </c>
      <c r="BC115" s="124">
        <f>BB115-BD115</f>
        <v>0</v>
      </c>
      <c r="BD115" s="124">
        <f>SUM(BD116:BD120)</f>
        <v>0</v>
      </c>
      <c r="BE115" s="124">
        <f>VLOOKUP($C115,'1 预算编制表单'!$C:$BJ,60,FALSE)</f>
        <v>0</v>
      </c>
      <c r="BF115" s="124">
        <f>BE115-BG115</f>
        <v>0</v>
      </c>
      <c r="BG115" s="124">
        <f>SUM(BG116:BG120)</f>
        <v>0</v>
      </c>
      <c r="BH115" s="124">
        <f>VLOOKUP($C115,'1 预算编制表单'!$C:$BJ,27,FALSE)</f>
        <v>0</v>
      </c>
      <c r="BI115" s="124">
        <f>BH115-BJ115</f>
        <v>0</v>
      </c>
      <c r="BJ115" s="124">
        <f>SUM(BJ116:BJ120)</f>
        <v>0</v>
      </c>
      <c r="BK115" s="124">
        <f>VLOOKUP($C115,'1 预算编制表单'!$C:$BJ,30,FALSE)</f>
        <v>0</v>
      </c>
      <c r="BL115" s="124">
        <f>BK115-BM115</f>
        <v>0</v>
      </c>
      <c r="BM115" s="124">
        <f>SUM(BM116:BM120)</f>
        <v>0</v>
      </c>
      <c r="BN115" s="124">
        <f>VLOOKUP($C115,'1 预算编制表单'!$C:$BJ,33,FALSE)</f>
        <v>0</v>
      </c>
      <c r="BO115" s="124">
        <f>BN115-BP115</f>
        <v>0</v>
      </c>
      <c r="BP115" s="124">
        <f>SUM(BP116:BP120)</f>
        <v>0</v>
      </c>
      <c r="BQ115" s="124">
        <f>VLOOKUP($C115,'1 预算编制表单'!$C:$BJ,36,FALSE)</f>
        <v>0</v>
      </c>
      <c r="BR115" s="124">
        <f>BQ115-BS115</f>
        <v>0</v>
      </c>
      <c r="BS115" s="124">
        <f>SUM(BS116:BS120)</f>
        <v>0</v>
      </c>
      <c r="BT115" s="124">
        <f>VLOOKUP($C115,'1 预算编制表单'!$C:$BJ,39,FALSE)</f>
        <v>0</v>
      </c>
      <c r="BU115" s="124">
        <f>BT115-BV115</f>
        <v>0</v>
      </c>
      <c r="BV115" s="124">
        <f>SUM(BV116:BV120)</f>
        <v>0</v>
      </c>
      <c r="BW115" s="124">
        <f>VLOOKUP($C115,'1 预算编制表单'!$C:$BJ,42,FALSE)</f>
        <v>0</v>
      </c>
      <c r="BX115" s="124">
        <f>BW115-BY115</f>
        <v>0</v>
      </c>
      <c r="BY115" s="124">
        <f>SUM(BY116:BY120)</f>
        <v>0</v>
      </c>
      <c r="BZ115" s="124">
        <f>VLOOKUP($C115,'1 预算编制表单'!$C:$BJ,45,FALSE)</f>
        <v>0</v>
      </c>
      <c r="CA115" s="124">
        <f>BZ115-CB115</f>
        <v>0</v>
      </c>
      <c r="CB115" s="124">
        <f>SUM(CB116:CB120)</f>
        <v>0</v>
      </c>
      <c r="CC115" s="124">
        <f>VLOOKUP($C115,'1 预算编制表单'!$C:$BJ,48,FALSE)</f>
        <v>0</v>
      </c>
      <c r="CD115" s="124">
        <f>CC115-CE115</f>
        <v>0</v>
      </c>
      <c r="CE115" s="124">
        <f>SUM(CE116:CE120)</f>
        <v>0</v>
      </c>
      <c r="CF115" s="124">
        <f>VLOOKUP($C115,'1 预算编制表单'!$C:$BJ,51,FALSE)</f>
        <v>0</v>
      </c>
      <c r="CG115" s="124">
        <f>CF115-CH115</f>
        <v>0</v>
      </c>
      <c r="CH115" s="124">
        <f>SUM(CH116:CH120)</f>
        <v>0</v>
      </c>
      <c r="CI115" s="124">
        <f>VLOOKUP($C115,'1 预算编制表单'!$C:$BJ,54,FALSE)</f>
        <v>0</v>
      </c>
      <c r="CJ115" s="124">
        <f>CI115-CK115</f>
        <v>0</v>
      </c>
      <c r="CK115" s="124">
        <f>SUM(CK116:CK120)</f>
        <v>0</v>
      </c>
      <c r="CL115" s="124">
        <f>VLOOKUP($C115,'1 预算编制表单'!$C:$BJ,57,FALSE)</f>
        <v>0</v>
      </c>
      <c r="CM115" s="124">
        <f>CL115-CN115</f>
        <v>0</v>
      </c>
      <c r="CN115" s="124">
        <f>SUM(CN116:CN120)</f>
        <v>0</v>
      </c>
      <c r="CO115" s="124">
        <f>VLOOKUP($C115,'1 预算编制表单'!$C:$BJ,60,FALSE)</f>
        <v>0</v>
      </c>
      <c r="CP115" s="124">
        <f>CO115-CQ115</f>
        <v>0</v>
      </c>
      <c r="CQ115" s="124">
        <f>SUM(CQ116:CQ120)</f>
        <v>0</v>
      </c>
    </row>
    <row r="116" s="86" customFormat="1" ht="24" customHeight="1" outlineLevel="4" spans="1:95">
      <c r="A116" s="125"/>
      <c r="B116" s="126"/>
      <c r="C116" s="127"/>
      <c r="D116" s="125"/>
      <c r="E116" s="126"/>
      <c r="F116" s="126"/>
      <c r="G116" s="126"/>
      <c r="H116" s="128"/>
      <c r="I116" s="128"/>
      <c r="J116" s="128">
        <f t="shared" si="814"/>
        <v>0</v>
      </c>
      <c r="K116" s="128">
        <v>1</v>
      </c>
      <c r="L116" s="153"/>
      <c r="M116" s="154">
        <f>IFERROR(VLOOKUP($L116,'2-2 引出数据_合同数据仓库'!$B$2:$BP$10000,3,FALSE),0)</f>
        <v>0</v>
      </c>
      <c r="N116" s="128"/>
      <c r="O116" s="154">
        <f>IFERROR(VLOOKUP((LEFT(VLOOKUP($L116,'2-2 引出数据_合同数据仓库'!$B$2:$BP$10000,64,FALSE),15)&amp;(RIGHT(VLOOKUP($L116,'2-2 引出数据_合同数据仓库'!$B$2:$BP$10000,64,FALSE),4)+1)),'2-2 引出数据_合同数据仓库'!$B$2:$BP$10000,3,FALSE),0)</f>
        <v>0</v>
      </c>
      <c r="P116" s="128"/>
      <c r="Q116" s="128">
        <f>IFERROR(VLOOKUP($L116,'2-2 引出数据_合同数据仓库'!$B$2:$BP$10000,28,FALSE),0)</f>
        <v>0</v>
      </c>
      <c r="R116" s="128">
        <f>IFERROR(VLOOKUP($L116,'2-2 引出数据_合同数据仓库'!$B$2:$BP$10000,29,FALSE),0)</f>
        <v>0</v>
      </c>
      <c r="S116" s="128">
        <f>IFERROR(VLOOKUP($L116,'2-2 引出数据_合同数据仓库'!$B$2:$BP$10000,4,FALSE),0)</f>
        <v>0</v>
      </c>
      <c r="T116" s="128"/>
      <c r="U116" s="128">
        <f>IFERROR(VLOOKUP($L116,'2-2 引出数据_合同数据仓库'!$B$2:$BP$10000,15,FALSE),0)</f>
        <v>0</v>
      </c>
      <c r="V116" s="128">
        <f t="shared" ref="V116:V119" si="1354">U116/(S116-R116+1)*365</f>
        <v>0</v>
      </c>
      <c r="W116" s="128"/>
      <c r="X116" s="160">
        <v>45658</v>
      </c>
      <c r="Y116" s="160">
        <f t="shared" ref="Y116:Y119" si="1355">X116+30</f>
        <v>45688</v>
      </c>
      <c r="Z116" s="164">
        <f t="shared" ref="Z116:Z119" si="1356">IFERROR(IF(($R116-Y116)&gt;=0,0,IF(($S116-X116)&lt;0,0,IF(AND(($S116-Y116)&gt;0,(X116-$R116)&gt;0),$V116/365*(Y116-X116+1),IF(AND(($S116-Y116)&lt;=0,(X116-$R116)&gt;0),$V116/365*($S116-X116+1),$V116/365*(Y116-$R116+1))))),0)</f>
        <v>0</v>
      </c>
      <c r="AA116" s="160">
        <f t="shared" ref="AA116:AA119" si="1357">Y116+1</f>
        <v>45689</v>
      </c>
      <c r="AB116" s="160">
        <f t="shared" ref="AB116:AB119" si="1358">AA116+27</f>
        <v>45716</v>
      </c>
      <c r="AC116" s="164">
        <f t="shared" ref="AC116:AC119" si="1359">IFERROR(IF(($R116-AB116)&gt;=0,0,IF(($S116-AA116)&lt;0,0,IF(AND(($S116-AB116)&gt;0,(AA116-$R116)&gt;0),$V116/365*(AB116-AA116+1),IF(AND(($S116-AB116)&lt;=0,(AA116-$R116)&gt;0),$V116/365*($S116-AA116+1),$V116/365*(AB116-$R116+1))))),0)</f>
        <v>0</v>
      </c>
      <c r="AD116" s="160">
        <f t="shared" ref="AD116:AD119" si="1360">AB116+1</f>
        <v>45717</v>
      </c>
      <c r="AE116" s="160">
        <f t="shared" ref="AE116:AE119" si="1361">AD116+30</f>
        <v>45747</v>
      </c>
      <c r="AF116" s="164">
        <f t="shared" ref="AF116:AF119" si="1362">IFERROR(IF(($R116-AE116)&gt;=0,0,IF(($S116-AD116)&lt;0,0,IF(AND(($S116-AE116)&gt;0,(AD116-$R116)&gt;0),$V116/365*(AE116-AD116+1),IF(AND(($S116-AE116)&lt;=0,(AD116-$R116)&gt;0),$V116/365*($S116-AD116+1),$V116/365*(AE116-$R116+1))))),0)</f>
        <v>0</v>
      </c>
      <c r="AG116" s="160">
        <f t="shared" ref="AG116:AG119" si="1363">AE116+1</f>
        <v>45748</v>
      </c>
      <c r="AH116" s="160">
        <f t="shared" ref="AH116:AH119" si="1364">AG116+29</f>
        <v>45777</v>
      </c>
      <c r="AI116" s="164">
        <f t="shared" ref="AI116:AI119" si="1365">IFERROR(IF(($R116-AH116)&gt;=0,0,IF(($S116-AG116)&lt;0,0,IF(AND(($S116-AH116)&gt;0,(AG116-$R116)&gt;0),$V116/365*(AH116-AG116+1),IF(AND(($S116-AH116)&lt;=0,(AG116-$R116)&gt;0),$V116/365*($S116-AG116+1),$V116/365*(AH116-$R116+1))))),0)</f>
        <v>0</v>
      </c>
      <c r="AJ116" s="160">
        <f t="shared" ref="AJ116:AJ119" si="1366">AH116+1</f>
        <v>45778</v>
      </c>
      <c r="AK116" s="160">
        <f t="shared" ref="AK116:AK119" si="1367">AJ116+30</f>
        <v>45808</v>
      </c>
      <c r="AL116" s="164">
        <f t="shared" ref="AL116:AL119" si="1368">IFERROR(IF(($R116-AK116)&gt;=0,0,IF(($S116-AJ116)&lt;0,0,IF(AND(($S116-AK116)&gt;0,(AJ116-$R116)&gt;0),$V116/365*(AK116-AJ116+1),IF(AND(($S116-AK116)&lt;=0,(AJ116-$R116)&gt;0),$V116/365*($S116-AJ116+1),$V116/365*(AK116-$R116+1))))),0)</f>
        <v>0</v>
      </c>
      <c r="AM116" s="160">
        <f t="shared" ref="AM116:AM119" si="1369">AK116+1</f>
        <v>45809</v>
      </c>
      <c r="AN116" s="160">
        <f t="shared" ref="AN116:AN119" si="1370">AM116+29</f>
        <v>45838</v>
      </c>
      <c r="AO116" s="164">
        <f t="shared" ref="AO116:AO119" si="1371">IFERROR(IF(($R116-AN116)&gt;=0,0,IF(($S116-AM116)&lt;0,0,IF(AND(($S116-AN116)&gt;0,(AM116-$R116)&gt;0),$V116/365*(AN116-AM116+1),IF(AND(($S116-AN116)&lt;=0,(AM116-$R116)&gt;0),$V116/365*($S116-AM116+1),$V116/365*(AN116-$R116+1))))),0)</f>
        <v>0</v>
      </c>
      <c r="AP116" s="160">
        <f t="shared" ref="AP116:AP119" si="1372">AN116+1</f>
        <v>45839</v>
      </c>
      <c r="AQ116" s="160">
        <f t="shared" ref="AQ116:AQ119" si="1373">AP116+30</f>
        <v>45869</v>
      </c>
      <c r="AR116" s="164">
        <f t="shared" ref="AR116:AR119" si="1374">IFERROR(IF(($R116-AQ116)&gt;=0,0,IF(($S116-AP116)&lt;0,0,IF(AND(($S116-AQ116)&gt;0,(AP116-$R116)&gt;0),$V116/365*(AQ116-AP116+1),IF(AND(($S116-AQ116)&lt;=0,(AP116-$R116)&gt;0),$V116/365*($S116-AP116+1),$V116/365*(AQ116-$R116+1))))),0)</f>
        <v>0</v>
      </c>
      <c r="AS116" s="160">
        <f t="shared" ref="AS116:AS119" si="1375">AQ116+1</f>
        <v>45870</v>
      </c>
      <c r="AT116" s="160">
        <f t="shared" ref="AT116:AT119" si="1376">AS116+30</f>
        <v>45900</v>
      </c>
      <c r="AU116" s="164">
        <f t="shared" ref="AU116:AU119" si="1377">IFERROR(IF(($R116-AT116)&gt;=0,0,IF(($S116-AS116)&lt;0,0,IF(AND(($S116-AT116)&gt;0,(AS116-$R116)&gt;0),$V116/365*(AT116-AS116+1),IF(AND(($S116-AT116)&lt;=0,(AS116-$R116)&gt;0),$V116/365*($S116-AS116+1),$V116/365*(AT116-$R116+1))))),0)</f>
        <v>0</v>
      </c>
      <c r="AV116" s="160">
        <f t="shared" ref="AV116:AV119" si="1378">AT116+1</f>
        <v>45901</v>
      </c>
      <c r="AW116" s="160">
        <f t="shared" ref="AW116:AW119" si="1379">AV116+29</f>
        <v>45930</v>
      </c>
      <c r="AX116" s="164">
        <f t="shared" ref="AX116:AX119" si="1380">IFERROR(IF(($R116-AW116)&gt;=0,0,IF(($S116-AV116)&lt;0,0,IF(AND(($S116-AW116)&gt;0,(AV116-$R116)&gt;0),$V116/365*(AW116-AV116+1),IF(AND(($S116-AW116)&lt;=0,(AV116-$R116)&gt;0),$V116/365*($S116-AV116+1),$V116/365*(AW116-$R116+1))))),0)</f>
        <v>0</v>
      </c>
      <c r="AY116" s="160">
        <f t="shared" ref="AY116:AY119" si="1381">AW116+1</f>
        <v>45931</v>
      </c>
      <c r="AZ116" s="160">
        <f t="shared" ref="AZ116:AZ119" si="1382">AY116+30</f>
        <v>45961</v>
      </c>
      <c r="BA116" s="164">
        <f t="shared" ref="BA116:BA119" si="1383">IFERROR(IF(($R116-AZ116)&gt;=0,0,IF(($S116-AY116)&lt;0,0,IF(AND(($S116-AZ116)&gt;0,(AY116-$R116)&gt;0),$V116/365*(AZ116-AY116+1),IF(AND(($S116-AZ116)&lt;=0,(AY116-$R116)&gt;0),$V116/365*($S116-AY116+1),$V116/365*(AZ116-$R116+1))))),0)</f>
        <v>0</v>
      </c>
      <c r="BB116" s="160">
        <f t="shared" ref="BB116:BB119" si="1384">AZ116+1</f>
        <v>45962</v>
      </c>
      <c r="BC116" s="160">
        <f t="shared" ref="BC116:BC119" si="1385">BB116+29</f>
        <v>45991</v>
      </c>
      <c r="BD116" s="164">
        <f t="shared" ref="BD116:BD119" si="1386">IFERROR(IF(($R116-BC116)&gt;=0,0,IF(($S116-BB116)&lt;0,0,IF(AND(($S116-BC116)&gt;0,(BB116-$R116)&gt;0),$V116/365*(BC116-BB116+1),IF(AND(($S116-BC116)&lt;=0,(BB116-$R116)&gt;0),$V116/365*($S116-BB116+1),$V116/365*(BC116-$R116+1))))),0)</f>
        <v>0</v>
      </c>
      <c r="BE116" s="160">
        <f t="shared" ref="BE116:BE119" si="1387">BC116+1</f>
        <v>45992</v>
      </c>
      <c r="BF116" s="160">
        <f t="shared" ref="BF116:BF119" si="1388">BE116+30</f>
        <v>46022</v>
      </c>
      <c r="BG116" s="164">
        <f t="shared" ref="BG116:BG119" si="1389">IFERROR(IF(($R116-BF116)&gt;=0,0,IF(($S116-BE116)&lt;0,0,IF(AND(($S116-BF116)&gt;0,(BE116-$R116)&gt;0),$V116/365*(BF116-BE116+1),IF(AND(($S116-BF116)&lt;=0,(BE116-$R116)&gt;0),$V116/365*($S116-BE116+1),$V116/365*(BF116-$R116+1))))),0)</f>
        <v>0</v>
      </c>
      <c r="BH116" s="160">
        <v>46023</v>
      </c>
      <c r="BI116" s="160">
        <f t="shared" ref="BI116:BI119" si="1390">BH116+30</f>
        <v>46053</v>
      </c>
      <c r="BJ116" s="164">
        <f t="shared" ref="BJ116:BJ119" si="1391">IFERROR(IF(($R116-BI116)&gt;=0,0,IF(($S116-BH116)&lt;0,0,IF(AND(($S116-BI116)&gt;0,(BH116-$R116)&gt;0),$V116/365*(BI116-BH116+1),IF(AND(($S116-BI116)&lt;=0,(BH116-$R116)&gt;0),$V116/365*($S116-BH116+1),$V116/365*(BI116-$R116+1))))),0)</f>
        <v>0</v>
      </c>
      <c r="BK116" s="160">
        <f t="shared" ref="BK116:BK119" si="1392">BI116+1</f>
        <v>46054</v>
      </c>
      <c r="BL116" s="160">
        <f t="shared" ref="BL116:BL119" si="1393">BK116+27</f>
        <v>46081</v>
      </c>
      <c r="BM116" s="164">
        <f t="shared" ref="BM116:BM119" si="1394">IFERROR(IF(($R116-BL116)&gt;=0,0,IF(($S116-BK116)&lt;0,0,IF(AND(($S116-BL116)&gt;0,(BK116-$R116)&gt;0),$V116/365*(BL116-BK116+1),IF(AND(($S116-BL116)&lt;=0,(BK116-$R116)&gt;0),$V116/365*($S116-BK116+1),$V116/365*(BL116-$R116+1))))),0)</f>
        <v>0</v>
      </c>
      <c r="BN116" s="160">
        <f t="shared" ref="BN116:BN119" si="1395">BL116+1</f>
        <v>46082</v>
      </c>
      <c r="BO116" s="160">
        <f t="shared" ref="BO116:BO119" si="1396">BN116+30</f>
        <v>46112</v>
      </c>
      <c r="BP116" s="164">
        <f t="shared" ref="BP116:BP119" si="1397">IFERROR(IF(($R116-BO116)&gt;=0,0,IF(($S116-BN116)&lt;0,0,IF(AND(($S116-BO116)&gt;0,(BN116-$R116)&gt;0),$V116/365*(BO116-BN116+1),IF(AND(($S116-BO116)&lt;=0,(BN116-$R116)&gt;0),$V116/365*($S116-BN116+1),$V116/365*(BO116-$R116+1))))),0)</f>
        <v>0</v>
      </c>
      <c r="BQ116" s="160">
        <f t="shared" ref="BQ116:BQ119" si="1398">BO116+1</f>
        <v>46113</v>
      </c>
      <c r="BR116" s="160">
        <f t="shared" ref="BR116:BR119" si="1399">BQ116+29</f>
        <v>46142</v>
      </c>
      <c r="BS116" s="164">
        <f t="shared" ref="BS116:BS119" si="1400">IFERROR(IF(($R116-BR116)&gt;=0,0,IF(($S116-BQ116)&lt;0,0,IF(AND(($S116-BR116)&gt;0,(BQ116-$R116)&gt;0),$V116/365*(BR116-BQ116+1),IF(AND(($S116-BR116)&lt;=0,(BQ116-$R116)&gt;0),$V116/365*($S116-BQ116+1),$V116/365*(BR116-$R116+1))))),0)</f>
        <v>0</v>
      </c>
      <c r="BT116" s="160">
        <f t="shared" ref="BT116:BT119" si="1401">BR116+1</f>
        <v>46143</v>
      </c>
      <c r="BU116" s="160">
        <f t="shared" ref="BU116:BU119" si="1402">BT116+30</f>
        <v>46173</v>
      </c>
      <c r="BV116" s="164">
        <f t="shared" ref="BV116:BV119" si="1403">IFERROR(IF(($R116-BU116)&gt;=0,0,IF(($S116-BT116)&lt;0,0,IF(AND(($S116-BU116)&gt;0,(BT116-$R116)&gt;0),$V116/365*(BU116-BT116+1),IF(AND(($S116-BU116)&lt;=0,(BT116-$R116)&gt;0),$V116/365*($S116-BT116+1),$V116/365*(BU116-$R116+1))))),0)</f>
        <v>0</v>
      </c>
      <c r="BW116" s="160">
        <f t="shared" ref="BW116:BW119" si="1404">BU116+1</f>
        <v>46174</v>
      </c>
      <c r="BX116" s="160">
        <f t="shared" ref="BX116:BX119" si="1405">BW116+29</f>
        <v>46203</v>
      </c>
      <c r="BY116" s="164">
        <f t="shared" ref="BY116:BY119" si="1406">IFERROR(IF(($R116-BX116)&gt;=0,0,IF(($S116-BW116)&lt;0,0,IF(AND(($S116-BX116)&gt;0,(BW116-$R116)&gt;0),$V116/365*(BX116-BW116+1),IF(AND(($S116-BX116)&lt;=0,(BW116-$R116)&gt;0),$V116/365*($S116-BW116+1),$V116/365*(BX116-$R116+1))))),0)</f>
        <v>0</v>
      </c>
      <c r="BZ116" s="160">
        <f t="shared" ref="BZ116:BZ119" si="1407">BX116+1</f>
        <v>46204</v>
      </c>
      <c r="CA116" s="160">
        <f t="shared" ref="CA116:CA119" si="1408">BZ116+30</f>
        <v>46234</v>
      </c>
      <c r="CB116" s="164">
        <f t="shared" ref="CB116:CB119" si="1409">IFERROR(IF(($R116-CA116)&gt;=0,0,IF(($S116-BZ116)&lt;0,0,IF(AND(($S116-CA116)&gt;0,(BZ116-$R116)&gt;0),$V116/365*(CA116-BZ116+1),IF(AND(($S116-CA116)&lt;=0,(BZ116-$R116)&gt;0),$V116/365*($S116-BZ116+1),$V116/365*(CA116-$R116+1))))),0)</f>
        <v>0</v>
      </c>
      <c r="CC116" s="160">
        <f t="shared" ref="CC116:CC119" si="1410">CA116+1</f>
        <v>46235</v>
      </c>
      <c r="CD116" s="160">
        <f t="shared" ref="CD116:CD119" si="1411">CC116+30</f>
        <v>46265</v>
      </c>
      <c r="CE116" s="164">
        <f t="shared" ref="CE116:CE119" si="1412">IFERROR(IF(($R116-CD116)&gt;=0,0,IF(($S116-CC116)&lt;0,0,IF(AND(($S116-CD116)&gt;0,(CC116-$R116)&gt;0),$V116/365*(CD116-CC116+1),IF(AND(($S116-CD116)&lt;=0,(CC116-$R116)&gt;0),$V116/365*($S116-CC116+1),$V116/365*(CD116-$R116+1))))),0)</f>
        <v>0</v>
      </c>
      <c r="CF116" s="160">
        <f t="shared" ref="CF116:CF119" si="1413">CD116+1</f>
        <v>46266</v>
      </c>
      <c r="CG116" s="160">
        <f t="shared" ref="CG116:CG119" si="1414">CF116+29</f>
        <v>46295</v>
      </c>
      <c r="CH116" s="164">
        <f t="shared" ref="CH116:CH119" si="1415">IFERROR(IF(($R116-CG116)&gt;=0,0,IF(($S116-CF116)&lt;0,0,IF(AND(($S116-CG116)&gt;0,(CF116-$R116)&gt;0),$V116/365*(CG116-CF116+1),IF(AND(($S116-CG116)&lt;=0,(CF116-$R116)&gt;0),$V116/365*($S116-CF116+1),$V116/365*(CG116-$R116+1))))),0)</f>
        <v>0</v>
      </c>
      <c r="CI116" s="160">
        <f t="shared" ref="CI116:CI119" si="1416">CG116+1</f>
        <v>46296</v>
      </c>
      <c r="CJ116" s="160">
        <f t="shared" ref="CJ116:CJ119" si="1417">CI116+30</f>
        <v>46326</v>
      </c>
      <c r="CK116" s="164">
        <f t="shared" ref="CK116:CK119" si="1418">IFERROR(IF(($R116-CJ116)&gt;=0,0,IF(($S116-CI116)&lt;0,0,IF(AND(($S116-CJ116)&gt;0,(CI116-$R116)&gt;0),$V116/365*(CJ116-CI116+1),IF(AND(($S116-CJ116)&lt;=0,(CI116-$R116)&gt;0),$V116/365*($S116-CI116+1),$V116/365*(CJ116-$R116+1))))),0)</f>
        <v>0</v>
      </c>
      <c r="CL116" s="160">
        <f t="shared" ref="CL116:CL119" si="1419">CJ116+1</f>
        <v>46327</v>
      </c>
      <c r="CM116" s="160">
        <f t="shared" ref="CM116:CM119" si="1420">CL116+29</f>
        <v>46356</v>
      </c>
      <c r="CN116" s="164">
        <f t="shared" ref="CN116:CN119" si="1421">IFERROR(IF(($R116-CM116)&gt;=0,0,IF(($S116-CL116)&lt;0,0,IF(AND(($S116-CM116)&gt;0,(CL116-$R116)&gt;0),$V116/365*(CM116-CL116+1),IF(AND(($S116-CM116)&lt;=0,(CL116-$R116)&gt;0),$V116/365*($S116-CL116+1),$V116/365*(CM116-$R116+1))))),0)</f>
        <v>0</v>
      </c>
      <c r="CO116" s="160">
        <f t="shared" ref="CO116:CO119" si="1422">CM116+1</f>
        <v>46357</v>
      </c>
      <c r="CP116" s="160">
        <f t="shared" ref="CP116:CP119" si="1423">CO116+30</f>
        <v>46387</v>
      </c>
      <c r="CQ116" s="164">
        <f t="shared" ref="CQ116:CQ119" si="1424">IFERROR(IF(($R116-CP116)&gt;=0,0,IF(($S116-CO116)&lt;0,0,IF(AND(($S116-CP116)&gt;0,(CO116-$R116)&gt;0),$V116/365*(CP116-CO116+1),IF(AND(($S116-CP116)&lt;=0,(CO116-$R116)&gt;0),$V116/365*($S116-CO116+1),$V116/365*(CP116-$R116+1))))),0)</f>
        <v>0</v>
      </c>
    </row>
    <row r="117" s="86" customFormat="1" ht="24" customHeight="1" outlineLevel="4" spans="1:95">
      <c r="A117" s="125"/>
      <c r="B117" s="126"/>
      <c r="C117" s="127"/>
      <c r="D117" s="125"/>
      <c r="E117" s="126"/>
      <c r="F117" s="126"/>
      <c r="G117" s="126"/>
      <c r="H117" s="128"/>
      <c r="I117" s="128"/>
      <c r="J117" s="128">
        <f t="shared" si="814"/>
        <v>0</v>
      </c>
      <c r="K117" s="128">
        <f t="shared" ref="K117:K119" si="1425">K116+1</f>
        <v>2</v>
      </c>
      <c r="L117" s="153"/>
      <c r="M117" s="154">
        <f>IFERROR(VLOOKUP($L117,'2-2 引出数据_合同数据仓库'!$B$2:$BP$10000,3,FALSE),0)</f>
        <v>0</v>
      </c>
      <c r="N117" s="128"/>
      <c r="O117" s="154">
        <f>IFERROR(VLOOKUP((LEFT(VLOOKUP($L117,'2-2 引出数据_合同数据仓库'!$B$2:$BP$10000,64,FALSE),15)&amp;(RIGHT(VLOOKUP($L117,'2-2 引出数据_合同数据仓库'!$B$2:$BP$10000,64,FALSE),4)+1)),'2-2 引出数据_合同数据仓库'!$B$2:$BP$10000,3,FALSE),0)</f>
        <v>0</v>
      </c>
      <c r="P117" s="128"/>
      <c r="Q117" s="128">
        <f>IFERROR(VLOOKUP($L117,'2-2 引出数据_合同数据仓库'!$B$2:$BP$10000,28,FALSE),0)</f>
        <v>0</v>
      </c>
      <c r="R117" s="128">
        <f>IFERROR(VLOOKUP($L117,'2-2 引出数据_合同数据仓库'!$B$2:$BP$10000,29,FALSE),0)</f>
        <v>0</v>
      </c>
      <c r="S117" s="128">
        <f>IFERROR(VLOOKUP($L117,'2-2 引出数据_合同数据仓库'!$B$2:$BP$10000,4,FALSE),0)</f>
        <v>0</v>
      </c>
      <c r="T117" s="128"/>
      <c r="U117" s="128">
        <f>IFERROR(VLOOKUP($L117,'2-2 引出数据_合同数据仓库'!$B$2:$BP$10000,15,FALSE),0)</f>
        <v>0</v>
      </c>
      <c r="V117" s="128">
        <f t="shared" si="1354"/>
        <v>0</v>
      </c>
      <c r="W117" s="128"/>
      <c r="X117" s="160">
        <v>45658</v>
      </c>
      <c r="Y117" s="160">
        <f t="shared" si="1355"/>
        <v>45688</v>
      </c>
      <c r="Z117" s="164">
        <f t="shared" si="1356"/>
        <v>0</v>
      </c>
      <c r="AA117" s="160">
        <f t="shared" si="1357"/>
        <v>45689</v>
      </c>
      <c r="AB117" s="160">
        <f t="shared" si="1358"/>
        <v>45716</v>
      </c>
      <c r="AC117" s="164">
        <f t="shared" si="1359"/>
        <v>0</v>
      </c>
      <c r="AD117" s="160">
        <f t="shared" si="1360"/>
        <v>45717</v>
      </c>
      <c r="AE117" s="160">
        <f t="shared" si="1361"/>
        <v>45747</v>
      </c>
      <c r="AF117" s="164">
        <f t="shared" si="1362"/>
        <v>0</v>
      </c>
      <c r="AG117" s="160">
        <f t="shared" si="1363"/>
        <v>45748</v>
      </c>
      <c r="AH117" s="160">
        <f t="shared" si="1364"/>
        <v>45777</v>
      </c>
      <c r="AI117" s="164">
        <f t="shared" si="1365"/>
        <v>0</v>
      </c>
      <c r="AJ117" s="160">
        <f t="shared" si="1366"/>
        <v>45778</v>
      </c>
      <c r="AK117" s="160">
        <f t="shared" si="1367"/>
        <v>45808</v>
      </c>
      <c r="AL117" s="164">
        <f t="shared" si="1368"/>
        <v>0</v>
      </c>
      <c r="AM117" s="160">
        <f t="shared" si="1369"/>
        <v>45809</v>
      </c>
      <c r="AN117" s="160">
        <f t="shared" si="1370"/>
        <v>45838</v>
      </c>
      <c r="AO117" s="164">
        <f t="shared" si="1371"/>
        <v>0</v>
      </c>
      <c r="AP117" s="160">
        <f t="shared" si="1372"/>
        <v>45839</v>
      </c>
      <c r="AQ117" s="160">
        <f t="shared" si="1373"/>
        <v>45869</v>
      </c>
      <c r="AR117" s="164">
        <f t="shared" si="1374"/>
        <v>0</v>
      </c>
      <c r="AS117" s="160">
        <f t="shared" si="1375"/>
        <v>45870</v>
      </c>
      <c r="AT117" s="160">
        <f t="shared" si="1376"/>
        <v>45900</v>
      </c>
      <c r="AU117" s="164">
        <f t="shared" si="1377"/>
        <v>0</v>
      </c>
      <c r="AV117" s="160">
        <f t="shared" si="1378"/>
        <v>45901</v>
      </c>
      <c r="AW117" s="160">
        <f t="shared" si="1379"/>
        <v>45930</v>
      </c>
      <c r="AX117" s="164">
        <f t="shared" si="1380"/>
        <v>0</v>
      </c>
      <c r="AY117" s="160">
        <f t="shared" si="1381"/>
        <v>45931</v>
      </c>
      <c r="AZ117" s="160">
        <f t="shared" si="1382"/>
        <v>45961</v>
      </c>
      <c r="BA117" s="164">
        <f t="shared" si="1383"/>
        <v>0</v>
      </c>
      <c r="BB117" s="160">
        <f t="shared" si="1384"/>
        <v>45962</v>
      </c>
      <c r="BC117" s="160">
        <f t="shared" si="1385"/>
        <v>45991</v>
      </c>
      <c r="BD117" s="164">
        <f t="shared" si="1386"/>
        <v>0</v>
      </c>
      <c r="BE117" s="160">
        <f t="shared" si="1387"/>
        <v>45992</v>
      </c>
      <c r="BF117" s="160">
        <f t="shared" si="1388"/>
        <v>46022</v>
      </c>
      <c r="BG117" s="164">
        <f t="shared" si="1389"/>
        <v>0</v>
      </c>
      <c r="BH117" s="160">
        <v>46023</v>
      </c>
      <c r="BI117" s="160">
        <f t="shared" si="1390"/>
        <v>46053</v>
      </c>
      <c r="BJ117" s="164">
        <f t="shared" si="1391"/>
        <v>0</v>
      </c>
      <c r="BK117" s="160">
        <f t="shared" si="1392"/>
        <v>46054</v>
      </c>
      <c r="BL117" s="160">
        <f t="shared" si="1393"/>
        <v>46081</v>
      </c>
      <c r="BM117" s="164">
        <f t="shared" si="1394"/>
        <v>0</v>
      </c>
      <c r="BN117" s="160">
        <f t="shared" si="1395"/>
        <v>46082</v>
      </c>
      <c r="BO117" s="160">
        <f t="shared" si="1396"/>
        <v>46112</v>
      </c>
      <c r="BP117" s="164">
        <f t="shared" si="1397"/>
        <v>0</v>
      </c>
      <c r="BQ117" s="160">
        <f t="shared" si="1398"/>
        <v>46113</v>
      </c>
      <c r="BR117" s="160">
        <f t="shared" si="1399"/>
        <v>46142</v>
      </c>
      <c r="BS117" s="164">
        <f t="shared" si="1400"/>
        <v>0</v>
      </c>
      <c r="BT117" s="160">
        <f t="shared" si="1401"/>
        <v>46143</v>
      </c>
      <c r="BU117" s="160">
        <f t="shared" si="1402"/>
        <v>46173</v>
      </c>
      <c r="BV117" s="164">
        <f t="shared" si="1403"/>
        <v>0</v>
      </c>
      <c r="BW117" s="160">
        <f t="shared" si="1404"/>
        <v>46174</v>
      </c>
      <c r="BX117" s="160">
        <f t="shared" si="1405"/>
        <v>46203</v>
      </c>
      <c r="BY117" s="164">
        <f t="shared" si="1406"/>
        <v>0</v>
      </c>
      <c r="BZ117" s="160">
        <f t="shared" si="1407"/>
        <v>46204</v>
      </c>
      <c r="CA117" s="160">
        <f t="shared" si="1408"/>
        <v>46234</v>
      </c>
      <c r="CB117" s="164">
        <f t="shared" si="1409"/>
        <v>0</v>
      </c>
      <c r="CC117" s="160">
        <f t="shared" si="1410"/>
        <v>46235</v>
      </c>
      <c r="CD117" s="160">
        <f t="shared" si="1411"/>
        <v>46265</v>
      </c>
      <c r="CE117" s="164">
        <f t="shared" si="1412"/>
        <v>0</v>
      </c>
      <c r="CF117" s="160">
        <f t="shared" si="1413"/>
        <v>46266</v>
      </c>
      <c r="CG117" s="160">
        <f t="shared" si="1414"/>
        <v>46295</v>
      </c>
      <c r="CH117" s="164">
        <f t="shared" si="1415"/>
        <v>0</v>
      </c>
      <c r="CI117" s="160">
        <f t="shared" si="1416"/>
        <v>46296</v>
      </c>
      <c r="CJ117" s="160">
        <f t="shared" si="1417"/>
        <v>46326</v>
      </c>
      <c r="CK117" s="164">
        <f t="shared" si="1418"/>
        <v>0</v>
      </c>
      <c r="CL117" s="160">
        <f t="shared" si="1419"/>
        <v>46327</v>
      </c>
      <c r="CM117" s="160">
        <f t="shared" si="1420"/>
        <v>46356</v>
      </c>
      <c r="CN117" s="164">
        <f t="shared" si="1421"/>
        <v>0</v>
      </c>
      <c r="CO117" s="160">
        <f t="shared" si="1422"/>
        <v>46357</v>
      </c>
      <c r="CP117" s="160">
        <f t="shared" si="1423"/>
        <v>46387</v>
      </c>
      <c r="CQ117" s="164">
        <f t="shared" si="1424"/>
        <v>0</v>
      </c>
    </row>
    <row r="118" s="86" customFormat="1" ht="24" customHeight="1" outlineLevel="4" spans="1:95">
      <c r="A118" s="125"/>
      <c r="B118" s="126"/>
      <c r="C118" s="127"/>
      <c r="D118" s="125"/>
      <c r="E118" s="126"/>
      <c r="F118" s="126"/>
      <c r="G118" s="126"/>
      <c r="H118" s="128"/>
      <c r="I118" s="128"/>
      <c r="J118" s="128">
        <f t="shared" si="814"/>
        <v>0</v>
      </c>
      <c r="K118" s="128">
        <f t="shared" si="1425"/>
        <v>3</v>
      </c>
      <c r="L118" s="153"/>
      <c r="M118" s="154">
        <f>IFERROR(VLOOKUP($L118,'2-2 引出数据_合同数据仓库'!$B$2:$BP$10000,3,FALSE),0)</f>
        <v>0</v>
      </c>
      <c r="N118" s="128"/>
      <c r="O118" s="154">
        <f>IFERROR(VLOOKUP((LEFT(VLOOKUP($L118,'2-2 引出数据_合同数据仓库'!$B$2:$BP$10000,64,FALSE),15)&amp;(RIGHT(VLOOKUP($L118,'2-2 引出数据_合同数据仓库'!$B$2:$BP$10000,64,FALSE),4)+1)),'2-2 引出数据_合同数据仓库'!$B$2:$BP$10000,3,FALSE),0)</f>
        <v>0</v>
      </c>
      <c r="P118" s="128"/>
      <c r="Q118" s="128">
        <f>IFERROR(VLOOKUP($L118,'2-2 引出数据_合同数据仓库'!$B$2:$BP$10000,28,FALSE),0)</f>
        <v>0</v>
      </c>
      <c r="R118" s="128">
        <f>IFERROR(VLOOKUP($L118,'2-2 引出数据_合同数据仓库'!$B$2:$BP$10000,29,FALSE),0)</f>
        <v>0</v>
      </c>
      <c r="S118" s="128">
        <f>IFERROR(VLOOKUP($L118,'2-2 引出数据_合同数据仓库'!$B$2:$BP$10000,4,FALSE),0)</f>
        <v>0</v>
      </c>
      <c r="T118" s="128"/>
      <c r="U118" s="128">
        <f>IFERROR(VLOOKUP($L118,'2-2 引出数据_合同数据仓库'!$B$2:$BP$10000,15,FALSE),0)</f>
        <v>0</v>
      </c>
      <c r="V118" s="128">
        <f t="shared" si="1354"/>
        <v>0</v>
      </c>
      <c r="W118" s="128"/>
      <c r="X118" s="160">
        <v>45658</v>
      </c>
      <c r="Y118" s="160">
        <f t="shared" si="1355"/>
        <v>45688</v>
      </c>
      <c r="Z118" s="164">
        <f t="shared" si="1356"/>
        <v>0</v>
      </c>
      <c r="AA118" s="160">
        <f t="shared" si="1357"/>
        <v>45689</v>
      </c>
      <c r="AB118" s="160">
        <f t="shared" si="1358"/>
        <v>45716</v>
      </c>
      <c r="AC118" s="164">
        <f t="shared" si="1359"/>
        <v>0</v>
      </c>
      <c r="AD118" s="160">
        <f t="shared" si="1360"/>
        <v>45717</v>
      </c>
      <c r="AE118" s="160">
        <f t="shared" si="1361"/>
        <v>45747</v>
      </c>
      <c r="AF118" s="164">
        <f t="shared" si="1362"/>
        <v>0</v>
      </c>
      <c r="AG118" s="160">
        <f t="shared" si="1363"/>
        <v>45748</v>
      </c>
      <c r="AH118" s="160">
        <f t="shared" si="1364"/>
        <v>45777</v>
      </c>
      <c r="AI118" s="164">
        <f t="shared" si="1365"/>
        <v>0</v>
      </c>
      <c r="AJ118" s="160">
        <f t="shared" si="1366"/>
        <v>45778</v>
      </c>
      <c r="AK118" s="160">
        <f t="shared" si="1367"/>
        <v>45808</v>
      </c>
      <c r="AL118" s="164">
        <f t="shared" si="1368"/>
        <v>0</v>
      </c>
      <c r="AM118" s="160">
        <f t="shared" si="1369"/>
        <v>45809</v>
      </c>
      <c r="AN118" s="160">
        <f t="shared" si="1370"/>
        <v>45838</v>
      </c>
      <c r="AO118" s="164">
        <f t="shared" si="1371"/>
        <v>0</v>
      </c>
      <c r="AP118" s="160">
        <f t="shared" si="1372"/>
        <v>45839</v>
      </c>
      <c r="AQ118" s="160">
        <f t="shared" si="1373"/>
        <v>45869</v>
      </c>
      <c r="AR118" s="164">
        <f t="shared" si="1374"/>
        <v>0</v>
      </c>
      <c r="AS118" s="160">
        <f t="shared" si="1375"/>
        <v>45870</v>
      </c>
      <c r="AT118" s="160">
        <f t="shared" si="1376"/>
        <v>45900</v>
      </c>
      <c r="AU118" s="164">
        <f t="shared" si="1377"/>
        <v>0</v>
      </c>
      <c r="AV118" s="160">
        <f t="shared" si="1378"/>
        <v>45901</v>
      </c>
      <c r="AW118" s="160">
        <f t="shared" si="1379"/>
        <v>45930</v>
      </c>
      <c r="AX118" s="164">
        <f t="shared" si="1380"/>
        <v>0</v>
      </c>
      <c r="AY118" s="160">
        <f t="shared" si="1381"/>
        <v>45931</v>
      </c>
      <c r="AZ118" s="160">
        <f t="shared" si="1382"/>
        <v>45961</v>
      </c>
      <c r="BA118" s="164">
        <f t="shared" si="1383"/>
        <v>0</v>
      </c>
      <c r="BB118" s="160">
        <f t="shared" si="1384"/>
        <v>45962</v>
      </c>
      <c r="BC118" s="160">
        <f t="shared" si="1385"/>
        <v>45991</v>
      </c>
      <c r="BD118" s="164">
        <f t="shared" si="1386"/>
        <v>0</v>
      </c>
      <c r="BE118" s="160">
        <f t="shared" si="1387"/>
        <v>45992</v>
      </c>
      <c r="BF118" s="160">
        <f t="shared" si="1388"/>
        <v>46022</v>
      </c>
      <c r="BG118" s="164">
        <f t="shared" si="1389"/>
        <v>0</v>
      </c>
      <c r="BH118" s="160">
        <v>46023</v>
      </c>
      <c r="BI118" s="160">
        <f t="shared" si="1390"/>
        <v>46053</v>
      </c>
      <c r="BJ118" s="164">
        <f t="shared" si="1391"/>
        <v>0</v>
      </c>
      <c r="BK118" s="160">
        <f t="shared" si="1392"/>
        <v>46054</v>
      </c>
      <c r="BL118" s="160">
        <f t="shared" si="1393"/>
        <v>46081</v>
      </c>
      <c r="BM118" s="164">
        <f t="shared" si="1394"/>
        <v>0</v>
      </c>
      <c r="BN118" s="160">
        <f t="shared" si="1395"/>
        <v>46082</v>
      </c>
      <c r="BO118" s="160">
        <f t="shared" si="1396"/>
        <v>46112</v>
      </c>
      <c r="BP118" s="164">
        <f t="shared" si="1397"/>
        <v>0</v>
      </c>
      <c r="BQ118" s="160">
        <f t="shared" si="1398"/>
        <v>46113</v>
      </c>
      <c r="BR118" s="160">
        <f t="shared" si="1399"/>
        <v>46142</v>
      </c>
      <c r="BS118" s="164">
        <f t="shared" si="1400"/>
        <v>0</v>
      </c>
      <c r="BT118" s="160">
        <f t="shared" si="1401"/>
        <v>46143</v>
      </c>
      <c r="BU118" s="160">
        <f t="shared" si="1402"/>
        <v>46173</v>
      </c>
      <c r="BV118" s="164">
        <f t="shared" si="1403"/>
        <v>0</v>
      </c>
      <c r="BW118" s="160">
        <f t="shared" si="1404"/>
        <v>46174</v>
      </c>
      <c r="BX118" s="160">
        <f t="shared" si="1405"/>
        <v>46203</v>
      </c>
      <c r="BY118" s="164">
        <f t="shared" si="1406"/>
        <v>0</v>
      </c>
      <c r="BZ118" s="160">
        <f t="shared" si="1407"/>
        <v>46204</v>
      </c>
      <c r="CA118" s="160">
        <f t="shared" si="1408"/>
        <v>46234</v>
      </c>
      <c r="CB118" s="164">
        <f t="shared" si="1409"/>
        <v>0</v>
      </c>
      <c r="CC118" s="160">
        <f t="shared" si="1410"/>
        <v>46235</v>
      </c>
      <c r="CD118" s="160">
        <f t="shared" si="1411"/>
        <v>46265</v>
      </c>
      <c r="CE118" s="164">
        <f t="shared" si="1412"/>
        <v>0</v>
      </c>
      <c r="CF118" s="160">
        <f t="shared" si="1413"/>
        <v>46266</v>
      </c>
      <c r="CG118" s="160">
        <f t="shared" si="1414"/>
        <v>46295</v>
      </c>
      <c r="CH118" s="164">
        <f t="shared" si="1415"/>
        <v>0</v>
      </c>
      <c r="CI118" s="160">
        <f t="shared" si="1416"/>
        <v>46296</v>
      </c>
      <c r="CJ118" s="160">
        <f t="shared" si="1417"/>
        <v>46326</v>
      </c>
      <c r="CK118" s="164">
        <f t="shared" si="1418"/>
        <v>0</v>
      </c>
      <c r="CL118" s="160">
        <f t="shared" si="1419"/>
        <v>46327</v>
      </c>
      <c r="CM118" s="160">
        <f t="shared" si="1420"/>
        <v>46356</v>
      </c>
      <c r="CN118" s="164">
        <f t="shared" si="1421"/>
        <v>0</v>
      </c>
      <c r="CO118" s="160">
        <f t="shared" si="1422"/>
        <v>46357</v>
      </c>
      <c r="CP118" s="160">
        <f t="shared" si="1423"/>
        <v>46387</v>
      </c>
      <c r="CQ118" s="164">
        <f t="shared" si="1424"/>
        <v>0</v>
      </c>
    </row>
    <row r="119" s="86" customFormat="1" ht="24" customHeight="1" outlineLevel="4" spans="1:95">
      <c r="A119" s="125"/>
      <c r="B119" s="126"/>
      <c r="C119" s="127"/>
      <c r="D119" s="125"/>
      <c r="E119" s="126"/>
      <c r="F119" s="126"/>
      <c r="G119" s="126"/>
      <c r="H119" s="128"/>
      <c r="I119" s="128"/>
      <c r="J119" s="128">
        <f t="shared" si="814"/>
        <v>0</v>
      </c>
      <c r="K119" s="128">
        <f t="shared" si="1425"/>
        <v>4</v>
      </c>
      <c r="L119" s="153"/>
      <c r="M119" s="154">
        <f>IFERROR(VLOOKUP($L119,'2-2 引出数据_合同数据仓库'!$B$2:$BP$10000,3,FALSE),0)</f>
        <v>0</v>
      </c>
      <c r="N119" s="128"/>
      <c r="O119" s="154">
        <f>IFERROR(VLOOKUP((LEFT(VLOOKUP($L119,'2-2 引出数据_合同数据仓库'!$B$2:$BP$10000,64,FALSE),15)&amp;(RIGHT(VLOOKUP($L119,'2-2 引出数据_合同数据仓库'!$B$2:$BP$10000,64,FALSE),4)+1)),'2-2 引出数据_合同数据仓库'!$B$2:$BP$10000,3,FALSE),0)</f>
        <v>0</v>
      </c>
      <c r="P119" s="128"/>
      <c r="Q119" s="128">
        <f>IFERROR(VLOOKUP($L119,'2-2 引出数据_合同数据仓库'!$B$2:$BP$10000,28,FALSE),0)</f>
        <v>0</v>
      </c>
      <c r="R119" s="128">
        <f>IFERROR(VLOOKUP($L119,'2-2 引出数据_合同数据仓库'!$B$2:$BP$10000,29,FALSE),0)</f>
        <v>0</v>
      </c>
      <c r="S119" s="128">
        <f>IFERROR(VLOOKUP($L119,'2-2 引出数据_合同数据仓库'!$B$2:$BP$10000,4,FALSE),0)</f>
        <v>0</v>
      </c>
      <c r="T119" s="128"/>
      <c r="U119" s="128">
        <f>IFERROR(VLOOKUP($L119,'2-2 引出数据_合同数据仓库'!$B$2:$BP$10000,15,FALSE),0)</f>
        <v>0</v>
      </c>
      <c r="V119" s="128">
        <f t="shared" si="1354"/>
        <v>0</v>
      </c>
      <c r="W119" s="128"/>
      <c r="X119" s="160">
        <v>45658</v>
      </c>
      <c r="Y119" s="160">
        <f t="shared" si="1355"/>
        <v>45688</v>
      </c>
      <c r="Z119" s="164">
        <f t="shared" si="1356"/>
        <v>0</v>
      </c>
      <c r="AA119" s="160">
        <f t="shared" si="1357"/>
        <v>45689</v>
      </c>
      <c r="AB119" s="160">
        <f t="shared" si="1358"/>
        <v>45716</v>
      </c>
      <c r="AC119" s="164">
        <f t="shared" si="1359"/>
        <v>0</v>
      </c>
      <c r="AD119" s="160">
        <f t="shared" si="1360"/>
        <v>45717</v>
      </c>
      <c r="AE119" s="160">
        <f t="shared" si="1361"/>
        <v>45747</v>
      </c>
      <c r="AF119" s="164">
        <f t="shared" si="1362"/>
        <v>0</v>
      </c>
      <c r="AG119" s="160">
        <f t="shared" si="1363"/>
        <v>45748</v>
      </c>
      <c r="AH119" s="160">
        <f t="shared" si="1364"/>
        <v>45777</v>
      </c>
      <c r="AI119" s="164">
        <f t="shared" si="1365"/>
        <v>0</v>
      </c>
      <c r="AJ119" s="160">
        <f t="shared" si="1366"/>
        <v>45778</v>
      </c>
      <c r="AK119" s="160">
        <f t="shared" si="1367"/>
        <v>45808</v>
      </c>
      <c r="AL119" s="164">
        <f t="shared" si="1368"/>
        <v>0</v>
      </c>
      <c r="AM119" s="160">
        <f t="shared" si="1369"/>
        <v>45809</v>
      </c>
      <c r="AN119" s="160">
        <f t="shared" si="1370"/>
        <v>45838</v>
      </c>
      <c r="AO119" s="164">
        <f t="shared" si="1371"/>
        <v>0</v>
      </c>
      <c r="AP119" s="160">
        <f t="shared" si="1372"/>
        <v>45839</v>
      </c>
      <c r="AQ119" s="160">
        <f t="shared" si="1373"/>
        <v>45869</v>
      </c>
      <c r="AR119" s="164">
        <f t="shared" si="1374"/>
        <v>0</v>
      </c>
      <c r="AS119" s="160">
        <f t="shared" si="1375"/>
        <v>45870</v>
      </c>
      <c r="AT119" s="160">
        <f t="shared" si="1376"/>
        <v>45900</v>
      </c>
      <c r="AU119" s="164">
        <f t="shared" si="1377"/>
        <v>0</v>
      </c>
      <c r="AV119" s="160">
        <f t="shared" si="1378"/>
        <v>45901</v>
      </c>
      <c r="AW119" s="160">
        <f t="shared" si="1379"/>
        <v>45930</v>
      </c>
      <c r="AX119" s="164">
        <f t="shared" si="1380"/>
        <v>0</v>
      </c>
      <c r="AY119" s="160">
        <f t="shared" si="1381"/>
        <v>45931</v>
      </c>
      <c r="AZ119" s="160">
        <f t="shared" si="1382"/>
        <v>45961</v>
      </c>
      <c r="BA119" s="164">
        <f t="shared" si="1383"/>
        <v>0</v>
      </c>
      <c r="BB119" s="160">
        <f t="shared" si="1384"/>
        <v>45962</v>
      </c>
      <c r="BC119" s="160">
        <f t="shared" si="1385"/>
        <v>45991</v>
      </c>
      <c r="BD119" s="164">
        <f t="shared" si="1386"/>
        <v>0</v>
      </c>
      <c r="BE119" s="160">
        <f t="shared" si="1387"/>
        <v>45992</v>
      </c>
      <c r="BF119" s="160">
        <f t="shared" si="1388"/>
        <v>46022</v>
      </c>
      <c r="BG119" s="164">
        <f t="shared" si="1389"/>
        <v>0</v>
      </c>
      <c r="BH119" s="160">
        <v>46023</v>
      </c>
      <c r="BI119" s="160">
        <f t="shared" si="1390"/>
        <v>46053</v>
      </c>
      <c r="BJ119" s="164">
        <f t="shared" si="1391"/>
        <v>0</v>
      </c>
      <c r="BK119" s="160">
        <f t="shared" si="1392"/>
        <v>46054</v>
      </c>
      <c r="BL119" s="160">
        <f t="shared" si="1393"/>
        <v>46081</v>
      </c>
      <c r="BM119" s="164">
        <f t="shared" si="1394"/>
        <v>0</v>
      </c>
      <c r="BN119" s="160">
        <f t="shared" si="1395"/>
        <v>46082</v>
      </c>
      <c r="BO119" s="160">
        <f t="shared" si="1396"/>
        <v>46112</v>
      </c>
      <c r="BP119" s="164">
        <f t="shared" si="1397"/>
        <v>0</v>
      </c>
      <c r="BQ119" s="160">
        <f t="shared" si="1398"/>
        <v>46113</v>
      </c>
      <c r="BR119" s="160">
        <f t="shared" si="1399"/>
        <v>46142</v>
      </c>
      <c r="BS119" s="164">
        <f t="shared" si="1400"/>
        <v>0</v>
      </c>
      <c r="BT119" s="160">
        <f t="shared" si="1401"/>
        <v>46143</v>
      </c>
      <c r="BU119" s="160">
        <f t="shared" si="1402"/>
        <v>46173</v>
      </c>
      <c r="BV119" s="164">
        <f t="shared" si="1403"/>
        <v>0</v>
      </c>
      <c r="BW119" s="160">
        <f t="shared" si="1404"/>
        <v>46174</v>
      </c>
      <c r="BX119" s="160">
        <f t="shared" si="1405"/>
        <v>46203</v>
      </c>
      <c r="BY119" s="164">
        <f t="shared" si="1406"/>
        <v>0</v>
      </c>
      <c r="BZ119" s="160">
        <f t="shared" si="1407"/>
        <v>46204</v>
      </c>
      <c r="CA119" s="160">
        <f t="shared" si="1408"/>
        <v>46234</v>
      </c>
      <c r="CB119" s="164">
        <f t="shared" si="1409"/>
        <v>0</v>
      </c>
      <c r="CC119" s="160">
        <f t="shared" si="1410"/>
        <v>46235</v>
      </c>
      <c r="CD119" s="160">
        <f t="shared" si="1411"/>
        <v>46265</v>
      </c>
      <c r="CE119" s="164">
        <f t="shared" si="1412"/>
        <v>0</v>
      </c>
      <c r="CF119" s="160">
        <f t="shared" si="1413"/>
        <v>46266</v>
      </c>
      <c r="CG119" s="160">
        <f t="shared" si="1414"/>
        <v>46295</v>
      </c>
      <c r="CH119" s="164">
        <f t="shared" si="1415"/>
        <v>0</v>
      </c>
      <c r="CI119" s="160">
        <f t="shared" si="1416"/>
        <v>46296</v>
      </c>
      <c r="CJ119" s="160">
        <f t="shared" si="1417"/>
        <v>46326</v>
      </c>
      <c r="CK119" s="164">
        <f t="shared" si="1418"/>
        <v>0</v>
      </c>
      <c r="CL119" s="160">
        <f t="shared" si="1419"/>
        <v>46327</v>
      </c>
      <c r="CM119" s="160">
        <f t="shared" si="1420"/>
        <v>46356</v>
      </c>
      <c r="CN119" s="164">
        <f t="shared" si="1421"/>
        <v>0</v>
      </c>
      <c r="CO119" s="160">
        <f t="shared" si="1422"/>
        <v>46357</v>
      </c>
      <c r="CP119" s="160">
        <f t="shared" si="1423"/>
        <v>46387</v>
      </c>
      <c r="CQ119" s="164">
        <f t="shared" si="1424"/>
        <v>0</v>
      </c>
    </row>
    <row r="120" s="86" customFormat="1" ht="24" customHeight="1" outlineLevel="4" spans="1:95">
      <c r="A120" s="129" t="s">
        <v>2806</v>
      </c>
      <c r="B120" s="130"/>
      <c r="C120" s="130"/>
      <c r="D120" s="130"/>
      <c r="E120" s="130"/>
      <c r="F120" s="130"/>
      <c r="G120" s="131"/>
      <c r="H120" s="132"/>
      <c r="I120" s="132"/>
      <c r="J120" s="132"/>
      <c r="K120" s="132"/>
      <c r="L120" s="155"/>
      <c r="M120" s="155"/>
      <c r="N120" s="132"/>
      <c r="O120" s="132"/>
      <c r="P120" s="132"/>
      <c r="Q120" s="132"/>
      <c r="R120" s="132"/>
      <c r="S120" s="132"/>
      <c r="T120" s="132"/>
      <c r="U120" s="132"/>
      <c r="V120" s="132"/>
      <c r="W120" s="132"/>
      <c r="X120" s="132"/>
      <c r="Y120" s="132"/>
      <c r="Z120" s="132"/>
      <c r="AA120" s="132"/>
      <c r="AB120" s="132"/>
      <c r="AC120" s="132"/>
      <c r="AD120" s="132"/>
      <c r="AE120" s="132"/>
      <c r="AF120" s="132"/>
      <c r="AG120" s="132"/>
      <c r="AH120" s="132"/>
      <c r="AI120" s="132"/>
      <c r="AJ120" s="132"/>
      <c r="AK120" s="132"/>
      <c r="AL120" s="132"/>
      <c r="AM120" s="132"/>
      <c r="AN120" s="132"/>
      <c r="AO120" s="132"/>
      <c r="AP120" s="132"/>
      <c r="AQ120" s="132"/>
      <c r="AR120" s="132"/>
      <c r="AS120" s="132"/>
      <c r="AT120" s="132"/>
      <c r="AU120" s="132"/>
      <c r="AV120" s="132"/>
      <c r="AW120" s="132"/>
      <c r="AX120" s="132"/>
      <c r="AY120" s="132"/>
      <c r="AZ120" s="132"/>
      <c r="BA120" s="132"/>
      <c r="BB120" s="132"/>
      <c r="BC120" s="132"/>
      <c r="BD120" s="132"/>
      <c r="BE120" s="132"/>
      <c r="BF120" s="132"/>
      <c r="BG120" s="132"/>
      <c r="BH120" s="132"/>
      <c r="BI120" s="132"/>
      <c r="BJ120" s="132"/>
      <c r="BK120" s="132"/>
      <c r="BL120" s="132"/>
      <c r="BM120" s="132"/>
      <c r="BN120" s="132"/>
      <c r="BO120" s="132"/>
      <c r="BP120" s="132"/>
      <c r="BQ120" s="132"/>
      <c r="BR120" s="132"/>
      <c r="BS120" s="132"/>
      <c r="BT120" s="132"/>
      <c r="BU120" s="132"/>
      <c r="BV120" s="132"/>
      <c r="BW120" s="132"/>
      <c r="BX120" s="132"/>
      <c r="BY120" s="132"/>
      <c r="BZ120" s="132"/>
      <c r="CA120" s="132"/>
      <c r="CB120" s="132"/>
      <c r="CC120" s="132"/>
      <c r="CD120" s="132"/>
      <c r="CE120" s="132"/>
      <c r="CF120" s="132"/>
      <c r="CG120" s="132"/>
      <c r="CH120" s="132"/>
      <c r="CI120" s="132"/>
      <c r="CJ120" s="132"/>
      <c r="CK120" s="132"/>
      <c r="CL120" s="132"/>
      <c r="CM120" s="132"/>
      <c r="CN120" s="132"/>
      <c r="CO120" s="132"/>
      <c r="CP120" s="132"/>
      <c r="CQ120" s="132"/>
    </row>
    <row r="121" ht="24" customHeight="1" outlineLevel="3" spans="1:95">
      <c r="A121" s="121"/>
      <c r="B121" s="122" t="s">
        <v>784</v>
      </c>
      <c r="C121" s="123" t="s">
        <v>73</v>
      </c>
      <c r="D121" s="121" t="s">
        <v>68</v>
      </c>
      <c r="E121" s="122"/>
      <c r="F121" s="122"/>
      <c r="G121" s="122"/>
      <c r="H121" s="124">
        <f>X121+AA121+AD121+AG121+AJ121+AM121+AP121+AS121+AV121+AY121+BB121+BE121</f>
        <v>0</v>
      </c>
      <c r="I121" s="124">
        <f>Y121+AB121+AE121+AH121+AK121+AN121+AQ121+AT121+AW121+AZ121+BC121+BF121</f>
        <v>0</v>
      </c>
      <c r="J121" s="124">
        <f t="shared" si="814"/>
        <v>0</v>
      </c>
      <c r="K121" s="124"/>
      <c r="L121" s="152"/>
      <c r="M121" s="152"/>
      <c r="N121" s="124"/>
      <c r="O121" s="124"/>
      <c r="P121" s="124"/>
      <c r="Q121" s="124"/>
      <c r="R121" s="124"/>
      <c r="S121" s="124"/>
      <c r="T121" s="124"/>
      <c r="U121" s="124"/>
      <c r="V121" s="124"/>
      <c r="W121" s="124"/>
      <c r="X121" s="124">
        <f>VLOOKUP($C121,'1 预算编制表单'!$C:$BJ,27,FALSE)</f>
        <v>0</v>
      </c>
      <c r="Y121" s="124">
        <f>X121-Z121</f>
        <v>0</v>
      </c>
      <c r="Z121" s="124">
        <f>SUM(Z122:Z126)</f>
        <v>0</v>
      </c>
      <c r="AA121" s="124">
        <f>VLOOKUP($C121,'1 预算编制表单'!$C:$BJ,30,FALSE)</f>
        <v>0</v>
      </c>
      <c r="AB121" s="124">
        <f>AA121-AC121</f>
        <v>0</v>
      </c>
      <c r="AC121" s="124">
        <f>SUM(AC122:AC126)</f>
        <v>0</v>
      </c>
      <c r="AD121" s="124">
        <f>VLOOKUP($C121,'1 预算编制表单'!$C:$BJ,33,FALSE)</f>
        <v>0</v>
      </c>
      <c r="AE121" s="124">
        <f>AD121-AF121</f>
        <v>0</v>
      </c>
      <c r="AF121" s="124">
        <f>SUM(AF122:AF126)</f>
        <v>0</v>
      </c>
      <c r="AG121" s="124">
        <f>VLOOKUP($C121,'1 预算编制表单'!$C:$BJ,36,FALSE)</f>
        <v>0</v>
      </c>
      <c r="AH121" s="124">
        <f>AG121-AI121</f>
        <v>0</v>
      </c>
      <c r="AI121" s="124">
        <f>SUM(AI122:AI126)</f>
        <v>0</v>
      </c>
      <c r="AJ121" s="124">
        <f>VLOOKUP($C121,'1 预算编制表单'!$C:$BJ,39,FALSE)</f>
        <v>0</v>
      </c>
      <c r="AK121" s="124">
        <f>AJ121-AL121</f>
        <v>0</v>
      </c>
      <c r="AL121" s="124">
        <f>SUM(AL122:AL126)</f>
        <v>0</v>
      </c>
      <c r="AM121" s="124">
        <f>VLOOKUP($C121,'1 预算编制表单'!$C:$BJ,42,FALSE)</f>
        <v>0</v>
      </c>
      <c r="AN121" s="124">
        <f>AM121-AO121</f>
        <v>0</v>
      </c>
      <c r="AO121" s="124">
        <f>SUM(AO122:AO126)</f>
        <v>0</v>
      </c>
      <c r="AP121" s="124">
        <f>VLOOKUP($C121,'1 预算编制表单'!$C:$BJ,45,FALSE)</f>
        <v>0</v>
      </c>
      <c r="AQ121" s="124">
        <f>AP121-AR121</f>
        <v>0</v>
      </c>
      <c r="AR121" s="124">
        <f>SUM(AR122:AR126)</f>
        <v>0</v>
      </c>
      <c r="AS121" s="124">
        <f>VLOOKUP($C121,'1 预算编制表单'!$C:$BJ,48,FALSE)</f>
        <v>0</v>
      </c>
      <c r="AT121" s="124">
        <f>AS121-AU121</f>
        <v>0</v>
      </c>
      <c r="AU121" s="124">
        <f>SUM(AU122:AU126)</f>
        <v>0</v>
      </c>
      <c r="AV121" s="124">
        <f>VLOOKUP($C121,'1 预算编制表单'!$C:$BJ,51,FALSE)</f>
        <v>0</v>
      </c>
      <c r="AW121" s="124">
        <f>AV121-AX121</f>
        <v>0</v>
      </c>
      <c r="AX121" s="124">
        <f>SUM(AX122:AX126)</f>
        <v>0</v>
      </c>
      <c r="AY121" s="124">
        <f>VLOOKUP($C121,'1 预算编制表单'!$C:$BJ,54,FALSE)</f>
        <v>0</v>
      </c>
      <c r="AZ121" s="124">
        <f>AY121-BA121</f>
        <v>0</v>
      </c>
      <c r="BA121" s="124">
        <f>SUM(BA122:BA126)</f>
        <v>0</v>
      </c>
      <c r="BB121" s="124">
        <f>VLOOKUP($C121,'1 预算编制表单'!$C:$BJ,57,FALSE)</f>
        <v>0</v>
      </c>
      <c r="BC121" s="124">
        <f>BB121-BD121</f>
        <v>0</v>
      </c>
      <c r="BD121" s="124">
        <f>SUM(BD122:BD126)</f>
        <v>0</v>
      </c>
      <c r="BE121" s="124">
        <f>VLOOKUP($C121,'1 预算编制表单'!$C:$BJ,60,FALSE)</f>
        <v>0</v>
      </c>
      <c r="BF121" s="124">
        <f>BE121-BG121</f>
        <v>0</v>
      </c>
      <c r="BG121" s="124">
        <f>SUM(BG122:BG126)</f>
        <v>0</v>
      </c>
      <c r="BH121" s="124">
        <f>VLOOKUP($C121,'1 预算编制表单'!$C:$BJ,27,FALSE)</f>
        <v>0</v>
      </c>
      <c r="BI121" s="124">
        <f>BH121-BJ121</f>
        <v>0</v>
      </c>
      <c r="BJ121" s="124">
        <f>SUM(BJ122:BJ126)</f>
        <v>0</v>
      </c>
      <c r="BK121" s="124">
        <f>VLOOKUP($C121,'1 预算编制表单'!$C:$BJ,30,FALSE)</f>
        <v>0</v>
      </c>
      <c r="BL121" s="124">
        <f>BK121-BM121</f>
        <v>0</v>
      </c>
      <c r="BM121" s="124">
        <f>SUM(BM122:BM126)</f>
        <v>0</v>
      </c>
      <c r="BN121" s="124">
        <f>VLOOKUP($C121,'1 预算编制表单'!$C:$BJ,33,FALSE)</f>
        <v>0</v>
      </c>
      <c r="BO121" s="124">
        <f>BN121-BP121</f>
        <v>0</v>
      </c>
      <c r="BP121" s="124">
        <f>SUM(BP122:BP126)</f>
        <v>0</v>
      </c>
      <c r="BQ121" s="124">
        <f>VLOOKUP($C121,'1 预算编制表单'!$C:$BJ,36,FALSE)</f>
        <v>0</v>
      </c>
      <c r="BR121" s="124">
        <f>BQ121-BS121</f>
        <v>0</v>
      </c>
      <c r="BS121" s="124">
        <f>SUM(BS122:BS126)</f>
        <v>0</v>
      </c>
      <c r="BT121" s="124">
        <f>VLOOKUP($C121,'1 预算编制表单'!$C:$BJ,39,FALSE)</f>
        <v>0</v>
      </c>
      <c r="BU121" s="124">
        <f>BT121-BV121</f>
        <v>0</v>
      </c>
      <c r="BV121" s="124">
        <f>SUM(BV122:BV126)</f>
        <v>0</v>
      </c>
      <c r="BW121" s="124">
        <f>VLOOKUP($C121,'1 预算编制表单'!$C:$BJ,42,FALSE)</f>
        <v>0</v>
      </c>
      <c r="BX121" s="124">
        <f>BW121-BY121</f>
        <v>0</v>
      </c>
      <c r="BY121" s="124">
        <f>SUM(BY122:BY126)</f>
        <v>0</v>
      </c>
      <c r="BZ121" s="124">
        <f>VLOOKUP($C121,'1 预算编制表单'!$C:$BJ,45,FALSE)</f>
        <v>0</v>
      </c>
      <c r="CA121" s="124">
        <f>BZ121-CB121</f>
        <v>0</v>
      </c>
      <c r="CB121" s="124">
        <f>SUM(CB122:CB126)</f>
        <v>0</v>
      </c>
      <c r="CC121" s="124">
        <f>VLOOKUP($C121,'1 预算编制表单'!$C:$BJ,48,FALSE)</f>
        <v>0</v>
      </c>
      <c r="CD121" s="124">
        <f>CC121-CE121</f>
        <v>0</v>
      </c>
      <c r="CE121" s="124">
        <f>SUM(CE122:CE126)</f>
        <v>0</v>
      </c>
      <c r="CF121" s="124">
        <f>VLOOKUP($C121,'1 预算编制表单'!$C:$BJ,51,FALSE)</f>
        <v>0</v>
      </c>
      <c r="CG121" s="124">
        <f>CF121-CH121</f>
        <v>0</v>
      </c>
      <c r="CH121" s="124">
        <f>SUM(CH122:CH126)</f>
        <v>0</v>
      </c>
      <c r="CI121" s="124">
        <f>VLOOKUP($C121,'1 预算编制表单'!$C:$BJ,54,FALSE)</f>
        <v>0</v>
      </c>
      <c r="CJ121" s="124">
        <f>CI121-CK121</f>
        <v>0</v>
      </c>
      <c r="CK121" s="124">
        <f>SUM(CK122:CK126)</f>
        <v>0</v>
      </c>
      <c r="CL121" s="124">
        <f>VLOOKUP($C121,'1 预算编制表单'!$C:$BJ,57,FALSE)</f>
        <v>0</v>
      </c>
      <c r="CM121" s="124">
        <f>CL121-CN121</f>
        <v>0</v>
      </c>
      <c r="CN121" s="124">
        <f>SUM(CN122:CN126)</f>
        <v>0</v>
      </c>
      <c r="CO121" s="124">
        <f>VLOOKUP($C121,'1 预算编制表单'!$C:$BJ,60,FALSE)</f>
        <v>0</v>
      </c>
      <c r="CP121" s="124">
        <f>CO121-CQ121</f>
        <v>0</v>
      </c>
      <c r="CQ121" s="124">
        <f>SUM(CQ122:CQ126)</f>
        <v>0</v>
      </c>
    </row>
    <row r="122" s="88" customFormat="1" ht="24" customHeight="1" outlineLevel="3" spans="1:95">
      <c r="A122" s="136"/>
      <c r="B122" s="136"/>
      <c r="C122" s="136" t="s">
        <v>1065</v>
      </c>
      <c r="D122" s="134" t="s">
        <v>2807</v>
      </c>
      <c r="E122" s="135"/>
      <c r="F122" s="135"/>
      <c r="G122" s="135"/>
      <c r="H122" s="137"/>
      <c r="I122" s="137"/>
      <c r="J122" s="137"/>
      <c r="K122" s="128">
        <f t="shared" ref="K122:K125" si="1426">K121+1</f>
        <v>1</v>
      </c>
      <c r="L122" s="158"/>
      <c r="M122" s="158"/>
      <c r="N122" s="137"/>
      <c r="O122" s="137"/>
      <c r="P122" s="137"/>
      <c r="Q122" s="137"/>
      <c r="R122" s="137"/>
      <c r="S122" s="137"/>
      <c r="T122" s="137"/>
      <c r="U122" s="137"/>
      <c r="V122" s="137"/>
      <c r="W122" s="137"/>
      <c r="X122" s="137"/>
      <c r="Y122" s="137"/>
      <c r="Z122" s="137">
        <f>报销单计算表!B24</f>
        <v>0</v>
      </c>
      <c r="AA122" s="137"/>
      <c r="AB122" s="137"/>
      <c r="AC122" s="137">
        <f>报销单计算表!D24</f>
        <v>0</v>
      </c>
      <c r="AD122" s="137"/>
      <c r="AE122" s="137"/>
      <c r="AF122" s="137">
        <f>报销单计算表!D24</f>
        <v>0</v>
      </c>
      <c r="AG122" s="137"/>
      <c r="AH122" s="137"/>
      <c r="AI122" s="137">
        <f>报销单计算表!E24</f>
        <v>0</v>
      </c>
      <c r="AJ122" s="137"/>
      <c r="AK122" s="137"/>
      <c r="AL122" s="137">
        <f>报销单计算表!F24</f>
        <v>0</v>
      </c>
      <c r="AM122" s="137"/>
      <c r="AN122" s="137"/>
      <c r="AO122" s="137">
        <f>报销单计算表!G24</f>
        <v>0</v>
      </c>
      <c r="AP122" s="137"/>
      <c r="AQ122" s="137"/>
      <c r="AR122" s="137">
        <f>报销单计算表!H24</f>
        <v>0</v>
      </c>
      <c r="AS122" s="137"/>
      <c r="AT122" s="137"/>
      <c r="AU122" s="137">
        <f>报销单计算表!I24</f>
        <v>0</v>
      </c>
      <c r="AV122" s="137"/>
      <c r="AW122" s="137"/>
      <c r="AX122" s="137">
        <f>报销单计算表!J24</f>
        <v>0</v>
      </c>
      <c r="AY122" s="137"/>
      <c r="AZ122" s="137"/>
      <c r="BA122" s="137">
        <f>报销单计算表!K24</f>
        <v>0</v>
      </c>
      <c r="BB122" s="137"/>
      <c r="BC122" s="137"/>
      <c r="BD122" s="137">
        <f>报销单计算表!L24</f>
        <v>0</v>
      </c>
      <c r="BE122" s="137"/>
      <c r="BF122" s="137"/>
      <c r="BG122" s="137">
        <f>报销单计算表!M24</f>
        <v>0</v>
      </c>
      <c r="BH122" s="137"/>
      <c r="BI122" s="137"/>
      <c r="BJ122" s="137"/>
      <c r="BK122" s="137"/>
      <c r="BL122" s="137"/>
      <c r="BM122" s="137"/>
      <c r="BN122" s="137"/>
      <c r="BO122" s="137"/>
      <c r="BP122" s="137"/>
      <c r="BQ122" s="137"/>
      <c r="BR122" s="137"/>
      <c r="BS122" s="137"/>
      <c r="BT122" s="137"/>
      <c r="BU122" s="137"/>
      <c r="BV122" s="137"/>
      <c r="BW122" s="137"/>
      <c r="BX122" s="137"/>
      <c r="BY122" s="137"/>
      <c r="BZ122" s="137"/>
      <c r="CA122" s="137"/>
      <c r="CB122" s="137"/>
      <c r="CC122" s="137"/>
      <c r="CD122" s="137"/>
      <c r="CE122" s="137"/>
      <c r="CF122" s="137"/>
      <c r="CG122" s="137"/>
      <c r="CH122" s="137"/>
      <c r="CI122" s="137"/>
      <c r="CJ122" s="137"/>
      <c r="CK122" s="137"/>
      <c r="CL122" s="137"/>
      <c r="CM122" s="137"/>
      <c r="CN122" s="137"/>
      <c r="CO122" s="137"/>
      <c r="CP122" s="137"/>
      <c r="CQ122" s="137"/>
    </row>
    <row r="123" s="86" customFormat="1" ht="24" customHeight="1" outlineLevel="4" spans="1:95">
      <c r="A123" s="125"/>
      <c r="B123" s="126"/>
      <c r="C123" s="127"/>
      <c r="D123" s="125"/>
      <c r="E123" s="126"/>
      <c r="F123" s="126"/>
      <c r="G123" s="126"/>
      <c r="H123" s="128"/>
      <c r="I123" s="128"/>
      <c r="J123" s="128">
        <f t="shared" si="814"/>
        <v>0</v>
      </c>
      <c r="K123" s="128">
        <f t="shared" si="1426"/>
        <v>2</v>
      </c>
      <c r="L123" s="153"/>
      <c r="M123" s="154">
        <f>IFERROR(VLOOKUP($L123,'2-2 引出数据_合同数据仓库'!$B$2:$BP$10000,3,FALSE),0)</f>
        <v>0</v>
      </c>
      <c r="N123" s="128"/>
      <c r="O123" s="154">
        <f>IFERROR(VLOOKUP((LEFT(VLOOKUP($L123,'2-2 引出数据_合同数据仓库'!$B$2:$BP$10000,64,FALSE),15)&amp;(RIGHT(VLOOKUP($L123,'2-2 引出数据_合同数据仓库'!$B$2:$BP$10000,64,FALSE),4)+1)),'2-2 引出数据_合同数据仓库'!$B$2:$BP$10000,3,FALSE),0)</f>
        <v>0</v>
      </c>
      <c r="P123" s="128"/>
      <c r="Q123" s="128">
        <f>IFERROR(VLOOKUP($L123,'2-2 引出数据_合同数据仓库'!$B$2:$BP$10000,28,FALSE),0)</f>
        <v>0</v>
      </c>
      <c r="R123" s="128">
        <f>IFERROR(VLOOKUP($L123,'2-2 引出数据_合同数据仓库'!$B$2:$BP$10000,29,FALSE),0)</f>
        <v>0</v>
      </c>
      <c r="S123" s="128">
        <f>IFERROR(VLOOKUP($L123,'2-2 引出数据_合同数据仓库'!$B$2:$BP$10000,4,FALSE),0)</f>
        <v>0</v>
      </c>
      <c r="T123" s="128"/>
      <c r="U123" s="128">
        <f>IFERROR(VLOOKUP($L123,'2-2 引出数据_合同数据仓库'!$B$2:$BP$10000,15,FALSE),0)</f>
        <v>0</v>
      </c>
      <c r="V123" s="128">
        <f t="shared" ref="V123:V125" si="1427">U123/(S123-R123+1)*365</f>
        <v>0</v>
      </c>
      <c r="W123" s="128"/>
      <c r="X123" s="160">
        <v>45658</v>
      </c>
      <c r="Y123" s="160">
        <f t="shared" ref="Y123:Y125" si="1428">X123+30</f>
        <v>45688</v>
      </c>
      <c r="Z123" s="164">
        <f t="shared" ref="Z123:Z125" si="1429">IFERROR(IF(($R123-Y123)&gt;=0,0,IF(($S123-X123)&lt;0,0,IF(AND(($S123-Y123)&gt;0,(X123-$R123)&gt;0),$V123/365*(Y123-X123+1),IF(AND(($S123-Y123)&lt;=0,(X123-$R123)&gt;0),$V123/365*($S123-X123+1),$V123/365*(Y123-$R123+1))))),0)</f>
        <v>0</v>
      </c>
      <c r="AA123" s="160">
        <f t="shared" ref="AA123:AA125" si="1430">Y123+1</f>
        <v>45689</v>
      </c>
      <c r="AB123" s="160">
        <f t="shared" ref="AB123:AB125" si="1431">AA123+27</f>
        <v>45716</v>
      </c>
      <c r="AC123" s="164">
        <f t="shared" ref="AC123:AC125" si="1432">IFERROR(IF(($R123-AB123)&gt;=0,0,IF(($S123-AA123)&lt;0,0,IF(AND(($S123-AB123)&gt;0,(AA123-$R123)&gt;0),$V123/365*(AB123-AA123+1),IF(AND(($S123-AB123)&lt;=0,(AA123-$R123)&gt;0),$V123/365*($S123-AA123+1),$V123/365*(AB123-$R123+1))))),0)</f>
        <v>0</v>
      </c>
      <c r="AD123" s="160">
        <f t="shared" ref="AD123:AD125" si="1433">AB123+1</f>
        <v>45717</v>
      </c>
      <c r="AE123" s="160">
        <f t="shared" ref="AE123:AE125" si="1434">AD123+30</f>
        <v>45747</v>
      </c>
      <c r="AF123" s="164">
        <f t="shared" ref="AF123:AF125" si="1435">IFERROR(IF(($R123-AE123)&gt;=0,0,IF(($S123-AD123)&lt;0,0,IF(AND(($S123-AE123)&gt;0,(AD123-$R123)&gt;0),$V123/365*(AE123-AD123+1),IF(AND(($S123-AE123)&lt;=0,(AD123-$R123)&gt;0),$V123/365*($S123-AD123+1),$V123/365*(AE123-$R123+1))))),0)</f>
        <v>0</v>
      </c>
      <c r="AG123" s="160">
        <f t="shared" ref="AG123:AG125" si="1436">AE123+1</f>
        <v>45748</v>
      </c>
      <c r="AH123" s="160">
        <f t="shared" ref="AH123:AH125" si="1437">AG123+29</f>
        <v>45777</v>
      </c>
      <c r="AI123" s="164">
        <f t="shared" ref="AI123:AI125" si="1438">IFERROR(IF(($R123-AH123)&gt;=0,0,IF(($S123-AG123)&lt;0,0,IF(AND(($S123-AH123)&gt;0,(AG123-$R123)&gt;0),$V123/365*(AH123-AG123+1),IF(AND(($S123-AH123)&lt;=0,(AG123-$R123)&gt;0),$V123/365*($S123-AG123+1),$V123/365*(AH123-$R123+1))))),0)</f>
        <v>0</v>
      </c>
      <c r="AJ123" s="160">
        <f t="shared" ref="AJ123:AJ125" si="1439">AH123+1</f>
        <v>45778</v>
      </c>
      <c r="AK123" s="160">
        <f t="shared" ref="AK123:AK125" si="1440">AJ123+30</f>
        <v>45808</v>
      </c>
      <c r="AL123" s="164">
        <f t="shared" ref="AL123:AL125" si="1441">IFERROR(IF(($R123-AK123)&gt;=0,0,IF(($S123-AJ123)&lt;0,0,IF(AND(($S123-AK123)&gt;0,(AJ123-$R123)&gt;0),$V123/365*(AK123-AJ123+1),IF(AND(($S123-AK123)&lt;=0,(AJ123-$R123)&gt;0),$V123/365*($S123-AJ123+1),$V123/365*(AK123-$R123+1))))),0)</f>
        <v>0</v>
      </c>
      <c r="AM123" s="160">
        <f t="shared" ref="AM123:AM125" si="1442">AK123+1</f>
        <v>45809</v>
      </c>
      <c r="AN123" s="160">
        <f t="shared" ref="AN123:AN125" si="1443">AM123+29</f>
        <v>45838</v>
      </c>
      <c r="AO123" s="164">
        <f t="shared" ref="AO123:AO125" si="1444">IFERROR(IF(($R123-AN123)&gt;=0,0,IF(($S123-AM123)&lt;0,0,IF(AND(($S123-AN123)&gt;0,(AM123-$R123)&gt;0),$V123/365*(AN123-AM123+1),IF(AND(($S123-AN123)&lt;=0,(AM123-$R123)&gt;0),$V123/365*($S123-AM123+1),$V123/365*(AN123-$R123+1))))),0)</f>
        <v>0</v>
      </c>
      <c r="AP123" s="160">
        <f t="shared" ref="AP123:AP125" si="1445">AN123+1</f>
        <v>45839</v>
      </c>
      <c r="AQ123" s="160">
        <f t="shared" ref="AQ123:AQ125" si="1446">AP123+30</f>
        <v>45869</v>
      </c>
      <c r="AR123" s="164">
        <f t="shared" ref="AR123:AR125" si="1447">IFERROR(IF(($R123-AQ123)&gt;=0,0,IF(($S123-AP123)&lt;0,0,IF(AND(($S123-AQ123)&gt;0,(AP123-$R123)&gt;0),$V123/365*(AQ123-AP123+1),IF(AND(($S123-AQ123)&lt;=0,(AP123-$R123)&gt;0),$V123/365*($S123-AP123+1),$V123/365*(AQ123-$R123+1))))),0)</f>
        <v>0</v>
      </c>
      <c r="AS123" s="160">
        <f t="shared" ref="AS123:AS125" si="1448">AQ123+1</f>
        <v>45870</v>
      </c>
      <c r="AT123" s="160">
        <f t="shared" ref="AT123:AT125" si="1449">AS123+30</f>
        <v>45900</v>
      </c>
      <c r="AU123" s="164">
        <f t="shared" ref="AU123:AU125" si="1450">IFERROR(IF(($R123-AT123)&gt;=0,0,IF(($S123-AS123)&lt;0,0,IF(AND(($S123-AT123)&gt;0,(AS123-$R123)&gt;0),$V123/365*(AT123-AS123+1),IF(AND(($S123-AT123)&lt;=0,(AS123-$R123)&gt;0),$V123/365*($S123-AS123+1),$V123/365*(AT123-$R123+1))))),0)</f>
        <v>0</v>
      </c>
      <c r="AV123" s="160">
        <f t="shared" ref="AV123:AV125" si="1451">AT123+1</f>
        <v>45901</v>
      </c>
      <c r="AW123" s="160">
        <f t="shared" ref="AW123:AW125" si="1452">AV123+29</f>
        <v>45930</v>
      </c>
      <c r="AX123" s="164">
        <f t="shared" ref="AX123:AX125" si="1453">IFERROR(IF(($R123-AW123)&gt;=0,0,IF(($S123-AV123)&lt;0,0,IF(AND(($S123-AW123)&gt;0,(AV123-$R123)&gt;0),$V123/365*(AW123-AV123+1),IF(AND(($S123-AW123)&lt;=0,(AV123-$R123)&gt;0),$V123/365*($S123-AV123+1),$V123/365*(AW123-$R123+1))))),0)</f>
        <v>0</v>
      </c>
      <c r="AY123" s="160">
        <f t="shared" ref="AY123:AY125" si="1454">AW123+1</f>
        <v>45931</v>
      </c>
      <c r="AZ123" s="160">
        <f t="shared" ref="AZ123:AZ125" si="1455">AY123+30</f>
        <v>45961</v>
      </c>
      <c r="BA123" s="164">
        <f t="shared" ref="BA123:BA125" si="1456">IFERROR(IF(($R123-AZ123)&gt;=0,0,IF(($S123-AY123)&lt;0,0,IF(AND(($S123-AZ123)&gt;0,(AY123-$R123)&gt;0),$V123/365*(AZ123-AY123+1),IF(AND(($S123-AZ123)&lt;=0,(AY123-$R123)&gt;0),$V123/365*($S123-AY123+1),$V123/365*(AZ123-$R123+1))))),0)</f>
        <v>0</v>
      </c>
      <c r="BB123" s="160">
        <f t="shared" ref="BB123:BB125" si="1457">AZ123+1</f>
        <v>45962</v>
      </c>
      <c r="BC123" s="160">
        <f t="shared" ref="BC123:BC125" si="1458">BB123+29</f>
        <v>45991</v>
      </c>
      <c r="BD123" s="164">
        <f t="shared" ref="BD123:BD125" si="1459">IFERROR(IF(($R123-BC123)&gt;=0,0,IF(($S123-BB123)&lt;0,0,IF(AND(($S123-BC123)&gt;0,(BB123-$R123)&gt;0),$V123/365*(BC123-BB123+1),IF(AND(($S123-BC123)&lt;=0,(BB123-$R123)&gt;0),$V123/365*($S123-BB123+1),$V123/365*(BC123-$R123+1))))),0)</f>
        <v>0</v>
      </c>
      <c r="BE123" s="160">
        <f t="shared" ref="BE123:BE125" si="1460">BC123+1</f>
        <v>45992</v>
      </c>
      <c r="BF123" s="160">
        <f t="shared" ref="BF123:BF125" si="1461">BE123+30</f>
        <v>46022</v>
      </c>
      <c r="BG123" s="164">
        <f t="shared" ref="BG123:BG125" si="1462">IFERROR(IF(($R123-BF123)&gt;=0,0,IF(($S123-BE123)&lt;0,0,IF(AND(($S123-BF123)&gt;0,(BE123-$R123)&gt;0),$V123/365*(BF123-BE123+1),IF(AND(($S123-BF123)&lt;=0,(BE123-$R123)&gt;0),$V123/365*($S123-BE123+1),$V123/365*(BF123-$R123+1))))),0)</f>
        <v>0</v>
      </c>
      <c r="BH123" s="160">
        <v>46023</v>
      </c>
      <c r="BI123" s="160">
        <f t="shared" ref="BI123:BI125" si="1463">BH123+30</f>
        <v>46053</v>
      </c>
      <c r="BJ123" s="164">
        <f t="shared" ref="BJ123:BJ125" si="1464">IFERROR(IF(($R123-BI123)&gt;=0,0,IF(($S123-BH123)&lt;0,0,IF(AND(($S123-BI123)&gt;0,(BH123-$R123)&gt;0),$V123/365*(BI123-BH123+1),IF(AND(($S123-BI123)&lt;=0,(BH123-$R123)&gt;0),$V123/365*($S123-BH123+1),$V123/365*(BI123-$R123+1))))),0)</f>
        <v>0</v>
      </c>
      <c r="BK123" s="160">
        <f t="shared" ref="BK123:BK125" si="1465">BI123+1</f>
        <v>46054</v>
      </c>
      <c r="BL123" s="160">
        <f t="shared" ref="BL123:BL125" si="1466">BK123+27</f>
        <v>46081</v>
      </c>
      <c r="BM123" s="164">
        <f t="shared" ref="BM123:BM125" si="1467">IFERROR(IF(($R123-BL123)&gt;=0,0,IF(($S123-BK123)&lt;0,0,IF(AND(($S123-BL123)&gt;0,(BK123-$R123)&gt;0),$V123/365*(BL123-BK123+1),IF(AND(($S123-BL123)&lt;=0,(BK123-$R123)&gt;0),$V123/365*($S123-BK123+1),$V123/365*(BL123-$R123+1))))),0)</f>
        <v>0</v>
      </c>
      <c r="BN123" s="160">
        <f t="shared" ref="BN123:BN125" si="1468">BL123+1</f>
        <v>46082</v>
      </c>
      <c r="BO123" s="160">
        <f t="shared" ref="BO123:BO125" si="1469">BN123+30</f>
        <v>46112</v>
      </c>
      <c r="BP123" s="164">
        <f t="shared" ref="BP123:BP125" si="1470">IFERROR(IF(($R123-BO123)&gt;=0,0,IF(($S123-BN123)&lt;0,0,IF(AND(($S123-BO123)&gt;0,(BN123-$R123)&gt;0),$V123/365*(BO123-BN123+1),IF(AND(($S123-BO123)&lt;=0,(BN123-$R123)&gt;0),$V123/365*($S123-BN123+1),$V123/365*(BO123-$R123+1))))),0)</f>
        <v>0</v>
      </c>
      <c r="BQ123" s="160">
        <f t="shared" ref="BQ123:BQ125" si="1471">BO123+1</f>
        <v>46113</v>
      </c>
      <c r="BR123" s="160">
        <f t="shared" ref="BR123:BR125" si="1472">BQ123+29</f>
        <v>46142</v>
      </c>
      <c r="BS123" s="164">
        <f t="shared" ref="BS123:BS125" si="1473">IFERROR(IF(($R123-BR123)&gt;=0,0,IF(($S123-BQ123)&lt;0,0,IF(AND(($S123-BR123)&gt;0,(BQ123-$R123)&gt;0),$V123/365*(BR123-BQ123+1),IF(AND(($S123-BR123)&lt;=0,(BQ123-$R123)&gt;0),$V123/365*($S123-BQ123+1),$V123/365*(BR123-$R123+1))))),0)</f>
        <v>0</v>
      </c>
      <c r="BT123" s="160">
        <f t="shared" ref="BT123:BT125" si="1474">BR123+1</f>
        <v>46143</v>
      </c>
      <c r="BU123" s="160">
        <f t="shared" ref="BU123:BU125" si="1475">BT123+30</f>
        <v>46173</v>
      </c>
      <c r="BV123" s="164">
        <f t="shared" ref="BV123:BV125" si="1476">IFERROR(IF(($R123-BU123)&gt;=0,0,IF(($S123-BT123)&lt;0,0,IF(AND(($S123-BU123)&gt;0,(BT123-$R123)&gt;0),$V123/365*(BU123-BT123+1),IF(AND(($S123-BU123)&lt;=0,(BT123-$R123)&gt;0),$V123/365*($S123-BT123+1),$V123/365*(BU123-$R123+1))))),0)</f>
        <v>0</v>
      </c>
      <c r="BW123" s="160">
        <f t="shared" ref="BW123:BW125" si="1477">BU123+1</f>
        <v>46174</v>
      </c>
      <c r="BX123" s="160">
        <f t="shared" ref="BX123:BX125" si="1478">BW123+29</f>
        <v>46203</v>
      </c>
      <c r="BY123" s="164">
        <f t="shared" ref="BY123:BY125" si="1479">IFERROR(IF(($R123-BX123)&gt;=0,0,IF(($S123-BW123)&lt;0,0,IF(AND(($S123-BX123)&gt;0,(BW123-$R123)&gt;0),$V123/365*(BX123-BW123+1),IF(AND(($S123-BX123)&lt;=0,(BW123-$R123)&gt;0),$V123/365*($S123-BW123+1),$V123/365*(BX123-$R123+1))))),0)</f>
        <v>0</v>
      </c>
      <c r="BZ123" s="160">
        <f t="shared" ref="BZ123:BZ125" si="1480">BX123+1</f>
        <v>46204</v>
      </c>
      <c r="CA123" s="160">
        <f t="shared" ref="CA123:CA125" si="1481">BZ123+30</f>
        <v>46234</v>
      </c>
      <c r="CB123" s="164">
        <f t="shared" ref="CB123:CB125" si="1482">IFERROR(IF(($R123-CA123)&gt;=0,0,IF(($S123-BZ123)&lt;0,0,IF(AND(($S123-CA123)&gt;0,(BZ123-$R123)&gt;0),$V123/365*(CA123-BZ123+1),IF(AND(($S123-CA123)&lt;=0,(BZ123-$R123)&gt;0),$V123/365*($S123-BZ123+1),$V123/365*(CA123-$R123+1))))),0)</f>
        <v>0</v>
      </c>
      <c r="CC123" s="160">
        <f t="shared" ref="CC123:CC125" si="1483">CA123+1</f>
        <v>46235</v>
      </c>
      <c r="CD123" s="160">
        <f t="shared" ref="CD123:CD125" si="1484">CC123+30</f>
        <v>46265</v>
      </c>
      <c r="CE123" s="164">
        <f t="shared" ref="CE123:CE125" si="1485">IFERROR(IF(($R123-CD123)&gt;=0,0,IF(($S123-CC123)&lt;0,0,IF(AND(($S123-CD123)&gt;0,(CC123-$R123)&gt;0),$V123/365*(CD123-CC123+1),IF(AND(($S123-CD123)&lt;=0,(CC123-$R123)&gt;0),$V123/365*($S123-CC123+1),$V123/365*(CD123-$R123+1))))),0)</f>
        <v>0</v>
      </c>
      <c r="CF123" s="160">
        <f t="shared" ref="CF123:CF125" si="1486">CD123+1</f>
        <v>46266</v>
      </c>
      <c r="CG123" s="160">
        <f t="shared" ref="CG123:CG125" si="1487">CF123+29</f>
        <v>46295</v>
      </c>
      <c r="CH123" s="164">
        <f t="shared" ref="CH123:CH125" si="1488">IFERROR(IF(($R123-CG123)&gt;=0,0,IF(($S123-CF123)&lt;0,0,IF(AND(($S123-CG123)&gt;0,(CF123-$R123)&gt;0),$V123/365*(CG123-CF123+1),IF(AND(($S123-CG123)&lt;=0,(CF123-$R123)&gt;0),$V123/365*($S123-CF123+1),$V123/365*(CG123-$R123+1))))),0)</f>
        <v>0</v>
      </c>
      <c r="CI123" s="160">
        <f t="shared" ref="CI123:CI125" si="1489">CG123+1</f>
        <v>46296</v>
      </c>
      <c r="CJ123" s="160">
        <f t="shared" ref="CJ123:CJ125" si="1490">CI123+30</f>
        <v>46326</v>
      </c>
      <c r="CK123" s="164">
        <f t="shared" ref="CK123:CK125" si="1491">IFERROR(IF(($R123-CJ123)&gt;=0,0,IF(($S123-CI123)&lt;0,0,IF(AND(($S123-CJ123)&gt;0,(CI123-$R123)&gt;0),$V123/365*(CJ123-CI123+1),IF(AND(($S123-CJ123)&lt;=0,(CI123-$R123)&gt;0),$V123/365*($S123-CI123+1),$V123/365*(CJ123-$R123+1))))),0)</f>
        <v>0</v>
      </c>
      <c r="CL123" s="160">
        <f t="shared" ref="CL123:CL125" si="1492">CJ123+1</f>
        <v>46327</v>
      </c>
      <c r="CM123" s="160">
        <f t="shared" ref="CM123:CM125" si="1493">CL123+29</f>
        <v>46356</v>
      </c>
      <c r="CN123" s="164">
        <f t="shared" ref="CN123:CN125" si="1494">IFERROR(IF(($R123-CM123)&gt;=0,0,IF(($S123-CL123)&lt;0,0,IF(AND(($S123-CM123)&gt;0,(CL123-$R123)&gt;0),$V123/365*(CM123-CL123+1),IF(AND(($S123-CM123)&lt;=0,(CL123-$R123)&gt;0),$V123/365*($S123-CL123+1),$V123/365*(CM123-$R123+1))))),0)</f>
        <v>0</v>
      </c>
      <c r="CO123" s="160">
        <f t="shared" ref="CO123:CO125" si="1495">CM123+1</f>
        <v>46357</v>
      </c>
      <c r="CP123" s="160">
        <f t="shared" ref="CP123:CP125" si="1496">CO123+30</f>
        <v>46387</v>
      </c>
      <c r="CQ123" s="164">
        <f t="shared" ref="CQ123:CQ125" si="1497">IFERROR(IF(($R123-CP123)&gt;=0,0,IF(($S123-CO123)&lt;0,0,IF(AND(($S123-CP123)&gt;0,(CO123-$R123)&gt;0),$V123/365*(CP123-CO123+1),IF(AND(($S123-CP123)&lt;=0,(CO123-$R123)&gt;0),$V123/365*($S123-CO123+1),$V123/365*(CP123-$R123+1))))),0)</f>
        <v>0</v>
      </c>
    </row>
    <row r="124" s="86" customFormat="1" ht="24" customHeight="1" outlineLevel="4" spans="1:95">
      <c r="A124" s="125"/>
      <c r="B124" s="126"/>
      <c r="C124" s="127"/>
      <c r="D124" s="125"/>
      <c r="E124" s="126"/>
      <c r="F124" s="126"/>
      <c r="G124" s="126"/>
      <c r="H124" s="128"/>
      <c r="I124" s="128"/>
      <c r="J124" s="128">
        <f t="shared" si="814"/>
        <v>0</v>
      </c>
      <c r="K124" s="128">
        <f t="shared" si="1426"/>
        <v>3</v>
      </c>
      <c r="L124" s="153"/>
      <c r="M124" s="154">
        <f>IFERROR(VLOOKUP($L124,'2-2 引出数据_合同数据仓库'!$B$2:$BP$10000,3,FALSE),0)</f>
        <v>0</v>
      </c>
      <c r="N124" s="128"/>
      <c r="O124" s="154">
        <f>IFERROR(VLOOKUP((LEFT(VLOOKUP($L124,'2-2 引出数据_合同数据仓库'!$B$2:$BP$10000,64,FALSE),15)&amp;(RIGHT(VLOOKUP($L124,'2-2 引出数据_合同数据仓库'!$B$2:$BP$10000,64,FALSE),4)+1)),'2-2 引出数据_合同数据仓库'!$B$2:$BP$10000,3,FALSE),0)</f>
        <v>0</v>
      </c>
      <c r="P124" s="128"/>
      <c r="Q124" s="128">
        <f>IFERROR(VLOOKUP($L124,'2-2 引出数据_合同数据仓库'!$B$2:$BP$10000,28,FALSE),0)</f>
        <v>0</v>
      </c>
      <c r="R124" s="128">
        <f>IFERROR(VLOOKUP($L124,'2-2 引出数据_合同数据仓库'!$B$2:$BP$10000,29,FALSE),0)</f>
        <v>0</v>
      </c>
      <c r="S124" s="128">
        <f>IFERROR(VLOOKUP($L124,'2-2 引出数据_合同数据仓库'!$B$2:$BP$10000,4,FALSE),0)</f>
        <v>0</v>
      </c>
      <c r="T124" s="128"/>
      <c r="U124" s="128">
        <f>IFERROR(VLOOKUP($L124,'2-2 引出数据_合同数据仓库'!$B$2:$BP$10000,15,FALSE),0)</f>
        <v>0</v>
      </c>
      <c r="V124" s="128">
        <f t="shared" si="1427"/>
        <v>0</v>
      </c>
      <c r="W124" s="128"/>
      <c r="X124" s="160">
        <v>45658</v>
      </c>
      <c r="Y124" s="160">
        <f t="shared" si="1428"/>
        <v>45688</v>
      </c>
      <c r="Z124" s="164">
        <f t="shared" si="1429"/>
        <v>0</v>
      </c>
      <c r="AA124" s="160">
        <f t="shared" si="1430"/>
        <v>45689</v>
      </c>
      <c r="AB124" s="160">
        <f t="shared" si="1431"/>
        <v>45716</v>
      </c>
      <c r="AC124" s="164">
        <f t="shared" si="1432"/>
        <v>0</v>
      </c>
      <c r="AD124" s="160">
        <f t="shared" si="1433"/>
        <v>45717</v>
      </c>
      <c r="AE124" s="160">
        <f t="shared" si="1434"/>
        <v>45747</v>
      </c>
      <c r="AF124" s="164">
        <f t="shared" si="1435"/>
        <v>0</v>
      </c>
      <c r="AG124" s="160">
        <f t="shared" si="1436"/>
        <v>45748</v>
      </c>
      <c r="AH124" s="160">
        <f t="shared" si="1437"/>
        <v>45777</v>
      </c>
      <c r="AI124" s="164">
        <f t="shared" si="1438"/>
        <v>0</v>
      </c>
      <c r="AJ124" s="160">
        <f t="shared" si="1439"/>
        <v>45778</v>
      </c>
      <c r="AK124" s="160">
        <f t="shared" si="1440"/>
        <v>45808</v>
      </c>
      <c r="AL124" s="164">
        <f t="shared" si="1441"/>
        <v>0</v>
      </c>
      <c r="AM124" s="160">
        <f t="shared" si="1442"/>
        <v>45809</v>
      </c>
      <c r="AN124" s="160">
        <f t="shared" si="1443"/>
        <v>45838</v>
      </c>
      <c r="AO124" s="164">
        <f t="shared" si="1444"/>
        <v>0</v>
      </c>
      <c r="AP124" s="160">
        <f t="shared" si="1445"/>
        <v>45839</v>
      </c>
      <c r="AQ124" s="160">
        <f t="shared" si="1446"/>
        <v>45869</v>
      </c>
      <c r="AR124" s="164">
        <f t="shared" si="1447"/>
        <v>0</v>
      </c>
      <c r="AS124" s="160">
        <f t="shared" si="1448"/>
        <v>45870</v>
      </c>
      <c r="AT124" s="160">
        <f t="shared" si="1449"/>
        <v>45900</v>
      </c>
      <c r="AU124" s="164">
        <f t="shared" si="1450"/>
        <v>0</v>
      </c>
      <c r="AV124" s="160">
        <f t="shared" si="1451"/>
        <v>45901</v>
      </c>
      <c r="AW124" s="160">
        <f t="shared" si="1452"/>
        <v>45930</v>
      </c>
      <c r="AX124" s="164">
        <f t="shared" si="1453"/>
        <v>0</v>
      </c>
      <c r="AY124" s="160">
        <f t="shared" si="1454"/>
        <v>45931</v>
      </c>
      <c r="AZ124" s="160">
        <f t="shared" si="1455"/>
        <v>45961</v>
      </c>
      <c r="BA124" s="164">
        <f t="shared" si="1456"/>
        <v>0</v>
      </c>
      <c r="BB124" s="160">
        <f t="shared" si="1457"/>
        <v>45962</v>
      </c>
      <c r="BC124" s="160">
        <f t="shared" si="1458"/>
        <v>45991</v>
      </c>
      <c r="BD124" s="164">
        <f t="shared" si="1459"/>
        <v>0</v>
      </c>
      <c r="BE124" s="160">
        <f t="shared" si="1460"/>
        <v>45992</v>
      </c>
      <c r="BF124" s="160">
        <f t="shared" si="1461"/>
        <v>46022</v>
      </c>
      <c r="BG124" s="164">
        <f t="shared" si="1462"/>
        <v>0</v>
      </c>
      <c r="BH124" s="160">
        <v>46023</v>
      </c>
      <c r="BI124" s="160">
        <f t="shared" si="1463"/>
        <v>46053</v>
      </c>
      <c r="BJ124" s="164">
        <f t="shared" si="1464"/>
        <v>0</v>
      </c>
      <c r="BK124" s="160">
        <f t="shared" si="1465"/>
        <v>46054</v>
      </c>
      <c r="BL124" s="160">
        <f t="shared" si="1466"/>
        <v>46081</v>
      </c>
      <c r="BM124" s="164">
        <f t="shared" si="1467"/>
        <v>0</v>
      </c>
      <c r="BN124" s="160">
        <f t="shared" si="1468"/>
        <v>46082</v>
      </c>
      <c r="BO124" s="160">
        <f t="shared" si="1469"/>
        <v>46112</v>
      </c>
      <c r="BP124" s="164">
        <f t="shared" si="1470"/>
        <v>0</v>
      </c>
      <c r="BQ124" s="160">
        <f t="shared" si="1471"/>
        <v>46113</v>
      </c>
      <c r="BR124" s="160">
        <f t="shared" si="1472"/>
        <v>46142</v>
      </c>
      <c r="BS124" s="164">
        <f t="shared" si="1473"/>
        <v>0</v>
      </c>
      <c r="BT124" s="160">
        <f t="shared" si="1474"/>
        <v>46143</v>
      </c>
      <c r="BU124" s="160">
        <f t="shared" si="1475"/>
        <v>46173</v>
      </c>
      <c r="BV124" s="164">
        <f t="shared" si="1476"/>
        <v>0</v>
      </c>
      <c r="BW124" s="160">
        <f t="shared" si="1477"/>
        <v>46174</v>
      </c>
      <c r="BX124" s="160">
        <f t="shared" si="1478"/>
        <v>46203</v>
      </c>
      <c r="BY124" s="164">
        <f t="shared" si="1479"/>
        <v>0</v>
      </c>
      <c r="BZ124" s="160">
        <f t="shared" si="1480"/>
        <v>46204</v>
      </c>
      <c r="CA124" s="160">
        <f t="shared" si="1481"/>
        <v>46234</v>
      </c>
      <c r="CB124" s="164">
        <f t="shared" si="1482"/>
        <v>0</v>
      </c>
      <c r="CC124" s="160">
        <f t="shared" si="1483"/>
        <v>46235</v>
      </c>
      <c r="CD124" s="160">
        <f t="shared" si="1484"/>
        <v>46265</v>
      </c>
      <c r="CE124" s="164">
        <f t="shared" si="1485"/>
        <v>0</v>
      </c>
      <c r="CF124" s="160">
        <f t="shared" si="1486"/>
        <v>46266</v>
      </c>
      <c r="CG124" s="160">
        <f t="shared" si="1487"/>
        <v>46295</v>
      </c>
      <c r="CH124" s="164">
        <f t="shared" si="1488"/>
        <v>0</v>
      </c>
      <c r="CI124" s="160">
        <f t="shared" si="1489"/>
        <v>46296</v>
      </c>
      <c r="CJ124" s="160">
        <f t="shared" si="1490"/>
        <v>46326</v>
      </c>
      <c r="CK124" s="164">
        <f t="shared" si="1491"/>
        <v>0</v>
      </c>
      <c r="CL124" s="160">
        <f t="shared" si="1492"/>
        <v>46327</v>
      </c>
      <c r="CM124" s="160">
        <f t="shared" si="1493"/>
        <v>46356</v>
      </c>
      <c r="CN124" s="164">
        <f t="shared" si="1494"/>
        <v>0</v>
      </c>
      <c r="CO124" s="160">
        <f t="shared" si="1495"/>
        <v>46357</v>
      </c>
      <c r="CP124" s="160">
        <f t="shared" si="1496"/>
        <v>46387</v>
      </c>
      <c r="CQ124" s="164">
        <f t="shared" si="1497"/>
        <v>0</v>
      </c>
    </row>
    <row r="125" s="86" customFormat="1" ht="24" customHeight="1" outlineLevel="4" spans="1:95">
      <c r="A125" s="125"/>
      <c r="B125" s="126"/>
      <c r="C125" s="127"/>
      <c r="D125" s="125"/>
      <c r="E125" s="126"/>
      <c r="F125" s="126"/>
      <c r="G125" s="126"/>
      <c r="H125" s="128"/>
      <c r="I125" s="128"/>
      <c r="J125" s="128">
        <f t="shared" si="814"/>
        <v>0</v>
      </c>
      <c r="K125" s="128">
        <f t="shared" si="1426"/>
        <v>4</v>
      </c>
      <c r="L125" s="153"/>
      <c r="M125" s="154">
        <f>IFERROR(VLOOKUP($L125,'2-2 引出数据_合同数据仓库'!$B$2:$BP$10000,3,FALSE),0)</f>
        <v>0</v>
      </c>
      <c r="N125" s="128"/>
      <c r="O125" s="154">
        <f>IFERROR(VLOOKUP((LEFT(VLOOKUP($L125,'2-2 引出数据_合同数据仓库'!$B$2:$BP$10000,64,FALSE),15)&amp;(RIGHT(VLOOKUP($L125,'2-2 引出数据_合同数据仓库'!$B$2:$BP$10000,64,FALSE),4)+1)),'2-2 引出数据_合同数据仓库'!$B$2:$BP$10000,3,FALSE),0)</f>
        <v>0</v>
      </c>
      <c r="P125" s="128"/>
      <c r="Q125" s="128">
        <f>IFERROR(VLOOKUP($L125,'2-2 引出数据_合同数据仓库'!$B$2:$BP$10000,28,FALSE),0)</f>
        <v>0</v>
      </c>
      <c r="R125" s="128">
        <f>IFERROR(VLOOKUP($L125,'2-2 引出数据_合同数据仓库'!$B$2:$BP$10000,29,FALSE),0)</f>
        <v>0</v>
      </c>
      <c r="S125" s="128">
        <f>IFERROR(VLOOKUP($L125,'2-2 引出数据_合同数据仓库'!$B$2:$BP$10000,4,FALSE),0)</f>
        <v>0</v>
      </c>
      <c r="T125" s="128"/>
      <c r="U125" s="128">
        <f>IFERROR(VLOOKUP($L125,'2-2 引出数据_合同数据仓库'!$B$2:$BP$10000,15,FALSE),0)</f>
        <v>0</v>
      </c>
      <c r="V125" s="128">
        <f t="shared" si="1427"/>
        <v>0</v>
      </c>
      <c r="W125" s="128"/>
      <c r="X125" s="160">
        <v>45658</v>
      </c>
      <c r="Y125" s="160">
        <f t="shared" si="1428"/>
        <v>45688</v>
      </c>
      <c r="Z125" s="164">
        <f t="shared" si="1429"/>
        <v>0</v>
      </c>
      <c r="AA125" s="160">
        <f t="shared" si="1430"/>
        <v>45689</v>
      </c>
      <c r="AB125" s="160">
        <f t="shared" si="1431"/>
        <v>45716</v>
      </c>
      <c r="AC125" s="164">
        <f t="shared" si="1432"/>
        <v>0</v>
      </c>
      <c r="AD125" s="160">
        <f t="shared" si="1433"/>
        <v>45717</v>
      </c>
      <c r="AE125" s="160">
        <f t="shared" si="1434"/>
        <v>45747</v>
      </c>
      <c r="AF125" s="164">
        <f t="shared" si="1435"/>
        <v>0</v>
      </c>
      <c r="AG125" s="160">
        <f t="shared" si="1436"/>
        <v>45748</v>
      </c>
      <c r="AH125" s="160">
        <f t="shared" si="1437"/>
        <v>45777</v>
      </c>
      <c r="AI125" s="164">
        <f t="shared" si="1438"/>
        <v>0</v>
      </c>
      <c r="AJ125" s="160">
        <f t="shared" si="1439"/>
        <v>45778</v>
      </c>
      <c r="AK125" s="160">
        <f t="shared" si="1440"/>
        <v>45808</v>
      </c>
      <c r="AL125" s="164">
        <f t="shared" si="1441"/>
        <v>0</v>
      </c>
      <c r="AM125" s="160">
        <f t="shared" si="1442"/>
        <v>45809</v>
      </c>
      <c r="AN125" s="160">
        <f t="shared" si="1443"/>
        <v>45838</v>
      </c>
      <c r="AO125" s="164">
        <f t="shared" si="1444"/>
        <v>0</v>
      </c>
      <c r="AP125" s="160">
        <f t="shared" si="1445"/>
        <v>45839</v>
      </c>
      <c r="AQ125" s="160">
        <f t="shared" si="1446"/>
        <v>45869</v>
      </c>
      <c r="AR125" s="164">
        <f t="shared" si="1447"/>
        <v>0</v>
      </c>
      <c r="AS125" s="160">
        <f t="shared" si="1448"/>
        <v>45870</v>
      </c>
      <c r="AT125" s="160">
        <f t="shared" si="1449"/>
        <v>45900</v>
      </c>
      <c r="AU125" s="164">
        <f t="shared" si="1450"/>
        <v>0</v>
      </c>
      <c r="AV125" s="160">
        <f t="shared" si="1451"/>
        <v>45901</v>
      </c>
      <c r="AW125" s="160">
        <f t="shared" si="1452"/>
        <v>45930</v>
      </c>
      <c r="AX125" s="164">
        <f t="shared" si="1453"/>
        <v>0</v>
      </c>
      <c r="AY125" s="160">
        <f t="shared" si="1454"/>
        <v>45931</v>
      </c>
      <c r="AZ125" s="160">
        <f t="shared" si="1455"/>
        <v>45961</v>
      </c>
      <c r="BA125" s="164">
        <f t="shared" si="1456"/>
        <v>0</v>
      </c>
      <c r="BB125" s="160">
        <f t="shared" si="1457"/>
        <v>45962</v>
      </c>
      <c r="BC125" s="160">
        <f t="shared" si="1458"/>
        <v>45991</v>
      </c>
      <c r="BD125" s="164">
        <f t="shared" si="1459"/>
        <v>0</v>
      </c>
      <c r="BE125" s="160">
        <f t="shared" si="1460"/>
        <v>45992</v>
      </c>
      <c r="BF125" s="160">
        <f t="shared" si="1461"/>
        <v>46022</v>
      </c>
      <c r="BG125" s="164">
        <f t="shared" si="1462"/>
        <v>0</v>
      </c>
      <c r="BH125" s="160">
        <v>46023</v>
      </c>
      <c r="BI125" s="160">
        <f t="shared" si="1463"/>
        <v>46053</v>
      </c>
      <c r="BJ125" s="164">
        <f t="shared" si="1464"/>
        <v>0</v>
      </c>
      <c r="BK125" s="160">
        <f t="shared" si="1465"/>
        <v>46054</v>
      </c>
      <c r="BL125" s="160">
        <f t="shared" si="1466"/>
        <v>46081</v>
      </c>
      <c r="BM125" s="164">
        <f t="shared" si="1467"/>
        <v>0</v>
      </c>
      <c r="BN125" s="160">
        <f t="shared" si="1468"/>
        <v>46082</v>
      </c>
      <c r="BO125" s="160">
        <f t="shared" si="1469"/>
        <v>46112</v>
      </c>
      <c r="BP125" s="164">
        <f t="shared" si="1470"/>
        <v>0</v>
      </c>
      <c r="BQ125" s="160">
        <f t="shared" si="1471"/>
        <v>46113</v>
      </c>
      <c r="BR125" s="160">
        <f t="shared" si="1472"/>
        <v>46142</v>
      </c>
      <c r="BS125" s="164">
        <f t="shared" si="1473"/>
        <v>0</v>
      </c>
      <c r="BT125" s="160">
        <f t="shared" si="1474"/>
        <v>46143</v>
      </c>
      <c r="BU125" s="160">
        <f t="shared" si="1475"/>
        <v>46173</v>
      </c>
      <c r="BV125" s="164">
        <f t="shared" si="1476"/>
        <v>0</v>
      </c>
      <c r="BW125" s="160">
        <f t="shared" si="1477"/>
        <v>46174</v>
      </c>
      <c r="BX125" s="160">
        <f t="shared" si="1478"/>
        <v>46203</v>
      </c>
      <c r="BY125" s="164">
        <f t="shared" si="1479"/>
        <v>0</v>
      </c>
      <c r="BZ125" s="160">
        <f t="shared" si="1480"/>
        <v>46204</v>
      </c>
      <c r="CA125" s="160">
        <f t="shared" si="1481"/>
        <v>46234</v>
      </c>
      <c r="CB125" s="164">
        <f t="shared" si="1482"/>
        <v>0</v>
      </c>
      <c r="CC125" s="160">
        <f t="shared" si="1483"/>
        <v>46235</v>
      </c>
      <c r="CD125" s="160">
        <f t="shared" si="1484"/>
        <v>46265</v>
      </c>
      <c r="CE125" s="164">
        <f t="shared" si="1485"/>
        <v>0</v>
      </c>
      <c r="CF125" s="160">
        <f t="shared" si="1486"/>
        <v>46266</v>
      </c>
      <c r="CG125" s="160">
        <f t="shared" si="1487"/>
        <v>46295</v>
      </c>
      <c r="CH125" s="164">
        <f t="shared" si="1488"/>
        <v>0</v>
      </c>
      <c r="CI125" s="160">
        <f t="shared" si="1489"/>
        <v>46296</v>
      </c>
      <c r="CJ125" s="160">
        <f t="shared" si="1490"/>
        <v>46326</v>
      </c>
      <c r="CK125" s="164">
        <f t="shared" si="1491"/>
        <v>0</v>
      </c>
      <c r="CL125" s="160">
        <f t="shared" si="1492"/>
        <v>46327</v>
      </c>
      <c r="CM125" s="160">
        <f t="shared" si="1493"/>
        <v>46356</v>
      </c>
      <c r="CN125" s="164">
        <f t="shared" si="1494"/>
        <v>0</v>
      </c>
      <c r="CO125" s="160">
        <f t="shared" si="1495"/>
        <v>46357</v>
      </c>
      <c r="CP125" s="160">
        <f t="shared" si="1496"/>
        <v>46387</v>
      </c>
      <c r="CQ125" s="164">
        <f t="shared" si="1497"/>
        <v>0</v>
      </c>
    </row>
    <row r="126" s="86" customFormat="1" ht="24" customHeight="1" outlineLevel="4" spans="1:95">
      <c r="A126" s="129" t="s">
        <v>2806</v>
      </c>
      <c r="B126" s="130"/>
      <c r="C126" s="130"/>
      <c r="D126" s="130"/>
      <c r="E126" s="130"/>
      <c r="F126" s="130"/>
      <c r="G126" s="131"/>
      <c r="H126" s="132"/>
      <c r="I126" s="132"/>
      <c r="J126" s="132"/>
      <c r="K126" s="132"/>
      <c r="L126" s="155"/>
      <c r="M126" s="155"/>
      <c r="N126" s="132"/>
      <c r="O126" s="132"/>
      <c r="P126" s="132"/>
      <c r="Q126" s="132"/>
      <c r="R126" s="132"/>
      <c r="S126" s="132"/>
      <c r="T126" s="132"/>
      <c r="U126" s="132"/>
      <c r="V126" s="132"/>
      <c r="W126" s="132"/>
      <c r="X126" s="132"/>
      <c r="Y126" s="132"/>
      <c r="Z126" s="132"/>
      <c r="AA126" s="132"/>
      <c r="AB126" s="132"/>
      <c r="AC126" s="132"/>
      <c r="AD126" s="132"/>
      <c r="AE126" s="132"/>
      <c r="AF126" s="132"/>
      <c r="AG126" s="132"/>
      <c r="AH126" s="132"/>
      <c r="AI126" s="132"/>
      <c r="AJ126" s="132"/>
      <c r="AK126" s="132"/>
      <c r="AL126" s="132"/>
      <c r="AM126" s="132"/>
      <c r="AN126" s="132"/>
      <c r="AO126" s="132"/>
      <c r="AP126" s="132"/>
      <c r="AQ126" s="132"/>
      <c r="AR126" s="132"/>
      <c r="AS126" s="132"/>
      <c r="AT126" s="132"/>
      <c r="AU126" s="132"/>
      <c r="AV126" s="132"/>
      <c r="AW126" s="132"/>
      <c r="AX126" s="132"/>
      <c r="AY126" s="132"/>
      <c r="AZ126" s="132"/>
      <c r="BA126" s="132"/>
      <c r="BB126" s="132"/>
      <c r="BC126" s="132"/>
      <c r="BD126" s="132"/>
      <c r="BE126" s="132"/>
      <c r="BF126" s="132"/>
      <c r="BG126" s="132"/>
      <c r="BH126" s="132"/>
      <c r="BI126" s="132"/>
      <c r="BJ126" s="132"/>
      <c r="BK126" s="132"/>
      <c r="BL126" s="132"/>
      <c r="BM126" s="132"/>
      <c r="BN126" s="132"/>
      <c r="BO126" s="132"/>
      <c r="BP126" s="132"/>
      <c r="BQ126" s="132"/>
      <c r="BR126" s="132"/>
      <c r="BS126" s="132"/>
      <c r="BT126" s="132"/>
      <c r="BU126" s="132"/>
      <c r="BV126" s="132"/>
      <c r="BW126" s="132"/>
      <c r="BX126" s="132"/>
      <c r="BY126" s="132"/>
      <c r="BZ126" s="132"/>
      <c r="CA126" s="132"/>
      <c r="CB126" s="132"/>
      <c r="CC126" s="132"/>
      <c r="CD126" s="132"/>
      <c r="CE126" s="132"/>
      <c r="CF126" s="132"/>
      <c r="CG126" s="132"/>
      <c r="CH126" s="132"/>
      <c r="CI126" s="132"/>
      <c r="CJ126" s="132"/>
      <c r="CK126" s="132"/>
      <c r="CL126" s="132"/>
      <c r="CM126" s="132"/>
      <c r="CN126" s="132"/>
      <c r="CO126" s="132"/>
      <c r="CP126" s="132"/>
      <c r="CQ126" s="132"/>
    </row>
    <row r="127" ht="24" customHeight="1" outlineLevel="3" spans="1:95">
      <c r="A127" s="121"/>
      <c r="B127" s="122" t="s">
        <v>784</v>
      </c>
      <c r="C127" s="123" t="s">
        <v>22</v>
      </c>
      <c r="D127" s="121" t="s">
        <v>23</v>
      </c>
      <c r="E127" s="122"/>
      <c r="F127" s="122"/>
      <c r="G127" s="122"/>
      <c r="H127" s="124">
        <f>X127+AA127+AD127+AG127+AJ127+AM127+AP127+AS127+AV127+AY127+BB127+BE127</f>
        <v>0</v>
      </c>
      <c r="I127" s="124">
        <f>Y127+AB127+AE127+AH127+AK127+AN127+AQ127+AT127+AW127+AZ127+BC127+BF127</f>
        <v>0</v>
      </c>
      <c r="J127" s="124">
        <f t="shared" si="814"/>
        <v>0</v>
      </c>
      <c r="K127" s="124"/>
      <c r="L127" s="152"/>
      <c r="M127" s="152"/>
      <c r="N127" s="124"/>
      <c r="O127" s="124"/>
      <c r="P127" s="124"/>
      <c r="Q127" s="124"/>
      <c r="R127" s="124"/>
      <c r="S127" s="124"/>
      <c r="T127" s="124"/>
      <c r="U127" s="124"/>
      <c r="V127" s="124"/>
      <c r="W127" s="124"/>
      <c r="X127" s="124">
        <f>VLOOKUP($C127,'1 预算编制表单'!$C:$BJ,27,FALSE)</f>
        <v>0</v>
      </c>
      <c r="Y127" s="124">
        <f>X127-Z127</f>
        <v>0</v>
      </c>
      <c r="Z127" s="124">
        <f>SUM(Z128:Z132)</f>
        <v>0</v>
      </c>
      <c r="AA127" s="124">
        <f>VLOOKUP($C127,'1 预算编制表单'!$C:$BJ,30,FALSE)</f>
        <v>0</v>
      </c>
      <c r="AB127" s="124">
        <f>AA127-AC127</f>
        <v>0</v>
      </c>
      <c r="AC127" s="124">
        <f>SUM(AC128:AC132)</f>
        <v>0</v>
      </c>
      <c r="AD127" s="124">
        <f>VLOOKUP($C127,'1 预算编制表单'!$C:$BJ,33,FALSE)</f>
        <v>0</v>
      </c>
      <c r="AE127" s="124">
        <f>AD127-AF127</f>
        <v>0</v>
      </c>
      <c r="AF127" s="124">
        <f>SUM(AF128:AF132)</f>
        <v>0</v>
      </c>
      <c r="AG127" s="124">
        <f>VLOOKUP($C127,'1 预算编制表单'!$C:$BJ,36,FALSE)</f>
        <v>0</v>
      </c>
      <c r="AH127" s="124">
        <f>AG127-AI127</f>
        <v>0</v>
      </c>
      <c r="AI127" s="124">
        <f>SUM(AI128:AI132)</f>
        <v>0</v>
      </c>
      <c r="AJ127" s="124">
        <f>VLOOKUP($C127,'1 预算编制表单'!$C:$BJ,39,FALSE)</f>
        <v>0</v>
      </c>
      <c r="AK127" s="124">
        <f>AJ127-AL127</f>
        <v>0</v>
      </c>
      <c r="AL127" s="124">
        <f>SUM(AL128:AL132)</f>
        <v>0</v>
      </c>
      <c r="AM127" s="124">
        <f>VLOOKUP($C127,'1 预算编制表单'!$C:$BJ,42,FALSE)</f>
        <v>0</v>
      </c>
      <c r="AN127" s="124">
        <f>AM127-AO127</f>
        <v>0</v>
      </c>
      <c r="AO127" s="124">
        <f>SUM(AO128:AO132)</f>
        <v>0</v>
      </c>
      <c r="AP127" s="124">
        <f>VLOOKUP($C127,'1 预算编制表单'!$C:$BJ,45,FALSE)</f>
        <v>0</v>
      </c>
      <c r="AQ127" s="124">
        <f>AP127-AR127</f>
        <v>0</v>
      </c>
      <c r="AR127" s="124">
        <f>SUM(AR128:AR132)</f>
        <v>0</v>
      </c>
      <c r="AS127" s="124">
        <f>VLOOKUP($C127,'1 预算编制表单'!$C:$BJ,48,FALSE)</f>
        <v>0</v>
      </c>
      <c r="AT127" s="124">
        <f>AS127-AU127</f>
        <v>0</v>
      </c>
      <c r="AU127" s="124">
        <f>SUM(AU128:AU132)</f>
        <v>0</v>
      </c>
      <c r="AV127" s="124">
        <f>VLOOKUP($C127,'1 预算编制表单'!$C:$BJ,51,FALSE)</f>
        <v>0</v>
      </c>
      <c r="AW127" s="124">
        <f>AV127-AX127</f>
        <v>0</v>
      </c>
      <c r="AX127" s="124">
        <f>SUM(AX128:AX132)</f>
        <v>0</v>
      </c>
      <c r="AY127" s="124">
        <f>VLOOKUP($C127,'1 预算编制表单'!$C:$BJ,54,FALSE)</f>
        <v>0</v>
      </c>
      <c r="AZ127" s="124">
        <f>AY127-BA127</f>
        <v>0</v>
      </c>
      <c r="BA127" s="124">
        <f>SUM(BA128:BA132)</f>
        <v>0</v>
      </c>
      <c r="BB127" s="124">
        <f>VLOOKUP($C127,'1 预算编制表单'!$C:$BJ,57,FALSE)</f>
        <v>0</v>
      </c>
      <c r="BC127" s="124">
        <f>BB127-BD127</f>
        <v>0</v>
      </c>
      <c r="BD127" s="124">
        <f>SUM(BD128:BD132)</f>
        <v>0</v>
      </c>
      <c r="BE127" s="124">
        <f>VLOOKUP($C127,'1 预算编制表单'!$C:$BJ,60,FALSE)</f>
        <v>0</v>
      </c>
      <c r="BF127" s="124">
        <f>BE127-BG127</f>
        <v>0</v>
      </c>
      <c r="BG127" s="124">
        <f>SUM(BG128:BG132)</f>
        <v>0</v>
      </c>
      <c r="BH127" s="124">
        <f>VLOOKUP($C127,'1 预算编制表单'!$C:$BJ,27,FALSE)</f>
        <v>0</v>
      </c>
      <c r="BI127" s="124">
        <f>BH127-BJ127</f>
        <v>0</v>
      </c>
      <c r="BJ127" s="124">
        <f>SUM(BJ128:BJ132)</f>
        <v>0</v>
      </c>
      <c r="BK127" s="124">
        <f>VLOOKUP($C127,'1 预算编制表单'!$C:$BJ,30,FALSE)</f>
        <v>0</v>
      </c>
      <c r="BL127" s="124">
        <f>BK127-BM127</f>
        <v>0</v>
      </c>
      <c r="BM127" s="124">
        <f>SUM(BM128:BM132)</f>
        <v>0</v>
      </c>
      <c r="BN127" s="124">
        <f>VLOOKUP($C127,'1 预算编制表单'!$C:$BJ,33,FALSE)</f>
        <v>0</v>
      </c>
      <c r="BO127" s="124">
        <f>BN127-BP127</f>
        <v>0</v>
      </c>
      <c r="BP127" s="124">
        <f>SUM(BP128:BP132)</f>
        <v>0</v>
      </c>
      <c r="BQ127" s="124">
        <f>VLOOKUP($C127,'1 预算编制表单'!$C:$BJ,36,FALSE)</f>
        <v>0</v>
      </c>
      <c r="BR127" s="124">
        <f>BQ127-BS127</f>
        <v>0</v>
      </c>
      <c r="BS127" s="124">
        <f>SUM(BS128:BS132)</f>
        <v>0</v>
      </c>
      <c r="BT127" s="124">
        <f>VLOOKUP($C127,'1 预算编制表单'!$C:$BJ,39,FALSE)</f>
        <v>0</v>
      </c>
      <c r="BU127" s="124">
        <f>BT127-BV127</f>
        <v>0</v>
      </c>
      <c r="BV127" s="124">
        <f>SUM(BV128:BV132)</f>
        <v>0</v>
      </c>
      <c r="BW127" s="124">
        <f>VLOOKUP($C127,'1 预算编制表单'!$C:$BJ,42,FALSE)</f>
        <v>0</v>
      </c>
      <c r="BX127" s="124">
        <f>BW127-BY127</f>
        <v>0</v>
      </c>
      <c r="BY127" s="124">
        <f>SUM(BY128:BY132)</f>
        <v>0</v>
      </c>
      <c r="BZ127" s="124">
        <f>VLOOKUP($C127,'1 预算编制表单'!$C:$BJ,45,FALSE)</f>
        <v>0</v>
      </c>
      <c r="CA127" s="124">
        <f>BZ127-CB127</f>
        <v>0</v>
      </c>
      <c r="CB127" s="124">
        <f>SUM(CB128:CB132)</f>
        <v>0</v>
      </c>
      <c r="CC127" s="124">
        <f>VLOOKUP($C127,'1 预算编制表单'!$C:$BJ,48,FALSE)</f>
        <v>0</v>
      </c>
      <c r="CD127" s="124">
        <f>CC127-CE127</f>
        <v>0</v>
      </c>
      <c r="CE127" s="124">
        <f>SUM(CE128:CE132)</f>
        <v>0</v>
      </c>
      <c r="CF127" s="124">
        <f>VLOOKUP($C127,'1 预算编制表单'!$C:$BJ,51,FALSE)</f>
        <v>0</v>
      </c>
      <c r="CG127" s="124">
        <f>CF127-CH127</f>
        <v>0</v>
      </c>
      <c r="CH127" s="124">
        <f>SUM(CH128:CH132)</f>
        <v>0</v>
      </c>
      <c r="CI127" s="124">
        <f>VLOOKUP($C127,'1 预算编制表单'!$C:$BJ,54,FALSE)</f>
        <v>0</v>
      </c>
      <c r="CJ127" s="124">
        <f>CI127-CK127</f>
        <v>0</v>
      </c>
      <c r="CK127" s="124">
        <f>SUM(CK128:CK132)</f>
        <v>0</v>
      </c>
      <c r="CL127" s="124">
        <f>VLOOKUP($C127,'1 预算编制表单'!$C:$BJ,57,FALSE)</f>
        <v>0</v>
      </c>
      <c r="CM127" s="124">
        <f>CL127-CN127</f>
        <v>0</v>
      </c>
      <c r="CN127" s="124">
        <f>SUM(CN128:CN132)</f>
        <v>0</v>
      </c>
      <c r="CO127" s="124">
        <f>VLOOKUP($C127,'1 预算编制表单'!$C:$BJ,60,FALSE)</f>
        <v>0</v>
      </c>
      <c r="CP127" s="124">
        <f>CO127-CQ127</f>
        <v>0</v>
      </c>
      <c r="CQ127" s="124">
        <f>SUM(CQ128:CQ132)</f>
        <v>0</v>
      </c>
    </row>
    <row r="128" s="86" customFormat="1" ht="24" customHeight="1" outlineLevel="4" spans="1:95">
      <c r="A128" s="125"/>
      <c r="B128" s="126"/>
      <c r="C128" s="127"/>
      <c r="D128" s="125"/>
      <c r="E128" s="126"/>
      <c r="F128" s="126"/>
      <c r="G128" s="126"/>
      <c r="H128" s="128"/>
      <c r="I128" s="128"/>
      <c r="J128" s="128">
        <f t="shared" si="814"/>
        <v>0</v>
      </c>
      <c r="K128" s="128">
        <v>1</v>
      </c>
      <c r="L128" s="153"/>
      <c r="M128" s="154">
        <f>IFERROR(VLOOKUP($L128,'2-2 引出数据_合同数据仓库'!$B$2:$BP$10000,3,FALSE),0)</f>
        <v>0</v>
      </c>
      <c r="N128" s="128"/>
      <c r="O128" s="154">
        <f>IFERROR(VLOOKUP((LEFT(VLOOKUP($L128,'2-2 引出数据_合同数据仓库'!$B$2:$BP$10000,64,FALSE),15)&amp;(RIGHT(VLOOKUP($L128,'2-2 引出数据_合同数据仓库'!$B$2:$BP$10000,64,FALSE),4)+1)),'2-2 引出数据_合同数据仓库'!$B$2:$BP$10000,3,FALSE),0)</f>
        <v>0</v>
      </c>
      <c r="P128" s="128"/>
      <c r="Q128" s="128">
        <f>IFERROR(VLOOKUP($L128,'2-2 引出数据_合同数据仓库'!$B$2:$BP$10000,28,FALSE),0)</f>
        <v>0</v>
      </c>
      <c r="R128" s="128">
        <f>IFERROR(VLOOKUP($L128,'2-2 引出数据_合同数据仓库'!$B$2:$BP$10000,29,FALSE),0)</f>
        <v>0</v>
      </c>
      <c r="S128" s="128">
        <f>IFERROR(VLOOKUP($L128,'2-2 引出数据_合同数据仓库'!$B$2:$BP$10000,4,FALSE),0)</f>
        <v>0</v>
      </c>
      <c r="T128" s="128"/>
      <c r="U128" s="128">
        <f>IFERROR(VLOOKUP($L128,'2-2 引出数据_合同数据仓库'!$B$2:$BP$10000,15,FALSE),0)</f>
        <v>0</v>
      </c>
      <c r="V128" s="128">
        <f t="shared" ref="V128:V131" si="1498">U128/(S128-R128+1)*365</f>
        <v>0</v>
      </c>
      <c r="W128" s="128"/>
      <c r="X128" s="160">
        <v>45658</v>
      </c>
      <c r="Y128" s="160">
        <f t="shared" ref="Y128:Y131" si="1499">X128+30</f>
        <v>45688</v>
      </c>
      <c r="Z128" s="164">
        <f t="shared" ref="Z128:Z131" si="1500">IFERROR(IF(($R128-Y128)&gt;=0,0,IF(($S128-X128)&lt;0,0,IF(AND(($S128-Y128)&gt;0,(X128-$R128)&gt;0),$V128/365*(Y128-X128+1),IF(AND(($S128-Y128)&lt;=0,(X128-$R128)&gt;0),$V128/365*($S128-X128+1),$V128/365*(Y128-$R128+1))))),0)</f>
        <v>0</v>
      </c>
      <c r="AA128" s="160">
        <f t="shared" ref="AA128:AA131" si="1501">Y128+1</f>
        <v>45689</v>
      </c>
      <c r="AB128" s="160">
        <f t="shared" ref="AB128:AB131" si="1502">AA128+27</f>
        <v>45716</v>
      </c>
      <c r="AC128" s="164">
        <f t="shared" ref="AC128:AC131" si="1503">IFERROR(IF(($R128-AB128)&gt;=0,0,IF(($S128-AA128)&lt;0,0,IF(AND(($S128-AB128)&gt;0,(AA128-$R128)&gt;0),$V128/365*(AB128-AA128+1),IF(AND(($S128-AB128)&lt;=0,(AA128-$R128)&gt;0),$V128/365*($S128-AA128+1),$V128/365*(AB128-$R128+1))))),0)</f>
        <v>0</v>
      </c>
      <c r="AD128" s="160">
        <f t="shared" ref="AD128:AD131" si="1504">AB128+1</f>
        <v>45717</v>
      </c>
      <c r="AE128" s="160">
        <f t="shared" ref="AE128:AE131" si="1505">AD128+30</f>
        <v>45747</v>
      </c>
      <c r="AF128" s="164">
        <f t="shared" ref="AF128:AF131" si="1506">IFERROR(IF(($R128-AE128)&gt;=0,0,IF(($S128-AD128)&lt;0,0,IF(AND(($S128-AE128)&gt;0,(AD128-$R128)&gt;0),$V128/365*(AE128-AD128+1),IF(AND(($S128-AE128)&lt;=0,(AD128-$R128)&gt;0),$V128/365*($S128-AD128+1),$V128/365*(AE128-$R128+1))))),0)</f>
        <v>0</v>
      </c>
      <c r="AG128" s="160">
        <f t="shared" ref="AG128:AG131" si="1507">AE128+1</f>
        <v>45748</v>
      </c>
      <c r="AH128" s="160">
        <f t="shared" ref="AH128:AH131" si="1508">AG128+29</f>
        <v>45777</v>
      </c>
      <c r="AI128" s="164">
        <f t="shared" ref="AI128:AI131" si="1509">IFERROR(IF(($R128-AH128)&gt;=0,0,IF(($S128-AG128)&lt;0,0,IF(AND(($S128-AH128)&gt;0,(AG128-$R128)&gt;0),$V128/365*(AH128-AG128+1),IF(AND(($S128-AH128)&lt;=0,(AG128-$R128)&gt;0),$V128/365*($S128-AG128+1),$V128/365*(AH128-$R128+1))))),0)</f>
        <v>0</v>
      </c>
      <c r="AJ128" s="160">
        <f t="shared" ref="AJ128:AJ131" si="1510">AH128+1</f>
        <v>45778</v>
      </c>
      <c r="AK128" s="160">
        <f t="shared" ref="AK128:AK131" si="1511">AJ128+30</f>
        <v>45808</v>
      </c>
      <c r="AL128" s="164">
        <f t="shared" ref="AL128:AL131" si="1512">IFERROR(IF(($R128-AK128)&gt;=0,0,IF(($S128-AJ128)&lt;0,0,IF(AND(($S128-AK128)&gt;0,(AJ128-$R128)&gt;0),$V128/365*(AK128-AJ128+1),IF(AND(($S128-AK128)&lt;=0,(AJ128-$R128)&gt;0),$V128/365*($S128-AJ128+1),$V128/365*(AK128-$R128+1))))),0)</f>
        <v>0</v>
      </c>
      <c r="AM128" s="160">
        <f t="shared" ref="AM128:AM131" si="1513">AK128+1</f>
        <v>45809</v>
      </c>
      <c r="AN128" s="160">
        <f t="shared" ref="AN128:AN131" si="1514">AM128+29</f>
        <v>45838</v>
      </c>
      <c r="AO128" s="164">
        <f t="shared" ref="AO128:AO131" si="1515">IFERROR(IF(($R128-AN128)&gt;=0,0,IF(($S128-AM128)&lt;0,0,IF(AND(($S128-AN128)&gt;0,(AM128-$R128)&gt;0),$V128/365*(AN128-AM128+1),IF(AND(($S128-AN128)&lt;=0,(AM128-$R128)&gt;0),$V128/365*($S128-AM128+1),$V128/365*(AN128-$R128+1))))),0)</f>
        <v>0</v>
      </c>
      <c r="AP128" s="160">
        <f t="shared" ref="AP128:AP131" si="1516">AN128+1</f>
        <v>45839</v>
      </c>
      <c r="AQ128" s="160">
        <f t="shared" ref="AQ128:AQ131" si="1517">AP128+30</f>
        <v>45869</v>
      </c>
      <c r="AR128" s="164">
        <f t="shared" ref="AR128:AR131" si="1518">IFERROR(IF(($R128-AQ128)&gt;=0,0,IF(($S128-AP128)&lt;0,0,IF(AND(($S128-AQ128)&gt;0,(AP128-$R128)&gt;0),$V128/365*(AQ128-AP128+1),IF(AND(($S128-AQ128)&lt;=0,(AP128-$R128)&gt;0),$V128/365*($S128-AP128+1),$V128/365*(AQ128-$R128+1))))),0)</f>
        <v>0</v>
      </c>
      <c r="AS128" s="160">
        <f t="shared" ref="AS128:AS131" si="1519">AQ128+1</f>
        <v>45870</v>
      </c>
      <c r="AT128" s="160">
        <f t="shared" ref="AT128:AT131" si="1520">AS128+30</f>
        <v>45900</v>
      </c>
      <c r="AU128" s="164">
        <f t="shared" ref="AU128:AU131" si="1521">IFERROR(IF(($R128-AT128)&gt;=0,0,IF(($S128-AS128)&lt;0,0,IF(AND(($S128-AT128)&gt;0,(AS128-$R128)&gt;0),$V128/365*(AT128-AS128+1),IF(AND(($S128-AT128)&lt;=0,(AS128-$R128)&gt;0),$V128/365*($S128-AS128+1),$V128/365*(AT128-$R128+1))))),0)</f>
        <v>0</v>
      </c>
      <c r="AV128" s="160">
        <f t="shared" ref="AV128:AV131" si="1522">AT128+1</f>
        <v>45901</v>
      </c>
      <c r="AW128" s="160">
        <f t="shared" ref="AW128:AW131" si="1523">AV128+29</f>
        <v>45930</v>
      </c>
      <c r="AX128" s="164">
        <f t="shared" ref="AX128:AX131" si="1524">IFERROR(IF(($R128-AW128)&gt;=0,0,IF(($S128-AV128)&lt;0,0,IF(AND(($S128-AW128)&gt;0,(AV128-$R128)&gt;0),$V128/365*(AW128-AV128+1),IF(AND(($S128-AW128)&lt;=0,(AV128-$R128)&gt;0),$V128/365*($S128-AV128+1),$V128/365*(AW128-$R128+1))))),0)</f>
        <v>0</v>
      </c>
      <c r="AY128" s="160">
        <f t="shared" ref="AY128:AY131" si="1525">AW128+1</f>
        <v>45931</v>
      </c>
      <c r="AZ128" s="160">
        <f t="shared" ref="AZ128:AZ131" si="1526">AY128+30</f>
        <v>45961</v>
      </c>
      <c r="BA128" s="164">
        <f t="shared" ref="BA128:BA131" si="1527">IFERROR(IF(($R128-AZ128)&gt;=0,0,IF(($S128-AY128)&lt;0,0,IF(AND(($S128-AZ128)&gt;0,(AY128-$R128)&gt;0),$V128/365*(AZ128-AY128+1),IF(AND(($S128-AZ128)&lt;=0,(AY128-$R128)&gt;0),$V128/365*($S128-AY128+1),$V128/365*(AZ128-$R128+1))))),0)</f>
        <v>0</v>
      </c>
      <c r="BB128" s="160">
        <f t="shared" ref="BB128:BB131" si="1528">AZ128+1</f>
        <v>45962</v>
      </c>
      <c r="BC128" s="160">
        <f t="shared" ref="BC128:BC131" si="1529">BB128+29</f>
        <v>45991</v>
      </c>
      <c r="BD128" s="164">
        <f t="shared" ref="BD128:BD131" si="1530">IFERROR(IF(($R128-BC128)&gt;=0,0,IF(($S128-BB128)&lt;0,0,IF(AND(($S128-BC128)&gt;0,(BB128-$R128)&gt;0),$V128/365*(BC128-BB128+1),IF(AND(($S128-BC128)&lt;=0,(BB128-$R128)&gt;0),$V128/365*($S128-BB128+1),$V128/365*(BC128-$R128+1))))),0)</f>
        <v>0</v>
      </c>
      <c r="BE128" s="160">
        <f t="shared" ref="BE128:BE131" si="1531">BC128+1</f>
        <v>45992</v>
      </c>
      <c r="BF128" s="160">
        <f t="shared" ref="BF128:BF131" si="1532">BE128+30</f>
        <v>46022</v>
      </c>
      <c r="BG128" s="164">
        <f t="shared" ref="BG128:BG131" si="1533">IFERROR(IF(($R128-BF128)&gt;=0,0,IF(($S128-BE128)&lt;0,0,IF(AND(($S128-BF128)&gt;0,(BE128-$R128)&gt;0),$V128/365*(BF128-BE128+1),IF(AND(($S128-BF128)&lt;=0,(BE128-$R128)&gt;0),$V128/365*($S128-BE128+1),$V128/365*(BF128-$R128+1))))),0)</f>
        <v>0</v>
      </c>
      <c r="BH128" s="160">
        <v>46023</v>
      </c>
      <c r="BI128" s="160">
        <f t="shared" ref="BI128:BI131" si="1534">BH128+30</f>
        <v>46053</v>
      </c>
      <c r="BJ128" s="164">
        <f t="shared" ref="BJ128:BJ131" si="1535">IFERROR(IF(($R128-BI128)&gt;=0,0,IF(($S128-BH128)&lt;0,0,IF(AND(($S128-BI128)&gt;0,(BH128-$R128)&gt;0),$V128/365*(BI128-BH128+1),IF(AND(($S128-BI128)&lt;=0,(BH128-$R128)&gt;0),$V128/365*($S128-BH128+1),$V128/365*(BI128-$R128+1))))),0)</f>
        <v>0</v>
      </c>
      <c r="BK128" s="160">
        <f t="shared" ref="BK128:BK131" si="1536">BI128+1</f>
        <v>46054</v>
      </c>
      <c r="BL128" s="160">
        <f t="shared" ref="BL128:BL131" si="1537">BK128+27</f>
        <v>46081</v>
      </c>
      <c r="BM128" s="164">
        <f t="shared" ref="BM128:BM131" si="1538">IFERROR(IF(($R128-BL128)&gt;=0,0,IF(($S128-BK128)&lt;0,0,IF(AND(($S128-BL128)&gt;0,(BK128-$R128)&gt;0),$V128/365*(BL128-BK128+1),IF(AND(($S128-BL128)&lt;=0,(BK128-$R128)&gt;0),$V128/365*($S128-BK128+1),$V128/365*(BL128-$R128+1))))),0)</f>
        <v>0</v>
      </c>
      <c r="BN128" s="160">
        <f t="shared" ref="BN128:BN131" si="1539">BL128+1</f>
        <v>46082</v>
      </c>
      <c r="BO128" s="160">
        <f t="shared" ref="BO128:BO131" si="1540">BN128+30</f>
        <v>46112</v>
      </c>
      <c r="BP128" s="164">
        <f t="shared" ref="BP128:BP131" si="1541">IFERROR(IF(($R128-BO128)&gt;=0,0,IF(($S128-BN128)&lt;0,0,IF(AND(($S128-BO128)&gt;0,(BN128-$R128)&gt;0),$V128/365*(BO128-BN128+1),IF(AND(($S128-BO128)&lt;=0,(BN128-$R128)&gt;0),$V128/365*($S128-BN128+1),$V128/365*(BO128-$R128+1))))),0)</f>
        <v>0</v>
      </c>
      <c r="BQ128" s="160">
        <f t="shared" ref="BQ128:BQ131" si="1542">BO128+1</f>
        <v>46113</v>
      </c>
      <c r="BR128" s="160">
        <f t="shared" ref="BR128:BR131" si="1543">BQ128+29</f>
        <v>46142</v>
      </c>
      <c r="BS128" s="164">
        <f t="shared" ref="BS128:BS131" si="1544">IFERROR(IF(($R128-BR128)&gt;=0,0,IF(($S128-BQ128)&lt;0,0,IF(AND(($S128-BR128)&gt;0,(BQ128-$R128)&gt;0),$V128/365*(BR128-BQ128+1),IF(AND(($S128-BR128)&lt;=0,(BQ128-$R128)&gt;0),$V128/365*($S128-BQ128+1),$V128/365*(BR128-$R128+1))))),0)</f>
        <v>0</v>
      </c>
      <c r="BT128" s="160">
        <f t="shared" ref="BT128:BT131" si="1545">BR128+1</f>
        <v>46143</v>
      </c>
      <c r="BU128" s="160">
        <f t="shared" ref="BU128:BU131" si="1546">BT128+30</f>
        <v>46173</v>
      </c>
      <c r="BV128" s="164">
        <f t="shared" ref="BV128:BV131" si="1547">IFERROR(IF(($R128-BU128)&gt;=0,0,IF(($S128-BT128)&lt;0,0,IF(AND(($S128-BU128)&gt;0,(BT128-$R128)&gt;0),$V128/365*(BU128-BT128+1),IF(AND(($S128-BU128)&lt;=0,(BT128-$R128)&gt;0),$V128/365*($S128-BT128+1),$V128/365*(BU128-$R128+1))))),0)</f>
        <v>0</v>
      </c>
      <c r="BW128" s="160">
        <f t="shared" ref="BW128:BW131" si="1548">BU128+1</f>
        <v>46174</v>
      </c>
      <c r="BX128" s="160">
        <f t="shared" ref="BX128:BX131" si="1549">BW128+29</f>
        <v>46203</v>
      </c>
      <c r="BY128" s="164">
        <f t="shared" ref="BY128:BY131" si="1550">IFERROR(IF(($R128-BX128)&gt;=0,0,IF(($S128-BW128)&lt;0,0,IF(AND(($S128-BX128)&gt;0,(BW128-$R128)&gt;0),$V128/365*(BX128-BW128+1),IF(AND(($S128-BX128)&lt;=0,(BW128-$R128)&gt;0),$V128/365*($S128-BW128+1),$V128/365*(BX128-$R128+1))))),0)</f>
        <v>0</v>
      </c>
      <c r="BZ128" s="160">
        <f t="shared" ref="BZ128:BZ131" si="1551">BX128+1</f>
        <v>46204</v>
      </c>
      <c r="CA128" s="160">
        <f t="shared" ref="CA128:CA131" si="1552">BZ128+30</f>
        <v>46234</v>
      </c>
      <c r="CB128" s="164">
        <f t="shared" ref="CB128:CB131" si="1553">IFERROR(IF(($R128-CA128)&gt;=0,0,IF(($S128-BZ128)&lt;0,0,IF(AND(($S128-CA128)&gt;0,(BZ128-$R128)&gt;0),$V128/365*(CA128-BZ128+1),IF(AND(($S128-CA128)&lt;=0,(BZ128-$R128)&gt;0),$V128/365*($S128-BZ128+1),$V128/365*(CA128-$R128+1))))),0)</f>
        <v>0</v>
      </c>
      <c r="CC128" s="160">
        <f t="shared" ref="CC128:CC131" si="1554">CA128+1</f>
        <v>46235</v>
      </c>
      <c r="CD128" s="160">
        <f t="shared" ref="CD128:CD131" si="1555">CC128+30</f>
        <v>46265</v>
      </c>
      <c r="CE128" s="164">
        <f t="shared" ref="CE128:CE131" si="1556">IFERROR(IF(($R128-CD128)&gt;=0,0,IF(($S128-CC128)&lt;0,0,IF(AND(($S128-CD128)&gt;0,(CC128-$R128)&gt;0),$V128/365*(CD128-CC128+1),IF(AND(($S128-CD128)&lt;=0,(CC128-$R128)&gt;0),$V128/365*($S128-CC128+1),$V128/365*(CD128-$R128+1))))),0)</f>
        <v>0</v>
      </c>
      <c r="CF128" s="160">
        <f t="shared" ref="CF128:CF131" si="1557">CD128+1</f>
        <v>46266</v>
      </c>
      <c r="CG128" s="160">
        <f t="shared" ref="CG128:CG131" si="1558">CF128+29</f>
        <v>46295</v>
      </c>
      <c r="CH128" s="164">
        <f t="shared" ref="CH128:CH131" si="1559">IFERROR(IF(($R128-CG128)&gt;=0,0,IF(($S128-CF128)&lt;0,0,IF(AND(($S128-CG128)&gt;0,(CF128-$R128)&gt;0),$V128/365*(CG128-CF128+1),IF(AND(($S128-CG128)&lt;=0,(CF128-$R128)&gt;0),$V128/365*($S128-CF128+1),$V128/365*(CG128-$R128+1))))),0)</f>
        <v>0</v>
      </c>
      <c r="CI128" s="160">
        <f t="shared" ref="CI128:CI131" si="1560">CG128+1</f>
        <v>46296</v>
      </c>
      <c r="CJ128" s="160">
        <f t="shared" ref="CJ128:CJ131" si="1561">CI128+30</f>
        <v>46326</v>
      </c>
      <c r="CK128" s="164">
        <f t="shared" ref="CK128:CK131" si="1562">IFERROR(IF(($R128-CJ128)&gt;=0,0,IF(($S128-CI128)&lt;0,0,IF(AND(($S128-CJ128)&gt;0,(CI128-$R128)&gt;0),$V128/365*(CJ128-CI128+1),IF(AND(($S128-CJ128)&lt;=0,(CI128-$R128)&gt;0),$V128/365*($S128-CI128+1),$V128/365*(CJ128-$R128+1))))),0)</f>
        <v>0</v>
      </c>
      <c r="CL128" s="160">
        <f t="shared" ref="CL128:CL131" si="1563">CJ128+1</f>
        <v>46327</v>
      </c>
      <c r="CM128" s="160">
        <f t="shared" ref="CM128:CM131" si="1564">CL128+29</f>
        <v>46356</v>
      </c>
      <c r="CN128" s="164">
        <f t="shared" ref="CN128:CN131" si="1565">IFERROR(IF(($R128-CM128)&gt;=0,0,IF(($S128-CL128)&lt;0,0,IF(AND(($S128-CM128)&gt;0,(CL128-$R128)&gt;0),$V128/365*(CM128-CL128+1),IF(AND(($S128-CM128)&lt;=0,(CL128-$R128)&gt;0),$V128/365*($S128-CL128+1),$V128/365*(CM128-$R128+1))))),0)</f>
        <v>0</v>
      </c>
      <c r="CO128" s="160">
        <f t="shared" ref="CO128:CO131" si="1566">CM128+1</f>
        <v>46357</v>
      </c>
      <c r="CP128" s="160">
        <f t="shared" ref="CP128:CP131" si="1567">CO128+30</f>
        <v>46387</v>
      </c>
      <c r="CQ128" s="164">
        <f t="shared" ref="CQ128:CQ131" si="1568">IFERROR(IF(($R128-CP128)&gt;=0,0,IF(($S128-CO128)&lt;0,0,IF(AND(($S128-CP128)&gt;0,(CO128-$R128)&gt;0),$V128/365*(CP128-CO128+1),IF(AND(($S128-CP128)&lt;=0,(CO128-$R128)&gt;0),$V128/365*($S128-CO128+1),$V128/365*(CP128-$R128+1))))),0)</f>
        <v>0</v>
      </c>
    </row>
    <row r="129" s="86" customFormat="1" ht="24" customHeight="1" outlineLevel="4" spans="1:95">
      <c r="A129" s="125"/>
      <c r="B129" s="126"/>
      <c r="C129" s="127"/>
      <c r="D129" s="125"/>
      <c r="E129" s="126"/>
      <c r="F129" s="126"/>
      <c r="G129" s="126"/>
      <c r="H129" s="128"/>
      <c r="I129" s="128"/>
      <c r="J129" s="128">
        <f t="shared" si="814"/>
        <v>0</v>
      </c>
      <c r="K129" s="128">
        <f t="shared" ref="K129:K131" si="1569">K128+1</f>
        <v>2</v>
      </c>
      <c r="L129" s="153"/>
      <c r="M129" s="154">
        <f>IFERROR(VLOOKUP($L129,'2-2 引出数据_合同数据仓库'!$B$2:$BP$10000,3,FALSE),0)</f>
        <v>0</v>
      </c>
      <c r="N129" s="128"/>
      <c r="O129" s="154">
        <f>IFERROR(VLOOKUP((LEFT(VLOOKUP($L129,'2-2 引出数据_合同数据仓库'!$B$2:$BP$10000,64,FALSE),15)&amp;(RIGHT(VLOOKUP($L129,'2-2 引出数据_合同数据仓库'!$B$2:$BP$10000,64,FALSE),4)+1)),'2-2 引出数据_合同数据仓库'!$B$2:$BP$10000,3,FALSE),0)</f>
        <v>0</v>
      </c>
      <c r="P129" s="128"/>
      <c r="Q129" s="128">
        <f>IFERROR(VLOOKUP($L129,'2-2 引出数据_合同数据仓库'!$B$2:$BP$10000,28,FALSE),0)</f>
        <v>0</v>
      </c>
      <c r="R129" s="128">
        <f>IFERROR(VLOOKUP($L129,'2-2 引出数据_合同数据仓库'!$B$2:$BP$10000,29,FALSE),0)</f>
        <v>0</v>
      </c>
      <c r="S129" s="128">
        <f>IFERROR(VLOOKUP($L129,'2-2 引出数据_合同数据仓库'!$B$2:$BP$10000,4,FALSE),0)</f>
        <v>0</v>
      </c>
      <c r="T129" s="128"/>
      <c r="U129" s="128">
        <f>IFERROR(VLOOKUP($L129,'2-2 引出数据_合同数据仓库'!$B$2:$BP$10000,15,FALSE),0)</f>
        <v>0</v>
      </c>
      <c r="V129" s="128">
        <f t="shared" si="1498"/>
        <v>0</v>
      </c>
      <c r="W129" s="128"/>
      <c r="X129" s="160">
        <v>45658</v>
      </c>
      <c r="Y129" s="160">
        <f t="shared" si="1499"/>
        <v>45688</v>
      </c>
      <c r="Z129" s="164">
        <f t="shared" si="1500"/>
        <v>0</v>
      </c>
      <c r="AA129" s="160">
        <f t="shared" si="1501"/>
        <v>45689</v>
      </c>
      <c r="AB129" s="160">
        <f t="shared" si="1502"/>
        <v>45716</v>
      </c>
      <c r="AC129" s="164">
        <f t="shared" si="1503"/>
        <v>0</v>
      </c>
      <c r="AD129" s="160">
        <f t="shared" si="1504"/>
        <v>45717</v>
      </c>
      <c r="AE129" s="160">
        <f t="shared" si="1505"/>
        <v>45747</v>
      </c>
      <c r="AF129" s="164">
        <f t="shared" si="1506"/>
        <v>0</v>
      </c>
      <c r="AG129" s="160">
        <f t="shared" si="1507"/>
        <v>45748</v>
      </c>
      <c r="AH129" s="160">
        <f t="shared" si="1508"/>
        <v>45777</v>
      </c>
      <c r="AI129" s="164">
        <f t="shared" si="1509"/>
        <v>0</v>
      </c>
      <c r="AJ129" s="160">
        <f t="shared" si="1510"/>
        <v>45778</v>
      </c>
      <c r="AK129" s="160">
        <f t="shared" si="1511"/>
        <v>45808</v>
      </c>
      <c r="AL129" s="164">
        <f t="shared" si="1512"/>
        <v>0</v>
      </c>
      <c r="AM129" s="160">
        <f t="shared" si="1513"/>
        <v>45809</v>
      </c>
      <c r="AN129" s="160">
        <f t="shared" si="1514"/>
        <v>45838</v>
      </c>
      <c r="AO129" s="164">
        <f t="shared" si="1515"/>
        <v>0</v>
      </c>
      <c r="AP129" s="160">
        <f t="shared" si="1516"/>
        <v>45839</v>
      </c>
      <c r="AQ129" s="160">
        <f t="shared" si="1517"/>
        <v>45869</v>
      </c>
      <c r="AR129" s="164">
        <f t="shared" si="1518"/>
        <v>0</v>
      </c>
      <c r="AS129" s="160">
        <f t="shared" si="1519"/>
        <v>45870</v>
      </c>
      <c r="AT129" s="160">
        <f t="shared" si="1520"/>
        <v>45900</v>
      </c>
      <c r="AU129" s="164">
        <f t="shared" si="1521"/>
        <v>0</v>
      </c>
      <c r="AV129" s="160">
        <f t="shared" si="1522"/>
        <v>45901</v>
      </c>
      <c r="AW129" s="160">
        <f t="shared" si="1523"/>
        <v>45930</v>
      </c>
      <c r="AX129" s="164">
        <f t="shared" si="1524"/>
        <v>0</v>
      </c>
      <c r="AY129" s="160">
        <f t="shared" si="1525"/>
        <v>45931</v>
      </c>
      <c r="AZ129" s="160">
        <f t="shared" si="1526"/>
        <v>45961</v>
      </c>
      <c r="BA129" s="164">
        <f t="shared" si="1527"/>
        <v>0</v>
      </c>
      <c r="BB129" s="160">
        <f t="shared" si="1528"/>
        <v>45962</v>
      </c>
      <c r="BC129" s="160">
        <f t="shared" si="1529"/>
        <v>45991</v>
      </c>
      <c r="BD129" s="164">
        <f t="shared" si="1530"/>
        <v>0</v>
      </c>
      <c r="BE129" s="160">
        <f t="shared" si="1531"/>
        <v>45992</v>
      </c>
      <c r="BF129" s="160">
        <f t="shared" si="1532"/>
        <v>46022</v>
      </c>
      <c r="BG129" s="164">
        <f t="shared" si="1533"/>
        <v>0</v>
      </c>
      <c r="BH129" s="160">
        <v>46023</v>
      </c>
      <c r="BI129" s="160">
        <f t="shared" si="1534"/>
        <v>46053</v>
      </c>
      <c r="BJ129" s="164">
        <f t="shared" si="1535"/>
        <v>0</v>
      </c>
      <c r="BK129" s="160">
        <f t="shared" si="1536"/>
        <v>46054</v>
      </c>
      <c r="BL129" s="160">
        <f t="shared" si="1537"/>
        <v>46081</v>
      </c>
      <c r="BM129" s="164">
        <f t="shared" si="1538"/>
        <v>0</v>
      </c>
      <c r="BN129" s="160">
        <f t="shared" si="1539"/>
        <v>46082</v>
      </c>
      <c r="BO129" s="160">
        <f t="shared" si="1540"/>
        <v>46112</v>
      </c>
      <c r="BP129" s="164">
        <f t="shared" si="1541"/>
        <v>0</v>
      </c>
      <c r="BQ129" s="160">
        <f t="shared" si="1542"/>
        <v>46113</v>
      </c>
      <c r="BR129" s="160">
        <f t="shared" si="1543"/>
        <v>46142</v>
      </c>
      <c r="BS129" s="164">
        <f t="shared" si="1544"/>
        <v>0</v>
      </c>
      <c r="BT129" s="160">
        <f t="shared" si="1545"/>
        <v>46143</v>
      </c>
      <c r="BU129" s="160">
        <f t="shared" si="1546"/>
        <v>46173</v>
      </c>
      <c r="BV129" s="164">
        <f t="shared" si="1547"/>
        <v>0</v>
      </c>
      <c r="BW129" s="160">
        <f t="shared" si="1548"/>
        <v>46174</v>
      </c>
      <c r="BX129" s="160">
        <f t="shared" si="1549"/>
        <v>46203</v>
      </c>
      <c r="BY129" s="164">
        <f t="shared" si="1550"/>
        <v>0</v>
      </c>
      <c r="BZ129" s="160">
        <f t="shared" si="1551"/>
        <v>46204</v>
      </c>
      <c r="CA129" s="160">
        <f t="shared" si="1552"/>
        <v>46234</v>
      </c>
      <c r="CB129" s="164">
        <f t="shared" si="1553"/>
        <v>0</v>
      </c>
      <c r="CC129" s="160">
        <f t="shared" si="1554"/>
        <v>46235</v>
      </c>
      <c r="CD129" s="160">
        <f t="shared" si="1555"/>
        <v>46265</v>
      </c>
      <c r="CE129" s="164">
        <f t="shared" si="1556"/>
        <v>0</v>
      </c>
      <c r="CF129" s="160">
        <f t="shared" si="1557"/>
        <v>46266</v>
      </c>
      <c r="CG129" s="160">
        <f t="shared" si="1558"/>
        <v>46295</v>
      </c>
      <c r="CH129" s="164">
        <f t="shared" si="1559"/>
        <v>0</v>
      </c>
      <c r="CI129" s="160">
        <f t="shared" si="1560"/>
        <v>46296</v>
      </c>
      <c r="CJ129" s="160">
        <f t="shared" si="1561"/>
        <v>46326</v>
      </c>
      <c r="CK129" s="164">
        <f t="shared" si="1562"/>
        <v>0</v>
      </c>
      <c r="CL129" s="160">
        <f t="shared" si="1563"/>
        <v>46327</v>
      </c>
      <c r="CM129" s="160">
        <f t="shared" si="1564"/>
        <v>46356</v>
      </c>
      <c r="CN129" s="164">
        <f t="shared" si="1565"/>
        <v>0</v>
      </c>
      <c r="CO129" s="160">
        <f t="shared" si="1566"/>
        <v>46357</v>
      </c>
      <c r="CP129" s="160">
        <f t="shared" si="1567"/>
        <v>46387</v>
      </c>
      <c r="CQ129" s="164">
        <f t="shared" si="1568"/>
        <v>0</v>
      </c>
    </row>
    <row r="130" s="86" customFormat="1" ht="24" customHeight="1" outlineLevel="4" spans="1:95">
      <c r="A130" s="125"/>
      <c r="B130" s="126"/>
      <c r="C130" s="127"/>
      <c r="D130" s="125"/>
      <c r="E130" s="126"/>
      <c r="F130" s="126"/>
      <c r="G130" s="126"/>
      <c r="H130" s="128"/>
      <c r="I130" s="128"/>
      <c r="J130" s="128">
        <f t="shared" si="814"/>
        <v>0</v>
      </c>
      <c r="K130" s="128">
        <f t="shared" si="1569"/>
        <v>3</v>
      </c>
      <c r="L130" s="153"/>
      <c r="M130" s="154">
        <f>IFERROR(VLOOKUP($L130,'2-2 引出数据_合同数据仓库'!$B$2:$BP$10000,3,FALSE),0)</f>
        <v>0</v>
      </c>
      <c r="N130" s="128"/>
      <c r="O130" s="154">
        <f>IFERROR(VLOOKUP((LEFT(VLOOKUP($L130,'2-2 引出数据_合同数据仓库'!$B$2:$BP$10000,64,FALSE),15)&amp;(RIGHT(VLOOKUP($L130,'2-2 引出数据_合同数据仓库'!$B$2:$BP$10000,64,FALSE),4)+1)),'2-2 引出数据_合同数据仓库'!$B$2:$BP$10000,3,FALSE),0)</f>
        <v>0</v>
      </c>
      <c r="P130" s="128"/>
      <c r="Q130" s="128">
        <f>IFERROR(VLOOKUP($L130,'2-2 引出数据_合同数据仓库'!$B$2:$BP$10000,28,FALSE),0)</f>
        <v>0</v>
      </c>
      <c r="R130" s="128">
        <f>IFERROR(VLOOKUP($L130,'2-2 引出数据_合同数据仓库'!$B$2:$BP$10000,29,FALSE),0)</f>
        <v>0</v>
      </c>
      <c r="S130" s="128">
        <f>IFERROR(VLOOKUP($L130,'2-2 引出数据_合同数据仓库'!$B$2:$BP$10000,4,FALSE),0)</f>
        <v>0</v>
      </c>
      <c r="T130" s="128"/>
      <c r="U130" s="128">
        <f>IFERROR(VLOOKUP($L130,'2-2 引出数据_合同数据仓库'!$B$2:$BP$10000,15,FALSE),0)</f>
        <v>0</v>
      </c>
      <c r="V130" s="128">
        <f t="shared" si="1498"/>
        <v>0</v>
      </c>
      <c r="W130" s="128"/>
      <c r="X130" s="160">
        <v>45658</v>
      </c>
      <c r="Y130" s="160">
        <f t="shared" si="1499"/>
        <v>45688</v>
      </c>
      <c r="Z130" s="164">
        <f t="shared" si="1500"/>
        <v>0</v>
      </c>
      <c r="AA130" s="160">
        <f t="shared" si="1501"/>
        <v>45689</v>
      </c>
      <c r="AB130" s="160">
        <f t="shared" si="1502"/>
        <v>45716</v>
      </c>
      <c r="AC130" s="164">
        <f t="shared" si="1503"/>
        <v>0</v>
      </c>
      <c r="AD130" s="160">
        <f t="shared" si="1504"/>
        <v>45717</v>
      </c>
      <c r="AE130" s="160">
        <f t="shared" si="1505"/>
        <v>45747</v>
      </c>
      <c r="AF130" s="164">
        <f t="shared" si="1506"/>
        <v>0</v>
      </c>
      <c r="AG130" s="160">
        <f t="shared" si="1507"/>
        <v>45748</v>
      </c>
      <c r="AH130" s="160">
        <f t="shared" si="1508"/>
        <v>45777</v>
      </c>
      <c r="AI130" s="164">
        <f t="shared" si="1509"/>
        <v>0</v>
      </c>
      <c r="AJ130" s="160">
        <f t="shared" si="1510"/>
        <v>45778</v>
      </c>
      <c r="AK130" s="160">
        <f t="shared" si="1511"/>
        <v>45808</v>
      </c>
      <c r="AL130" s="164">
        <f t="shared" si="1512"/>
        <v>0</v>
      </c>
      <c r="AM130" s="160">
        <f t="shared" si="1513"/>
        <v>45809</v>
      </c>
      <c r="AN130" s="160">
        <f t="shared" si="1514"/>
        <v>45838</v>
      </c>
      <c r="AO130" s="164">
        <f t="shared" si="1515"/>
        <v>0</v>
      </c>
      <c r="AP130" s="160">
        <f t="shared" si="1516"/>
        <v>45839</v>
      </c>
      <c r="AQ130" s="160">
        <f t="shared" si="1517"/>
        <v>45869</v>
      </c>
      <c r="AR130" s="164">
        <f t="shared" si="1518"/>
        <v>0</v>
      </c>
      <c r="AS130" s="160">
        <f t="shared" si="1519"/>
        <v>45870</v>
      </c>
      <c r="AT130" s="160">
        <f t="shared" si="1520"/>
        <v>45900</v>
      </c>
      <c r="AU130" s="164">
        <f t="shared" si="1521"/>
        <v>0</v>
      </c>
      <c r="AV130" s="160">
        <f t="shared" si="1522"/>
        <v>45901</v>
      </c>
      <c r="AW130" s="160">
        <f t="shared" si="1523"/>
        <v>45930</v>
      </c>
      <c r="AX130" s="164">
        <f t="shared" si="1524"/>
        <v>0</v>
      </c>
      <c r="AY130" s="160">
        <f t="shared" si="1525"/>
        <v>45931</v>
      </c>
      <c r="AZ130" s="160">
        <f t="shared" si="1526"/>
        <v>45961</v>
      </c>
      <c r="BA130" s="164">
        <f t="shared" si="1527"/>
        <v>0</v>
      </c>
      <c r="BB130" s="160">
        <f t="shared" si="1528"/>
        <v>45962</v>
      </c>
      <c r="BC130" s="160">
        <f t="shared" si="1529"/>
        <v>45991</v>
      </c>
      <c r="BD130" s="164">
        <f t="shared" si="1530"/>
        <v>0</v>
      </c>
      <c r="BE130" s="160">
        <f t="shared" si="1531"/>
        <v>45992</v>
      </c>
      <c r="BF130" s="160">
        <f t="shared" si="1532"/>
        <v>46022</v>
      </c>
      <c r="BG130" s="164">
        <f t="shared" si="1533"/>
        <v>0</v>
      </c>
      <c r="BH130" s="160">
        <v>46023</v>
      </c>
      <c r="BI130" s="160">
        <f t="shared" si="1534"/>
        <v>46053</v>
      </c>
      <c r="BJ130" s="164">
        <f t="shared" si="1535"/>
        <v>0</v>
      </c>
      <c r="BK130" s="160">
        <f t="shared" si="1536"/>
        <v>46054</v>
      </c>
      <c r="BL130" s="160">
        <f t="shared" si="1537"/>
        <v>46081</v>
      </c>
      <c r="BM130" s="164">
        <f t="shared" si="1538"/>
        <v>0</v>
      </c>
      <c r="BN130" s="160">
        <f t="shared" si="1539"/>
        <v>46082</v>
      </c>
      <c r="BO130" s="160">
        <f t="shared" si="1540"/>
        <v>46112</v>
      </c>
      <c r="BP130" s="164">
        <f t="shared" si="1541"/>
        <v>0</v>
      </c>
      <c r="BQ130" s="160">
        <f t="shared" si="1542"/>
        <v>46113</v>
      </c>
      <c r="BR130" s="160">
        <f t="shared" si="1543"/>
        <v>46142</v>
      </c>
      <c r="BS130" s="164">
        <f t="shared" si="1544"/>
        <v>0</v>
      </c>
      <c r="BT130" s="160">
        <f t="shared" si="1545"/>
        <v>46143</v>
      </c>
      <c r="BU130" s="160">
        <f t="shared" si="1546"/>
        <v>46173</v>
      </c>
      <c r="BV130" s="164">
        <f t="shared" si="1547"/>
        <v>0</v>
      </c>
      <c r="BW130" s="160">
        <f t="shared" si="1548"/>
        <v>46174</v>
      </c>
      <c r="BX130" s="160">
        <f t="shared" si="1549"/>
        <v>46203</v>
      </c>
      <c r="BY130" s="164">
        <f t="shared" si="1550"/>
        <v>0</v>
      </c>
      <c r="BZ130" s="160">
        <f t="shared" si="1551"/>
        <v>46204</v>
      </c>
      <c r="CA130" s="160">
        <f t="shared" si="1552"/>
        <v>46234</v>
      </c>
      <c r="CB130" s="164">
        <f t="shared" si="1553"/>
        <v>0</v>
      </c>
      <c r="CC130" s="160">
        <f t="shared" si="1554"/>
        <v>46235</v>
      </c>
      <c r="CD130" s="160">
        <f t="shared" si="1555"/>
        <v>46265</v>
      </c>
      <c r="CE130" s="164">
        <f t="shared" si="1556"/>
        <v>0</v>
      </c>
      <c r="CF130" s="160">
        <f t="shared" si="1557"/>
        <v>46266</v>
      </c>
      <c r="CG130" s="160">
        <f t="shared" si="1558"/>
        <v>46295</v>
      </c>
      <c r="CH130" s="164">
        <f t="shared" si="1559"/>
        <v>0</v>
      </c>
      <c r="CI130" s="160">
        <f t="shared" si="1560"/>
        <v>46296</v>
      </c>
      <c r="CJ130" s="160">
        <f t="shared" si="1561"/>
        <v>46326</v>
      </c>
      <c r="CK130" s="164">
        <f t="shared" si="1562"/>
        <v>0</v>
      </c>
      <c r="CL130" s="160">
        <f t="shared" si="1563"/>
        <v>46327</v>
      </c>
      <c r="CM130" s="160">
        <f t="shared" si="1564"/>
        <v>46356</v>
      </c>
      <c r="CN130" s="164">
        <f t="shared" si="1565"/>
        <v>0</v>
      </c>
      <c r="CO130" s="160">
        <f t="shared" si="1566"/>
        <v>46357</v>
      </c>
      <c r="CP130" s="160">
        <f t="shared" si="1567"/>
        <v>46387</v>
      </c>
      <c r="CQ130" s="164">
        <f t="shared" si="1568"/>
        <v>0</v>
      </c>
    </row>
    <row r="131" s="86" customFormat="1" ht="24" customHeight="1" outlineLevel="4" spans="1:95">
      <c r="A131" s="125"/>
      <c r="B131" s="126"/>
      <c r="C131" s="127"/>
      <c r="D131" s="125"/>
      <c r="E131" s="126"/>
      <c r="F131" s="126"/>
      <c r="G131" s="126"/>
      <c r="H131" s="128"/>
      <c r="I131" s="128"/>
      <c r="J131" s="128">
        <f t="shared" si="814"/>
        <v>0</v>
      </c>
      <c r="K131" s="128">
        <f t="shared" si="1569"/>
        <v>4</v>
      </c>
      <c r="L131" s="153"/>
      <c r="M131" s="154">
        <f>IFERROR(VLOOKUP($L131,'2-2 引出数据_合同数据仓库'!$B$2:$BP$10000,3,FALSE),0)</f>
        <v>0</v>
      </c>
      <c r="N131" s="128"/>
      <c r="O131" s="154">
        <f>IFERROR(VLOOKUP((LEFT(VLOOKUP($L131,'2-2 引出数据_合同数据仓库'!$B$2:$BP$10000,64,FALSE),15)&amp;(RIGHT(VLOOKUP($L131,'2-2 引出数据_合同数据仓库'!$B$2:$BP$10000,64,FALSE),4)+1)),'2-2 引出数据_合同数据仓库'!$B$2:$BP$10000,3,FALSE),0)</f>
        <v>0</v>
      </c>
      <c r="P131" s="128"/>
      <c r="Q131" s="128">
        <f>IFERROR(VLOOKUP($L131,'2-2 引出数据_合同数据仓库'!$B$2:$BP$10000,28,FALSE),0)</f>
        <v>0</v>
      </c>
      <c r="R131" s="128">
        <f>IFERROR(VLOOKUP($L131,'2-2 引出数据_合同数据仓库'!$B$2:$BP$10000,29,FALSE),0)</f>
        <v>0</v>
      </c>
      <c r="S131" s="128">
        <f>IFERROR(VLOOKUP($L131,'2-2 引出数据_合同数据仓库'!$B$2:$BP$10000,4,FALSE),0)</f>
        <v>0</v>
      </c>
      <c r="T131" s="128"/>
      <c r="U131" s="128">
        <f>IFERROR(VLOOKUP($L131,'2-2 引出数据_合同数据仓库'!$B$2:$BP$10000,15,FALSE),0)</f>
        <v>0</v>
      </c>
      <c r="V131" s="128">
        <f t="shared" si="1498"/>
        <v>0</v>
      </c>
      <c r="W131" s="128"/>
      <c r="X131" s="160">
        <v>45658</v>
      </c>
      <c r="Y131" s="160">
        <f t="shared" si="1499"/>
        <v>45688</v>
      </c>
      <c r="Z131" s="164">
        <f t="shared" si="1500"/>
        <v>0</v>
      </c>
      <c r="AA131" s="160">
        <f t="shared" si="1501"/>
        <v>45689</v>
      </c>
      <c r="AB131" s="160">
        <f t="shared" si="1502"/>
        <v>45716</v>
      </c>
      <c r="AC131" s="164">
        <f t="shared" si="1503"/>
        <v>0</v>
      </c>
      <c r="AD131" s="160">
        <f t="shared" si="1504"/>
        <v>45717</v>
      </c>
      <c r="AE131" s="160">
        <f t="shared" si="1505"/>
        <v>45747</v>
      </c>
      <c r="AF131" s="164">
        <f t="shared" si="1506"/>
        <v>0</v>
      </c>
      <c r="AG131" s="160">
        <f t="shared" si="1507"/>
        <v>45748</v>
      </c>
      <c r="AH131" s="160">
        <f t="shared" si="1508"/>
        <v>45777</v>
      </c>
      <c r="AI131" s="164">
        <f t="shared" si="1509"/>
        <v>0</v>
      </c>
      <c r="AJ131" s="160">
        <f t="shared" si="1510"/>
        <v>45778</v>
      </c>
      <c r="AK131" s="160">
        <f t="shared" si="1511"/>
        <v>45808</v>
      </c>
      <c r="AL131" s="164">
        <f t="shared" si="1512"/>
        <v>0</v>
      </c>
      <c r="AM131" s="160">
        <f t="shared" si="1513"/>
        <v>45809</v>
      </c>
      <c r="AN131" s="160">
        <f t="shared" si="1514"/>
        <v>45838</v>
      </c>
      <c r="AO131" s="164">
        <f t="shared" si="1515"/>
        <v>0</v>
      </c>
      <c r="AP131" s="160">
        <f t="shared" si="1516"/>
        <v>45839</v>
      </c>
      <c r="AQ131" s="160">
        <f t="shared" si="1517"/>
        <v>45869</v>
      </c>
      <c r="AR131" s="164">
        <f t="shared" si="1518"/>
        <v>0</v>
      </c>
      <c r="AS131" s="160">
        <f t="shared" si="1519"/>
        <v>45870</v>
      </c>
      <c r="AT131" s="160">
        <f t="shared" si="1520"/>
        <v>45900</v>
      </c>
      <c r="AU131" s="164">
        <f t="shared" si="1521"/>
        <v>0</v>
      </c>
      <c r="AV131" s="160">
        <f t="shared" si="1522"/>
        <v>45901</v>
      </c>
      <c r="AW131" s="160">
        <f t="shared" si="1523"/>
        <v>45930</v>
      </c>
      <c r="AX131" s="164">
        <f t="shared" si="1524"/>
        <v>0</v>
      </c>
      <c r="AY131" s="160">
        <f t="shared" si="1525"/>
        <v>45931</v>
      </c>
      <c r="AZ131" s="160">
        <f t="shared" si="1526"/>
        <v>45961</v>
      </c>
      <c r="BA131" s="164">
        <f t="shared" si="1527"/>
        <v>0</v>
      </c>
      <c r="BB131" s="160">
        <f t="shared" si="1528"/>
        <v>45962</v>
      </c>
      <c r="BC131" s="160">
        <f t="shared" si="1529"/>
        <v>45991</v>
      </c>
      <c r="BD131" s="164">
        <f t="shared" si="1530"/>
        <v>0</v>
      </c>
      <c r="BE131" s="160">
        <f t="shared" si="1531"/>
        <v>45992</v>
      </c>
      <c r="BF131" s="160">
        <f t="shared" si="1532"/>
        <v>46022</v>
      </c>
      <c r="BG131" s="164">
        <f t="shared" si="1533"/>
        <v>0</v>
      </c>
      <c r="BH131" s="160">
        <v>46023</v>
      </c>
      <c r="BI131" s="160">
        <f t="shared" si="1534"/>
        <v>46053</v>
      </c>
      <c r="BJ131" s="164">
        <f t="shared" si="1535"/>
        <v>0</v>
      </c>
      <c r="BK131" s="160">
        <f t="shared" si="1536"/>
        <v>46054</v>
      </c>
      <c r="BL131" s="160">
        <f t="shared" si="1537"/>
        <v>46081</v>
      </c>
      <c r="BM131" s="164">
        <f t="shared" si="1538"/>
        <v>0</v>
      </c>
      <c r="BN131" s="160">
        <f t="shared" si="1539"/>
        <v>46082</v>
      </c>
      <c r="BO131" s="160">
        <f t="shared" si="1540"/>
        <v>46112</v>
      </c>
      <c r="BP131" s="164">
        <f t="shared" si="1541"/>
        <v>0</v>
      </c>
      <c r="BQ131" s="160">
        <f t="shared" si="1542"/>
        <v>46113</v>
      </c>
      <c r="BR131" s="160">
        <f t="shared" si="1543"/>
        <v>46142</v>
      </c>
      <c r="BS131" s="164">
        <f t="shared" si="1544"/>
        <v>0</v>
      </c>
      <c r="BT131" s="160">
        <f t="shared" si="1545"/>
        <v>46143</v>
      </c>
      <c r="BU131" s="160">
        <f t="shared" si="1546"/>
        <v>46173</v>
      </c>
      <c r="BV131" s="164">
        <f t="shared" si="1547"/>
        <v>0</v>
      </c>
      <c r="BW131" s="160">
        <f t="shared" si="1548"/>
        <v>46174</v>
      </c>
      <c r="BX131" s="160">
        <f t="shared" si="1549"/>
        <v>46203</v>
      </c>
      <c r="BY131" s="164">
        <f t="shared" si="1550"/>
        <v>0</v>
      </c>
      <c r="BZ131" s="160">
        <f t="shared" si="1551"/>
        <v>46204</v>
      </c>
      <c r="CA131" s="160">
        <f t="shared" si="1552"/>
        <v>46234</v>
      </c>
      <c r="CB131" s="164">
        <f t="shared" si="1553"/>
        <v>0</v>
      </c>
      <c r="CC131" s="160">
        <f t="shared" si="1554"/>
        <v>46235</v>
      </c>
      <c r="CD131" s="160">
        <f t="shared" si="1555"/>
        <v>46265</v>
      </c>
      <c r="CE131" s="164">
        <f t="shared" si="1556"/>
        <v>0</v>
      </c>
      <c r="CF131" s="160">
        <f t="shared" si="1557"/>
        <v>46266</v>
      </c>
      <c r="CG131" s="160">
        <f t="shared" si="1558"/>
        <v>46295</v>
      </c>
      <c r="CH131" s="164">
        <f t="shared" si="1559"/>
        <v>0</v>
      </c>
      <c r="CI131" s="160">
        <f t="shared" si="1560"/>
        <v>46296</v>
      </c>
      <c r="CJ131" s="160">
        <f t="shared" si="1561"/>
        <v>46326</v>
      </c>
      <c r="CK131" s="164">
        <f t="shared" si="1562"/>
        <v>0</v>
      </c>
      <c r="CL131" s="160">
        <f t="shared" si="1563"/>
        <v>46327</v>
      </c>
      <c r="CM131" s="160">
        <f t="shared" si="1564"/>
        <v>46356</v>
      </c>
      <c r="CN131" s="164">
        <f t="shared" si="1565"/>
        <v>0</v>
      </c>
      <c r="CO131" s="160">
        <f t="shared" si="1566"/>
        <v>46357</v>
      </c>
      <c r="CP131" s="160">
        <f t="shared" si="1567"/>
        <v>46387</v>
      </c>
      <c r="CQ131" s="164">
        <f t="shared" si="1568"/>
        <v>0</v>
      </c>
    </row>
    <row r="132" s="86" customFormat="1" ht="24" customHeight="1" outlineLevel="4" spans="1:95">
      <c r="A132" s="129" t="s">
        <v>2806</v>
      </c>
      <c r="B132" s="130"/>
      <c r="C132" s="130"/>
      <c r="D132" s="130"/>
      <c r="E132" s="130"/>
      <c r="F132" s="130"/>
      <c r="G132" s="131"/>
      <c r="H132" s="132"/>
      <c r="I132" s="132"/>
      <c r="J132" s="132"/>
      <c r="K132" s="132"/>
      <c r="L132" s="155"/>
      <c r="M132" s="155"/>
      <c r="N132" s="132"/>
      <c r="O132" s="132"/>
      <c r="P132" s="132"/>
      <c r="Q132" s="132"/>
      <c r="R132" s="132"/>
      <c r="S132" s="132"/>
      <c r="T132" s="132"/>
      <c r="U132" s="132"/>
      <c r="V132" s="132"/>
      <c r="W132" s="132"/>
      <c r="X132" s="132"/>
      <c r="Y132" s="132"/>
      <c r="Z132" s="132"/>
      <c r="AA132" s="132"/>
      <c r="AB132" s="132"/>
      <c r="AC132" s="132"/>
      <c r="AD132" s="132"/>
      <c r="AE132" s="132"/>
      <c r="AF132" s="132"/>
      <c r="AG132" s="132"/>
      <c r="AH132" s="132"/>
      <c r="AI132" s="132"/>
      <c r="AJ132" s="132"/>
      <c r="AK132" s="132"/>
      <c r="AL132" s="132"/>
      <c r="AM132" s="132"/>
      <c r="AN132" s="132"/>
      <c r="AO132" s="132"/>
      <c r="AP132" s="132"/>
      <c r="AQ132" s="132"/>
      <c r="AR132" s="132"/>
      <c r="AS132" s="132"/>
      <c r="AT132" s="132"/>
      <c r="AU132" s="132"/>
      <c r="AV132" s="132"/>
      <c r="AW132" s="132"/>
      <c r="AX132" s="132"/>
      <c r="AY132" s="132"/>
      <c r="AZ132" s="132"/>
      <c r="BA132" s="132"/>
      <c r="BB132" s="132"/>
      <c r="BC132" s="132"/>
      <c r="BD132" s="132"/>
      <c r="BE132" s="132"/>
      <c r="BF132" s="132"/>
      <c r="BG132" s="132"/>
      <c r="BH132" s="132"/>
      <c r="BI132" s="132"/>
      <c r="BJ132" s="132"/>
      <c r="BK132" s="132"/>
      <c r="BL132" s="132"/>
      <c r="BM132" s="132"/>
      <c r="BN132" s="132"/>
      <c r="BO132" s="132"/>
      <c r="BP132" s="132"/>
      <c r="BQ132" s="132"/>
      <c r="BR132" s="132"/>
      <c r="BS132" s="132"/>
      <c r="BT132" s="132"/>
      <c r="BU132" s="132"/>
      <c r="BV132" s="132"/>
      <c r="BW132" s="132"/>
      <c r="BX132" s="132"/>
      <c r="BY132" s="132"/>
      <c r="BZ132" s="132"/>
      <c r="CA132" s="132"/>
      <c r="CB132" s="132"/>
      <c r="CC132" s="132"/>
      <c r="CD132" s="132"/>
      <c r="CE132" s="132"/>
      <c r="CF132" s="132"/>
      <c r="CG132" s="132"/>
      <c r="CH132" s="132"/>
      <c r="CI132" s="132"/>
      <c r="CJ132" s="132"/>
      <c r="CK132" s="132"/>
      <c r="CL132" s="132"/>
      <c r="CM132" s="132"/>
      <c r="CN132" s="132"/>
      <c r="CO132" s="132"/>
      <c r="CP132" s="132"/>
      <c r="CQ132" s="132"/>
    </row>
    <row r="133" ht="24" customHeight="1" outlineLevel="3" spans="1:95">
      <c r="A133" s="121"/>
      <c r="B133" s="122" t="s">
        <v>784</v>
      </c>
      <c r="C133" s="123" t="s">
        <v>24</v>
      </c>
      <c r="D133" s="121" t="s">
        <v>25</v>
      </c>
      <c r="E133" s="122"/>
      <c r="F133" s="122"/>
      <c r="G133" s="122"/>
      <c r="H133" s="124">
        <f>X133+AA133+AD133+AG133+AJ133+AM133+AP133+AS133+AV133+AY133+BB133+BE133</f>
        <v>0</v>
      </c>
      <c r="I133" s="124">
        <f>Y133+AB133+AE133+AH133+AK133+AN133+AQ133+AT133+AW133+AZ133+BC133+BF133</f>
        <v>0</v>
      </c>
      <c r="J133" s="124">
        <f t="shared" ref="J133:J195" si="1570">Z133+AC133+AF133+AI133+AL133+AO133+AR133+AU133+AX133+BA133+BD133+BG133</f>
        <v>0</v>
      </c>
      <c r="K133" s="124"/>
      <c r="L133" s="152"/>
      <c r="M133" s="152"/>
      <c r="N133" s="124"/>
      <c r="O133" s="124"/>
      <c r="P133" s="124"/>
      <c r="Q133" s="124"/>
      <c r="R133" s="124"/>
      <c r="S133" s="124"/>
      <c r="T133" s="124"/>
      <c r="U133" s="124"/>
      <c r="V133" s="124"/>
      <c r="W133" s="124"/>
      <c r="X133" s="124">
        <f>VLOOKUP($C133,'1 预算编制表单'!$C:$BJ,27,FALSE)</f>
        <v>0</v>
      </c>
      <c r="Y133" s="124">
        <f>X133-Z133</f>
        <v>0</v>
      </c>
      <c r="Z133" s="124">
        <f>SUM(Z134:Z138)</f>
        <v>0</v>
      </c>
      <c r="AA133" s="124">
        <f>VLOOKUP($C133,'1 预算编制表单'!$C:$BJ,30,FALSE)</f>
        <v>0</v>
      </c>
      <c r="AB133" s="124">
        <f>AA133-AC133</f>
        <v>0</v>
      </c>
      <c r="AC133" s="124">
        <f>SUM(AC134:AC138)</f>
        <v>0</v>
      </c>
      <c r="AD133" s="124">
        <f>VLOOKUP($C133,'1 预算编制表单'!$C:$BJ,33,FALSE)</f>
        <v>0</v>
      </c>
      <c r="AE133" s="124">
        <f>AD133-AF133</f>
        <v>0</v>
      </c>
      <c r="AF133" s="124">
        <f>SUM(AF134:AF138)</f>
        <v>0</v>
      </c>
      <c r="AG133" s="124">
        <f>VLOOKUP($C133,'1 预算编制表单'!$C:$BJ,36,FALSE)</f>
        <v>0</v>
      </c>
      <c r="AH133" s="124">
        <f>AG133-AI133</f>
        <v>0</v>
      </c>
      <c r="AI133" s="124">
        <f>SUM(AI134:AI138)</f>
        <v>0</v>
      </c>
      <c r="AJ133" s="124">
        <f>VLOOKUP($C133,'1 预算编制表单'!$C:$BJ,39,FALSE)</f>
        <v>0</v>
      </c>
      <c r="AK133" s="124">
        <f>AJ133-AL133</f>
        <v>0</v>
      </c>
      <c r="AL133" s="124">
        <f>SUM(AL134:AL138)</f>
        <v>0</v>
      </c>
      <c r="AM133" s="124">
        <f>VLOOKUP($C133,'1 预算编制表单'!$C:$BJ,42,FALSE)</f>
        <v>0</v>
      </c>
      <c r="AN133" s="124">
        <f>AM133-AO133</f>
        <v>0</v>
      </c>
      <c r="AO133" s="124">
        <f>SUM(AO134:AO138)</f>
        <v>0</v>
      </c>
      <c r="AP133" s="124">
        <f>VLOOKUP($C133,'1 预算编制表单'!$C:$BJ,45,FALSE)</f>
        <v>0</v>
      </c>
      <c r="AQ133" s="124">
        <f>AP133-AR133</f>
        <v>0</v>
      </c>
      <c r="AR133" s="124">
        <f>SUM(AR134:AR138)</f>
        <v>0</v>
      </c>
      <c r="AS133" s="124">
        <f>VLOOKUP($C133,'1 预算编制表单'!$C:$BJ,48,FALSE)</f>
        <v>0</v>
      </c>
      <c r="AT133" s="124">
        <f>AS133-AU133</f>
        <v>0</v>
      </c>
      <c r="AU133" s="124">
        <f>SUM(AU134:AU138)</f>
        <v>0</v>
      </c>
      <c r="AV133" s="124">
        <f>VLOOKUP($C133,'1 预算编制表单'!$C:$BJ,51,FALSE)</f>
        <v>0</v>
      </c>
      <c r="AW133" s="124">
        <f>AV133-AX133</f>
        <v>0</v>
      </c>
      <c r="AX133" s="124">
        <f>SUM(AX134:AX138)</f>
        <v>0</v>
      </c>
      <c r="AY133" s="124">
        <f>VLOOKUP($C133,'1 预算编制表单'!$C:$BJ,54,FALSE)</f>
        <v>0</v>
      </c>
      <c r="AZ133" s="124">
        <f>AY133-BA133</f>
        <v>0</v>
      </c>
      <c r="BA133" s="124">
        <f>SUM(BA134:BA138)</f>
        <v>0</v>
      </c>
      <c r="BB133" s="124">
        <f>VLOOKUP($C133,'1 预算编制表单'!$C:$BJ,57,FALSE)</f>
        <v>0</v>
      </c>
      <c r="BC133" s="124">
        <f>BB133-BD133</f>
        <v>0</v>
      </c>
      <c r="BD133" s="124">
        <f>SUM(BD134:BD138)</f>
        <v>0</v>
      </c>
      <c r="BE133" s="124">
        <f>VLOOKUP($C133,'1 预算编制表单'!$C:$BJ,60,FALSE)</f>
        <v>0</v>
      </c>
      <c r="BF133" s="124">
        <f>BE133-BG133</f>
        <v>0</v>
      </c>
      <c r="BG133" s="124">
        <f>SUM(BG134:BG138)</f>
        <v>0</v>
      </c>
      <c r="BH133" s="124">
        <f>VLOOKUP($C133,'1 预算编制表单'!$C:$BJ,27,FALSE)</f>
        <v>0</v>
      </c>
      <c r="BI133" s="124">
        <f>BH133-BJ133</f>
        <v>0</v>
      </c>
      <c r="BJ133" s="124">
        <f>SUM(BJ134:BJ138)</f>
        <v>0</v>
      </c>
      <c r="BK133" s="124">
        <f>VLOOKUP($C133,'1 预算编制表单'!$C:$BJ,30,FALSE)</f>
        <v>0</v>
      </c>
      <c r="BL133" s="124">
        <f>BK133-BM133</f>
        <v>0</v>
      </c>
      <c r="BM133" s="124">
        <f>SUM(BM134:BM138)</f>
        <v>0</v>
      </c>
      <c r="BN133" s="124">
        <f>VLOOKUP($C133,'1 预算编制表单'!$C:$BJ,33,FALSE)</f>
        <v>0</v>
      </c>
      <c r="BO133" s="124">
        <f>BN133-BP133</f>
        <v>0</v>
      </c>
      <c r="BP133" s="124">
        <f>SUM(BP134:BP138)</f>
        <v>0</v>
      </c>
      <c r="BQ133" s="124">
        <f>VLOOKUP($C133,'1 预算编制表单'!$C:$BJ,36,FALSE)</f>
        <v>0</v>
      </c>
      <c r="BR133" s="124">
        <f>BQ133-BS133</f>
        <v>0</v>
      </c>
      <c r="BS133" s="124">
        <f>SUM(BS134:BS138)</f>
        <v>0</v>
      </c>
      <c r="BT133" s="124">
        <f>VLOOKUP($C133,'1 预算编制表单'!$C:$BJ,39,FALSE)</f>
        <v>0</v>
      </c>
      <c r="BU133" s="124">
        <f>BT133-BV133</f>
        <v>0</v>
      </c>
      <c r="BV133" s="124">
        <f>SUM(BV134:BV138)</f>
        <v>0</v>
      </c>
      <c r="BW133" s="124">
        <f>VLOOKUP($C133,'1 预算编制表单'!$C:$BJ,42,FALSE)</f>
        <v>0</v>
      </c>
      <c r="BX133" s="124">
        <f>BW133-BY133</f>
        <v>0</v>
      </c>
      <c r="BY133" s="124">
        <f>SUM(BY134:BY138)</f>
        <v>0</v>
      </c>
      <c r="BZ133" s="124">
        <f>VLOOKUP($C133,'1 预算编制表单'!$C:$BJ,45,FALSE)</f>
        <v>0</v>
      </c>
      <c r="CA133" s="124">
        <f>BZ133-CB133</f>
        <v>0</v>
      </c>
      <c r="CB133" s="124">
        <f>SUM(CB134:CB138)</f>
        <v>0</v>
      </c>
      <c r="CC133" s="124">
        <f>VLOOKUP($C133,'1 预算编制表单'!$C:$BJ,48,FALSE)</f>
        <v>0</v>
      </c>
      <c r="CD133" s="124">
        <f>CC133-CE133</f>
        <v>0</v>
      </c>
      <c r="CE133" s="124">
        <f>SUM(CE134:CE138)</f>
        <v>0</v>
      </c>
      <c r="CF133" s="124">
        <f>VLOOKUP($C133,'1 预算编制表单'!$C:$BJ,51,FALSE)</f>
        <v>0</v>
      </c>
      <c r="CG133" s="124">
        <f>CF133-CH133</f>
        <v>0</v>
      </c>
      <c r="CH133" s="124">
        <f>SUM(CH134:CH138)</f>
        <v>0</v>
      </c>
      <c r="CI133" s="124">
        <f>VLOOKUP($C133,'1 预算编制表单'!$C:$BJ,54,FALSE)</f>
        <v>0</v>
      </c>
      <c r="CJ133" s="124">
        <f>CI133-CK133</f>
        <v>0</v>
      </c>
      <c r="CK133" s="124">
        <f>SUM(CK134:CK138)</f>
        <v>0</v>
      </c>
      <c r="CL133" s="124">
        <f>VLOOKUP($C133,'1 预算编制表单'!$C:$BJ,57,FALSE)</f>
        <v>0</v>
      </c>
      <c r="CM133" s="124">
        <f>CL133-CN133</f>
        <v>0</v>
      </c>
      <c r="CN133" s="124">
        <f>SUM(CN134:CN138)</f>
        <v>0</v>
      </c>
      <c r="CO133" s="124">
        <f>VLOOKUP($C133,'1 预算编制表单'!$C:$BJ,60,FALSE)</f>
        <v>0</v>
      </c>
      <c r="CP133" s="124">
        <f>CO133-CQ133</f>
        <v>0</v>
      </c>
      <c r="CQ133" s="124">
        <f>SUM(CQ134:CQ138)</f>
        <v>0</v>
      </c>
    </row>
    <row r="134" s="86" customFormat="1" ht="24" customHeight="1" outlineLevel="4" spans="1:95">
      <c r="A134" s="125"/>
      <c r="B134" s="126"/>
      <c r="C134" s="127"/>
      <c r="D134" s="125"/>
      <c r="E134" s="126"/>
      <c r="F134" s="126"/>
      <c r="G134" s="126"/>
      <c r="H134" s="128"/>
      <c r="I134" s="128"/>
      <c r="J134" s="128">
        <f t="shared" si="1570"/>
        <v>0</v>
      </c>
      <c r="K134" s="128">
        <v>1</v>
      </c>
      <c r="L134" s="153"/>
      <c r="M134" s="154">
        <f>IFERROR(VLOOKUP($L134,'2-2 引出数据_合同数据仓库'!$B$2:$BP$10000,3,FALSE),0)</f>
        <v>0</v>
      </c>
      <c r="N134" s="128"/>
      <c r="O134" s="154">
        <f>IFERROR(VLOOKUP((LEFT(VLOOKUP($L134,'2-2 引出数据_合同数据仓库'!$B$2:$BP$10000,64,FALSE),15)&amp;(RIGHT(VLOOKUP($L134,'2-2 引出数据_合同数据仓库'!$B$2:$BP$10000,64,FALSE),4)+1)),'2-2 引出数据_合同数据仓库'!$B$2:$BP$10000,3,FALSE),0)</f>
        <v>0</v>
      </c>
      <c r="P134" s="128"/>
      <c r="Q134" s="128">
        <f>IFERROR(VLOOKUP($L134,'2-2 引出数据_合同数据仓库'!$B$2:$BP$10000,28,FALSE),0)</f>
        <v>0</v>
      </c>
      <c r="R134" s="128">
        <f>IFERROR(VLOOKUP($L134,'2-2 引出数据_合同数据仓库'!$B$2:$BP$10000,29,FALSE),0)</f>
        <v>0</v>
      </c>
      <c r="S134" s="128">
        <f>IFERROR(VLOOKUP($L134,'2-2 引出数据_合同数据仓库'!$B$2:$BP$10000,4,FALSE),0)</f>
        <v>0</v>
      </c>
      <c r="T134" s="128"/>
      <c r="U134" s="128">
        <f>IFERROR(VLOOKUP($L134,'2-2 引出数据_合同数据仓库'!$B$2:$BP$10000,15,FALSE),0)</f>
        <v>0</v>
      </c>
      <c r="V134" s="128">
        <f t="shared" ref="V134:V137" si="1571">U134/(S134-R134+1)*365</f>
        <v>0</v>
      </c>
      <c r="W134" s="128"/>
      <c r="X134" s="160">
        <v>45658</v>
      </c>
      <c r="Y134" s="160">
        <f t="shared" ref="Y134:Y137" si="1572">X134+30</f>
        <v>45688</v>
      </c>
      <c r="Z134" s="164">
        <f t="shared" ref="Z134:Z137" si="1573">IFERROR(IF(($R134-Y134)&gt;=0,0,IF(($S134-X134)&lt;0,0,IF(AND(($S134-Y134)&gt;0,(X134-$R134)&gt;0),$V134/365*(Y134-X134+1),IF(AND(($S134-Y134)&lt;=0,(X134-$R134)&gt;0),$V134/365*($S134-X134+1),$V134/365*(Y134-$R134+1))))),0)</f>
        <v>0</v>
      </c>
      <c r="AA134" s="160">
        <f t="shared" ref="AA134:AA137" si="1574">Y134+1</f>
        <v>45689</v>
      </c>
      <c r="AB134" s="160">
        <f t="shared" ref="AB134:AB137" si="1575">AA134+27</f>
        <v>45716</v>
      </c>
      <c r="AC134" s="164">
        <f t="shared" ref="AC134:AC137" si="1576">IFERROR(IF(($R134-AB134)&gt;=0,0,IF(($S134-AA134)&lt;0,0,IF(AND(($S134-AB134)&gt;0,(AA134-$R134)&gt;0),$V134/365*(AB134-AA134+1),IF(AND(($S134-AB134)&lt;=0,(AA134-$R134)&gt;0),$V134/365*($S134-AA134+1),$V134/365*(AB134-$R134+1))))),0)</f>
        <v>0</v>
      </c>
      <c r="AD134" s="160">
        <f t="shared" ref="AD134:AD137" si="1577">AB134+1</f>
        <v>45717</v>
      </c>
      <c r="AE134" s="160">
        <f t="shared" ref="AE134:AE137" si="1578">AD134+30</f>
        <v>45747</v>
      </c>
      <c r="AF134" s="164">
        <f t="shared" ref="AF134:AF137" si="1579">IFERROR(IF(($R134-AE134)&gt;=0,0,IF(($S134-AD134)&lt;0,0,IF(AND(($S134-AE134)&gt;0,(AD134-$R134)&gt;0),$V134/365*(AE134-AD134+1),IF(AND(($S134-AE134)&lt;=0,(AD134-$R134)&gt;0),$V134/365*($S134-AD134+1),$V134/365*(AE134-$R134+1))))),0)</f>
        <v>0</v>
      </c>
      <c r="AG134" s="160">
        <f t="shared" ref="AG134:AG137" si="1580">AE134+1</f>
        <v>45748</v>
      </c>
      <c r="AH134" s="160">
        <f t="shared" ref="AH134:AH137" si="1581">AG134+29</f>
        <v>45777</v>
      </c>
      <c r="AI134" s="164">
        <f t="shared" ref="AI134:AI137" si="1582">IFERROR(IF(($R134-AH134)&gt;=0,0,IF(($S134-AG134)&lt;0,0,IF(AND(($S134-AH134)&gt;0,(AG134-$R134)&gt;0),$V134/365*(AH134-AG134+1),IF(AND(($S134-AH134)&lt;=0,(AG134-$R134)&gt;0),$V134/365*($S134-AG134+1),$V134/365*(AH134-$R134+1))))),0)</f>
        <v>0</v>
      </c>
      <c r="AJ134" s="160">
        <f t="shared" ref="AJ134:AJ137" si="1583">AH134+1</f>
        <v>45778</v>
      </c>
      <c r="AK134" s="160">
        <f t="shared" ref="AK134:AK137" si="1584">AJ134+30</f>
        <v>45808</v>
      </c>
      <c r="AL134" s="164">
        <f t="shared" ref="AL134:AL137" si="1585">IFERROR(IF(($R134-AK134)&gt;=0,0,IF(($S134-AJ134)&lt;0,0,IF(AND(($S134-AK134)&gt;0,(AJ134-$R134)&gt;0),$V134/365*(AK134-AJ134+1),IF(AND(($S134-AK134)&lt;=0,(AJ134-$R134)&gt;0),$V134/365*($S134-AJ134+1),$V134/365*(AK134-$R134+1))))),0)</f>
        <v>0</v>
      </c>
      <c r="AM134" s="160">
        <f t="shared" ref="AM134:AM137" si="1586">AK134+1</f>
        <v>45809</v>
      </c>
      <c r="AN134" s="160">
        <f t="shared" ref="AN134:AN137" si="1587">AM134+29</f>
        <v>45838</v>
      </c>
      <c r="AO134" s="164">
        <f t="shared" ref="AO134:AO137" si="1588">IFERROR(IF(($R134-AN134)&gt;=0,0,IF(($S134-AM134)&lt;0,0,IF(AND(($S134-AN134)&gt;0,(AM134-$R134)&gt;0),$V134/365*(AN134-AM134+1),IF(AND(($S134-AN134)&lt;=0,(AM134-$R134)&gt;0),$V134/365*($S134-AM134+1),$V134/365*(AN134-$R134+1))))),0)</f>
        <v>0</v>
      </c>
      <c r="AP134" s="160">
        <f t="shared" ref="AP134:AP137" si="1589">AN134+1</f>
        <v>45839</v>
      </c>
      <c r="AQ134" s="160">
        <f t="shared" ref="AQ134:AQ137" si="1590">AP134+30</f>
        <v>45869</v>
      </c>
      <c r="AR134" s="164">
        <f t="shared" ref="AR134:AR137" si="1591">IFERROR(IF(($R134-AQ134)&gt;=0,0,IF(($S134-AP134)&lt;0,0,IF(AND(($S134-AQ134)&gt;0,(AP134-$R134)&gt;0),$V134/365*(AQ134-AP134+1),IF(AND(($S134-AQ134)&lt;=0,(AP134-$R134)&gt;0),$V134/365*($S134-AP134+1),$V134/365*(AQ134-$R134+1))))),0)</f>
        <v>0</v>
      </c>
      <c r="AS134" s="160">
        <f t="shared" ref="AS134:AS137" si="1592">AQ134+1</f>
        <v>45870</v>
      </c>
      <c r="AT134" s="160">
        <f t="shared" ref="AT134:AT137" si="1593">AS134+30</f>
        <v>45900</v>
      </c>
      <c r="AU134" s="164">
        <f t="shared" ref="AU134:AU137" si="1594">IFERROR(IF(($R134-AT134)&gt;=0,0,IF(($S134-AS134)&lt;0,0,IF(AND(($S134-AT134)&gt;0,(AS134-$R134)&gt;0),$V134/365*(AT134-AS134+1),IF(AND(($S134-AT134)&lt;=0,(AS134-$R134)&gt;0),$V134/365*($S134-AS134+1),$V134/365*(AT134-$R134+1))))),0)</f>
        <v>0</v>
      </c>
      <c r="AV134" s="160">
        <f t="shared" ref="AV134:AV137" si="1595">AT134+1</f>
        <v>45901</v>
      </c>
      <c r="AW134" s="160">
        <f t="shared" ref="AW134:AW137" si="1596">AV134+29</f>
        <v>45930</v>
      </c>
      <c r="AX134" s="164">
        <f t="shared" ref="AX134:AX137" si="1597">IFERROR(IF(($R134-AW134)&gt;=0,0,IF(($S134-AV134)&lt;0,0,IF(AND(($S134-AW134)&gt;0,(AV134-$R134)&gt;0),$V134/365*(AW134-AV134+1),IF(AND(($S134-AW134)&lt;=0,(AV134-$R134)&gt;0),$V134/365*($S134-AV134+1),$V134/365*(AW134-$R134+1))))),0)</f>
        <v>0</v>
      </c>
      <c r="AY134" s="160">
        <f t="shared" ref="AY134:AY137" si="1598">AW134+1</f>
        <v>45931</v>
      </c>
      <c r="AZ134" s="160">
        <f t="shared" ref="AZ134:AZ137" si="1599">AY134+30</f>
        <v>45961</v>
      </c>
      <c r="BA134" s="164">
        <f t="shared" ref="BA134:BA137" si="1600">IFERROR(IF(($R134-AZ134)&gt;=0,0,IF(($S134-AY134)&lt;0,0,IF(AND(($S134-AZ134)&gt;0,(AY134-$R134)&gt;0),$V134/365*(AZ134-AY134+1),IF(AND(($S134-AZ134)&lt;=0,(AY134-$R134)&gt;0),$V134/365*($S134-AY134+1),$V134/365*(AZ134-$R134+1))))),0)</f>
        <v>0</v>
      </c>
      <c r="BB134" s="160">
        <f t="shared" ref="BB134:BB137" si="1601">AZ134+1</f>
        <v>45962</v>
      </c>
      <c r="BC134" s="160">
        <f t="shared" ref="BC134:BC137" si="1602">BB134+29</f>
        <v>45991</v>
      </c>
      <c r="BD134" s="164">
        <f t="shared" ref="BD134:BD137" si="1603">IFERROR(IF(($R134-BC134)&gt;=0,0,IF(($S134-BB134)&lt;0,0,IF(AND(($S134-BC134)&gt;0,(BB134-$R134)&gt;0),$V134/365*(BC134-BB134+1),IF(AND(($S134-BC134)&lt;=0,(BB134-$R134)&gt;0),$V134/365*($S134-BB134+1),$V134/365*(BC134-$R134+1))))),0)</f>
        <v>0</v>
      </c>
      <c r="BE134" s="160">
        <f t="shared" ref="BE134:BE137" si="1604">BC134+1</f>
        <v>45992</v>
      </c>
      <c r="BF134" s="160">
        <f t="shared" ref="BF134:BF137" si="1605">BE134+30</f>
        <v>46022</v>
      </c>
      <c r="BG134" s="164">
        <f t="shared" ref="BG134:BG137" si="1606">IFERROR(IF(($R134-BF134)&gt;=0,0,IF(($S134-BE134)&lt;0,0,IF(AND(($S134-BF134)&gt;0,(BE134-$R134)&gt;0),$V134/365*(BF134-BE134+1),IF(AND(($S134-BF134)&lt;=0,(BE134-$R134)&gt;0),$V134/365*($S134-BE134+1),$V134/365*(BF134-$R134+1))))),0)</f>
        <v>0</v>
      </c>
      <c r="BH134" s="160">
        <v>46023</v>
      </c>
      <c r="BI134" s="160">
        <f t="shared" ref="BI134:BI137" si="1607">BH134+30</f>
        <v>46053</v>
      </c>
      <c r="BJ134" s="164">
        <f t="shared" ref="BJ134:BJ137" si="1608">IFERROR(IF(($R134-BI134)&gt;=0,0,IF(($S134-BH134)&lt;0,0,IF(AND(($S134-BI134)&gt;0,(BH134-$R134)&gt;0),$V134/365*(BI134-BH134+1),IF(AND(($S134-BI134)&lt;=0,(BH134-$R134)&gt;0),$V134/365*($S134-BH134+1),$V134/365*(BI134-$R134+1))))),0)</f>
        <v>0</v>
      </c>
      <c r="BK134" s="160">
        <f t="shared" ref="BK134:BK137" si="1609">BI134+1</f>
        <v>46054</v>
      </c>
      <c r="BL134" s="160">
        <f t="shared" ref="BL134:BL137" si="1610">BK134+27</f>
        <v>46081</v>
      </c>
      <c r="BM134" s="164">
        <f t="shared" ref="BM134:BM137" si="1611">IFERROR(IF(($R134-BL134)&gt;=0,0,IF(($S134-BK134)&lt;0,0,IF(AND(($S134-BL134)&gt;0,(BK134-$R134)&gt;0),$V134/365*(BL134-BK134+1),IF(AND(($S134-BL134)&lt;=0,(BK134-$R134)&gt;0),$V134/365*($S134-BK134+1),$V134/365*(BL134-$R134+1))))),0)</f>
        <v>0</v>
      </c>
      <c r="BN134" s="160">
        <f t="shared" ref="BN134:BN137" si="1612">BL134+1</f>
        <v>46082</v>
      </c>
      <c r="BO134" s="160">
        <f t="shared" ref="BO134:BO137" si="1613">BN134+30</f>
        <v>46112</v>
      </c>
      <c r="BP134" s="164">
        <f t="shared" ref="BP134:BP137" si="1614">IFERROR(IF(($R134-BO134)&gt;=0,0,IF(($S134-BN134)&lt;0,0,IF(AND(($S134-BO134)&gt;0,(BN134-$R134)&gt;0),$V134/365*(BO134-BN134+1),IF(AND(($S134-BO134)&lt;=0,(BN134-$R134)&gt;0),$V134/365*($S134-BN134+1),$V134/365*(BO134-$R134+1))))),0)</f>
        <v>0</v>
      </c>
      <c r="BQ134" s="160">
        <f t="shared" ref="BQ134:BQ137" si="1615">BO134+1</f>
        <v>46113</v>
      </c>
      <c r="BR134" s="160">
        <f t="shared" ref="BR134:BR137" si="1616">BQ134+29</f>
        <v>46142</v>
      </c>
      <c r="BS134" s="164">
        <f t="shared" ref="BS134:BS137" si="1617">IFERROR(IF(($R134-BR134)&gt;=0,0,IF(($S134-BQ134)&lt;0,0,IF(AND(($S134-BR134)&gt;0,(BQ134-$R134)&gt;0),$V134/365*(BR134-BQ134+1),IF(AND(($S134-BR134)&lt;=0,(BQ134-$R134)&gt;0),$V134/365*($S134-BQ134+1),$V134/365*(BR134-$R134+1))))),0)</f>
        <v>0</v>
      </c>
      <c r="BT134" s="160">
        <f t="shared" ref="BT134:BT137" si="1618">BR134+1</f>
        <v>46143</v>
      </c>
      <c r="BU134" s="160">
        <f t="shared" ref="BU134:BU137" si="1619">BT134+30</f>
        <v>46173</v>
      </c>
      <c r="BV134" s="164">
        <f t="shared" ref="BV134:BV137" si="1620">IFERROR(IF(($R134-BU134)&gt;=0,0,IF(($S134-BT134)&lt;0,0,IF(AND(($S134-BU134)&gt;0,(BT134-$R134)&gt;0),$V134/365*(BU134-BT134+1),IF(AND(($S134-BU134)&lt;=0,(BT134-$R134)&gt;0),$V134/365*($S134-BT134+1),$V134/365*(BU134-$R134+1))))),0)</f>
        <v>0</v>
      </c>
      <c r="BW134" s="160">
        <f t="shared" ref="BW134:BW137" si="1621">BU134+1</f>
        <v>46174</v>
      </c>
      <c r="BX134" s="160">
        <f t="shared" ref="BX134:BX137" si="1622">BW134+29</f>
        <v>46203</v>
      </c>
      <c r="BY134" s="164">
        <f t="shared" ref="BY134:BY137" si="1623">IFERROR(IF(($R134-BX134)&gt;=0,0,IF(($S134-BW134)&lt;0,0,IF(AND(($S134-BX134)&gt;0,(BW134-$R134)&gt;0),$V134/365*(BX134-BW134+1),IF(AND(($S134-BX134)&lt;=0,(BW134-$R134)&gt;0),$V134/365*($S134-BW134+1),$V134/365*(BX134-$R134+1))))),0)</f>
        <v>0</v>
      </c>
      <c r="BZ134" s="160">
        <f t="shared" ref="BZ134:BZ137" si="1624">BX134+1</f>
        <v>46204</v>
      </c>
      <c r="CA134" s="160">
        <f t="shared" ref="CA134:CA137" si="1625">BZ134+30</f>
        <v>46234</v>
      </c>
      <c r="CB134" s="164">
        <f t="shared" ref="CB134:CB137" si="1626">IFERROR(IF(($R134-CA134)&gt;=0,0,IF(($S134-BZ134)&lt;0,0,IF(AND(($S134-CA134)&gt;0,(BZ134-$R134)&gt;0),$V134/365*(CA134-BZ134+1),IF(AND(($S134-CA134)&lt;=0,(BZ134-$R134)&gt;0),$V134/365*($S134-BZ134+1),$V134/365*(CA134-$R134+1))))),0)</f>
        <v>0</v>
      </c>
      <c r="CC134" s="160">
        <f t="shared" ref="CC134:CC137" si="1627">CA134+1</f>
        <v>46235</v>
      </c>
      <c r="CD134" s="160">
        <f t="shared" ref="CD134:CD137" si="1628">CC134+30</f>
        <v>46265</v>
      </c>
      <c r="CE134" s="164">
        <f t="shared" ref="CE134:CE137" si="1629">IFERROR(IF(($R134-CD134)&gt;=0,0,IF(($S134-CC134)&lt;0,0,IF(AND(($S134-CD134)&gt;0,(CC134-$R134)&gt;0),$V134/365*(CD134-CC134+1),IF(AND(($S134-CD134)&lt;=0,(CC134-$R134)&gt;0),$V134/365*($S134-CC134+1),$V134/365*(CD134-$R134+1))))),0)</f>
        <v>0</v>
      </c>
      <c r="CF134" s="160">
        <f t="shared" ref="CF134:CF137" si="1630">CD134+1</f>
        <v>46266</v>
      </c>
      <c r="CG134" s="160">
        <f t="shared" ref="CG134:CG137" si="1631">CF134+29</f>
        <v>46295</v>
      </c>
      <c r="CH134" s="164">
        <f t="shared" ref="CH134:CH137" si="1632">IFERROR(IF(($R134-CG134)&gt;=0,0,IF(($S134-CF134)&lt;0,0,IF(AND(($S134-CG134)&gt;0,(CF134-$R134)&gt;0),$V134/365*(CG134-CF134+1),IF(AND(($S134-CG134)&lt;=0,(CF134-$R134)&gt;0),$V134/365*($S134-CF134+1),$V134/365*(CG134-$R134+1))))),0)</f>
        <v>0</v>
      </c>
      <c r="CI134" s="160">
        <f t="shared" ref="CI134:CI137" si="1633">CG134+1</f>
        <v>46296</v>
      </c>
      <c r="CJ134" s="160">
        <f t="shared" ref="CJ134:CJ137" si="1634">CI134+30</f>
        <v>46326</v>
      </c>
      <c r="CK134" s="164">
        <f t="shared" ref="CK134:CK137" si="1635">IFERROR(IF(($R134-CJ134)&gt;=0,0,IF(($S134-CI134)&lt;0,0,IF(AND(($S134-CJ134)&gt;0,(CI134-$R134)&gt;0),$V134/365*(CJ134-CI134+1),IF(AND(($S134-CJ134)&lt;=0,(CI134-$R134)&gt;0),$V134/365*($S134-CI134+1),$V134/365*(CJ134-$R134+1))))),0)</f>
        <v>0</v>
      </c>
      <c r="CL134" s="160">
        <f t="shared" ref="CL134:CL137" si="1636">CJ134+1</f>
        <v>46327</v>
      </c>
      <c r="CM134" s="160">
        <f t="shared" ref="CM134:CM137" si="1637">CL134+29</f>
        <v>46356</v>
      </c>
      <c r="CN134" s="164">
        <f t="shared" ref="CN134:CN137" si="1638">IFERROR(IF(($R134-CM134)&gt;=0,0,IF(($S134-CL134)&lt;0,0,IF(AND(($S134-CM134)&gt;0,(CL134-$R134)&gt;0),$V134/365*(CM134-CL134+1),IF(AND(($S134-CM134)&lt;=0,(CL134-$R134)&gt;0),$V134/365*($S134-CL134+1),$V134/365*(CM134-$R134+1))))),0)</f>
        <v>0</v>
      </c>
      <c r="CO134" s="160">
        <f t="shared" ref="CO134:CO137" si="1639">CM134+1</f>
        <v>46357</v>
      </c>
      <c r="CP134" s="160">
        <f t="shared" ref="CP134:CP137" si="1640">CO134+30</f>
        <v>46387</v>
      </c>
      <c r="CQ134" s="164">
        <f t="shared" ref="CQ134:CQ137" si="1641">IFERROR(IF(($R134-CP134)&gt;=0,0,IF(($S134-CO134)&lt;0,0,IF(AND(($S134-CP134)&gt;0,(CO134-$R134)&gt;0),$V134/365*(CP134-CO134+1),IF(AND(($S134-CP134)&lt;=0,(CO134-$R134)&gt;0),$V134/365*($S134-CO134+1),$V134/365*(CP134-$R134+1))))),0)</f>
        <v>0</v>
      </c>
    </row>
    <row r="135" s="86" customFormat="1" ht="24" customHeight="1" outlineLevel="4" spans="1:95">
      <c r="A135" s="125"/>
      <c r="B135" s="126"/>
      <c r="C135" s="127"/>
      <c r="D135" s="125"/>
      <c r="E135" s="126"/>
      <c r="F135" s="126"/>
      <c r="G135" s="126"/>
      <c r="H135" s="128"/>
      <c r="I135" s="128"/>
      <c r="J135" s="128">
        <f t="shared" si="1570"/>
        <v>0</v>
      </c>
      <c r="K135" s="128">
        <f t="shared" ref="K135:K137" si="1642">K134+1</f>
        <v>2</v>
      </c>
      <c r="L135" s="153"/>
      <c r="M135" s="154">
        <f>IFERROR(VLOOKUP($L135,'2-2 引出数据_合同数据仓库'!$B$2:$BP$10000,3,FALSE),0)</f>
        <v>0</v>
      </c>
      <c r="N135" s="128"/>
      <c r="O135" s="154">
        <f>IFERROR(VLOOKUP((LEFT(VLOOKUP($L135,'2-2 引出数据_合同数据仓库'!$B$2:$BP$10000,64,FALSE),15)&amp;(RIGHT(VLOOKUP($L135,'2-2 引出数据_合同数据仓库'!$B$2:$BP$10000,64,FALSE),4)+1)),'2-2 引出数据_合同数据仓库'!$B$2:$BP$10000,3,FALSE),0)</f>
        <v>0</v>
      </c>
      <c r="P135" s="128"/>
      <c r="Q135" s="128">
        <f>IFERROR(VLOOKUP($L135,'2-2 引出数据_合同数据仓库'!$B$2:$BP$10000,28,FALSE),0)</f>
        <v>0</v>
      </c>
      <c r="R135" s="128">
        <f>IFERROR(VLOOKUP($L135,'2-2 引出数据_合同数据仓库'!$B$2:$BP$10000,29,FALSE),0)</f>
        <v>0</v>
      </c>
      <c r="S135" s="128">
        <f>IFERROR(VLOOKUP($L135,'2-2 引出数据_合同数据仓库'!$B$2:$BP$10000,4,FALSE),0)</f>
        <v>0</v>
      </c>
      <c r="T135" s="128"/>
      <c r="U135" s="128">
        <f>IFERROR(VLOOKUP($L135,'2-2 引出数据_合同数据仓库'!$B$2:$BP$10000,15,FALSE),0)</f>
        <v>0</v>
      </c>
      <c r="V135" s="128">
        <f t="shared" si="1571"/>
        <v>0</v>
      </c>
      <c r="W135" s="128"/>
      <c r="X135" s="160">
        <v>45658</v>
      </c>
      <c r="Y135" s="160">
        <f t="shared" si="1572"/>
        <v>45688</v>
      </c>
      <c r="Z135" s="164">
        <f t="shared" si="1573"/>
        <v>0</v>
      </c>
      <c r="AA135" s="160">
        <f t="shared" si="1574"/>
        <v>45689</v>
      </c>
      <c r="AB135" s="160">
        <f t="shared" si="1575"/>
        <v>45716</v>
      </c>
      <c r="AC135" s="164">
        <f t="shared" si="1576"/>
        <v>0</v>
      </c>
      <c r="AD135" s="160">
        <f t="shared" si="1577"/>
        <v>45717</v>
      </c>
      <c r="AE135" s="160">
        <f t="shared" si="1578"/>
        <v>45747</v>
      </c>
      <c r="AF135" s="164">
        <f t="shared" si="1579"/>
        <v>0</v>
      </c>
      <c r="AG135" s="160">
        <f t="shared" si="1580"/>
        <v>45748</v>
      </c>
      <c r="AH135" s="160">
        <f t="shared" si="1581"/>
        <v>45777</v>
      </c>
      <c r="AI135" s="164">
        <f t="shared" si="1582"/>
        <v>0</v>
      </c>
      <c r="AJ135" s="160">
        <f t="shared" si="1583"/>
        <v>45778</v>
      </c>
      <c r="AK135" s="160">
        <f t="shared" si="1584"/>
        <v>45808</v>
      </c>
      <c r="AL135" s="164">
        <f t="shared" si="1585"/>
        <v>0</v>
      </c>
      <c r="AM135" s="160">
        <f t="shared" si="1586"/>
        <v>45809</v>
      </c>
      <c r="AN135" s="160">
        <f t="shared" si="1587"/>
        <v>45838</v>
      </c>
      <c r="AO135" s="164">
        <f t="shared" si="1588"/>
        <v>0</v>
      </c>
      <c r="AP135" s="160">
        <f t="shared" si="1589"/>
        <v>45839</v>
      </c>
      <c r="AQ135" s="160">
        <f t="shared" si="1590"/>
        <v>45869</v>
      </c>
      <c r="AR135" s="164">
        <f t="shared" si="1591"/>
        <v>0</v>
      </c>
      <c r="AS135" s="160">
        <f t="shared" si="1592"/>
        <v>45870</v>
      </c>
      <c r="AT135" s="160">
        <f t="shared" si="1593"/>
        <v>45900</v>
      </c>
      <c r="AU135" s="164">
        <f t="shared" si="1594"/>
        <v>0</v>
      </c>
      <c r="AV135" s="160">
        <f t="shared" si="1595"/>
        <v>45901</v>
      </c>
      <c r="AW135" s="160">
        <f t="shared" si="1596"/>
        <v>45930</v>
      </c>
      <c r="AX135" s="164">
        <f t="shared" si="1597"/>
        <v>0</v>
      </c>
      <c r="AY135" s="160">
        <f t="shared" si="1598"/>
        <v>45931</v>
      </c>
      <c r="AZ135" s="160">
        <f t="shared" si="1599"/>
        <v>45961</v>
      </c>
      <c r="BA135" s="164">
        <f t="shared" si="1600"/>
        <v>0</v>
      </c>
      <c r="BB135" s="160">
        <f t="shared" si="1601"/>
        <v>45962</v>
      </c>
      <c r="BC135" s="160">
        <f t="shared" si="1602"/>
        <v>45991</v>
      </c>
      <c r="BD135" s="164">
        <f t="shared" si="1603"/>
        <v>0</v>
      </c>
      <c r="BE135" s="160">
        <f t="shared" si="1604"/>
        <v>45992</v>
      </c>
      <c r="BF135" s="160">
        <f t="shared" si="1605"/>
        <v>46022</v>
      </c>
      <c r="BG135" s="164">
        <f t="shared" si="1606"/>
        <v>0</v>
      </c>
      <c r="BH135" s="160">
        <v>46023</v>
      </c>
      <c r="BI135" s="160">
        <f t="shared" si="1607"/>
        <v>46053</v>
      </c>
      <c r="BJ135" s="164">
        <f t="shared" si="1608"/>
        <v>0</v>
      </c>
      <c r="BK135" s="160">
        <f t="shared" si="1609"/>
        <v>46054</v>
      </c>
      <c r="BL135" s="160">
        <f t="shared" si="1610"/>
        <v>46081</v>
      </c>
      <c r="BM135" s="164">
        <f t="shared" si="1611"/>
        <v>0</v>
      </c>
      <c r="BN135" s="160">
        <f t="shared" si="1612"/>
        <v>46082</v>
      </c>
      <c r="BO135" s="160">
        <f t="shared" si="1613"/>
        <v>46112</v>
      </c>
      <c r="BP135" s="164">
        <f t="shared" si="1614"/>
        <v>0</v>
      </c>
      <c r="BQ135" s="160">
        <f t="shared" si="1615"/>
        <v>46113</v>
      </c>
      <c r="BR135" s="160">
        <f t="shared" si="1616"/>
        <v>46142</v>
      </c>
      <c r="BS135" s="164">
        <f t="shared" si="1617"/>
        <v>0</v>
      </c>
      <c r="BT135" s="160">
        <f t="shared" si="1618"/>
        <v>46143</v>
      </c>
      <c r="BU135" s="160">
        <f t="shared" si="1619"/>
        <v>46173</v>
      </c>
      <c r="BV135" s="164">
        <f t="shared" si="1620"/>
        <v>0</v>
      </c>
      <c r="BW135" s="160">
        <f t="shared" si="1621"/>
        <v>46174</v>
      </c>
      <c r="BX135" s="160">
        <f t="shared" si="1622"/>
        <v>46203</v>
      </c>
      <c r="BY135" s="164">
        <f t="shared" si="1623"/>
        <v>0</v>
      </c>
      <c r="BZ135" s="160">
        <f t="shared" si="1624"/>
        <v>46204</v>
      </c>
      <c r="CA135" s="160">
        <f t="shared" si="1625"/>
        <v>46234</v>
      </c>
      <c r="CB135" s="164">
        <f t="shared" si="1626"/>
        <v>0</v>
      </c>
      <c r="CC135" s="160">
        <f t="shared" si="1627"/>
        <v>46235</v>
      </c>
      <c r="CD135" s="160">
        <f t="shared" si="1628"/>
        <v>46265</v>
      </c>
      <c r="CE135" s="164">
        <f t="shared" si="1629"/>
        <v>0</v>
      </c>
      <c r="CF135" s="160">
        <f t="shared" si="1630"/>
        <v>46266</v>
      </c>
      <c r="CG135" s="160">
        <f t="shared" si="1631"/>
        <v>46295</v>
      </c>
      <c r="CH135" s="164">
        <f t="shared" si="1632"/>
        <v>0</v>
      </c>
      <c r="CI135" s="160">
        <f t="shared" si="1633"/>
        <v>46296</v>
      </c>
      <c r="CJ135" s="160">
        <f t="shared" si="1634"/>
        <v>46326</v>
      </c>
      <c r="CK135" s="164">
        <f t="shared" si="1635"/>
        <v>0</v>
      </c>
      <c r="CL135" s="160">
        <f t="shared" si="1636"/>
        <v>46327</v>
      </c>
      <c r="CM135" s="160">
        <f t="shared" si="1637"/>
        <v>46356</v>
      </c>
      <c r="CN135" s="164">
        <f t="shared" si="1638"/>
        <v>0</v>
      </c>
      <c r="CO135" s="160">
        <f t="shared" si="1639"/>
        <v>46357</v>
      </c>
      <c r="CP135" s="160">
        <f t="shared" si="1640"/>
        <v>46387</v>
      </c>
      <c r="CQ135" s="164">
        <f t="shared" si="1641"/>
        <v>0</v>
      </c>
    </row>
    <row r="136" s="86" customFormat="1" ht="24" customHeight="1" outlineLevel="4" spans="1:95">
      <c r="A136" s="125"/>
      <c r="B136" s="126"/>
      <c r="C136" s="127"/>
      <c r="D136" s="125"/>
      <c r="E136" s="126"/>
      <c r="F136" s="126"/>
      <c r="G136" s="126"/>
      <c r="H136" s="128"/>
      <c r="I136" s="128"/>
      <c r="J136" s="128">
        <f t="shared" si="1570"/>
        <v>0</v>
      </c>
      <c r="K136" s="128">
        <f t="shared" si="1642"/>
        <v>3</v>
      </c>
      <c r="L136" s="153"/>
      <c r="M136" s="154">
        <f>IFERROR(VLOOKUP($L136,'2-2 引出数据_合同数据仓库'!$B$2:$BP$10000,3,FALSE),0)</f>
        <v>0</v>
      </c>
      <c r="N136" s="128"/>
      <c r="O136" s="154">
        <f>IFERROR(VLOOKUP((LEFT(VLOOKUP($L136,'2-2 引出数据_合同数据仓库'!$B$2:$BP$10000,64,FALSE),15)&amp;(RIGHT(VLOOKUP($L136,'2-2 引出数据_合同数据仓库'!$B$2:$BP$10000,64,FALSE),4)+1)),'2-2 引出数据_合同数据仓库'!$B$2:$BP$10000,3,FALSE),0)</f>
        <v>0</v>
      </c>
      <c r="P136" s="128"/>
      <c r="Q136" s="128">
        <f>IFERROR(VLOOKUP($L136,'2-2 引出数据_合同数据仓库'!$B$2:$BP$10000,28,FALSE),0)</f>
        <v>0</v>
      </c>
      <c r="R136" s="128">
        <f>IFERROR(VLOOKUP($L136,'2-2 引出数据_合同数据仓库'!$B$2:$BP$10000,29,FALSE),0)</f>
        <v>0</v>
      </c>
      <c r="S136" s="128">
        <f>IFERROR(VLOOKUP($L136,'2-2 引出数据_合同数据仓库'!$B$2:$BP$10000,4,FALSE),0)</f>
        <v>0</v>
      </c>
      <c r="T136" s="128"/>
      <c r="U136" s="128">
        <f>IFERROR(VLOOKUP($L136,'2-2 引出数据_合同数据仓库'!$B$2:$BP$10000,15,FALSE),0)</f>
        <v>0</v>
      </c>
      <c r="V136" s="128">
        <f t="shared" si="1571"/>
        <v>0</v>
      </c>
      <c r="W136" s="128"/>
      <c r="X136" s="160">
        <v>45658</v>
      </c>
      <c r="Y136" s="160">
        <f t="shared" si="1572"/>
        <v>45688</v>
      </c>
      <c r="Z136" s="164">
        <f t="shared" si="1573"/>
        <v>0</v>
      </c>
      <c r="AA136" s="160">
        <f t="shared" si="1574"/>
        <v>45689</v>
      </c>
      <c r="AB136" s="160">
        <f t="shared" si="1575"/>
        <v>45716</v>
      </c>
      <c r="AC136" s="164">
        <f t="shared" si="1576"/>
        <v>0</v>
      </c>
      <c r="AD136" s="160">
        <f t="shared" si="1577"/>
        <v>45717</v>
      </c>
      <c r="AE136" s="160">
        <f t="shared" si="1578"/>
        <v>45747</v>
      </c>
      <c r="AF136" s="164">
        <f t="shared" si="1579"/>
        <v>0</v>
      </c>
      <c r="AG136" s="160">
        <f t="shared" si="1580"/>
        <v>45748</v>
      </c>
      <c r="AH136" s="160">
        <f t="shared" si="1581"/>
        <v>45777</v>
      </c>
      <c r="AI136" s="164">
        <f t="shared" si="1582"/>
        <v>0</v>
      </c>
      <c r="AJ136" s="160">
        <f t="shared" si="1583"/>
        <v>45778</v>
      </c>
      <c r="AK136" s="160">
        <f t="shared" si="1584"/>
        <v>45808</v>
      </c>
      <c r="AL136" s="164">
        <f t="shared" si="1585"/>
        <v>0</v>
      </c>
      <c r="AM136" s="160">
        <f t="shared" si="1586"/>
        <v>45809</v>
      </c>
      <c r="AN136" s="160">
        <f t="shared" si="1587"/>
        <v>45838</v>
      </c>
      <c r="AO136" s="164">
        <f t="shared" si="1588"/>
        <v>0</v>
      </c>
      <c r="AP136" s="160">
        <f t="shared" si="1589"/>
        <v>45839</v>
      </c>
      <c r="AQ136" s="160">
        <f t="shared" si="1590"/>
        <v>45869</v>
      </c>
      <c r="AR136" s="164">
        <f t="shared" si="1591"/>
        <v>0</v>
      </c>
      <c r="AS136" s="160">
        <f t="shared" si="1592"/>
        <v>45870</v>
      </c>
      <c r="AT136" s="160">
        <f t="shared" si="1593"/>
        <v>45900</v>
      </c>
      <c r="AU136" s="164">
        <f t="shared" si="1594"/>
        <v>0</v>
      </c>
      <c r="AV136" s="160">
        <f t="shared" si="1595"/>
        <v>45901</v>
      </c>
      <c r="AW136" s="160">
        <f t="shared" si="1596"/>
        <v>45930</v>
      </c>
      <c r="AX136" s="164">
        <f t="shared" si="1597"/>
        <v>0</v>
      </c>
      <c r="AY136" s="160">
        <f t="shared" si="1598"/>
        <v>45931</v>
      </c>
      <c r="AZ136" s="160">
        <f t="shared" si="1599"/>
        <v>45961</v>
      </c>
      <c r="BA136" s="164">
        <f t="shared" si="1600"/>
        <v>0</v>
      </c>
      <c r="BB136" s="160">
        <f t="shared" si="1601"/>
        <v>45962</v>
      </c>
      <c r="BC136" s="160">
        <f t="shared" si="1602"/>
        <v>45991</v>
      </c>
      <c r="BD136" s="164">
        <f t="shared" si="1603"/>
        <v>0</v>
      </c>
      <c r="BE136" s="160">
        <f t="shared" si="1604"/>
        <v>45992</v>
      </c>
      <c r="BF136" s="160">
        <f t="shared" si="1605"/>
        <v>46022</v>
      </c>
      <c r="BG136" s="164">
        <f t="shared" si="1606"/>
        <v>0</v>
      </c>
      <c r="BH136" s="160">
        <v>46023</v>
      </c>
      <c r="BI136" s="160">
        <f t="shared" si="1607"/>
        <v>46053</v>
      </c>
      <c r="BJ136" s="164">
        <f t="shared" si="1608"/>
        <v>0</v>
      </c>
      <c r="BK136" s="160">
        <f t="shared" si="1609"/>
        <v>46054</v>
      </c>
      <c r="BL136" s="160">
        <f t="shared" si="1610"/>
        <v>46081</v>
      </c>
      <c r="BM136" s="164">
        <f t="shared" si="1611"/>
        <v>0</v>
      </c>
      <c r="BN136" s="160">
        <f t="shared" si="1612"/>
        <v>46082</v>
      </c>
      <c r="BO136" s="160">
        <f t="shared" si="1613"/>
        <v>46112</v>
      </c>
      <c r="BP136" s="164">
        <f t="shared" si="1614"/>
        <v>0</v>
      </c>
      <c r="BQ136" s="160">
        <f t="shared" si="1615"/>
        <v>46113</v>
      </c>
      <c r="BR136" s="160">
        <f t="shared" si="1616"/>
        <v>46142</v>
      </c>
      <c r="BS136" s="164">
        <f t="shared" si="1617"/>
        <v>0</v>
      </c>
      <c r="BT136" s="160">
        <f t="shared" si="1618"/>
        <v>46143</v>
      </c>
      <c r="BU136" s="160">
        <f t="shared" si="1619"/>
        <v>46173</v>
      </c>
      <c r="BV136" s="164">
        <f t="shared" si="1620"/>
        <v>0</v>
      </c>
      <c r="BW136" s="160">
        <f t="shared" si="1621"/>
        <v>46174</v>
      </c>
      <c r="BX136" s="160">
        <f t="shared" si="1622"/>
        <v>46203</v>
      </c>
      <c r="BY136" s="164">
        <f t="shared" si="1623"/>
        <v>0</v>
      </c>
      <c r="BZ136" s="160">
        <f t="shared" si="1624"/>
        <v>46204</v>
      </c>
      <c r="CA136" s="160">
        <f t="shared" si="1625"/>
        <v>46234</v>
      </c>
      <c r="CB136" s="164">
        <f t="shared" si="1626"/>
        <v>0</v>
      </c>
      <c r="CC136" s="160">
        <f t="shared" si="1627"/>
        <v>46235</v>
      </c>
      <c r="CD136" s="160">
        <f t="shared" si="1628"/>
        <v>46265</v>
      </c>
      <c r="CE136" s="164">
        <f t="shared" si="1629"/>
        <v>0</v>
      </c>
      <c r="CF136" s="160">
        <f t="shared" si="1630"/>
        <v>46266</v>
      </c>
      <c r="CG136" s="160">
        <f t="shared" si="1631"/>
        <v>46295</v>
      </c>
      <c r="CH136" s="164">
        <f t="shared" si="1632"/>
        <v>0</v>
      </c>
      <c r="CI136" s="160">
        <f t="shared" si="1633"/>
        <v>46296</v>
      </c>
      <c r="CJ136" s="160">
        <f t="shared" si="1634"/>
        <v>46326</v>
      </c>
      <c r="CK136" s="164">
        <f t="shared" si="1635"/>
        <v>0</v>
      </c>
      <c r="CL136" s="160">
        <f t="shared" si="1636"/>
        <v>46327</v>
      </c>
      <c r="CM136" s="160">
        <f t="shared" si="1637"/>
        <v>46356</v>
      </c>
      <c r="CN136" s="164">
        <f t="shared" si="1638"/>
        <v>0</v>
      </c>
      <c r="CO136" s="160">
        <f t="shared" si="1639"/>
        <v>46357</v>
      </c>
      <c r="CP136" s="160">
        <f t="shared" si="1640"/>
        <v>46387</v>
      </c>
      <c r="CQ136" s="164">
        <f t="shared" si="1641"/>
        <v>0</v>
      </c>
    </row>
    <row r="137" s="86" customFormat="1" ht="24" customHeight="1" outlineLevel="4" spans="1:95">
      <c r="A137" s="125"/>
      <c r="B137" s="126"/>
      <c r="C137" s="127"/>
      <c r="D137" s="125"/>
      <c r="E137" s="126"/>
      <c r="F137" s="126"/>
      <c r="G137" s="126"/>
      <c r="H137" s="128"/>
      <c r="I137" s="128"/>
      <c r="J137" s="128">
        <f t="shared" si="1570"/>
        <v>0</v>
      </c>
      <c r="K137" s="128">
        <f t="shared" si="1642"/>
        <v>4</v>
      </c>
      <c r="L137" s="153"/>
      <c r="M137" s="154">
        <f>IFERROR(VLOOKUP($L137,'2-2 引出数据_合同数据仓库'!$B$2:$BP$10000,3,FALSE),0)</f>
        <v>0</v>
      </c>
      <c r="N137" s="128"/>
      <c r="O137" s="154">
        <f>IFERROR(VLOOKUP((LEFT(VLOOKUP($L137,'2-2 引出数据_合同数据仓库'!$B$2:$BP$10000,64,FALSE),15)&amp;(RIGHT(VLOOKUP($L137,'2-2 引出数据_合同数据仓库'!$B$2:$BP$10000,64,FALSE),4)+1)),'2-2 引出数据_合同数据仓库'!$B$2:$BP$10000,3,FALSE),0)</f>
        <v>0</v>
      </c>
      <c r="P137" s="128"/>
      <c r="Q137" s="128">
        <f>IFERROR(VLOOKUP($L137,'2-2 引出数据_合同数据仓库'!$B$2:$BP$10000,28,FALSE),0)</f>
        <v>0</v>
      </c>
      <c r="R137" s="128">
        <f>IFERROR(VLOOKUP($L137,'2-2 引出数据_合同数据仓库'!$B$2:$BP$10000,29,FALSE),0)</f>
        <v>0</v>
      </c>
      <c r="S137" s="128">
        <f>IFERROR(VLOOKUP($L137,'2-2 引出数据_合同数据仓库'!$B$2:$BP$10000,4,FALSE),0)</f>
        <v>0</v>
      </c>
      <c r="T137" s="128"/>
      <c r="U137" s="128">
        <f>IFERROR(VLOOKUP($L137,'2-2 引出数据_合同数据仓库'!$B$2:$BP$10000,15,FALSE),0)</f>
        <v>0</v>
      </c>
      <c r="V137" s="128">
        <f t="shared" si="1571"/>
        <v>0</v>
      </c>
      <c r="W137" s="128"/>
      <c r="X137" s="160">
        <v>45658</v>
      </c>
      <c r="Y137" s="160">
        <f t="shared" si="1572"/>
        <v>45688</v>
      </c>
      <c r="Z137" s="164">
        <f t="shared" si="1573"/>
        <v>0</v>
      </c>
      <c r="AA137" s="160">
        <f t="shared" si="1574"/>
        <v>45689</v>
      </c>
      <c r="AB137" s="160">
        <f t="shared" si="1575"/>
        <v>45716</v>
      </c>
      <c r="AC137" s="164">
        <f t="shared" si="1576"/>
        <v>0</v>
      </c>
      <c r="AD137" s="160">
        <f t="shared" si="1577"/>
        <v>45717</v>
      </c>
      <c r="AE137" s="160">
        <f t="shared" si="1578"/>
        <v>45747</v>
      </c>
      <c r="AF137" s="164">
        <f t="shared" si="1579"/>
        <v>0</v>
      </c>
      <c r="AG137" s="160">
        <f t="shared" si="1580"/>
        <v>45748</v>
      </c>
      <c r="AH137" s="160">
        <f t="shared" si="1581"/>
        <v>45777</v>
      </c>
      <c r="AI137" s="164">
        <f t="shared" si="1582"/>
        <v>0</v>
      </c>
      <c r="AJ137" s="160">
        <f t="shared" si="1583"/>
        <v>45778</v>
      </c>
      <c r="AK137" s="160">
        <f t="shared" si="1584"/>
        <v>45808</v>
      </c>
      <c r="AL137" s="164">
        <f t="shared" si="1585"/>
        <v>0</v>
      </c>
      <c r="AM137" s="160">
        <f t="shared" si="1586"/>
        <v>45809</v>
      </c>
      <c r="AN137" s="160">
        <f t="shared" si="1587"/>
        <v>45838</v>
      </c>
      <c r="AO137" s="164">
        <f t="shared" si="1588"/>
        <v>0</v>
      </c>
      <c r="AP137" s="160">
        <f t="shared" si="1589"/>
        <v>45839</v>
      </c>
      <c r="AQ137" s="160">
        <f t="shared" si="1590"/>
        <v>45869</v>
      </c>
      <c r="AR137" s="164">
        <f t="shared" si="1591"/>
        <v>0</v>
      </c>
      <c r="AS137" s="160">
        <f t="shared" si="1592"/>
        <v>45870</v>
      </c>
      <c r="AT137" s="160">
        <f t="shared" si="1593"/>
        <v>45900</v>
      </c>
      <c r="AU137" s="164">
        <f t="shared" si="1594"/>
        <v>0</v>
      </c>
      <c r="AV137" s="160">
        <f t="shared" si="1595"/>
        <v>45901</v>
      </c>
      <c r="AW137" s="160">
        <f t="shared" si="1596"/>
        <v>45930</v>
      </c>
      <c r="AX137" s="164">
        <f t="shared" si="1597"/>
        <v>0</v>
      </c>
      <c r="AY137" s="160">
        <f t="shared" si="1598"/>
        <v>45931</v>
      </c>
      <c r="AZ137" s="160">
        <f t="shared" si="1599"/>
        <v>45961</v>
      </c>
      <c r="BA137" s="164">
        <f t="shared" si="1600"/>
        <v>0</v>
      </c>
      <c r="BB137" s="160">
        <f t="shared" si="1601"/>
        <v>45962</v>
      </c>
      <c r="BC137" s="160">
        <f t="shared" si="1602"/>
        <v>45991</v>
      </c>
      <c r="BD137" s="164">
        <f t="shared" si="1603"/>
        <v>0</v>
      </c>
      <c r="BE137" s="160">
        <f t="shared" si="1604"/>
        <v>45992</v>
      </c>
      <c r="BF137" s="160">
        <f t="shared" si="1605"/>
        <v>46022</v>
      </c>
      <c r="BG137" s="164">
        <f t="shared" si="1606"/>
        <v>0</v>
      </c>
      <c r="BH137" s="160">
        <v>46023</v>
      </c>
      <c r="BI137" s="160">
        <f t="shared" si="1607"/>
        <v>46053</v>
      </c>
      <c r="BJ137" s="164">
        <f t="shared" si="1608"/>
        <v>0</v>
      </c>
      <c r="BK137" s="160">
        <f t="shared" si="1609"/>
        <v>46054</v>
      </c>
      <c r="BL137" s="160">
        <f t="shared" si="1610"/>
        <v>46081</v>
      </c>
      <c r="BM137" s="164">
        <f t="shared" si="1611"/>
        <v>0</v>
      </c>
      <c r="BN137" s="160">
        <f t="shared" si="1612"/>
        <v>46082</v>
      </c>
      <c r="BO137" s="160">
        <f t="shared" si="1613"/>
        <v>46112</v>
      </c>
      <c r="BP137" s="164">
        <f t="shared" si="1614"/>
        <v>0</v>
      </c>
      <c r="BQ137" s="160">
        <f t="shared" si="1615"/>
        <v>46113</v>
      </c>
      <c r="BR137" s="160">
        <f t="shared" si="1616"/>
        <v>46142</v>
      </c>
      <c r="BS137" s="164">
        <f t="shared" si="1617"/>
        <v>0</v>
      </c>
      <c r="BT137" s="160">
        <f t="shared" si="1618"/>
        <v>46143</v>
      </c>
      <c r="BU137" s="160">
        <f t="shared" si="1619"/>
        <v>46173</v>
      </c>
      <c r="BV137" s="164">
        <f t="shared" si="1620"/>
        <v>0</v>
      </c>
      <c r="BW137" s="160">
        <f t="shared" si="1621"/>
        <v>46174</v>
      </c>
      <c r="BX137" s="160">
        <f t="shared" si="1622"/>
        <v>46203</v>
      </c>
      <c r="BY137" s="164">
        <f t="shared" si="1623"/>
        <v>0</v>
      </c>
      <c r="BZ137" s="160">
        <f t="shared" si="1624"/>
        <v>46204</v>
      </c>
      <c r="CA137" s="160">
        <f t="shared" si="1625"/>
        <v>46234</v>
      </c>
      <c r="CB137" s="164">
        <f t="shared" si="1626"/>
        <v>0</v>
      </c>
      <c r="CC137" s="160">
        <f t="shared" si="1627"/>
        <v>46235</v>
      </c>
      <c r="CD137" s="160">
        <f t="shared" si="1628"/>
        <v>46265</v>
      </c>
      <c r="CE137" s="164">
        <f t="shared" si="1629"/>
        <v>0</v>
      </c>
      <c r="CF137" s="160">
        <f t="shared" si="1630"/>
        <v>46266</v>
      </c>
      <c r="CG137" s="160">
        <f t="shared" si="1631"/>
        <v>46295</v>
      </c>
      <c r="CH137" s="164">
        <f t="shared" si="1632"/>
        <v>0</v>
      </c>
      <c r="CI137" s="160">
        <f t="shared" si="1633"/>
        <v>46296</v>
      </c>
      <c r="CJ137" s="160">
        <f t="shared" si="1634"/>
        <v>46326</v>
      </c>
      <c r="CK137" s="164">
        <f t="shared" si="1635"/>
        <v>0</v>
      </c>
      <c r="CL137" s="160">
        <f t="shared" si="1636"/>
        <v>46327</v>
      </c>
      <c r="CM137" s="160">
        <f t="shared" si="1637"/>
        <v>46356</v>
      </c>
      <c r="CN137" s="164">
        <f t="shared" si="1638"/>
        <v>0</v>
      </c>
      <c r="CO137" s="160">
        <f t="shared" si="1639"/>
        <v>46357</v>
      </c>
      <c r="CP137" s="160">
        <f t="shared" si="1640"/>
        <v>46387</v>
      </c>
      <c r="CQ137" s="164">
        <f t="shared" si="1641"/>
        <v>0</v>
      </c>
    </row>
    <row r="138" s="86" customFormat="1" ht="24" customHeight="1" outlineLevel="4" spans="1:95">
      <c r="A138" s="129" t="s">
        <v>2806</v>
      </c>
      <c r="B138" s="130"/>
      <c r="C138" s="130"/>
      <c r="D138" s="130"/>
      <c r="E138" s="130"/>
      <c r="F138" s="130"/>
      <c r="G138" s="131"/>
      <c r="H138" s="132"/>
      <c r="I138" s="132"/>
      <c r="J138" s="132"/>
      <c r="K138" s="132"/>
      <c r="L138" s="155"/>
      <c r="M138" s="155"/>
      <c r="N138" s="132"/>
      <c r="O138" s="132"/>
      <c r="P138" s="132"/>
      <c r="Q138" s="132"/>
      <c r="R138" s="132"/>
      <c r="S138" s="132"/>
      <c r="T138" s="132"/>
      <c r="U138" s="132"/>
      <c r="V138" s="132"/>
      <c r="W138" s="132"/>
      <c r="X138" s="132"/>
      <c r="Y138" s="132"/>
      <c r="Z138" s="132"/>
      <c r="AA138" s="132"/>
      <c r="AB138" s="132"/>
      <c r="AC138" s="132"/>
      <c r="AD138" s="132"/>
      <c r="AE138" s="132"/>
      <c r="AF138" s="132"/>
      <c r="AG138" s="132"/>
      <c r="AH138" s="132"/>
      <c r="AI138" s="132"/>
      <c r="AJ138" s="132"/>
      <c r="AK138" s="132"/>
      <c r="AL138" s="132"/>
      <c r="AM138" s="132"/>
      <c r="AN138" s="132"/>
      <c r="AO138" s="132"/>
      <c r="AP138" s="132"/>
      <c r="AQ138" s="132"/>
      <c r="AR138" s="132"/>
      <c r="AS138" s="132"/>
      <c r="AT138" s="132"/>
      <c r="AU138" s="132"/>
      <c r="AV138" s="132"/>
      <c r="AW138" s="132"/>
      <c r="AX138" s="132"/>
      <c r="AY138" s="132"/>
      <c r="AZ138" s="132"/>
      <c r="BA138" s="132"/>
      <c r="BB138" s="132"/>
      <c r="BC138" s="132"/>
      <c r="BD138" s="132"/>
      <c r="BE138" s="132"/>
      <c r="BF138" s="132"/>
      <c r="BG138" s="132"/>
      <c r="BH138" s="132"/>
      <c r="BI138" s="132"/>
      <c r="BJ138" s="132"/>
      <c r="BK138" s="132"/>
      <c r="BL138" s="132"/>
      <c r="BM138" s="132"/>
      <c r="BN138" s="132"/>
      <c r="BO138" s="132"/>
      <c r="BP138" s="132"/>
      <c r="BQ138" s="132"/>
      <c r="BR138" s="132"/>
      <c r="BS138" s="132"/>
      <c r="BT138" s="132"/>
      <c r="BU138" s="132"/>
      <c r="BV138" s="132"/>
      <c r="BW138" s="132"/>
      <c r="BX138" s="132"/>
      <c r="BY138" s="132"/>
      <c r="BZ138" s="132"/>
      <c r="CA138" s="132"/>
      <c r="CB138" s="132"/>
      <c r="CC138" s="132"/>
      <c r="CD138" s="132"/>
      <c r="CE138" s="132"/>
      <c r="CF138" s="132"/>
      <c r="CG138" s="132"/>
      <c r="CH138" s="132"/>
      <c r="CI138" s="132"/>
      <c r="CJ138" s="132"/>
      <c r="CK138" s="132"/>
      <c r="CL138" s="132"/>
      <c r="CM138" s="132"/>
      <c r="CN138" s="132"/>
      <c r="CO138" s="132"/>
      <c r="CP138" s="132"/>
      <c r="CQ138" s="132"/>
    </row>
    <row r="139" ht="24" customHeight="1" outlineLevel="2" spans="1:95">
      <c r="A139" s="48"/>
      <c r="B139" s="118" t="s">
        <v>779</v>
      </c>
      <c r="C139" s="119" t="s">
        <v>1082</v>
      </c>
      <c r="D139" s="48" t="s">
        <v>1083</v>
      </c>
      <c r="E139" s="118"/>
      <c r="F139" s="118"/>
      <c r="G139" s="118"/>
      <c r="H139" s="120">
        <f>X139+AA139+AD139+AG139+AJ139+AM139+AP139+AS139+AV139+AY139+BB139+BE139</f>
        <v>0</v>
      </c>
      <c r="I139" s="120">
        <f>Y139+AB139+AE139+AH139+AK139+AN139+AQ139+AT139+AW139+AZ139+BC139+BF139</f>
        <v>0</v>
      </c>
      <c r="J139" s="120">
        <f t="shared" si="1570"/>
        <v>0</v>
      </c>
      <c r="K139" s="120"/>
      <c r="L139" s="151"/>
      <c r="M139" s="151"/>
      <c r="N139" s="120"/>
      <c r="O139" s="120"/>
      <c r="P139" s="120"/>
      <c r="Q139" s="120"/>
      <c r="R139" s="120"/>
      <c r="S139" s="120"/>
      <c r="T139" s="120"/>
      <c r="U139" s="120"/>
      <c r="V139" s="120"/>
      <c r="W139" s="120"/>
      <c r="X139" s="120">
        <f>VLOOKUP($C139,'1 预算编制表单'!$C:$BJ,27,FALSE)</f>
        <v>0</v>
      </c>
      <c r="Y139" s="120">
        <f>X139-Z139</f>
        <v>0</v>
      </c>
      <c r="Z139" s="120">
        <f>Z140+Z146+Z152</f>
        <v>0</v>
      </c>
      <c r="AA139" s="120">
        <f>VLOOKUP($C139,'1 预算编制表单'!$C:$BJ,30,FALSE)</f>
        <v>0</v>
      </c>
      <c r="AB139" s="120">
        <f>AA139-AC139</f>
        <v>0</v>
      </c>
      <c r="AC139" s="120">
        <f>AC140+AC146+AC152</f>
        <v>0</v>
      </c>
      <c r="AD139" s="120">
        <f>VLOOKUP($C139,'1 预算编制表单'!$C:$BJ,33,FALSE)</f>
        <v>0</v>
      </c>
      <c r="AE139" s="120">
        <f>AD139-AF139</f>
        <v>0</v>
      </c>
      <c r="AF139" s="120">
        <f>AF140+AF146+AF152</f>
        <v>0</v>
      </c>
      <c r="AG139" s="120">
        <f>VLOOKUP($C139,'1 预算编制表单'!$C:$BJ,36,FALSE)</f>
        <v>0</v>
      </c>
      <c r="AH139" s="120">
        <f>AG139-AI139</f>
        <v>0</v>
      </c>
      <c r="AI139" s="120">
        <f>AI140+AI146+AI152</f>
        <v>0</v>
      </c>
      <c r="AJ139" s="120">
        <f>VLOOKUP($C139,'1 预算编制表单'!$C:$BJ,39,FALSE)</f>
        <v>0</v>
      </c>
      <c r="AK139" s="120">
        <f>AJ139-AL139</f>
        <v>0</v>
      </c>
      <c r="AL139" s="120">
        <f>AL140+AL146+AL152</f>
        <v>0</v>
      </c>
      <c r="AM139" s="120">
        <f>VLOOKUP($C139,'1 预算编制表单'!$C:$BJ,42,FALSE)</f>
        <v>0</v>
      </c>
      <c r="AN139" s="120">
        <f>AM139-AO139</f>
        <v>0</v>
      </c>
      <c r="AO139" s="120">
        <f>AO140+AO146+AO152</f>
        <v>0</v>
      </c>
      <c r="AP139" s="120">
        <f>VLOOKUP($C139,'1 预算编制表单'!$C:$BJ,45,FALSE)</f>
        <v>0</v>
      </c>
      <c r="AQ139" s="120">
        <f>AP139-AR139</f>
        <v>0</v>
      </c>
      <c r="AR139" s="120">
        <f>AR140+AR146+AR152</f>
        <v>0</v>
      </c>
      <c r="AS139" s="120">
        <f>VLOOKUP($C139,'1 预算编制表单'!$C:$BJ,48,FALSE)</f>
        <v>0</v>
      </c>
      <c r="AT139" s="120">
        <f>AS139-AU139</f>
        <v>0</v>
      </c>
      <c r="AU139" s="120">
        <f>AU140+AU146+AU152</f>
        <v>0</v>
      </c>
      <c r="AV139" s="120">
        <f>VLOOKUP($C139,'1 预算编制表单'!$C:$BJ,51,FALSE)</f>
        <v>0</v>
      </c>
      <c r="AW139" s="120">
        <f>AV139-AX139</f>
        <v>0</v>
      </c>
      <c r="AX139" s="120">
        <f>AX140+AX146+AX152</f>
        <v>0</v>
      </c>
      <c r="AY139" s="120">
        <f>VLOOKUP($C139,'1 预算编制表单'!$C:$BJ,54,FALSE)</f>
        <v>0</v>
      </c>
      <c r="AZ139" s="120">
        <f>AY139-BA139</f>
        <v>0</v>
      </c>
      <c r="BA139" s="120">
        <f>BA140+BA146+BA152</f>
        <v>0</v>
      </c>
      <c r="BB139" s="120">
        <f>VLOOKUP($C139,'1 预算编制表单'!$C:$BJ,57,FALSE)</f>
        <v>0</v>
      </c>
      <c r="BC139" s="120">
        <f>BB139-BD139</f>
        <v>0</v>
      </c>
      <c r="BD139" s="120">
        <f>BD140+BD146+BD152</f>
        <v>0</v>
      </c>
      <c r="BE139" s="120">
        <f>VLOOKUP($C139,'1 预算编制表单'!$C:$BJ,60,FALSE)</f>
        <v>0</v>
      </c>
      <c r="BF139" s="120">
        <f>BE139-BG139</f>
        <v>0</v>
      </c>
      <c r="BG139" s="120">
        <f>BG140+BG146+BG152</f>
        <v>0</v>
      </c>
      <c r="BH139" s="120">
        <f>VLOOKUP($C139,'1 预算编制表单'!$C:$BJ,27,FALSE)</f>
        <v>0</v>
      </c>
      <c r="BI139" s="120">
        <f>BH139-BJ139</f>
        <v>0</v>
      </c>
      <c r="BJ139" s="120">
        <f>BJ140+BJ146+BJ152</f>
        <v>0</v>
      </c>
      <c r="BK139" s="120">
        <f>VLOOKUP($C139,'1 预算编制表单'!$C:$BJ,30,FALSE)</f>
        <v>0</v>
      </c>
      <c r="BL139" s="120">
        <f>BK139-BM139</f>
        <v>0</v>
      </c>
      <c r="BM139" s="120">
        <f>BM140+BM146+BM152</f>
        <v>0</v>
      </c>
      <c r="BN139" s="120">
        <f>VLOOKUP($C139,'1 预算编制表单'!$C:$BJ,33,FALSE)</f>
        <v>0</v>
      </c>
      <c r="BO139" s="120">
        <f>BN139-BP139</f>
        <v>0</v>
      </c>
      <c r="BP139" s="120">
        <f>BP140+BP146+BP152</f>
        <v>0</v>
      </c>
      <c r="BQ139" s="120">
        <f>VLOOKUP($C139,'1 预算编制表单'!$C:$BJ,36,FALSE)</f>
        <v>0</v>
      </c>
      <c r="BR139" s="120">
        <f>BQ139-BS139</f>
        <v>0</v>
      </c>
      <c r="BS139" s="120">
        <f>BS140+BS146+BS152</f>
        <v>0</v>
      </c>
      <c r="BT139" s="120">
        <f>VLOOKUP($C139,'1 预算编制表单'!$C:$BJ,39,FALSE)</f>
        <v>0</v>
      </c>
      <c r="BU139" s="120">
        <f>BT139-BV139</f>
        <v>0</v>
      </c>
      <c r="BV139" s="120">
        <f>BV140+BV146+BV152</f>
        <v>0</v>
      </c>
      <c r="BW139" s="120">
        <f>VLOOKUP($C139,'1 预算编制表单'!$C:$BJ,42,FALSE)</f>
        <v>0</v>
      </c>
      <c r="BX139" s="120">
        <f>BW139-BY139</f>
        <v>0</v>
      </c>
      <c r="BY139" s="120">
        <f>BY140+BY146+BY152</f>
        <v>0</v>
      </c>
      <c r="BZ139" s="120">
        <f>VLOOKUP($C139,'1 预算编制表单'!$C:$BJ,45,FALSE)</f>
        <v>0</v>
      </c>
      <c r="CA139" s="120">
        <f>BZ139-CB139</f>
        <v>0</v>
      </c>
      <c r="CB139" s="120">
        <f>CB140+CB146+CB152</f>
        <v>0</v>
      </c>
      <c r="CC139" s="120">
        <f>VLOOKUP($C139,'1 预算编制表单'!$C:$BJ,48,FALSE)</f>
        <v>0</v>
      </c>
      <c r="CD139" s="120">
        <f>CC139-CE139</f>
        <v>0</v>
      </c>
      <c r="CE139" s="120">
        <f>CE140+CE146+CE152</f>
        <v>0</v>
      </c>
      <c r="CF139" s="120">
        <f>VLOOKUP($C139,'1 预算编制表单'!$C:$BJ,51,FALSE)</f>
        <v>0</v>
      </c>
      <c r="CG139" s="120">
        <f>CF139-CH139</f>
        <v>0</v>
      </c>
      <c r="CH139" s="120">
        <f>CH140+CH146+CH152</f>
        <v>0</v>
      </c>
      <c r="CI139" s="120">
        <f>VLOOKUP($C139,'1 预算编制表单'!$C:$BJ,54,FALSE)</f>
        <v>0</v>
      </c>
      <c r="CJ139" s="120">
        <f>CI139-CK139</f>
        <v>0</v>
      </c>
      <c r="CK139" s="120">
        <f>CK140+CK146+CK152</f>
        <v>0</v>
      </c>
      <c r="CL139" s="120">
        <f>VLOOKUP($C139,'1 预算编制表单'!$C:$BJ,57,FALSE)</f>
        <v>0</v>
      </c>
      <c r="CM139" s="120">
        <f>CL139-CN139</f>
        <v>0</v>
      </c>
      <c r="CN139" s="120">
        <f>CN140+CN146+CN152</f>
        <v>0</v>
      </c>
      <c r="CO139" s="120">
        <f>VLOOKUP($C139,'1 预算编制表单'!$C:$BJ,60,FALSE)</f>
        <v>0</v>
      </c>
      <c r="CP139" s="120">
        <f>CO139-CQ139</f>
        <v>0</v>
      </c>
      <c r="CQ139" s="120">
        <f>CQ140+CQ146+CQ152</f>
        <v>0</v>
      </c>
    </row>
    <row r="140" ht="24" customHeight="1" outlineLevel="3" spans="1:95">
      <c r="A140" s="121"/>
      <c r="B140" s="122" t="s">
        <v>784</v>
      </c>
      <c r="C140" s="123" t="s">
        <v>127</v>
      </c>
      <c r="D140" s="121" t="s">
        <v>109</v>
      </c>
      <c r="E140" s="122"/>
      <c r="F140" s="122"/>
      <c r="G140" s="122"/>
      <c r="H140" s="124">
        <f>X140+AA140+AD140+AG140+AJ140+AM140+AP140+AS140+AV140+AY140+BB140+BE140</f>
        <v>0</v>
      </c>
      <c r="I140" s="124">
        <f>Y140+AB140+AE140+AH140+AK140+AN140+AQ140+AT140+AW140+AZ140+BC140+BF140</f>
        <v>0</v>
      </c>
      <c r="J140" s="124">
        <f t="shared" si="1570"/>
        <v>0</v>
      </c>
      <c r="K140" s="124"/>
      <c r="L140" s="152"/>
      <c r="M140" s="152"/>
      <c r="N140" s="124"/>
      <c r="O140" s="124"/>
      <c r="P140" s="124"/>
      <c r="Q140" s="124"/>
      <c r="R140" s="124"/>
      <c r="S140" s="124"/>
      <c r="T140" s="124"/>
      <c r="U140" s="124"/>
      <c r="V140" s="124"/>
      <c r="W140" s="124"/>
      <c r="X140" s="124">
        <f>VLOOKUP($C140,'1 预算编制表单'!$C:$BJ,27,FALSE)</f>
        <v>0</v>
      </c>
      <c r="Y140" s="124">
        <f>X140-Z140</f>
        <v>0</v>
      </c>
      <c r="Z140" s="124">
        <f>SUM(Z141:Z145)</f>
        <v>0</v>
      </c>
      <c r="AA140" s="124">
        <f>VLOOKUP($C140,'1 预算编制表单'!$C:$BJ,30,FALSE)</f>
        <v>0</v>
      </c>
      <c r="AB140" s="124">
        <f>AA140-AC140</f>
        <v>0</v>
      </c>
      <c r="AC140" s="124">
        <f>SUM(AC141:AC145)</f>
        <v>0</v>
      </c>
      <c r="AD140" s="124">
        <f>VLOOKUP($C140,'1 预算编制表单'!$C:$BJ,33,FALSE)</f>
        <v>0</v>
      </c>
      <c r="AE140" s="124">
        <f>AD140-AF140</f>
        <v>0</v>
      </c>
      <c r="AF140" s="124">
        <f>SUM(AF141:AF145)</f>
        <v>0</v>
      </c>
      <c r="AG140" s="124">
        <f>VLOOKUP($C140,'1 预算编制表单'!$C:$BJ,36,FALSE)</f>
        <v>0</v>
      </c>
      <c r="AH140" s="124">
        <f>AG140-AI140</f>
        <v>0</v>
      </c>
      <c r="AI140" s="124">
        <f>SUM(AI141:AI145)</f>
        <v>0</v>
      </c>
      <c r="AJ140" s="124">
        <f>VLOOKUP($C140,'1 预算编制表单'!$C:$BJ,39,FALSE)</f>
        <v>0</v>
      </c>
      <c r="AK140" s="124">
        <f>AJ140-AL140</f>
        <v>0</v>
      </c>
      <c r="AL140" s="124">
        <f>SUM(AL141:AL145)</f>
        <v>0</v>
      </c>
      <c r="AM140" s="124">
        <f>VLOOKUP($C140,'1 预算编制表单'!$C:$BJ,42,FALSE)</f>
        <v>0</v>
      </c>
      <c r="AN140" s="124">
        <f>AM140-AO140</f>
        <v>0</v>
      </c>
      <c r="AO140" s="124">
        <f>SUM(AO141:AO145)</f>
        <v>0</v>
      </c>
      <c r="AP140" s="124">
        <f>VLOOKUP($C140,'1 预算编制表单'!$C:$BJ,45,FALSE)</f>
        <v>0</v>
      </c>
      <c r="AQ140" s="124">
        <f>AP140-AR140</f>
        <v>0</v>
      </c>
      <c r="AR140" s="124">
        <f>SUM(AR141:AR145)</f>
        <v>0</v>
      </c>
      <c r="AS140" s="124">
        <f>VLOOKUP($C140,'1 预算编制表单'!$C:$BJ,48,FALSE)</f>
        <v>0</v>
      </c>
      <c r="AT140" s="124">
        <f>AS140-AU140</f>
        <v>0</v>
      </c>
      <c r="AU140" s="124">
        <f>SUM(AU141:AU145)</f>
        <v>0</v>
      </c>
      <c r="AV140" s="124">
        <f>VLOOKUP($C140,'1 预算编制表单'!$C:$BJ,51,FALSE)</f>
        <v>0</v>
      </c>
      <c r="AW140" s="124">
        <f>AV140-AX140</f>
        <v>0</v>
      </c>
      <c r="AX140" s="124">
        <f>SUM(AX141:AX145)</f>
        <v>0</v>
      </c>
      <c r="AY140" s="124">
        <f>VLOOKUP($C140,'1 预算编制表单'!$C:$BJ,54,FALSE)</f>
        <v>0</v>
      </c>
      <c r="AZ140" s="124">
        <f>AY140-BA140</f>
        <v>0</v>
      </c>
      <c r="BA140" s="124">
        <f>SUM(BA141:BA145)</f>
        <v>0</v>
      </c>
      <c r="BB140" s="124">
        <f>VLOOKUP($C140,'1 预算编制表单'!$C:$BJ,57,FALSE)</f>
        <v>0</v>
      </c>
      <c r="BC140" s="124">
        <f>BB140-BD140</f>
        <v>0</v>
      </c>
      <c r="BD140" s="124">
        <f>SUM(BD141:BD145)</f>
        <v>0</v>
      </c>
      <c r="BE140" s="124">
        <f>VLOOKUP($C140,'1 预算编制表单'!$C:$BJ,60,FALSE)</f>
        <v>0</v>
      </c>
      <c r="BF140" s="124">
        <f>BE140-BG140</f>
        <v>0</v>
      </c>
      <c r="BG140" s="124">
        <f>SUM(BG141:BG145)</f>
        <v>0</v>
      </c>
      <c r="BH140" s="124">
        <f>VLOOKUP($C140,'1 预算编制表单'!$C:$BJ,27,FALSE)</f>
        <v>0</v>
      </c>
      <c r="BI140" s="124">
        <f>BH140-BJ140</f>
        <v>0</v>
      </c>
      <c r="BJ140" s="124">
        <f>SUM(BJ141:BJ145)</f>
        <v>0</v>
      </c>
      <c r="BK140" s="124">
        <f>VLOOKUP($C140,'1 预算编制表单'!$C:$BJ,30,FALSE)</f>
        <v>0</v>
      </c>
      <c r="BL140" s="124">
        <f>BK140-BM140</f>
        <v>0</v>
      </c>
      <c r="BM140" s="124">
        <f>SUM(BM141:BM145)</f>
        <v>0</v>
      </c>
      <c r="BN140" s="124">
        <f>VLOOKUP($C140,'1 预算编制表单'!$C:$BJ,33,FALSE)</f>
        <v>0</v>
      </c>
      <c r="BO140" s="124">
        <f>BN140-BP140</f>
        <v>0</v>
      </c>
      <c r="BP140" s="124">
        <f>SUM(BP141:BP145)</f>
        <v>0</v>
      </c>
      <c r="BQ140" s="124">
        <f>VLOOKUP($C140,'1 预算编制表单'!$C:$BJ,36,FALSE)</f>
        <v>0</v>
      </c>
      <c r="BR140" s="124">
        <f>BQ140-BS140</f>
        <v>0</v>
      </c>
      <c r="BS140" s="124">
        <f>SUM(BS141:BS145)</f>
        <v>0</v>
      </c>
      <c r="BT140" s="124">
        <f>VLOOKUP($C140,'1 预算编制表单'!$C:$BJ,39,FALSE)</f>
        <v>0</v>
      </c>
      <c r="BU140" s="124">
        <f>BT140-BV140</f>
        <v>0</v>
      </c>
      <c r="BV140" s="124">
        <f>SUM(BV141:BV145)</f>
        <v>0</v>
      </c>
      <c r="BW140" s="124">
        <f>VLOOKUP($C140,'1 预算编制表单'!$C:$BJ,42,FALSE)</f>
        <v>0</v>
      </c>
      <c r="BX140" s="124">
        <f>BW140-BY140</f>
        <v>0</v>
      </c>
      <c r="BY140" s="124">
        <f>SUM(BY141:BY145)</f>
        <v>0</v>
      </c>
      <c r="BZ140" s="124">
        <f>VLOOKUP($C140,'1 预算编制表单'!$C:$BJ,45,FALSE)</f>
        <v>0</v>
      </c>
      <c r="CA140" s="124">
        <f>BZ140-CB140</f>
        <v>0</v>
      </c>
      <c r="CB140" s="124">
        <f>SUM(CB141:CB145)</f>
        <v>0</v>
      </c>
      <c r="CC140" s="124">
        <f>VLOOKUP($C140,'1 预算编制表单'!$C:$BJ,48,FALSE)</f>
        <v>0</v>
      </c>
      <c r="CD140" s="124">
        <f>CC140-CE140</f>
        <v>0</v>
      </c>
      <c r="CE140" s="124">
        <f>SUM(CE141:CE145)</f>
        <v>0</v>
      </c>
      <c r="CF140" s="124">
        <f>VLOOKUP($C140,'1 预算编制表单'!$C:$BJ,51,FALSE)</f>
        <v>0</v>
      </c>
      <c r="CG140" s="124">
        <f>CF140-CH140</f>
        <v>0</v>
      </c>
      <c r="CH140" s="124">
        <f>SUM(CH141:CH145)</f>
        <v>0</v>
      </c>
      <c r="CI140" s="124">
        <f>VLOOKUP($C140,'1 预算编制表单'!$C:$BJ,54,FALSE)</f>
        <v>0</v>
      </c>
      <c r="CJ140" s="124">
        <f>CI140-CK140</f>
        <v>0</v>
      </c>
      <c r="CK140" s="124">
        <f>SUM(CK141:CK145)</f>
        <v>0</v>
      </c>
      <c r="CL140" s="124">
        <f>VLOOKUP($C140,'1 预算编制表单'!$C:$BJ,57,FALSE)</f>
        <v>0</v>
      </c>
      <c r="CM140" s="124">
        <f>CL140-CN140</f>
        <v>0</v>
      </c>
      <c r="CN140" s="124">
        <f>SUM(CN141:CN145)</f>
        <v>0</v>
      </c>
      <c r="CO140" s="124">
        <f>VLOOKUP($C140,'1 预算编制表单'!$C:$BJ,60,FALSE)</f>
        <v>0</v>
      </c>
      <c r="CP140" s="124">
        <f>CO140-CQ140</f>
        <v>0</v>
      </c>
      <c r="CQ140" s="124">
        <f>SUM(CQ141:CQ145)</f>
        <v>0</v>
      </c>
    </row>
    <row r="141" s="86" customFormat="1" ht="24" customHeight="1" outlineLevel="4" spans="1:95">
      <c r="A141" s="125"/>
      <c r="B141" s="126"/>
      <c r="C141" s="127"/>
      <c r="D141" s="125"/>
      <c r="E141" s="126"/>
      <c r="F141" s="126"/>
      <c r="G141" s="126"/>
      <c r="H141" s="128"/>
      <c r="I141" s="128"/>
      <c r="J141" s="128">
        <f t="shared" si="1570"/>
        <v>0</v>
      </c>
      <c r="K141" s="128">
        <v>1</v>
      </c>
      <c r="L141" s="153"/>
      <c r="M141" s="154">
        <f>IFERROR(VLOOKUP($L141,'2-2 引出数据_合同数据仓库'!$B$2:$BP$10000,3,FALSE),0)</f>
        <v>0</v>
      </c>
      <c r="N141" s="128"/>
      <c r="O141" s="154">
        <f>IFERROR(VLOOKUP((LEFT(VLOOKUP($L141,'2-2 引出数据_合同数据仓库'!$B$2:$BP$10000,64,FALSE),15)&amp;(RIGHT(VLOOKUP($L141,'2-2 引出数据_合同数据仓库'!$B$2:$BP$10000,64,FALSE),4)+1)),'2-2 引出数据_合同数据仓库'!$B$2:$BP$10000,3,FALSE),0)</f>
        <v>0</v>
      </c>
      <c r="P141" s="128"/>
      <c r="Q141" s="128">
        <f>IFERROR(VLOOKUP($L141,'2-2 引出数据_合同数据仓库'!$B$2:$BP$10000,28,FALSE),0)</f>
        <v>0</v>
      </c>
      <c r="R141" s="128">
        <f>IFERROR(VLOOKUP($L141,'2-2 引出数据_合同数据仓库'!$B$2:$BP$10000,29,FALSE),0)</f>
        <v>0</v>
      </c>
      <c r="S141" s="128">
        <f>IFERROR(VLOOKUP($L141,'2-2 引出数据_合同数据仓库'!$B$2:$BP$10000,4,FALSE),0)</f>
        <v>0</v>
      </c>
      <c r="T141" s="128"/>
      <c r="U141" s="128">
        <f>IFERROR(VLOOKUP($L141,'2-2 引出数据_合同数据仓库'!$B$2:$BP$10000,15,FALSE),0)</f>
        <v>0</v>
      </c>
      <c r="V141" s="128">
        <f t="shared" ref="V141:V144" si="1643">U141/(S141-R141+1)*365</f>
        <v>0</v>
      </c>
      <c r="W141" s="128"/>
      <c r="X141" s="160">
        <v>45658</v>
      </c>
      <c r="Y141" s="160">
        <f t="shared" ref="Y141:Y144" si="1644">X141+30</f>
        <v>45688</v>
      </c>
      <c r="Z141" s="164">
        <f t="shared" ref="Z141:Z144" si="1645">IFERROR(IF(($R141-Y141)&gt;=0,0,IF(($S141-X141)&lt;0,0,IF(AND(($S141-Y141)&gt;0,(X141-$R141)&gt;0),$V141/365*(Y141-X141+1),IF(AND(($S141-Y141)&lt;=0,(X141-$R141)&gt;0),$V141/365*($S141-X141+1),$V141/365*(Y141-$R141+1))))),0)</f>
        <v>0</v>
      </c>
      <c r="AA141" s="160">
        <f t="shared" ref="AA141:AA144" si="1646">Y141+1</f>
        <v>45689</v>
      </c>
      <c r="AB141" s="160">
        <f t="shared" ref="AB141:AB144" si="1647">AA141+27</f>
        <v>45716</v>
      </c>
      <c r="AC141" s="164">
        <f t="shared" ref="AC141:AC144" si="1648">IFERROR(IF(($R141-AB141)&gt;=0,0,IF(($S141-AA141)&lt;0,0,IF(AND(($S141-AB141)&gt;0,(AA141-$R141)&gt;0),$V141/365*(AB141-AA141+1),IF(AND(($S141-AB141)&lt;=0,(AA141-$R141)&gt;0),$V141/365*($S141-AA141+1),$V141/365*(AB141-$R141+1))))),0)</f>
        <v>0</v>
      </c>
      <c r="AD141" s="160">
        <f t="shared" ref="AD141:AD144" si="1649">AB141+1</f>
        <v>45717</v>
      </c>
      <c r="AE141" s="160">
        <f t="shared" ref="AE141:AE144" si="1650">AD141+30</f>
        <v>45747</v>
      </c>
      <c r="AF141" s="164">
        <f t="shared" ref="AF141:AF144" si="1651">IFERROR(IF(($R141-AE141)&gt;=0,0,IF(($S141-AD141)&lt;0,0,IF(AND(($S141-AE141)&gt;0,(AD141-$R141)&gt;0),$V141/365*(AE141-AD141+1),IF(AND(($S141-AE141)&lt;=0,(AD141-$R141)&gt;0),$V141/365*($S141-AD141+1),$V141/365*(AE141-$R141+1))))),0)</f>
        <v>0</v>
      </c>
      <c r="AG141" s="160">
        <f t="shared" ref="AG141:AG144" si="1652">AE141+1</f>
        <v>45748</v>
      </c>
      <c r="AH141" s="160">
        <f t="shared" ref="AH141:AH144" si="1653">AG141+29</f>
        <v>45777</v>
      </c>
      <c r="AI141" s="164">
        <f t="shared" ref="AI141:AI144" si="1654">IFERROR(IF(($R141-AH141)&gt;=0,0,IF(($S141-AG141)&lt;0,0,IF(AND(($S141-AH141)&gt;0,(AG141-$R141)&gt;0),$V141/365*(AH141-AG141+1),IF(AND(($S141-AH141)&lt;=0,(AG141-$R141)&gt;0),$V141/365*($S141-AG141+1),$V141/365*(AH141-$R141+1))))),0)</f>
        <v>0</v>
      </c>
      <c r="AJ141" s="160">
        <f t="shared" ref="AJ141:AJ144" si="1655">AH141+1</f>
        <v>45778</v>
      </c>
      <c r="AK141" s="160">
        <f t="shared" ref="AK141:AK144" si="1656">AJ141+30</f>
        <v>45808</v>
      </c>
      <c r="AL141" s="164">
        <f t="shared" ref="AL141:AL144" si="1657">IFERROR(IF(($R141-AK141)&gt;=0,0,IF(($S141-AJ141)&lt;0,0,IF(AND(($S141-AK141)&gt;0,(AJ141-$R141)&gt;0),$V141/365*(AK141-AJ141+1),IF(AND(($S141-AK141)&lt;=0,(AJ141-$R141)&gt;0),$V141/365*($S141-AJ141+1),$V141/365*(AK141-$R141+1))))),0)</f>
        <v>0</v>
      </c>
      <c r="AM141" s="160">
        <f t="shared" ref="AM141:AM144" si="1658">AK141+1</f>
        <v>45809</v>
      </c>
      <c r="AN141" s="160">
        <f t="shared" ref="AN141:AN144" si="1659">AM141+29</f>
        <v>45838</v>
      </c>
      <c r="AO141" s="164">
        <f t="shared" ref="AO141:AO144" si="1660">IFERROR(IF(($R141-AN141)&gt;=0,0,IF(($S141-AM141)&lt;0,0,IF(AND(($S141-AN141)&gt;0,(AM141-$R141)&gt;0),$V141/365*(AN141-AM141+1),IF(AND(($S141-AN141)&lt;=0,(AM141-$R141)&gt;0),$V141/365*($S141-AM141+1),$V141/365*(AN141-$R141+1))))),0)</f>
        <v>0</v>
      </c>
      <c r="AP141" s="160">
        <f t="shared" ref="AP141:AP144" si="1661">AN141+1</f>
        <v>45839</v>
      </c>
      <c r="AQ141" s="160">
        <f t="shared" ref="AQ141:AQ144" si="1662">AP141+30</f>
        <v>45869</v>
      </c>
      <c r="AR141" s="164">
        <f t="shared" ref="AR141:AR144" si="1663">IFERROR(IF(($R141-AQ141)&gt;=0,0,IF(($S141-AP141)&lt;0,0,IF(AND(($S141-AQ141)&gt;0,(AP141-$R141)&gt;0),$V141/365*(AQ141-AP141+1),IF(AND(($S141-AQ141)&lt;=0,(AP141-$R141)&gt;0),$V141/365*($S141-AP141+1),$V141/365*(AQ141-$R141+1))))),0)</f>
        <v>0</v>
      </c>
      <c r="AS141" s="160">
        <f t="shared" ref="AS141:AS144" si="1664">AQ141+1</f>
        <v>45870</v>
      </c>
      <c r="AT141" s="160">
        <f t="shared" ref="AT141:AT144" si="1665">AS141+30</f>
        <v>45900</v>
      </c>
      <c r="AU141" s="164">
        <f t="shared" ref="AU141:AU144" si="1666">IFERROR(IF(($R141-AT141)&gt;=0,0,IF(($S141-AS141)&lt;0,0,IF(AND(($S141-AT141)&gt;0,(AS141-$R141)&gt;0),$V141/365*(AT141-AS141+1),IF(AND(($S141-AT141)&lt;=0,(AS141-$R141)&gt;0),$V141/365*($S141-AS141+1),$V141/365*(AT141-$R141+1))))),0)</f>
        <v>0</v>
      </c>
      <c r="AV141" s="160">
        <f t="shared" ref="AV141:AV144" si="1667">AT141+1</f>
        <v>45901</v>
      </c>
      <c r="AW141" s="160">
        <f t="shared" ref="AW141:AW144" si="1668">AV141+29</f>
        <v>45930</v>
      </c>
      <c r="AX141" s="164">
        <f t="shared" ref="AX141:AX144" si="1669">IFERROR(IF(($R141-AW141)&gt;=0,0,IF(($S141-AV141)&lt;0,0,IF(AND(($S141-AW141)&gt;0,(AV141-$R141)&gt;0),$V141/365*(AW141-AV141+1),IF(AND(($S141-AW141)&lt;=0,(AV141-$R141)&gt;0),$V141/365*($S141-AV141+1),$V141/365*(AW141-$R141+1))))),0)</f>
        <v>0</v>
      </c>
      <c r="AY141" s="160">
        <f t="shared" ref="AY141:AY144" si="1670">AW141+1</f>
        <v>45931</v>
      </c>
      <c r="AZ141" s="160">
        <f t="shared" ref="AZ141:AZ144" si="1671">AY141+30</f>
        <v>45961</v>
      </c>
      <c r="BA141" s="164">
        <f t="shared" ref="BA141:BA144" si="1672">IFERROR(IF(($R141-AZ141)&gt;=0,0,IF(($S141-AY141)&lt;0,0,IF(AND(($S141-AZ141)&gt;0,(AY141-$R141)&gt;0),$V141/365*(AZ141-AY141+1),IF(AND(($S141-AZ141)&lt;=0,(AY141-$R141)&gt;0),$V141/365*($S141-AY141+1),$V141/365*(AZ141-$R141+1))))),0)</f>
        <v>0</v>
      </c>
      <c r="BB141" s="160">
        <f t="shared" ref="BB141:BB144" si="1673">AZ141+1</f>
        <v>45962</v>
      </c>
      <c r="BC141" s="160">
        <f t="shared" ref="BC141:BC144" si="1674">BB141+29</f>
        <v>45991</v>
      </c>
      <c r="BD141" s="164">
        <f t="shared" ref="BD141:BD144" si="1675">IFERROR(IF(($R141-BC141)&gt;=0,0,IF(($S141-BB141)&lt;0,0,IF(AND(($S141-BC141)&gt;0,(BB141-$R141)&gt;0),$V141/365*(BC141-BB141+1),IF(AND(($S141-BC141)&lt;=0,(BB141-$R141)&gt;0),$V141/365*($S141-BB141+1),$V141/365*(BC141-$R141+1))))),0)</f>
        <v>0</v>
      </c>
      <c r="BE141" s="160">
        <f t="shared" ref="BE141:BE144" si="1676">BC141+1</f>
        <v>45992</v>
      </c>
      <c r="BF141" s="160">
        <f t="shared" ref="BF141:BF144" si="1677">BE141+30</f>
        <v>46022</v>
      </c>
      <c r="BG141" s="164">
        <f t="shared" ref="BG141:BG144" si="1678">IFERROR(IF(($R141-BF141)&gt;=0,0,IF(($S141-BE141)&lt;0,0,IF(AND(($S141-BF141)&gt;0,(BE141-$R141)&gt;0),$V141/365*(BF141-BE141+1),IF(AND(($S141-BF141)&lt;=0,(BE141-$R141)&gt;0),$V141/365*($S141-BE141+1),$V141/365*(BF141-$R141+1))))),0)</f>
        <v>0</v>
      </c>
      <c r="BH141" s="160">
        <v>46023</v>
      </c>
      <c r="BI141" s="160">
        <f t="shared" ref="BI141:BI144" si="1679">BH141+30</f>
        <v>46053</v>
      </c>
      <c r="BJ141" s="164">
        <f t="shared" ref="BJ141:BJ144" si="1680">IFERROR(IF(($R141-BI141)&gt;=0,0,IF(($S141-BH141)&lt;0,0,IF(AND(($S141-BI141)&gt;0,(BH141-$R141)&gt;0),$V141/365*(BI141-BH141+1),IF(AND(($S141-BI141)&lt;=0,(BH141-$R141)&gt;0),$V141/365*($S141-BH141+1),$V141/365*(BI141-$R141+1))))),0)</f>
        <v>0</v>
      </c>
      <c r="BK141" s="160">
        <f t="shared" ref="BK141:BK144" si="1681">BI141+1</f>
        <v>46054</v>
      </c>
      <c r="BL141" s="160">
        <f t="shared" ref="BL141:BL144" si="1682">BK141+27</f>
        <v>46081</v>
      </c>
      <c r="BM141" s="164">
        <f t="shared" ref="BM141:BM144" si="1683">IFERROR(IF(($R141-BL141)&gt;=0,0,IF(($S141-BK141)&lt;0,0,IF(AND(($S141-BL141)&gt;0,(BK141-$R141)&gt;0),$V141/365*(BL141-BK141+1),IF(AND(($S141-BL141)&lt;=0,(BK141-$R141)&gt;0),$V141/365*($S141-BK141+1),$V141/365*(BL141-$R141+1))))),0)</f>
        <v>0</v>
      </c>
      <c r="BN141" s="160">
        <f t="shared" ref="BN141:BN144" si="1684">BL141+1</f>
        <v>46082</v>
      </c>
      <c r="BO141" s="160">
        <f t="shared" ref="BO141:BO144" si="1685">BN141+30</f>
        <v>46112</v>
      </c>
      <c r="BP141" s="164">
        <f t="shared" ref="BP141:BP144" si="1686">IFERROR(IF(($R141-BO141)&gt;=0,0,IF(($S141-BN141)&lt;0,0,IF(AND(($S141-BO141)&gt;0,(BN141-$R141)&gt;0),$V141/365*(BO141-BN141+1),IF(AND(($S141-BO141)&lt;=0,(BN141-$R141)&gt;0),$V141/365*($S141-BN141+1),$V141/365*(BO141-$R141+1))))),0)</f>
        <v>0</v>
      </c>
      <c r="BQ141" s="160">
        <f t="shared" ref="BQ141:BQ144" si="1687">BO141+1</f>
        <v>46113</v>
      </c>
      <c r="BR141" s="160">
        <f t="shared" ref="BR141:BR144" si="1688">BQ141+29</f>
        <v>46142</v>
      </c>
      <c r="BS141" s="164">
        <f t="shared" ref="BS141:BS144" si="1689">IFERROR(IF(($R141-BR141)&gt;=0,0,IF(($S141-BQ141)&lt;0,0,IF(AND(($S141-BR141)&gt;0,(BQ141-$R141)&gt;0),$V141/365*(BR141-BQ141+1),IF(AND(($S141-BR141)&lt;=0,(BQ141-$R141)&gt;0),$V141/365*($S141-BQ141+1),$V141/365*(BR141-$R141+1))))),0)</f>
        <v>0</v>
      </c>
      <c r="BT141" s="160">
        <f t="shared" ref="BT141:BT144" si="1690">BR141+1</f>
        <v>46143</v>
      </c>
      <c r="BU141" s="160">
        <f t="shared" ref="BU141:BU144" si="1691">BT141+30</f>
        <v>46173</v>
      </c>
      <c r="BV141" s="164">
        <f t="shared" ref="BV141:BV144" si="1692">IFERROR(IF(($R141-BU141)&gt;=0,0,IF(($S141-BT141)&lt;0,0,IF(AND(($S141-BU141)&gt;0,(BT141-$R141)&gt;0),$V141/365*(BU141-BT141+1),IF(AND(($S141-BU141)&lt;=0,(BT141-$R141)&gt;0),$V141/365*($S141-BT141+1),$V141/365*(BU141-$R141+1))))),0)</f>
        <v>0</v>
      </c>
      <c r="BW141" s="160">
        <f t="shared" ref="BW141:BW144" si="1693">BU141+1</f>
        <v>46174</v>
      </c>
      <c r="BX141" s="160">
        <f t="shared" ref="BX141:BX144" si="1694">BW141+29</f>
        <v>46203</v>
      </c>
      <c r="BY141" s="164">
        <f t="shared" ref="BY141:BY144" si="1695">IFERROR(IF(($R141-BX141)&gt;=0,0,IF(($S141-BW141)&lt;0,0,IF(AND(($S141-BX141)&gt;0,(BW141-$R141)&gt;0),$V141/365*(BX141-BW141+1),IF(AND(($S141-BX141)&lt;=0,(BW141-$R141)&gt;0),$V141/365*($S141-BW141+1),$V141/365*(BX141-$R141+1))))),0)</f>
        <v>0</v>
      </c>
      <c r="BZ141" s="160">
        <f t="shared" ref="BZ141:BZ144" si="1696">BX141+1</f>
        <v>46204</v>
      </c>
      <c r="CA141" s="160">
        <f t="shared" ref="CA141:CA144" si="1697">BZ141+30</f>
        <v>46234</v>
      </c>
      <c r="CB141" s="164">
        <f t="shared" ref="CB141:CB144" si="1698">IFERROR(IF(($R141-CA141)&gt;=0,0,IF(($S141-BZ141)&lt;0,0,IF(AND(($S141-CA141)&gt;0,(BZ141-$R141)&gt;0),$V141/365*(CA141-BZ141+1),IF(AND(($S141-CA141)&lt;=0,(BZ141-$R141)&gt;0),$V141/365*($S141-BZ141+1),$V141/365*(CA141-$R141+1))))),0)</f>
        <v>0</v>
      </c>
      <c r="CC141" s="160">
        <f t="shared" ref="CC141:CC144" si="1699">CA141+1</f>
        <v>46235</v>
      </c>
      <c r="CD141" s="160">
        <f t="shared" ref="CD141:CD144" si="1700">CC141+30</f>
        <v>46265</v>
      </c>
      <c r="CE141" s="164">
        <f t="shared" ref="CE141:CE144" si="1701">IFERROR(IF(($R141-CD141)&gt;=0,0,IF(($S141-CC141)&lt;0,0,IF(AND(($S141-CD141)&gt;0,(CC141-$R141)&gt;0),$V141/365*(CD141-CC141+1),IF(AND(($S141-CD141)&lt;=0,(CC141-$R141)&gt;0),$V141/365*($S141-CC141+1),$V141/365*(CD141-$R141+1))))),0)</f>
        <v>0</v>
      </c>
      <c r="CF141" s="160">
        <f t="shared" ref="CF141:CF144" si="1702">CD141+1</f>
        <v>46266</v>
      </c>
      <c r="CG141" s="160">
        <f t="shared" ref="CG141:CG144" si="1703">CF141+29</f>
        <v>46295</v>
      </c>
      <c r="CH141" s="164">
        <f t="shared" ref="CH141:CH144" si="1704">IFERROR(IF(($R141-CG141)&gt;=0,0,IF(($S141-CF141)&lt;0,0,IF(AND(($S141-CG141)&gt;0,(CF141-$R141)&gt;0),$V141/365*(CG141-CF141+1),IF(AND(($S141-CG141)&lt;=0,(CF141-$R141)&gt;0),$V141/365*($S141-CF141+1),$V141/365*(CG141-$R141+1))))),0)</f>
        <v>0</v>
      </c>
      <c r="CI141" s="160">
        <f t="shared" ref="CI141:CI144" si="1705">CG141+1</f>
        <v>46296</v>
      </c>
      <c r="CJ141" s="160">
        <f t="shared" ref="CJ141:CJ144" si="1706">CI141+30</f>
        <v>46326</v>
      </c>
      <c r="CK141" s="164">
        <f t="shared" ref="CK141:CK144" si="1707">IFERROR(IF(($R141-CJ141)&gt;=0,0,IF(($S141-CI141)&lt;0,0,IF(AND(($S141-CJ141)&gt;0,(CI141-$R141)&gt;0),$V141/365*(CJ141-CI141+1),IF(AND(($S141-CJ141)&lt;=0,(CI141-$R141)&gt;0),$V141/365*($S141-CI141+1),$V141/365*(CJ141-$R141+1))))),0)</f>
        <v>0</v>
      </c>
      <c r="CL141" s="160">
        <f t="shared" ref="CL141:CL144" si="1708">CJ141+1</f>
        <v>46327</v>
      </c>
      <c r="CM141" s="160">
        <f t="shared" ref="CM141:CM144" si="1709">CL141+29</f>
        <v>46356</v>
      </c>
      <c r="CN141" s="164">
        <f t="shared" ref="CN141:CN144" si="1710">IFERROR(IF(($R141-CM141)&gt;=0,0,IF(($S141-CL141)&lt;0,0,IF(AND(($S141-CM141)&gt;0,(CL141-$R141)&gt;0),$V141/365*(CM141-CL141+1),IF(AND(($S141-CM141)&lt;=0,(CL141-$R141)&gt;0),$V141/365*($S141-CL141+1),$V141/365*(CM141-$R141+1))))),0)</f>
        <v>0</v>
      </c>
      <c r="CO141" s="160">
        <f t="shared" ref="CO141:CO144" si="1711">CM141+1</f>
        <v>46357</v>
      </c>
      <c r="CP141" s="160">
        <f t="shared" ref="CP141:CP144" si="1712">CO141+30</f>
        <v>46387</v>
      </c>
      <c r="CQ141" s="164">
        <f t="shared" ref="CQ141:CQ144" si="1713">IFERROR(IF(($R141-CP141)&gt;=0,0,IF(($S141-CO141)&lt;0,0,IF(AND(($S141-CP141)&gt;0,(CO141-$R141)&gt;0),$V141/365*(CP141-CO141+1),IF(AND(($S141-CP141)&lt;=0,(CO141-$R141)&gt;0),$V141/365*($S141-CO141+1),$V141/365*(CP141-$R141+1))))),0)</f>
        <v>0</v>
      </c>
    </row>
    <row r="142" s="86" customFormat="1" ht="24" customHeight="1" outlineLevel="4" spans="1:95">
      <c r="A142" s="125"/>
      <c r="B142" s="126"/>
      <c r="C142" s="127"/>
      <c r="D142" s="125"/>
      <c r="E142" s="126"/>
      <c r="F142" s="126"/>
      <c r="G142" s="126"/>
      <c r="H142" s="128"/>
      <c r="I142" s="128"/>
      <c r="J142" s="128">
        <f t="shared" si="1570"/>
        <v>0</v>
      </c>
      <c r="K142" s="128">
        <f t="shared" ref="K142:K144" si="1714">K141+1</f>
        <v>2</v>
      </c>
      <c r="L142" s="153"/>
      <c r="M142" s="154">
        <f>IFERROR(VLOOKUP($L142,'2-2 引出数据_合同数据仓库'!$B$2:$BP$10000,3,FALSE),0)</f>
        <v>0</v>
      </c>
      <c r="N142" s="128"/>
      <c r="O142" s="154">
        <f>IFERROR(VLOOKUP((LEFT(VLOOKUP($L142,'2-2 引出数据_合同数据仓库'!$B$2:$BP$10000,64,FALSE),15)&amp;(RIGHT(VLOOKUP($L142,'2-2 引出数据_合同数据仓库'!$B$2:$BP$10000,64,FALSE),4)+1)),'2-2 引出数据_合同数据仓库'!$B$2:$BP$10000,3,FALSE),0)</f>
        <v>0</v>
      </c>
      <c r="P142" s="128"/>
      <c r="Q142" s="128">
        <f>IFERROR(VLOOKUP($L142,'2-2 引出数据_合同数据仓库'!$B$2:$BP$10000,28,FALSE),0)</f>
        <v>0</v>
      </c>
      <c r="R142" s="128">
        <f>IFERROR(VLOOKUP($L142,'2-2 引出数据_合同数据仓库'!$B$2:$BP$10000,29,FALSE),0)</f>
        <v>0</v>
      </c>
      <c r="S142" s="128">
        <f>IFERROR(VLOOKUP($L142,'2-2 引出数据_合同数据仓库'!$B$2:$BP$10000,4,FALSE),0)</f>
        <v>0</v>
      </c>
      <c r="T142" s="128"/>
      <c r="U142" s="128">
        <f>IFERROR(VLOOKUP($L142,'2-2 引出数据_合同数据仓库'!$B$2:$BP$10000,15,FALSE),0)</f>
        <v>0</v>
      </c>
      <c r="V142" s="128">
        <f t="shared" si="1643"/>
        <v>0</v>
      </c>
      <c r="W142" s="128"/>
      <c r="X142" s="160">
        <v>45658</v>
      </c>
      <c r="Y142" s="160">
        <f t="shared" si="1644"/>
        <v>45688</v>
      </c>
      <c r="Z142" s="164">
        <f t="shared" si="1645"/>
        <v>0</v>
      </c>
      <c r="AA142" s="160">
        <f t="shared" si="1646"/>
        <v>45689</v>
      </c>
      <c r="AB142" s="160">
        <f t="shared" si="1647"/>
        <v>45716</v>
      </c>
      <c r="AC142" s="164">
        <f t="shared" si="1648"/>
        <v>0</v>
      </c>
      <c r="AD142" s="160">
        <f t="shared" si="1649"/>
        <v>45717</v>
      </c>
      <c r="AE142" s="160">
        <f t="shared" si="1650"/>
        <v>45747</v>
      </c>
      <c r="AF142" s="164">
        <f t="shared" si="1651"/>
        <v>0</v>
      </c>
      <c r="AG142" s="160">
        <f t="shared" si="1652"/>
        <v>45748</v>
      </c>
      <c r="AH142" s="160">
        <f t="shared" si="1653"/>
        <v>45777</v>
      </c>
      <c r="AI142" s="164">
        <f t="shared" si="1654"/>
        <v>0</v>
      </c>
      <c r="AJ142" s="160">
        <f t="shared" si="1655"/>
        <v>45778</v>
      </c>
      <c r="AK142" s="160">
        <f t="shared" si="1656"/>
        <v>45808</v>
      </c>
      <c r="AL142" s="164">
        <f t="shared" si="1657"/>
        <v>0</v>
      </c>
      <c r="AM142" s="160">
        <f t="shared" si="1658"/>
        <v>45809</v>
      </c>
      <c r="AN142" s="160">
        <f t="shared" si="1659"/>
        <v>45838</v>
      </c>
      <c r="AO142" s="164">
        <f t="shared" si="1660"/>
        <v>0</v>
      </c>
      <c r="AP142" s="160">
        <f t="shared" si="1661"/>
        <v>45839</v>
      </c>
      <c r="AQ142" s="160">
        <f t="shared" si="1662"/>
        <v>45869</v>
      </c>
      <c r="AR142" s="164">
        <f t="shared" si="1663"/>
        <v>0</v>
      </c>
      <c r="AS142" s="160">
        <f t="shared" si="1664"/>
        <v>45870</v>
      </c>
      <c r="AT142" s="160">
        <f t="shared" si="1665"/>
        <v>45900</v>
      </c>
      <c r="AU142" s="164">
        <f t="shared" si="1666"/>
        <v>0</v>
      </c>
      <c r="AV142" s="160">
        <f t="shared" si="1667"/>
        <v>45901</v>
      </c>
      <c r="AW142" s="160">
        <f t="shared" si="1668"/>
        <v>45930</v>
      </c>
      <c r="AX142" s="164">
        <f t="shared" si="1669"/>
        <v>0</v>
      </c>
      <c r="AY142" s="160">
        <f t="shared" si="1670"/>
        <v>45931</v>
      </c>
      <c r="AZ142" s="160">
        <f t="shared" si="1671"/>
        <v>45961</v>
      </c>
      <c r="BA142" s="164">
        <f t="shared" si="1672"/>
        <v>0</v>
      </c>
      <c r="BB142" s="160">
        <f t="shared" si="1673"/>
        <v>45962</v>
      </c>
      <c r="BC142" s="160">
        <f t="shared" si="1674"/>
        <v>45991</v>
      </c>
      <c r="BD142" s="164">
        <f t="shared" si="1675"/>
        <v>0</v>
      </c>
      <c r="BE142" s="160">
        <f t="shared" si="1676"/>
        <v>45992</v>
      </c>
      <c r="BF142" s="160">
        <f t="shared" si="1677"/>
        <v>46022</v>
      </c>
      <c r="BG142" s="164">
        <f t="shared" si="1678"/>
        <v>0</v>
      </c>
      <c r="BH142" s="160">
        <v>46023</v>
      </c>
      <c r="BI142" s="160">
        <f t="shared" si="1679"/>
        <v>46053</v>
      </c>
      <c r="BJ142" s="164">
        <f t="shared" si="1680"/>
        <v>0</v>
      </c>
      <c r="BK142" s="160">
        <f t="shared" si="1681"/>
        <v>46054</v>
      </c>
      <c r="BL142" s="160">
        <f t="shared" si="1682"/>
        <v>46081</v>
      </c>
      <c r="BM142" s="164">
        <f t="shared" si="1683"/>
        <v>0</v>
      </c>
      <c r="BN142" s="160">
        <f t="shared" si="1684"/>
        <v>46082</v>
      </c>
      <c r="BO142" s="160">
        <f t="shared" si="1685"/>
        <v>46112</v>
      </c>
      <c r="BP142" s="164">
        <f t="shared" si="1686"/>
        <v>0</v>
      </c>
      <c r="BQ142" s="160">
        <f t="shared" si="1687"/>
        <v>46113</v>
      </c>
      <c r="BR142" s="160">
        <f t="shared" si="1688"/>
        <v>46142</v>
      </c>
      <c r="BS142" s="164">
        <f t="shared" si="1689"/>
        <v>0</v>
      </c>
      <c r="BT142" s="160">
        <f t="shared" si="1690"/>
        <v>46143</v>
      </c>
      <c r="BU142" s="160">
        <f t="shared" si="1691"/>
        <v>46173</v>
      </c>
      <c r="BV142" s="164">
        <f t="shared" si="1692"/>
        <v>0</v>
      </c>
      <c r="BW142" s="160">
        <f t="shared" si="1693"/>
        <v>46174</v>
      </c>
      <c r="BX142" s="160">
        <f t="shared" si="1694"/>
        <v>46203</v>
      </c>
      <c r="BY142" s="164">
        <f t="shared" si="1695"/>
        <v>0</v>
      </c>
      <c r="BZ142" s="160">
        <f t="shared" si="1696"/>
        <v>46204</v>
      </c>
      <c r="CA142" s="160">
        <f t="shared" si="1697"/>
        <v>46234</v>
      </c>
      <c r="CB142" s="164">
        <f t="shared" si="1698"/>
        <v>0</v>
      </c>
      <c r="CC142" s="160">
        <f t="shared" si="1699"/>
        <v>46235</v>
      </c>
      <c r="CD142" s="160">
        <f t="shared" si="1700"/>
        <v>46265</v>
      </c>
      <c r="CE142" s="164">
        <f t="shared" si="1701"/>
        <v>0</v>
      </c>
      <c r="CF142" s="160">
        <f t="shared" si="1702"/>
        <v>46266</v>
      </c>
      <c r="CG142" s="160">
        <f t="shared" si="1703"/>
        <v>46295</v>
      </c>
      <c r="CH142" s="164">
        <f t="shared" si="1704"/>
        <v>0</v>
      </c>
      <c r="CI142" s="160">
        <f t="shared" si="1705"/>
        <v>46296</v>
      </c>
      <c r="CJ142" s="160">
        <f t="shared" si="1706"/>
        <v>46326</v>
      </c>
      <c r="CK142" s="164">
        <f t="shared" si="1707"/>
        <v>0</v>
      </c>
      <c r="CL142" s="160">
        <f t="shared" si="1708"/>
        <v>46327</v>
      </c>
      <c r="CM142" s="160">
        <f t="shared" si="1709"/>
        <v>46356</v>
      </c>
      <c r="CN142" s="164">
        <f t="shared" si="1710"/>
        <v>0</v>
      </c>
      <c r="CO142" s="160">
        <f t="shared" si="1711"/>
        <v>46357</v>
      </c>
      <c r="CP142" s="160">
        <f t="shared" si="1712"/>
        <v>46387</v>
      </c>
      <c r="CQ142" s="164">
        <f t="shared" si="1713"/>
        <v>0</v>
      </c>
    </row>
    <row r="143" s="86" customFormat="1" ht="24" customHeight="1" outlineLevel="4" spans="1:95">
      <c r="A143" s="125"/>
      <c r="B143" s="126"/>
      <c r="C143" s="127"/>
      <c r="D143" s="125"/>
      <c r="E143" s="126"/>
      <c r="F143" s="126"/>
      <c r="G143" s="126"/>
      <c r="H143" s="128"/>
      <c r="I143" s="128"/>
      <c r="J143" s="128">
        <f t="shared" si="1570"/>
        <v>0</v>
      </c>
      <c r="K143" s="128">
        <f t="shared" si="1714"/>
        <v>3</v>
      </c>
      <c r="L143" s="153"/>
      <c r="M143" s="154">
        <f>IFERROR(VLOOKUP($L143,'2-2 引出数据_合同数据仓库'!$B$2:$BP$10000,3,FALSE),0)</f>
        <v>0</v>
      </c>
      <c r="N143" s="128"/>
      <c r="O143" s="154">
        <f>IFERROR(VLOOKUP((LEFT(VLOOKUP($L143,'2-2 引出数据_合同数据仓库'!$B$2:$BP$10000,64,FALSE),15)&amp;(RIGHT(VLOOKUP($L143,'2-2 引出数据_合同数据仓库'!$B$2:$BP$10000,64,FALSE),4)+1)),'2-2 引出数据_合同数据仓库'!$B$2:$BP$10000,3,FALSE),0)</f>
        <v>0</v>
      </c>
      <c r="P143" s="128"/>
      <c r="Q143" s="128">
        <f>IFERROR(VLOOKUP($L143,'2-2 引出数据_合同数据仓库'!$B$2:$BP$10000,28,FALSE),0)</f>
        <v>0</v>
      </c>
      <c r="R143" s="128">
        <f>IFERROR(VLOOKUP($L143,'2-2 引出数据_合同数据仓库'!$B$2:$BP$10000,29,FALSE),0)</f>
        <v>0</v>
      </c>
      <c r="S143" s="128">
        <f>IFERROR(VLOOKUP($L143,'2-2 引出数据_合同数据仓库'!$B$2:$BP$10000,4,FALSE),0)</f>
        <v>0</v>
      </c>
      <c r="T143" s="128"/>
      <c r="U143" s="128">
        <f>IFERROR(VLOOKUP($L143,'2-2 引出数据_合同数据仓库'!$B$2:$BP$10000,15,FALSE),0)</f>
        <v>0</v>
      </c>
      <c r="V143" s="128">
        <f t="shared" si="1643"/>
        <v>0</v>
      </c>
      <c r="W143" s="128"/>
      <c r="X143" s="160">
        <v>45658</v>
      </c>
      <c r="Y143" s="160">
        <f t="shared" si="1644"/>
        <v>45688</v>
      </c>
      <c r="Z143" s="164">
        <f t="shared" si="1645"/>
        <v>0</v>
      </c>
      <c r="AA143" s="160">
        <f t="shared" si="1646"/>
        <v>45689</v>
      </c>
      <c r="AB143" s="160">
        <f t="shared" si="1647"/>
        <v>45716</v>
      </c>
      <c r="AC143" s="164">
        <f t="shared" si="1648"/>
        <v>0</v>
      </c>
      <c r="AD143" s="160">
        <f t="shared" si="1649"/>
        <v>45717</v>
      </c>
      <c r="AE143" s="160">
        <f t="shared" si="1650"/>
        <v>45747</v>
      </c>
      <c r="AF143" s="164">
        <f t="shared" si="1651"/>
        <v>0</v>
      </c>
      <c r="AG143" s="160">
        <f t="shared" si="1652"/>
        <v>45748</v>
      </c>
      <c r="AH143" s="160">
        <f t="shared" si="1653"/>
        <v>45777</v>
      </c>
      <c r="AI143" s="164">
        <f t="shared" si="1654"/>
        <v>0</v>
      </c>
      <c r="AJ143" s="160">
        <f t="shared" si="1655"/>
        <v>45778</v>
      </c>
      <c r="AK143" s="160">
        <f t="shared" si="1656"/>
        <v>45808</v>
      </c>
      <c r="AL143" s="164">
        <f t="shared" si="1657"/>
        <v>0</v>
      </c>
      <c r="AM143" s="160">
        <f t="shared" si="1658"/>
        <v>45809</v>
      </c>
      <c r="AN143" s="160">
        <f t="shared" si="1659"/>
        <v>45838</v>
      </c>
      <c r="AO143" s="164">
        <f t="shared" si="1660"/>
        <v>0</v>
      </c>
      <c r="AP143" s="160">
        <f t="shared" si="1661"/>
        <v>45839</v>
      </c>
      <c r="AQ143" s="160">
        <f t="shared" si="1662"/>
        <v>45869</v>
      </c>
      <c r="AR143" s="164">
        <f t="shared" si="1663"/>
        <v>0</v>
      </c>
      <c r="AS143" s="160">
        <f t="shared" si="1664"/>
        <v>45870</v>
      </c>
      <c r="AT143" s="160">
        <f t="shared" si="1665"/>
        <v>45900</v>
      </c>
      <c r="AU143" s="164">
        <f t="shared" si="1666"/>
        <v>0</v>
      </c>
      <c r="AV143" s="160">
        <f t="shared" si="1667"/>
        <v>45901</v>
      </c>
      <c r="AW143" s="160">
        <f t="shared" si="1668"/>
        <v>45930</v>
      </c>
      <c r="AX143" s="164">
        <f t="shared" si="1669"/>
        <v>0</v>
      </c>
      <c r="AY143" s="160">
        <f t="shared" si="1670"/>
        <v>45931</v>
      </c>
      <c r="AZ143" s="160">
        <f t="shared" si="1671"/>
        <v>45961</v>
      </c>
      <c r="BA143" s="164">
        <f t="shared" si="1672"/>
        <v>0</v>
      </c>
      <c r="BB143" s="160">
        <f t="shared" si="1673"/>
        <v>45962</v>
      </c>
      <c r="BC143" s="160">
        <f t="shared" si="1674"/>
        <v>45991</v>
      </c>
      <c r="BD143" s="164">
        <f t="shared" si="1675"/>
        <v>0</v>
      </c>
      <c r="BE143" s="160">
        <f t="shared" si="1676"/>
        <v>45992</v>
      </c>
      <c r="BF143" s="160">
        <f t="shared" si="1677"/>
        <v>46022</v>
      </c>
      <c r="BG143" s="164">
        <f t="shared" si="1678"/>
        <v>0</v>
      </c>
      <c r="BH143" s="160">
        <v>46023</v>
      </c>
      <c r="BI143" s="160">
        <f t="shared" si="1679"/>
        <v>46053</v>
      </c>
      <c r="BJ143" s="164">
        <f t="shared" si="1680"/>
        <v>0</v>
      </c>
      <c r="BK143" s="160">
        <f t="shared" si="1681"/>
        <v>46054</v>
      </c>
      <c r="BL143" s="160">
        <f t="shared" si="1682"/>
        <v>46081</v>
      </c>
      <c r="BM143" s="164">
        <f t="shared" si="1683"/>
        <v>0</v>
      </c>
      <c r="BN143" s="160">
        <f t="shared" si="1684"/>
        <v>46082</v>
      </c>
      <c r="BO143" s="160">
        <f t="shared" si="1685"/>
        <v>46112</v>
      </c>
      <c r="BP143" s="164">
        <f t="shared" si="1686"/>
        <v>0</v>
      </c>
      <c r="BQ143" s="160">
        <f t="shared" si="1687"/>
        <v>46113</v>
      </c>
      <c r="BR143" s="160">
        <f t="shared" si="1688"/>
        <v>46142</v>
      </c>
      <c r="BS143" s="164">
        <f t="shared" si="1689"/>
        <v>0</v>
      </c>
      <c r="BT143" s="160">
        <f t="shared" si="1690"/>
        <v>46143</v>
      </c>
      <c r="BU143" s="160">
        <f t="shared" si="1691"/>
        <v>46173</v>
      </c>
      <c r="BV143" s="164">
        <f t="shared" si="1692"/>
        <v>0</v>
      </c>
      <c r="BW143" s="160">
        <f t="shared" si="1693"/>
        <v>46174</v>
      </c>
      <c r="BX143" s="160">
        <f t="shared" si="1694"/>
        <v>46203</v>
      </c>
      <c r="BY143" s="164">
        <f t="shared" si="1695"/>
        <v>0</v>
      </c>
      <c r="BZ143" s="160">
        <f t="shared" si="1696"/>
        <v>46204</v>
      </c>
      <c r="CA143" s="160">
        <f t="shared" si="1697"/>
        <v>46234</v>
      </c>
      <c r="CB143" s="164">
        <f t="shared" si="1698"/>
        <v>0</v>
      </c>
      <c r="CC143" s="160">
        <f t="shared" si="1699"/>
        <v>46235</v>
      </c>
      <c r="CD143" s="160">
        <f t="shared" si="1700"/>
        <v>46265</v>
      </c>
      <c r="CE143" s="164">
        <f t="shared" si="1701"/>
        <v>0</v>
      </c>
      <c r="CF143" s="160">
        <f t="shared" si="1702"/>
        <v>46266</v>
      </c>
      <c r="CG143" s="160">
        <f t="shared" si="1703"/>
        <v>46295</v>
      </c>
      <c r="CH143" s="164">
        <f t="shared" si="1704"/>
        <v>0</v>
      </c>
      <c r="CI143" s="160">
        <f t="shared" si="1705"/>
        <v>46296</v>
      </c>
      <c r="CJ143" s="160">
        <f t="shared" si="1706"/>
        <v>46326</v>
      </c>
      <c r="CK143" s="164">
        <f t="shared" si="1707"/>
        <v>0</v>
      </c>
      <c r="CL143" s="160">
        <f t="shared" si="1708"/>
        <v>46327</v>
      </c>
      <c r="CM143" s="160">
        <f t="shared" si="1709"/>
        <v>46356</v>
      </c>
      <c r="CN143" s="164">
        <f t="shared" si="1710"/>
        <v>0</v>
      </c>
      <c r="CO143" s="160">
        <f t="shared" si="1711"/>
        <v>46357</v>
      </c>
      <c r="CP143" s="160">
        <f t="shared" si="1712"/>
        <v>46387</v>
      </c>
      <c r="CQ143" s="164">
        <f t="shared" si="1713"/>
        <v>0</v>
      </c>
    </row>
    <row r="144" s="86" customFormat="1" ht="24" customHeight="1" outlineLevel="4" spans="1:95">
      <c r="A144" s="125"/>
      <c r="B144" s="126"/>
      <c r="C144" s="127"/>
      <c r="D144" s="125"/>
      <c r="E144" s="126"/>
      <c r="F144" s="126"/>
      <c r="G144" s="126"/>
      <c r="H144" s="128"/>
      <c r="I144" s="128"/>
      <c r="J144" s="128">
        <f t="shared" si="1570"/>
        <v>0</v>
      </c>
      <c r="K144" s="128">
        <f t="shared" si="1714"/>
        <v>4</v>
      </c>
      <c r="L144" s="153"/>
      <c r="M144" s="154">
        <f>IFERROR(VLOOKUP($L144,'2-2 引出数据_合同数据仓库'!$B$2:$BP$10000,3,FALSE),0)</f>
        <v>0</v>
      </c>
      <c r="N144" s="128"/>
      <c r="O144" s="154">
        <f>IFERROR(VLOOKUP((LEFT(VLOOKUP($L144,'2-2 引出数据_合同数据仓库'!$B$2:$BP$10000,64,FALSE),15)&amp;(RIGHT(VLOOKUP($L144,'2-2 引出数据_合同数据仓库'!$B$2:$BP$10000,64,FALSE),4)+1)),'2-2 引出数据_合同数据仓库'!$B$2:$BP$10000,3,FALSE),0)</f>
        <v>0</v>
      </c>
      <c r="P144" s="128"/>
      <c r="Q144" s="128">
        <f>IFERROR(VLOOKUP($L144,'2-2 引出数据_合同数据仓库'!$B$2:$BP$10000,28,FALSE),0)</f>
        <v>0</v>
      </c>
      <c r="R144" s="128">
        <f>IFERROR(VLOOKUP($L144,'2-2 引出数据_合同数据仓库'!$B$2:$BP$10000,29,FALSE),0)</f>
        <v>0</v>
      </c>
      <c r="S144" s="128">
        <f>IFERROR(VLOOKUP($L144,'2-2 引出数据_合同数据仓库'!$B$2:$BP$10000,4,FALSE),0)</f>
        <v>0</v>
      </c>
      <c r="T144" s="128"/>
      <c r="U144" s="128">
        <f>IFERROR(VLOOKUP($L144,'2-2 引出数据_合同数据仓库'!$B$2:$BP$10000,15,FALSE),0)</f>
        <v>0</v>
      </c>
      <c r="V144" s="128">
        <f t="shared" si="1643"/>
        <v>0</v>
      </c>
      <c r="W144" s="128"/>
      <c r="X144" s="160">
        <v>45658</v>
      </c>
      <c r="Y144" s="160">
        <f t="shared" si="1644"/>
        <v>45688</v>
      </c>
      <c r="Z144" s="164">
        <f t="shared" si="1645"/>
        <v>0</v>
      </c>
      <c r="AA144" s="160">
        <f t="shared" si="1646"/>
        <v>45689</v>
      </c>
      <c r="AB144" s="160">
        <f t="shared" si="1647"/>
        <v>45716</v>
      </c>
      <c r="AC144" s="164">
        <f t="shared" si="1648"/>
        <v>0</v>
      </c>
      <c r="AD144" s="160">
        <f t="shared" si="1649"/>
        <v>45717</v>
      </c>
      <c r="AE144" s="160">
        <f t="shared" si="1650"/>
        <v>45747</v>
      </c>
      <c r="AF144" s="164">
        <f t="shared" si="1651"/>
        <v>0</v>
      </c>
      <c r="AG144" s="160">
        <f t="shared" si="1652"/>
        <v>45748</v>
      </c>
      <c r="AH144" s="160">
        <f t="shared" si="1653"/>
        <v>45777</v>
      </c>
      <c r="AI144" s="164">
        <f t="shared" si="1654"/>
        <v>0</v>
      </c>
      <c r="AJ144" s="160">
        <f t="shared" si="1655"/>
        <v>45778</v>
      </c>
      <c r="AK144" s="160">
        <f t="shared" si="1656"/>
        <v>45808</v>
      </c>
      <c r="AL144" s="164">
        <f t="shared" si="1657"/>
        <v>0</v>
      </c>
      <c r="AM144" s="160">
        <f t="shared" si="1658"/>
        <v>45809</v>
      </c>
      <c r="AN144" s="160">
        <f t="shared" si="1659"/>
        <v>45838</v>
      </c>
      <c r="AO144" s="164">
        <f t="shared" si="1660"/>
        <v>0</v>
      </c>
      <c r="AP144" s="160">
        <f t="shared" si="1661"/>
        <v>45839</v>
      </c>
      <c r="AQ144" s="160">
        <f t="shared" si="1662"/>
        <v>45869</v>
      </c>
      <c r="AR144" s="164">
        <f t="shared" si="1663"/>
        <v>0</v>
      </c>
      <c r="AS144" s="160">
        <f t="shared" si="1664"/>
        <v>45870</v>
      </c>
      <c r="AT144" s="160">
        <f t="shared" si="1665"/>
        <v>45900</v>
      </c>
      <c r="AU144" s="164">
        <f t="shared" si="1666"/>
        <v>0</v>
      </c>
      <c r="AV144" s="160">
        <f t="shared" si="1667"/>
        <v>45901</v>
      </c>
      <c r="AW144" s="160">
        <f t="shared" si="1668"/>
        <v>45930</v>
      </c>
      <c r="AX144" s="164">
        <f t="shared" si="1669"/>
        <v>0</v>
      </c>
      <c r="AY144" s="160">
        <f t="shared" si="1670"/>
        <v>45931</v>
      </c>
      <c r="AZ144" s="160">
        <f t="shared" si="1671"/>
        <v>45961</v>
      </c>
      <c r="BA144" s="164">
        <f t="shared" si="1672"/>
        <v>0</v>
      </c>
      <c r="BB144" s="160">
        <f t="shared" si="1673"/>
        <v>45962</v>
      </c>
      <c r="BC144" s="160">
        <f t="shared" si="1674"/>
        <v>45991</v>
      </c>
      <c r="BD144" s="164">
        <f t="shared" si="1675"/>
        <v>0</v>
      </c>
      <c r="BE144" s="160">
        <f t="shared" si="1676"/>
        <v>45992</v>
      </c>
      <c r="BF144" s="160">
        <f t="shared" si="1677"/>
        <v>46022</v>
      </c>
      <c r="BG144" s="164">
        <f t="shared" si="1678"/>
        <v>0</v>
      </c>
      <c r="BH144" s="160">
        <v>46023</v>
      </c>
      <c r="BI144" s="160">
        <f t="shared" si="1679"/>
        <v>46053</v>
      </c>
      <c r="BJ144" s="164">
        <f t="shared" si="1680"/>
        <v>0</v>
      </c>
      <c r="BK144" s="160">
        <f t="shared" si="1681"/>
        <v>46054</v>
      </c>
      <c r="BL144" s="160">
        <f t="shared" si="1682"/>
        <v>46081</v>
      </c>
      <c r="BM144" s="164">
        <f t="shared" si="1683"/>
        <v>0</v>
      </c>
      <c r="BN144" s="160">
        <f t="shared" si="1684"/>
        <v>46082</v>
      </c>
      <c r="BO144" s="160">
        <f t="shared" si="1685"/>
        <v>46112</v>
      </c>
      <c r="BP144" s="164">
        <f t="shared" si="1686"/>
        <v>0</v>
      </c>
      <c r="BQ144" s="160">
        <f t="shared" si="1687"/>
        <v>46113</v>
      </c>
      <c r="BR144" s="160">
        <f t="shared" si="1688"/>
        <v>46142</v>
      </c>
      <c r="BS144" s="164">
        <f t="shared" si="1689"/>
        <v>0</v>
      </c>
      <c r="BT144" s="160">
        <f t="shared" si="1690"/>
        <v>46143</v>
      </c>
      <c r="BU144" s="160">
        <f t="shared" si="1691"/>
        <v>46173</v>
      </c>
      <c r="BV144" s="164">
        <f t="shared" si="1692"/>
        <v>0</v>
      </c>
      <c r="BW144" s="160">
        <f t="shared" si="1693"/>
        <v>46174</v>
      </c>
      <c r="BX144" s="160">
        <f t="shared" si="1694"/>
        <v>46203</v>
      </c>
      <c r="BY144" s="164">
        <f t="shared" si="1695"/>
        <v>0</v>
      </c>
      <c r="BZ144" s="160">
        <f t="shared" si="1696"/>
        <v>46204</v>
      </c>
      <c r="CA144" s="160">
        <f t="shared" si="1697"/>
        <v>46234</v>
      </c>
      <c r="CB144" s="164">
        <f t="shared" si="1698"/>
        <v>0</v>
      </c>
      <c r="CC144" s="160">
        <f t="shared" si="1699"/>
        <v>46235</v>
      </c>
      <c r="CD144" s="160">
        <f t="shared" si="1700"/>
        <v>46265</v>
      </c>
      <c r="CE144" s="164">
        <f t="shared" si="1701"/>
        <v>0</v>
      </c>
      <c r="CF144" s="160">
        <f t="shared" si="1702"/>
        <v>46266</v>
      </c>
      <c r="CG144" s="160">
        <f t="shared" si="1703"/>
        <v>46295</v>
      </c>
      <c r="CH144" s="164">
        <f t="shared" si="1704"/>
        <v>0</v>
      </c>
      <c r="CI144" s="160">
        <f t="shared" si="1705"/>
        <v>46296</v>
      </c>
      <c r="CJ144" s="160">
        <f t="shared" si="1706"/>
        <v>46326</v>
      </c>
      <c r="CK144" s="164">
        <f t="shared" si="1707"/>
        <v>0</v>
      </c>
      <c r="CL144" s="160">
        <f t="shared" si="1708"/>
        <v>46327</v>
      </c>
      <c r="CM144" s="160">
        <f t="shared" si="1709"/>
        <v>46356</v>
      </c>
      <c r="CN144" s="164">
        <f t="shared" si="1710"/>
        <v>0</v>
      </c>
      <c r="CO144" s="160">
        <f t="shared" si="1711"/>
        <v>46357</v>
      </c>
      <c r="CP144" s="160">
        <f t="shared" si="1712"/>
        <v>46387</v>
      </c>
      <c r="CQ144" s="164">
        <f t="shared" si="1713"/>
        <v>0</v>
      </c>
    </row>
    <row r="145" s="86" customFormat="1" ht="24" customHeight="1" outlineLevel="4" spans="1:95">
      <c r="A145" s="129" t="s">
        <v>2806</v>
      </c>
      <c r="B145" s="130"/>
      <c r="C145" s="130"/>
      <c r="D145" s="130"/>
      <c r="E145" s="130"/>
      <c r="F145" s="130"/>
      <c r="G145" s="131"/>
      <c r="H145" s="132"/>
      <c r="I145" s="132"/>
      <c r="J145" s="132"/>
      <c r="K145" s="132"/>
      <c r="L145" s="155"/>
      <c r="M145" s="155"/>
      <c r="N145" s="132"/>
      <c r="O145" s="132"/>
      <c r="P145" s="132"/>
      <c r="Q145" s="132"/>
      <c r="R145" s="132"/>
      <c r="S145" s="132"/>
      <c r="T145" s="132"/>
      <c r="U145" s="132"/>
      <c r="V145" s="132"/>
      <c r="W145" s="132"/>
      <c r="X145" s="132"/>
      <c r="Y145" s="132"/>
      <c r="Z145" s="132"/>
      <c r="AA145" s="132"/>
      <c r="AB145" s="132"/>
      <c r="AC145" s="132"/>
      <c r="AD145" s="132"/>
      <c r="AE145" s="132"/>
      <c r="AF145" s="132"/>
      <c r="AG145" s="132"/>
      <c r="AH145" s="132"/>
      <c r="AI145" s="132"/>
      <c r="AJ145" s="132"/>
      <c r="AK145" s="132"/>
      <c r="AL145" s="132"/>
      <c r="AM145" s="132"/>
      <c r="AN145" s="132"/>
      <c r="AO145" s="132"/>
      <c r="AP145" s="132"/>
      <c r="AQ145" s="132"/>
      <c r="AR145" s="132"/>
      <c r="AS145" s="132"/>
      <c r="AT145" s="132"/>
      <c r="AU145" s="132"/>
      <c r="AV145" s="132"/>
      <c r="AW145" s="132"/>
      <c r="AX145" s="132"/>
      <c r="AY145" s="132"/>
      <c r="AZ145" s="132"/>
      <c r="BA145" s="132"/>
      <c r="BB145" s="132"/>
      <c r="BC145" s="132"/>
      <c r="BD145" s="132"/>
      <c r="BE145" s="132"/>
      <c r="BF145" s="132"/>
      <c r="BG145" s="132"/>
      <c r="BH145" s="132"/>
      <c r="BI145" s="132"/>
      <c r="BJ145" s="132"/>
      <c r="BK145" s="132"/>
      <c r="BL145" s="132"/>
      <c r="BM145" s="132"/>
      <c r="BN145" s="132"/>
      <c r="BO145" s="132"/>
      <c r="BP145" s="132"/>
      <c r="BQ145" s="132"/>
      <c r="BR145" s="132"/>
      <c r="BS145" s="132"/>
      <c r="BT145" s="132"/>
      <c r="BU145" s="132"/>
      <c r="BV145" s="132"/>
      <c r="BW145" s="132"/>
      <c r="BX145" s="132"/>
      <c r="BY145" s="132"/>
      <c r="BZ145" s="132"/>
      <c r="CA145" s="132"/>
      <c r="CB145" s="132"/>
      <c r="CC145" s="132"/>
      <c r="CD145" s="132"/>
      <c r="CE145" s="132"/>
      <c r="CF145" s="132"/>
      <c r="CG145" s="132"/>
      <c r="CH145" s="132"/>
      <c r="CI145" s="132"/>
      <c r="CJ145" s="132"/>
      <c r="CK145" s="132"/>
      <c r="CL145" s="132"/>
      <c r="CM145" s="132"/>
      <c r="CN145" s="132"/>
      <c r="CO145" s="132"/>
      <c r="CP145" s="132"/>
      <c r="CQ145" s="132"/>
    </row>
    <row r="146" ht="24" customHeight="1" outlineLevel="3" spans="1:95">
      <c r="A146" s="121"/>
      <c r="B146" s="122" t="s">
        <v>784</v>
      </c>
      <c r="C146" s="123" t="s">
        <v>74</v>
      </c>
      <c r="D146" s="121" t="s">
        <v>68</v>
      </c>
      <c r="E146" s="122"/>
      <c r="F146" s="122"/>
      <c r="G146" s="122"/>
      <c r="H146" s="124">
        <f>X146+AA146+AD146+AG146+AJ146+AM146+AP146+AS146+AV146+AY146+BB146+BE146</f>
        <v>0</v>
      </c>
      <c r="I146" s="124">
        <f>Y146+AB146+AE146+AH146+AK146+AN146+AQ146+AT146+AW146+AZ146+BC146+BF146</f>
        <v>0</v>
      </c>
      <c r="J146" s="124">
        <f t="shared" si="1570"/>
        <v>0</v>
      </c>
      <c r="K146" s="124"/>
      <c r="L146" s="152"/>
      <c r="M146" s="152"/>
      <c r="N146" s="124"/>
      <c r="O146" s="124"/>
      <c r="P146" s="124"/>
      <c r="Q146" s="124"/>
      <c r="R146" s="124"/>
      <c r="S146" s="124"/>
      <c r="T146" s="124"/>
      <c r="U146" s="124"/>
      <c r="V146" s="124"/>
      <c r="W146" s="124"/>
      <c r="X146" s="124">
        <f>VLOOKUP($C146,'1 预算编制表单'!$C:$BJ,27,FALSE)</f>
        <v>0</v>
      </c>
      <c r="Y146" s="124">
        <f>X146-Z146</f>
        <v>0</v>
      </c>
      <c r="Z146" s="124">
        <f>SUM(Z147:Z151)</f>
        <v>0</v>
      </c>
      <c r="AA146" s="124">
        <f>VLOOKUP($C146,'1 预算编制表单'!$C:$BJ,30,FALSE)</f>
        <v>0</v>
      </c>
      <c r="AB146" s="124">
        <f>AA146-AC146</f>
        <v>0</v>
      </c>
      <c r="AC146" s="124">
        <f>SUM(AC147:AC151)</f>
        <v>0</v>
      </c>
      <c r="AD146" s="124">
        <f>VLOOKUP($C146,'1 预算编制表单'!$C:$BJ,33,FALSE)</f>
        <v>0</v>
      </c>
      <c r="AE146" s="124">
        <f>AD146-AF146</f>
        <v>0</v>
      </c>
      <c r="AF146" s="124">
        <f>SUM(AF147:AF151)</f>
        <v>0</v>
      </c>
      <c r="AG146" s="124">
        <f>VLOOKUP($C146,'1 预算编制表单'!$C:$BJ,36,FALSE)</f>
        <v>0</v>
      </c>
      <c r="AH146" s="124">
        <f>AG146-AI146</f>
        <v>0</v>
      </c>
      <c r="AI146" s="124">
        <f>SUM(AI147:AI151)</f>
        <v>0</v>
      </c>
      <c r="AJ146" s="124">
        <f>VLOOKUP($C146,'1 预算编制表单'!$C:$BJ,39,FALSE)</f>
        <v>0</v>
      </c>
      <c r="AK146" s="124">
        <f>AJ146-AL146</f>
        <v>0</v>
      </c>
      <c r="AL146" s="124">
        <f>SUM(AL147:AL151)</f>
        <v>0</v>
      </c>
      <c r="AM146" s="124">
        <f>VLOOKUP($C146,'1 预算编制表单'!$C:$BJ,42,FALSE)</f>
        <v>0</v>
      </c>
      <c r="AN146" s="124">
        <f>AM146-AO146</f>
        <v>0</v>
      </c>
      <c r="AO146" s="124">
        <f>SUM(AO147:AO151)</f>
        <v>0</v>
      </c>
      <c r="AP146" s="124">
        <f>VLOOKUP($C146,'1 预算编制表单'!$C:$BJ,45,FALSE)</f>
        <v>0</v>
      </c>
      <c r="AQ146" s="124">
        <f>AP146-AR146</f>
        <v>0</v>
      </c>
      <c r="AR146" s="124">
        <f>SUM(AR147:AR151)</f>
        <v>0</v>
      </c>
      <c r="AS146" s="124">
        <f>VLOOKUP($C146,'1 预算编制表单'!$C:$BJ,48,FALSE)</f>
        <v>0</v>
      </c>
      <c r="AT146" s="124">
        <f>AS146-AU146</f>
        <v>0</v>
      </c>
      <c r="AU146" s="124">
        <f>SUM(AU147:AU151)</f>
        <v>0</v>
      </c>
      <c r="AV146" s="124">
        <f>VLOOKUP($C146,'1 预算编制表单'!$C:$BJ,51,FALSE)</f>
        <v>0</v>
      </c>
      <c r="AW146" s="124">
        <f>AV146-AX146</f>
        <v>0</v>
      </c>
      <c r="AX146" s="124">
        <f>SUM(AX147:AX151)</f>
        <v>0</v>
      </c>
      <c r="AY146" s="124">
        <f>VLOOKUP($C146,'1 预算编制表单'!$C:$BJ,54,FALSE)</f>
        <v>0</v>
      </c>
      <c r="AZ146" s="124">
        <f>AY146-BA146</f>
        <v>0</v>
      </c>
      <c r="BA146" s="124">
        <f>SUM(BA147:BA151)</f>
        <v>0</v>
      </c>
      <c r="BB146" s="124">
        <f>VLOOKUP($C146,'1 预算编制表单'!$C:$BJ,57,FALSE)</f>
        <v>0</v>
      </c>
      <c r="BC146" s="124">
        <f>BB146-BD146</f>
        <v>0</v>
      </c>
      <c r="BD146" s="124">
        <f>SUM(BD147:BD151)</f>
        <v>0</v>
      </c>
      <c r="BE146" s="124">
        <f>VLOOKUP($C146,'1 预算编制表单'!$C:$BJ,60,FALSE)</f>
        <v>0</v>
      </c>
      <c r="BF146" s="124">
        <f>BE146-BG146</f>
        <v>0</v>
      </c>
      <c r="BG146" s="124">
        <f>SUM(BG147:BG151)</f>
        <v>0</v>
      </c>
      <c r="BH146" s="124">
        <f>VLOOKUP($C146,'1 预算编制表单'!$C:$BJ,27,FALSE)</f>
        <v>0</v>
      </c>
      <c r="BI146" s="124">
        <f>BH146-BJ146</f>
        <v>0</v>
      </c>
      <c r="BJ146" s="124">
        <f>SUM(BJ147:BJ151)</f>
        <v>0</v>
      </c>
      <c r="BK146" s="124">
        <f>VLOOKUP($C146,'1 预算编制表单'!$C:$BJ,30,FALSE)</f>
        <v>0</v>
      </c>
      <c r="BL146" s="124">
        <f>BK146-BM146</f>
        <v>0</v>
      </c>
      <c r="BM146" s="124">
        <f>SUM(BM147:BM151)</f>
        <v>0</v>
      </c>
      <c r="BN146" s="124">
        <f>VLOOKUP($C146,'1 预算编制表单'!$C:$BJ,33,FALSE)</f>
        <v>0</v>
      </c>
      <c r="BO146" s="124">
        <f>BN146-BP146</f>
        <v>0</v>
      </c>
      <c r="BP146" s="124">
        <f>SUM(BP147:BP151)</f>
        <v>0</v>
      </c>
      <c r="BQ146" s="124">
        <f>VLOOKUP($C146,'1 预算编制表单'!$C:$BJ,36,FALSE)</f>
        <v>0</v>
      </c>
      <c r="BR146" s="124">
        <f>BQ146-BS146</f>
        <v>0</v>
      </c>
      <c r="BS146" s="124">
        <f>SUM(BS147:BS151)</f>
        <v>0</v>
      </c>
      <c r="BT146" s="124">
        <f>VLOOKUP($C146,'1 预算编制表单'!$C:$BJ,39,FALSE)</f>
        <v>0</v>
      </c>
      <c r="BU146" s="124">
        <f>BT146-BV146</f>
        <v>0</v>
      </c>
      <c r="BV146" s="124">
        <f>SUM(BV147:BV151)</f>
        <v>0</v>
      </c>
      <c r="BW146" s="124">
        <f>VLOOKUP($C146,'1 预算编制表单'!$C:$BJ,42,FALSE)</f>
        <v>0</v>
      </c>
      <c r="BX146" s="124">
        <f>BW146-BY146</f>
        <v>0</v>
      </c>
      <c r="BY146" s="124">
        <f>SUM(BY147:BY151)</f>
        <v>0</v>
      </c>
      <c r="BZ146" s="124">
        <f>VLOOKUP($C146,'1 预算编制表单'!$C:$BJ,45,FALSE)</f>
        <v>0</v>
      </c>
      <c r="CA146" s="124">
        <f>BZ146-CB146</f>
        <v>0</v>
      </c>
      <c r="CB146" s="124">
        <f>SUM(CB147:CB151)</f>
        <v>0</v>
      </c>
      <c r="CC146" s="124">
        <f>VLOOKUP($C146,'1 预算编制表单'!$C:$BJ,48,FALSE)</f>
        <v>0</v>
      </c>
      <c r="CD146" s="124">
        <f>CC146-CE146</f>
        <v>0</v>
      </c>
      <c r="CE146" s="124">
        <f>SUM(CE147:CE151)</f>
        <v>0</v>
      </c>
      <c r="CF146" s="124">
        <f>VLOOKUP($C146,'1 预算编制表单'!$C:$BJ,51,FALSE)</f>
        <v>0</v>
      </c>
      <c r="CG146" s="124">
        <f>CF146-CH146</f>
        <v>0</v>
      </c>
      <c r="CH146" s="124">
        <f>SUM(CH147:CH151)</f>
        <v>0</v>
      </c>
      <c r="CI146" s="124">
        <f>VLOOKUP($C146,'1 预算编制表单'!$C:$BJ,54,FALSE)</f>
        <v>0</v>
      </c>
      <c r="CJ146" s="124">
        <f>CI146-CK146</f>
        <v>0</v>
      </c>
      <c r="CK146" s="124">
        <f>SUM(CK147:CK151)</f>
        <v>0</v>
      </c>
      <c r="CL146" s="124">
        <f>VLOOKUP($C146,'1 预算编制表单'!$C:$BJ,57,FALSE)</f>
        <v>0</v>
      </c>
      <c r="CM146" s="124">
        <f>CL146-CN146</f>
        <v>0</v>
      </c>
      <c r="CN146" s="124">
        <f>SUM(CN147:CN151)</f>
        <v>0</v>
      </c>
      <c r="CO146" s="124">
        <f>VLOOKUP($C146,'1 预算编制表单'!$C:$BJ,60,FALSE)</f>
        <v>0</v>
      </c>
      <c r="CP146" s="124">
        <f>CO146-CQ146</f>
        <v>0</v>
      </c>
      <c r="CQ146" s="124">
        <f>SUM(CQ147:CQ151)</f>
        <v>0</v>
      </c>
    </row>
    <row r="147" s="86" customFormat="1" ht="24" customHeight="1" outlineLevel="4" spans="1:95">
      <c r="A147" s="125"/>
      <c r="B147" s="126"/>
      <c r="C147" s="127" t="s">
        <v>1092</v>
      </c>
      <c r="D147" s="134" t="s">
        <v>2807</v>
      </c>
      <c r="E147" s="126"/>
      <c r="F147" s="126"/>
      <c r="G147" s="126"/>
      <c r="H147" s="156"/>
      <c r="I147" s="156"/>
      <c r="J147" s="128">
        <f t="shared" si="1570"/>
        <v>0</v>
      </c>
      <c r="K147" s="156"/>
      <c r="L147" s="157"/>
      <c r="M147" s="157"/>
      <c r="N147" s="156"/>
      <c r="O147" s="157"/>
      <c r="P147" s="156"/>
      <c r="Q147" s="156"/>
      <c r="R147" s="156"/>
      <c r="S147" s="156"/>
      <c r="T147" s="156"/>
      <c r="U147" s="156"/>
      <c r="V147" s="156"/>
      <c r="W147" s="156"/>
      <c r="X147" s="165"/>
      <c r="Y147" s="165"/>
      <c r="Z147" s="156">
        <f>报销单计算表!B19</f>
        <v>0</v>
      </c>
      <c r="AA147" s="165"/>
      <c r="AB147" s="165"/>
      <c r="AC147" s="156">
        <f>报销单计算表!C22</f>
        <v>0</v>
      </c>
      <c r="AD147" s="165"/>
      <c r="AE147" s="165"/>
      <c r="AF147" s="156">
        <f>报销单计算表!D22</f>
        <v>0</v>
      </c>
      <c r="AG147" s="165"/>
      <c r="AH147" s="165"/>
      <c r="AI147" s="156">
        <f>报销单计算表!E22</f>
        <v>0</v>
      </c>
      <c r="AJ147" s="165"/>
      <c r="AK147" s="165"/>
      <c r="AL147" s="156">
        <f>报销单计算表!F22</f>
        <v>0</v>
      </c>
      <c r="AM147" s="165"/>
      <c r="AN147" s="165"/>
      <c r="AO147" s="156">
        <f>报销单计算表!G22</f>
        <v>0</v>
      </c>
      <c r="AP147" s="165"/>
      <c r="AQ147" s="165"/>
      <c r="AR147" s="156">
        <f>报销单计算表!H22</f>
        <v>0</v>
      </c>
      <c r="AS147" s="165"/>
      <c r="AT147" s="165"/>
      <c r="AU147" s="156">
        <f>报销单计算表!I22</f>
        <v>0</v>
      </c>
      <c r="AV147" s="165"/>
      <c r="AW147" s="165"/>
      <c r="AX147" s="156">
        <f>报销单计算表!J22</f>
        <v>0</v>
      </c>
      <c r="AY147" s="165"/>
      <c r="AZ147" s="165"/>
      <c r="BA147" s="156">
        <f>报销单计算表!L22</f>
        <v>0</v>
      </c>
      <c r="BB147" s="165"/>
      <c r="BC147" s="165"/>
      <c r="BD147" s="156">
        <f>报销单计算表!L22</f>
        <v>0</v>
      </c>
      <c r="BE147" s="165"/>
      <c r="BF147" s="165"/>
      <c r="BG147" s="156">
        <f>报销单计算表!M22</f>
        <v>0</v>
      </c>
      <c r="BH147" s="160">
        <v>46023</v>
      </c>
      <c r="BI147" s="160">
        <f t="shared" ref="BI147" si="1715">BH147+30</f>
        <v>46053</v>
      </c>
      <c r="BJ147" s="169">
        <f t="shared" ref="BJ147" si="1716">IFERROR(IF(($R147-BI147)&gt;=0,0,IF(($S147-BH147)&lt;0,0,IF(AND(($S147-BI147)&gt;0,(BH147-$R147)&gt;0),$V147/365*(BI147-BH147+1),IF(AND(($S147-BI147)&lt;=0,(BH147-$R147)&gt;0),$V147/365*($S147-BH147+1),$V147/365*(BI147-$R147+1))))),0)</f>
        <v>0</v>
      </c>
      <c r="BK147" s="160">
        <f t="shared" ref="BK147" si="1717">BI147+1</f>
        <v>46054</v>
      </c>
      <c r="BL147" s="160">
        <f t="shared" ref="BL147" si="1718">BK147+27</f>
        <v>46081</v>
      </c>
      <c r="BM147" s="169">
        <f t="shared" ref="BM147" si="1719">IFERROR(IF(($R147-BL147)&gt;=0,0,IF(($S147-BK147)&lt;0,0,IF(AND(($S147-BL147)&gt;0,(BK147-$R147)&gt;0),$V147/365*(BL147-BK147+1),IF(AND(($S147-BL147)&lt;=0,(BK147-$R147)&gt;0),$V147/365*($S147-BK147+1),$V147/365*(BL147-$R147+1))))),0)</f>
        <v>0</v>
      </c>
      <c r="BN147" s="160">
        <f t="shared" ref="BN147" si="1720">BL147+1</f>
        <v>46082</v>
      </c>
      <c r="BO147" s="160">
        <f t="shared" ref="BO147" si="1721">BN147+30</f>
        <v>46112</v>
      </c>
      <c r="BP147" s="169">
        <f t="shared" ref="BP147" si="1722">IFERROR(IF(($R147-BO147)&gt;=0,0,IF(($S147-BN147)&lt;0,0,IF(AND(($S147-BO147)&gt;0,(BN147-$R147)&gt;0),$V147/365*(BO147-BN147+1),IF(AND(($S147-BO147)&lt;=0,(BN147-$R147)&gt;0),$V147/365*($S147-BN147+1),$V147/365*(BO147-$R147+1))))),0)</f>
        <v>0</v>
      </c>
      <c r="BQ147" s="160">
        <f t="shared" ref="BQ147" si="1723">BO147+1</f>
        <v>46113</v>
      </c>
      <c r="BR147" s="160">
        <f t="shared" ref="BR147" si="1724">BQ147+29</f>
        <v>46142</v>
      </c>
      <c r="BS147" s="169">
        <f t="shared" ref="BS147" si="1725">IFERROR(IF(($R147-BR147)&gt;=0,0,IF(($S147-BQ147)&lt;0,0,IF(AND(($S147-BR147)&gt;0,(BQ147-$R147)&gt;0),$V147/365*(BR147-BQ147+1),IF(AND(($S147-BR147)&lt;=0,(BQ147-$R147)&gt;0),$V147/365*($S147-BQ147+1),$V147/365*(BR147-$R147+1))))),0)</f>
        <v>0</v>
      </c>
      <c r="BT147" s="160">
        <f t="shared" ref="BT147" si="1726">BR147+1</f>
        <v>46143</v>
      </c>
      <c r="BU147" s="160">
        <f t="shared" ref="BU147" si="1727">BT147+30</f>
        <v>46173</v>
      </c>
      <c r="BV147" s="169">
        <f t="shared" ref="BV147" si="1728">IFERROR(IF(($R147-BU147)&gt;=0,0,IF(($S147-BT147)&lt;0,0,IF(AND(($S147-BU147)&gt;0,(BT147-$R147)&gt;0),$V147/365*(BU147-BT147+1),IF(AND(($S147-BU147)&lt;=0,(BT147-$R147)&gt;0),$V147/365*($S147-BT147+1),$V147/365*(BU147-$R147+1))))),0)</f>
        <v>0</v>
      </c>
      <c r="BW147" s="160">
        <f t="shared" ref="BW147" si="1729">BU147+1</f>
        <v>46174</v>
      </c>
      <c r="BX147" s="160">
        <f t="shared" ref="BX147" si="1730">BW147+29</f>
        <v>46203</v>
      </c>
      <c r="BY147" s="169">
        <f t="shared" ref="BY147" si="1731">IFERROR(IF(($R147-BX147)&gt;=0,0,IF(($S147-BW147)&lt;0,0,IF(AND(($S147-BX147)&gt;0,(BW147-$R147)&gt;0),$V147/365*(BX147-BW147+1),IF(AND(($S147-BX147)&lt;=0,(BW147-$R147)&gt;0),$V147/365*($S147-BW147+1),$V147/365*(BX147-$R147+1))))),0)</f>
        <v>0</v>
      </c>
      <c r="BZ147" s="160">
        <f t="shared" ref="BZ147" si="1732">BX147+1</f>
        <v>46204</v>
      </c>
      <c r="CA147" s="160">
        <f t="shared" ref="CA147" si="1733">BZ147+30</f>
        <v>46234</v>
      </c>
      <c r="CB147" s="169">
        <f t="shared" ref="CB147" si="1734">IFERROR(IF(($R147-CA147)&gt;=0,0,IF(($S147-BZ147)&lt;0,0,IF(AND(($S147-CA147)&gt;0,(BZ147-$R147)&gt;0),$V147/365*(CA147-BZ147+1),IF(AND(($S147-CA147)&lt;=0,(BZ147-$R147)&gt;0),$V147/365*($S147-BZ147+1),$V147/365*(CA147-$R147+1))))),0)</f>
        <v>0</v>
      </c>
      <c r="CC147" s="160">
        <f t="shared" ref="CC147" si="1735">CA147+1</f>
        <v>46235</v>
      </c>
      <c r="CD147" s="160">
        <f t="shared" ref="CD147" si="1736">CC147+30</f>
        <v>46265</v>
      </c>
      <c r="CE147" s="169">
        <f t="shared" ref="CE147" si="1737">IFERROR(IF(($R147-CD147)&gt;=0,0,IF(($S147-CC147)&lt;0,0,IF(AND(($S147-CD147)&gt;0,(CC147-$R147)&gt;0),$V147/365*(CD147-CC147+1),IF(AND(($S147-CD147)&lt;=0,(CC147-$R147)&gt;0),$V147/365*($S147-CC147+1),$V147/365*(CD147-$R147+1))))),0)</f>
        <v>0</v>
      </c>
      <c r="CF147" s="160">
        <f t="shared" ref="CF147" si="1738">CD147+1</f>
        <v>46266</v>
      </c>
      <c r="CG147" s="160">
        <f t="shared" ref="CG147" si="1739">CF147+29</f>
        <v>46295</v>
      </c>
      <c r="CH147" s="169">
        <f t="shared" ref="CH147" si="1740">IFERROR(IF(($R147-CG147)&gt;=0,0,IF(($S147-CF147)&lt;0,0,IF(AND(($S147-CG147)&gt;0,(CF147-$R147)&gt;0),$V147/365*(CG147-CF147+1),IF(AND(($S147-CG147)&lt;=0,(CF147-$R147)&gt;0),$V147/365*($S147-CF147+1),$V147/365*(CG147-$R147+1))))),0)</f>
        <v>0</v>
      </c>
      <c r="CI147" s="160">
        <f t="shared" ref="CI147" si="1741">CG147+1</f>
        <v>46296</v>
      </c>
      <c r="CJ147" s="160">
        <f t="shared" ref="CJ147" si="1742">CI147+30</f>
        <v>46326</v>
      </c>
      <c r="CK147" s="169">
        <f t="shared" ref="CK147" si="1743">IFERROR(IF(($R147-CJ147)&gt;=0,0,IF(($S147-CI147)&lt;0,0,IF(AND(($S147-CJ147)&gt;0,(CI147-$R147)&gt;0),$V147/365*(CJ147-CI147+1),IF(AND(($S147-CJ147)&lt;=0,(CI147-$R147)&gt;0),$V147/365*($S147-CI147+1),$V147/365*(CJ147-$R147+1))))),0)</f>
        <v>0</v>
      </c>
      <c r="CL147" s="160">
        <f t="shared" ref="CL147" si="1744">CJ147+1</f>
        <v>46327</v>
      </c>
      <c r="CM147" s="160">
        <f t="shared" ref="CM147" si="1745">CL147+29</f>
        <v>46356</v>
      </c>
      <c r="CN147" s="169">
        <f t="shared" ref="CN147" si="1746">IFERROR(IF(($R147-CM147)&gt;=0,0,IF(($S147-CL147)&lt;0,0,IF(AND(($S147-CM147)&gt;0,(CL147-$R147)&gt;0),$V147/365*(CM147-CL147+1),IF(AND(($S147-CM147)&lt;=0,(CL147-$R147)&gt;0),$V147/365*($S147-CL147+1),$V147/365*(CM147-$R147+1))))),0)</f>
        <v>0</v>
      </c>
      <c r="CO147" s="160">
        <f t="shared" ref="CO147" si="1747">CM147+1</f>
        <v>46357</v>
      </c>
      <c r="CP147" s="160">
        <f t="shared" ref="CP147" si="1748">CO147+30</f>
        <v>46387</v>
      </c>
      <c r="CQ147" s="169">
        <f t="shared" ref="CQ147" si="1749">IFERROR(IF(($R147-CP147)&gt;=0,0,IF(($S147-CO147)&lt;0,0,IF(AND(($S147-CP147)&gt;0,(CO147-$R147)&gt;0),$V147/365*(CP147-CO147+1),IF(AND(($S147-CP147)&lt;=0,(CO147-$R147)&gt;0),$V147/365*($S147-CO147+1),$V147/365*(CP147-$R147+1))))),0)</f>
        <v>0</v>
      </c>
    </row>
    <row r="148" s="86" customFormat="1" ht="24" customHeight="1" outlineLevel="4" spans="1:95">
      <c r="A148" s="125"/>
      <c r="B148" s="126"/>
      <c r="C148" s="127"/>
      <c r="D148" s="125"/>
      <c r="E148" s="126"/>
      <c r="F148" s="126"/>
      <c r="G148" s="126"/>
      <c r="H148" s="128"/>
      <c r="I148" s="128"/>
      <c r="J148" s="128">
        <f t="shared" si="1570"/>
        <v>0</v>
      </c>
      <c r="K148" s="128">
        <f t="shared" ref="K148:K150" si="1750">K147+1</f>
        <v>1</v>
      </c>
      <c r="L148" s="153"/>
      <c r="M148" s="154">
        <f>IFERROR(VLOOKUP($L148,'2-2 引出数据_合同数据仓库'!$B$2:$BP$10000,3,FALSE),0)</f>
        <v>0</v>
      </c>
      <c r="N148" s="128"/>
      <c r="O148" s="154">
        <f>IFERROR(VLOOKUP((LEFT(VLOOKUP($L148,'2-2 引出数据_合同数据仓库'!$B$2:$BP$10000,64,FALSE),15)&amp;(RIGHT(VLOOKUP($L148,'2-2 引出数据_合同数据仓库'!$B$2:$BP$10000,64,FALSE),4)+1)),'2-2 引出数据_合同数据仓库'!$B$2:$BP$10000,3,FALSE),0)</f>
        <v>0</v>
      </c>
      <c r="P148" s="128"/>
      <c r="Q148" s="128">
        <f>IFERROR(VLOOKUP($L148,'2-2 引出数据_合同数据仓库'!$B$2:$BP$10000,28,FALSE),0)</f>
        <v>0</v>
      </c>
      <c r="R148" s="128">
        <f>IFERROR(VLOOKUP($L148,'2-2 引出数据_合同数据仓库'!$B$2:$BP$10000,29,FALSE),0)</f>
        <v>0</v>
      </c>
      <c r="S148" s="128">
        <f>IFERROR(VLOOKUP($L148,'2-2 引出数据_合同数据仓库'!$B$2:$BP$10000,4,FALSE),0)</f>
        <v>0</v>
      </c>
      <c r="T148" s="128"/>
      <c r="U148" s="128">
        <f>IFERROR(VLOOKUP($L148,'2-2 引出数据_合同数据仓库'!$B$2:$BP$10000,15,FALSE),0)</f>
        <v>0</v>
      </c>
      <c r="V148" s="128">
        <f t="shared" ref="V148:V150" si="1751">U148/(S148-R148+1)*365</f>
        <v>0</v>
      </c>
      <c r="W148" s="128"/>
      <c r="X148" s="160">
        <v>45658</v>
      </c>
      <c r="Y148" s="160">
        <f t="shared" ref="Y148:Y150" si="1752">X148+30</f>
        <v>45688</v>
      </c>
      <c r="Z148" s="164">
        <f t="shared" ref="Z148:Z150" si="1753">IFERROR(IF(($R148-Y148)&gt;=0,0,IF(($S148-X148)&lt;0,0,IF(AND(($S148-Y148)&gt;0,(X148-$R148)&gt;0),$V148/365*(Y148-X148+1),IF(AND(($S148-Y148)&lt;=0,(X148-$R148)&gt;0),$V148/365*($S148-X148+1),$V148/365*(Y148-$R148+1))))),0)</f>
        <v>0</v>
      </c>
      <c r="AA148" s="160">
        <f t="shared" ref="AA148:AA150" si="1754">Y148+1</f>
        <v>45689</v>
      </c>
      <c r="AB148" s="160">
        <f t="shared" ref="AB148:AB150" si="1755">AA148+27</f>
        <v>45716</v>
      </c>
      <c r="AC148" s="164">
        <f t="shared" ref="AC148:AC150" si="1756">IFERROR(IF(($R148-AB148)&gt;=0,0,IF(($S148-AA148)&lt;0,0,IF(AND(($S148-AB148)&gt;0,(AA148-$R148)&gt;0),$V148/365*(AB148-AA148+1),IF(AND(($S148-AB148)&lt;=0,(AA148-$R148)&gt;0),$V148/365*($S148-AA148+1),$V148/365*(AB148-$R148+1))))),0)</f>
        <v>0</v>
      </c>
      <c r="AD148" s="160">
        <f t="shared" ref="AD148:AD150" si="1757">AB148+1</f>
        <v>45717</v>
      </c>
      <c r="AE148" s="160">
        <f t="shared" ref="AE148:AE150" si="1758">AD148+30</f>
        <v>45747</v>
      </c>
      <c r="AF148" s="164">
        <f t="shared" ref="AF148:AF150" si="1759">IFERROR(IF(($R148-AE148)&gt;=0,0,IF(($S148-AD148)&lt;0,0,IF(AND(($S148-AE148)&gt;0,(AD148-$R148)&gt;0),$V148/365*(AE148-AD148+1),IF(AND(($S148-AE148)&lt;=0,(AD148-$R148)&gt;0),$V148/365*($S148-AD148+1),$V148/365*(AE148-$R148+1))))),0)</f>
        <v>0</v>
      </c>
      <c r="AG148" s="160">
        <f t="shared" ref="AG148:AG150" si="1760">AE148+1</f>
        <v>45748</v>
      </c>
      <c r="AH148" s="160">
        <f t="shared" ref="AH148:AH150" si="1761">AG148+29</f>
        <v>45777</v>
      </c>
      <c r="AI148" s="164">
        <f t="shared" ref="AI148:AI150" si="1762">IFERROR(IF(($R148-AH148)&gt;=0,0,IF(($S148-AG148)&lt;0,0,IF(AND(($S148-AH148)&gt;0,(AG148-$R148)&gt;0),$V148/365*(AH148-AG148+1),IF(AND(($S148-AH148)&lt;=0,(AG148-$R148)&gt;0),$V148/365*($S148-AG148+1),$V148/365*(AH148-$R148+1))))),0)</f>
        <v>0</v>
      </c>
      <c r="AJ148" s="160">
        <f t="shared" ref="AJ148:AJ150" si="1763">AH148+1</f>
        <v>45778</v>
      </c>
      <c r="AK148" s="160">
        <f t="shared" ref="AK148:AK150" si="1764">AJ148+30</f>
        <v>45808</v>
      </c>
      <c r="AL148" s="164">
        <f t="shared" ref="AL148:AL150" si="1765">IFERROR(IF(($R148-AK148)&gt;=0,0,IF(($S148-AJ148)&lt;0,0,IF(AND(($S148-AK148)&gt;0,(AJ148-$R148)&gt;0),$V148/365*(AK148-AJ148+1),IF(AND(($S148-AK148)&lt;=0,(AJ148-$R148)&gt;0),$V148/365*($S148-AJ148+1),$V148/365*(AK148-$R148+1))))),0)</f>
        <v>0</v>
      </c>
      <c r="AM148" s="160">
        <f t="shared" ref="AM148:AM150" si="1766">AK148+1</f>
        <v>45809</v>
      </c>
      <c r="AN148" s="160">
        <f t="shared" ref="AN148:AN150" si="1767">AM148+29</f>
        <v>45838</v>
      </c>
      <c r="AO148" s="164">
        <f t="shared" ref="AO148:AO150" si="1768">IFERROR(IF(($R148-AN148)&gt;=0,0,IF(($S148-AM148)&lt;0,0,IF(AND(($S148-AN148)&gt;0,(AM148-$R148)&gt;0),$V148/365*(AN148-AM148+1),IF(AND(($S148-AN148)&lt;=0,(AM148-$R148)&gt;0),$V148/365*($S148-AM148+1),$V148/365*(AN148-$R148+1))))),0)</f>
        <v>0</v>
      </c>
      <c r="AP148" s="160">
        <f t="shared" ref="AP148:AP150" si="1769">AN148+1</f>
        <v>45839</v>
      </c>
      <c r="AQ148" s="160">
        <f t="shared" ref="AQ148:AQ150" si="1770">AP148+30</f>
        <v>45869</v>
      </c>
      <c r="AR148" s="164">
        <f t="shared" ref="AR148:AR150" si="1771">IFERROR(IF(($R148-AQ148)&gt;=0,0,IF(($S148-AP148)&lt;0,0,IF(AND(($S148-AQ148)&gt;0,(AP148-$R148)&gt;0),$V148/365*(AQ148-AP148+1),IF(AND(($S148-AQ148)&lt;=0,(AP148-$R148)&gt;0),$V148/365*($S148-AP148+1),$V148/365*(AQ148-$R148+1))))),0)</f>
        <v>0</v>
      </c>
      <c r="AS148" s="160">
        <f t="shared" ref="AS148:AS150" si="1772">AQ148+1</f>
        <v>45870</v>
      </c>
      <c r="AT148" s="160">
        <f t="shared" ref="AT148:AT150" si="1773">AS148+30</f>
        <v>45900</v>
      </c>
      <c r="AU148" s="164">
        <f t="shared" ref="AU148:AU150" si="1774">IFERROR(IF(($R148-AT148)&gt;=0,0,IF(($S148-AS148)&lt;0,0,IF(AND(($S148-AT148)&gt;0,(AS148-$R148)&gt;0),$V148/365*(AT148-AS148+1),IF(AND(($S148-AT148)&lt;=0,(AS148-$R148)&gt;0),$V148/365*($S148-AS148+1),$V148/365*(AT148-$R148+1))))),0)</f>
        <v>0</v>
      </c>
      <c r="AV148" s="160">
        <f t="shared" ref="AV148:AV150" si="1775">AT148+1</f>
        <v>45901</v>
      </c>
      <c r="AW148" s="160">
        <f t="shared" ref="AW148:AW150" si="1776">AV148+29</f>
        <v>45930</v>
      </c>
      <c r="AX148" s="164">
        <f t="shared" ref="AX148:AX150" si="1777">IFERROR(IF(($R148-AW148)&gt;=0,0,IF(($S148-AV148)&lt;0,0,IF(AND(($S148-AW148)&gt;0,(AV148-$R148)&gt;0),$V148/365*(AW148-AV148+1),IF(AND(($S148-AW148)&lt;=0,(AV148-$R148)&gt;0),$V148/365*($S148-AV148+1),$V148/365*(AW148-$R148+1))))),0)</f>
        <v>0</v>
      </c>
      <c r="AY148" s="160">
        <f t="shared" ref="AY148:AY150" si="1778">AW148+1</f>
        <v>45931</v>
      </c>
      <c r="AZ148" s="160">
        <f t="shared" ref="AZ148:AZ150" si="1779">AY148+30</f>
        <v>45961</v>
      </c>
      <c r="BA148" s="164">
        <f t="shared" ref="BA148:BA150" si="1780">IFERROR(IF(($R148-AZ148)&gt;=0,0,IF(($S148-AY148)&lt;0,0,IF(AND(($S148-AZ148)&gt;0,(AY148-$R148)&gt;0),$V148/365*(AZ148-AY148+1),IF(AND(($S148-AZ148)&lt;=0,(AY148-$R148)&gt;0),$V148/365*($S148-AY148+1),$V148/365*(AZ148-$R148+1))))),0)</f>
        <v>0</v>
      </c>
      <c r="BB148" s="160">
        <f t="shared" ref="BB148:BB150" si="1781">AZ148+1</f>
        <v>45962</v>
      </c>
      <c r="BC148" s="160">
        <f t="shared" ref="BC148:BC150" si="1782">BB148+29</f>
        <v>45991</v>
      </c>
      <c r="BD148" s="164">
        <f t="shared" ref="BD148:BD150" si="1783">IFERROR(IF(($R148-BC148)&gt;=0,0,IF(($S148-BB148)&lt;0,0,IF(AND(($S148-BC148)&gt;0,(BB148-$R148)&gt;0),$V148/365*(BC148-BB148+1),IF(AND(($S148-BC148)&lt;=0,(BB148-$R148)&gt;0),$V148/365*($S148-BB148+1),$V148/365*(BC148-$R148+1))))),0)</f>
        <v>0</v>
      </c>
      <c r="BE148" s="160">
        <f t="shared" ref="BE148:BE150" si="1784">BC148+1</f>
        <v>45992</v>
      </c>
      <c r="BF148" s="160">
        <f t="shared" ref="BF148:BF150" si="1785">BE148+30</f>
        <v>46022</v>
      </c>
      <c r="BG148" s="164">
        <f t="shared" ref="BG148:BG150" si="1786">IFERROR(IF(($R148-BF148)&gt;=0,0,IF(($S148-BE148)&lt;0,0,IF(AND(($S148-BF148)&gt;0,(BE148-$R148)&gt;0),$V148/365*(BF148-BE148+1),IF(AND(($S148-BF148)&lt;=0,(BE148-$R148)&gt;0),$V148/365*($S148-BE148+1),$V148/365*(BF148-$R148+1))))),0)</f>
        <v>0</v>
      </c>
      <c r="BH148" s="160">
        <v>46023</v>
      </c>
      <c r="BI148" s="160">
        <f t="shared" ref="BI148:BI150" si="1787">BH148+30</f>
        <v>46053</v>
      </c>
      <c r="BJ148" s="164">
        <f t="shared" ref="BJ148:BJ150" si="1788">IFERROR(IF(($R148-BI148)&gt;=0,0,IF(($S148-BH148)&lt;0,0,IF(AND(($S148-BI148)&gt;0,(BH148-$R148)&gt;0),$V148/365*(BI148-BH148+1),IF(AND(($S148-BI148)&lt;=0,(BH148-$R148)&gt;0),$V148/365*($S148-BH148+1),$V148/365*(BI148-$R148+1))))),0)</f>
        <v>0</v>
      </c>
      <c r="BK148" s="160">
        <f t="shared" ref="BK148:BK150" si="1789">BI148+1</f>
        <v>46054</v>
      </c>
      <c r="BL148" s="160">
        <f t="shared" ref="BL148:BL150" si="1790">BK148+27</f>
        <v>46081</v>
      </c>
      <c r="BM148" s="164">
        <f t="shared" ref="BM148:BM150" si="1791">IFERROR(IF(($R148-BL148)&gt;=0,0,IF(($S148-BK148)&lt;0,0,IF(AND(($S148-BL148)&gt;0,(BK148-$R148)&gt;0),$V148/365*(BL148-BK148+1),IF(AND(($S148-BL148)&lt;=0,(BK148-$R148)&gt;0),$V148/365*($S148-BK148+1),$V148/365*(BL148-$R148+1))))),0)</f>
        <v>0</v>
      </c>
      <c r="BN148" s="160">
        <f t="shared" ref="BN148:BN150" si="1792">BL148+1</f>
        <v>46082</v>
      </c>
      <c r="BO148" s="160">
        <f t="shared" ref="BO148:BO150" si="1793">BN148+30</f>
        <v>46112</v>
      </c>
      <c r="BP148" s="164">
        <f t="shared" ref="BP148:BP150" si="1794">IFERROR(IF(($R148-BO148)&gt;=0,0,IF(($S148-BN148)&lt;0,0,IF(AND(($S148-BO148)&gt;0,(BN148-$R148)&gt;0),$V148/365*(BO148-BN148+1),IF(AND(($S148-BO148)&lt;=0,(BN148-$R148)&gt;0),$V148/365*($S148-BN148+1),$V148/365*(BO148-$R148+1))))),0)</f>
        <v>0</v>
      </c>
      <c r="BQ148" s="160">
        <f t="shared" ref="BQ148:BQ150" si="1795">BO148+1</f>
        <v>46113</v>
      </c>
      <c r="BR148" s="160">
        <f t="shared" ref="BR148:BR150" si="1796">BQ148+29</f>
        <v>46142</v>
      </c>
      <c r="BS148" s="164">
        <f t="shared" ref="BS148:BS150" si="1797">IFERROR(IF(($R148-BR148)&gt;=0,0,IF(($S148-BQ148)&lt;0,0,IF(AND(($S148-BR148)&gt;0,(BQ148-$R148)&gt;0),$V148/365*(BR148-BQ148+1),IF(AND(($S148-BR148)&lt;=0,(BQ148-$R148)&gt;0),$V148/365*($S148-BQ148+1),$V148/365*(BR148-$R148+1))))),0)</f>
        <v>0</v>
      </c>
      <c r="BT148" s="160">
        <f t="shared" ref="BT148:BT150" si="1798">BR148+1</f>
        <v>46143</v>
      </c>
      <c r="BU148" s="160">
        <f t="shared" ref="BU148:BU150" si="1799">BT148+30</f>
        <v>46173</v>
      </c>
      <c r="BV148" s="164">
        <f t="shared" ref="BV148:BV150" si="1800">IFERROR(IF(($R148-BU148)&gt;=0,0,IF(($S148-BT148)&lt;0,0,IF(AND(($S148-BU148)&gt;0,(BT148-$R148)&gt;0),$V148/365*(BU148-BT148+1),IF(AND(($S148-BU148)&lt;=0,(BT148-$R148)&gt;0),$V148/365*($S148-BT148+1),$V148/365*(BU148-$R148+1))))),0)</f>
        <v>0</v>
      </c>
      <c r="BW148" s="160">
        <f t="shared" ref="BW148:BW150" si="1801">BU148+1</f>
        <v>46174</v>
      </c>
      <c r="BX148" s="160">
        <f t="shared" ref="BX148:BX150" si="1802">BW148+29</f>
        <v>46203</v>
      </c>
      <c r="BY148" s="164">
        <f t="shared" ref="BY148:BY150" si="1803">IFERROR(IF(($R148-BX148)&gt;=0,0,IF(($S148-BW148)&lt;0,0,IF(AND(($S148-BX148)&gt;0,(BW148-$R148)&gt;0),$V148/365*(BX148-BW148+1),IF(AND(($S148-BX148)&lt;=0,(BW148-$R148)&gt;0),$V148/365*($S148-BW148+1),$V148/365*(BX148-$R148+1))))),0)</f>
        <v>0</v>
      </c>
      <c r="BZ148" s="160">
        <f t="shared" ref="BZ148:BZ150" si="1804">BX148+1</f>
        <v>46204</v>
      </c>
      <c r="CA148" s="160">
        <f t="shared" ref="CA148:CA150" si="1805">BZ148+30</f>
        <v>46234</v>
      </c>
      <c r="CB148" s="164">
        <f t="shared" ref="CB148:CB150" si="1806">IFERROR(IF(($R148-CA148)&gt;=0,0,IF(($S148-BZ148)&lt;0,0,IF(AND(($S148-CA148)&gt;0,(BZ148-$R148)&gt;0),$V148/365*(CA148-BZ148+1),IF(AND(($S148-CA148)&lt;=0,(BZ148-$R148)&gt;0),$V148/365*($S148-BZ148+1),$V148/365*(CA148-$R148+1))))),0)</f>
        <v>0</v>
      </c>
      <c r="CC148" s="160">
        <f t="shared" ref="CC148:CC150" si="1807">CA148+1</f>
        <v>46235</v>
      </c>
      <c r="CD148" s="160">
        <f t="shared" ref="CD148:CD150" si="1808">CC148+30</f>
        <v>46265</v>
      </c>
      <c r="CE148" s="164">
        <f t="shared" ref="CE148:CE150" si="1809">IFERROR(IF(($R148-CD148)&gt;=0,0,IF(($S148-CC148)&lt;0,0,IF(AND(($S148-CD148)&gt;0,(CC148-$R148)&gt;0),$V148/365*(CD148-CC148+1),IF(AND(($S148-CD148)&lt;=0,(CC148-$R148)&gt;0),$V148/365*($S148-CC148+1),$V148/365*(CD148-$R148+1))))),0)</f>
        <v>0</v>
      </c>
      <c r="CF148" s="160">
        <f t="shared" ref="CF148:CF150" si="1810">CD148+1</f>
        <v>46266</v>
      </c>
      <c r="CG148" s="160">
        <f t="shared" ref="CG148:CG150" si="1811">CF148+29</f>
        <v>46295</v>
      </c>
      <c r="CH148" s="164">
        <f t="shared" ref="CH148:CH150" si="1812">IFERROR(IF(($R148-CG148)&gt;=0,0,IF(($S148-CF148)&lt;0,0,IF(AND(($S148-CG148)&gt;0,(CF148-$R148)&gt;0),$V148/365*(CG148-CF148+1),IF(AND(($S148-CG148)&lt;=0,(CF148-$R148)&gt;0),$V148/365*($S148-CF148+1),$V148/365*(CG148-$R148+1))))),0)</f>
        <v>0</v>
      </c>
      <c r="CI148" s="160">
        <f t="shared" ref="CI148:CI150" si="1813">CG148+1</f>
        <v>46296</v>
      </c>
      <c r="CJ148" s="160">
        <f t="shared" ref="CJ148:CJ150" si="1814">CI148+30</f>
        <v>46326</v>
      </c>
      <c r="CK148" s="164">
        <f t="shared" ref="CK148:CK150" si="1815">IFERROR(IF(($R148-CJ148)&gt;=0,0,IF(($S148-CI148)&lt;0,0,IF(AND(($S148-CJ148)&gt;0,(CI148-$R148)&gt;0),$V148/365*(CJ148-CI148+1),IF(AND(($S148-CJ148)&lt;=0,(CI148-$R148)&gt;0),$V148/365*($S148-CI148+1),$V148/365*(CJ148-$R148+1))))),0)</f>
        <v>0</v>
      </c>
      <c r="CL148" s="160">
        <f t="shared" ref="CL148:CL150" si="1816">CJ148+1</f>
        <v>46327</v>
      </c>
      <c r="CM148" s="160">
        <f t="shared" ref="CM148:CM150" si="1817">CL148+29</f>
        <v>46356</v>
      </c>
      <c r="CN148" s="164">
        <f t="shared" ref="CN148:CN150" si="1818">IFERROR(IF(($R148-CM148)&gt;=0,0,IF(($S148-CL148)&lt;0,0,IF(AND(($S148-CM148)&gt;0,(CL148-$R148)&gt;0),$V148/365*(CM148-CL148+1),IF(AND(($S148-CM148)&lt;=0,(CL148-$R148)&gt;0),$V148/365*($S148-CL148+1),$V148/365*(CM148-$R148+1))))),0)</f>
        <v>0</v>
      </c>
      <c r="CO148" s="160">
        <f t="shared" ref="CO148:CO150" si="1819">CM148+1</f>
        <v>46357</v>
      </c>
      <c r="CP148" s="160">
        <f t="shared" ref="CP148:CP150" si="1820">CO148+30</f>
        <v>46387</v>
      </c>
      <c r="CQ148" s="164">
        <f t="shared" ref="CQ148:CQ150" si="1821">IFERROR(IF(($R148-CP148)&gt;=0,0,IF(($S148-CO148)&lt;0,0,IF(AND(($S148-CP148)&gt;0,(CO148-$R148)&gt;0),$V148/365*(CP148-CO148+1),IF(AND(($S148-CP148)&lt;=0,(CO148-$R148)&gt;0),$V148/365*($S148-CO148+1),$V148/365*(CP148-$R148+1))))),0)</f>
        <v>0</v>
      </c>
    </row>
    <row r="149" s="86" customFormat="1" ht="24" customHeight="1" outlineLevel="4" spans="1:95">
      <c r="A149" s="125"/>
      <c r="B149" s="126"/>
      <c r="C149" s="127"/>
      <c r="D149" s="125"/>
      <c r="E149" s="126"/>
      <c r="F149" s="126"/>
      <c r="G149" s="126"/>
      <c r="H149" s="128"/>
      <c r="I149" s="128"/>
      <c r="J149" s="128">
        <f t="shared" si="1570"/>
        <v>0</v>
      </c>
      <c r="K149" s="128">
        <f t="shared" si="1750"/>
        <v>2</v>
      </c>
      <c r="L149" s="153"/>
      <c r="M149" s="154">
        <f>IFERROR(VLOOKUP($L149,'2-2 引出数据_合同数据仓库'!$B$2:$BP$10000,3,FALSE),0)</f>
        <v>0</v>
      </c>
      <c r="N149" s="128"/>
      <c r="O149" s="154">
        <f>IFERROR(VLOOKUP((LEFT(VLOOKUP($L149,'2-2 引出数据_合同数据仓库'!$B$2:$BP$10000,64,FALSE),15)&amp;(RIGHT(VLOOKUP($L149,'2-2 引出数据_合同数据仓库'!$B$2:$BP$10000,64,FALSE),4)+1)),'2-2 引出数据_合同数据仓库'!$B$2:$BP$10000,3,FALSE),0)</f>
        <v>0</v>
      </c>
      <c r="P149" s="128"/>
      <c r="Q149" s="128">
        <f>IFERROR(VLOOKUP($L149,'2-2 引出数据_合同数据仓库'!$B$2:$BP$10000,28,FALSE),0)</f>
        <v>0</v>
      </c>
      <c r="R149" s="128">
        <f>IFERROR(VLOOKUP($L149,'2-2 引出数据_合同数据仓库'!$B$2:$BP$10000,29,FALSE),0)</f>
        <v>0</v>
      </c>
      <c r="S149" s="128">
        <f>IFERROR(VLOOKUP($L149,'2-2 引出数据_合同数据仓库'!$B$2:$BP$10000,4,FALSE),0)</f>
        <v>0</v>
      </c>
      <c r="T149" s="128"/>
      <c r="U149" s="128">
        <f>IFERROR(VLOOKUP($L149,'2-2 引出数据_合同数据仓库'!$B$2:$BP$10000,15,FALSE),0)</f>
        <v>0</v>
      </c>
      <c r="V149" s="128">
        <f t="shared" si="1751"/>
        <v>0</v>
      </c>
      <c r="W149" s="128"/>
      <c r="X149" s="160">
        <v>45658</v>
      </c>
      <c r="Y149" s="160">
        <f t="shared" si="1752"/>
        <v>45688</v>
      </c>
      <c r="Z149" s="164">
        <f t="shared" si="1753"/>
        <v>0</v>
      </c>
      <c r="AA149" s="160">
        <f t="shared" si="1754"/>
        <v>45689</v>
      </c>
      <c r="AB149" s="160">
        <f t="shared" si="1755"/>
        <v>45716</v>
      </c>
      <c r="AC149" s="164">
        <f t="shared" si="1756"/>
        <v>0</v>
      </c>
      <c r="AD149" s="160">
        <f t="shared" si="1757"/>
        <v>45717</v>
      </c>
      <c r="AE149" s="160">
        <f t="shared" si="1758"/>
        <v>45747</v>
      </c>
      <c r="AF149" s="164">
        <f t="shared" si="1759"/>
        <v>0</v>
      </c>
      <c r="AG149" s="160">
        <f t="shared" si="1760"/>
        <v>45748</v>
      </c>
      <c r="AH149" s="160">
        <f t="shared" si="1761"/>
        <v>45777</v>
      </c>
      <c r="AI149" s="164">
        <f t="shared" si="1762"/>
        <v>0</v>
      </c>
      <c r="AJ149" s="160">
        <f t="shared" si="1763"/>
        <v>45778</v>
      </c>
      <c r="AK149" s="160">
        <f t="shared" si="1764"/>
        <v>45808</v>
      </c>
      <c r="AL149" s="164">
        <f t="shared" si="1765"/>
        <v>0</v>
      </c>
      <c r="AM149" s="160">
        <f t="shared" si="1766"/>
        <v>45809</v>
      </c>
      <c r="AN149" s="160">
        <f t="shared" si="1767"/>
        <v>45838</v>
      </c>
      <c r="AO149" s="164">
        <f t="shared" si="1768"/>
        <v>0</v>
      </c>
      <c r="AP149" s="160">
        <f t="shared" si="1769"/>
        <v>45839</v>
      </c>
      <c r="AQ149" s="160">
        <f t="shared" si="1770"/>
        <v>45869</v>
      </c>
      <c r="AR149" s="164">
        <f t="shared" si="1771"/>
        <v>0</v>
      </c>
      <c r="AS149" s="160">
        <f t="shared" si="1772"/>
        <v>45870</v>
      </c>
      <c r="AT149" s="160">
        <f t="shared" si="1773"/>
        <v>45900</v>
      </c>
      <c r="AU149" s="164">
        <f t="shared" si="1774"/>
        <v>0</v>
      </c>
      <c r="AV149" s="160">
        <f t="shared" si="1775"/>
        <v>45901</v>
      </c>
      <c r="AW149" s="160">
        <f t="shared" si="1776"/>
        <v>45930</v>
      </c>
      <c r="AX149" s="164">
        <f t="shared" si="1777"/>
        <v>0</v>
      </c>
      <c r="AY149" s="160">
        <f t="shared" si="1778"/>
        <v>45931</v>
      </c>
      <c r="AZ149" s="160">
        <f t="shared" si="1779"/>
        <v>45961</v>
      </c>
      <c r="BA149" s="164">
        <f t="shared" si="1780"/>
        <v>0</v>
      </c>
      <c r="BB149" s="160">
        <f t="shared" si="1781"/>
        <v>45962</v>
      </c>
      <c r="BC149" s="160">
        <f t="shared" si="1782"/>
        <v>45991</v>
      </c>
      <c r="BD149" s="164">
        <f t="shared" si="1783"/>
        <v>0</v>
      </c>
      <c r="BE149" s="160">
        <f t="shared" si="1784"/>
        <v>45992</v>
      </c>
      <c r="BF149" s="160">
        <f t="shared" si="1785"/>
        <v>46022</v>
      </c>
      <c r="BG149" s="164">
        <f t="shared" si="1786"/>
        <v>0</v>
      </c>
      <c r="BH149" s="160">
        <v>46023</v>
      </c>
      <c r="BI149" s="160">
        <f t="shared" si="1787"/>
        <v>46053</v>
      </c>
      <c r="BJ149" s="164">
        <f t="shared" si="1788"/>
        <v>0</v>
      </c>
      <c r="BK149" s="160">
        <f t="shared" si="1789"/>
        <v>46054</v>
      </c>
      <c r="BL149" s="160">
        <f t="shared" si="1790"/>
        <v>46081</v>
      </c>
      <c r="BM149" s="164">
        <f t="shared" si="1791"/>
        <v>0</v>
      </c>
      <c r="BN149" s="160">
        <f t="shared" si="1792"/>
        <v>46082</v>
      </c>
      <c r="BO149" s="160">
        <f t="shared" si="1793"/>
        <v>46112</v>
      </c>
      <c r="BP149" s="164">
        <f t="shared" si="1794"/>
        <v>0</v>
      </c>
      <c r="BQ149" s="160">
        <f t="shared" si="1795"/>
        <v>46113</v>
      </c>
      <c r="BR149" s="160">
        <f t="shared" si="1796"/>
        <v>46142</v>
      </c>
      <c r="BS149" s="164">
        <f t="shared" si="1797"/>
        <v>0</v>
      </c>
      <c r="BT149" s="160">
        <f t="shared" si="1798"/>
        <v>46143</v>
      </c>
      <c r="BU149" s="160">
        <f t="shared" si="1799"/>
        <v>46173</v>
      </c>
      <c r="BV149" s="164">
        <f t="shared" si="1800"/>
        <v>0</v>
      </c>
      <c r="BW149" s="160">
        <f t="shared" si="1801"/>
        <v>46174</v>
      </c>
      <c r="BX149" s="160">
        <f t="shared" si="1802"/>
        <v>46203</v>
      </c>
      <c r="BY149" s="164">
        <f t="shared" si="1803"/>
        <v>0</v>
      </c>
      <c r="BZ149" s="160">
        <f t="shared" si="1804"/>
        <v>46204</v>
      </c>
      <c r="CA149" s="160">
        <f t="shared" si="1805"/>
        <v>46234</v>
      </c>
      <c r="CB149" s="164">
        <f t="shared" si="1806"/>
        <v>0</v>
      </c>
      <c r="CC149" s="160">
        <f t="shared" si="1807"/>
        <v>46235</v>
      </c>
      <c r="CD149" s="160">
        <f t="shared" si="1808"/>
        <v>46265</v>
      </c>
      <c r="CE149" s="164">
        <f t="shared" si="1809"/>
        <v>0</v>
      </c>
      <c r="CF149" s="160">
        <f t="shared" si="1810"/>
        <v>46266</v>
      </c>
      <c r="CG149" s="160">
        <f t="shared" si="1811"/>
        <v>46295</v>
      </c>
      <c r="CH149" s="164">
        <f t="shared" si="1812"/>
        <v>0</v>
      </c>
      <c r="CI149" s="160">
        <f t="shared" si="1813"/>
        <v>46296</v>
      </c>
      <c r="CJ149" s="160">
        <f t="shared" si="1814"/>
        <v>46326</v>
      </c>
      <c r="CK149" s="164">
        <f t="shared" si="1815"/>
        <v>0</v>
      </c>
      <c r="CL149" s="160">
        <f t="shared" si="1816"/>
        <v>46327</v>
      </c>
      <c r="CM149" s="160">
        <f t="shared" si="1817"/>
        <v>46356</v>
      </c>
      <c r="CN149" s="164">
        <f t="shared" si="1818"/>
        <v>0</v>
      </c>
      <c r="CO149" s="160">
        <f t="shared" si="1819"/>
        <v>46357</v>
      </c>
      <c r="CP149" s="160">
        <f t="shared" si="1820"/>
        <v>46387</v>
      </c>
      <c r="CQ149" s="164">
        <f t="shared" si="1821"/>
        <v>0</v>
      </c>
    </row>
    <row r="150" s="86" customFormat="1" ht="24" customHeight="1" outlineLevel="4" spans="1:95">
      <c r="A150" s="125"/>
      <c r="B150" s="126"/>
      <c r="C150" s="127"/>
      <c r="D150" s="125"/>
      <c r="E150" s="126"/>
      <c r="F150" s="126"/>
      <c r="G150" s="126"/>
      <c r="H150" s="128"/>
      <c r="I150" s="128"/>
      <c r="J150" s="128">
        <f t="shared" si="1570"/>
        <v>0</v>
      </c>
      <c r="K150" s="128">
        <f t="shared" si="1750"/>
        <v>3</v>
      </c>
      <c r="L150" s="153"/>
      <c r="M150" s="154">
        <f>IFERROR(VLOOKUP($L150,'2-2 引出数据_合同数据仓库'!$B$2:$BP$10000,3,FALSE),0)</f>
        <v>0</v>
      </c>
      <c r="N150" s="128"/>
      <c r="O150" s="154">
        <f>IFERROR(VLOOKUP((LEFT(VLOOKUP($L150,'2-2 引出数据_合同数据仓库'!$B$2:$BP$10000,64,FALSE),15)&amp;(RIGHT(VLOOKUP($L150,'2-2 引出数据_合同数据仓库'!$B$2:$BP$10000,64,FALSE),4)+1)),'2-2 引出数据_合同数据仓库'!$B$2:$BP$10000,3,FALSE),0)</f>
        <v>0</v>
      </c>
      <c r="P150" s="128"/>
      <c r="Q150" s="128">
        <f>IFERROR(VLOOKUP($L150,'2-2 引出数据_合同数据仓库'!$B$2:$BP$10000,28,FALSE),0)</f>
        <v>0</v>
      </c>
      <c r="R150" s="128">
        <f>IFERROR(VLOOKUP($L150,'2-2 引出数据_合同数据仓库'!$B$2:$BP$10000,29,FALSE),0)</f>
        <v>0</v>
      </c>
      <c r="S150" s="128">
        <f>IFERROR(VLOOKUP($L150,'2-2 引出数据_合同数据仓库'!$B$2:$BP$10000,4,FALSE),0)</f>
        <v>0</v>
      </c>
      <c r="T150" s="128"/>
      <c r="U150" s="128">
        <f>IFERROR(VLOOKUP($L150,'2-2 引出数据_合同数据仓库'!$B$2:$BP$10000,15,FALSE),0)</f>
        <v>0</v>
      </c>
      <c r="V150" s="128">
        <f t="shared" si="1751"/>
        <v>0</v>
      </c>
      <c r="W150" s="128"/>
      <c r="X150" s="160">
        <v>45658</v>
      </c>
      <c r="Y150" s="160">
        <f t="shared" si="1752"/>
        <v>45688</v>
      </c>
      <c r="Z150" s="164">
        <f t="shared" si="1753"/>
        <v>0</v>
      </c>
      <c r="AA150" s="160">
        <f t="shared" si="1754"/>
        <v>45689</v>
      </c>
      <c r="AB150" s="160">
        <f t="shared" si="1755"/>
        <v>45716</v>
      </c>
      <c r="AC150" s="164">
        <f t="shared" si="1756"/>
        <v>0</v>
      </c>
      <c r="AD150" s="160">
        <f t="shared" si="1757"/>
        <v>45717</v>
      </c>
      <c r="AE150" s="160">
        <f t="shared" si="1758"/>
        <v>45747</v>
      </c>
      <c r="AF150" s="164">
        <f t="shared" si="1759"/>
        <v>0</v>
      </c>
      <c r="AG150" s="160">
        <f t="shared" si="1760"/>
        <v>45748</v>
      </c>
      <c r="AH150" s="160">
        <f t="shared" si="1761"/>
        <v>45777</v>
      </c>
      <c r="AI150" s="164">
        <f t="shared" si="1762"/>
        <v>0</v>
      </c>
      <c r="AJ150" s="160">
        <f t="shared" si="1763"/>
        <v>45778</v>
      </c>
      <c r="AK150" s="160">
        <f t="shared" si="1764"/>
        <v>45808</v>
      </c>
      <c r="AL150" s="164">
        <f t="shared" si="1765"/>
        <v>0</v>
      </c>
      <c r="AM150" s="160">
        <f t="shared" si="1766"/>
        <v>45809</v>
      </c>
      <c r="AN150" s="160">
        <f t="shared" si="1767"/>
        <v>45838</v>
      </c>
      <c r="AO150" s="164">
        <f t="shared" si="1768"/>
        <v>0</v>
      </c>
      <c r="AP150" s="160">
        <f t="shared" si="1769"/>
        <v>45839</v>
      </c>
      <c r="AQ150" s="160">
        <f t="shared" si="1770"/>
        <v>45869</v>
      </c>
      <c r="AR150" s="164">
        <f t="shared" si="1771"/>
        <v>0</v>
      </c>
      <c r="AS150" s="160">
        <f t="shared" si="1772"/>
        <v>45870</v>
      </c>
      <c r="AT150" s="160">
        <f t="shared" si="1773"/>
        <v>45900</v>
      </c>
      <c r="AU150" s="164">
        <f t="shared" si="1774"/>
        <v>0</v>
      </c>
      <c r="AV150" s="160">
        <f t="shared" si="1775"/>
        <v>45901</v>
      </c>
      <c r="AW150" s="160">
        <f t="shared" si="1776"/>
        <v>45930</v>
      </c>
      <c r="AX150" s="164">
        <f t="shared" si="1777"/>
        <v>0</v>
      </c>
      <c r="AY150" s="160">
        <f t="shared" si="1778"/>
        <v>45931</v>
      </c>
      <c r="AZ150" s="160">
        <f t="shared" si="1779"/>
        <v>45961</v>
      </c>
      <c r="BA150" s="164">
        <f t="shared" si="1780"/>
        <v>0</v>
      </c>
      <c r="BB150" s="160">
        <f t="shared" si="1781"/>
        <v>45962</v>
      </c>
      <c r="BC150" s="160">
        <f t="shared" si="1782"/>
        <v>45991</v>
      </c>
      <c r="BD150" s="164">
        <f t="shared" si="1783"/>
        <v>0</v>
      </c>
      <c r="BE150" s="160">
        <f t="shared" si="1784"/>
        <v>45992</v>
      </c>
      <c r="BF150" s="160">
        <f t="shared" si="1785"/>
        <v>46022</v>
      </c>
      <c r="BG150" s="164">
        <f t="shared" si="1786"/>
        <v>0</v>
      </c>
      <c r="BH150" s="160">
        <v>46023</v>
      </c>
      <c r="BI150" s="160">
        <f t="shared" si="1787"/>
        <v>46053</v>
      </c>
      <c r="BJ150" s="164">
        <f t="shared" si="1788"/>
        <v>0</v>
      </c>
      <c r="BK150" s="160">
        <f t="shared" si="1789"/>
        <v>46054</v>
      </c>
      <c r="BL150" s="160">
        <f t="shared" si="1790"/>
        <v>46081</v>
      </c>
      <c r="BM150" s="164">
        <f t="shared" si="1791"/>
        <v>0</v>
      </c>
      <c r="BN150" s="160">
        <f t="shared" si="1792"/>
        <v>46082</v>
      </c>
      <c r="BO150" s="160">
        <f t="shared" si="1793"/>
        <v>46112</v>
      </c>
      <c r="BP150" s="164">
        <f t="shared" si="1794"/>
        <v>0</v>
      </c>
      <c r="BQ150" s="160">
        <f t="shared" si="1795"/>
        <v>46113</v>
      </c>
      <c r="BR150" s="160">
        <f t="shared" si="1796"/>
        <v>46142</v>
      </c>
      <c r="BS150" s="164">
        <f t="shared" si="1797"/>
        <v>0</v>
      </c>
      <c r="BT150" s="160">
        <f t="shared" si="1798"/>
        <v>46143</v>
      </c>
      <c r="BU150" s="160">
        <f t="shared" si="1799"/>
        <v>46173</v>
      </c>
      <c r="BV150" s="164">
        <f t="shared" si="1800"/>
        <v>0</v>
      </c>
      <c r="BW150" s="160">
        <f t="shared" si="1801"/>
        <v>46174</v>
      </c>
      <c r="BX150" s="160">
        <f t="shared" si="1802"/>
        <v>46203</v>
      </c>
      <c r="BY150" s="164">
        <f t="shared" si="1803"/>
        <v>0</v>
      </c>
      <c r="BZ150" s="160">
        <f t="shared" si="1804"/>
        <v>46204</v>
      </c>
      <c r="CA150" s="160">
        <f t="shared" si="1805"/>
        <v>46234</v>
      </c>
      <c r="CB150" s="164">
        <f t="shared" si="1806"/>
        <v>0</v>
      </c>
      <c r="CC150" s="160">
        <f t="shared" si="1807"/>
        <v>46235</v>
      </c>
      <c r="CD150" s="160">
        <f t="shared" si="1808"/>
        <v>46265</v>
      </c>
      <c r="CE150" s="164">
        <f t="shared" si="1809"/>
        <v>0</v>
      </c>
      <c r="CF150" s="160">
        <f t="shared" si="1810"/>
        <v>46266</v>
      </c>
      <c r="CG150" s="160">
        <f t="shared" si="1811"/>
        <v>46295</v>
      </c>
      <c r="CH150" s="164">
        <f t="shared" si="1812"/>
        <v>0</v>
      </c>
      <c r="CI150" s="160">
        <f t="shared" si="1813"/>
        <v>46296</v>
      </c>
      <c r="CJ150" s="160">
        <f t="shared" si="1814"/>
        <v>46326</v>
      </c>
      <c r="CK150" s="164">
        <f t="shared" si="1815"/>
        <v>0</v>
      </c>
      <c r="CL150" s="160">
        <f t="shared" si="1816"/>
        <v>46327</v>
      </c>
      <c r="CM150" s="160">
        <f t="shared" si="1817"/>
        <v>46356</v>
      </c>
      <c r="CN150" s="164">
        <f t="shared" si="1818"/>
        <v>0</v>
      </c>
      <c r="CO150" s="160">
        <f t="shared" si="1819"/>
        <v>46357</v>
      </c>
      <c r="CP150" s="160">
        <f t="shared" si="1820"/>
        <v>46387</v>
      </c>
      <c r="CQ150" s="164">
        <f t="shared" si="1821"/>
        <v>0</v>
      </c>
    </row>
    <row r="151" s="86" customFormat="1" ht="24" customHeight="1" outlineLevel="4" spans="1:95">
      <c r="A151" s="129" t="s">
        <v>2806</v>
      </c>
      <c r="B151" s="130"/>
      <c r="C151" s="130"/>
      <c r="D151" s="130"/>
      <c r="E151" s="130"/>
      <c r="F151" s="130"/>
      <c r="G151" s="131"/>
      <c r="H151" s="132"/>
      <c r="I151" s="132"/>
      <c r="J151" s="132"/>
      <c r="K151" s="132"/>
      <c r="L151" s="155"/>
      <c r="M151" s="155"/>
      <c r="N151" s="132"/>
      <c r="O151" s="132"/>
      <c r="P151" s="132"/>
      <c r="Q151" s="132"/>
      <c r="R151" s="132"/>
      <c r="S151" s="132"/>
      <c r="T151" s="132"/>
      <c r="U151" s="132"/>
      <c r="V151" s="132"/>
      <c r="W151" s="132"/>
      <c r="X151" s="132"/>
      <c r="Y151" s="132"/>
      <c r="Z151" s="132"/>
      <c r="AA151" s="132"/>
      <c r="AB151" s="132"/>
      <c r="AC151" s="132"/>
      <c r="AD151" s="132"/>
      <c r="AE151" s="132"/>
      <c r="AF151" s="132"/>
      <c r="AG151" s="132"/>
      <c r="AH151" s="132"/>
      <c r="AI151" s="132"/>
      <c r="AJ151" s="132"/>
      <c r="AK151" s="132"/>
      <c r="AL151" s="132"/>
      <c r="AM151" s="132"/>
      <c r="AN151" s="132"/>
      <c r="AO151" s="132"/>
      <c r="AP151" s="132"/>
      <c r="AQ151" s="132"/>
      <c r="AR151" s="132"/>
      <c r="AS151" s="132"/>
      <c r="AT151" s="132"/>
      <c r="AU151" s="132"/>
      <c r="AV151" s="132"/>
      <c r="AW151" s="132"/>
      <c r="AX151" s="132"/>
      <c r="AY151" s="132"/>
      <c r="AZ151" s="132"/>
      <c r="BA151" s="132"/>
      <c r="BB151" s="132"/>
      <c r="BC151" s="132"/>
      <c r="BD151" s="132"/>
      <c r="BE151" s="132"/>
      <c r="BF151" s="132"/>
      <c r="BG151" s="132"/>
      <c r="BH151" s="132"/>
      <c r="BI151" s="132"/>
      <c r="BJ151" s="132"/>
      <c r="BK151" s="132"/>
      <c r="BL151" s="132"/>
      <c r="BM151" s="132"/>
      <c r="BN151" s="132"/>
      <c r="BO151" s="132"/>
      <c r="BP151" s="132"/>
      <c r="BQ151" s="132"/>
      <c r="BR151" s="132"/>
      <c r="BS151" s="132"/>
      <c r="BT151" s="132"/>
      <c r="BU151" s="132"/>
      <c r="BV151" s="132"/>
      <c r="BW151" s="132"/>
      <c r="BX151" s="132"/>
      <c r="BY151" s="132"/>
      <c r="BZ151" s="132"/>
      <c r="CA151" s="132"/>
      <c r="CB151" s="132"/>
      <c r="CC151" s="132"/>
      <c r="CD151" s="132"/>
      <c r="CE151" s="132"/>
      <c r="CF151" s="132"/>
      <c r="CG151" s="132"/>
      <c r="CH151" s="132"/>
      <c r="CI151" s="132"/>
      <c r="CJ151" s="132"/>
      <c r="CK151" s="132"/>
      <c r="CL151" s="132"/>
      <c r="CM151" s="132"/>
      <c r="CN151" s="132"/>
      <c r="CO151" s="132"/>
      <c r="CP151" s="132"/>
      <c r="CQ151" s="132"/>
    </row>
    <row r="152" ht="24" customHeight="1" outlineLevel="3" spans="1:95">
      <c r="A152" s="121"/>
      <c r="B152" s="122" t="s">
        <v>784</v>
      </c>
      <c r="C152" s="123" t="s">
        <v>1098</v>
      </c>
      <c r="D152" s="121" t="s">
        <v>19</v>
      </c>
      <c r="E152" s="122"/>
      <c r="F152" s="122"/>
      <c r="G152" s="122"/>
      <c r="H152" s="124">
        <f>X152+AA152+AD152+AG152+AJ152+AM152+AP152+AS152+AV152+AY152+BB152+BE152</f>
        <v>0</v>
      </c>
      <c r="I152" s="124">
        <f>Y152+AB152+AE152+AH152+AK152+AN152+AQ152+AT152+AW152+AZ152+BC152+BF152</f>
        <v>0</v>
      </c>
      <c r="J152" s="124">
        <f t="shared" si="1570"/>
        <v>0</v>
      </c>
      <c r="K152" s="124"/>
      <c r="L152" s="152"/>
      <c r="M152" s="152"/>
      <c r="N152" s="124"/>
      <c r="O152" s="124"/>
      <c r="P152" s="124"/>
      <c r="Q152" s="124"/>
      <c r="R152" s="124"/>
      <c r="S152" s="124"/>
      <c r="T152" s="124"/>
      <c r="U152" s="124"/>
      <c r="V152" s="124"/>
      <c r="W152" s="124"/>
      <c r="X152" s="124">
        <f>VLOOKUP($C152,'1 预算编制表单'!$C:$BJ,27,FALSE)</f>
        <v>0</v>
      </c>
      <c r="Y152" s="124">
        <f>X152-Z152</f>
        <v>0</v>
      </c>
      <c r="Z152" s="124">
        <f>SUM(Z153:Z157)</f>
        <v>0</v>
      </c>
      <c r="AA152" s="124">
        <f>VLOOKUP($C152,'1 预算编制表单'!$C:$BJ,30,FALSE)</f>
        <v>0</v>
      </c>
      <c r="AB152" s="124">
        <f>AA152-AC152</f>
        <v>0</v>
      </c>
      <c r="AC152" s="124">
        <f>SUM(AC153:AC157)</f>
        <v>0</v>
      </c>
      <c r="AD152" s="124">
        <f>VLOOKUP($C152,'1 预算编制表单'!$C:$BJ,33,FALSE)</f>
        <v>0</v>
      </c>
      <c r="AE152" s="124">
        <f>AD152-AF152</f>
        <v>0</v>
      </c>
      <c r="AF152" s="124">
        <f>SUM(AF153:AF157)</f>
        <v>0</v>
      </c>
      <c r="AG152" s="124">
        <f>VLOOKUP($C152,'1 预算编制表单'!$C:$BJ,36,FALSE)</f>
        <v>0</v>
      </c>
      <c r="AH152" s="124">
        <f>AG152-AI152</f>
        <v>0</v>
      </c>
      <c r="AI152" s="124">
        <f>SUM(AI153:AI157)</f>
        <v>0</v>
      </c>
      <c r="AJ152" s="124">
        <f>VLOOKUP($C152,'1 预算编制表单'!$C:$BJ,39,FALSE)</f>
        <v>0</v>
      </c>
      <c r="AK152" s="124">
        <f>AJ152-AL152</f>
        <v>0</v>
      </c>
      <c r="AL152" s="124">
        <f>SUM(AL153:AL157)</f>
        <v>0</v>
      </c>
      <c r="AM152" s="124">
        <f>VLOOKUP($C152,'1 预算编制表单'!$C:$BJ,42,FALSE)</f>
        <v>0</v>
      </c>
      <c r="AN152" s="124">
        <f>AM152-AO152</f>
        <v>0</v>
      </c>
      <c r="AO152" s="124">
        <f>SUM(AO153:AO157)</f>
        <v>0</v>
      </c>
      <c r="AP152" s="124">
        <f>VLOOKUP($C152,'1 预算编制表单'!$C:$BJ,45,FALSE)</f>
        <v>0</v>
      </c>
      <c r="AQ152" s="124">
        <f>AP152-AR152</f>
        <v>0</v>
      </c>
      <c r="AR152" s="124">
        <f>SUM(AR153:AR157)</f>
        <v>0</v>
      </c>
      <c r="AS152" s="124">
        <f>VLOOKUP($C152,'1 预算编制表单'!$C:$BJ,48,FALSE)</f>
        <v>0</v>
      </c>
      <c r="AT152" s="124">
        <f>AS152-AU152</f>
        <v>0</v>
      </c>
      <c r="AU152" s="124">
        <f>SUM(AU153:AU157)</f>
        <v>0</v>
      </c>
      <c r="AV152" s="124">
        <f>VLOOKUP($C152,'1 预算编制表单'!$C:$BJ,51,FALSE)</f>
        <v>0</v>
      </c>
      <c r="AW152" s="124">
        <f>AV152-AX152</f>
        <v>0</v>
      </c>
      <c r="AX152" s="124">
        <f>SUM(AX153:AX157)</f>
        <v>0</v>
      </c>
      <c r="AY152" s="124">
        <f>VLOOKUP($C152,'1 预算编制表单'!$C:$BJ,54,FALSE)</f>
        <v>0</v>
      </c>
      <c r="AZ152" s="124">
        <f>AY152-BA152</f>
        <v>0</v>
      </c>
      <c r="BA152" s="124">
        <f>SUM(BA153:BA157)</f>
        <v>0</v>
      </c>
      <c r="BB152" s="124">
        <f>VLOOKUP($C152,'1 预算编制表单'!$C:$BJ,57,FALSE)</f>
        <v>0</v>
      </c>
      <c r="BC152" s="124">
        <f>BB152-BD152</f>
        <v>0</v>
      </c>
      <c r="BD152" s="124">
        <f>SUM(BD153:BD157)</f>
        <v>0</v>
      </c>
      <c r="BE152" s="124">
        <f>VLOOKUP($C152,'1 预算编制表单'!$C:$BJ,60,FALSE)</f>
        <v>0</v>
      </c>
      <c r="BF152" s="124">
        <f>BE152-BG152</f>
        <v>0</v>
      </c>
      <c r="BG152" s="124">
        <f>SUM(BG153:BG157)</f>
        <v>0</v>
      </c>
      <c r="BH152" s="124">
        <f>VLOOKUP($C152,'1 预算编制表单'!$C:$BJ,27,FALSE)</f>
        <v>0</v>
      </c>
      <c r="BI152" s="124">
        <f>BH152-BJ152</f>
        <v>0</v>
      </c>
      <c r="BJ152" s="124">
        <f>SUM(BJ153:BJ157)</f>
        <v>0</v>
      </c>
      <c r="BK152" s="124">
        <f>VLOOKUP($C152,'1 预算编制表单'!$C:$BJ,30,FALSE)</f>
        <v>0</v>
      </c>
      <c r="BL152" s="124">
        <f>BK152-BM152</f>
        <v>0</v>
      </c>
      <c r="BM152" s="124">
        <f>SUM(BM153:BM157)</f>
        <v>0</v>
      </c>
      <c r="BN152" s="124">
        <f>VLOOKUP($C152,'1 预算编制表单'!$C:$BJ,33,FALSE)</f>
        <v>0</v>
      </c>
      <c r="BO152" s="124">
        <f>BN152-BP152</f>
        <v>0</v>
      </c>
      <c r="BP152" s="124">
        <f>SUM(BP153:BP157)</f>
        <v>0</v>
      </c>
      <c r="BQ152" s="124">
        <f>VLOOKUP($C152,'1 预算编制表单'!$C:$BJ,36,FALSE)</f>
        <v>0</v>
      </c>
      <c r="BR152" s="124">
        <f>BQ152-BS152</f>
        <v>0</v>
      </c>
      <c r="BS152" s="124">
        <f>SUM(BS153:BS157)</f>
        <v>0</v>
      </c>
      <c r="BT152" s="124">
        <f>VLOOKUP($C152,'1 预算编制表单'!$C:$BJ,39,FALSE)</f>
        <v>0</v>
      </c>
      <c r="BU152" s="124">
        <f>BT152-BV152</f>
        <v>0</v>
      </c>
      <c r="BV152" s="124">
        <f>SUM(BV153:BV157)</f>
        <v>0</v>
      </c>
      <c r="BW152" s="124">
        <f>VLOOKUP($C152,'1 预算编制表单'!$C:$BJ,42,FALSE)</f>
        <v>0</v>
      </c>
      <c r="BX152" s="124">
        <f>BW152-BY152</f>
        <v>0</v>
      </c>
      <c r="BY152" s="124">
        <f>SUM(BY153:BY157)</f>
        <v>0</v>
      </c>
      <c r="BZ152" s="124">
        <f>VLOOKUP($C152,'1 预算编制表单'!$C:$BJ,45,FALSE)</f>
        <v>0</v>
      </c>
      <c r="CA152" s="124">
        <f>BZ152-CB152</f>
        <v>0</v>
      </c>
      <c r="CB152" s="124">
        <f>SUM(CB153:CB157)</f>
        <v>0</v>
      </c>
      <c r="CC152" s="124">
        <f>VLOOKUP($C152,'1 预算编制表单'!$C:$BJ,48,FALSE)</f>
        <v>0</v>
      </c>
      <c r="CD152" s="124">
        <f>CC152-CE152</f>
        <v>0</v>
      </c>
      <c r="CE152" s="124">
        <f>SUM(CE153:CE157)</f>
        <v>0</v>
      </c>
      <c r="CF152" s="124">
        <f>VLOOKUP($C152,'1 预算编制表单'!$C:$BJ,51,FALSE)</f>
        <v>0</v>
      </c>
      <c r="CG152" s="124">
        <f>CF152-CH152</f>
        <v>0</v>
      </c>
      <c r="CH152" s="124">
        <f>SUM(CH153:CH157)</f>
        <v>0</v>
      </c>
      <c r="CI152" s="124">
        <f>VLOOKUP($C152,'1 预算编制表单'!$C:$BJ,54,FALSE)</f>
        <v>0</v>
      </c>
      <c r="CJ152" s="124">
        <f>CI152-CK152</f>
        <v>0</v>
      </c>
      <c r="CK152" s="124">
        <f>SUM(CK153:CK157)</f>
        <v>0</v>
      </c>
      <c r="CL152" s="124">
        <f>VLOOKUP($C152,'1 预算编制表单'!$C:$BJ,57,FALSE)</f>
        <v>0</v>
      </c>
      <c r="CM152" s="124">
        <f>CL152-CN152</f>
        <v>0</v>
      </c>
      <c r="CN152" s="124">
        <f>SUM(CN153:CN157)</f>
        <v>0</v>
      </c>
      <c r="CO152" s="124">
        <f>VLOOKUP($C152,'1 预算编制表单'!$C:$BJ,60,FALSE)</f>
        <v>0</v>
      </c>
      <c r="CP152" s="124">
        <f>CO152-CQ152</f>
        <v>0</v>
      </c>
      <c r="CQ152" s="124">
        <f>SUM(CQ153:CQ157)</f>
        <v>0</v>
      </c>
    </row>
    <row r="153" s="86" customFormat="1" ht="24" customHeight="1" outlineLevel="4" spans="1:95">
      <c r="A153" s="125"/>
      <c r="B153" s="126"/>
      <c r="C153" s="127"/>
      <c r="D153" s="125"/>
      <c r="E153" s="126"/>
      <c r="F153" s="126"/>
      <c r="G153" s="126"/>
      <c r="H153" s="128"/>
      <c r="I153" s="128"/>
      <c r="J153" s="128">
        <f t="shared" si="1570"/>
        <v>0</v>
      </c>
      <c r="K153" s="128">
        <v>1</v>
      </c>
      <c r="L153" s="153"/>
      <c r="M153" s="154">
        <f>IFERROR(VLOOKUP($L153,'2-2 引出数据_合同数据仓库'!$B$2:$BP$10000,3,FALSE),0)</f>
        <v>0</v>
      </c>
      <c r="N153" s="128"/>
      <c r="O153" s="154">
        <f>IFERROR(VLOOKUP((LEFT(VLOOKUP($L153,'2-2 引出数据_合同数据仓库'!$B$2:$BP$10000,64,FALSE),15)&amp;(RIGHT(VLOOKUP($L153,'2-2 引出数据_合同数据仓库'!$B$2:$BP$10000,64,FALSE),4)+1)),'2-2 引出数据_合同数据仓库'!$B$2:$BP$10000,3,FALSE),0)</f>
        <v>0</v>
      </c>
      <c r="P153" s="128"/>
      <c r="Q153" s="128">
        <f>IFERROR(VLOOKUP($L153,'2-2 引出数据_合同数据仓库'!$B$2:$BP$10000,28,FALSE),0)</f>
        <v>0</v>
      </c>
      <c r="R153" s="128">
        <f>IFERROR(VLOOKUP($L153,'2-2 引出数据_合同数据仓库'!$B$2:$BP$10000,29,FALSE),0)</f>
        <v>0</v>
      </c>
      <c r="S153" s="128">
        <f>IFERROR(VLOOKUP($L153,'2-2 引出数据_合同数据仓库'!$B$2:$BP$10000,4,FALSE),0)</f>
        <v>0</v>
      </c>
      <c r="T153" s="128"/>
      <c r="U153" s="128">
        <f>IFERROR(VLOOKUP($L153,'2-2 引出数据_合同数据仓库'!$B$2:$BP$10000,15,FALSE),0)</f>
        <v>0</v>
      </c>
      <c r="V153" s="128">
        <f t="shared" ref="V153:V156" si="1822">U153/(S153-R153+1)*365</f>
        <v>0</v>
      </c>
      <c r="W153" s="128"/>
      <c r="X153" s="160">
        <v>45658</v>
      </c>
      <c r="Y153" s="160">
        <f t="shared" ref="Y153:Y156" si="1823">X153+30</f>
        <v>45688</v>
      </c>
      <c r="Z153" s="164">
        <f t="shared" ref="Z153:Z156" si="1824">IFERROR(IF(($R153-Y153)&gt;=0,0,IF(($S153-X153)&lt;0,0,IF(AND(($S153-Y153)&gt;0,(X153-$R153)&gt;0),$V153/365*(Y153-X153+1),IF(AND(($S153-Y153)&lt;=0,(X153-$R153)&gt;0),$V153/365*($S153-X153+1),$V153/365*(Y153-$R153+1))))),0)</f>
        <v>0</v>
      </c>
      <c r="AA153" s="160">
        <f t="shared" ref="AA153:AA156" si="1825">Y153+1</f>
        <v>45689</v>
      </c>
      <c r="AB153" s="160">
        <f t="shared" ref="AB153:AB156" si="1826">AA153+27</f>
        <v>45716</v>
      </c>
      <c r="AC153" s="164">
        <f t="shared" ref="AC153:AC156" si="1827">IFERROR(IF(($R153-AB153)&gt;=0,0,IF(($S153-AA153)&lt;0,0,IF(AND(($S153-AB153)&gt;0,(AA153-$R153)&gt;0),$V153/365*(AB153-AA153+1),IF(AND(($S153-AB153)&lt;=0,(AA153-$R153)&gt;0),$V153/365*($S153-AA153+1),$V153/365*(AB153-$R153+1))))),0)</f>
        <v>0</v>
      </c>
      <c r="AD153" s="160">
        <f t="shared" ref="AD153:AD156" si="1828">AB153+1</f>
        <v>45717</v>
      </c>
      <c r="AE153" s="160">
        <f t="shared" ref="AE153:AE156" si="1829">AD153+30</f>
        <v>45747</v>
      </c>
      <c r="AF153" s="164">
        <f t="shared" ref="AF153:AF156" si="1830">IFERROR(IF(($R153-AE153)&gt;=0,0,IF(($S153-AD153)&lt;0,0,IF(AND(($S153-AE153)&gt;0,(AD153-$R153)&gt;0),$V153/365*(AE153-AD153+1),IF(AND(($S153-AE153)&lt;=0,(AD153-$R153)&gt;0),$V153/365*($S153-AD153+1),$V153/365*(AE153-$R153+1))))),0)</f>
        <v>0</v>
      </c>
      <c r="AG153" s="160">
        <f t="shared" ref="AG153:AG156" si="1831">AE153+1</f>
        <v>45748</v>
      </c>
      <c r="AH153" s="160">
        <f t="shared" ref="AH153:AH156" si="1832">AG153+29</f>
        <v>45777</v>
      </c>
      <c r="AI153" s="164">
        <f t="shared" ref="AI153:AI156" si="1833">IFERROR(IF(($R153-AH153)&gt;=0,0,IF(($S153-AG153)&lt;0,0,IF(AND(($S153-AH153)&gt;0,(AG153-$R153)&gt;0),$V153/365*(AH153-AG153+1),IF(AND(($S153-AH153)&lt;=0,(AG153-$R153)&gt;0),$V153/365*($S153-AG153+1),$V153/365*(AH153-$R153+1))))),0)</f>
        <v>0</v>
      </c>
      <c r="AJ153" s="160">
        <f t="shared" ref="AJ153:AJ156" si="1834">AH153+1</f>
        <v>45778</v>
      </c>
      <c r="AK153" s="160">
        <f t="shared" ref="AK153:AK156" si="1835">AJ153+30</f>
        <v>45808</v>
      </c>
      <c r="AL153" s="164">
        <f t="shared" ref="AL153:AL156" si="1836">IFERROR(IF(($R153-AK153)&gt;=0,0,IF(($S153-AJ153)&lt;0,0,IF(AND(($S153-AK153)&gt;0,(AJ153-$R153)&gt;0),$V153/365*(AK153-AJ153+1),IF(AND(($S153-AK153)&lt;=0,(AJ153-$R153)&gt;0),$V153/365*($S153-AJ153+1),$V153/365*(AK153-$R153+1))))),0)</f>
        <v>0</v>
      </c>
      <c r="AM153" s="160">
        <f t="shared" ref="AM153:AM156" si="1837">AK153+1</f>
        <v>45809</v>
      </c>
      <c r="AN153" s="160">
        <f t="shared" ref="AN153:AN156" si="1838">AM153+29</f>
        <v>45838</v>
      </c>
      <c r="AO153" s="164">
        <f t="shared" ref="AO153:AO156" si="1839">IFERROR(IF(($R153-AN153)&gt;=0,0,IF(($S153-AM153)&lt;0,0,IF(AND(($S153-AN153)&gt;0,(AM153-$R153)&gt;0),$V153/365*(AN153-AM153+1),IF(AND(($S153-AN153)&lt;=0,(AM153-$R153)&gt;0),$V153/365*($S153-AM153+1),$V153/365*(AN153-$R153+1))))),0)</f>
        <v>0</v>
      </c>
      <c r="AP153" s="160">
        <f t="shared" ref="AP153:AP156" si="1840">AN153+1</f>
        <v>45839</v>
      </c>
      <c r="AQ153" s="160">
        <f t="shared" ref="AQ153:AQ156" si="1841">AP153+30</f>
        <v>45869</v>
      </c>
      <c r="AR153" s="164">
        <f t="shared" ref="AR153:AR156" si="1842">IFERROR(IF(($R153-AQ153)&gt;=0,0,IF(($S153-AP153)&lt;0,0,IF(AND(($S153-AQ153)&gt;0,(AP153-$R153)&gt;0),$V153/365*(AQ153-AP153+1),IF(AND(($S153-AQ153)&lt;=0,(AP153-$R153)&gt;0),$V153/365*($S153-AP153+1),$V153/365*(AQ153-$R153+1))))),0)</f>
        <v>0</v>
      </c>
      <c r="AS153" s="160">
        <f t="shared" ref="AS153:AS156" si="1843">AQ153+1</f>
        <v>45870</v>
      </c>
      <c r="AT153" s="160">
        <f t="shared" ref="AT153:AT156" si="1844">AS153+30</f>
        <v>45900</v>
      </c>
      <c r="AU153" s="164">
        <f t="shared" ref="AU153:AU156" si="1845">IFERROR(IF(($R153-AT153)&gt;=0,0,IF(($S153-AS153)&lt;0,0,IF(AND(($S153-AT153)&gt;0,(AS153-$R153)&gt;0),$V153/365*(AT153-AS153+1),IF(AND(($S153-AT153)&lt;=0,(AS153-$R153)&gt;0),$V153/365*($S153-AS153+1),$V153/365*(AT153-$R153+1))))),0)</f>
        <v>0</v>
      </c>
      <c r="AV153" s="160">
        <f t="shared" ref="AV153:AV156" si="1846">AT153+1</f>
        <v>45901</v>
      </c>
      <c r="AW153" s="160">
        <f t="shared" ref="AW153:AW156" si="1847">AV153+29</f>
        <v>45930</v>
      </c>
      <c r="AX153" s="164">
        <f t="shared" ref="AX153:AX156" si="1848">IFERROR(IF(($R153-AW153)&gt;=0,0,IF(($S153-AV153)&lt;0,0,IF(AND(($S153-AW153)&gt;0,(AV153-$R153)&gt;0),$V153/365*(AW153-AV153+1),IF(AND(($S153-AW153)&lt;=0,(AV153-$R153)&gt;0),$V153/365*($S153-AV153+1),$V153/365*(AW153-$R153+1))))),0)</f>
        <v>0</v>
      </c>
      <c r="AY153" s="160">
        <f t="shared" ref="AY153:AY156" si="1849">AW153+1</f>
        <v>45931</v>
      </c>
      <c r="AZ153" s="160">
        <f t="shared" ref="AZ153:AZ156" si="1850">AY153+30</f>
        <v>45961</v>
      </c>
      <c r="BA153" s="164">
        <f t="shared" ref="BA153:BA156" si="1851">IFERROR(IF(($R153-AZ153)&gt;=0,0,IF(($S153-AY153)&lt;0,0,IF(AND(($S153-AZ153)&gt;0,(AY153-$R153)&gt;0),$V153/365*(AZ153-AY153+1),IF(AND(($S153-AZ153)&lt;=0,(AY153-$R153)&gt;0),$V153/365*($S153-AY153+1),$V153/365*(AZ153-$R153+1))))),0)</f>
        <v>0</v>
      </c>
      <c r="BB153" s="160">
        <f t="shared" ref="BB153:BB156" si="1852">AZ153+1</f>
        <v>45962</v>
      </c>
      <c r="BC153" s="160">
        <f t="shared" ref="BC153:BC156" si="1853">BB153+29</f>
        <v>45991</v>
      </c>
      <c r="BD153" s="164">
        <f t="shared" ref="BD153:BD156" si="1854">IFERROR(IF(($R153-BC153)&gt;=0,0,IF(($S153-BB153)&lt;0,0,IF(AND(($S153-BC153)&gt;0,(BB153-$R153)&gt;0),$V153/365*(BC153-BB153+1),IF(AND(($S153-BC153)&lt;=0,(BB153-$R153)&gt;0),$V153/365*($S153-BB153+1),$V153/365*(BC153-$R153+1))))),0)</f>
        <v>0</v>
      </c>
      <c r="BE153" s="160">
        <f t="shared" ref="BE153:BE156" si="1855">BC153+1</f>
        <v>45992</v>
      </c>
      <c r="BF153" s="160">
        <f t="shared" ref="BF153:BF156" si="1856">BE153+30</f>
        <v>46022</v>
      </c>
      <c r="BG153" s="164">
        <f t="shared" ref="BG153:BG156" si="1857">IFERROR(IF(($R153-BF153)&gt;=0,0,IF(($S153-BE153)&lt;0,0,IF(AND(($S153-BF153)&gt;0,(BE153-$R153)&gt;0),$V153/365*(BF153-BE153+1),IF(AND(($S153-BF153)&lt;=0,(BE153-$R153)&gt;0),$V153/365*($S153-BE153+1),$V153/365*(BF153-$R153+1))))),0)</f>
        <v>0</v>
      </c>
      <c r="BH153" s="160">
        <v>46023</v>
      </c>
      <c r="BI153" s="160">
        <f t="shared" ref="BI153:BI156" si="1858">BH153+30</f>
        <v>46053</v>
      </c>
      <c r="BJ153" s="164">
        <f t="shared" ref="BJ153:BJ156" si="1859">IFERROR(IF(($R153-BI153)&gt;=0,0,IF(($S153-BH153)&lt;0,0,IF(AND(($S153-BI153)&gt;0,(BH153-$R153)&gt;0),$V153/365*(BI153-BH153+1),IF(AND(($S153-BI153)&lt;=0,(BH153-$R153)&gt;0),$V153/365*($S153-BH153+1),$V153/365*(BI153-$R153+1))))),0)</f>
        <v>0</v>
      </c>
      <c r="BK153" s="160">
        <f t="shared" ref="BK153:BK156" si="1860">BI153+1</f>
        <v>46054</v>
      </c>
      <c r="BL153" s="160">
        <f t="shared" ref="BL153:BL156" si="1861">BK153+27</f>
        <v>46081</v>
      </c>
      <c r="BM153" s="164">
        <f t="shared" ref="BM153:BM156" si="1862">IFERROR(IF(($R153-BL153)&gt;=0,0,IF(($S153-BK153)&lt;0,0,IF(AND(($S153-BL153)&gt;0,(BK153-$R153)&gt;0),$V153/365*(BL153-BK153+1),IF(AND(($S153-BL153)&lt;=0,(BK153-$R153)&gt;0),$V153/365*($S153-BK153+1),$V153/365*(BL153-$R153+1))))),0)</f>
        <v>0</v>
      </c>
      <c r="BN153" s="160">
        <f t="shared" ref="BN153:BN156" si="1863">BL153+1</f>
        <v>46082</v>
      </c>
      <c r="BO153" s="160">
        <f t="shared" ref="BO153:BO156" si="1864">BN153+30</f>
        <v>46112</v>
      </c>
      <c r="BP153" s="164">
        <f t="shared" ref="BP153:BP156" si="1865">IFERROR(IF(($R153-BO153)&gt;=0,0,IF(($S153-BN153)&lt;0,0,IF(AND(($S153-BO153)&gt;0,(BN153-$R153)&gt;0),$V153/365*(BO153-BN153+1),IF(AND(($S153-BO153)&lt;=0,(BN153-$R153)&gt;0),$V153/365*($S153-BN153+1),$V153/365*(BO153-$R153+1))))),0)</f>
        <v>0</v>
      </c>
      <c r="BQ153" s="160">
        <f t="shared" ref="BQ153:BQ156" si="1866">BO153+1</f>
        <v>46113</v>
      </c>
      <c r="BR153" s="160">
        <f t="shared" ref="BR153:BR156" si="1867">BQ153+29</f>
        <v>46142</v>
      </c>
      <c r="BS153" s="164">
        <f t="shared" ref="BS153:BS156" si="1868">IFERROR(IF(($R153-BR153)&gt;=0,0,IF(($S153-BQ153)&lt;0,0,IF(AND(($S153-BR153)&gt;0,(BQ153-$R153)&gt;0),$V153/365*(BR153-BQ153+1),IF(AND(($S153-BR153)&lt;=0,(BQ153-$R153)&gt;0),$V153/365*($S153-BQ153+1),$V153/365*(BR153-$R153+1))))),0)</f>
        <v>0</v>
      </c>
      <c r="BT153" s="160">
        <f t="shared" ref="BT153:BT156" si="1869">BR153+1</f>
        <v>46143</v>
      </c>
      <c r="BU153" s="160">
        <f t="shared" ref="BU153:BU156" si="1870">BT153+30</f>
        <v>46173</v>
      </c>
      <c r="BV153" s="164">
        <f t="shared" ref="BV153:BV156" si="1871">IFERROR(IF(($R153-BU153)&gt;=0,0,IF(($S153-BT153)&lt;0,0,IF(AND(($S153-BU153)&gt;0,(BT153-$R153)&gt;0),$V153/365*(BU153-BT153+1),IF(AND(($S153-BU153)&lt;=0,(BT153-$R153)&gt;0),$V153/365*($S153-BT153+1),$V153/365*(BU153-$R153+1))))),0)</f>
        <v>0</v>
      </c>
      <c r="BW153" s="160">
        <f t="shared" ref="BW153:BW156" si="1872">BU153+1</f>
        <v>46174</v>
      </c>
      <c r="BX153" s="160">
        <f t="shared" ref="BX153:BX156" si="1873">BW153+29</f>
        <v>46203</v>
      </c>
      <c r="BY153" s="164">
        <f t="shared" ref="BY153:BY156" si="1874">IFERROR(IF(($R153-BX153)&gt;=0,0,IF(($S153-BW153)&lt;0,0,IF(AND(($S153-BX153)&gt;0,(BW153-$R153)&gt;0),$V153/365*(BX153-BW153+1),IF(AND(($S153-BX153)&lt;=0,(BW153-$R153)&gt;0),$V153/365*($S153-BW153+1),$V153/365*(BX153-$R153+1))))),0)</f>
        <v>0</v>
      </c>
      <c r="BZ153" s="160">
        <f t="shared" ref="BZ153:BZ156" si="1875">BX153+1</f>
        <v>46204</v>
      </c>
      <c r="CA153" s="160">
        <f t="shared" ref="CA153:CA156" si="1876">BZ153+30</f>
        <v>46234</v>
      </c>
      <c r="CB153" s="164">
        <f t="shared" ref="CB153:CB156" si="1877">IFERROR(IF(($R153-CA153)&gt;=0,0,IF(($S153-BZ153)&lt;0,0,IF(AND(($S153-CA153)&gt;0,(BZ153-$R153)&gt;0),$V153/365*(CA153-BZ153+1),IF(AND(($S153-CA153)&lt;=0,(BZ153-$R153)&gt;0),$V153/365*($S153-BZ153+1),$V153/365*(CA153-$R153+1))))),0)</f>
        <v>0</v>
      </c>
      <c r="CC153" s="160">
        <f t="shared" ref="CC153:CC156" si="1878">CA153+1</f>
        <v>46235</v>
      </c>
      <c r="CD153" s="160">
        <f t="shared" ref="CD153:CD156" si="1879">CC153+30</f>
        <v>46265</v>
      </c>
      <c r="CE153" s="164">
        <f t="shared" ref="CE153:CE156" si="1880">IFERROR(IF(($R153-CD153)&gt;=0,0,IF(($S153-CC153)&lt;0,0,IF(AND(($S153-CD153)&gt;0,(CC153-$R153)&gt;0),$V153/365*(CD153-CC153+1),IF(AND(($S153-CD153)&lt;=0,(CC153-$R153)&gt;0),$V153/365*($S153-CC153+1),$V153/365*(CD153-$R153+1))))),0)</f>
        <v>0</v>
      </c>
      <c r="CF153" s="160">
        <f t="shared" ref="CF153:CF156" si="1881">CD153+1</f>
        <v>46266</v>
      </c>
      <c r="CG153" s="160">
        <f t="shared" ref="CG153:CG156" si="1882">CF153+29</f>
        <v>46295</v>
      </c>
      <c r="CH153" s="164">
        <f t="shared" ref="CH153:CH156" si="1883">IFERROR(IF(($R153-CG153)&gt;=0,0,IF(($S153-CF153)&lt;0,0,IF(AND(($S153-CG153)&gt;0,(CF153-$R153)&gt;0),$V153/365*(CG153-CF153+1),IF(AND(($S153-CG153)&lt;=0,(CF153-$R153)&gt;0),$V153/365*($S153-CF153+1),$V153/365*(CG153-$R153+1))))),0)</f>
        <v>0</v>
      </c>
      <c r="CI153" s="160">
        <f t="shared" ref="CI153:CI156" si="1884">CG153+1</f>
        <v>46296</v>
      </c>
      <c r="CJ153" s="160">
        <f t="shared" ref="CJ153:CJ156" si="1885">CI153+30</f>
        <v>46326</v>
      </c>
      <c r="CK153" s="164">
        <f t="shared" ref="CK153:CK156" si="1886">IFERROR(IF(($R153-CJ153)&gt;=0,0,IF(($S153-CI153)&lt;0,0,IF(AND(($S153-CJ153)&gt;0,(CI153-$R153)&gt;0),$V153/365*(CJ153-CI153+1),IF(AND(($S153-CJ153)&lt;=0,(CI153-$R153)&gt;0),$V153/365*($S153-CI153+1),$V153/365*(CJ153-$R153+1))))),0)</f>
        <v>0</v>
      </c>
      <c r="CL153" s="160">
        <f t="shared" ref="CL153:CL156" si="1887">CJ153+1</f>
        <v>46327</v>
      </c>
      <c r="CM153" s="160">
        <f t="shared" ref="CM153:CM156" si="1888">CL153+29</f>
        <v>46356</v>
      </c>
      <c r="CN153" s="164">
        <f t="shared" ref="CN153:CN156" si="1889">IFERROR(IF(($R153-CM153)&gt;=0,0,IF(($S153-CL153)&lt;0,0,IF(AND(($S153-CM153)&gt;0,(CL153-$R153)&gt;0),$V153/365*(CM153-CL153+1),IF(AND(($S153-CM153)&lt;=0,(CL153-$R153)&gt;0),$V153/365*($S153-CL153+1),$V153/365*(CM153-$R153+1))))),0)</f>
        <v>0</v>
      </c>
      <c r="CO153" s="160">
        <f t="shared" ref="CO153:CO156" si="1890">CM153+1</f>
        <v>46357</v>
      </c>
      <c r="CP153" s="160">
        <f t="shared" ref="CP153:CP156" si="1891">CO153+30</f>
        <v>46387</v>
      </c>
      <c r="CQ153" s="164">
        <f t="shared" ref="CQ153:CQ156" si="1892">IFERROR(IF(($R153-CP153)&gt;=0,0,IF(($S153-CO153)&lt;0,0,IF(AND(($S153-CP153)&gt;0,(CO153-$R153)&gt;0),$V153/365*(CP153-CO153+1),IF(AND(($S153-CP153)&lt;=0,(CO153-$R153)&gt;0),$V153/365*($S153-CO153+1),$V153/365*(CP153-$R153+1))))),0)</f>
        <v>0</v>
      </c>
    </row>
    <row r="154" s="86" customFormat="1" ht="24" customHeight="1" outlineLevel="4" spans="1:95">
      <c r="A154" s="125"/>
      <c r="B154" s="126"/>
      <c r="C154" s="127"/>
      <c r="D154" s="125"/>
      <c r="E154" s="126"/>
      <c r="F154" s="126"/>
      <c r="G154" s="126"/>
      <c r="H154" s="128"/>
      <c r="I154" s="128"/>
      <c r="J154" s="128">
        <f t="shared" si="1570"/>
        <v>0</v>
      </c>
      <c r="K154" s="128">
        <f t="shared" ref="K154:K156" si="1893">K153+1</f>
        <v>2</v>
      </c>
      <c r="L154" s="153"/>
      <c r="M154" s="154">
        <f>IFERROR(VLOOKUP($L154,'2-2 引出数据_合同数据仓库'!$B$2:$BP$10000,3,FALSE),0)</f>
        <v>0</v>
      </c>
      <c r="N154" s="128"/>
      <c r="O154" s="154">
        <f>IFERROR(VLOOKUP((LEFT(VLOOKUP($L154,'2-2 引出数据_合同数据仓库'!$B$2:$BP$10000,64,FALSE),15)&amp;(RIGHT(VLOOKUP($L154,'2-2 引出数据_合同数据仓库'!$B$2:$BP$10000,64,FALSE),4)+1)),'2-2 引出数据_合同数据仓库'!$B$2:$BP$10000,3,FALSE),0)</f>
        <v>0</v>
      </c>
      <c r="P154" s="128"/>
      <c r="Q154" s="128">
        <f>IFERROR(VLOOKUP($L154,'2-2 引出数据_合同数据仓库'!$B$2:$BP$10000,28,FALSE),0)</f>
        <v>0</v>
      </c>
      <c r="R154" s="128">
        <f>IFERROR(VLOOKUP($L154,'2-2 引出数据_合同数据仓库'!$B$2:$BP$10000,29,FALSE),0)</f>
        <v>0</v>
      </c>
      <c r="S154" s="128">
        <f>IFERROR(VLOOKUP($L154,'2-2 引出数据_合同数据仓库'!$B$2:$BP$10000,4,FALSE),0)</f>
        <v>0</v>
      </c>
      <c r="T154" s="128"/>
      <c r="U154" s="128">
        <f>IFERROR(VLOOKUP($L154,'2-2 引出数据_合同数据仓库'!$B$2:$BP$10000,15,FALSE),0)</f>
        <v>0</v>
      </c>
      <c r="V154" s="128">
        <f t="shared" si="1822"/>
        <v>0</v>
      </c>
      <c r="W154" s="128"/>
      <c r="X154" s="160">
        <v>45658</v>
      </c>
      <c r="Y154" s="160">
        <f t="shared" si="1823"/>
        <v>45688</v>
      </c>
      <c r="Z154" s="164">
        <f t="shared" si="1824"/>
        <v>0</v>
      </c>
      <c r="AA154" s="160">
        <f t="shared" si="1825"/>
        <v>45689</v>
      </c>
      <c r="AB154" s="160">
        <f t="shared" si="1826"/>
        <v>45716</v>
      </c>
      <c r="AC154" s="164">
        <f t="shared" si="1827"/>
        <v>0</v>
      </c>
      <c r="AD154" s="160">
        <f t="shared" si="1828"/>
        <v>45717</v>
      </c>
      <c r="AE154" s="160">
        <f t="shared" si="1829"/>
        <v>45747</v>
      </c>
      <c r="AF154" s="164">
        <f t="shared" si="1830"/>
        <v>0</v>
      </c>
      <c r="AG154" s="160">
        <f t="shared" si="1831"/>
        <v>45748</v>
      </c>
      <c r="AH154" s="160">
        <f t="shared" si="1832"/>
        <v>45777</v>
      </c>
      <c r="AI154" s="164">
        <f t="shared" si="1833"/>
        <v>0</v>
      </c>
      <c r="AJ154" s="160">
        <f t="shared" si="1834"/>
        <v>45778</v>
      </c>
      <c r="AK154" s="160">
        <f t="shared" si="1835"/>
        <v>45808</v>
      </c>
      <c r="AL154" s="164">
        <f t="shared" si="1836"/>
        <v>0</v>
      </c>
      <c r="AM154" s="160">
        <f t="shared" si="1837"/>
        <v>45809</v>
      </c>
      <c r="AN154" s="160">
        <f t="shared" si="1838"/>
        <v>45838</v>
      </c>
      <c r="AO154" s="164">
        <f t="shared" si="1839"/>
        <v>0</v>
      </c>
      <c r="AP154" s="160">
        <f t="shared" si="1840"/>
        <v>45839</v>
      </c>
      <c r="AQ154" s="160">
        <f t="shared" si="1841"/>
        <v>45869</v>
      </c>
      <c r="AR154" s="164">
        <f t="shared" si="1842"/>
        <v>0</v>
      </c>
      <c r="AS154" s="160">
        <f t="shared" si="1843"/>
        <v>45870</v>
      </c>
      <c r="AT154" s="160">
        <f t="shared" si="1844"/>
        <v>45900</v>
      </c>
      <c r="AU154" s="164">
        <f t="shared" si="1845"/>
        <v>0</v>
      </c>
      <c r="AV154" s="160">
        <f t="shared" si="1846"/>
        <v>45901</v>
      </c>
      <c r="AW154" s="160">
        <f t="shared" si="1847"/>
        <v>45930</v>
      </c>
      <c r="AX154" s="164">
        <f t="shared" si="1848"/>
        <v>0</v>
      </c>
      <c r="AY154" s="160">
        <f t="shared" si="1849"/>
        <v>45931</v>
      </c>
      <c r="AZ154" s="160">
        <f t="shared" si="1850"/>
        <v>45961</v>
      </c>
      <c r="BA154" s="164">
        <f t="shared" si="1851"/>
        <v>0</v>
      </c>
      <c r="BB154" s="160">
        <f t="shared" si="1852"/>
        <v>45962</v>
      </c>
      <c r="BC154" s="160">
        <f t="shared" si="1853"/>
        <v>45991</v>
      </c>
      <c r="BD154" s="164">
        <f t="shared" si="1854"/>
        <v>0</v>
      </c>
      <c r="BE154" s="160">
        <f t="shared" si="1855"/>
        <v>45992</v>
      </c>
      <c r="BF154" s="160">
        <f t="shared" si="1856"/>
        <v>46022</v>
      </c>
      <c r="BG154" s="164">
        <f t="shared" si="1857"/>
        <v>0</v>
      </c>
      <c r="BH154" s="160">
        <v>46023</v>
      </c>
      <c r="BI154" s="160">
        <f t="shared" si="1858"/>
        <v>46053</v>
      </c>
      <c r="BJ154" s="164">
        <f t="shared" si="1859"/>
        <v>0</v>
      </c>
      <c r="BK154" s="160">
        <f t="shared" si="1860"/>
        <v>46054</v>
      </c>
      <c r="BL154" s="160">
        <f t="shared" si="1861"/>
        <v>46081</v>
      </c>
      <c r="BM154" s="164">
        <f t="shared" si="1862"/>
        <v>0</v>
      </c>
      <c r="BN154" s="160">
        <f t="shared" si="1863"/>
        <v>46082</v>
      </c>
      <c r="BO154" s="160">
        <f t="shared" si="1864"/>
        <v>46112</v>
      </c>
      <c r="BP154" s="164">
        <f t="shared" si="1865"/>
        <v>0</v>
      </c>
      <c r="BQ154" s="160">
        <f t="shared" si="1866"/>
        <v>46113</v>
      </c>
      <c r="BR154" s="160">
        <f t="shared" si="1867"/>
        <v>46142</v>
      </c>
      <c r="BS154" s="164">
        <f t="shared" si="1868"/>
        <v>0</v>
      </c>
      <c r="BT154" s="160">
        <f t="shared" si="1869"/>
        <v>46143</v>
      </c>
      <c r="BU154" s="160">
        <f t="shared" si="1870"/>
        <v>46173</v>
      </c>
      <c r="BV154" s="164">
        <f t="shared" si="1871"/>
        <v>0</v>
      </c>
      <c r="BW154" s="160">
        <f t="shared" si="1872"/>
        <v>46174</v>
      </c>
      <c r="BX154" s="160">
        <f t="shared" si="1873"/>
        <v>46203</v>
      </c>
      <c r="BY154" s="164">
        <f t="shared" si="1874"/>
        <v>0</v>
      </c>
      <c r="BZ154" s="160">
        <f t="shared" si="1875"/>
        <v>46204</v>
      </c>
      <c r="CA154" s="160">
        <f t="shared" si="1876"/>
        <v>46234</v>
      </c>
      <c r="CB154" s="164">
        <f t="shared" si="1877"/>
        <v>0</v>
      </c>
      <c r="CC154" s="160">
        <f t="shared" si="1878"/>
        <v>46235</v>
      </c>
      <c r="CD154" s="160">
        <f t="shared" si="1879"/>
        <v>46265</v>
      </c>
      <c r="CE154" s="164">
        <f t="shared" si="1880"/>
        <v>0</v>
      </c>
      <c r="CF154" s="160">
        <f t="shared" si="1881"/>
        <v>46266</v>
      </c>
      <c r="CG154" s="160">
        <f t="shared" si="1882"/>
        <v>46295</v>
      </c>
      <c r="CH154" s="164">
        <f t="shared" si="1883"/>
        <v>0</v>
      </c>
      <c r="CI154" s="160">
        <f t="shared" si="1884"/>
        <v>46296</v>
      </c>
      <c r="CJ154" s="160">
        <f t="shared" si="1885"/>
        <v>46326</v>
      </c>
      <c r="CK154" s="164">
        <f t="shared" si="1886"/>
        <v>0</v>
      </c>
      <c r="CL154" s="160">
        <f t="shared" si="1887"/>
        <v>46327</v>
      </c>
      <c r="CM154" s="160">
        <f t="shared" si="1888"/>
        <v>46356</v>
      </c>
      <c r="CN154" s="164">
        <f t="shared" si="1889"/>
        <v>0</v>
      </c>
      <c r="CO154" s="160">
        <f t="shared" si="1890"/>
        <v>46357</v>
      </c>
      <c r="CP154" s="160">
        <f t="shared" si="1891"/>
        <v>46387</v>
      </c>
      <c r="CQ154" s="164">
        <f t="shared" si="1892"/>
        <v>0</v>
      </c>
    </row>
    <row r="155" s="86" customFormat="1" ht="24" customHeight="1" outlineLevel="4" spans="1:95">
      <c r="A155" s="125"/>
      <c r="B155" s="126"/>
      <c r="C155" s="127"/>
      <c r="D155" s="125"/>
      <c r="E155" s="126"/>
      <c r="F155" s="126"/>
      <c r="G155" s="126"/>
      <c r="H155" s="128"/>
      <c r="I155" s="128"/>
      <c r="J155" s="128">
        <f t="shared" si="1570"/>
        <v>0</v>
      </c>
      <c r="K155" s="128">
        <f t="shared" si="1893"/>
        <v>3</v>
      </c>
      <c r="L155" s="153"/>
      <c r="M155" s="154">
        <f>IFERROR(VLOOKUP($L155,'2-2 引出数据_合同数据仓库'!$B$2:$BP$10000,3,FALSE),0)</f>
        <v>0</v>
      </c>
      <c r="N155" s="128"/>
      <c r="O155" s="154">
        <f>IFERROR(VLOOKUP((LEFT(VLOOKUP($L155,'2-2 引出数据_合同数据仓库'!$B$2:$BP$10000,64,FALSE),15)&amp;(RIGHT(VLOOKUP($L155,'2-2 引出数据_合同数据仓库'!$B$2:$BP$10000,64,FALSE),4)+1)),'2-2 引出数据_合同数据仓库'!$B$2:$BP$10000,3,FALSE),0)</f>
        <v>0</v>
      </c>
      <c r="P155" s="128"/>
      <c r="Q155" s="128">
        <f>IFERROR(VLOOKUP($L155,'2-2 引出数据_合同数据仓库'!$B$2:$BP$10000,28,FALSE),0)</f>
        <v>0</v>
      </c>
      <c r="R155" s="128">
        <f>IFERROR(VLOOKUP($L155,'2-2 引出数据_合同数据仓库'!$B$2:$BP$10000,29,FALSE),0)</f>
        <v>0</v>
      </c>
      <c r="S155" s="128">
        <f>IFERROR(VLOOKUP($L155,'2-2 引出数据_合同数据仓库'!$B$2:$BP$10000,4,FALSE),0)</f>
        <v>0</v>
      </c>
      <c r="T155" s="128"/>
      <c r="U155" s="128">
        <f>IFERROR(VLOOKUP($L155,'2-2 引出数据_合同数据仓库'!$B$2:$BP$10000,15,FALSE),0)</f>
        <v>0</v>
      </c>
      <c r="V155" s="128">
        <f t="shared" si="1822"/>
        <v>0</v>
      </c>
      <c r="W155" s="128"/>
      <c r="X155" s="160">
        <v>45658</v>
      </c>
      <c r="Y155" s="160">
        <f t="shared" si="1823"/>
        <v>45688</v>
      </c>
      <c r="Z155" s="164">
        <f t="shared" si="1824"/>
        <v>0</v>
      </c>
      <c r="AA155" s="160">
        <f t="shared" si="1825"/>
        <v>45689</v>
      </c>
      <c r="AB155" s="160">
        <f t="shared" si="1826"/>
        <v>45716</v>
      </c>
      <c r="AC155" s="164">
        <f t="shared" si="1827"/>
        <v>0</v>
      </c>
      <c r="AD155" s="160">
        <f t="shared" si="1828"/>
        <v>45717</v>
      </c>
      <c r="AE155" s="160">
        <f t="shared" si="1829"/>
        <v>45747</v>
      </c>
      <c r="AF155" s="164">
        <f t="shared" si="1830"/>
        <v>0</v>
      </c>
      <c r="AG155" s="160">
        <f t="shared" si="1831"/>
        <v>45748</v>
      </c>
      <c r="AH155" s="160">
        <f t="shared" si="1832"/>
        <v>45777</v>
      </c>
      <c r="AI155" s="164">
        <f t="shared" si="1833"/>
        <v>0</v>
      </c>
      <c r="AJ155" s="160">
        <f t="shared" si="1834"/>
        <v>45778</v>
      </c>
      <c r="AK155" s="160">
        <f t="shared" si="1835"/>
        <v>45808</v>
      </c>
      <c r="AL155" s="164">
        <f t="shared" si="1836"/>
        <v>0</v>
      </c>
      <c r="AM155" s="160">
        <f t="shared" si="1837"/>
        <v>45809</v>
      </c>
      <c r="AN155" s="160">
        <f t="shared" si="1838"/>
        <v>45838</v>
      </c>
      <c r="AO155" s="164">
        <f t="shared" si="1839"/>
        <v>0</v>
      </c>
      <c r="AP155" s="160">
        <f t="shared" si="1840"/>
        <v>45839</v>
      </c>
      <c r="AQ155" s="160">
        <f t="shared" si="1841"/>
        <v>45869</v>
      </c>
      <c r="AR155" s="164">
        <f t="shared" si="1842"/>
        <v>0</v>
      </c>
      <c r="AS155" s="160">
        <f t="shared" si="1843"/>
        <v>45870</v>
      </c>
      <c r="AT155" s="160">
        <f t="shared" si="1844"/>
        <v>45900</v>
      </c>
      <c r="AU155" s="164">
        <f t="shared" si="1845"/>
        <v>0</v>
      </c>
      <c r="AV155" s="160">
        <f t="shared" si="1846"/>
        <v>45901</v>
      </c>
      <c r="AW155" s="160">
        <f t="shared" si="1847"/>
        <v>45930</v>
      </c>
      <c r="AX155" s="164">
        <f t="shared" si="1848"/>
        <v>0</v>
      </c>
      <c r="AY155" s="160">
        <f t="shared" si="1849"/>
        <v>45931</v>
      </c>
      <c r="AZ155" s="160">
        <f t="shared" si="1850"/>
        <v>45961</v>
      </c>
      <c r="BA155" s="164">
        <f t="shared" si="1851"/>
        <v>0</v>
      </c>
      <c r="BB155" s="160">
        <f t="shared" si="1852"/>
        <v>45962</v>
      </c>
      <c r="BC155" s="160">
        <f t="shared" si="1853"/>
        <v>45991</v>
      </c>
      <c r="BD155" s="164">
        <f t="shared" si="1854"/>
        <v>0</v>
      </c>
      <c r="BE155" s="160">
        <f t="shared" si="1855"/>
        <v>45992</v>
      </c>
      <c r="BF155" s="160">
        <f t="shared" si="1856"/>
        <v>46022</v>
      </c>
      <c r="BG155" s="164">
        <f t="shared" si="1857"/>
        <v>0</v>
      </c>
      <c r="BH155" s="160">
        <v>46023</v>
      </c>
      <c r="BI155" s="160">
        <f t="shared" si="1858"/>
        <v>46053</v>
      </c>
      <c r="BJ155" s="164">
        <f t="shared" si="1859"/>
        <v>0</v>
      </c>
      <c r="BK155" s="160">
        <f t="shared" si="1860"/>
        <v>46054</v>
      </c>
      <c r="BL155" s="160">
        <f t="shared" si="1861"/>
        <v>46081</v>
      </c>
      <c r="BM155" s="164">
        <f t="shared" si="1862"/>
        <v>0</v>
      </c>
      <c r="BN155" s="160">
        <f t="shared" si="1863"/>
        <v>46082</v>
      </c>
      <c r="BO155" s="160">
        <f t="shared" si="1864"/>
        <v>46112</v>
      </c>
      <c r="BP155" s="164">
        <f t="shared" si="1865"/>
        <v>0</v>
      </c>
      <c r="BQ155" s="160">
        <f t="shared" si="1866"/>
        <v>46113</v>
      </c>
      <c r="BR155" s="160">
        <f t="shared" si="1867"/>
        <v>46142</v>
      </c>
      <c r="BS155" s="164">
        <f t="shared" si="1868"/>
        <v>0</v>
      </c>
      <c r="BT155" s="160">
        <f t="shared" si="1869"/>
        <v>46143</v>
      </c>
      <c r="BU155" s="160">
        <f t="shared" si="1870"/>
        <v>46173</v>
      </c>
      <c r="BV155" s="164">
        <f t="shared" si="1871"/>
        <v>0</v>
      </c>
      <c r="BW155" s="160">
        <f t="shared" si="1872"/>
        <v>46174</v>
      </c>
      <c r="BX155" s="160">
        <f t="shared" si="1873"/>
        <v>46203</v>
      </c>
      <c r="BY155" s="164">
        <f t="shared" si="1874"/>
        <v>0</v>
      </c>
      <c r="BZ155" s="160">
        <f t="shared" si="1875"/>
        <v>46204</v>
      </c>
      <c r="CA155" s="160">
        <f t="shared" si="1876"/>
        <v>46234</v>
      </c>
      <c r="CB155" s="164">
        <f t="shared" si="1877"/>
        <v>0</v>
      </c>
      <c r="CC155" s="160">
        <f t="shared" si="1878"/>
        <v>46235</v>
      </c>
      <c r="CD155" s="160">
        <f t="shared" si="1879"/>
        <v>46265</v>
      </c>
      <c r="CE155" s="164">
        <f t="shared" si="1880"/>
        <v>0</v>
      </c>
      <c r="CF155" s="160">
        <f t="shared" si="1881"/>
        <v>46266</v>
      </c>
      <c r="CG155" s="160">
        <f t="shared" si="1882"/>
        <v>46295</v>
      </c>
      <c r="CH155" s="164">
        <f t="shared" si="1883"/>
        <v>0</v>
      </c>
      <c r="CI155" s="160">
        <f t="shared" si="1884"/>
        <v>46296</v>
      </c>
      <c r="CJ155" s="160">
        <f t="shared" si="1885"/>
        <v>46326</v>
      </c>
      <c r="CK155" s="164">
        <f t="shared" si="1886"/>
        <v>0</v>
      </c>
      <c r="CL155" s="160">
        <f t="shared" si="1887"/>
        <v>46327</v>
      </c>
      <c r="CM155" s="160">
        <f t="shared" si="1888"/>
        <v>46356</v>
      </c>
      <c r="CN155" s="164">
        <f t="shared" si="1889"/>
        <v>0</v>
      </c>
      <c r="CO155" s="160">
        <f t="shared" si="1890"/>
        <v>46357</v>
      </c>
      <c r="CP155" s="160">
        <f t="shared" si="1891"/>
        <v>46387</v>
      </c>
      <c r="CQ155" s="164">
        <f t="shared" si="1892"/>
        <v>0</v>
      </c>
    </row>
    <row r="156" s="86" customFormat="1" ht="24" customHeight="1" outlineLevel="4" spans="1:95">
      <c r="A156" s="125"/>
      <c r="B156" s="126"/>
      <c r="C156" s="127"/>
      <c r="D156" s="125"/>
      <c r="E156" s="126"/>
      <c r="F156" s="126"/>
      <c r="G156" s="126"/>
      <c r="H156" s="128"/>
      <c r="I156" s="128"/>
      <c r="J156" s="128">
        <f t="shared" si="1570"/>
        <v>0</v>
      </c>
      <c r="K156" s="128">
        <f t="shared" si="1893"/>
        <v>4</v>
      </c>
      <c r="L156" s="153"/>
      <c r="M156" s="154">
        <f>IFERROR(VLOOKUP($L156,'2-2 引出数据_合同数据仓库'!$B$2:$BP$10000,3,FALSE),0)</f>
        <v>0</v>
      </c>
      <c r="N156" s="128"/>
      <c r="O156" s="154">
        <f>IFERROR(VLOOKUP((LEFT(VLOOKUP($L156,'2-2 引出数据_合同数据仓库'!$B$2:$BP$10000,64,FALSE),15)&amp;(RIGHT(VLOOKUP($L156,'2-2 引出数据_合同数据仓库'!$B$2:$BP$10000,64,FALSE),4)+1)),'2-2 引出数据_合同数据仓库'!$B$2:$BP$10000,3,FALSE),0)</f>
        <v>0</v>
      </c>
      <c r="P156" s="128"/>
      <c r="Q156" s="128">
        <f>IFERROR(VLOOKUP($L156,'2-2 引出数据_合同数据仓库'!$B$2:$BP$10000,28,FALSE),0)</f>
        <v>0</v>
      </c>
      <c r="R156" s="128">
        <f>IFERROR(VLOOKUP($L156,'2-2 引出数据_合同数据仓库'!$B$2:$BP$10000,29,FALSE),0)</f>
        <v>0</v>
      </c>
      <c r="S156" s="128">
        <f>IFERROR(VLOOKUP($L156,'2-2 引出数据_合同数据仓库'!$B$2:$BP$10000,4,FALSE),0)</f>
        <v>0</v>
      </c>
      <c r="T156" s="128"/>
      <c r="U156" s="128">
        <f>IFERROR(VLOOKUP($L156,'2-2 引出数据_合同数据仓库'!$B$2:$BP$10000,15,FALSE),0)</f>
        <v>0</v>
      </c>
      <c r="V156" s="128">
        <f t="shared" si="1822"/>
        <v>0</v>
      </c>
      <c r="W156" s="128"/>
      <c r="X156" s="160">
        <v>45658</v>
      </c>
      <c r="Y156" s="160">
        <f t="shared" si="1823"/>
        <v>45688</v>
      </c>
      <c r="Z156" s="164">
        <f t="shared" si="1824"/>
        <v>0</v>
      </c>
      <c r="AA156" s="160">
        <f t="shared" si="1825"/>
        <v>45689</v>
      </c>
      <c r="AB156" s="160">
        <f t="shared" si="1826"/>
        <v>45716</v>
      </c>
      <c r="AC156" s="164">
        <f t="shared" si="1827"/>
        <v>0</v>
      </c>
      <c r="AD156" s="160">
        <f t="shared" si="1828"/>
        <v>45717</v>
      </c>
      <c r="AE156" s="160">
        <f t="shared" si="1829"/>
        <v>45747</v>
      </c>
      <c r="AF156" s="164">
        <f t="shared" si="1830"/>
        <v>0</v>
      </c>
      <c r="AG156" s="160">
        <f t="shared" si="1831"/>
        <v>45748</v>
      </c>
      <c r="AH156" s="160">
        <f t="shared" si="1832"/>
        <v>45777</v>
      </c>
      <c r="AI156" s="164">
        <f t="shared" si="1833"/>
        <v>0</v>
      </c>
      <c r="AJ156" s="160">
        <f t="shared" si="1834"/>
        <v>45778</v>
      </c>
      <c r="AK156" s="160">
        <f t="shared" si="1835"/>
        <v>45808</v>
      </c>
      <c r="AL156" s="164">
        <f t="shared" si="1836"/>
        <v>0</v>
      </c>
      <c r="AM156" s="160">
        <f t="shared" si="1837"/>
        <v>45809</v>
      </c>
      <c r="AN156" s="160">
        <f t="shared" si="1838"/>
        <v>45838</v>
      </c>
      <c r="AO156" s="164">
        <f t="shared" si="1839"/>
        <v>0</v>
      </c>
      <c r="AP156" s="160">
        <f t="shared" si="1840"/>
        <v>45839</v>
      </c>
      <c r="AQ156" s="160">
        <f t="shared" si="1841"/>
        <v>45869</v>
      </c>
      <c r="AR156" s="164">
        <f t="shared" si="1842"/>
        <v>0</v>
      </c>
      <c r="AS156" s="160">
        <f t="shared" si="1843"/>
        <v>45870</v>
      </c>
      <c r="AT156" s="160">
        <f t="shared" si="1844"/>
        <v>45900</v>
      </c>
      <c r="AU156" s="164">
        <f t="shared" si="1845"/>
        <v>0</v>
      </c>
      <c r="AV156" s="160">
        <f t="shared" si="1846"/>
        <v>45901</v>
      </c>
      <c r="AW156" s="160">
        <f t="shared" si="1847"/>
        <v>45930</v>
      </c>
      <c r="AX156" s="164">
        <f t="shared" si="1848"/>
        <v>0</v>
      </c>
      <c r="AY156" s="160">
        <f t="shared" si="1849"/>
        <v>45931</v>
      </c>
      <c r="AZ156" s="160">
        <f t="shared" si="1850"/>
        <v>45961</v>
      </c>
      <c r="BA156" s="164">
        <f t="shared" si="1851"/>
        <v>0</v>
      </c>
      <c r="BB156" s="160">
        <f t="shared" si="1852"/>
        <v>45962</v>
      </c>
      <c r="BC156" s="160">
        <f t="shared" si="1853"/>
        <v>45991</v>
      </c>
      <c r="BD156" s="164">
        <f t="shared" si="1854"/>
        <v>0</v>
      </c>
      <c r="BE156" s="160">
        <f t="shared" si="1855"/>
        <v>45992</v>
      </c>
      <c r="BF156" s="160">
        <f t="shared" si="1856"/>
        <v>46022</v>
      </c>
      <c r="BG156" s="164">
        <f t="shared" si="1857"/>
        <v>0</v>
      </c>
      <c r="BH156" s="160">
        <v>46023</v>
      </c>
      <c r="BI156" s="160">
        <f t="shared" si="1858"/>
        <v>46053</v>
      </c>
      <c r="BJ156" s="164">
        <f t="shared" si="1859"/>
        <v>0</v>
      </c>
      <c r="BK156" s="160">
        <f t="shared" si="1860"/>
        <v>46054</v>
      </c>
      <c r="BL156" s="160">
        <f t="shared" si="1861"/>
        <v>46081</v>
      </c>
      <c r="BM156" s="164">
        <f t="shared" si="1862"/>
        <v>0</v>
      </c>
      <c r="BN156" s="160">
        <f t="shared" si="1863"/>
        <v>46082</v>
      </c>
      <c r="BO156" s="160">
        <f t="shared" si="1864"/>
        <v>46112</v>
      </c>
      <c r="BP156" s="164">
        <f t="shared" si="1865"/>
        <v>0</v>
      </c>
      <c r="BQ156" s="160">
        <f t="shared" si="1866"/>
        <v>46113</v>
      </c>
      <c r="BR156" s="160">
        <f t="shared" si="1867"/>
        <v>46142</v>
      </c>
      <c r="BS156" s="164">
        <f t="shared" si="1868"/>
        <v>0</v>
      </c>
      <c r="BT156" s="160">
        <f t="shared" si="1869"/>
        <v>46143</v>
      </c>
      <c r="BU156" s="160">
        <f t="shared" si="1870"/>
        <v>46173</v>
      </c>
      <c r="BV156" s="164">
        <f t="shared" si="1871"/>
        <v>0</v>
      </c>
      <c r="BW156" s="160">
        <f t="shared" si="1872"/>
        <v>46174</v>
      </c>
      <c r="BX156" s="160">
        <f t="shared" si="1873"/>
        <v>46203</v>
      </c>
      <c r="BY156" s="164">
        <f t="shared" si="1874"/>
        <v>0</v>
      </c>
      <c r="BZ156" s="160">
        <f t="shared" si="1875"/>
        <v>46204</v>
      </c>
      <c r="CA156" s="160">
        <f t="shared" si="1876"/>
        <v>46234</v>
      </c>
      <c r="CB156" s="164">
        <f t="shared" si="1877"/>
        <v>0</v>
      </c>
      <c r="CC156" s="160">
        <f t="shared" si="1878"/>
        <v>46235</v>
      </c>
      <c r="CD156" s="160">
        <f t="shared" si="1879"/>
        <v>46265</v>
      </c>
      <c r="CE156" s="164">
        <f t="shared" si="1880"/>
        <v>0</v>
      </c>
      <c r="CF156" s="160">
        <f t="shared" si="1881"/>
        <v>46266</v>
      </c>
      <c r="CG156" s="160">
        <f t="shared" si="1882"/>
        <v>46295</v>
      </c>
      <c r="CH156" s="164">
        <f t="shared" si="1883"/>
        <v>0</v>
      </c>
      <c r="CI156" s="160">
        <f t="shared" si="1884"/>
        <v>46296</v>
      </c>
      <c r="CJ156" s="160">
        <f t="shared" si="1885"/>
        <v>46326</v>
      </c>
      <c r="CK156" s="164">
        <f t="shared" si="1886"/>
        <v>0</v>
      </c>
      <c r="CL156" s="160">
        <f t="shared" si="1887"/>
        <v>46327</v>
      </c>
      <c r="CM156" s="160">
        <f t="shared" si="1888"/>
        <v>46356</v>
      </c>
      <c r="CN156" s="164">
        <f t="shared" si="1889"/>
        <v>0</v>
      </c>
      <c r="CO156" s="160">
        <f t="shared" si="1890"/>
        <v>46357</v>
      </c>
      <c r="CP156" s="160">
        <f t="shared" si="1891"/>
        <v>46387</v>
      </c>
      <c r="CQ156" s="164">
        <f t="shared" si="1892"/>
        <v>0</v>
      </c>
    </row>
    <row r="157" s="86" customFormat="1" ht="24" customHeight="1" outlineLevel="4" spans="1:95">
      <c r="A157" s="129" t="s">
        <v>2806</v>
      </c>
      <c r="B157" s="130"/>
      <c r="C157" s="130"/>
      <c r="D157" s="130"/>
      <c r="E157" s="130"/>
      <c r="F157" s="130"/>
      <c r="G157" s="131"/>
      <c r="H157" s="132"/>
      <c r="I157" s="132"/>
      <c r="J157" s="132"/>
      <c r="K157" s="132"/>
      <c r="L157" s="155"/>
      <c r="M157" s="155"/>
      <c r="N157" s="132"/>
      <c r="O157" s="132"/>
      <c r="P157" s="132"/>
      <c r="Q157" s="132"/>
      <c r="R157" s="132"/>
      <c r="S157" s="132"/>
      <c r="T157" s="132"/>
      <c r="U157" s="132"/>
      <c r="V157" s="132"/>
      <c r="W157" s="132"/>
      <c r="X157" s="132"/>
      <c r="Y157" s="132"/>
      <c r="Z157" s="132"/>
      <c r="AA157" s="132"/>
      <c r="AB157" s="132"/>
      <c r="AC157" s="132"/>
      <c r="AD157" s="132"/>
      <c r="AE157" s="132"/>
      <c r="AF157" s="132"/>
      <c r="AG157" s="132"/>
      <c r="AH157" s="132"/>
      <c r="AI157" s="132"/>
      <c r="AJ157" s="132"/>
      <c r="AK157" s="132"/>
      <c r="AL157" s="132"/>
      <c r="AM157" s="132"/>
      <c r="AN157" s="132"/>
      <c r="AO157" s="132"/>
      <c r="AP157" s="132"/>
      <c r="AQ157" s="132"/>
      <c r="AR157" s="132"/>
      <c r="AS157" s="132"/>
      <c r="AT157" s="132"/>
      <c r="AU157" s="132"/>
      <c r="AV157" s="132"/>
      <c r="AW157" s="132"/>
      <c r="AX157" s="132"/>
      <c r="AY157" s="132"/>
      <c r="AZ157" s="132"/>
      <c r="BA157" s="132"/>
      <c r="BB157" s="132"/>
      <c r="BC157" s="132"/>
      <c r="BD157" s="132"/>
      <c r="BE157" s="132"/>
      <c r="BF157" s="132"/>
      <c r="BG157" s="132"/>
      <c r="BH157" s="132"/>
      <c r="BI157" s="132"/>
      <c r="BJ157" s="132"/>
      <c r="BK157" s="132"/>
      <c r="BL157" s="132"/>
      <c r="BM157" s="132"/>
      <c r="BN157" s="132"/>
      <c r="BO157" s="132"/>
      <c r="BP157" s="132"/>
      <c r="BQ157" s="132"/>
      <c r="BR157" s="132"/>
      <c r="BS157" s="132"/>
      <c r="BT157" s="132"/>
      <c r="BU157" s="132"/>
      <c r="BV157" s="132"/>
      <c r="BW157" s="132"/>
      <c r="BX157" s="132"/>
      <c r="BY157" s="132"/>
      <c r="BZ157" s="132"/>
      <c r="CA157" s="132"/>
      <c r="CB157" s="132"/>
      <c r="CC157" s="132"/>
      <c r="CD157" s="132"/>
      <c r="CE157" s="132"/>
      <c r="CF157" s="132"/>
      <c r="CG157" s="132"/>
      <c r="CH157" s="132"/>
      <c r="CI157" s="132"/>
      <c r="CJ157" s="132"/>
      <c r="CK157" s="132"/>
      <c r="CL157" s="132"/>
      <c r="CM157" s="132"/>
      <c r="CN157" s="132"/>
      <c r="CO157" s="132"/>
      <c r="CP157" s="132"/>
      <c r="CQ157" s="132"/>
    </row>
    <row r="158" ht="24" customHeight="1" outlineLevel="2" spans="1:95">
      <c r="A158" s="48"/>
      <c r="B158" s="118" t="s">
        <v>779</v>
      </c>
      <c r="C158" s="119" t="s">
        <v>1105</v>
      </c>
      <c r="D158" s="48" t="s">
        <v>1106</v>
      </c>
      <c r="E158" s="118"/>
      <c r="F158" s="118"/>
      <c r="G158" s="118"/>
      <c r="H158" s="120">
        <f>X158+AA158+AD158+AG158+AJ158+AM158+AP158+AS158+AV158+AY158+BB158+BE158</f>
        <v>0</v>
      </c>
      <c r="I158" s="120">
        <f>Y158+AB158+AE158+AH158+AK158+AN158+AQ158+AT158+AW158+AZ158+BC158+BF158</f>
        <v>-3045.20547945205</v>
      </c>
      <c r="J158" s="120">
        <f t="shared" si="1570"/>
        <v>3045.20547945205</v>
      </c>
      <c r="K158" s="120"/>
      <c r="L158" s="151"/>
      <c r="M158" s="151"/>
      <c r="N158" s="120"/>
      <c r="O158" s="120"/>
      <c r="P158" s="120"/>
      <c r="Q158" s="120"/>
      <c r="R158" s="120"/>
      <c r="S158" s="120"/>
      <c r="T158" s="120"/>
      <c r="U158" s="120"/>
      <c r="V158" s="120"/>
      <c r="W158" s="120"/>
      <c r="X158" s="120">
        <f>VLOOKUP($C158,'1 预算编制表单'!$C:$BJ,27,FALSE)</f>
        <v>0</v>
      </c>
      <c r="Y158" s="120">
        <f>X158-Z158</f>
        <v>-496.849315068493</v>
      </c>
      <c r="Z158" s="120">
        <f>Z159+Z165+Z171</f>
        <v>496.849315068493</v>
      </c>
      <c r="AA158" s="120">
        <f>VLOOKUP($C158,'1 预算编制表单'!$C:$BJ,30,FALSE)</f>
        <v>0</v>
      </c>
      <c r="AB158" s="120">
        <f>AA158-AC158</f>
        <v>-448.767123287671</v>
      </c>
      <c r="AC158" s="120">
        <f>AC159+AC165+AC171</f>
        <v>448.767123287671</v>
      </c>
      <c r="AD158" s="120">
        <f>VLOOKUP($C158,'1 预算编制表单'!$C:$BJ,33,FALSE)</f>
        <v>0</v>
      </c>
      <c r="AE158" s="120">
        <f>AD158-AF158</f>
        <v>-496.849315068493</v>
      </c>
      <c r="AF158" s="120">
        <f>AF159+AF165+AF171</f>
        <v>496.849315068493</v>
      </c>
      <c r="AG158" s="120">
        <f>VLOOKUP($C158,'1 预算编制表单'!$C:$BJ,36,FALSE)</f>
        <v>0</v>
      </c>
      <c r="AH158" s="120">
        <f>AG158-AI158</f>
        <v>-480.821917808219</v>
      </c>
      <c r="AI158" s="120">
        <f>AI159+AI165+AI171</f>
        <v>480.821917808219</v>
      </c>
      <c r="AJ158" s="120">
        <f>VLOOKUP($C158,'1 预算编制表单'!$C:$BJ,39,FALSE)</f>
        <v>0</v>
      </c>
      <c r="AK158" s="120">
        <f>AJ158-AL158</f>
        <v>-496.849315068493</v>
      </c>
      <c r="AL158" s="120">
        <f>AL159+AL165+AL171</f>
        <v>496.849315068493</v>
      </c>
      <c r="AM158" s="120">
        <f>VLOOKUP($C158,'1 预算编制表单'!$C:$BJ,42,FALSE)</f>
        <v>0</v>
      </c>
      <c r="AN158" s="120">
        <f>AM158-AO158</f>
        <v>-480.821917808219</v>
      </c>
      <c r="AO158" s="120">
        <f>AO159+AO165+AO171</f>
        <v>480.821917808219</v>
      </c>
      <c r="AP158" s="120">
        <f>VLOOKUP($C158,'1 预算编制表单'!$C:$BJ,45,FALSE)</f>
        <v>0</v>
      </c>
      <c r="AQ158" s="120">
        <f>AP158-AR158</f>
        <v>-144.246575342466</v>
      </c>
      <c r="AR158" s="120">
        <f>AR159+AR165+AR171</f>
        <v>144.246575342466</v>
      </c>
      <c r="AS158" s="120">
        <f>VLOOKUP($C158,'1 预算编制表单'!$C:$BJ,48,FALSE)</f>
        <v>0</v>
      </c>
      <c r="AT158" s="120">
        <f>AS158-AU158</f>
        <v>0</v>
      </c>
      <c r="AU158" s="120">
        <f>AU159+AU165+AU171</f>
        <v>0</v>
      </c>
      <c r="AV158" s="120">
        <f>VLOOKUP($C158,'1 预算编制表单'!$C:$BJ,51,FALSE)</f>
        <v>0</v>
      </c>
      <c r="AW158" s="120">
        <f>AV158-AX158</f>
        <v>0</v>
      </c>
      <c r="AX158" s="120">
        <f>AX159+AX165+AX171</f>
        <v>0</v>
      </c>
      <c r="AY158" s="120">
        <f>VLOOKUP($C158,'1 预算编制表单'!$C:$BJ,54,FALSE)</f>
        <v>0</v>
      </c>
      <c r="AZ158" s="120">
        <f>AY158-BA158</f>
        <v>0</v>
      </c>
      <c r="BA158" s="120">
        <f>BA159+BA165+BA171</f>
        <v>0</v>
      </c>
      <c r="BB158" s="120">
        <f>VLOOKUP($C158,'1 预算编制表单'!$C:$BJ,57,FALSE)</f>
        <v>0</v>
      </c>
      <c r="BC158" s="120">
        <f>BB158-BD158</f>
        <v>0</v>
      </c>
      <c r="BD158" s="120">
        <f>BD159+BD165+BD171</f>
        <v>0</v>
      </c>
      <c r="BE158" s="120">
        <f>VLOOKUP($C158,'1 预算编制表单'!$C:$BJ,60,FALSE)</f>
        <v>0</v>
      </c>
      <c r="BF158" s="120">
        <f>BE158-BG158</f>
        <v>0</v>
      </c>
      <c r="BG158" s="120">
        <f>BG159+BG165+BG171</f>
        <v>0</v>
      </c>
      <c r="BH158" s="120">
        <f>VLOOKUP($C158,'1 预算编制表单'!$C:$BJ,27,FALSE)</f>
        <v>0</v>
      </c>
      <c r="BI158" s="120">
        <f>BH158-BJ158</f>
        <v>0</v>
      </c>
      <c r="BJ158" s="120">
        <f>BJ159+BJ165+BJ171</f>
        <v>0</v>
      </c>
      <c r="BK158" s="120">
        <f>VLOOKUP($C158,'1 预算编制表单'!$C:$BJ,30,FALSE)</f>
        <v>0</v>
      </c>
      <c r="BL158" s="120">
        <f>BK158-BM158</f>
        <v>0</v>
      </c>
      <c r="BM158" s="120">
        <f>BM159+BM165+BM171</f>
        <v>0</v>
      </c>
      <c r="BN158" s="120">
        <f>VLOOKUP($C158,'1 预算编制表单'!$C:$BJ,33,FALSE)</f>
        <v>0</v>
      </c>
      <c r="BO158" s="120">
        <f>BN158-BP158</f>
        <v>0</v>
      </c>
      <c r="BP158" s="120">
        <f>BP159+BP165+BP171</f>
        <v>0</v>
      </c>
      <c r="BQ158" s="120">
        <f>VLOOKUP($C158,'1 预算编制表单'!$C:$BJ,36,FALSE)</f>
        <v>0</v>
      </c>
      <c r="BR158" s="120">
        <f>BQ158-BS158</f>
        <v>0</v>
      </c>
      <c r="BS158" s="120">
        <f>BS159+BS165+BS171</f>
        <v>0</v>
      </c>
      <c r="BT158" s="120">
        <f>VLOOKUP($C158,'1 预算编制表单'!$C:$BJ,39,FALSE)</f>
        <v>0</v>
      </c>
      <c r="BU158" s="120">
        <f>BT158-BV158</f>
        <v>0</v>
      </c>
      <c r="BV158" s="120">
        <f>BV159+BV165+BV171</f>
        <v>0</v>
      </c>
      <c r="BW158" s="120">
        <f>VLOOKUP($C158,'1 预算编制表单'!$C:$BJ,42,FALSE)</f>
        <v>0</v>
      </c>
      <c r="BX158" s="120">
        <f>BW158-BY158</f>
        <v>0</v>
      </c>
      <c r="BY158" s="120">
        <f>BY159+BY165+BY171</f>
        <v>0</v>
      </c>
      <c r="BZ158" s="120">
        <f>VLOOKUP($C158,'1 预算编制表单'!$C:$BJ,45,FALSE)</f>
        <v>0</v>
      </c>
      <c r="CA158" s="120">
        <f>BZ158-CB158</f>
        <v>0</v>
      </c>
      <c r="CB158" s="120">
        <f>CB159+CB165+CB171</f>
        <v>0</v>
      </c>
      <c r="CC158" s="120">
        <f>VLOOKUP($C158,'1 预算编制表单'!$C:$BJ,48,FALSE)</f>
        <v>0</v>
      </c>
      <c r="CD158" s="120">
        <f>CC158-CE158</f>
        <v>0</v>
      </c>
      <c r="CE158" s="120">
        <f>CE159+CE165+CE171</f>
        <v>0</v>
      </c>
      <c r="CF158" s="120">
        <f>VLOOKUP($C158,'1 预算编制表单'!$C:$BJ,51,FALSE)</f>
        <v>0</v>
      </c>
      <c r="CG158" s="120">
        <f>CF158-CH158</f>
        <v>0</v>
      </c>
      <c r="CH158" s="120">
        <f>CH159+CH165+CH171</f>
        <v>0</v>
      </c>
      <c r="CI158" s="120">
        <f>VLOOKUP($C158,'1 预算编制表单'!$C:$BJ,54,FALSE)</f>
        <v>0</v>
      </c>
      <c r="CJ158" s="120">
        <f>CI158-CK158</f>
        <v>0</v>
      </c>
      <c r="CK158" s="120">
        <f>CK159+CK165+CK171</f>
        <v>0</v>
      </c>
      <c r="CL158" s="120">
        <f>VLOOKUP($C158,'1 预算编制表单'!$C:$BJ,57,FALSE)</f>
        <v>0</v>
      </c>
      <c r="CM158" s="120">
        <f>CL158-CN158</f>
        <v>0</v>
      </c>
      <c r="CN158" s="120">
        <f>CN159+CN165+CN171</f>
        <v>0</v>
      </c>
      <c r="CO158" s="120">
        <f>VLOOKUP($C158,'1 预算编制表单'!$C:$BJ,60,FALSE)</f>
        <v>0</v>
      </c>
      <c r="CP158" s="120">
        <f>CO158-CQ158</f>
        <v>0</v>
      </c>
      <c r="CQ158" s="120">
        <f>CQ159+CQ165+CQ171</f>
        <v>0</v>
      </c>
    </row>
    <row r="159" ht="24" customHeight="1" outlineLevel="3" spans="1:95">
      <c r="A159" s="121"/>
      <c r="B159" s="122" t="s">
        <v>784</v>
      </c>
      <c r="C159" s="123" t="s">
        <v>130</v>
      </c>
      <c r="D159" s="121" t="s">
        <v>109</v>
      </c>
      <c r="E159" s="122"/>
      <c r="F159" s="122"/>
      <c r="G159" s="122"/>
      <c r="H159" s="124">
        <f>X159+AA159+AD159+AG159+AJ159+AM159+AP159+AS159+AV159+AY159+BB159+BE159</f>
        <v>0</v>
      </c>
      <c r="I159" s="124">
        <f>Y159+AB159+AE159+AH159+AK159+AN159+AQ159+AT159+AW159+AZ159+BC159+BF159</f>
        <v>-3045.20547945205</v>
      </c>
      <c r="J159" s="124">
        <f t="shared" si="1570"/>
        <v>3045.20547945205</v>
      </c>
      <c r="K159" s="124"/>
      <c r="L159" s="152"/>
      <c r="M159" s="152"/>
      <c r="N159" s="124"/>
      <c r="O159" s="124"/>
      <c r="P159" s="124"/>
      <c r="Q159" s="124"/>
      <c r="R159" s="124"/>
      <c r="S159" s="124"/>
      <c r="T159" s="124"/>
      <c r="U159" s="124"/>
      <c r="V159" s="124"/>
      <c r="W159" s="124"/>
      <c r="X159" s="124">
        <f>VLOOKUP($C159,'1 预算编制表单'!$C:$BJ,27,FALSE)</f>
        <v>0</v>
      </c>
      <c r="Y159" s="124">
        <f>X159-Z159</f>
        <v>-496.849315068493</v>
      </c>
      <c r="Z159" s="124">
        <f>SUM(Z160:Z164)</f>
        <v>496.849315068493</v>
      </c>
      <c r="AA159" s="124">
        <f>VLOOKUP($C159,'1 预算编制表单'!$C:$BJ,30,FALSE)</f>
        <v>0</v>
      </c>
      <c r="AB159" s="124">
        <f>AA159-AC159</f>
        <v>-448.767123287671</v>
      </c>
      <c r="AC159" s="124">
        <f>SUM(AC160:AC164)</f>
        <v>448.767123287671</v>
      </c>
      <c r="AD159" s="124">
        <f>VLOOKUP($C159,'1 预算编制表单'!$C:$BJ,33,FALSE)</f>
        <v>0</v>
      </c>
      <c r="AE159" s="124">
        <f>AD159-AF159</f>
        <v>-496.849315068493</v>
      </c>
      <c r="AF159" s="124">
        <f>SUM(AF160:AF164)</f>
        <v>496.849315068493</v>
      </c>
      <c r="AG159" s="124">
        <f>VLOOKUP($C159,'1 预算编制表单'!$C:$BJ,36,FALSE)</f>
        <v>0</v>
      </c>
      <c r="AH159" s="124">
        <f>AG159-AI159</f>
        <v>-480.821917808219</v>
      </c>
      <c r="AI159" s="124">
        <f>SUM(AI160:AI164)</f>
        <v>480.821917808219</v>
      </c>
      <c r="AJ159" s="124">
        <f>VLOOKUP($C159,'1 预算编制表单'!$C:$BJ,39,FALSE)</f>
        <v>0</v>
      </c>
      <c r="AK159" s="124">
        <f>AJ159-AL159</f>
        <v>-496.849315068493</v>
      </c>
      <c r="AL159" s="124">
        <f>SUM(AL160:AL164)</f>
        <v>496.849315068493</v>
      </c>
      <c r="AM159" s="124">
        <f>VLOOKUP($C159,'1 预算编制表单'!$C:$BJ,42,FALSE)</f>
        <v>0</v>
      </c>
      <c r="AN159" s="124">
        <f>AM159-AO159</f>
        <v>-480.821917808219</v>
      </c>
      <c r="AO159" s="124">
        <f>SUM(AO160:AO164)</f>
        <v>480.821917808219</v>
      </c>
      <c r="AP159" s="124">
        <f>VLOOKUP($C159,'1 预算编制表单'!$C:$BJ,45,FALSE)</f>
        <v>0</v>
      </c>
      <c r="AQ159" s="124">
        <f>AP159-AR159</f>
        <v>-144.246575342466</v>
      </c>
      <c r="AR159" s="124">
        <f>SUM(AR160:AR164)</f>
        <v>144.246575342466</v>
      </c>
      <c r="AS159" s="124">
        <f>VLOOKUP($C159,'1 预算编制表单'!$C:$BJ,48,FALSE)</f>
        <v>0</v>
      </c>
      <c r="AT159" s="124">
        <f>AS159-AU159</f>
        <v>0</v>
      </c>
      <c r="AU159" s="124">
        <f>SUM(AU160:AU164)</f>
        <v>0</v>
      </c>
      <c r="AV159" s="124">
        <f>VLOOKUP($C159,'1 预算编制表单'!$C:$BJ,51,FALSE)</f>
        <v>0</v>
      </c>
      <c r="AW159" s="124">
        <f>AV159-AX159</f>
        <v>0</v>
      </c>
      <c r="AX159" s="124">
        <f>SUM(AX160:AX164)</f>
        <v>0</v>
      </c>
      <c r="AY159" s="124">
        <f>VLOOKUP($C159,'1 预算编制表单'!$C:$BJ,54,FALSE)</f>
        <v>0</v>
      </c>
      <c r="AZ159" s="124">
        <f>AY159-BA159</f>
        <v>0</v>
      </c>
      <c r="BA159" s="124">
        <f>SUM(BA160:BA164)</f>
        <v>0</v>
      </c>
      <c r="BB159" s="124">
        <f>VLOOKUP($C159,'1 预算编制表单'!$C:$BJ,57,FALSE)</f>
        <v>0</v>
      </c>
      <c r="BC159" s="124">
        <f>BB159-BD159</f>
        <v>0</v>
      </c>
      <c r="BD159" s="124">
        <f>SUM(BD160:BD164)</f>
        <v>0</v>
      </c>
      <c r="BE159" s="124">
        <f>VLOOKUP($C159,'1 预算编制表单'!$C:$BJ,60,FALSE)</f>
        <v>0</v>
      </c>
      <c r="BF159" s="124">
        <f>BE159-BG159</f>
        <v>0</v>
      </c>
      <c r="BG159" s="124">
        <f>SUM(BG160:BG164)</f>
        <v>0</v>
      </c>
      <c r="BH159" s="124">
        <f>VLOOKUP($C159,'1 预算编制表单'!$C:$BJ,27,FALSE)</f>
        <v>0</v>
      </c>
      <c r="BI159" s="124">
        <f>BH159-BJ159</f>
        <v>0</v>
      </c>
      <c r="BJ159" s="124">
        <f>SUM(BJ160:BJ164)</f>
        <v>0</v>
      </c>
      <c r="BK159" s="124">
        <f>VLOOKUP($C159,'1 预算编制表单'!$C:$BJ,30,FALSE)</f>
        <v>0</v>
      </c>
      <c r="BL159" s="124">
        <f>BK159-BM159</f>
        <v>0</v>
      </c>
      <c r="BM159" s="124">
        <f>SUM(BM160:BM164)</f>
        <v>0</v>
      </c>
      <c r="BN159" s="124">
        <f>VLOOKUP($C159,'1 预算编制表单'!$C:$BJ,33,FALSE)</f>
        <v>0</v>
      </c>
      <c r="BO159" s="124">
        <f>BN159-BP159</f>
        <v>0</v>
      </c>
      <c r="BP159" s="124">
        <f>SUM(BP160:BP164)</f>
        <v>0</v>
      </c>
      <c r="BQ159" s="124">
        <f>VLOOKUP($C159,'1 预算编制表单'!$C:$BJ,36,FALSE)</f>
        <v>0</v>
      </c>
      <c r="BR159" s="124">
        <f>BQ159-BS159</f>
        <v>0</v>
      </c>
      <c r="BS159" s="124">
        <f>SUM(BS160:BS164)</f>
        <v>0</v>
      </c>
      <c r="BT159" s="124">
        <f>VLOOKUP($C159,'1 预算编制表单'!$C:$BJ,39,FALSE)</f>
        <v>0</v>
      </c>
      <c r="BU159" s="124">
        <f>BT159-BV159</f>
        <v>0</v>
      </c>
      <c r="BV159" s="124">
        <f>SUM(BV160:BV164)</f>
        <v>0</v>
      </c>
      <c r="BW159" s="124">
        <f>VLOOKUP($C159,'1 预算编制表单'!$C:$BJ,42,FALSE)</f>
        <v>0</v>
      </c>
      <c r="BX159" s="124">
        <f>BW159-BY159</f>
        <v>0</v>
      </c>
      <c r="BY159" s="124">
        <f>SUM(BY160:BY164)</f>
        <v>0</v>
      </c>
      <c r="BZ159" s="124">
        <f>VLOOKUP($C159,'1 预算编制表单'!$C:$BJ,45,FALSE)</f>
        <v>0</v>
      </c>
      <c r="CA159" s="124">
        <f>BZ159-CB159</f>
        <v>0</v>
      </c>
      <c r="CB159" s="124">
        <f>SUM(CB160:CB164)</f>
        <v>0</v>
      </c>
      <c r="CC159" s="124">
        <f>VLOOKUP($C159,'1 预算编制表单'!$C:$BJ,48,FALSE)</f>
        <v>0</v>
      </c>
      <c r="CD159" s="124">
        <f>CC159-CE159</f>
        <v>0</v>
      </c>
      <c r="CE159" s="124">
        <f>SUM(CE160:CE164)</f>
        <v>0</v>
      </c>
      <c r="CF159" s="124">
        <f>VLOOKUP($C159,'1 预算编制表单'!$C:$BJ,51,FALSE)</f>
        <v>0</v>
      </c>
      <c r="CG159" s="124">
        <f>CF159-CH159</f>
        <v>0</v>
      </c>
      <c r="CH159" s="124">
        <f>SUM(CH160:CH164)</f>
        <v>0</v>
      </c>
      <c r="CI159" s="124">
        <f>VLOOKUP($C159,'1 预算编制表单'!$C:$BJ,54,FALSE)</f>
        <v>0</v>
      </c>
      <c r="CJ159" s="124">
        <f>CI159-CK159</f>
        <v>0</v>
      </c>
      <c r="CK159" s="124">
        <f>SUM(CK160:CK164)</f>
        <v>0</v>
      </c>
      <c r="CL159" s="124">
        <f>VLOOKUP($C159,'1 预算编制表单'!$C:$BJ,57,FALSE)</f>
        <v>0</v>
      </c>
      <c r="CM159" s="124">
        <f>CL159-CN159</f>
        <v>0</v>
      </c>
      <c r="CN159" s="124">
        <f>SUM(CN160:CN164)</f>
        <v>0</v>
      </c>
      <c r="CO159" s="124">
        <f>VLOOKUP($C159,'1 预算编制表单'!$C:$BJ,60,FALSE)</f>
        <v>0</v>
      </c>
      <c r="CP159" s="124">
        <f>CO159-CQ159</f>
        <v>0</v>
      </c>
      <c r="CQ159" s="124">
        <f>SUM(CQ160:CQ164)</f>
        <v>0</v>
      </c>
    </row>
    <row r="160" s="86" customFormat="1" ht="24" customHeight="1" outlineLevel="4" spans="1:95">
      <c r="A160" s="125"/>
      <c r="B160" s="126"/>
      <c r="C160" s="127"/>
      <c r="D160" s="125"/>
      <c r="E160" s="126"/>
      <c r="F160" s="126"/>
      <c r="G160" s="126"/>
      <c r="H160" s="128"/>
      <c r="I160" s="128"/>
      <c r="J160" s="128">
        <f t="shared" si="1570"/>
        <v>0</v>
      </c>
      <c r="K160" s="128">
        <v>1</v>
      </c>
      <c r="L160" s="153" t="s">
        <v>2808</v>
      </c>
      <c r="M160" s="154" t="str">
        <f>IFERROR(VLOOKUP($L160,'2-2 引出数据_合同数据仓库'!$B$2:$BP$10000,3,FALSE),0)</f>
        <v>关于迈瑞项目1栋小试剂5号滑升门的维修</v>
      </c>
      <c r="N160" s="128"/>
      <c r="O160" s="154">
        <f>IFERROR(VLOOKUP((LEFT(VLOOKUP($L160,'2-2 引出数据_合同数据仓库'!$B$2:$BP$10000,64,FALSE),15)&amp;(RIGHT(VLOOKUP($L160,'2-2 引出数据_合同数据仓库'!$B$2:$BP$10000,64,FALSE),4)+1)),'2-2 引出数据_合同数据仓库'!$B$2:$BP$10000,3,FALSE),0)</f>
        <v>0</v>
      </c>
      <c r="P160" s="128"/>
      <c r="Q160" s="128" t="str">
        <f>IFERROR(VLOOKUP($L160,'2-2 引出数据_合同数据仓库'!$B$2:$BP$10000,28,FALSE),0)</f>
        <v>2023-08-04</v>
      </c>
      <c r="R160" s="128" t="str">
        <f>IFERROR(VLOOKUP($L160,'2-2 引出数据_合同数据仓库'!$B$2:$BP$10000,29,FALSE),0)</f>
        <v>2023-08-04</v>
      </c>
      <c r="S160" s="128" t="str">
        <f>IFERROR(VLOOKUP($L160,'2-2 引出数据_合同数据仓库'!$B$2:$BP$10000,4,FALSE),0)</f>
        <v>2023-10-31</v>
      </c>
      <c r="T160" s="128"/>
      <c r="U160" s="128">
        <f>IFERROR(VLOOKUP($L160,'2-2 引出数据_合同数据仓库'!$B$2:$BP$10000,15,FALSE),0)</f>
        <v>9623</v>
      </c>
      <c r="V160" s="128">
        <f t="shared" ref="V160:V163" si="1894">U160/(S160-R160+1)*365</f>
        <v>39465.1123595506</v>
      </c>
      <c r="W160" s="128"/>
      <c r="X160" s="160">
        <v>45658</v>
      </c>
      <c r="Y160" s="160">
        <f t="shared" ref="Y160:Y163" si="1895">X160+30</f>
        <v>45688</v>
      </c>
      <c r="Z160" s="164">
        <f t="shared" ref="Z160:Z163" si="1896">IFERROR(IF(($R160-Y160)&gt;=0,0,IF(($S160-X160)&lt;0,0,IF(AND(($S160-Y160)&gt;0,(X160-$R160)&gt;0),$V160/365*(Y160-X160+1),IF(AND(($S160-Y160)&lt;=0,(X160-$R160)&gt;0),$V160/365*($S160-X160+1),$V160/365*(Y160-$R160+1))))),0)</f>
        <v>0</v>
      </c>
      <c r="AA160" s="160">
        <f t="shared" ref="AA160:AA163" si="1897">Y160+1</f>
        <v>45689</v>
      </c>
      <c r="AB160" s="160">
        <f t="shared" ref="AB160:AB163" si="1898">AA160+27</f>
        <v>45716</v>
      </c>
      <c r="AC160" s="164">
        <f t="shared" ref="AC160:AC163" si="1899">IFERROR(IF(($R160-AB160)&gt;=0,0,IF(($S160-AA160)&lt;0,0,IF(AND(($S160-AB160)&gt;0,(AA160-$R160)&gt;0),$V160/365*(AB160-AA160+1),IF(AND(($S160-AB160)&lt;=0,(AA160-$R160)&gt;0),$V160/365*($S160-AA160+1),$V160/365*(AB160-$R160+1))))),0)</f>
        <v>0</v>
      </c>
      <c r="AD160" s="160">
        <f t="shared" ref="AD160:AD163" si="1900">AB160+1</f>
        <v>45717</v>
      </c>
      <c r="AE160" s="160">
        <f t="shared" ref="AE160:AE163" si="1901">AD160+30</f>
        <v>45747</v>
      </c>
      <c r="AF160" s="164">
        <f t="shared" ref="AF160:AF163" si="1902">IFERROR(IF(($R160-AE160)&gt;=0,0,IF(($S160-AD160)&lt;0,0,IF(AND(($S160-AE160)&gt;0,(AD160-$R160)&gt;0),$V160/365*(AE160-AD160+1),IF(AND(($S160-AE160)&lt;=0,(AD160-$R160)&gt;0),$V160/365*($S160-AD160+1),$V160/365*(AE160-$R160+1))))),0)</f>
        <v>0</v>
      </c>
      <c r="AG160" s="160">
        <f t="shared" ref="AG160:AG163" si="1903">AE160+1</f>
        <v>45748</v>
      </c>
      <c r="AH160" s="160">
        <f t="shared" ref="AH160:AH163" si="1904">AG160+29</f>
        <v>45777</v>
      </c>
      <c r="AI160" s="164">
        <f t="shared" ref="AI160:AI163" si="1905">IFERROR(IF(($R160-AH160)&gt;=0,0,IF(($S160-AG160)&lt;0,0,IF(AND(($S160-AH160)&gt;0,(AG160-$R160)&gt;0),$V160/365*(AH160-AG160+1),IF(AND(($S160-AH160)&lt;=0,(AG160-$R160)&gt;0),$V160/365*($S160-AG160+1),$V160/365*(AH160-$R160+1))))),0)</f>
        <v>0</v>
      </c>
      <c r="AJ160" s="160">
        <f t="shared" ref="AJ160:AJ163" si="1906">AH160+1</f>
        <v>45778</v>
      </c>
      <c r="AK160" s="160">
        <f t="shared" ref="AK160:AK163" si="1907">AJ160+30</f>
        <v>45808</v>
      </c>
      <c r="AL160" s="164">
        <f t="shared" ref="AL160:AL163" si="1908">IFERROR(IF(($R160-AK160)&gt;=0,0,IF(($S160-AJ160)&lt;0,0,IF(AND(($S160-AK160)&gt;0,(AJ160-$R160)&gt;0),$V160/365*(AK160-AJ160+1),IF(AND(($S160-AK160)&lt;=0,(AJ160-$R160)&gt;0),$V160/365*($S160-AJ160+1),$V160/365*(AK160-$R160+1))))),0)</f>
        <v>0</v>
      </c>
      <c r="AM160" s="160">
        <f t="shared" ref="AM160:AM163" si="1909">AK160+1</f>
        <v>45809</v>
      </c>
      <c r="AN160" s="160">
        <f t="shared" ref="AN160:AN163" si="1910">AM160+29</f>
        <v>45838</v>
      </c>
      <c r="AO160" s="164">
        <f t="shared" ref="AO160:AO163" si="1911">IFERROR(IF(($R160-AN160)&gt;=0,0,IF(($S160-AM160)&lt;0,0,IF(AND(($S160-AN160)&gt;0,(AM160-$R160)&gt;0),$V160/365*(AN160-AM160+1),IF(AND(($S160-AN160)&lt;=0,(AM160-$R160)&gt;0),$V160/365*($S160-AM160+1),$V160/365*(AN160-$R160+1))))),0)</f>
        <v>0</v>
      </c>
      <c r="AP160" s="160">
        <f t="shared" ref="AP160:AP163" si="1912">AN160+1</f>
        <v>45839</v>
      </c>
      <c r="AQ160" s="160">
        <f t="shared" ref="AQ160:AQ163" si="1913">AP160+30</f>
        <v>45869</v>
      </c>
      <c r="AR160" s="164">
        <f t="shared" ref="AR160:AR163" si="1914">IFERROR(IF(($R160-AQ160)&gt;=0,0,IF(($S160-AP160)&lt;0,0,IF(AND(($S160-AQ160)&gt;0,(AP160-$R160)&gt;0),$V160/365*(AQ160-AP160+1),IF(AND(($S160-AQ160)&lt;=0,(AP160-$R160)&gt;0),$V160/365*($S160-AP160+1),$V160/365*(AQ160-$R160+1))))),0)</f>
        <v>0</v>
      </c>
      <c r="AS160" s="160">
        <f t="shared" ref="AS160:AS163" si="1915">AQ160+1</f>
        <v>45870</v>
      </c>
      <c r="AT160" s="160">
        <f t="shared" ref="AT160:AT163" si="1916">AS160+30</f>
        <v>45900</v>
      </c>
      <c r="AU160" s="164">
        <f t="shared" ref="AU160:AU163" si="1917">IFERROR(IF(($R160-AT160)&gt;=0,0,IF(($S160-AS160)&lt;0,0,IF(AND(($S160-AT160)&gt;0,(AS160-$R160)&gt;0),$V160/365*(AT160-AS160+1),IF(AND(($S160-AT160)&lt;=0,(AS160-$R160)&gt;0),$V160/365*($S160-AS160+1),$V160/365*(AT160-$R160+1))))),0)</f>
        <v>0</v>
      </c>
      <c r="AV160" s="160">
        <f t="shared" ref="AV160:AV163" si="1918">AT160+1</f>
        <v>45901</v>
      </c>
      <c r="AW160" s="160">
        <f t="shared" ref="AW160:AW163" si="1919">AV160+29</f>
        <v>45930</v>
      </c>
      <c r="AX160" s="164">
        <f t="shared" ref="AX160:AX163" si="1920">IFERROR(IF(($R160-AW160)&gt;=0,0,IF(($S160-AV160)&lt;0,0,IF(AND(($S160-AW160)&gt;0,(AV160-$R160)&gt;0),$V160/365*(AW160-AV160+1),IF(AND(($S160-AW160)&lt;=0,(AV160-$R160)&gt;0),$V160/365*($S160-AV160+1),$V160/365*(AW160-$R160+1))))),0)</f>
        <v>0</v>
      </c>
      <c r="AY160" s="160">
        <f t="shared" ref="AY160:AY163" si="1921">AW160+1</f>
        <v>45931</v>
      </c>
      <c r="AZ160" s="160">
        <f t="shared" ref="AZ160:AZ163" si="1922">AY160+30</f>
        <v>45961</v>
      </c>
      <c r="BA160" s="164">
        <f t="shared" ref="BA160:BA163" si="1923">IFERROR(IF(($R160-AZ160)&gt;=0,0,IF(($S160-AY160)&lt;0,0,IF(AND(($S160-AZ160)&gt;0,(AY160-$R160)&gt;0),$V160/365*(AZ160-AY160+1),IF(AND(($S160-AZ160)&lt;=0,(AY160-$R160)&gt;0),$V160/365*($S160-AY160+1),$V160/365*(AZ160-$R160+1))))),0)</f>
        <v>0</v>
      </c>
      <c r="BB160" s="160">
        <f t="shared" ref="BB160:BB163" si="1924">AZ160+1</f>
        <v>45962</v>
      </c>
      <c r="BC160" s="160">
        <f t="shared" ref="BC160:BC163" si="1925">BB160+29</f>
        <v>45991</v>
      </c>
      <c r="BD160" s="164">
        <f t="shared" ref="BD160:BD163" si="1926">IFERROR(IF(($R160-BC160)&gt;=0,0,IF(($S160-BB160)&lt;0,0,IF(AND(($S160-BC160)&gt;0,(BB160-$R160)&gt;0),$V160/365*(BC160-BB160+1),IF(AND(($S160-BC160)&lt;=0,(BB160-$R160)&gt;0),$V160/365*($S160-BB160+1),$V160/365*(BC160-$R160+1))))),0)</f>
        <v>0</v>
      </c>
      <c r="BE160" s="160">
        <f t="shared" ref="BE160:BE163" si="1927">BC160+1</f>
        <v>45992</v>
      </c>
      <c r="BF160" s="160">
        <f t="shared" ref="BF160:BF163" si="1928">BE160+30</f>
        <v>46022</v>
      </c>
      <c r="BG160" s="164">
        <f t="shared" ref="BG160:BG163" si="1929">IFERROR(IF(($R160-BF160)&gt;=0,0,IF(($S160-BE160)&lt;0,0,IF(AND(($S160-BF160)&gt;0,(BE160-$R160)&gt;0),$V160/365*(BF160-BE160+1),IF(AND(($S160-BF160)&lt;=0,(BE160-$R160)&gt;0),$V160/365*($S160-BE160+1),$V160/365*(BF160-$R160+1))))),0)</f>
        <v>0</v>
      </c>
      <c r="BH160" s="160">
        <v>46023</v>
      </c>
      <c r="BI160" s="160">
        <f t="shared" ref="BI160:BI163" si="1930">BH160+30</f>
        <v>46053</v>
      </c>
      <c r="BJ160" s="164">
        <f t="shared" ref="BJ160:BJ163" si="1931">IFERROR(IF(($R160-BI160)&gt;=0,0,IF(($S160-BH160)&lt;0,0,IF(AND(($S160-BI160)&gt;0,(BH160-$R160)&gt;0),$V160/365*(BI160-BH160+1),IF(AND(($S160-BI160)&lt;=0,(BH160-$R160)&gt;0),$V160/365*($S160-BH160+1),$V160/365*(BI160-$R160+1))))),0)</f>
        <v>0</v>
      </c>
      <c r="BK160" s="160">
        <f t="shared" ref="BK160:BK163" si="1932">BI160+1</f>
        <v>46054</v>
      </c>
      <c r="BL160" s="160">
        <f t="shared" ref="BL160:BL163" si="1933">BK160+27</f>
        <v>46081</v>
      </c>
      <c r="BM160" s="164">
        <f t="shared" ref="BM160:BM163" si="1934">IFERROR(IF(($R160-BL160)&gt;=0,0,IF(($S160-BK160)&lt;0,0,IF(AND(($S160-BL160)&gt;0,(BK160-$R160)&gt;0),$V160/365*(BL160-BK160+1),IF(AND(($S160-BL160)&lt;=0,(BK160-$R160)&gt;0),$V160/365*($S160-BK160+1),$V160/365*(BL160-$R160+1))))),0)</f>
        <v>0</v>
      </c>
      <c r="BN160" s="160">
        <f t="shared" ref="BN160:BN163" si="1935">BL160+1</f>
        <v>46082</v>
      </c>
      <c r="BO160" s="160">
        <f t="shared" ref="BO160:BO163" si="1936">BN160+30</f>
        <v>46112</v>
      </c>
      <c r="BP160" s="164">
        <f t="shared" ref="BP160:BP163" si="1937">IFERROR(IF(($R160-BO160)&gt;=0,0,IF(($S160-BN160)&lt;0,0,IF(AND(($S160-BO160)&gt;0,(BN160-$R160)&gt;0),$V160/365*(BO160-BN160+1),IF(AND(($S160-BO160)&lt;=0,(BN160-$R160)&gt;0),$V160/365*($S160-BN160+1),$V160/365*(BO160-$R160+1))))),0)</f>
        <v>0</v>
      </c>
      <c r="BQ160" s="160">
        <f t="shared" ref="BQ160:BQ163" si="1938">BO160+1</f>
        <v>46113</v>
      </c>
      <c r="BR160" s="160">
        <f t="shared" ref="BR160:BR163" si="1939">BQ160+29</f>
        <v>46142</v>
      </c>
      <c r="BS160" s="164">
        <f t="shared" ref="BS160:BS163" si="1940">IFERROR(IF(($R160-BR160)&gt;=0,0,IF(($S160-BQ160)&lt;0,0,IF(AND(($S160-BR160)&gt;0,(BQ160-$R160)&gt;0),$V160/365*(BR160-BQ160+1),IF(AND(($S160-BR160)&lt;=0,(BQ160-$R160)&gt;0),$V160/365*($S160-BQ160+1),$V160/365*(BR160-$R160+1))))),0)</f>
        <v>0</v>
      </c>
      <c r="BT160" s="160">
        <f t="shared" ref="BT160:BT163" si="1941">BR160+1</f>
        <v>46143</v>
      </c>
      <c r="BU160" s="160">
        <f t="shared" ref="BU160:BU163" si="1942">BT160+30</f>
        <v>46173</v>
      </c>
      <c r="BV160" s="164">
        <f t="shared" ref="BV160:BV163" si="1943">IFERROR(IF(($R160-BU160)&gt;=0,0,IF(($S160-BT160)&lt;0,0,IF(AND(($S160-BU160)&gt;0,(BT160-$R160)&gt;0),$V160/365*(BU160-BT160+1),IF(AND(($S160-BU160)&lt;=0,(BT160-$R160)&gt;0),$V160/365*($S160-BT160+1),$V160/365*(BU160-$R160+1))))),0)</f>
        <v>0</v>
      </c>
      <c r="BW160" s="160">
        <f t="shared" ref="BW160:BW163" si="1944">BU160+1</f>
        <v>46174</v>
      </c>
      <c r="BX160" s="160">
        <f t="shared" ref="BX160:BX163" si="1945">BW160+29</f>
        <v>46203</v>
      </c>
      <c r="BY160" s="164">
        <f t="shared" ref="BY160:BY163" si="1946">IFERROR(IF(($R160-BX160)&gt;=0,0,IF(($S160-BW160)&lt;0,0,IF(AND(($S160-BX160)&gt;0,(BW160-$R160)&gt;0),$V160/365*(BX160-BW160+1),IF(AND(($S160-BX160)&lt;=0,(BW160-$R160)&gt;0),$V160/365*($S160-BW160+1),$V160/365*(BX160-$R160+1))))),0)</f>
        <v>0</v>
      </c>
      <c r="BZ160" s="160">
        <f t="shared" ref="BZ160:BZ163" si="1947">BX160+1</f>
        <v>46204</v>
      </c>
      <c r="CA160" s="160">
        <f t="shared" ref="CA160:CA163" si="1948">BZ160+30</f>
        <v>46234</v>
      </c>
      <c r="CB160" s="164">
        <f t="shared" ref="CB160:CB163" si="1949">IFERROR(IF(($R160-CA160)&gt;=0,0,IF(($S160-BZ160)&lt;0,0,IF(AND(($S160-CA160)&gt;0,(BZ160-$R160)&gt;0),$V160/365*(CA160-BZ160+1),IF(AND(($S160-CA160)&lt;=0,(BZ160-$R160)&gt;0),$V160/365*($S160-BZ160+1),$V160/365*(CA160-$R160+1))))),0)</f>
        <v>0</v>
      </c>
      <c r="CC160" s="160">
        <f t="shared" ref="CC160:CC163" si="1950">CA160+1</f>
        <v>46235</v>
      </c>
      <c r="CD160" s="160">
        <f t="shared" ref="CD160:CD163" si="1951">CC160+30</f>
        <v>46265</v>
      </c>
      <c r="CE160" s="164">
        <f t="shared" ref="CE160:CE163" si="1952">IFERROR(IF(($R160-CD160)&gt;=0,0,IF(($S160-CC160)&lt;0,0,IF(AND(($S160-CD160)&gt;0,(CC160-$R160)&gt;0),$V160/365*(CD160-CC160+1),IF(AND(($S160-CD160)&lt;=0,(CC160-$R160)&gt;0),$V160/365*($S160-CC160+1),$V160/365*(CD160-$R160+1))))),0)</f>
        <v>0</v>
      </c>
      <c r="CF160" s="160">
        <f t="shared" ref="CF160:CF163" si="1953">CD160+1</f>
        <v>46266</v>
      </c>
      <c r="CG160" s="160">
        <f t="shared" ref="CG160:CG163" si="1954">CF160+29</f>
        <v>46295</v>
      </c>
      <c r="CH160" s="164">
        <f t="shared" ref="CH160:CH163" si="1955">IFERROR(IF(($R160-CG160)&gt;=0,0,IF(($S160-CF160)&lt;0,0,IF(AND(($S160-CG160)&gt;0,(CF160-$R160)&gt;0),$V160/365*(CG160-CF160+1),IF(AND(($S160-CG160)&lt;=0,(CF160-$R160)&gt;0),$V160/365*($S160-CF160+1),$V160/365*(CG160-$R160+1))))),0)</f>
        <v>0</v>
      </c>
      <c r="CI160" s="160">
        <f t="shared" ref="CI160:CI163" si="1956">CG160+1</f>
        <v>46296</v>
      </c>
      <c r="CJ160" s="160">
        <f t="shared" ref="CJ160:CJ163" si="1957">CI160+30</f>
        <v>46326</v>
      </c>
      <c r="CK160" s="164">
        <f t="shared" ref="CK160:CK163" si="1958">IFERROR(IF(($R160-CJ160)&gt;=0,0,IF(($S160-CI160)&lt;0,0,IF(AND(($S160-CJ160)&gt;0,(CI160-$R160)&gt;0),$V160/365*(CJ160-CI160+1),IF(AND(($S160-CJ160)&lt;=0,(CI160-$R160)&gt;0),$V160/365*($S160-CI160+1),$V160/365*(CJ160-$R160+1))))),0)</f>
        <v>0</v>
      </c>
      <c r="CL160" s="160">
        <f t="shared" ref="CL160:CL163" si="1959">CJ160+1</f>
        <v>46327</v>
      </c>
      <c r="CM160" s="160">
        <f t="shared" ref="CM160:CM163" si="1960">CL160+29</f>
        <v>46356</v>
      </c>
      <c r="CN160" s="164">
        <f t="shared" ref="CN160:CN163" si="1961">IFERROR(IF(($R160-CM160)&gt;=0,0,IF(($S160-CL160)&lt;0,0,IF(AND(($S160-CM160)&gt;0,(CL160-$R160)&gt;0),$V160/365*(CM160-CL160+1),IF(AND(($S160-CM160)&lt;=0,(CL160-$R160)&gt;0),$V160/365*($S160-CL160+1),$V160/365*(CM160-$R160+1))))),0)</f>
        <v>0</v>
      </c>
      <c r="CO160" s="160">
        <f t="shared" ref="CO160:CO163" si="1962">CM160+1</f>
        <v>46357</v>
      </c>
      <c r="CP160" s="160">
        <f t="shared" ref="CP160:CP163" si="1963">CO160+30</f>
        <v>46387</v>
      </c>
      <c r="CQ160" s="164">
        <f t="shared" ref="CQ160:CQ163" si="1964">IFERROR(IF(($R160-CP160)&gt;=0,0,IF(($S160-CO160)&lt;0,0,IF(AND(($S160-CP160)&gt;0,(CO160-$R160)&gt;0),$V160/365*(CP160-CO160+1),IF(AND(($S160-CP160)&lt;=0,(CO160-$R160)&gt;0),$V160/365*($S160-CO160+1),$V160/365*(CP160-$R160+1))))),0)</f>
        <v>0</v>
      </c>
    </row>
    <row r="161" s="86" customFormat="1" ht="24" customHeight="1" outlineLevel="4" spans="1:95">
      <c r="A161" s="125"/>
      <c r="B161" s="126"/>
      <c r="C161" s="127"/>
      <c r="D161" s="125"/>
      <c r="E161" s="126"/>
      <c r="F161" s="126"/>
      <c r="G161" s="126"/>
      <c r="H161" s="128"/>
      <c r="I161" s="128"/>
      <c r="J161" s="128">
        <f t="shared" si="1570"/>
        <v>3045.20547945205</v>
      </c>
      <c r="K161" s="128">
        <f t="shared" ref="K161:K163" si="1965">K160+1</f>
        <v>2</v>
      </c>
      <c r="L161" s="153" t="s">
        <v>2809</v>
      </c>
      <c r="M161" s="154" t="str">
        <f>IFERROR(VLOOKUP($L161,'2-2 引出数据_合同数据仓库'!$B$2:$BP$10000,3,FALSE),0)</f>
        <v>关于迈瑞项目2024年5月7栋3楼C区快速卷帘门维修服务合同评审及盖章</v>
      </c>
      <c r="N161" s="128"/>
      <c r="O161" s="154">
        <f>IFERROR(VLOOKUP((LEFT(VLOOKUP($L161,'2-2 引出数据_合同数据仓库'!$B$2:$BP$10000,64,FALSE),15)&amp;(RIGHT(VLOOKUP($L161,'2-2 引出数据_合同数据仓库'!$B$2:$BP$10000,64,FALSE),4)+1)),'2-2 引出数据_合同数据仓库'!$B$2:$BP$10000,3,FALSE),0)</f>
        <v>0</v>
      </c>
      <c r="P161" s="128"/>
      <c r="Q161" s="128" t="str">
        <f>IFERROR(VLOOKUP($L161,'2-2 引出数据_合同数据仓库'!$B$2:$BP$10000,28,FALSE),0)</f>
        <v>2024-06-24</v>
      </c>
      <c r="R161" s="128" t="str">
        <f>IFERROR(VLOOKUP($L161,'2-2 引出数据_合同数据仓库'!$B$2:$BP$10000,29,FALSE),0)</f>
        <v>2024-07-10</v>
      </c>
      <c r="S161" s="128" t="str">
        <f>IFERROR(VLOOKUP($L161,'2-2 引出数据_合同数据仓库'!$B$2:$BP$10000,4,FALSE),0)</f>
        <v>2025-07-09</v>
      </c>
      <c r="T161" s="128"/>
      <c r="U161" s="128">
        <f>IFERROR(VLOOKUP($L161,'2-2 引出数据_合同数据仓库'!$B$2:$BP$10000,15,FALSE),0)</f>
        <v>5850</v>
      </c>
      <c r="V161" s="128">
        <f t="shared" si="1894"/>
        <v>5850</v>
      </c>
      <c r="W161" s="128"/>
      <c r="X161" s="160">
        <v>45658</v>
      </c>
      <c r="Y161" s="160">
        <f t="shared" si="1895"/>
        <v>45688</v>
      </c>
      <c r="Z161" s="164">
        <f t="shared" si="1896"/>
        <v>496.849315068493</v>
      </c>
      <c r="AA161" s="160">
        <f t="shared" si="1897"/>
        <v>45689</v>
      </c>
      <c r="AB161" s="160">
        <f t="shared" si="1898"/>
        <v>45716</v>
      </c>
      <c r="AC161" s="164">
        <f t="shared" si="1899"/>
        <v>448.767123287671</v>
      </c>
      <c r="AD161" s="160">
        <f t="shared" si="1900"/>
        <v>45717</v>
      </c>
      <c r="AE161" s="160">
        <f t="shared" si="1901"/>
        <v>45747</v>
      </c>
      <c r="AF161" s="164">
        <f t="shared" si="1902"/>
        <v>496.849315068493</v>
      </c>
      <c r="AG161" s="160">
        <f t="shared" si="1903"/>
        <v>45748</v>
      </c>
      <c r="AH161" s="160">
        <f t="shared" si="1904"/>
        <v>45777</v>
      </c>
      <c r="AI161" s="164">
        <f t="shared" si="1905"/>
        <v>480.821917808219</v>
      </c>
      <c r="AJ161" s="160">
        <f t="shared" si="1906"/>
        <v>45778</v>
      </c>
      <c r="AK161" s="160">
        <f t="shared" si="1907"/>
        <v>45808</v>
      </c>
      <c r="AL161" s="164">
        <f t="shared" si="1908"/>
        <v>496.849315068493</v>
      </c>
      <c r="AM161" s="160">
        <f t="shared" si="1909"/>
        <v>45809</v>
      </c>
      <c r="AN161" s="160">
        <f t="shared" si="1910"/>
        <v>45838</v>
      </c>
      <c r="AO161" s="164">
        <f t="shared" si="1911"/>
        <v>480.821917808219</v>
      </c>
      <c r="AP161" s="160">
        <f t="shared" si="1912"/>
        <v>45839</v>
      </c>
      <c r="AQ161" s="160">
        <f t="shared" si="1913"/>
        <v>45869</v>
      </c>
      <c r="AR161" s="164">
        <f t="shared" si="1914"/>
        <v>144.246575342466</v>
      </c>
      <c r="AS161" s="160">
        <f t="shared" si="1915"/>
        <v>45870</v>
      </c>
      <c r="AT161" s="160">
        <f t="shared" si="1916"/>
        <v>45900</v>
      </c>
      <c r="AU161" s="164">
        <f t="shared" si="1917"/>
        <v>0</v>
      </c>
      <c r="AV161" s="160">
        <f t="shared" si="1918"/>
        <v>45901</v>
      </c>
      <c r="AW161" s="160">
        <f t="shared" si="1919"/>
        <v>45930</v>
      </c>
      <c r="AX161" s="164">
        <f t="shared" si="1920"/>
        <v>0</v>
      </c>
      <c r="AY161" s="160">
        <f t="shared" si="1921"/>
        <v>45931</v>
      </c>
      <c r="AZ161" s="160">
        <f t="shared" si="1922"/>
        <v>45961</v>
      </c>
      <c r="BA161" s="164">
        <f t="shared" si="1923"/>
        <v>0</v>
      </c>
      <c r="BB161" s="160">
        <f t="shared" si="1924"/>
        <v>45962</v>
      </c>
      <c r="BC161" s="160">
        <f t="shared" si="1925"/>
        <v>45991</v>
      </c>
      <c r="BD161" s="164">
        <f t="shared" si="1926"/>
        <v>0</v>
      </c>
      <c r="BE161" s="160">
        <f t="shared" si="1927"/>
        <v>45992</v>
      </c>
      <c r="BF161" s="160">
        <f t="shared" si="1928"/>
        <v>46022</v>
      </c>
      <c r="BG161" s="164">
        <f t="shared" si="1929"/>
        <v>0</v>
      </c>
      <c r="BH161" s="160">
        <v>46023</v>
      </c>
      <c r="BI161" s="160">
        <f t="shared" si="1930"/>
        <v>46053</v>
      </c>
      <c r="BJ161" s="164">
        <f t="shared" si="1931"/>
        <v>0</v>
      </c>
      <c r="BK161" s="160">
        <f t="shared" si="1932"/>
        <v>46054</v>
      </c>
      <c r="BL161" s="160">
        <f t="shared" si="1933"/>
        <v>46081</v>
      </c>
      <c r="BM161" s="164">
        <f t="shared" si="1934"/>
        <v>0</v>
      </c>
      <c r="BN161" s="160">
        <f t="shared" si="1935"/>
        <v>46082</v>
      </c>
      <c r="BO161" s="160">
        <f t="shared" si="1936"/>
        <v>46112</v>
      </c>
      <c r="BP161" s="164">
        <f t="shared" si="1937"/>
        <v>0</v>
      </c>
      <c r="BQ161" s="160">
        <f t="shared" si="1938"/>
        <v>46113</v>
      </c>
      <c r="BR161" s="160">
        <f t="shared" si="1939"/>
        <v>46142</v>
      </c>
      <c r="BS161" s="164">
        <f t="shared" si="1940"/>
        <v>0</v>
      </c>
      <c r="BT161" s="160">
        <f t="shared" si="1941"/>
        <v>46143</v>
      </c>
      <c r="BU161" s="160">
        <f t="shared" si="1942"/>
        <v>46173</v>
      </c>
      <c r="BV161" s="164">
        <f t="shared" si="1943"/>
        <v>0</v>
      </c>
      <c r="BW161" s="160">
        <f t="shared" si="1944"/>
        <v>46174</v>
      </c>
      <c r="BX161" s="160">
        <f t="shared" si="1945"/>
        <v>46203</v>
      </c>
      <c r="BY161" s="164">
        <f t="shared" si="1946"/>
        <v>0</v>
      </c>
      <c r="BZ161" s="160">
        <f t="shared" si="1947"/>
        <v>46204</v>
      </c>
      <c r="CA161" s="160">
        <f t="shared" si="1948"/>
        <v>46234</v>
      </c>
      <c r="CB161" s="164">
        <f t="shared" si="1949"/>
        <v>0</v>
      </c>
      <c r="CC161" s="160">
        <f t="shared" si="1950"/>
        <v>46235</v>
      </c>
      <c r="CD161" s="160">
        <f t="shared" si="1951"/>
        <v>46265</v>
      </c>
      <c r="CE161" s="164">
        <f t="shared" si="1952"/>
        <v>0</v>
      </c>
      <c r="CF161" s="160">
        <f t="shared" si="1953"/>
        <v>46266</v>
      </c>
      <c r="CG161" s="160">
        <f t="shared" si="1954"/>
        <v>46295</v>
      </c>
      <c r="CH161" s="164">
        <f t="shared" si="1955"/>
        <v>0</v>
      </c>
      <c r="CI161" s="160">
        <f t="shared" si="1956"/>
        <v>46296</v>
      </c>
      <c r="CJ161" s="160">
        <f t="shared" si="1957"/>
        <v>46326</v>
      </c>
      <c r="CK161" s="164">
        <f t="shared" si="1958"/>
        <v>0</v>
      </c>
      <c r="CL161" s="160">
        <f t="shared" si="1959"/>
        <v>46327</v>
      </c>
      <c r="CM161" s="160">
        <f t="shared" si="1960"/>
        <v>46356</v>
      </c>
      <c r="CN161" s="164">
        <f t="shared" si="1961"/>
        <v>0</v>
      </c>
      <c r="CO161" s="160">
        <f t="shared" si="1962"/>
        <v>46357</v>
      </c>
      <c r="CP161" s="160">
        <f t="shared" si="1963"/>
        <v>46387</v>
      </c>
      <c r="CQ161" s="164">
        <f t="shared" si="1964"/>
        <v>0</v>
      </c>
    </row>
    <row r="162" s="86" customFormat="1" ht="24" customHeight="1" outlineLevel="4" spans="1:95">
      <c r="A162" s="125"/>
      <c r="B162" s="126"/>
      <c r="C162" s="127"/>
      <c r="D162" s="125"/>
      <c r="E162" s="126"/>
      <c r="F162" s="126"/>
      <c r="G162" s="126"/>
      <c r="H162" s="128"/>
      <c r="I162" s="128"/>
      <c r="J162" s="128">
        <f t="shared" si="1570"/>
        <v>0</v>
      </c>
      <c r="K162" s="128">
        <f t="shared" si="1965"/>
        <v>3</v>
      </c>
      <c r="L162" s="153"/>
      <c r="M162" s="154">
        <f>IFERROR(VLOOKUP($L162,'2-2 引出数据_合同数据仓库'!$B$2:$BP$10000,3,FALSE),0)</f>
        <v>0</v>
      </c>
      <c r="N162" s="128"/>
      <c r="O162" s="154">
        <f>IFERROR(VLOOKUP((LEFT(VLOOKUP($L162,'2-2 引出数据_合同数据仓库'!$B$2:$BP$10000,64,FALSE),15)&amp;(RIGHT(VLOOKUP($L162,'2-2 引出数据_合同数据仓库'!$B$2:$BP$10000,64,FALSE),4)+1)),'2-2 引出数据_合同数据仓库'!$B$2:$BP$10000,3,FALSE),0)</f>
        <v>0</v>
      </c>
      <c r="P162" s="128"/>
      <c r="Q162" s="128">
        <f>IFERROR(VLOOKUP($L162,'2-2 引出数据_合同数据仓库'!$B$2:$BP$10000,28,FALSE),0)</f>
        <v>0</v>
      </c>
      <c r="R162" s="128">
        <f>IFERROR(VLOOKUP($L162,'2-2 引出数据_合同数据仓库'!$B$2:$BP$10000,29,FALSE),0)</f>
        <v>0</v>
      </c>
      <c r="S162" s="128">
        <f>IFERROR(VLOOKUP($L162,'2-2 引出数据_合同数据仓库'!$B$2:$BP$10000,4,FALSE),0)</f>
        <v>0</v>
      </c>
      <c r="T162" s="128"/>
      <c r="U162" s="128">
        <f>IFERROR(VLOOKUP($L162,'2-2 引出数据_合同数据仓库'!$B$2:$BP$10000,15,FALSE),0)</f>
        <v>0</v>
      </c>
      <c r="V162" s="128">
        <f t="shared" si="1894"/>
        <v>0</v>
      </c>
      <c r="W162" s="128"/>
      <c r="X162" s="160">
        <v>45658</v>
      </c>
      <c r="Y162" s="160">
        <f t="shared" si="1895"/>
        <v>45688</v>
      </c>
      <c r="Z162" s="164">
        <f t="shared" si="1896"/>
        <v>0</v>
      </c>
      <c r="AA162" s="160">
        <f t="shared" si="1897"/>
        <v>45689</v>
      </c>
      <c r="AB162" s="160">
        <f t="shared" si="1898"/>
        <v>45716</v>
      </c>
      <c r="AC162" s="164">
        <f t="shared" si="1899"/>
        <v>0</v>
      </c>
      <c r="AD162" s="160">
        <f t="shared" si="1900"/>
        <v>45717</v>
      </c>
      <c r="AE162" s="160">
        <f t="shared" si="1901"/>
        <v>45747</v>
      </c>
      <c r="AF162" s="164">
        <f t="shared" si="1902"/>
        <v>0</v>
      </c>
      <c r="AG162" s="160">
        <f t="shared" si="1903"/>
        <v>45748</v>
      </c>
      <c r="AH162" s="160">
        <f t="shared" si="1904"/>
        <v>45777</v>
      </c>
      <c r="AI162" s="164">
        <f t="shared" si="1905"/>
        <v>0</v>
      </c>
      <c r="AJ162" s="160">
        <f t="shared" si="1906"/>
        <v>45778</v>
      </c>
      <c r="AK162" s="160">
        <f t="shared" si="1907"/>
        <v>45808</v>
      </c>
      <c r="AL162" s="164">
        <f t="shared" si="1908"/>
        <v>0</v>
      </c>
      <c r="AM162" s="160">
        <f t="shared" si="1909"/>
        <v>45809</v>
      </c>
      <c r="AN162" s="160">
        <f t="shared" si="1910"/>
        <v>45838</v>
      </c>
      <c r="AO162" s="164">
        <f t="shared" si="1911"/>
        <v>0</v>
      </c>
      <c r="AP162" s="160">
        <f t="shared" si="1912"/>
        <v>45839</v>
      </c>
      <c r="AQ162" s="160">
        <f t="shared" si="1913"/>
        <v>45869</v>
      </c>
      <c r="AR162" s="164">
        <f t="shared" si="1914"/>
        <v>0</v>
      </c>
      <c r="AS162" s="160">
        <f t="shared" si="1915"/>
        <v>45870</v>
      </c>
      <c r="AT162" s="160">
        <f t="shared" si="1916"/>
        <v>45900</v>
      </c>
      <c r="AU162" s="164">
        <f t="shared" si="1917"/>
        <v>0</v>
      </c>
      <c r="AV162" s="160">
        <f t="shared" si="1918"/>
        <v>45901</v>
      </c>
      <c r="AW162" s="160">
        <f t="shared" si="1919"/>
        <v>45930</v>
      </c>
      <c r="AX162" s="164">
        <f t="shared" si="1920"/>
        <v>0</v>
      </c>
      <c r="AY162" s="160">
        <f t="shared" si="1921"/>
        <v>45931</v>
      </c>
      <c r="AZ162" s="160">
        <f t="shared" si="1922"/>
        <v>45961</v>
      </c>
      <c r="BA162" s="164">
        <f t="shared" si="1923"/>
        <v>0</v>
      </c>
      <c r="BB162" s="160">
        <f t="shared" si="1924"/>
        <v>45962</v>
      </c>
      <c r="BC162" s="160">
        <f t="shared" si="1925"/>
        <v>45991</v>
      </c>
      <c r="BD162" s="164">
        <f t="shared" si="1926"/>
        <v>0</v>
      </c>
      <c r="BE162" s="160">
        <f t="shared" si="1927"/>
        <v>45992</v>
      </c>
      <c r="BF162" s="160">
        <f t="shared" si="1928"/>
        <v>46022</v>
      </c>
      <c r="BG162" s="164">
        <f t="shared" si="1929"/>
        <v>0</v>
      </c>
      <c r="BH162" s="160">
        <v>46023</v>
      </c>
      <c r="BI162" s="160">
        <f t="shared" si="1930"/>
        <v>46053</v>
      </c>
      <c r="BJ162" s="164">
        <f t="shared" si="1931"/>
        <v>0</v>
      </c>
      <c r="BK162" s="160">
        <f t="shared" si="1932"/>
        <v>46054</v>
      </c>
      <c r="BL162" s="160">
        <f t="shared" si="1933"/>
        <v>46081</v>
      </c>
      <c r="BM162" s="164">
        <f t="shared" si="1934"/>
        <v>0</v>
      </c>
      <c r="BN162" s="160">
        <f t="shared" si="1935"/>
        <v>46082</v>
      </c>
      <c r="BO162" s="160">
        <f t="shared" si="1936"/>
        <v>46112</v>
      </c>
      <c r="BP162" s="164">
        <f t="shared" si="1937"/>
        <v>0</v>
      </c>
      <c r="BQ162" s="160">
        <f t="shared" si="1938"/>
        <v>46113</v>
      </c>
      <c r="BR162" s="160">
        <f t="shared" si="1939"/>
        <v>46142</v>
      </c>
      <c r="BS162" s="164">
        <f t="shared" si="1940"/>
        <v>0</v>
      </c>
      <c r="BT162" s="160">
        <f t="shared" si="1941"/>
        <v>46143</v>
      </c>
      <c r="BU162" s="160">
        <f t="shared" si="1942"/>
        <v>46173</v>
      </c>
      <c r="BV162" s="164">
        <f t="shared" si="1943"/>
        <v>0</v>
      </c>
      <c r="BW162" s="160">
        <f t="shared" si="1944"/>
        <v>46174</v>
      </c>
      <c r="BX162" s="160">
        <f t="shared" si="1945"/>
        <v>46203</v>
      </c>
      <c r="BY162" s="164">
        <f t="shared" si="1946"/>
        <v>0</v>
      </c>
      <c r="BZ162" s="160">
        <f t="shared" si="1947"/>
        <v>46204</v>
      </c>
      <c r="CA162" s="160">
        <f t="shared" si="1948"/>
        <v>46234</v>
      </c>
      <c r="CB162" s="164">
        <f t="shared" si="1949"/>
        <v>0</v>
      </c>
      <c r="CC162" s="160">
        <f t="shared" si="1950"/>
        <v>46235</v>
      </c>
      <c r="CD162" s="160">
        <f t="shared" si="1951"/>
        <v>46265</v>
      </c>
      <c r="CE162" s="164">
        <f t="shared" si="1952"/>
        <v>0</v>
      </c>
      <c r="CF162" s="160">
        <f t="shared" si="1953"/>
        <v>46266</v>
      </c>
      <c r="CG162" s="160">
        <f t="shared" si="1954"/>
        <v>46295</v>
      </c>
      <c r="CH162" s="164">
        <f t="shared" si="1955"/>
        <v>0</v>
      </c>
      <c r="CI162" s="160">
        <f t="shared" si="1956"/>
        <v>46296</v>
      </c>
      <c r="CJ162" s="160">
        <f t="shared" si="1957"/>
        <v>46326</v>
      </c>
      <c r="CK162" s="164">
        <f t="shared" si="1958"/>
        <v>0</v>
      </c>
      <c r="CL162" s="160">
        <f t="shared" si="1959"/>
        <v>46327</v>
      </c>
      <c r="CM162" s="160">
        <f t="shared" si="1960"/>
        <v>46356</v>
      </c>
      <c r="CN162" s="164">
        <f t="shared" si="1961"/>
        <v>0</v>
      </c>
      <c r="CO162" s="160">
        <f t="shared" si="1962"/>
        <v>46357</v>
      </c>
      <c r="CP162" s="160">
        <f t="shared" si="1963"/>
        <v>46387</v>
      </c>
      <c r="CQ162" s="164">
        <f t="shared" si="1964"/>
        <v>0</v>
      </c>
    </row>
    <row r="163" s="86" customFormat="1" ht="24" customHeight="1" outlineLevel="4" spans="1:95">
      <c r="A163" s="125"/>
      <c r="B163" s="126"/>
      <c r="C163" s="127"/>
      <c r="D163" s="125"/>
      <c r="E163" s="126"/>
      <c r="F163" s="126"/>
      <c r="G163" s="126"/>
      <c r="H163" s="128"/>
      <c r="I163" s="128"/>
      <c r="J163" s="128">
        <f t="shared" si="1570"/>
        <v>0</v>
      </c>
      <c r="K163" s="128">
        <f t="shared" si="1965"/>
        <v>4</v>
      </c>
      <c r="L163" s="153"/>
      <c r="M163" s="154">
        <f>IFERROR(VLOOKUP($L163,'2-2 引出数据_合同数据仓库'!$B$2:$BP$10000,3,FALSE),0)</f>
        <v>0</v>
      </c>
      <c r="N163" s="128"/>
      <c r="O163" s="154">
        <f>IFERROR(VLOOKUP((LEFT(VLOOKUP($L163,'2-2 引出数据_合同数据仓库'!$B$2:$BP$10000,64,FALSE),15)&amp;(RIGHT(VLOOKUP($L163,'2-2 引出数据_合同数据仓库'!$B$2:$BP$10000,64,FALSE),4)+1)),'2-2 引出数据_合同数据仓库'!$B$2:$BP$10000,3,FALSE),0)</f>
        <v>0</v>
      </c>
      <c r="P163" s="128"/>
      <c r="Q163" s="128">
        <f>IFERROR(VLOOKUP($L163,'2-2 引出数据_合同数据仓库'!$B$2:$BP$10000,28,FALSE),0)</f>
        <v>0</v>
      </c>
      <c r="R163" s="128">
        <f>IFERROR(VLOOKUP($L163,'2-2 引出数据_合同数据仓库'!$B$2:$BP$10000,29,FALSE),0)</f>
        <v>0</v>
      </c>
      <c r="S163" s="128">
        <f>IFERROR(VLOOKUP($L163,'2-2 引出数据_合同数据仓库'!$B$2:$BP$10000,4,FALSE),0)</f>
        <v>0</v>
      </c>
      <c r="T163" s="128"/>
      <c r="U163" s="128">
        <f>IFERROR(VLOOKUP($L163,'2-2 引出数据_合同数据仓库'!$B$2:$BP$10000,15,FALSE),0)</f>
        <v>0</v>
      </c>
      <c r="V163" s="128">
        <f t="shared" si="1894"/>
        <v>0</v>
      </c>
      <c r="W163" s="128"/>
      <c r="X163" s="160">
        <v>45658</v>
      </c>
      <c r="Y163" s="160">
        <f t="shared" si="1895"/>
        <v>45688</v>
      </c>
      <c r="Z163" s="164">
        <f t="shared" si="1896"/>
        <v>0</v>
      </c>
      <c r="AA163" s="160">
        <f t="shared" si="1897"/>
        <v>45689</v>
      </c>
      <c r="AB163" s="160">
        <f t="shared" si="1898"/>
        <v>45716</v>
      </c>
      <c r="AC163" s="164">
        <f t="shared" si="1899"/>
        <v>0</v>
      </c>
      <c r="AD163" s="160">
        <f t="shared" si="1900"/>
        <v>45717</v>
      </c>
      <c r="AE163" s="160">
        <f t="shared" si="1901"/>
        <v>45747</v>
      </c>
      <c r="AF163" s="164">
        <f t="shared" si="1902"/>
        <v>0</v>
      </c>
      <c r="AG163" s="160">
        <f t="shared" si="1903"/>
        <v>45748</v>
      </c>
      <c r="AH163" s="160">
        <f t="shared" si="1904"/>
        <v>45777</v>
      </c>
      <c r="AI163" s="164">
        <f t="shared" si="1905"/>
        <v>0</v>
      </c>
      <c r="AJ163" s="160">
        <f t="shared" si="1906"/>
        <v>45778</v>
      </c>
      <c r="AK163" s="160">
        <f t="shared" si="1907"/>
        <v>45808</v>
      </c>
      <c r="AL163" s="164">
        <f t="shared" si="1908"/>
        <v>0</v>
      </c>
      <c r="AM163" s="160">
        <f t="shared" si="1909"/>
        <v>45809</v>
      </c>
      <c r="AN163" s="160">
        <f t="shared" si="1910"/>
        <v>45838</v>
      </c>
      <c r="AO163" s="164">
        <f t="shared" si="1911"/>
        <v>0</v>
      </c>
      <c r="AP163" s="160">
        <f t="shared" si="1912"/>
        <v>45839</v>
      </c>
      <c r="AQ163" s="160">
        <f t="shared" si="1913"/>
        <v>45869</v>
      </c>
      <c r="AR163" s="164">
        <f t="shared" si="1914"/>
        <v>0</v>
      </c>
      <c r="AS163" s="160">
        <f t="shared" si="1915"/>
        <v>45870</v>
      </c>
      <c r="AT163" s="160">
        <f t="shared" si="1916"/>
        <v>45900</v>
      </c>
      <c r="AU163" s="164">
        <f t="shared" si="1917"/>
        <v>0</v>
      </c>
      <c r="AV163" s="160">
        <f t="shared" si="1918"/>
        <v>45901</v>
      </c>
      <c r="AW163" s="160">
        <f t="shared" si="1919"/>
        <v>45930</v>
      </c>
      <c r="AX163" s="164">
        <f t="shared" si="1920"/>
        <v>0</v>
      </c>
      <c r="AY163" s="160">
        <f t="shared" si="1921"/>
        <v>45931</v>
      </c>
      <c r="AZ163" s="160">
        <f t="shared" si="1922"/>
        <v>45961</v>
      </c>
      <c r="BA163" s="164">
        <f t="shared" si="1923"/>
        <v>0</v>
      </c>
      <c r="BB163" s="160">
        <f t="shared" si="1924"/>
        <v>45962</v>
      </c>
      <c r="BC163" s="160">
        <f t="shared" si="1925"/>
        <v>45991</v>
      </c>
      <c r="BD163" s="164">
        <f t="shared" si="1926"/>
        <v>0</v>
      </c>
      <c r="BE163" s="160">
        <f t="shared" si="1927"/>
        <v>45992</v>
      </c>
      <c r="BF163" s="160">
        <f t="shared" si="1928"/>
        <v>46022</v>
      </c>
      <c r="BG163" s="164">
        <f t="shared" si="1929"/>
        <v>0</v>
      </c>
      <c r="BH163" s="160">
        <v>46023</v>
      </c>
      <c r="BI163" s="160">
        <f t="shared" si="1930"/>
        <v>46053</v>
      </c>
      <c r="BJ163" s="164">
        <f t="shared" si="1931"/>
        <v>0</v>
      </c>
      <c r="BK163" s="160">
        <f t="shared" si="1932"/>
        <v>46054</v>
      </c>
      <c r="BL163" s="160">
        <f t="shared" si="1933"/>
        <v>46081</v>
      </c>
      <c r="BM163" s="164">
        <f t="shared" si="1934"/>
        <v>0</v>
      </c>
      <c r="BN163" s="160">
        <f t="shared" si="1935"/>
        <v>46082</v>
      </c>
      <c r="BO163" s="160">
        <f t="shared" si="1936"/>
        <v>46112</v>
      </c>
      <c r="BP163" s="164">
        <f t="shared" si="1937"/>
        <v>0</v>
      </c>
      <c r="BQ163" s="160">
        <f t="shared" si="1938"/>
        <v>46113</v>
      </c>
      <c r="BR163" s="160">
        <f t="shared" si="1939"/>
        <v>46142</v>
      </c>
      <c r="BS163" s="164">
        <f t="shared" si="1940"/>
        <v>0</v>
      </c>
      <c r="BT163" s="160">
        <f t="shared" si="1941"/>
        <v>46143</v>
      </c>
      <c r="BU163" s="160">
        <f t="shared" si="1942"/>
        <v>46173</v>
      </c>
      <c r="BV163" s="164">
        <f t="shared" si="1943"/>
        <v>0</v>
      </c>
      <c r="BW163" s="160">
        <f t="shared" si="1944"/>
        <v>46174</v>
      </c>
      <c r="BX163" s="160">
        <f t="shared" si="1945"/>
        <v>46203</v>
      </c>
      <c r="BY163" s="164">
        <f t="shared" si="1946"/>
        <v>0</v>
      </c>
      <c r="BZ163" s="160">
        <f t="shared" si="1947"/>
        <v>46204</v>
      </c>
      <c r="CA163" s="160">
        <f t="shared" si="1948"/>
        <v>46234</v>
      </c>
      <c r="CB163" s="164">
        <f t="shared" si="1949"/>
        <v>0</v>
      </c>
      <c r="CC163" s="160">
        <f t="shared" si="1950"/>
        <v>46235</v>
      </c>
      <c r="CD163" s="160">
        <f t="shared" si="1951"/>
        <v>46265</v>
      </c>
      <c r="CE163" s="164">
        <f t="shared" si="1952"/>
        <v>0</v>
      </c>
      <c r="CF163" s="160">
        <f t="shared" si="1953"/>
        <v>46266</v>
      </c>
      <c r="CG163" s="160">
        <f t="shared" si="1954"/>
        <v>46295</v>
      </c>
      <c r="CH163" s="164">
        <f t="shared" si="1955"/>
        <v>0</v>
      </c>
      <c r="CI163" s="160">
        <f t="shared" si="1956"/>
        <v>46296</v>
      </c>
      <c r="CJ163" s="160">
        <f t="shared" si="1957"/>
        <v>46326</v>
      </c>
      <c r="CK163" s="164">
        <f t="shared" si="1958"/>
        <v>0</v>
      </c>
      <c r="CL163" s="160">
        <f t="shared" si="1959"/>
        <v>46327</v>
      </c>
      <c r="CM163" s="160">
        <f t="shared" si="1960"/>
        <v>46356</v>
      </c>
      <c r="CN163" s="164">
        <f t="shared" si="1961"/>
        <v>0</v>
      </c>
      <c r="CO163" s="160">
        <f t="shared" si="1962"/>
        <v>46357</v>
      </c>
      <c r="CP163" s="160">
        <f t="shared" si="1963"/>
        <v>46387</v>
      </c>
      <c r="CQ163" s="164">
        <f t="shared" si="1964"/>
        <v>0</v>
      </c>
    </row>
    <row r="164" s="86" customFormat="1" ht="24" customHeight="1" outlineLevel="4" spans="1:95">
      <c r="A164" s="129" t="s">
        <v>2806</v>
      </c>
      <c r="B164" s="130"/>
      <c r="C164" s="130"/>
      <c r="D164" s="130"/>
      <c r="E164" s="130"/>
      <c r="F164" s="130"/>
      <c r="G164" s="131"/>
      <c r="H164" s="132"/>
      <c r="I164" s="132"/>
      <c r="J164" s="132"/>
      <c r="K164" s="132"/>
      <c r="L164" s="155"/>
      <c r="M164" s="155"/>
      <c r="N164" s="132"/>
      <c r="O164" s="132"/>
      <c r="P164" s="132"/>
      <c r="Q164" s="132"/>
      <c r="R164" s="132"/>
      <c r="S164" s="132"/>
      <c r="T164" s="132"/>
      <c r="U164" s="132"/>
      <c r="V164" s="132"/>
      <c r="W164" s="132"/>
      <c r="X164" s="132"/>
      <c r="Y164" s="132"/>
      <c r="Z164" s="132"/>
      <c r="AA164" s="132"/>
      <c r="AB164" s="132"/>
      <c r="AC164" s="132"/>
      <c r="AD164" s="132"/>
      <c r="AE164" s="132"/>
      <c r="AF164" s="132"/>
      <c r="AG164" s="132"/>
      <c r="AH164" s="132"/>
      <c r="AI164" s="132"/>
      <c r="AJ164" s="132"/>
      <c r="AK164" s="132"/>
      <c r="AL164" s="132"/>
      <c r="AM164" s="132"/>
      <c r="AN164" s="132"/>
      <c r="AO164" s="132"/>
      <c r="AP164" s="132"/>
      <c r="AQ164" s="132"/>
      <c r="AR164" s="132"/>
      <c r="AS164" s="132"/>
      <c r="AT164" s="132"/>
      <c r="AU164" s="132"/>
      <c r="AV164" s="132"/>
      <c r="AW164" s="132"/>
      <c r="AX164" s="132"/>
      <c r="AY164" s="132"/>
      <c r="AZ164" s="132"/>
      <c r="BA164" s="132"/>
      <c r="BB164" s="132"/>
      <c r="BC164" s="132"/>
      <c r="BD164" s="132"/>
      <c r="BE164" s="132"/>
      <c r="BF164" s="132"/>
      <c r="BG164" s="132"/>
      <c r="BH164" s="132"/>
      <c r="BI164" s="132"/>
      <c r="BJ164" s="132"/>
      <c r="BK164" s="132"/>
      <c r="BL164" s="132"/>
      <c r="BM164" s="132"/>
      <c r="BN164" s="132"/>
      <c r="BO164" s="132"/>
      <c r="BP164" s="132"/>
      <c r="BQ164" s="132"/>
      <c r="BR164" s="132"/>
      <c r="BS164" s="132"/>
      <c r="BT164" s="132"/>
      <c r="BU164" s="132"/>
      <c r="BV164" s="132"/>
      <c r="BW164" s="132"/>
      <c r="BX164" s="132"/>
      <c r="BY164" s="132"/>
      <c r="BZ164" s="132"/>
      <c r="CA164" s="132"/>
      <c r="CB164" s="132"/>
      <c r="CC164" s="132"/>
      <c r="CD164" s="132"/>
      <c r="CE164" s="132"/>
      <c r="CF164" s="132"/>
      <c r="CG164" s="132"/>
      <c r="CH164" s="132"/>
      <c r="CI164" s="132"/>
      <c r="CJ164" s="132"/>
      <c r="CK164" s="132"/>
      <c r="CL164" s="132"/>
      <c r="CM164" s="132"/>
      <c r="CN164" s="132"/>
      <c r="CO164" s="132"/>
      <c r="CP164" s="132"/>
      <c r="CQ164" s="132"/>
    </row>
    <row r="165" ht="24" customHeight="1" outlineLevel="3" spans="1:95">
      <c r="A165" s="121"/>
      <c r="B165" s="122" t="s">
        <v>784</v>
      </c>
      <c r="C165" s="123" t="s">
        <v>75</v>
      </c>
      <c r="D165" s="121" t="s">
        <v>68</v>
      </c>
      <c r="E165" s="122"/>
      <c r="F165" s="122"/>
      <c r="G165" s="122"/>
      <c r="H165" s="124">
        <f>X165+AA165+AD165+AG165+AJ165+AM165+AP165+AS165+AV165+AY165+BB165+BE165</f>
        <v>0</v>
      </c>
      <c r="I165" s="124">
        <f>Y165+AB165+AE165+AH165+AK165+AN165+AQ165+AT165+AW165+AZ165+BC165+BF165</f>
        <v>0</v>
      </c>
      <c r="J165" s="124">
        <f t="shared" si="1570"/>
        <v>0</v>
      </c>
      <c r="K165" s="124"/>
      <c r="L165" s="152"/>
      <c r="M165" s="152"/>
      <c r="N165" s="124"/>
      <c r="O165" s="124"/>
      <c r="P165" s="124"/>
      <c r="Q165" s="124"/>
      <c r="R165" s="124"/>
      <c r="S165" s="124"/>
      <c r="T165" s="124"/>
      <c r="U165" s="124"/>
      <c r="V165" s="124"/>
      <c r="W165" s="124"/>
      <c r="X165" s="124">
        <f>VLOOKUP($C165,'1 预算编制表单'!$C:$BJ,27,FALSE)</f>
        <v>0</v>
      </c>
      <c r="Y165" s="124">
        <f>X165-Z165</f>
        <v>0</v>
      </c>
      <c r="Z165" s="124">
        <f>SUM(Z166:Z170)</f>
        <v>0</v>
      </c>
      <c r="AA165" s="124">
        <f>VLOOKUP($C165,'1 预算编制表单'!$C:$BJ,30,FALSE)</f>
        <v>0</v>
      </c>
      <c r="AB165" s="124">
        <f>AA165-AC165</f>
        <v>0</v>
      </c>
      <c r="AC165" s="124">
        <f>SUM(AC166:AC170)</f>
        <v>0</v>
      </c>
      <c r="AD165" s="124">
        <f>VLOOKUP($C165,'1 预算编制表单'!$C:$BJ,33,FALSE)</f>
        <v>0</v>
      </c>
      <c r="AE165" s="124">
        <f>AD165-AF165</f>
        <v>0</v>
      </c>
      <c r="AF165" s="124">
        <f>SUM(AF166:AF170)</f>
        <v>0</v>
      </c>
      <c r="AG165" s="124">
        <f>VLOOKUP($C165,'1 预算编制表单'!$C:$BJ,36,FALSE)</f>
        <v>0</v>
      </c>
      <c r="AH165" s="124">
        <f>AG165-AI165</f>
        <v>0</v>
      </c>
      <c r="AI165" s="124">
        <f>SUM(AI166:AI170)</f>
        <v>0</v>
      </c>
      <c r="AJ165" s="124">
        <f>VLOOKUP($C165,'1 预算编制表单'!$C:$BJ,39,FALSE)</f>
        <v>0</v>
      </c>
      <c r="AK165" s="124">
        <f>AJ165-AL165</f>
        <v>0</v>
      </c>
      <c r="AL165" s="124">
        <f>SUM(AL166:AL170)</f>
        <v>0</v>
      </c>
      <c r="AM165" s="124">
        <f>VLOOKUP($C165,'1 预算编制表单'!$C:$BJ,42,FALSE)</f>
        <v>0</v>
      </c>
      <c r="AN165" s="124">
        <f>AM165-AO165</f>
        <v>0</v>
      </c>
      <c r="AO165" s="124">
        <f>SUM(AO166:AO170)</f>
        <v>0</v>
      </c>
      <c r="AP165" s="124">
        <f>VLOOKUP($C165,'1 预算编制表单'!$C:$BJ,45,FALSE)</f>
        <v>0</v>
      </c>
      <c r="AQ165" s="124">
        <f>AP165-AR165</f>
        <v>0</v>
      </c>
      <c r="AR165" s="124">
        <f>SUM(AR166:AR170)</f>
        <v>0</v>
      </c>
      <c r="AS165" s="124">
        <f>VLOOKUP($C165,'1 预算编制表单'!$C:$BJ,48,FALSE)</f>
        <v>0</v>
      </c>
      <c r="AT165" s="124">
        <f>AS165-AU165</f>
        <v>0</v>
      </c>
      <c r="AU165" s="124">
        <f>SUM(AU166:AU170)</f>
        <v>0</v>
      </c>
      <c r="AV165" s="124">
        <f>VLOOKUP($C165,'1 预算编制表单'!$C:$BJ,51,FALSE)</f>
        <v>0</v>
      </c>
      <c r="AW165" s="124">
        <f>AV165-AX165</f>
        <v>0</v>
      </c>
      <c r="AX165" s="124">
        <f>SUM(AX166:AX170)</f>
        <v>0</v>
      </c>
      <c r="AY165" s="124">
        <f>VLOOKUP($C165,'1 预算编制表单'!$C:$BJ,54,FALSE)</f>
        <v>0</v>
      </c>
      <c r="AZ165" s="124">
        <f>AY165-BA165</f>
        <v>0</v>
      </c>
      <c r="BA165" s="124">
        <f>SUM(BA166:BA170)</f>
        <v>0</v>
      </c>
      <c r="BB165" s="124">
        <f>VLOOKUP($C165,'1 预算编制表单'!$C:$BJ,57,FALSE)</f>
        <v>0</v>
      </c>
      <c r="BC165" s="124">
        <f>BB165-BD165</f>
        <v>0</v>
      </c>
      <c r="BD165" s="124">
        <f>SUM(BD166:BD170)</f>
        <v>0</v>
      </c>
      <c r="BE165" s="124">
        <f>VLOOKUP($C165,'1 预算编制表单'!$C:$BJ,60,FALSE)</f>
        <v>0</v>
      </c>
      <c r="BF165" s="124">
        <f>BE165-BG165</f>
        <v>0</v>
      </c>
      <c r="BG165" s="124">
        <f>SUM(BG166:BG170)</f>
        <v>0</v>
      </c>
      <c r="BH165" s="124">
        <f>VLOOKUP($C165,'1 预算编制表单'!$C:$BJ,27,FALSE)</f>
        <v>0</v>
      </c>
      <c r="BI165" s="124">
        <f>BH165-BJ165</f>
        <v>0</v>
      </c>
      <c r="BJ165" s="124">
        <f>SUM(BJ166:BJ170)</f>
        <v>0</v>
      </c>
      <c r="BK165" s="124">
        <f>VLOOKUP($C165,'1 预算编制表单'!$C:$BJ,30,FALSE)</f>
        <v>0</v>
      </c>
      <c r="BL165" s="124">
        <f>BK165-BM165</f>
        <v>0</v>
      </c>
      <c r="BM165" s="124">
        <f>SUM(BM166:BM170)</f>
        <v>0</v>
      </c>
      <c r="BN165" s="124">
        <f>VLOOKUP($C165,'1 预算编制表单'!$C:$BJ,33,FALSE)</f>
        <v>0</v>
      </c>
      <c r="BO165" s="124">
        <f>BN165-BP165</f>
        <v>0</v>
      </c>
      <c r="BP165" s="124">
        <f>SUM(BP166:BP170)</f>
        <v>0</v>
      </c>
      <c r="BQ165" s="124">
        <f>VLOOKUP($C165,'1 预算编制表单'!$C:$BJ,36,FALSE)</f>
        <v>0</v>
      </c>
      <c r="BR165" s="124">
        <f>BQ165-BS165</f>
        <v>0</v>
      </c>
      <c r="BS165" s="124">
        <f>SUM(BS166:BS170)</f>
        <v>0</v>
      </c>
      <c r="BT165" s="124">
        <f>VLOOKUP($C165,'1 预算编制表单'!$C:$BJ,39,FALSE)</f>
        <v>0</v>
      </c>
      <c r="BU165" s="124">
        <f>BT165-BV165</f>
        <v>0</v>
      </c>
      <c r="BV165" s="124">
        <f>SUM(BV166:BV170)</f>
        <v>0</v>
      </c>
      <c r="BW165" s="124">
        <f>VLOOKUP($C165,'1 预算编制表单'!$C:$BJ,42,FALSE)</f>
        <v>0</v>
      </c>
      <c r="BX165" s="124">
        <f>BW165-BY165</f>
        <v>0</v>
      </c>
      <c r="BY165" s="124">
        <f>SUM(BY166:BY170)</f>
        <v>0</v>
      </c>
      <c r="BZ165" s="124">
        <f>VLOOKUP($C165,'1 预算编制表单'!$C:$BJ,45,FALSE)</f>
        <v>0</v>
      </c>
      <c r="CA165" s="124">
        <f>BZ165-CB165</f>
        <v>0</v>
      </c>
      <c r="CB165" s="124">
        <f>SUM(CB166:CB170)</f>
        <v>0</v>
      </c>
      <c r="CC165" s="124">
        <f>VLOOKUP($C165,'1 预算编制表单'!$C:$BJ,48,FALSE)</f>
        <v>0</v>
      </c>
      <c r="CD165" s="124">
        <f>CC165-CE165</f>
        <v>0</v>
      </c>
      <c r="CE165" s="124">
        <f>SUM(CE166:CE170)</f>
        <v>0</v>
      </c>
      <c r="CF165" s="124">
        <f>VLOOKUP($C165,'1 预算编制表单'!$C:$BJ,51,FALSE)</f>
        <v>0</v>
      </c>
      <c r="CG165" s="124">
        <f>CF165-CH165</f>
        <v>0</v>
      </c>
      <c r="CH165" s="124">
        <f>SUM(CH166:CH170)</f>
        <v>0</v>
      </c>
      <c r="CI165" s="124">
        <f>VLOOKUP($C165,'1 预算编制表单'!$C:$BJ,54,FALSE)</f>
        <v>0</v>
      </c>
      <c r="CJ165" s="124">
        <f>CI165-CK165</f>
        <v>0</v>
      </c>
      <c r="CK165" s="124">
        <f>SUM(CK166:CK170)</f>
        <v>0</v>
      </c>
      <c r="CL165" s="124">
        <f>VLOOKUP($C165,'1 预算编制表单'!$C:$BJ,57,FALSE)</f>
        <v>0</v>
      </c>
      <c r="CM165" s="124">
        <f>CL165-CN165</f>
        <v>0</v>
      </c>
      <c r="CN165" s="124">
        <f>SUM(CN166:CN170)</f>
        <v>0</v>
      </c>
      <c r="CO165" s="124">
        <f>VLOOKUP($C165,'1 预算编制表单'!$C:$BJ,60,FALSE)</f>
        <v>0</v>
      </c>
      <c r="CP165" s="124">
        <f>CO165-CQ165</f>
        <v>0</v>
      </c>
      <c r="CQ165" s="124">
        <f>SUM(CQ166:CQ170)</f>
        <v>0</v>
      </c>
    </row>
    <row r="166" s="86" customFormat="1" ht="24" customHeight="1" outlineLevel="4" spans="1:95">
      <c r="A166" s="125"/>
      <c r="B166" s="126"/>
      <c r="C166" s="127" t="s">
        <v>1118</v>
      </c>
      <c r="D166" s="125" t="s">
        <v>2810</v>
      </c>
      <c r="E166" s="126"/>
      <c r="F166" s="126"/>
      <c r="G166" s="126"/>
      <c r="H166" s="128"/>
      <c r="I166" s="128"/>
      <c r="J166" s="128">
        <f t="shared" si="1570"/>
        <v>0</v>
      </c>
      <c r="K166" s="128"/>
      <c r="L166" s="158"/>
      <c r="M166" s="154"/>
      <c r="N166" s="128"/>
      <c r="O166" s="154"/>
      <c r="P166" s="128"/>
      <c r="Q166" s="128"/>
      <c r="R166" s="128"/>
      <c r="S166" s="128"/>
      <c r="T166" s="128"/>
      <c r="U166" s="128"/>
      <c r="V166" s="128"/>
      <c r="W166" s="128"/>
      <c r="X166" s="161"/>
      <c r="Y166" s="161"/>
      <c r="Z166" s="137">
        <f>报销单计算表!B17</f>
        <v>0</v>
      </c>
      <c r="AA166" s="161"/>
      <c r="AB166" s="161"/>
      <c r="AC166" s="137">
        <f>报销单计算表!C17</f>
        <v>0</v>
      </c>
      <c r="AD166" s="161"/>
      <c r="AE166" s="161"/>
      <c r="AF166" s="137">
        <f>报销单计算表!D17</f>
        <v>0</v>
      </c>
      <c r="AG166" s="161"/>
      <c r="AH166" s="161"/>
      <c r="AI166" s="137">
        <f>报销单计算表!E17</f>
        <v>0</v>
      </c>
      <c r="AJ166" s="161"/>
      <c r="AK166" s="161"/>
      <c r="AL166" s="137">
        <f>报销单计算表!F17</f>
        <v>0</v>
      </c>
      <c r="AM166" s="161"/>
      <c r="AN166" s="161"/>
      <c r="AO166" s="137">
        <f>报销单计算表!G17</f>
        <v>0</v>
      </c>
      <c r="AP166" s="161"/>
      <c r="AQ166" s="161"/>
      <c r="AR166" s="137">
        <f>报销单计算表!H17</f>
        <v>0</v>
      </c>
      <c r="AS166" s="161"/>
      <c r="AT166" s="161"/>
      <c r="AU166" s="137">
        <f>报销单计算表!I17</f>
        <v>0</v>
      </c>
      <c r="AV166" s="161"/>
      <c r="AW166" s="161"/>
      <c r="AX166" s="137">
        <f>报销单计算表!J17</f>
        <v>0</v>
      </c>
      <c r="AY166" s="161"/>
      <c r="AZ166" s="161"/>
      <c r="BA166" s="137">
        <f>报销单计算表!K17</f>
        <v>0</v>
      </c>
      <c r="BB166" s="161"/>
      <c r="BC166" s="161"/>
      <c r="BD166" s="137">
        <f>报销单计算表!L17</f>
        <v>0</v>
      </c>
      <c r="BE166" s="161"/>
      <c r="BF166" s="161"/>
      <c r="BG166" s="137">
        <f>报销单计算表!M17</f>
        <v>0</v>
      </c>
      <c r="BH166" s="161"/>
      <c r="BI166" s="161"/>
      <c r="BJ166" s="137"/>
      <c r="BK166" s="161"/>
      <c r="BL166" s="161"/>
      <c r="BM166" s="137"/>
      <c r="BN166" s="161"/>
      <c r="BO166" s="161"/>
      <c r="BP166" s="137"/>
      <c r="BQ166" s="161"/>
      <c r="BR166" s="161"/>
      <c r="BS166" s="137"/>
      <c r="BT166" s="161"/>
      <c r="BU166" s="161"/>
      <c r="BV166" s="137"/>
      <c r="BW166" s="161"/>
      <c r="BX166" s="161"/>
      <c r="BY166" s="137"/>
      <c r="BZ166" s="161"/>
      <c r="CA166" s="161"/>
      <c r="CB166" s="137"/>
      <c r="CC166" s="161"/>
      <c r="CD166" s="161"/>
      <c r="CE166" s="137"/>
      <c r="CF166" s="161"/>
      <c r="CG166" s="161"/>
      <c r="CH166" s="137"/>
      <c r="CI166" s="161"/>
      <c r="CJ166" s="161"/>
      <c r="CK166" s="137"/>
      <c r="CL166" s="161"/>
      <c r="CM166" s="161"/>
      <c r="CN166" s="137"/>
      <c r="CO166" s="161"/>
      <c r="CP166" s="161"/>
      <c r="CQ166" s="137"/>
    </row>
    <row r="167" s="86" customFormat="1" ht="24" customHeight="1" outlineLevel="4" spans="1:95">
      <c r="A167" s="125"/>
      <c r="B167" s="126"/>
      <c r="C167" s="127"/>
      <c r="D167" s="125"/>
      <c r="E167" s="126"/>
      <c r="F167" s="126"/>
      <c r="G167" s="126"/>
      <c r="H167" s="128"/>
      <c r="I167" s="128"/>
      <c r="J167" s="128">
        <f t="shared" si="1570"/>
        <v>0</v>
      </c>
      <c r="K167" s="128">
        <f t="shared" ref="K167:K169" si="1966">K166+1</f>
        <v>1</v>
      </c>
      <c r="L167" s="153"/>
      <c r="M167" s="154">
        <f>IFERROR(VLOOKUP($L167,'2-2 引出数据_合同数据仓库'!$B$2:$BP$10000,3,FALSE),0)</f>
        <v>0</v>
      </c>
      <c r="N167" s="128"/>
      <c r="O167" s="154">
        <f>IFERROR(VLOOKUP((LEFT(VLOOKUP($L167,'2-2 引出数据_合同数据仓库'!$B$2:$BP$10000,64,FALSE),15)&amp;(RIGHT(VLOOKUP($L167,'2-2 引出数据_合同数据仓库'!$B$2:$BP$10000,64,FALSE),4)+1)),'2-2 引出数据_合同数据仓库'!$B$2:$BP$10000,3,FALSE),0)</f>
        <v>0</v>
      </c>
      <c r="P167" s="128"/>
      <c r="Q167" s="128">
        <f>IFERROR(VLOOKUP($L167,'2-2 引出数据_合同数据仓库'!$B$2:$BP$10000,28,FALSE),0)</f>
        <v>0</v>
      </c>
      <c r="R167" s="128">
        <f>IFERROR(VLOOKUP($L167,'2-2 引出数据_合同数据仓库'!$B$2:$BP$10000,29,FALSE),0)</f>
        <v>0</v>
      </c>
      <c r="S167" s="128">
        <f>IFERROR(VLOOKUP($L167,'2-2 引出数据_合同数据仓库'!$B$2:$BP$10000,4,FALSE),0)</f>
        <v>0</v>
      </c>
      <c r="T167" s="128"/>
      <c r="U167" s="128">
        <f>IFERROR(VLOOKUP($L167,'2-2 引出数据_合同数据仓库'!$B$2:$BP$10000,15,FALSE),0)</f>
        <v>0</v>
      </c>
      <c r="V167" s="128">
        <f t="shared" ref="V167:V169" si="1967">U167/(S167-R167+1)*365</f>
        <v>0</v>
      </c>
      <c r="W167" s="128"/>
      <c r="X167" s="160">
        <v>45658</v>
      </c>
      <c r="Y167" s="160">
        <f t="shared" ref="Y167:Y169" si="1968">X167+30</f>
        <v>45688</v>
      </c>
      <c r="Z167" s="164">
        <f t="shared" ref="Z167:Z169" si="1969">IFERROR(IF(($R167-Y167)&gt;=0,0,IF(($S167-X167)&lt;0,0,IF(AND(($S167-Y167)&gt;0,(X167-$R167)&gt;0),$V167/365*(Y167-X167+1),IF(AND(($S167-Y167)&lt;=0,(X167-$R167)&gt;0),$V167/365*($S167-X167+1),$V167/365*(Y167-$R167+1))))),0)</f>
        <v>0</v>
      </c>
      <c r="AA167" s="160">
        <f t="shared" ref="AA167:AA169" si="1970">Y167+1</f>
        <v>45689</v>
      </c>
      <c r="AB167" s="160">
        <f t="shared" ref="AB167:AB169" si="1971">AA167+27</f>
        <v>45716</v>
      </c>
      <c r="AC167" s="164">
        <f t="shared" ref="AC167:AC169" si="1972">IFERROR(IF(($R167-AB167)&gt;=0,0,IF(($S167-AA167)&lt;0,0,IF(AND(($S167-AB167)&gt;0,(AA167-$R167)&gt;0),$V167/365*(AB167-AA167+1),IF(AND(($S167-AB167)&lt;=0,(AA167-$R167)&gt;0),$V167/365*($S167-AA167+1),$V167/365*(AB167-$R167+1))))),0)</f>
        <v>0</v>
      </c>
      <c r="AD167" s="160">
        <f t="shared" ref="AD167:AD169" si="1973">AB167+1</f>
        <v>45717</v>
      </c>
      <c r="AE167" s="160">
        <f t="shared" ref="AE167:AE169" si="1974">AD167+30</f>
        <v>45747</v>
      </c>
      <c r="AF167" s="164">
        <f t="shared" ref="AF167:AF169" si="1975">IFERROR(IF(($R167-AE167)&gt;=0,0,IF(($S167-AD167)&lt;0,0,IF(AND(($S167-AE167)&gt;0,(AD167-$R167)&gt;0),$V167/365*(AE167-AD167+1),IF(AND(($S167-AE167)&lt;=0,(AD167-$R167)&gt;0),$V167/365*($S167-AD167+1),$V167/365*(AE167-$R167+1))))),0)</f>
        <v>0</v>
      </c>
      <c r="AG167" s="160">
        <f t="shared" ref="AG167:AG169" si="1976">AE167+1</f>
        <v>45748</v>
      </c>
      <c r="AH167" s="160">
        <f t="shared" ref="AH167:AH169" si="1977">AG167+29</f>
        <v>45777</v>
      </c>
      <c r="AI167" s="164">
        <f t="shared" ref="AI167:AI169" si="1978">IFERROR(IF(($R167-AH167)&gt;=0,0,IF(($S167-AG167)&lt;0,0,IF(AND(($S167-AH167)&gt;0,(AG167-$R167)&gt;0),$V167/365*(AH167-AG167+1),IF(AND(($S167-AH167)&lt;=0,(AG167-$R167)&gt;0),$V167/365*($S167-AG167+1),$V167/365*(AH167-$R167+1))))),0)</f>
        <v>0</v>
      </c>
      <c r="AJ167" s="160">
        <f t="shared" ref="AJ167:AJ169" si="1979">AH167+1</f>
        <v>45778</v>
      </c>
      <c r="AK167" s="160">
        <f t="shared" ref="AK167:AK169" si="1980">AJ167+30</f>
        <v>45808</v>
      </c>
      <c r="AL167" s="164">
        <f t="shared" ref="AL167:AL169" si="1981">IFERROR(IF(($R167-AK167)&gt;=0,0,IF(($S167-AJ167)&lt;0,0,IF(AND(($S167-AK167)&gt;0,(AJ167-$R167)&gt;0),$V167/365*(AK167-AJ167+1),IF(AND(($S167-AK167)&lt;=0,(AJ167-$R167)&gt;0),$V167/365*($S167-AJ167+1),$V167/365*(AK167-$R167+1))))),0)</f>
        <v>0</v>
      </c>
      <c r="AM167" s="160">
        <f t="shared" ref="AM167:AM169" si="1982">AK167+1</f>
        <v>45809</v>
      </c>
      <c r="AN167" s="160">
        <f t="shared" ref="AN167:AN169" si="1983">AM167+29</f>
        <v>45838</v>
      </c>
      <c r="AO167" s="164">
        <f t="shared" ref="AO167:AO169" si="1984">IFERROR(IF(($R167-AN167)&gt;=0,0,IF(($S167-AM167)&lt;0,0,IF(AND(($S167-AN167)&gt;0,(AM167-$R167)&gt;0),$V167/365*(AN167-AM167+1),IF(AND(($S167-AN167)&lt;=0,(AM167-$R167)&gt;0),$V167/365*($S167-AM167+1),$V167/365*(AN167-$R167+1))))),0)</f>
        <v>0</v>
      </c>
      <c r="AP167" s="160">
        <f t="shared" ref="AP167:AP169" si="1985">AN167+1</f>
        <v>45839</v>
      </c>
      <c r="AQ167" s="160">
        <f t="shared" ref="AQ167:AQ169" si="1986">AP167+30</f>
        <v>45869</v>
      </c>
      <c r="AR167" s="164">
        <f t="shared" ref="AR167:AR169" si="1987">IFERROR(IF(($R167-AQ167)&gt;=0,0,IF(($S167-AP167)&lt;0,0,IF(AND(($S167-AQ167)&gt;0,(AP167-$R167)&gt;0),$V167/365*(AQ167-AP167+1),IF(AND(($S167-AQ167)&lt;=0,(AP167-$R167)&gt;0),$V167/365*($S167-AP167+1),$V167/365*(AQ167-$R167+1))))),0)</f>
        <v>0</v>
      </c>
      <c r="AS167" s="160">
        <f t="shared" ref="AS167:AS169" si="1988">AQ167+1</f>
        <v>45870</v>
      </c>
      <c r="AT167" s="160">
        <f t="shared" ref="AT167:AT169" si="1989">AS167+30</f>
        <v>45900</v>
      </c>
      <c r="AU167" s="164">
        <f t="shared" ref="AU167:AU169" si="1990">IFERROR(IF(($R167-AT167)&gt;=0,0,IF(($S167-AS167)&lt;0,0,IF(AND(($S167-AT167)&gt;0,(AS167-$R167)&gt;0),$V167/365*(AT167-AS167+1),IF(AND(($S167-AT167)&lt;=0,(AS167-$R167)&gt;0),$V167/365*($S167-AS167+1),$V167/365*(AT167-$R167+1))))),0)</f>
        <v>0</v>
      </c>
      <c r="AV167" s="160">
        <f t="shared" ref="AV167:AV169" si="1991">AT167+1</f>
        <v>45901</v>
      </c>
      <c r="AW167" s="160">
        <f t="shared" ref="AW167:AW169" si="1992">AV167+29</f>
        <v>45930</v>
      </c>
      <c r="AX167" s="164">
        <f t="shared" ref="AX167:AX169" si="1993">IFERROR(IF(($R167-AW167)&gt;=0,0,IF(($S167-AV167)&lt;0,0,IF(AND(($S167-AW167)&gt;0,(AV167-$R167)&gt;0),$V167/365*(AW167-AV167+1),IF(AND(($S167-AW167)&lt;=0,(AV167-$R167)&gt;0),$V167/365*($S167-AV167+1),$V167/365*(AW167-$R167+1))))),0)</f>
        <v>0</v>
      </c>
      <c r="AY167" s="160">
        <f t="shared" ref="AY167:AY169" si="1994">AW167+1</f>
        <v>45931</v>
      </c>
      <c r="AZ167" s="160">
        <f t="shared" ref="AZ167:AZ169" si="1995">AY167+30</f>
        <v>45961</v>
      </c>
      <c r="BA167" s="164">
        <f t="shared" ref="BA167:BA169" si="1996">IFERROR(IF(($R167-AZ167)&gt;=0,0,IF(($S167-AY167)&lt;0,0,IF(AND(($S167-AZ167)&gt;0,(AY167-$R167)&gt;0),$V167/365*(AZ167-AY167+1),IF(AND(($S167-AZ167)&lt;=0,(AY167-$R167)&gt;0),$V167/365*($S167-AY167+1),$V167/365*(AZ167-$R167+1))))),0)</f>
        <v>0</v>
      </c>
      <c r="BB167" s="160">
        <f t="shared" ref="BB167:BB169" si="1997">AZ167+1</f>
        <v>45962</v>
      </c>
      <c r="BC167" s="160">
        <f t="shared" ref="BC167:BC169" si="1998">BB167+29</f>
        <v>45991</v>
      </c>
      <c r="BD167" s="164">
        <f t="shared" ref="BD167:BD169" si="1999">IFERROR(IF(($R167-BC167)&gt;=0,0,IF(($S167-BB167)&lt;0,0,IF(AND(($S167-BC167)&gt;0,(BB167-$R167)&gt;0),$V167/365*(BC167-BB167+1),IF(AND(($S167-BC167)&lt;=0,(BB167-$R167)&gt;0),$V167/365*($S167-BB167+1),$V167/365*(BC167-$R167+1))))),0)</f>
        <v>0</v>
      </c>
      <c r="BE167" s="160">
        <f t="shared" ref="BE167:BE169" si="2000">BC167+1</f>
        <v>45992</v>
      </c>
      <c r="BF167" s="160">
        <f t="shared" ref="BF167:BF169" si="2001">BE167+30</f>
        <v>46022</v>
      </c>
      <c r="BG167" s="164">
        <f t="shared" ref="BG167:BG169" si="2002">IFERROR(IF(($R167-BF167)&gt;=0,0,IF(($S167-BE167)&lt;0,0,IF(AND(($S167-BF167)&gt;0,(BE167-$R167)&gt;0),$V167/365*(BF167-BE167+1),IF(AND(($S167-BF167)&lt;=0,(BE167-$R167)&gt;0),$V167/365*($S167-BE167+1),$V167/365*(BF167-$R167+1))))),0)</f>
        <v>0</v>
      </c>
      <c r="BH167" s="160">
        <v>46023</v>
      </c>
      <c r="BI167" s="160">
        <f t="shared" ref="BI167:BI169" si="2003">BH167+30</f>
        <v>46053</v>
      </c>
      <c r="BJ167" s="164">
        <f t="shared" ref="BJ167:BJ169" si="2004">IFERROR(IF(($R167-BI167)&gt;=0,0,IF(($S167-BH167)&lt;0,0,IF(AND(($S167-BI167)&gt;0,(BH167-$R167)&gt;0),$V167/365*(BI167-BH167+1),IF(AND(($S167-BI167)&lt;=0,(BH167-$R167)&gt;0),$V167/365*($S167-BH167+1),$V167/365*(BI167-$R167+1))))),0)</f>
        <v>0</v>
      </c>
      <c r="BK167" s="160">
        <f t="shared" ref="BK167:BK169" si="2005">BI167+1</f>
        <v>46054</v>
      </c>
      <c r="BL167" s="160">
        <f t="shared" ref="BL167:BL169" si="2006">BK167+27</f>
        <v>46081</v>
      </c>
      <c r="BM167" s="164">
        <f t="shared" ref="BM167:BM169" si="2007">IFERROR(IF(($R167-BL167)&gt;=0,0,IF(($S167-BK167)&lt;0,0,IF(AND(($S167-BL167)&gt;0,(BK167-$R167)&gt;0),$V167/365*(BL167-BK167+1),IF(AND(($S167-BL167)&lt;=0,(BK167-$R167)&gt;0),$V167/365*($S167-BK167+1),$V167/365*(BL167-$R167+1))))),0)</f>
        <v>0</v>
      </c>
      <c r="BN167" s="160">
        <f t="shared" ref="BN167:BN169" si="2008">BL167+1</f>
        <v>46082</v>
      </c>
      <c r="BO167" s="160">
        <f t="shared" ref="BO167:BO169" si="2009">BN167+30</f>
        <v>46112</v>
      </c>
      <c r="BP167" s="164">
        <f t="shared" ref="BP167:BP169" si="2010">IFERROR(IF(($R167-BO167)&gt;=0,0,IF(($S167-BN167)&lt;0,0,IF(AND(($S167-BO167)&gt;0,(BN167-$R167)&gt;0),$V167/365*(BO167-BN167+1),IF(AND(($S167-BO167)&lt;=0,(BN167-$R167)&gt;0),$V167/365*($S167-BN167+1),$V167/365*(BO167-$R167+1))))),0)</f>
        <v>0</v>
      </c>
      <c r="BQ167" s="160">
        <f t="shared" ref="BQ167:BQ169" si="2011">BO167+1</f>
        <v>46113</v>
      </c>
      <c r="BR167" s="160">
        <f t="shared" ref="BR167:BR169" si="2012">BQ167+29</f>
        <v>46142</v>
      </c>
      <c r="BS167" s="164">
        <f t="shared" ref="BS167:BS169" si="2013">IFERROR(IF(($R167-BR167)&gt;=0,0,IF(($S167-BQ167)&lt;0,0,IF(AND(($S167-BR167)&gt;0,(BQ167-$R167)&gt;0),$V167/365*(BR167-BQ167+1),IF(AND(($S167-BR167)&lt;=0,(BQ167-$R167)&gt;0),$V167/365*($S167-BQ167+1),$V167/365*(BR167-$R167+1))))),0)</f>
        <v>0</v>
      </c>
      <c r="BT167" s="160">
        <f t="shared" ref="BT167:BT169" si="2014">BR167+1</f>
        <v>46143</v>
      </c>
      <c r="BU167" s="160">
        <f t="shared" ref="BU167:BU169" si="2015">BT167+30</f>
        <v>46173</v>
      </c>
      <c r="BV167" s="164">
        <f t="shared" ref="BV167:BV169" si="2016">IFERROR(IF(($R167-BU167)&gt;=0,0,IF(($S167-BT167)&lt;0,0,IF(AND(($S167-BU167)&gt;0,(BT167-$R167)&gt;0),$V167/365*(BU167-BT167+1),IF(AND(($S167-BU167)&lt;=0,(BT167-$R167)&gt;0),$V167/365*($S167-BT167+1),$V167/365*(BU167-$R167+1))))),0)</f>
        <v>0</v>
      </c>
      <c r="BW167" s="160">
        <f t="shared" ref="BW167:BW169" si="2017">BU167+1</f>
        <v>46174</v>
      </c>
      <c r="BX167" s="160">
        <f t="shared" ref="BX167:BX169" si="2018">BW167+29</f>
        <v>46203</v>
      </c>
      <c r="BY167" s="164">
        <f t="shared" ref="BY167:BY169" si="2019">IFERROR(IF(($R167-BX167)&gt;=0,0,IF(($S167-BW167)&lt;0,0,IF(AND(($S167-BX167)&gt;0,(BW167-$R167)&gt;0),$V167/365*(BX167-BW167+1),IF(AND(($S167-BX167)&lt;=0,(BW167-$R167)&gt;0),$V167/365*($S167-BW167+1),$V167/365*(BX167-$R167+1))))),0)</f>
        <v>0</v>
      </c>
      <c r="BZ167" s="160">
        <f t="shared" ref="BZ167:BZ169" si="2020">BX167+1</f>
        <v>46204</v>
      </c>
      <c r="CA167" s="160">
        <f t="shared" ref="CA167:CA169" si="2021">BZ167+30</f>
        <v>46234</v>
      </c>
      <c r="CB167" s="164">
        <f t="shared" ref="CB167:CB169" si="2022">IFERROR(IF(($R167-CA167)&gt;=0,0,IF(($S167-BZ167)&lt;0,0,IF(AND(($S167-CA167)&gt;0,(BZ167-$R167)&gt;0),$V167/365*(CA167-BZ167+1),IF(AND(($S167-CA167)&lt;=0,(BZ167-$R167)&gt;0),$V167/365*($S167-BZ167+1),$V167/365*(CA167-$R167+1))))),0)</f>
        <v>0</v>
      </c>
      <c r="CC167" s="160">
        <f t="shared" ref="CC167:CC169" si="2023">CA167+1</f>
        <v>46235</v>
      </c>
      <c r="CD167" s="160">
        <f t="shared" ref="CD167:CD169" si="2024">CC167+30</f>
        <v>46265</v>
      </c>
      <c r="CE167" s="164">
        <f t="shared" ref="CE167:CE169" si="2025">IFERROR(IF(($R167-CD167)&gt;=0,0,IF(($S167-CC167)&lt;0,0,IF(AND(($S167-CD167)&gt;0,(CC167-$R167)&gt;0),$V167/365*(CD167-CC167+1),IF(AND(($S167-CD167)&lt;=0,(CC167-$R167)&gt;0),$V167/365*($S167-CC167+1),$V167/365*(CD167-$R167+1))))),0)</f>
        <v>0</v>
      </c>
      <c r="CF167" s="160">
        <f t="shared" ref="CF167:CF169" si="2026">CD167+1</f>
        <v>46266</v>
      </c>
      <c r="CG167" s="160">
        <f t="shared" ref="CG167:CG169" si="2027">CF167+29</f>
        <v>46295</v>
      </c>
      <c r="CH167" s="164">
        <f t="shared" ref="CH167:CH169" si="2028">IFERROR(IF(($R167-CG167)&gt;=0,0,IF(($S167-CF167)&lt;0,0,IF(AND(($S167-CG167)&gt;0,(CF167-$R167)&gt;0),$V167/365*(CG167-CF167+1),IF(AND(($S167-CG167)&lt;=0,(CF167-$R167)&gt;0),$V167/365*($S167-CF167+1),$V167/365*(CG167-$R167+1))))),0)</f>
        <v>0</v>
      </c>
      <c r="CI167" s="160">
        <f t="shared" ref="CI167:CI169" si="2029">CG167+1</f>
        <v>46296</v>
      </c>
      <c r="CJ167" s="160">
        <f t="shared" ref="CJ167:CJ169" si="2030">CI167+30</f>
        <v>46326</v>
      </c>
      <c r="CK167" s="164">
        <f t="shared" ref="CK167:CK169" si="2031">IFERROR(IF(($R167-CJ167)&gt;=0,0,IF(($S167-CI167)&lt;0,0,IF(AND(($S167-CJ167)&gt;0,(CI167-$R167)&gt;0),$V167/365*(CJ167-CI167+1),IF(AND(($S167-CJ167)&lt;=0,(CI167-$R167)&gt;0),$V167/365*($S167-CI167+1),$V167/365*(CJ167-$R167+1))))),0)</f>
        <v>0</v>
      </c>
      <c r="CL167" s="160">
        <f t="shared" ref="CL167:CL169" si="2032">CJ167+1</f>
        <v>46327</v>
      </c>
      <c r="CM167" s="160">
        <f t="shared" ref="CM167:CM169" si="2033">CL167+29</f>
        <v>46356</v>
      </c>
      <c r="CN167" s="164">
        <f t="shared" ref="CN167:CN169" si="2034">IFERROR(IF(($R167-CM167)&gt;=0,0,IF(($S167-CL167)&lt;0,0,IF(AND(($S167-CM167)&gt;0,(CL167-$R167)&gt;0),$V167/365*(CM167-CL167+1),IF(AND(($S167-CM167)&lt;=0,(CL167-$R167)&gt;0),$V167/365*($S167-CL167+1),$V167/365*(CM167-$R167+1))))),0)</f>
        <v>0</v>
      </c>
      <c r="CO167" s="160">
        <f t="shared" ref="CO167:CO169" si="2035">CM167+1</f>
        <v>46357</v>
      </c>
      <c r="CP167" s="160">
        <f t="shared" ref="CP167:CP169" si="2036">CO167+30</f>
        <v>46387</v>
      </c>
      <c r="CQ167" s="164">
        <f t="shared" ref="CQ167:CQ169" si="2037">IFERROR(IF(($R167-CP167)&gt;=0,0,IF(($S167-CO167)&lt;0,0,IF(AND(($S167-CP167)&gt;0,(CO167-$R167)&gt;0),$V167/365*(CP167-CO167+1),IF(AND(($S167-CP167)&lt;=0,(CO167-$R167)&gt;0),$V167/365*($S167-CO167+1),$V167/365*(CP167-$R167+1))))),0)</f>
        <v>0</v>
      </c>
    </row>
    <row r="168" s="86" customFormat="1" ht="24" customHeight="1" outlineLevel="4" spans="1:95">
      <c r="A168" s="125"/>
      <c r="B168" s="126"/>
      <c r="C168" s="127"/>
      <c r="D168" s="125"/>
      <c r="E168" s="126"/>
      <c r="F168" s="126"/>
      <c r="G168" s="126"/>
      <c r="H168" s="128"/>
      <c r="I168" s="128"/>
      <c r="J168" s="128">
        <f t="shared" si="1570"/>
        <v>0</v>
      </c>
      <c r="K168" s="128">
        <f t="shared" si="1966"/>
        <v>2</v>
      </c>
      <c r="L168" s="153"/>
      <c r="M168" s="154">
        <f>IFERROR(VLOOKUP($L168,'2-2 引出数据_合同数据仓库'!$B$2:$BP$10000,3,FALSE),0)</f>
        <v>0</v>
      </c>
      <c r="N168" s="128"/>
      <c r="O168" s="154">
        <f>IFERROR(VLOOKUP((LEFT(VLOOKUP($L168,'2-2 引出数据_合同数据仓库'!$B$2:$BP$10000,64,FALSE),15)&amp;(RIGHT(VLOOKUP($L168,'2-2 引出数据_合同数据仓库'!$B$2:$BP$10000,64,FALSE),4)+1)),'2-2 引出数据_合同数据仓库'!$B$2:$BP$10000,3,FALSE),0)</f>
        <v>0</v>
      </c>
      <c r="P168" s="128"/>
      <c r="Q168" s="128">
        <f>IFERROR(VLOOKUP($L168,'2-2 引出数据_合同数据仓库'!$B$2:$BP$10000,28,FALSE),0)</f>
        <v>0</v>
      </c>
      <c r="R168" s="128">
        <f>IFERROR(VLOOKUP($L168,'2-2 引出数据_合同数据仓库'!$B$2:$BP$10000,29,FALSE),0)</f>
        <v>0</v>
      </c>
      <c r="S168" s="128">
        <f>IFERROR(VLOOKUP($L168,'2-2 引出数据_合同数据仓库'!$B$2:$BP$10000,4,FALSE),0)</f>
        <v>0</v>
      </c>
      <c r="T168" s="128"/>
      <c r="U168" s="128">
        <f>IFERROR(VLOOKUP($L168,'2-2 引出数据_合同数据仓库'!$B$2:$BP$10000,15,FALSE),0)</f>
        <v>0</v>
      </c>
      <c r="V168" s="128">
        <f t="shared" si="1967"/>
        <v>0</v>
      </c>
      <c r="W168" s="128"/>
      <c r="X168" s="160">
        <v>45658</v>
      </c>
      <c r="Y168" s="160">
        <f t="shared" si="1968"/>
        <v>45688</v>
      </c>
      <c r="Z168" s="164">
        <f t="shared" si="1969"/>
        <v>0</v>
      </c>
      <c r="AA168" s="160">
        <f t="shared" si="1970"/>
        <v>45689</v>
      </c>
      <c r="AB168" s="160">
        <f t="shared" si="1971"/>
        <v>45716</v>
      </c>
      <c r="AC168" s="164">
        <f t="shared" si="1972"/>
        <v>0</v>
      </c>
      <c r="AD168" s="160">
        <f t="shared" si="1973"/>
        <v>45717</v>
      </c>
      <c r="AE168" s="160">
        <f t="shared" si="1974"/>
        <v>45747</v>
      </c>
      <c r="AF168" s="164">
        <f t="shared" si="1975"/>
        <v>0</v>
      </c>
      <c r="AG168" s="160">
        <f t="shared" si="1976"/>
        <v>45748</v>
      </c>
      <c r="AH168" s="160">
        <f t="shared" si="1977"/>
        <v>45777</v>
      </c>
      <c r="AI168" s="164">
        <f t="shared" si="1978"/>
        <v>0</v>
      </c>
      <c r="AJ168" s="160">
        <f t="shared" si="1979"/>
        <v>45778</v>
      </c>
      <c r="AK168" s="160">
        <f t="shared" si="1980"/>
        <v>45808</v>
      </c>
      <c r="AL168" s="164">
        <f t="shared" si="1981"/>
        <v>0</v>
      </c>
      <c r="AM168" s="160">
        <f t="shared" si="1982"/>
        <v>45809</v>
      </c>
      <c r="AN168" s="160">
        <f t="shared" si="1983"/>
        <v>45838</v>
      </c>
      <c r="AO168" s="164">
        <f t="shared" si="1984"/>
        <v>0</v>
      </c>
      <c r="AP168" s="160">
        <f t="shared" si="1985"/>
        <v>45839</v>
      </c>
      <c r="AQ168" s="160">
        <f t="shared" si="1986"/>
        <v>45869</v>
      </c>
      <c r="AR168" s="164">
        <f t="shared" si="1987"/>
        <v>0</v>
      </c>
      <c r="AS168" s="160">
        <f t="shared" si="1988"/>
        <v>45870</v>
      </c>
      <c r="AT168" s="160">
        <f t="shared" si="1989"/>
        <v>45900</v>
      </c>
      <c r="AU168" s="164">
        <f t="shared" si="1990"/>
        <v>0</v>
      </c>
      <c r="AV168" s="160">
        <f t="shared" si="1991"/>
        <v>45901</v>
      </c>
      <c r="AW168" s="160">
        <f t="shared" si="1992"/>
        <v>45930</v>
      </c>
      <c r="AX168" s="164">
        <f t="shared" si="1993"/>
        <v>0</v>
      </c>
      <c r="AY168" s="160">
        <f t="shared" si="1994"/>
        <v>45931</v>
      </c>
      <c r="AZ168" s="160">
        <f t="shared" si="1995"/>
        <v>45961</v>
      </c>
      <c r="BA168" s="164">
        <f t="shared" si="1996"/>
        <v>0</v>
      </c>
      <c r="BB168" s="160">
        <f t="shared" si="1997"/>
        <v>45962</v>
      </c>
      <c r="BC168" s="160">
        <f t="shared" si="1998"/>
        <v>45991</v>
      </c>
      <c r="BD168" s="164">
        <f t="shared" si="1999"/>
        <v>0</v>
      </c>
      <c r="BE168" s="160">
        <f t="shared" si="2000"/>
        <v>45992</v>
      </c>
      <c r="BF168" s="160">
        <f t="shared" si="2001"/>
        <v>46022</v>
      </c>
      <c r="BG168" s="164">
        <f t="shared" si="2002"/>
        <v>0</v>
      </c>
      <c r="BH168" s="160">
        <v>46023</v>
      </c>
      <c r="BI168" s="160">
        <f t="shared" si="2003"/>
        <v>46053</v>
      </c>
      <c r="BJ168" s="164">
        <f t="shared" si="2004"/>
        <v>0</v>
      </c>
      <c r="BK168" s="160">
        <f t="shared" si="2005"/>
        <v>46054</v>
      </c>
      <c r="BL168" s="160">
        <f t="shared" si="2006"/>
        <v>46081</v>
      </c>
      <c r="BM168" s="164">
        <f t="shared" si="2007"/>
        <v>0</v>
      </c>
      <c r="BN168" s="160">
        <f t="shared" si="2008"/>
        <v>46082</v>
      </c>
      <c r="BO168" s="160">
        <f t="shared" si="2009"/>
        <v>46112</v>
      </c>
      <c r="BP168" s="164">
        <f t="shared" si="2010"/>
        <v>0</v>
      </c>
      <c r="BQ168" s="160">
        <f t="shared" si="2011"/>
        <v>46113</v>
      </c>
      <c r="BR168" s="160">
        <f t="shared" si="2012"/>
        <v>46142</v>
      </c>
      <c r="BS168" s="164">
        <f t="shared" si="2013"/>
        <v>0</v>
      </c>
      <c r="BT168" s="160">
        <f t="shared" si="2014"/>
        <v>46143</v>
      </c>
      <c r="BU168" s="160">
        <f t="shared" si="2015"/>
        <v>46173</v>
      </c>
      <c r="BV168" s="164">
        <f t="shared" si="2016"/>
        <v>0</v>
      </c>
      <c r="BW168" s="160">
        <f t="shared" si="2017"/>
        <v>46174</v>
      </c>
      <c r="BX168" s="160">
        <f t="shared" si="2018"/>
        <v>46203</v>
      </c>
      <c r="BY168" s="164">
        <f t="shared" si="2019"/>
        <v>0</v>
      </c>
      <c r="BZ168" s="160">
        <f t="shared" si="2020"/>
        <v>46204</v>
      </c>
      <c r="CA168" s="160">
        <f t="shared" si="2021"/>
        <v>46234</v>
      </c>
      <c r="CB168" s="164">
        <f t="shared" si="2022"/>
        <v>0</v>
      </c>
      <c r="CC168" s="160">
        <f t="shared" si="2023"/>
        <v>46235</v>
      </c>
      <c r="CD168" s="160">
        <f t="shared" si="2024"/>
        <v>46265</v>
      </c>
      <c r="CE168" s="164">
        <f t="shared" si="2025"/>
        <v>0</v>
      </c>
      <c r="CF168" s="160">
        <f t="shared" si="2026"/>
        <v>46266</v>
      </c>
      <c r="CG168" s="160">
        <f t="shared" si="2027"/>
        <v>46295</v>
      </c>
      <c r="CH168" s="164">
        <f t="shared" si="2028"/>
        <v>0</v>
      </c>
      <c r="CI168" s="160">
        <f t="shared" si="2029"/>
        <v>46296</v>
      </c>
      <c r="CJ168" s="160">
        <f t="shared" si="2030"/>
        <v>46326</v>
      </c>
      <c r="CK168" s="164">
        <f t="shared" si="2031"/>
        <v>0</v>
      </c>
      <c r="CL168" s="160">
        <f t="shared" si="2032"/>
        <v>46327</v>
      </c>
      <c r="CM168" s="160">
        <f t="shared" si="2033"/>
        <v>46356</v>
      </c>
      <c r="CN168" s="164">
        <f t="shared" si="2034"/>
        <v>0</v>
      </c>
      <c r="CO168" s="160">
        <f t="shared" si="2035"/>
        <v>46357</v>
      </c>
      <c r="CP168" s="160">
        <f t="shared" si="2036"/>
        <v>46387</v>
      </c>
      <c r="CQ168" s="164">
        <f t="shared" si="2037"/>
        <v>0</v>
      </c>
    </row>
    <row r="169" s="86" customFormat="1" ht="24" customHeight="1" outlineLevel="4" spans="1:95">
      <c r="A169" s="125"/>
      <c r="B169" s="126"/>
      <c r="C169" s="127"/>
      <c r="D169" s="125"/>
      <c r="E169" s="126"/>
      <c r="F169" s="126"/>
      <c r="G169" s="126"/>
      <c r="H169" s="128"/>
      <c r="I169" s="128"/>
      <c r="J169" s="128">
        <f t="shared" si="1570"/>
        <v>0</v>
      </c>
      <c r="K169" s="128">
        <f t="shared" si="1966"/>
        <v>3</v>
      </c>
      <c r="L169" s="153"/>
      <c r="M169" s="154">
        <f>IFERROR(VLOOKUP($L169,'2-2 引出数据_合同数据仓库'!$B$2:$BP$10000,3,FALSE),0)</f>
        <v>0</v>
      </c>
      <c r="N169" s="128"/>
      <c r="O169" s="154">
        <f>IFERROR(VLOOKUP((LEFT(VLOOKUP($L169,'2-2 引出数据_合同数据仓库'!$B$2:$BP$10000,64,FALSE),15)&amp;(RIGHT(VLOOKUP($L169,'2-2 引出数据_合同数据仓库'!$B$2:$BP$10000,64,FALSE),4)+1)),'2-2 引出数据_合同数据仓库'!$B$2:$BP$10000,3,FALSE),0)</f>
        <v>0</v>
      </c>
      <c r="P169" s="128"/>
      <c r="Q169" s="128">
        <f>IFERROR(VLOOKUP($L169,'2-2 引出数据_合同数据仓库'!$B$2:$BP$10000,28,FALSE),0)</f>
        <v>0</v>
      </c>
      <c r="R169" s="128">
        <f>IFERROR(VLOOKUP($L169,'2-2 引出数据_合同数据仓库'!$B$2:$BP$10000,29,FALSE),0)</f>
        <v>0</v>
      </c>
      <c r="S169" s="128">
        <f>IFERROR(VLOOKUP($L169,'2-2 引出数据_合同数据仓库'!$B$2:$BP$10000,4,FALSE),0)</f>
        <v>0</v>
      </c>
      <c r="T169" s="128"/>
      <c r="U169" s="128">
        <f>IFERROR(VLOOKUP($L169,'2-2 引出数据_合同数据仓库'!$B$2:$BP$10000,15,FALSE),0)</f>
        <v>0</v>
      </c>
      <c r="V169" s="128">
        <f t="shared" si="1967"/>
        <v>0</v>
      </c>
      <c r="W169" s="128"/>
      <c r="X169" s="160">
        <v>45658</v>
      </c>
      <c r="Y169" s="160">
        <f t="shared" si="1968"/>
        <v>45688</v>
      </c>
      <c r="Z169" s="164">
        <f t="shared" si="1969"/>
        <v>0</v>
      </c>
      <c r="AA169" s="160">
        <f t="shared" si="1970"/>
        <v>45689</v>
      </c>
      <c r="AB169" s="160">
        <f t="shared" si="1971"/>
        <v>45716</v>
      </c>
      <c r="AC169" s="164">
        <f t="shared" si="1972"/>
        <v>0</v>
      </c>
      <c r="AD169" s="160">
        <f t="shared" si="1973"/>
        <v>45717</v>
      </c>
      <c r="AE169" s="160">
        <f t="shared" si="1974"/>
        <v>45747</v>
      </c>
      <c r="AF169" s="164">
        <f t="shared" si="1975"/>
        <v>0</v>
      </c>
      <c r="AG169" s="160">
        <f t="shared" si="1976"/>
        <v>45748</v>
      </c>
      <c r="AH169" s="160">
        <f t="shared" si="1977"/>
        <v>45777</v>
      </c>
      <c r="AI169" s="164">
        <f t="shared" si="1978"/>
        <v>0</v>
      </c>
      <c r="AJ169" s="160">
        <f t="shared" si="1979"/>
        <v>45778</v>
      </c>
      <c r="AK169" s="160">
        <f t="shared" si="1980"/>
        <v>45808</v>
      </c>
      <c r="AL169" s="164">
        <f t="shared" si="1981"/>
        <v>0</v>
      </c>
      <c r="AM169" s="160">
        <f t="shared" si="1982"/>
        <v>45809</v>
      </c>
      <c r="AN169" s="160">
        <f t="shared" si="1983"/>
        <v>45838</v>
      </c>
      <c r="AO169" s="164">
        <f t="shared" si="1984"/>
        <v>0</v>
      </c>
      <c r="AP169" s="160">
        <f t="shared" si="1985"/>
        <v>45839</v>
      </c>
      <c r="AQ169" s="160">
        <f t="shared" si="1986"/>
        <v>45869</v>
      </c>
      <c r="AR169" s="164">
        <f t="shared" si="1987"/>
        <v>0</v>
      </c>
      <c r="AS169" s="160">
        <f t="shared" si="1988"/>
        <v>45870</v>
      </c>
      <c r="AT169" s="160">
        <f t="shared" si="1989"/>
        <v>45900</v>
      </c>
      <c r="AU169" s="164">
        <f t="shared" si="1990"/>
        <v>0</v>
      </c>
      <c r="AV169" s="160">
        <f t="shared" si="1991"/>
        <v>45901</v>
      </c>
      <c r="AW169" s="160">
        <f t="shared" si="1992"/>
        <v>45930</v>
      </c>
      <c r="AX169" s="164">
        <f t="shared" si="1993"/>
        <v>0</v>
      </c>
      <c r="AY169" s="160">
        <f t="shared" si="1994"/>
        <v>45931</v>
      </c>
      <c r="AZ169" s="160">
        <f t="shared" si="1995"/>
        <v>45961</v>
      </c>
      <c r="BA169" s="164">
        <f t="shared" si="1996"/>
        <v>0</v>
      </c>
      <c r="BB169" s="160">
        <f t="shared" si="1997"/>
        <v>45962</v>
      </c>
      <c r="BC169" s="160">
        <f t="shared" si="1998"/>
        <v>45991</v>
      </c>
      <c r="BD169" s="164">
        <f t="shared" si="1999"/>
        <v>0</v>
      </c>
      <c r="BE169" s="160">
        <f t="shared" si="2000"/>
        <v>45992</v>
      </c>
      <c r="BF169" s="160">
        <f t="shared" si="2001"/>
        <v>46022</v>
      </c>
      <c r="BG169" s="164">
        <f t="shared" si="2002"/>
        <v>0</v>
      </c>
      <c r="BH169" s="160">
        <v>46023</v>
      </c>
      <c r="BI169" s="160">
        <f t="shared" si="2003"/>
        <v>46053</v>
      </c>
      <c r="BJ169" s="164">
        <f t="shared" si="2004"/>
        <v>0</v>
      </c>
      <c r="BK169" s="160">
        <f t="shared" si="2005"/>
        <v>46054</v>
      </c>
      <c r="BL169" s="160">
        <f t="shared" si="2006"/>
        <v>46081</v>
      </c>
      <c r="BM169" s="164">
        <f t="shared" si="2007"/>
        <v>0</v>
      </c>
      <c r="BN169" s="160">
        <f t="shared" si="2008"/>
        <v>46082</v>
      </c>
      <c r="BO169" s="160">
        <f t="shared" si="2009"/>
        <v>46112</v>
      </c>
      <c r="BP169" s="164">
        <f t="shared" si="2010"/>
        <v>0</v>
      </c>
      <c r="BQ169" s="160">
        <f t="shared" si="2011"/>
        <v>46113</v>
      </c>
      <c r="BR169" s="160">
        <f t="shared" si="2012"/>
        <v>46142</v>
      </c>
      <c r="BS169" s="164">
        <f t="shared" si="2013"/>
        <v>0</v>
      </c>
      <c r="BT169" s="160">
        <f t="shared" si="2014"/>
        <v>46143</v>
      </c>
      <c r="BU169" s="160">
        <f t="shared" si="2015"/>
        <v>46173</v>
      </c>
      <c r="BV169" s="164">
        <f t="shared" si="2016"/>
        <v>0</v>
      </c>
      <c r="BW169" s="160">
        <f t="shared" si="2017"/>
        <v>46174</v>
      </c>
      <c r="BX169" s="160">
        <f t="shared" si="2018"/>
        <v>46203</v>
      </c>
      <c r="BY169" s="164">
        <f t="shared" si="2019"/>
        <v>0</v>
      </c>
      <c r="BZ169" s="160">
        <f t="shared" si="2020"/>
        <v>46204</v>
      </c>
      <c r="CA169" s="160">
        <f t="shared" si="2021"/>
        <v>46234</v>
      </c>
      <c r="CB169" s="164">
        <f t="shared" si="2022"/>
        <v>0</v>
      </c>
      <c r="CC169" s="160">
        <f t="shared" si="2023"/>
        <v>46235</v>
      </c>
      <c r="CD169" s="160">
        <f t="shared" si="2024"/>
        <v>46265</v>
      </c>
      <c r="CE169" s="164">
        <f t="shared" si="2025"/>
        <v>0</v>
      </c>
      <c r="CF169" s="160">
        <f t="shared" si="2026"/>
        <v>46266</v>
      </c>
      <c r="CG169" s="160">
        <f t="shared" si="2027"/>
        <v>46295</v>
      </c>
      <c r="CH169" s="164">
        <f t="shared" si="2028"/>
        <v>0</v>
      </c>
      <c r="CI169" s="160">
        <f t="shared" si="2029"/>
        <v>46296</v>
      </c>
      <c r="CJ169" s="160">
        <f t="shared" si="2030"/>
        <v>46326</v>
      </c>
      <c r="CK169" s="164">
        <f t="shared" si="2031"/>
        <v>0</v>
      </c>
      <c r="CL169" s="160">
        <f t="shared" si="2032"/>
        <v>46327</v>
      </c>
      <c r="CM169" s="160">
        <f t="shared" si="2033"/>
        <v>46356</v>
      </c>
      <c r="CN169" s="164">
        <f t="shared" si="2034"/>
        <v>0</v>
      </c>
      <c r="CO169" s="160">
        <f t="shared" si="2035"/>
        <v>46357</v>
      </c>
      <c r="CP169" s="160">
        <f t="shared" si="2036"/>
        <v>46387</v>
      </c>
      <c r="CQ169" s="164">
        <f t="shared" si="2037"/>
        <v>0</v>
      </c>
    </row>
    <row r="170" s="86" customFormat="1" ht="24" customHeight="1" outlineLevel="4" spans="1:95">
      <c r="A170" s="129" t="s">
        <v>2806</v>
      </c>
      <c r="B170" s="130"/>
      <c r="C170" s="130"/>
      <c r="D170" s="130"/>
      <c r="E170" s="130"/>
      <c r="F170" s="130"/>
      <c r="G170" s="131"/>
      <c r="H170" s="132"/>
      <c r="I170" s="132"/>
      <c r="J170" s="132"/>
      <c r="K170" s="132"/>
      <c r="L170" s="155"/>
      <c r="M170" s="155"/>
      <c r="N170" s="132"/>
      <c r="O170" s="132"/>
      <c r="P170" s="132"/>
      <c r="Q170" s="132"/>
      <c r="R170" s="132"/>
      <c r="S170" s="132"/>
      <c r="T170" s="132"/>
      <c r="U170" s="132"/>
      <c r="V170" s="132"/>
      <c r="W170" s="132"/>
      <c r="X170" s="132"/>
      <c r="Y170" s="132"/>
      <c r="Z170" s="132"/>
      <c r="AA170" s="132"/>
      <c r="AB170" s="132"/>
      <c r="AC170" s="132"/>
      <c r="AD170" s="132"/>
      <c r="AE170" s="132"/>
      <c r="AF170" s="132"/>
      <c r="AG170" s="132"/>
      <c r="AH170" s="132"/>
      <c r="AI170" s="132"/>
      <c r="AJ170" s="132"/>
      <c r="AK170" s="132"/>
      <c r="AL170" s="132"/>
      <c r="AM170" s="132"/>
      <c r="AN170" s="132"/>
      <c r="AO170" s="132"/>
      <c r="AP170" s="132"/>
      <c r="AQ170" s="132"/>
      <c r="AR170" s="132"/>
      <c r="AS170" s="132"/>
      <c r="AT170" s="132"/>
      <c r="AU170" s="132"/>
      <c r="AV170" s="132"/>
      <c r="AW170" s="132"/>
      <c r="AX170" s="132"/>
      <c r="AY170" s="132"/>
      <c r="AZ170" s="132"/>
      <c r="BA170" s="132"/>
      <c r="BB170" s="132"/>
      <c r="BC170" s="132"/>
      <c r="BD170" s="132"/>
      <c r="BE170" s="132"/>
      <c r="BF170" s="132"/>
      <c r="BG170" s="132"/>
      <c r="BH170" s="132"/>
      <c r="BI170" s="132"/>
      <c r="BJ170" s="132"/>
      <c r="BK170" s="132"/>
      <c r="BL170" s="132"/>
      <c r="BM170" s="132"/>
      <c r="BN170" s="132"/>
      <c r="BO170" s="132"/>
      <c r="BP170" s="132"/>
      <c r="BQ170" s="132"/>
      <c r="BR170" s="132"/>
      <c r="BS170" s="132"/>
      <c r="BT170" s="132"/>
      <c r="BU170" s="132"/>
      <c r="BV170" s="132"/>
      <c r="BW170" s="132"/>
      <c r="BX170" s="132"/>
      <c r="BY170" s="132"/>
      <c r="BZ170" s="132"/>
      <c r="CA170" s="132"/>
      <c r="CB170" s="132"/>
      <c r="CC170" s="132"/>
      <c r="CD170" s="132"/>
      <c r="CE170" s="132"/>
      <c r="CF170" s="132"/>
      <c r="CG170" s="132"/>
      <c r="CH170" s="132"/>
      <c r="CI170" s="132"/>
      <c r="CJ170" s="132"/>
      <c r="CK170" s="132"/>
      <c r="CL170" s="132"/>
      <c r="CM170" s="132"/>
      <c r="CN170" s="132"/>
      <c r="CO170" s="132"/>
      <c r="CP170" s="132"/>
      <c r="CQ170" s="132"/>
    </row>
    <row r="171" ht="24" customHeight="1" outlineLevel="3" spans="1:95">
      <c r="A171" s="121"/>
      <c r="B171" s="122" t="s">
        <v>784</v>
      </c>
      <c r="C171" s="123" t="s">
        <v>1124</v>
      </c>
      <c r="D171" s="121" t="s">
        <v>19</v>
      </c>
      <c r="E171" s="122"/>
      <c r="F171" s="122"/>
      <c r="G171" s="122"/>
      <c r="H171" s="124">
        <f>X171+AA171+AD171+AG171+AJ171+AM171+AP171+AS171+AV171+AY171+BB171+BE171</f>
        <v>0</v>
      </c>
      <c r="I171" s="124">
        <f>Y171+AB171+AE171+AH171+AK171+AN171+AQ171+AT171+AW171+AZ171+BC171+BF171</f>
        <v>0</v>
      </c>
      <c r="J171" s="124">
        <f t="shared" si="1570"/>
        <v>0</v>
      </c>
      <c r="K171" s="124"/>
      <c r="L171" s="152"/>
      <c r="M171" s="152"/>
      <c r="N171" s="124"/>
      <c r="O171" s="124"/>
      <c r="P171" s="124"/>
      <c r="Q171" s="124"/>
      <c r="R171" s="124"/>
      <c r="S171" s="124"/>
      <c r="T171" s="124"/>
      <c r="U171" s="124"/>
      <c r="V171" s="124"/>
      <c r="W171" s="124"/>
      <c r="X171" s="124">
        <f>VLOOKUP($C171,'1 预算编制表单'!$C:$BJ,27,FALSE)</f>
        <v>0</v>
      </c>
      <c r="Y171" s="124">
        <f>X171-Z171</f>
        <v>0</v>
      </c>
      <c r="Z171" s="124">
        <f>SUM(Z172:Z176)</f>
        <v>0</v>
      </c>
      <c r="AA171" s="124">
        <f>VLOOKUP($C171,'1 预算编制表单'!$C:$BJ,30,FALSE)</f>
        <v>0</v>
      </c>
      <c r="AB171" s="124">
        <f>AA171-AC171</f>
        <v>0</v>
      </c>
      <c r="AC171" s="124">
        <f>SUM(AC172:AC176)</f>
        <v>0</v>
      </c>
      <c r="AD171" s="124">
        <f>VLOOKUP($C171,'1 预算编制表单'!$C:$BJ,33,FALSE)</f>
        <v>0</v>
      </c>
      <c r="AE171" s="124">
        <f>AD171-AF171</f>
        <v>0</v>
      </c>
      <c r="AF171" s="124">
        <f>SUM(AF172:AF176)</f>
        <v>0</v>
      </c>
      <c r="AG171" s="124">
        <f>VLOOKUP($C171,'1 预算编制表单'!$C:$BJ,36,FALSE)</f>
        <v>0</v>
      </c>
      <c r="AH171" s="124">
        <f>AG171-AI171</f>
        <v>0</v>
      </c>
      <c r="AI171" s="124">
        <f>SUM(AI172:AI176)</f>
        <v>0</v>
      </c>
      <c r="AJ171" s="124">
        <f>VLOOKUP($C171,'1 预算编制表单'!$C:$BJ,39,FALSE)</f>
        <v>0</v>
      </c>
      <c r="AK171" s="124">
        <f>AJ171-AL171</f>
        <v>0</v>
      </c>
      <c r="AL171" s="124">
        <f>SUM(AL172:AL176)</f>
        <v>0</v>
      </c>
      <c r="AM171" s="124">
        <f>VLOOKUP($C171,'1 预算编制表单'!$C:$BJ,42,FALSE)</f>
        <v>0</v>
      </c>
      <c r="AN171" s="124">
        <f>AM171-AO171</f>
        <v>0</v>
      </c>
      <c r="AO171" s="124">
        <f>SUM(AO172:AO176)</f>
        <v>0</v>
      </c>
      <c r="AP171" s="124">
        <f>VLOOKUP($C171,'1 预算编制表单'!$C:$BJ,45,FALSE)</f>
        <v>0</v>
      </c>
      <c r="AQ171" s="124">
        <f>AP171-AR171</f>
        <v>0</v>
      </c>
      <c r="AR171" s="124">
        <f>SUM(AR172:AR176)</f>
        <v>0</v>
      </c>
      <c r="AS171" s="124">
        <f>VLOOKUP($C171,'1 预算编制表单'!$C:$BJ,48,FALSE)</f>
        <v>0</v>
      </c>
      <c r="AT171" s="124">
        <f>AS171-AU171</f>
        <v>0</v>
      </c>
      <c r="AU171" s="124">
        <f>SUM(AU172:AU176)</f>
        <v>0</v>
      </c>
      <c r="AV171" s="124">
        <f>VLOOKUP($C171,'1 预算编制表单'!$C:$BJ,51,FALSE)</f>
        <v>0</v>
      </c>
      <c r="AW171" s="124">
        <f>AV171-AX171</f>
        <v>0</v>
      </c>
      <c r="AX171" s="124">
        <f>SUM(AX172:AX176)</f>
        <v>0</v>
      </c>
      <c r="AY171" s="124">
        <f>VLOOKUP($C171,'1 预算编制表单'!$C:$BJ,54,FALSE)</f>
        <v>0</v>
      </c>
      <c r="AZ171" s="124">
        <f>AY171-BA171</f>
        <v>0</v>
      </c>
      <c r="BA171" s="124">
        <f>SUM(BA172:BA176)</f>
        <v>0</v>
      </c>
      <c r="BB171" s="124">
        <f>VLOOKUP($C171,'1 预算编制表单'!$C:$BJ,57,FALSE)</f>
        <v>0</v>
      </c>
      <c r="BC171" s="124">
        <f>BB171-BD171</f>
        <v>0</v>
      </c>
      <c r="BD171" s="124">
        <f>SUM(BD172:BD176)</f>
        <v>0</v>
      </c>
      <c r="BE171" s="124">
        <f>VLOOKUP($C171,'1 预算编制表单'!$C:$BJ,60,FALSE)</f>
        <v>0</v>
      </c>
      <c r="BF171" s="124">
        <f>BE171-BG171</f>
        <v>0</v>
      </c>
      <c r="BG171" s="124">
        <f>SUM(BG172:BG176)</f>
        <v>0</v>
      </c>
      <c r="BH171" s="124">
        <f>VLOOKUP($C171,'1 预算编制表单'!$C:$BJ,27,FALSE)</f>
        <v>0</v>
      </c>
      <c r="BI171" s="124">
        <f>BH171-BJ171</f>
        <v>0</v>
      </c>
      <c r="BJ171" s="124">
        <f>SUM(BJ172:BJ176)</f>
        <v>0</v>
      </c>
      <c r="BK171" s="124">
        <f>VLOOKUP($C171,'1 预算编制表单'!$C:$BJ,30,FALSE)</f>
        <v>0</v>
      </c>
      <c r="BL171" s="124">
        <f>BK171-BM171</f>
        <v>0</v>
      </c>
      <c r="BM171" s="124">
        <f>SUM(BM172:BM176)</f>
        <v>0</v>
      </c>
      <c r="BN171" s="124">
        <f>VLOOKUP($C171,'1 预算编制表单'!$C:$BJ,33,FALSE)</f>
        <v>0</v>
      </c>
      <c r="BO171" s="124">
        <f>BN171-BP171</f>
        <v>0</v>
      </c>
      <c r="BP171" s="124">
        <f>SUM(BP172:BP176)</f>
        <v>0</v>
      </c>
      <c r="BQ171" s="124">
        <f>VLOOKUP($C171,'1 预算编制表单'!$C:$BJ,36,FALSE)</f>
        <v>0</v>
      </c>
      <c r="BR171" s="124">
        <f>BQ171-BS171</f>
        <v>0</v>
      </c>
      <c r="BS171" s="124">
        <f>SUM(BS172:BS176)</f>
        <v>0</v>
      </c>
      <c r="BT171" s="124">
        <f>VLOOKUP($C171,'1 预算编制表单'!$C:$BJ,39,FALSE)</f>
        <v>0</v>
      </c>
      <c r="BU171" s="124">
        <f>BT171-BV171</f>
        <v>0</v>
      </c>
      <c r="BV171" s="124">
        <f>SUM(BV172:BV176)</f>
        <v>0</v>
      </c>
      <c r="BW171" s="124">
        <f>VLOOKUP($C171,'1 预算编制表单'!$C:$BJ,42,FALSE)</f>
        <v>0</v>
      </c>
      <c r="BX171" s="124">
        <f>BW171-BY171</f>
        <v>0</v>
      </c>
      <c r="BY171" s="124">
        <f>SUM(BY172:BY176)</f>
        <v>0</v>
      </c>
      <c r="BZ171" s="124">
        <f>VLOOKUP($C171,'1 预算编制表单'!$C:$BJ,45,FALSE)</f>
        <v>0</v>
      </c>
      <c r="CA171" s="124">
        <f>BZ171-CB171</f>
        <v>0</v>
      </c>
      <c r="CB171" s="124">
        <f>SUM(CB172:CB176)</f>
        <v>0</v>
      </c>
      <c r="CC171" s="124">
        <f>VLOOKUP($C171,'1 预算编制表单'!$C:$BJ,48,FALSE)</f>
        <v>0</v>
      </c>
      <c r="CD171" s="124">
        <f>CC171-CE171</f>
        <v>0</v>
      </c>
      <c r="CE171" s="124">
        <f>SUM(CE172:CE176)</f>
        <v>0</v>
      </c>
      <c r="CF171" s="124">
        <f>VLOOKUP($C171,'1 预算编制表单'!$C:$BJ,51,FALSE)</f>
        <v>0</v>
      </c>
      <c r="CG171" s="124">
        <f>CF171-CH171</f>
        <v>0</v>
      </c>
      <c r="CH171" s="124">
        <f>SUM(CH172:CH176)</f>
        <v>0</v>
      </c>
      <c r="CI171" s="124">
        <f>VLOOKUP($C171,'1 预算编制表单'!$C:$BJ,54,FALSE)</f>
        <v>0</v>
      </c>
      <c r="CJ171" s="124">
        <f>CI171-CK171</f>
        <v>0</v>
      </c>
      <c r="CK171" s="124">
        <f>SUM(CK172:CK176)</f>
        <v>0</v>
      </c>
      <c r="CL171" s="124">
        <f>VLOOKUP($C171,'1 预算编制表单'!$C:$BJ,57,FALSE)</f>
        <v>0</v>
      </c>
      <c r="CM171" s="124">
        <f>CL171-CN171</f>
        <v>0</v>
      </c>
      <c r="CN171" s="124">
        <f>SUM(CN172:CN176)</f>
        <v>0</v>
      </c>
      <c r="CO171" s="124">
        <f>VLOOKUP($C171,'1 预算编制表单'!$C:$BJ,60,FALSE)</f>
        <v>0</v>
      </c>
      <c r="CP171" s="124">
        <f>CO171-CQ171</f>
        <v>0</v>
      </c>
      <c r="CQ171" s="124">
        <f>SUM(CQ172:CQ176)</f>
        <v>0</v>
      </c>
    </row>
    <row r="172" s="86" customFormat="1" ht="24" customHeight="1" outlineLevel="4" spans="1:95">
      <c r="A172" s="125"/>
      <c r="B172" s="126"/>
      <c r="C172" s="127"/>
      <c r="D172" s="125"/>
      <c r="E172" s="126"/>
      <c r="F172" s="126"/>
      <c r="G172" s="126"/>
      <c r="H172" s="128"/>
      <c r="I172" s="128"/>
      <c r="J172" s="128">
        <f t="shared" si="1570"/>
        <v>0</v>
      </c>
      <c r="K172" s="128">
        <v>1</v>
      </c>
      <c r="L172" s="153"/>
      <c r="M172" s="154">
        <f>IFERROR(VLOOKUP($L172,'2-2 引出数据_合同数据仓库'!$B$2:$BP$10000,3,FALSE),0)</f>
        <v>0</v>
      </c>
      <c r="N172" s="128"/>
      <c r="O172" s="154">
        <f>IFERROR(VLOOKUP((LEFT(VLOOKUP($L172,'2-2 引出数据_合同数据仓库'!$B$2:$BP$10000,64,FALSE),15)&amp;(RIGHT(VLOOKUP($L172,'2-2 引出数据_合同数据仓库'!$B$2:$BP$10000,64,FALSE),4)+1)),'2-2 引出数据_合同数据仓库'!$B$2:$BP$10000,3,FALSE),0)</f>
        <v>0</v>
      </c>
      <c r="P172" s="128"/>
      <c r="Q172" s="128">
        <f>IFERROR(VLOOKUP($L172,'2-2 引出数据_合同数据仓库'!$B$2:$BP$10000,28,FALSE),0)</f>
        <v>0</v>
      </c>
      <c r="R172" s="128">
        <f>IFERROR(VLOOKUP($L172,'2-2 引出数据_合同数据仓库'!$B$2:$BP$10000,29,FALSE),0)</f>
        <v>0</v>
      </c>
      <c r="S172" s="128">
        <f>IFERROR(VLOOKUP($L172,'2-2 引出数据_合同数据仓库'!$B$2:$BP$10000,4,FALSE),0)</f>
        <v>0</v>
      </c>
      <c r="T172" s="128"/>
      <c r="U172" s="128">
        <f>IFERROR(VLOOKUP($L172,'2-2 引出数据_合同数据仓库'!$B$2:$BP$10000,15,FALSE),0)</f>
        <v>0</v>
      </c>
      <c r="V172" s="128">
        <f t="shared" ref="V172:V175" si="2038">U172/(S172-R172+1)*365</f>
        <v>0</v>
      </c>
      <c r="W172" s="128"/>
      <c r="X172" s="160">
        <v>45658</v>
      </c>
      <c r="Y172" s="160">
        <f t="shared" ref="Y172:Y175" si="2039">X172+30</f>
        <v>45688</v>
      </c>
      <c r="Z172" s="164">
        <f t="shared" ref="Z172:Z175" si="2040">IFERROR(IF(($R172-Y172)&gt;=0,0,IF(($S172-X172)&lt;0,0,IF(AND(($S172-Y172)&gt;0,(X172-$R172)&gt;0),$V172/365*(Y172-X172+1),IF(AND(($S172-Y172)&lt;=0,(X172-$R172)&gt;0),$V172/365*($S172-X172+1),$V172/365*(Y172-$R172+1))))),0)</f>
        <v>0</v>
      </c>
      <c r="AA172" s="160">
        <f t="shared" ref="AA172:AA175" si="2041">Y172+1</f>
        <v>45689</v>
      </c>
      <c r="AB172" s="160">
        <f t="shared" ref="AB172:AB175" si="2042">AA172+27</f>
        <v>45716</v>
      </c>
      <c r="AC172" s="164">
        <f t="shared" ref="AC172:AC175" si="2043">IFERROR(IF(($R172-AB172)&gt;=0,0,IF(($S172-AA172)&lt;0,0,IF(AND(($S172-AB172)&gt;0,(AA172-$R172)&gt;0),$V172/365*(AB172-AA172+1),IF(AND(($S172-AB172)&lt;=0,(AA172-$R172)&gt;0),$V172/365*($S172-AA172+1),$V172/365*(AB172-$R172+1))))),0)</f>
        <v>0</v>
      </c>
      <c r="AD172" s="160">
        <f t="shared" ref="AD172:AD175" si="2044">AB172+1</f>
        <v>45717</v>
      </c>
      <c r="AE172" s="160">
        <f t="shared" ref="AE172:AE175" si="2045">AD172+30</f>
        <v>45747</v>
      </c>
      <c r="AF172" s="164">
        <f t="shared" ref="AF172:AF175" si="2046">IFERROR(IF(($R172-AE172)&gt;=0,0,IF(($S172-AD172)&lt;0,0,IF(AND(($S172-AE172)&gt;0,(AD172-$R172)&gt;0),$V172/365*(AE172-AD172+1),IF(AND(($S172-AE172)&lt;=0,(AD172-$R172)&gt;0),$V172/365*($S172-AD172+1),$V172/365*(AE172-$R172+1))))),0)</f>
        <v>0</v>
      </c>
      <c r="AG172" s="160">
        <f t="shared" ref="AG172:AG175" si="2047">AE172+1</f>
        <v>45748</v>
      </c>
      <c r="AH172" s="160">
        <f t="shared" ref="AH172:AH175" si="2048">AG172+29</f>
        <v>45777</v>
      </c>
      <c r="AI172" s="164">
        <f t="shared" ref="AI172:AI175" si="2049">IFERROR(IF(($R172-AH172)&gt;=0,0,IF(($S172-AG172)&lt;0,0,IF(AND(($S172-AH172)&gt;0,(AG172-$R172)&gt;0),$V172/365*(AH172-AG172+1),IF(AND(($S172-AH172)&lt;=0,(AG172-$R172)&gt;0),$V172/365*($S172-AG172+1),$V172/365*(AH172-$R172+1))))),0)</f>
        <v>0</v>
      </c>
      <c r="AJ172" s="160">
        <f t="shared" ref="AJ172:AJ175" si="2050">AH172+1</f>
        <v>45778</v>
      </c>
      <c r="AK172" s="160">
        <f t="shared" ref="AK172:AK175" si="2051">AJ172+30</f>
        <v>45808</v>
      </c>
      <c r="AL172" s="164">
        <f t="shared" ref="AL172:AL175" si="2052">IFERROR(IF(($R172-AK172)&gt;=0,0,IF(($S172-AJ172)&lt;0,0,IF(AND(($S172-AK172)&gt;0,(AJ172-$R172)&gt;0),$V172/365*(AK172-AJ172+1),IF(AND(($S172-AK172)&lt;=0,(AJ172-$R172)&gt;0),$V172/365*($S172-AJ172+1),$V172/365*(AK172-$R172+1))))),0)</f>
        <v>0</v>
      </c>
      <c r="AM172" s="160">
        <f t="shared" ref="AM172:AM175" si="2053">AK172+1</f>
        <v>45809</v>
      </c>
      <c r="AN172" s="160">
        <f t="shared" ref="AN172:AN175" si="2054">AM172+29</f>
        <v>45838</v>
      </c>
      <c r="AO172" s="164">
        <f t="shared" ref="AO172:AO175" si="2055">IFERROR(IF(($R172-AN172)&gt;=0,0,IF(($S172-AM172)&lt;0,0,IF(AND(($S172-AN172)&gt;0,(AM172-$R172)&gt;0),$V172/365*(AN172-AM172+1),IF(AND(($S172-AN172)&lt;=0,(AM172-$R172)&gt;0),$V172/365*($S172-AM172+1),$V172/365*(AN172-$R172+1))))),0)</f>
        <v>0</v>
      </c>
      <c r="AP172" s="160">
        <f t="shared" ref="AP172:AP175" si="2056">AN172+1</f>
        <v>45839</v>
      </c>
      <c r="AQ172" s="160">
        <f t="shared" ref="AQ172:AQ175" si="2057">AP172+30</f>
        <v>45869</v>
      </c>
      <c r="AR172" s="164">
        <f t="shared" ref="AR172:AR175" si="2058">IFERROR(IF(($R172-AQ172)&gt;=0,0,IF(($S172-AP172)&lt;0,0,IF(AND(($S172-AQ172)&gt;0,(AP172-$R172)&gt;0),$V172/365*(AQ172-AP172+1),IF(AND(($S172-AQ172)&lt;=0,(AP172-$R172)&gt;0),$V172/365*($S172-AP172+1),$V172/365*(AQ172-$R172+1))))),0)</f>
        <v>0</v>
      </c>
      <c r="AS172" s="160">
        <f t="shared" ref="AS172:AS175" si="2059">AQ172+1</f>
        <v>45870</v>
      </c>
      <c r="AT172" s="160">
        <f t="shared" ref="AT172:AT175" si="2060">AS172+30</f>
        <v>45900</v>
      </c>
      <c r="AU172" s="164">
        <f t="shared" ref="AU172:AU175" si="2061">IFERROR(IF(($R172-AT172)&gt;=0,0,IF(($S172-AS172)&lt;0,0,IF(AND(($S172-AT172)&gt;0,(AS172-$R172)&gt;0),$V172/365*(AT172-AS172+1),IF(AND(($S172-AT172)&lt;=0,(AS172-$R172)&gt;0),$V172/365*($S172-AS172+1),$V172/365*(AT172-$R172+1))))),0)</f>
        <v>0</v>
      </c>
      <c r="AV172" s="160">
        <f t="shared" ref="AV172:AV175" si="2062">AT172+1</f>
        <v>45901</v>
      </c>
      <c r="AW172" s="160">
        <f t="shared" ref="AW172:AW175" si="2063">AV172+29</f>
        <v>45930</v>
      </c>
      <c r="AX172" s="164">
        <f t="shared" ref="AX172:AX175" si="2064">IFERROR(IF(($R172-AW172)&gt;=0,0,IF(($S172-AV172)&lt;0,0,IF(AND(($S172-AW172)&gt;0,(AV172-$R172)&gt;0),$V172/365*(AW172-AV172+1),IF(AND(($S172-AW172)&lt;=0,(AV172-$R172)&gt;0),$V172/365*($S172-AV172+1),$V172/365*(AW172-$R172+1))))),0)</f>
        <v>0</v>
      </c>
      <c r="AY172" s="160">
        <f t="shared" ref="AY172:AY175" si="2065">AW172+1</f>
        <v>45931</v>
      </c>
      <c r="AZ172" s="160">
        <f t="shared" ref="AZ172:AZ175" si="2066">AY172+30</f>
        <v>45961</v>
      </c>
      <c r="BA172" s="164">
        <f t="shared" ref="BA172:BA175" si="2067">IFERROR(IF(($R172-AZ172)&gt;=0,0,IF(($S172-AY172)&lt;0,0,IF(AND(($S172-AZ172)&gt;0,(AY172-$R172)&gt;0),$V172/365*(AZ172-AY172+1),IF(AND(($S172-AZ172)&lt;=0,(AY172-$R172)&gt;0),$V172/365*($S172-AY172+1),$V172/365*(AZ172-$R172+1))))),0)</f>
        <v>0</v>
      </c>
      <c r="BB172" s="160">
        <f t="shared" ref="BB172:BB175" si="2068">AZ172+1</f>
        <v>45962</v>
      </c>
      <c r="BC172" s="160">
        <f t="shared" ref="BC172:BC175" si="2069">BB172+29</f>
        <v>45991</v>
      </c>
      <c r="BD172" s="164">
        <f t="shared" ref="BD172:BD175" si="2070">IFERROR(IF(($R172-BC172)&gt;=0,0,IF(($S172-BB172)&lt;0,0,IF(AND(($S172-BC172)&gt;0,(BB172-$R172)&gt;0),$V172/365*(BC172-BB172+1),IF(AND(($S172-BC172)&lt;=0,(BB172-$R172)&gt;0),$V172/365*($S172-BB172+1),$V172/365*(BC172-$R172+1))))),0)</f>
        <v>0</v>
      </c>
      <c r="BE172" s="160">
        <f t="shared" ref="BE172:BE175" si="2071">BC172+1</f>
        <v>45992</v>
      </c>
      <c r="BF172" s="160">
        <f t="shared" ref="BF172:BF175" si="2072">BE172+30</f>
        <v>46022</v>
      </c>
      <c r="BG172" s="164">
        <f t="shared" ref="BG172:BG175" si="2073">IFERROR(IF(($R172-BF172)&gt;=0,0,IF(($S172-BE172)&lt;0,0,IF(AND(($S172-BF172)&gt;0,(BE172-$R172)&gt;0),$V172/365*(BF172-BE172+1),IF(AND(($S172-BF172)&lt;=0,(BE172-$R172)&gt;0),$V172/365*($S172-BE172+1),$V172/365*(BF172-$R172+1))))),0)</f>
        <v>0</v>
      </c>
      <c r="BH172" s="160">
        <v>46023</v>
      </c>
      <c r="BI172" s="160">
        <f t="shared" ref="BI172:BI175" si="2074">BH172+30</f>
        <v>46053</v>
      </c>
      <c r="BJ172" s="164">
        <f t="shared" ref="BJ172:BJ175" si="2075">IFERROR(IF(($R172-BI172)&gt;=0,0,IF(($S172-BH172)&lt;0,0,IF(AND(($S172-BI172)&gt;0,(BH172-$R172)&gt;0),$V172/365*(BI172-BH172+1),IF(AND(($S172-BI172)&lt;=0,(BH172-$R172)&gt;0),$V172/365*($S172-BH172+1),$V172/365*(BI172-$R172+1))))),0)</f>
        <v>0</v>
      </c>
      <c r="BK172" s="160">
        <f t="shared" ref="BK172:BK175" si="2076">BI172+1</f>
        <v>46054</v>
      </c>
      <c r="BL172" s="160">
        <f t="shared" ref="BL172:BL175" si="2077">BK172+27</f>
        <v>46081</v>
      </c>
      <c r="BM172" s="164">
        <f t="shared" ref="BM172:BM175" si="2078">IFERROR(IF(($R172-BL172)&gt;=0,0,IF(($S172-BK172)&lt;0,0,IF(AND(($S172-BL172)&gt;0,(BK172-$R172)&gt;0),$V172/365*(BL172-BK172+1),IF(AND(($S172-BL172)&lt;=0,(BK172-$R172)&gt;0),$V172/365*($S172-BK172+1),$V172/365*(BL172-$R172+1))))),0)</f>
        <v>0</v>
      </c>
      <c r="BN172" s="160">
        <f t="shared" ref="BN172:BN175" si="2079">BL172+1</f>
        <v>46082</v>
      </c>
      <c r="BO172" s="160">
        <f t="shared" ref="BO172:BO175" si="2080">BN172+30</f>
        <v>46112</v>
      </c>
      <c r="BP172" s="164">
        <f t="shared" ref="BP172:BP175" si="2081">IFERROR(IF(($R172-BO172)&gt;=0,0,IF(($S172-BN172)&lt;0,0,IF(AND(($S172-BO172)&gt;0,(BN172-$R172)&gt;0),$V172/365*(BO172-BN172+1),IF(AND(($S172-BO172)&lt;=0,(BN172-$R172)&gt;0),$V172/365*($S172-BN172+1),$V172/365*(BO172-$R172+1))))),0)</f>
        <v>0</v>
      </c>
      <c r="BQ172" s="160">
        <f t="shared" ref="BQ172:BQ175" si="2082">BO172+1</f>
        <v>46113</v>
      </c>
      <c r="BR172" s="160">
        <f t="shared" ref="BR172:BR175" si="2083">BQ172+29</f>
        <v>46142</v>
      </c>
      <c r="BS172" s="164">
        <f t="shared" ref="BS172:BS175" si="2084">IFERROR(IF(($R172-BR172)&gt;=0,0,IF(($S172-BQ172)&lt;0,0,IF(AND(($S172-BR172)&gt;0,(BQ172-$R172)&gt;0),$V172/365*(BR172-BQ172+1),IF(AND(($S172-BR172)&lt;=0,(BQ172-$R172)&gt;0),$V172/365*($S172-BQ172+1),$V172/365*(BR172-$R172+1))))),0)</f>
        <v>0</v>
      </c>
      <c r="BT172" s="160">
        <f t="shared" ref="BT172:BT175" si="2085">BR172+1</f>
        <v>46143</v>
      </c>
      <c r="BU172" s="160">
        <f t="shared" ref="BU172:BU175" si="2086">BT172+30</f>
        <v>46173</v>
      </c>
      <c r="BV172" s="164">
        <f t="shared" ref="BV172:BV175" si="2087">IFERROR(IF(($R172-BU172)&gt;=0,0,IF(($S172-BT172)&lt;0,0,IF(AND(($S172-BU172)&gt;0,(BT172-$R172)&gt;0),$V172/365*(BU172-BT172+1),IF(AND(($S172-BU172)&lt;=0,(BT172-$R172)&gt;0),$V172/365*($S172-BT172+1),$V172/365*(BU172-$R172+1))))),0)</f>
        <v>0</v>
      </c>
      <c r="BW172" s="160">
        <f t="shared" ref="BW172:BW175" si="2088">BU172+1</f>
        <v>46174</v>
      </c>
      <c r="BX172" s="160">
        <f t="shared" ref="BX172:BX175" si="2089">BW172+29</f>
        <v>46203</v>
      </c>
      <c r="BY172" s="164">
        <f t="shared" ref="BY172:BY175" si="2090">IFERROR(IF(($R172-BX172)&gt;=0,0,IF(($S172-BW172)&lt;0,0,IF(AND(($S172-BX172)&gt;0,(BW172-$R172)&gt;0),$V172/365*(BX172-BW172+1),IF(AND(($S172-BX172)&lt;=0,(BW172-$R172)&gt;0),$V172/365*($S172-BW172+1),$V172/365*(BX172-$R172+1))))),0)</f>
        <v>0</v>
      </c>
      <c r="BZ172" s="160">
        <f t="shared" ref="BZ172:BZ175" si="2091">BX172+1</f>
        <v>46204</v>
      </c>
      <c r="CA172" s="160">
        <f t="shared" ref="CA172:CA175" si="2092">BZ172+30</f>
        <v>46234</v>
      </c>
      <c r="CB172" s="164">
        <f t="shared" ref="CB172:CB175" si="2093">IFERROR(IF(($R172-CA172)&gt;=0,0,IF(($S172-BZ172)&lt;0,0,IF(AND(($S172-CA172)&gt;0,(BZ172-$R172)&gt;0),$V172/365*(CA172-BZ172+1),IF(AND(($S172-CA172)&lt;=0,(BZ172-$R172)&gt;0),$V172/365*($S172-BZ172+1),$V172/365*(CA172-$R172+1))))),0)</f>
        <v>0</v>
      </c>
      <c r="CC172" s="160">
        <f t="shared" ref="CC172:CC175" si="2094">CA172+1</f>
        <v>46235</v>
      </c>
      <c r="CD172" s="160">
        <f t="shared" ref="CD172:CD175" si="2095">CC172+30</f>
        <v>46265</v>
      </c>
      <c r="CE172" s="164">
        <f t="shared" ref="CE172:CE175" si="2096">IFERROR(IF(($R172-CD172)&gt;=0,0,IF(($S172-CC172)&lt;0,0,IF(AND(($S172-CD172)&gt;0,(CC172-$R172)&gt;0),$V172/365*(CD172-CC172+1),IF(AND(($S172-CD172)&lt;=0,(CC172-$R172)&gt;0),$V172/365*($S172-CC172+1),$V172/365*(CD172-$R172+1))))),0)</f>
        <v>0</v>
      </c>
      <c r="CF172" s="160">
        <f t="shared" ref="CF172:CF175" si="2097">CD172+1</f>
        <v>46266</v>
      </c>
      <c r="CG172" s="160">
        <f t="shared" ref="CG172:CG175" si="2098">CF172+29</f>
        <v>46295</v>
      </c>
      <c r="CH172" s="164">
        <f t="shared" ref="CH172:CH175" si="2099">IFERROR(IF(($R172-CG172)&gt;=0,0,IF(($S172-CF172)&lt;0,0,IF(AND(($S172-CG172)&gt;0,(CF172-$R172)&gt;0),$V172/365*(CG172-CF172+1),IF(AND(($S172-CG172)&lt;=0,(CF172-$R172)&gt;0),$V172/365*($S172-CF172+1),$V172/365*(CG172-$R172+1))))),0)</f>
        <v>0</v>
      </c>
      <c r="CI172" s="160">
        <f t="shared" ref="CI172:CI175" si="2100">CG172+1</f>
        <v>46296</v>
      </c>
      <c r="CJ172" s="160">
        <f t="shared" ref="CJ172:CJ175" si="2101">CI172+30</f>
        <v>46326</v>
      </c>
      <c r="CK172" s="164">
        <f t="shared" ref="CK172:CK175" si="2102">IFERROR(IF(($R172-CJ172)&gt;=0,0,IF(($S172-CI172)&lt;0,0,IF(AND(($S172-CJ172)&gt;0,(CI172-$R172)&gt;0),$V172/365*(CJ172-CI172+1),IF(AND(($S172-CJ172)&lt;=0,(CI172-$R172)&gt;0),$V172/365*($S172-CI172+1),$V172/365*(CJ172-$R172+1))))),0)</f>
        <v>0</v>
      </c>
      <c r="CL172" s="160">
        <f t="shared" ref="CL172:CL175" si="2103">CJ172+1</f>
        <v>46327</v>
      </c>
      <c r="CM172" s="160">
        <f t="shared" ref="CM172:CM175" si="2104">CL172+29</f>
        <v>46356</v>
      </c>
      <c r="CN172" s="164">
        <f t="shared" ref="CN172:CN175" si="2105">IFERROR(IF(($R172-CM172)&gt;=0,0,IF(($S172-CL172)&lt;0,0,IF(AND(($S172-CM172)&gt;0,(CL172-$R172)&gt;0),$V172/365*(CM172-CL172+1),IF(AND(($S172-CM172)&lt;=0,(CL172-$R172)&gt;0),$V172/365*($S172-CL172+1),$V172/365*(CM172-$R172+1))))),0)</f>
        <v>0</v>
      </c>
      <c r="CO172" s="160">
        <f t="shared" ref="CO172:CO175" si="2106">CM172+1</f>
        <v>46357</v>
      </c>
      <c r="CP172" s="160">
        <f t="shared" ref="CP172:CP175" si="2107">CO172+30</f>
        <v>46387</v>
      </c>
      <c r="CQ172" s="164">
        <f t="shared" ref="CQ172:CQ175" si="2108">IFERROR(IF(($R172-CP172)&gt;=0,0,IF(($S172-CO172)&lt;0,0,IF(AND(($S172-CP172)&gt;0,(CO172-$R172)&gt;0),$V172/365*(CP172-CO172+1),IF(AND(($S172-CP172)&lt;=0,(CO172-$R172)&gt;0),$V172/365*($S172-CO172+1),$V172/365*(CP172-$R172+1))))),0)</f>
        <v>0</v>
      </c>
    </row>
    <row r="173" s="86" customFormat="1" ht="24" customHeight="1" outlineLevel="4" spans="1:95">
      <c r="A173" s="125"/>
      <c r="B173" s="126"/>
      <c r="C173" s="127"/>
      <c r="D173" s="125"/>
      <c r="E173" s="126"/>
      <c r="F173" s="126"/>
      <c r="G173" s="126"/>
      <c r="H173" s="128"/>
      <c r="I173" s="128"/>
      <c r="J173" s="128">
        <f t="shared" si="1570"/>
        <v>0</v>
      </c>
      <c r="K173" s="128">
        <f t="shared" ref="K173:K175" si="2109">K172+1</f>
        <v>2</v>
      </c>
      <c r="L173" s="153"/>
      <c r="M173" s="154">
        <f>IFERROR(VLOOKUP($L173,'2-2 引出数据_合同数据仓库'!$B$2:$BP$10000,3,FALSE),0)</f>
        <v>0</v>
      </c>
      <c r="N173" s="128"/>
      <c r="O173" s="154">
        <f>IFERROR(VLOOKUP((LEFT(VLOOKUP($L173,'2-2 引出数据_合同数据仓库'!$B$2:$BP$10000,64,FALSE),15)&amp;(RIGHT(VLOOKUP($L173,'2-2 引出数据_合同数据仓库'!$B$2:$BP$10000,64,FALSE),4)+1)),'2-2 引出数据_合同数据仓库'!$B$2:$BP$10000,3,FALSE),0)</f>
        <v>0</v>
      </c>
      <c r="P173" s="128"/>
      <c r="Q173" s="128">
        <f>IFERROR(VLOOKUP($L173,'2-2 引出数据_合同数据仓库'!$B$2:$BP$10000,28,FALSE),0)</f>
        <v>0</v>
      </c>
      <c r="R173" s="128">
        <f>IFERROR(VLOOKUP($L173,'2-2 引出数据_合同数据仓库'!$B$2:$BP$10000,29,FALSE),0)</f>
        <v>0</v>
      </c>
      <c r="S173" s="128">
        <f>IFERROR(VLOOKUP($L173,'2-2 引出数据_合同数据仓库'!$B$2:$BP$10000,4,FALSE),0)</f>
        <v>0</v>
      </c>
      <c r="T173" s="128"/>
      <c r="U173" s="128">
        <f>IFERROR(VLOOKUP($L173,'2-2 引出数据_合同数据仓库'!$B$2:$BP$10000,15,FALSE),0)</f>
        <v>0</v>
      </c>
      <c r="V173" s="128">
        <f t="shared" si="2038"/>
        <v>0</v>
      </c>
      <c r="W173" s="128"/>
      <c r="X173" s="160">
        <v>45658</v>
      </c>
      <c r="Y173" s="160">
        <f t="shared" si="2039"/>
        <v>45688</v>
      </c>
      <c r="Z173" s="164">
        <f t="shared" si="2040"/>
        <v>0</v>
      </c>
      <c r="AA173" s="160">
        <f t="shared" si="2041"/>
        <v>45689</v>
      </c>
      <c r="AB173" s="160">
        <f t="shared" si="2042"/>
        <v>45716</v>
      </c>
      <c r="AC173" s="164">
        <f t="shared" si="2043"/>
        <v>0</v>
      </c>
      <c r="AD173" s="160">
        <f t="shared" si="2044"/>
        <v>45717</v>
      </c>
      <c r="AE173" s="160">
        <f t="shared" si="2045"/>
        <v>45747</v>
      </c>
      <c r="AF173" s="164">
        <f t="shared" si="2046"/>
        <v>0</v>
      </c>
      <c r="AG173" s="160">
        <f t="shared" si="2047"/>
        <v>45748</v>
      </c>
      <c r="AH173" s="160">
        <f t="shared" si="2048"/>
        <v>45777</v>
      </c>
      <c r="AI173" s="164">
        <f t="shared" si="2049"/>
        <v>0</v>
      </c>
      <c r="AJ173" s="160">
        <f t="shared" si="2050"/>
        <v>45778</v>
      </c>
      <c r="AK173" s="160">
        <f t="shared" si="2051"/>
        <v>45808</v>
      </c>
      <c r="AL173" s="164">
        <f t="shared" si="2052"/>
        <v>0</v>
      </c>
      <c r="AM173" s="160">
        <f t="shared" si="2053"/>
        <v>45809</v>
      </c>
      <c r="AN173" s="160">
        <f t="shared" si="2054"/>
        <v>45838</v>
      </c>
      <c r="AO173" s="164">
        <f t="shared" si="2055"/>
        <v>0</v>
      </c>
      <c r="AP173" s="160">
        <f t="shared" si="2056"/>
        <v>45839</v>
      </c>
      <c r="AQ173" s="160">
        <f t="shared" si="2057"/>
        <v>45869</v>
      </c>
      <c r="AR173" s="164">
        <f t="shared" si="2058"/>
        <v>0</v>
      </c>
      <c r="AS173" s="160">
        <f t="shared" si="2059"/>
        <v>45870</v>
      </c>
      <c r="AT173" s="160">
        <f t="shared" si="2060"/>
        <v>45900</v>
      </c>
      <c r="AU173" s="164">
        <f t="shared" si="2061"/>
        <v>0</v>
      </c>
      <c r="AV173" s="160">
        <f t="shared" si="2062"/>
        <v>45901</v>
      </c>
      <c r="AW173" s="160">
        <f t="shared" si="2063"/>
        <v>45930</v>
      </c>
      <c r="AX173" s="164">
        <f t="shared" si="2064"/>
        <v>0</v>
      </c>
      <c r="AY173" s="160">
        <f t="shared" si="2065"/>
        <v>45931</v>
      </c>
      <c r="AZ173" s="160">
        <f t="shared" si="2066"/>
        <v>45961</v>
      </c>
      <c r="BA173" s="164">
        <f t="shared" si="2067"/>
        <v>0</v>
      </c>
      <c r="BB173" s="160">
        <f t="shared" si="2068"/>
        <v>45962</v>
      </c>
      <c r="BC173" s="160">
        <f t="shared" si="2069"/>
        <v>45991</v>
      </c>
      <c r="BD173" s="164">
        <f t="shared" si="2070"/>
        <v>0</v>
      </c>
      <c r="BE173" s="160">
        <f t="shared" si="2071"/>
        <v>45992</v>
      </c>
      <c r="BF173" s="160">
        <f t="shared" si="2072"/>
        <v>46022</v>
      </c>
      <c r="BG173" s="164">
        <f t="shared" si="2073"/>
        <v>0</v>
      </c>
      <c r="BH173" s="160">
        <v>46023</v>
      </c>
      <c r="BI173" s="160">
        <f t="shared" si="2074"/>
        <v>46053</v>
      </c>
      <c r="BJ173" s="164">
        <f t="shared" si="2075"/>
        <v>0</v>
      </c>
      <c r="BK173" s="160">
        <f t="shared" si="2076"/>
        <v>46054</v>
      </c>
      <c r="BL173" s="160">
        <f t="shared" si="2077"/>
        <v>46081</v>
      </c>
      <c r="BM173" s="164">
        <f t="shared" si="2078"/>
        <v>0</v>
      </c>
      <c r="BN173" s="160">
        <f t="shared" si="2079"/>
        <v>46082</v>
      </c>
      <c r="BO173" s="160">
        <f t="shared" si="2080"/>
        <v>46112</v>
      </c>
      <c r="BP173" s="164">
        <f t="shared" si="2081"/>
        <v>0</v>
      </c>
      <c r="BQ173" s="160">
        <f t="shared" si="2082"/>
        <v>46113</v>
      </c>
      <c r="BR173" s="160">
        <f t="shared" si="2083"/>
        <v>46142</v>
      </c>
      <c r="BS173" s="164">
        <f t="shared" si="2084"/>
        <v>0</v>
      </c>
      <c r="BT173" s="160">
        <f t="shared" si="2085"/>
        <v>46143</v>
      </c>
      <c r="BU173" s="160">
        <f t="shared" si="2086"/>
        <v>46173</v>
      </c>
      <c r="BV173" s="164">
        <f t="shared" si="2087"/>
        <v>0</v>
      </c>
      <c r="BW173" s="160">
        <f t="shared" si="2088"/>
        <v>46174</v>
      </c>
      <c r="BX173" s="160">
        <f t="shared" si="2089"/>
        <v>46203</v>
      </c>
      <c r="BY173" s="164">
        <f t="shared" si="2090"/>
        <v>0</v>
      </c>
      <c r="BZ173" s="160">
        <f t="shared" si="2091"/>
        <v>46204</v>
      </c>
      <c r="CA173" s="160">
        <f t="shared" si="2092"/>
        <v>46234</v>
      </c>
      <c r="CB173" s="164">
        <f t="shared" si="2093"/>
        <v>0</v>
      </c>
      <c r="CC173" s="160">
        <f t="shared" si="2094"/>
        <v>46235</v>
      </c>
      <c r="CD173" s="160">
        <f t="shared" si="2095"/>
        <v>46265</v>
      </c>
      <c r="CE173" s="164">
        <f t="shared" si="2096"/>
        <v>0</v>
      </c>
      <c r="CF173" s="160">
        <f t="shared" si="2097"/>
        <v>46266</v>
      </c>
      <c r="CG173" s="160">
        <f t="shared" si="2098"/>
        <v>46295</v>
      </c>
      <c r="CH173" s="164">
        <f t="shared" si="2099"/>
        <v>0</v>
      </c>
      <c r="CI173" s="160">
        <f t="shared" si="2100"/>
        <v>46296</v>
      </c>
      <c r="CJ173" s="160">
        <f t="shared" si="2101"/>
        <v>46326</v>
      </c>
      <c r="CK173" s="164">
        <f t="shared" si="2102"/>
        <v>0</v>
      </c>
      <c r="CL173" s="160">
        <f t="shared" si="2103"/>
        <v>46327</v>
      </c>
      <c r="CM173" s="160">
        <f t="shared" si="2104"/>
        <v>46356</v>
      </c>
      <c r="CN173" s="164">
        <f t="shared" si="2105"/>
        <v>0</v>
      </c>
      <c r="CO173" s="160">
        <f t="shared" si="2106"/>
        <v>46357</v>
      </c>
      <c r="CP173" s="160">
        <f t="shared" si="2107"/>
        <v>46387</v>
      </c>
      <c r="CQ173" s="164">
        <f t="shared" si="2108"/>
        <v>0</v>
      </c>
    </row>
    <row r="174" s="86" customFormat="1" ht="24" customHeight="1" outlineLevel="4" spans="1:95">
      <c r="A174" s="125"/>
      <c r="B174" s="126"/>
      <c r="C174" s="127"/>
      <c r="D174" s="125"/>
      <c r="E174" s="126"/>
      <c r="F174" s="126"/>
      <c r="G174" s="126"/>
      <c r="H174" s="128"/>
      <c r="I174" s="128"/>
      <c r="J174" s="128">
        <f t="shared" si="1570"/>
        <v>0</v>
      </c>
      <c r="K174" s="128">
        <f t="shared" si="2109"/>
        <v>3</v>
      </c>
      <c r="L174" s="153"/>
      <c r="M174" s="154">
        <f>IFERROR(VLOOKUP($L174,'2-2 引出数据_合同数据仓库'!$B$2:$BP$10000,3,FALSE),0)</f>
        <v>0</v>
      </c>
      <c r="N174" s="128"/>
      <c r="O174" s="154">
        <f>IFERROR(VLOOKUP((LEFT(VLOOKUP($L174,'2-2 引出数据_合同数据仓库'!$B$2:$BP$10000,64,FALSE),15)&amp;(RIGHT(VLOOKUP($L174,'2-2 引出数据_合同数据仓库'!$B$2:$BP$10000,64,FALSE),4)+1)),'2-2 引出数据_合同数据仓库'!$B$2:$BP$10000,3,FALSE),0)</f>
        <v>0</v>
      </c>
      <c r="P174" s="128"/>
      <c r="Q174" s="128">
        <f>IFERROR(VLOOKUP($L174,'2-2 引出数据_合同数据仓库'!$B$2:$BP$10000,28,FALSE),0)</f>
        <v>0</v>
      </c>
      <c r="R174" s="128">
        <f>IFERROR(VLOOKUP($L174,'2-2 引出数据_合同数据仓库'!$B$2:$BP$10000,29,FALSE),0)</f>
        <v>0</v>
      </c>
      <c r="S174" s="128">
        <f>IFERROR(VLOOKUP($L174,'2-2 引出数据_合同数据仓库'!$B$2:$BP$10000,4,FALSE),0)</f>
        <v>0</v>
      </c>
      <c r="T174" s="128"/>
      <c r="U174" s="128">
        <f>IFERROR(VLOOKUP($L174,'2-2 引出数据_合同数据仓库'!$B$2:$BP$10000,15,FALSE),0)</f>
        <v>0</v>
      </c>
      <c r="V174" s="128">
        <f t="shared" si="2038"/>
        <v>0</v>
      </c>
      <c r="W174" s="128"/>
      <c r="X174" s="160">
        <v>45658</v>
      </c>
      <c r="Y174" s="160">
        <f t="shared" si="2039"/>
        <v>45688</v>
      </c>
      <c r="Z174" s="164">
        <f t="shared" si="2040"/>
        <v>0</v>
      </c>
      <c r="AA174" s="160">
        <f t="shared" si="2041"/>
        <v>45689</v>
      </c>
      <c r="AB174" s="160">
        <f t="shared" si="2042"/>
        <v>45716</v>
      </c>
      <c r="AC174" s="164">
        <f t="shared" si="2043"/>
        <v>0</v>
      </c>
      <c r="AD174" s="160">
        <f t="shared" si="2044"/>
        <v>45717</v>
      </c>
      <c r="AE174" s="160">
        <f t="shared" si="2045"/>
        <v>45747</v>
      </c>
      <c r="AF174" s="164">
        <f t="shared" si="2046"/>
        <v>0</v>
      </c>
      <c r="AG174" s="160">
        <f t="shared" si="2047"/>
        <v>45748</v>
      </c>
      <c r="AH174" s="160">
        <f t="shared" si="2048"/>
        <v>45777</v>
      </c>
      <c r="AI174" s="164">
        <f t="shared" si="2049"/>
        <v>0</v>
      </c>
      <c r="AJ174" s="160">
        <f t="shared" si="2050"/>
        <v>45778</v>
      </c>
      <c r="AK174" s="160">
        <f t="shared" si="2051"/>
        <v>45808</v>
      </c>
      <c r="AL174" s="164">
        <f t="shared" si="2052"/>
        <v>0</v>
      </c>
      <c r="AM174" s="160">
        <f t="shared" si="2053"/>
        <v>45809</v>
      </c>
      <c r="AN174" s="160">
        <f t="shared" si="2054"/>
        <v>45838</v>
      </c>
      <c r="AO174" s="164">
        <f t="shared" si="2055"/>
        <v>0</v>
      </c>
      <c r="AP174" s="160">
        <f t="shared" si="2056"/>
        <v>45839</v>
      </c>
      <c r="AQ174" s="160">
        <f t="shared" si="2057"/>
        <v>45869</v>
      </c>
      <c r="AR174" s="164">
        <f t="shared" si="2058"/>
        <v>0</v>
      </c>
      <c r="AS174" s="160">
        <f t="shared" si="2059"/>
        <v>45870</v>
      </c>
      <c r="AT174" s="160">
        <f t="shared" si="2060"/>
        <v>45900</v>
      </c>
      <c r="AU174" s="164">
        <f t="shared" si="2061"/>
        <v>0</v>
      </c>
      <c r="AV174" s="160">
        <f t="shared" si="2062"/>
        <v>45901</v>
      </c>
      <c r="AW174" s="160">
        <f t="shared" si="2063"/>
        <v>45930</v>
      </c>
      <c r="AX174" s="164">
        <f t="shared" si="2064"/>
        <v>0</v>
      </c>
      <c r="AY174" s="160">
        <f t="shared" si="2065"/>
        <v>45931</v>
      </c>
      <c r="AZ174" s="160">
        <f t="shared" si="2066"/>
        <v>45961</v>
      </c>
      <c r="BA174" s="164">
        <f t="shared" si="2067"/>
        <v>0</v>
      </c>
      <c r="BB174" s="160">
        <f t="shared" si="2068"/>
        <v>45962</v>
      </c>
      <c r="BC174" s="160">
        <f t="shared" si="2069"/>
        <v>45991</v>
      </c>
      <c r="BD174" s="164">
        <f t="shared" si="2070"/>
        <v>0</v>
      </c>
      <c r="BE174" s="160">
        <f t="shared" si="2071"/>
        <v>45992</v>
      </c>
      <c r="BF174" s="160">
        <f t="shared" si="2072"/>
        <v>46022</v>
      </c>
      <c r="BG174" s="164">
        <f t="shared" si="2073"/>
        <v>0</v>
      </c>
      <c r="BH174" s="160">
        <v>46023</v>
      </c>
      <c r="BI174" s="160">
        <f t="shared" si="2074"/>
        <v>46053</v>
      </c>
      <c r="BJ174" s="164">
        <f t="shared" si="2075"/>
        <v>0</v>
      </c>
      <c r="BK174" s="160">
        <f t="shared" si="2076"/>
        <v>46054</v>
      </c>
      <c r="BL174" s="160">
        <f t="shared" si="2077"/>
        <v>46081</v>
      </c>
      <c r="BM174" s="164">
        <f t="shared" si="2078"/>
        <v>0</v>
      </c>
      <c r="BN174" s="160">
        <f t="shared" si="2079"/>
        <v>46082</v>
      </c>
      <c r="BO174" s="160">
        <f t="shared" si="2080"/>
        <v>46112</v>
      </c>
      <c r="BP174" s="164">
        <f t="shared" si="2081"/>
        <v>0</v>
      </c>
      <c r="BQ174" s="160">
        <f t="shared" si="2082"/>
        <v>46113</v>
      </c>
      <c r="BR174" s="160">
        <f t="shared" si="2083"/>
        <v>46142</v>
      </c>
      <c r="BS174" s="164">
        <f t="shared" si="2084"/>
        <v>0</v>
      </c>
      <c r="BT174" s="160">
        <f t="shared" si="2085"/>
        <v>46143</v>
      </c>
      <c r="BU174" s="160">
        <f t="shared" si="2086"/>
        <v>46173</v>
      </c>
      <c r="BV174" s="164">
        <f t="shared" si="2087"/>
        <v>0</v>
      </c>
      <c r="BW174" s="160">
        <f t="shared" si="2088"/>
        <v>46174</v>
      </c>
      <c r="BX174" s="160">
        <f t="shared" si="2089"/>
        <v>46203</v>
      </c>
      <c r="BY174" s="164">
        <f t="shared" si="2090"/>
        <v>0</v>
      </c>
      <c r="BZ174" s="160">
        <f t="shared" si="2091"/>
        <v>46204</v>
      </c>
      <c r="CA174" s="160">
        <f t="shared" si="2092"/>
        <v>46234</v>
      </c>
      <c r="CB174" s="164">
        <f t="shared" si="2093"/>
        <v>0</v>
      </c>
      <c r="CC174" s="160">
        <f t="shared" si="2094"/>
        <v>46235</v>
      </c>
      <c r="CD174" s="160">
        <f t="shared" si="2095"/>
        <v>46265</v>
      </c>
      <c r="CE174" s="164">
        <f t="shared" si="2096"/>
        <v>0</v>
      </c>
      <c r="CF174" s="160">
        <f t="shared" si="2097"/>
        <v>46266</v>
      </c>
      <c r="CG174" s="160">
        <f t="shared" si="2098"/>
        <v>46295</v>
      </c>
      <c r="CH174" s="164">
        <f t="shared" si="2099"/>
        <v>0</v>
      </c>
      <c r="CI174" s="160">
        <f t="shared" si="2100"/>
        <v>46296</v>
      </c>
      <c r="CJ174" s="160">
        <f t="shared" si="2101"/>
        <v>46326</v>
      </c>
      <c r="CK174" s="164">
        <f t="shared" si="2102"/>
        <v>0</v>
      </c>
      <c r="CL174" s="160">
        <f t="shared" si="2103"/>
        <v>46327</v>
      </c>
      <c r="CM174" s="160">
        <f t="shared" si="2104"/>
        <v>46356</v>
      </c>
      <c r="CN174" s="164">
        <f t="shared" si="2105"/>
        <v>0</v>
      </c>
      <c r="CO174" s="160">
        <f t="shared" si="2106"/>
        <v>46357</v>
      </c>
      <c r="CP174" s="160">
        <f t="shared" si="2107"/>
        <v>46387</v>
      </c>
      <c r="CQ174" s="164">
        <f t="shared" si="2108"/>
        <v>0</v>
      </c>
    </row>
    <row r="175" s="86" customFormat="1" ht="24" customHeight="1" outlineLevel="4" spans="1:95">
      <c r="A175" s="125"/>
      <c r="B175" s="126"/>
      <c r="C175" s="127"/>
      <c r="D175" s="125"/>
      <c r="E175" s="126"/>
      <c r="F175" s="126"/>
      <c r="G175" s="126"/>
      <c r="H175" s="128"/>
      <c r="I175" s="128"/>
      <c r="J175" s="128">
        <f t="shared" si="1570"/>
        <v>0</v>
      </c>
      <c r="K175" s="128">
        <f t="shared" si="2109"/>
        <v>4</v>
      </c>
      <c r="L175" s="153"/>
      <c r="M175" s="154">
        <f>IFERROR(VLOOKUP($L175,'2-2 引出数据_合同数据仓库'!$B$2:$BP$10000,3,FALSE),0)</f>
        <v>0</v>
      </c>
      <c r="N175" s="128"/>
      <c r="O175" s="154">
        <f>IFERROR(VLOOKUP((LEFT(VLOOKUP($L175,'2-2 引出数据_合同数据仓库'!$B$2:$BP$10000,64,FALSE),15)&amp;(RIGHT(VLOOKUP($L175,'2-2 引出数据_合同数据仓库'!$B$2:$BP$10000,64,FALSE),4)+1)),'2-2 引出数据_合同数据仓库'!$B$2:$BP$10000,3,FALSE),0)</f>
        <v>0</v>
      </c>
      <c r="P175" s="128"/>
      <c r="Q175" s="128">
        <f>IFERROR(VLOOKUP($L175,'2-2 引出数据_合同数据仓库'!$B$2:$BP$10000,28,FALSE),0)</f>
        <v>0</v>
      </c>
      <c r="R175" s="128">
        <f>IFERROR(VLOOKUP($L175,'2-2 引出数据_合同数据仓库'!$B$2:$BP$10000,29,FALSE),0)</f>
        <v>0</v>
      </c>
      <c r="S175" s="128">
        <f>IFERROR(VLOOKUP($L175,'2-2 引出数据_合同数据仓库'!$B$2:$BP$10000,4,FALSE),0)</f>
        <v>0</v>
      </c>
      <c r="T175" s="128"/>
      <c r="U175" s="128">
        <f>IFERROR(VLOOKUP($L175,'2-2 引出数据_合同数据仓库'!$B$2:$BP$10000,15,FALSE),0)</f>
        <v>0</v>
      </c>
      <c r="V175" s="128">
        <f t="shared" si="2038"/>
        <v>0</v>
      </c>
      <c r="W175" s="128"/>
      <c r="X175" s="160">
        <v>45658</v>
      </c>
      <c r="Y175" s="160">
        <f t="shared" si="2039"/>
        <v>45688</v>
      </c>
      <c r="Z175" s="164">
        <f t="shared" si="2040"/>
        <v>0</v>
      </c>
      <c r="AA175" s="160">
        <f t="shared" si="2041"/>
        <v>45689</v>
      </c>
      <c r="AB175" s="160">
        <f t="shared" si="2042"/>
        <v>45716</v>
      </c>
      <c r="AC175" s="164">
        <f t="shared" si="2043"/>
        <v>0</v>
      </c>
      <c r="AD175" s="160">
        <f t="shared" si="2044"/>
        <v>45717</v>
      </c>
      <c r="AE175" s="160">
        <f t="shared" si="2045"/>
        <v>45747</v>
      </c>
      <c r="AF175" s="164">
        <f t="shared" si="2046"/>
        <v>0</v>
      </c>
      <c r="AG175" s="160">
        <f t="shared" si="2047"/>
        <v>45748</v>
      </c>
      <c r="AH175" s="160">
        <f t="shared" si="2048"/>
        <v>45777</v>
      </c>
      <c r="AI175" s="164">
        <f t="shared" si="2049"/>
        <v>0</v>
      </c>
      <c r="AJ175" s="160">
        <f t="shared" si="2050"/>
        <v>45778</v>
      </c>
      <c r="AK175" s="160">
        <f t="shared" si="2051"/>
        <v>45808</v>
      </c>
      <c r="AL175" s="164">
        <f t="shared" si="2052"/>
        <v>0</v>
      </c>
      <c r="AM175" s="160">
        <f t="shared" si="2053"/>
        <v>45809</v>
      </c>
      <c r="AN175" s="160">
        <f t="shared" si="2054"/>
        <v>45838</v>
      </c>
      <c r="AO175" s="164">
        <f t="shared" si="2055"/>
        <v>0</v>
      </c>
      <c r="AP175" s="160">
        <f t="shared" si="2056"/>
        <v>45839</v>
      </c>
      <c r="AQ175" s="160">
        <f t="shared" si="2057"/>
        <v>45869</v>
      </c>
      <c r="AR175" s="164">
        <f t="shared" si="2058"/>
        <v>0</v>
      </c>
      <c r="AS175" s="160">
        <f t="shared" si="2059"/>
        <v>45870</v>
      </c>
      <c r="AT175" s="160">
        <f t="shared" si="2060"/>
        <v>45900</v>
      </c>
      <c r="AU175" s="164">
        <f t="shared" si="2061"/>
        <v>0</v>
      </c>
      <c r="AV175" s="160">
        <f t="shared" si="2062"/>
        <v>45901</v>
      </c>
      <c r="AW175" s="160">
        <f t="shared" si="2063"/>
        <v>45930</v>
      </c>
      <c r="AX175" s="164">
        <f t="shared" si="2064"/>
        <v>0</v>
      </c>
      <c r="AY175" s="160">
        <f t="shared" si="2065"/>
        <v>45931</v>
      </c>
      <c r="AZ175" s="160">
        <f t="shared" si="2066"/>
        <v>45961</v>
      </c>
      <c r="BA175" s="164">
        <f t="shared" si="2067"/>
        <v>0</v>
      </c>
      <c r="BB175" s="160">
        <f t="shared" si="2068"/>
        <v>45962</v>
      </c>
      <c r="BC175" s="160">
        <f t="shared" si="2069"/>
        <v>45991</v>
      </c>
      <c r="BD175" s="164">
        <f t="shared" si="2070"/>
        <v>0</v>
      </c>
      <c r="BE175" s="160">
        <f t="shared" si="2071"/>
        <v>45992</v>
      </c>
      <c r="BF175" s="160">
        <f t="shared" si="2072"/>
        <v>46022</v>
      </c>
      <c r="BG175" s="164">
        <f t="shared" si="2073"/>
        <v>0</v>
      </c>
      <c r="BH175" s="160">
        <v>46023</v>
      </c>
      <c r="BI175" s="160">
        <f t="shared" si="2074"/>
        <v>46053</v>
      </c>
      <c r="BJ175" s="164">
        <f t="shared" si="2075"/>
        <v>0</v>
      </c>
      <c r="BK175" s="160">
        <f t="shared" si="2076"/>
        <v>46054</v>
      </c>
      <c r="BL175" s="160">
        <f t="shared" si="2077"/>
        <v>46081</v>
      </c>
      <c r="BM175" s="164">
        <f t="shared" si="2078"/>
        <v>0</v>
      </c>
      <c r="BN175" s="160">
        <f t="shared" si="2079"/>
        <v>46082</v>
      </c>
      <c r="BO175" s="160">
        <f t="shared" si="2080"/>
        <v>46112</v>
      </c>
      <c r="BP175" s="164">
        <f t="shared" si="2081"/>
        <v>0</v>
      </c>
      <c r="BQ175" s="160">
        <f t="shared" si="2082"/>
        <v>46113</v>
      </c>
      <c r="BR175" s="160">
        <f t="shared" si="2083"/>
        <v>46142</v>
      </c>
      <c r="BS175" s="164">
        <f t="shared" si="2084"/>
        <v>0</v>
      </c>
      <c r="BT175" s="160">
        <f t="shared" si="2085"/>
        <v>46143</v>
      </c>
      <c r="BU175" s="160">
        <f t="shared" si="2086"/>
        <v>46173</v>
      </c>
      <c r="BV175" s="164">
        <f t="shared" si="2087"/>
        <v>0</v>
      </c>
      <c r="BW175" s="160">
        <f t="shared" si="2088"/>
        <v>46174</v>
      </c>
      <c r="BX175" s="160">
        <f t="shared" si="2089"/>
        <v>46203</v>
      </c>
      <c r="BY175" s="164">
        <f t="shared" si="2090"/>
        <v>0</v>
      </c>
      <c r="BZ175" s="160">
        <f t="shared" si="2091"/>
        <v>46204</v>
      </c>
      <c r="CA175" s="160">
        <f t="shared" si="2092"/>
        <v>46234</v>
      </c>
      <c r="CB175" s="164">
        <f t="shared" si="2093"/>
        <v>0</v>
      </c>
      <c r="CC175" s="160">
        <f t="shared" si="2094"/>
        <v>46235</v>
      </c>
      <c r="CD175" s="160">
        <f t="shared" si="2095"/>
        <v>46265</v>
      </c>
      <c r="CE175" s="164">
        <f t="shared" si="2096"/>
        <v>0</v>
      </c>
      <c r="CF175" s="160">
        <f t="shared" si="2097"/>
        <v>46266</v>
      </c>
      <c r="CG175" s="160">
        <f t="shared" si="2098"/>
        <v>46295</v>
      </c>
      <c r="CH175" s="164">
        <f t="shared" si="2099"/>
        <v>0</v>
      </c>
      <c r="CI175" s="160">
        <f t="shared" si="2100"/>
        <v>46296</v>
      </c>
      <c r="CJ175" s="160">
        <f t="shared" si="2101"/>
        <v>46326</v>
      </c>
      <c r="CK175" s="164">
        <f t="shared" si="2102"/>
        <v>0</v>
      </c>
      <c r="CL175" s="160">
        <f t="shared" si="2103"/>
        <v>46327</v>
      </c>
      <c r="CM175" s="160">
        <f t="shared" si="2104"/>
        <v>46356</v>
      </c>
      <c r="CN175" s="164">
        <f t="shared" si="2105"/>
        <v>0</v>
      </c>
      <c r="CO175" s="160">
        <f t="shared" si="2106"/>
        <v>46357</v>
      </c>
      <c r="CP175" s="160">
        <f t="shared" si="2107"/>
        <v>46387</v>
      </c>
      <c r="CQ175" s="164">
        <f t="shared" si="2108"/>
        <v>0</v>
      </c>
    </row>
    <row r="176" s="86" customFormat="1" ht="24" customHeight="1" outlineLevel="4" spans="1:95">
      <c r="A176" s="129" t="s">
        <v>2806</v>
      </c>
      <c r="B176" s="130"/>
      <c r="C176" s="130"/>
      <c r="D176" s="130"/>
      <c r="E176" s="130"/>
      <c r="F176" s="130"/>
      <c r="G176" s="131"/>
      <c r="H176" s="132"/>
      <c r="I176" s="132"/>
      <c r="J176" s="132"/>
      <c r="K176" s="132"/>
      <c r="L176" s="155"/>
      <c r="M176" s="155"/>
      <c r="N176" s="132"/>
      <c r="O176" s="155"/>
      <c r="P176" s="132"/>
      <c r="Q176" s="132"/>
      <c r="R176" s="132"/>
      <c r="S176" s="132"/>
      <c r="T176" s="132"/>
      <c r="U176" s="132"/>
      <c r="V176" s="132"/>
      <c r="W176" s="132"/>
      <c r="X176" s="132"/>
      <c r="Y176" s="132"/>
      <c r="Z176" s="132"/>
      <c r="AA176" s="132"/>
      <c r="AB176" s="132"/>
      <c r="AC176" s="132"/>
      <c r="AD176" s="132"/>
      <c r="AE176" s="132"/>
      <c r="AF176" s="132"/>
      <c r="AG176" s="132"/>
      <c r="AH176" s="132"/>
      <c r="AI176" s="132"/>
      <c r="AJ176" s="132"/>
      <c r="AK176" s="132"/>
      <c r="AL176" s="132"/>
      <c r="AM176" s="132"/>
      <c r="AN176" s="132"/>
      <c r="AO176" s="132"/>
      <c r="AP176" s="132"/>
      <c r="AQ176" s="132"/>
      <c r="AR176" s="132"/>
      <c r="AS176" s="132"/>
      <c r="AT176" s="132"/>
      <c r="AU176" s="132"/>
      <c r="AV176" s="132"/>
      <c r="AW176" s="132"/>
      <c r="AX176" s="132"/>
      <c r="AY176" s="132"/>
      <c r="AZ176" s="132"/>
      <c r="BA176" s="132"/>
      <c r="BB176" s="132"/>
      <c r="BC176" s="132"/>
      <c r="BD176" s="132"/>
      <c r="BE176" s="132"/>
      <c r="BF176" s="132"/>
      <c r="BG176" s="132"/>
      <c r="BH176" s="132"/>
      <c r="BI176" s="132"/>
      <c r="BJ176" s="132"/>
      <c r="BK176" s="132"/>
      <c r="BL176" s="132"/>
      <c r="BM176" s="132"/>
      <c r="BN176" s="132"/>
      <c r="BO176" s="132"/>
      <c r="BP176" s="132"/>
      <c r="BQ176" s="132"/>
      <c r="BR176" s="132"/>
      <c r="BS176" s="132"/>
      <c r="BT176" s="132"/>
      <c r="BU176" s="132"/>
      <c r="BV176" s="132"/>
      <c r="BW176" s="132"/>
      <c r="BX176" s="132"/>
      <c r="BY176" s="132"/>
      <c r="BZ176" s="132"/>
      <c r="CA176" s="132"/>
      <c r="CB176" s="132"/>
      <c r="CC176" s="132"/>
      <c r="CD176" s="132"/>
      <c r="CE176" s="132"/>
      <c r="CF176" s="132"/>
      <c r="CG176" s="132"/>
      <c r="CH176" s="132"/>
      <c r="CI176" s="132"/>
      <c r="CJ176" s="132"/>
      <c r="CK176" s="132"/>
      <c r="CL176" s="132"/>
      <c r="CM176" s="132"/>
      <c r="CN176" s="132"/>
      <c r="CO176" s="132"/>
      <c r="CP176" s="132"/>
      <c r="CQ176" s="132"/>
    </row>
    <row r="177" ht="24" customHeight="1" outlineLevel="1" spans="1:95">
      <c r="A177" s="29"/>
      <c r="B177" s="115" t="s">
        <v>779</v>
      </c>
      <c r="C177" s="116" t="s">
        <v>220</v>
      </c>
      <c r="D177" s="29" t="s">
        <v>221</v>
      </c>
      <c r="E177" s="115"/>
      <c r="F177" s="115"/>
      <c r="G177" s="115"/>
      <c r="H177" s="117">
        <f t="shared" ref="H177:I179" si="2110">X177+AA177+AD177+AG177+AJ177+AM177+AP177+AS177+AV177+AY177+BB177+BE177</f>
        <v>129286.018343816</v>
      </c>
      <c r="I177" s="117">
        <f t="shared" si="2110"/>
        <v>-305436.353634757</v>
      </c>
      <c r="J177" s="117">
        <f t="shared" si="1570"/>
        <v>434722.371978573</v>
      </c>
      <c r="K177" s="117"/>
      <c r="L177" s="150"/>
      <c r="M177" s="150"/>
      <c r="N177" s="117"/>
      <c r="O177" s="150"/>
      <c r="P177" s="117"/>
      <c r="Q177" s="117"/>
      <c r="R177" s="117"/>
      <c r="S177" s="117"/>
      <c r="T177" s="117"/>
      <c r="U177" s="117"/>
      <c r="V177" s="117"/>
      <c r="W177" s="117"/>
      <c r="X177" s="117">
        <f>VLOOKUP($C177,'1 预算编制表单'!$C:$BJ,27,FALSE)</f>
        <v>18453.0801450035</v>
      </c>
      <c r="Y177" s="117">
        <f>X177-Z177</f>
        <v>2013.7378511414</v>
      </c>
      <c r="Z177" s="117">
        <f>Z178+Z203+Z209+Z252+Z265+Z278+Z339+Z397+Z403+Z422</f>
        <v>16439.3422938621</v>
      </c>
      <c r="AA177" s="117">
        <f>VLOOKUP($C177,'1 预算编制表单'!$C:$BJ,30,FALSE)</f>
        <v>10075.7216544375</v>
      </c>
      <c r="AB177" s="117">
        <f>AA177-AC177</f>
        <v>-4772.7165464702</v>
      </c>
      <c r="AC177" s="117">
        <f>AC178+AC203+AC209+AC252+AC265+AC278+AC339+AC397+AC403+AC422</f>
        <v>14848.4382009077</v>
      </c>
      <c r="AD177" s="117">
        <f>VLOOKUP($C177,'1 预算编制表单'!$C:$BJ,33,FALSE)</f>
        <v>10075.7216544375</v>
      </c>
      <c r="AE177" s="117">
        <f>AD177-AF177</f>
        <v>-28280.3315147561</v>
      </c>
      <c r="AF177" s="117">
        <f>AF178+AF203+AF209+AF252+AF265+AF278+AF339+AF397+AF403+AF422</f>
        <v>38356.0531691936</v>
      </c>
      <c r="AG177" s="117">
        <f>VLOOKUP($C177,'1 预算编制表单'!$C:$BJ,36,FALSE)</f>
        <v>10075.7216544375</v>
      </c>
      <c r="AH177" s="117">
        <f>AG177-AI177</f>
        <v>-34880.3440114217</v>
      </c>
      <c r="AI177" s="117">
        <f>AI178+AI203+AI209+AI252+AI265+AI278+AI339+AI397+AI403+AI422</f>
        <v>44956.0656658592</v>
      </c>
      <c r="AJ177" s="117">
        <f>VLOOKUP($C177,'1 预算编制表单'!$C:$BJ,39,FALSE)</f>
        <v>10075.7216544375</v>
      </c>
      <c r="AK177" s="117">
        <f>AJ177-AL177</f>
        <v>-30575.3482772135</v>
      </c>
      <c r="AL177" s="117">
        <f>AL178+AL203+AL209+AL252+AL265+AL278+AL339+AL397+AL403+AL422</f>
        <v>40651.069931651</v>
      </c>
      <c r="AM177" s="117">
        <f>VLOOKUP($C177,'1 预算编制表单'!$C:$BJ,42,FALSE)</f>
        <v>10075.7216544375</v>
      </c>
      <c r="AN177" s="117">
        <f>AM177-AO177</f>
        <v>-29361.1629922433</v>
      </c>
      <c r="AO177" s="117">
        <f>AO178+AO203+AO209+AO252+AO265+AO278+AO339+AO397+AO403+AO422</f>
        <v>39436.8846466808</v>
      </c>
      <c r="AP177" s="117">
        <f>VLOOKUP($C177,'1 预算编制表单'!$C:$BJ,45,FALSE)</f>
        <v>10075.7216544375</v>
      </c>
      <c r="AQ177" s="117">
        <f>AP177-AR177</f>
        <v>-30364.8764987308</v>
      </c>
      <c r="AR177" s="117">
        <f>AR178+AR203+AR209+AR252+AR265+AR278+AR339+AR397+AR403+AR422</f>
        <v>40440.5981531683</v>
      </c>
      <c r="AS177" s="117">
        <f>VLOOKUP($C177,'1 预算编制表单'!$C:$BJ,48,FALSE)</f>
        <v>10075.7216544375</v>
      </c>
      <c r="AT177" s="117">
        <f>AS177-AU177</f>
        <v>-30364.8764987308</v>
      </c>
      <c r="AU177" s="117">
        <f>AU178+AU203+AU209+AU252+AU265+AU278+AU339+AU397+AU403+AU422</f>
        <v>40440.5981531683</v>
      </c>
      <c r="AV177" s="117">
        <f>VLOOKUP($C177,'1 预算编制表单'!$C:$BJ,51,FALSE)</f>
        <v>10075.7216544375</v>
      </c>
      <c r="AW177" s="117">
        <f>AV177-AX177</f>
        <v>-29060.3410744351</v>
      </c>
      <c r="AX177" s="117">
        <f>AX178+AX203+AX209+AX252+AX265+AX278+AX339+AX397+AX403+AX422</f>
        <v>39136.0627288726</v>
      </c>
      <c r="AY177" s="117">
        <f>VLOOKUP($C177,'1 预算编制表单'!$C:$BJ,54,FALSE)</f>
        <v>10075.7216544375</v>
      </c>
      <c r="AZ177" s="117">
        <f>AY177-BA177</f>
        <v>-30364.8764987308</v>
      </c>
      <c r="BA177" s="117">
        <f>BA178+BA203+BA209+BA252+BA265+BA278+BA339+BA397+BA403+BA422</f>
        <v>40440.5981531683</v>
      </c>
      <c r="BB177" s="117">
        <f>VLOOKUP($C177,'1 预算编制表单'!$C:$BJ,57,FALSE)</f>
        <v>10075.7216544375</v>
      </c>
      <c r="BC177" s="117">
        <f>BB177-BD177</f>
        <v>-29060.3410744351</v>
      </c>
      <c r="BD177" s="117">
        <f>BD178+BD203+BD209+BD252+BD265+BD278+BD339+BD397+BD403+BD422</f>
        <v>39136.0627288726</v>
      </c>
      <c r="BE177" s="117">
        <f>VLOOKUP($C177,'1 预算编制表单'!$C:$BJ,60,FALSE)</f>
        <v>10075.7216544375</v>
      </c>
      <c r="BF177" s="117">
        <f>BE177-BG177</f>
        <v>-30364.8764987308</v>
      </c>
      <c r="BG177" s="117">
        <f>BG178+BG203+BG209+BG252+BG265+BG278+BG339+BG397+BG403+BG422</f>
        <v>40440.5981531683</v>
      </c>
      <c r="BH177" s="117">
        <f>VLOOKUP($C177,'1 预算编制表单'!$C:$BJ,27,FALSE)</f>
        <v>18453.0801450035</v>
      </c>
      <c r="BI177" s="117">
        <f t="shared" ref="BI177:BI179" si="2111">BH177-BJ177</f>
        <v>-21263.2189427442</v>
      </c>
      <c r="BJ177" s="117">
        <f>BJ178+BJ203+BJ209+BJ252+BJ265+BJ278+BJ339+BJ397+BJ403+BJ422</f>
        <v>39716.2990877477</v>
      </c>
      <c r="BK177" s="117">
        <f>VLOOKUP($C177,'1 预算编制表单'!$C:$BJ,30,FALSE)</f>
        <v>10075.7216544375</v>
      </c>
      <c r="BL177" s="117">
        <f t="shared" ref="BL177:BL179" si="2112">BK177-BM177</f>
        <v>-25797.0646183669</v>
      </c>
      <c r="BM177" s="117">
        <f>BM178+BM203+BM209+BM252+BM265+BM278+BM339+BM397+BM403+BM422</f>
        <v>35872.7862728044</v>
      </c>
      <c r="BN177" s="117">
        <f>VLOOKUP($C177,'1 预算编制表单'!$C:$BJ,33,FALSE)</f>
        <v>10075.7216544375</v>
      </c>
      <c r="BO177" s="117">
        <f t="shared" ref="BO177:BO179" si="2113">BN177-BP177</f>
        <v>-29640.5774333102</v>
      </c>
      <c r="BP177" s="117">
        <f>BP178+BP203+BP209+BP252+BP265+BP278+BP339+BP397+BP403+BP422</f>
        <v>39716.2990877477</v>
      </c>
      <c r="BQ177" s="117">
        <f>VLOOKUP($C177,'1 预算编制表单'!$C:$BJ,36,FALSE)</f>
        <v>10075.7216544375</v>
      </c>
      <c r="BR177" s="117">
        <f t="shared" ref="BR177:BR179" si="2114">BQ177-BS177</f>
        <v>-19218.7970767133</v>
      </c>
      <c r="BS177" s="117">
        <f>BS178+BS203+BS209+BS252+BS265+BS278+BS339+BS397+BS403+BS422</f>
        <v>29294.5187311508</v>
      </c>
      <c r="BT177" s="117">
        <f>VLOOKUP($C177,'1 预算编制表单'!$C:$BJ,39,FALSE)</f>
        <v>10075.7216544375</v>
      </c>
      <c r="BU177" s="117">
        <f t="shared" ref="BU177:BU179" si="2115">BT177-BV177</f>
        <v>-20195.2810344183</v>
      </c>
      <c r="BV177" s="117">
        <f>BV178+BV203+BV209+BV252+BV265+BV278+BV339+BV397+BV403+BV422</f>
        <v>30271.0026888558</v>
      </c>
      <c r="BW177" s="117">
        <f>VLOOKUP($C177,'1 预算编制表单'!$C:$BJ,42,FALSE)</f>
        <v>10075.7216544375</v>
      </c>
      <c r="BX177" s="117">
        <f t="shared" ref="BX177:BX179" si="2116">BW177-BY177</f>
        <v>-18873.5915972612</v>
      </c>
      <c r="BY177" s="117">
        <f>BY178+BY203+BY209+BY252+BY265+BY278+BY339+BY397+BY403+BY422</f>
        <v>28949.3132516987</v>
      </c>
      <c r="BZ177" s="117">
        <f>VLOOKUP($C177,'1 预算编制表单'!$C:$BJ,45,FALSE)</f>
        <v>10075.7216544375</v>
      </c>
      <c r="CA177" s="117">
        <f t="shared" ref="CA177:CA179" si="2117">BZ177-CB177</f>
        <v>-18233.3632261991</v>
      </c>
      <c r="CB177" s="117">
        <f>CB178+CB203+CB209+CB252+CB265+CB278+CB339+CB397+CB403+CB422</f>
        <v>28309.0848806366</v>
      </c>
      <c r="CC177" s="117">
        <f>VLOOKUP($C177,'1 预算编制表单'!$C:$BJ,48,FALSE)</f>
        <v>10075.7216544375</v>
      </c>
      <c r="CD177" s="117">
        <f t="shared" ref="CD177:CD179" si="2118">CC177-CE177</f>
        <v>-18233.3632261991</v>
      </c>
      <c r="CE177" s="117">
        <f>CE178+CE203+CE209+CE252+CE265+CE278+CE339+CE397+CE403+CE422</f>
        <v>28309.0848806366</v>
      </c>
      <c r="CF177" s="117">
        <f>VLOOKUP($C177,'1 预算编制表单'!$C:$BJ,51,FALSE)</f>
        <v>10075.7216544375</v>
      </c>
      <c r="CG177" s="117">
        <f t="shared" ref="CG177:CG179" si="2119">CF177-CH177</f>
        <v>-17320.166939727</v>
      </c>
      <c r="CH177" s="117">
        <f>CH178+CH203+CH209+CH252+CH265+CH278+CH339+CH397+CH403+CH422</f>
        <v>27395.8885941645</v>
      </c>
      <c r="CI177" s="117">
        <f>VLOOKUP($C177,'1 预算编制表单'!$C:$BJ,54,FALSE)</f>
        <v>10075.7216544375</v>
      </c>
      <c r="CJ177" s="117">
        <f t="shared" ref="CJ177:CJ179" si="2120">CI177-CK177</f>
        <v>-18233.3632261991</v>
      </c>
      <c r="CK177" s="117">
        <f>CK178+CK203+CK209+CK252+CK265+CK278+CK339+CK397+CK403+CK422</f>
        <v>28309.0848806366</v>
      </c>
      <c r="CL177" s="117">
        <f>VLOOKUP($C177,'1 预算编制表单'!$C:$BJ,57,FALSE)</f>
        <v>10075.7216544375</v>
      </c>
      <c r="CM177" s="117">
        <f t="shared" ref="CM177:CM179" si="2121">CL177-CN177</f>
        <v>-17320.166939727</v>
      </c>
      <c r="CN177" s="117">
        <f>CN178+CN203+CN209+CN252+CN265+CN278+CN339+CN397+CN403+CN422</f>
        <v>27395.8885941645</v>
      </c>
      <c r="CO177" s="117">
        <f>VLOOKUP($C177,'1 预算编制表单'!$C:$BJ,60,FALSE)</f>
        <v>10075.7216544375</v>
      </c>
      <c r="CP177" s="117">
        <f t="shared" ref="CP177:CP179" si="2122">CO177-CQ177</f>
        <v>-18233.3632261991</v>
      </c>
      <c r="CQ177" s="117">
        <f>CQ178+CQ203+CQ209+CQ252+CQ265+CQ278+CQ339+CQ397+CQ403+CQ422</f>
        <v>28309.0848806366</v>
      </c>
    </row>
    <row r="178" ht="24" customHeight="1" outlineLevel="2" spans="1:95">
      <c r="A178" s="48"/>
      <c r="B178" s="118" t="s">
        <v>779</v>
      </c>
      <c r="C178" s="119" t="s">
        <v>32</v>
      </c>
      <c r="D178" s="48" t="s">
        <v>33</v>
      </c>
      <c r="E178" s="118" t="s">
        <v>1131</v>
      </c>
      <c r="F178" s="118"/>
      <c r="G178" s="118"/>
      <c r="H178" s="120">
        <f t="shared" si="2110"/>
        <v>0</v>
      </c>
      <c r="I178" s="120">
        <f t="shared" si="2110"/>
        <v>0</v>
      </c>
      <c r="J178" s="120">
        <f t="shared" si="1570"/>
        <v>0</v>
      </c>
      <c r="K178" s="120"/>
      <c r="L178" s="151"/>
      <c r="M178" s="151"/>
      <c r="N178" s="120"/>
      <c r="O178" s="151"/>
      <c r="P178" s="120"/>
      <c r="Q178" s="120"/>
      <c r="R178" s="120"/>
      <c r="S178" s="120"/>
      <c r="T178" s="120"/>
      <c r="U178" s="120"/>
      <c r="V178" s="120"/>
      <c r="W178" s="120"/>
      <c r="X178" s="120">
        <f>VLOOKUP($C178,'1 预算编制表单'!$C:$BJ,27,FALSE)</f>
        <v>0</v>
      </c>
      <c r="Y178" s="120">
        <f>X178-Z178</f>
        <v>0</v>
      </c>
      <c r="Z178" s="120">
        <f>Z179+Z185+Z191+Z197</f>
        <v>0</v>
      </c>
      <c r="AA178" s="120">
        <f>VLOOKUP($C178,'1 预算编制表单'!$C:$BJ,30,FALSE)</f>
        <v>0</v>
      </c>
      <c r="AB178" s="120">
        <f>AA178-AC178</f>
        <v>0</v>
      </c>
      <c r="AC178" s="120">
        <f>AC179+AC185+AC191+AC197</f>
        <v>0</v>
      </c>
      <c r="AD178" s="120">
        <f>VLOOKUP($C178,'1 预算编制表单'!$C:$BJ,33,FALSE)</f>
        <v>0</v>
      </c>
      <c r="AE178" s="120">
        <f>AD178-AF178</f>
        <v>0</v>
      </c>
      <c r="AF178" s="120">
        <f>AF179+AF185+AF191+AF197</f>
        <v>0</v>
      </c>
      <c r="AG178" s="120">
        <f>VLOOKUP($C178,'1 预算编制表单'!$C:$BJ,36,FALSE)</f>
        <v>0</v>
      </c>
      <c r="AH178" s="120">
        <f>AG178-AI178</f>
        <v>0</v>
      </c>
      <c r="AI178" s="120">
        <f>AI179+AI185+AI191+AI197</f>
        <v>0</v>
      </c>
      <c r="AJ178" s="120">
        <f>VLOOKUP($C178,'1 预算编制表单'!$C:$BJ,39,FALSE)</f>
        <v>0</v>
      </c>
      <c r="AK178" s="120">
        <f>AJ178-AL178</f>
        <v>0</v>
      </c>
      <c r="AL178" s="120">
        <f>AL179+AL185+AL191+AL197</f>
        <v>0</v>
      </c>
      <c r="AM178" s="120">
        <f>VLOOKUP($C178,'1 预算编制表单'!$C:$BJ,42,FALSE)</f>
        <v>0</v>
      </c>
      <c r="AN178" s="120">
        <f>AM178-AO178</f>
        <v>0</v>
      </c>
      <c r="AO178" s="120">
        <f>AO179+AO185+AO191+AO197</f>
        <v>0</v>
      </c>
      <c r="AP178" s="120">
        <f>VLOOKUP($C178,'1 预算编制表单'!$C:$BJ,45,FALSE)</f>
        <v>0</v>
      </c>
      <c r="AQ178" s="120">
        <f>AP178-AR178</f>
        <v>0</v>
      </c>
      <c r="AR178" s="120">
        <f>AR179+AR185+AR191+AR197</f>
        <v>0</v>
      </c>
      <c r="AS178" s="120">
        <f>VLOOKUP($C178,'1 预算编制表单'!$C:$BJ,48,FALSE)</f>
        <v>0</v>
      </c>
      <c r="AT178" s="120">
        <f>AS178-AU178</f>
        <v>0</v>
      </c>
      <c r="AU178" s="120">
        <f>AU179+AU185+AU191+AU197</f>
        <v>0</v>
      </c>
      <c r="AV178" s="120">
        <f>VLOOKUP($C178,'1 预算编制表单'!$C:$BJ,51,FALSE)</f>
        <v>0</v>
      </c>
      <c r="AW178" s="120">
        <f>AV178-AX178</f>
        <v>0</v>
      </c>
      <c r="AX178" s="120">
        <f>AX179+AX185+AX191+AX197</f>
        <v>0</v>
      </c>
      <c r="AY178" s="120">
        <f>VLOOKUP($C178,'1 预算编制表单'!$C:$BJ,54,FALSE)</f>
        <v>0</v>
      </c>
      <c r="AZ178" s="120">
        <f>AY178-BA178</f>
        <v>0</v>
      </c>
      <c r="BA178" s="120">
        <f>BA179+BA185+BA191+BA197</f>
        <v>0</v>
      </c>
      <c r="BB178" s="120">
        <f>VLOOKUP($C178,'1 预算编制表单'!$C:$BJ,57,FALSE)</f>
        <v>0</v>
      </c>
      <c r="BC178" s="120">
        <f>BB178-BD178</f>
        <v>0</v>
      </c>
      <c r="BD178" s="120">
        <f>BD179+BD185+BD191+BD197</f>
        <v>0</v>
      </c>
      <c r="BE178" s="120">
        <f>VLOOKUP($C178,'1 预算编制表单'!$C:$BJ,60,FALSE)</f>
        <v>0</v>
      </c>
      <c r="BF178" s="120">
        <f>BE178-BG178</f>
        <v>0</v>
      </c>
      <c r="BG178" s="120">
        <f>BG179+BG185+BG191+BG197</f>
        <v>0</v>
      </c>
      <c r="BH178" s="120">
        <f>VLOOKUP($C178,'1 预算编制表单'!$C:$BJ,27,FALSE)</f>
        <v>0</v>
      </c>
      <c r="BI178" s="120">
        <f t="shared" si="2111"/>
        <v>0</v>
      </c>
      <c r="BJ178" s="120">
        <f>BJ179+BJ185+BJ191+BJ197</f>
        <v>0</v>
      </c>
      <c r="BK178" s="120">
        <f>VLOOKUP($C178,'1 预算编制表单'!$C:$BJ,30,FALSE)</f>
        <v>0</v>
      </c>
      <c r="BL178" s="120">
        <f t="shared" si="2112"/>
        <v>0</v>
      </c>
      <c r="BM178" s="120">
        <f>BM179+BM185+BM191+BM197</f>
        <v>0</v>
      </c>
      <c r="BN178" s="120">
        <f>VLOOKUP($C178,'1 预算编制表单'!$C:$BJ,33,FALSE)</f>
        <v>0</v>
      </c>
      <c r="BO178" s="120">
        <f t="shared" si="2113"/>
        <v>0</v>
      </c>
      <c r="BP178" s="120">
        <f>BP179+BP185+BP191+BP197</f>
        <v>0</v>
      </c>
      <c r="BQ178" s="120">
        <f>VLOOKUP($C178,'1 预算编制表单'!$C:$BJ,36,FALSE)</f>
        <v>0</v>
      </c>
      <c r="BR178" s="120">
        <f t="shared" si="2114"/>
        <v>0</v>
      </c>
      <c r="BS178" s="120">
        <f>BS179+BS185+BS191+BS197</f>
        <v>0</v>
      </c>
      <c r="BT178" s="120">
        <f>VLOOKUP($C178,'1 预算编制表单'!$C:$BJ,39,FALSE)</f>
        <v>0</v>
      </c>
      <c r="BU178" s="120">
        <f t="shared" si="2115"/>
        <v>0</v>
      </c>
      <c r="BV178" s="120">
        <f>BV179+BV185+BV191+BV197</f>
        <v>0</v>
      </c>
      <c r="BW178" s="120">
        <f>VLOOKUP($C178,'1 预算编制表单'!$C:$BJ,42,FALSE)</f>
        <v>0</v>
      </c>
      <c r="BX178" s="120">
        <f t="shared" si="2116"/>
        <v>0</v>
      </c>
      <c r="BY178" s="120">
        <f>BY179+BY185+BY191+BY197</f>
        <v>0</v>
      </c>
      <c r="BZ178" s="120">
        <f>VLOOKUP($C178,'1 预算编制表单'!$C:$BJ,45,FALSE)</f>
        <v>0</v>
      </c>
      <c r="CA178" s="120">
        <f t="shared" si="2117"/>
        <v>0</v>
      </c>
      <c r="CB178" s="120">
        <f>CB179+CB185+CB191+CB197</f>
        <v>0</v>
      </c>
      <c r="CC178" s="120">
        <f>VLOOKUP($C178,'1 预算编制表单'!$C:$BJ,48,FALSE)</f>
        <v>0</v>
      </c>
      <c r="CD178" s="120">
        <f t="shared" si="2118"/>
        <v>0</v>
      </c>
      <c r="CE178" s="120">
        <f>CE179+CE185+CE191+CE197</f>
        <v>0</v>
      </c>
      <c r="CF178" s="120">
        <f>VLOOKUP($C178,'1 预算编制表单'!$C:$BJ,51,FALSE)</f>
        <v>0</v>
      </c>
      <c r="CG178" s="120">
        <f t="shared" si="2119"/>
        <v>0</v>
      </c>
      <c r="CH178" s="120">
        <f>CH179+CH185+CH191+CH197</f>
        <v>0</v>
      </c>
      <c r="CI178" s="120">
        <f>VLOOKUP($C178,'1 预算编制表单'!$C:$BJ,54,FALSE)</f>
        <v>0</v>
      </c>
      <c r="CJ178" s="120">
        <f t="shared" si="2120"/>
        <v>0</v>
      </c>
      <c r="CK178" s="120">
        <f>CK179+CK185+CK191+CK197</f>
        <v>0</v>
      </c>
      <c r="CL178" s="120">
        <f>VLOOKUP($C178,'1 预算编制表单'!$C:$BJ,57,FALSE)</f>
        <v>0</v>
      </c>
      <c r="CM178" s="120">
        <f t="shared" si="2121"/>
        <v>0</v>
      </c>
      <c r="CN178" s="120">
        <f>CN179+CN185+CN191+CN197</f>
        <v>0</v>
      </c>
      <c r="CO178" s="120">
        <f>VLOOKUP($C178,'1 预算编制表单'!$C:$BJ,60,FALSE)</f>
        <v>0</v>
      </c>
      <c r="CP178" s="120">
        <f t="shared" si="2122"/>
        <v>0</v>
      </c>
      <c r="CQ178" s="120">
        <f>CQ179+CQ185+CQ191+CQ197</f>
        <v>0</v>
      </c>
    </row>
    <row r="179" ht="24" customHeight="1" outlineLevel="3" spans="1:95">
      <c r="A179" s="121"/>
      <c r="B179" s="122" t="s">
        <v>784</v>
      </c>
      <c r="C179" s="123" t="s">
        <v>1132</v>
      </c>
      <c r="D179" s="121" t="s">
        <v>2811</v>
      </c>
      <c r="E179" s="122"/>
      <c r="F179" s="122"/>
      <c r="G179" s="122"/>
      <c r="H179" s="124">
        <f t="shared" si="2110"/>
        <v>0</v>
      </c>
      <c r="I179" s="124">
        <f t="shared" si="2110"/>
        <v>0</v>
      </c>
      <c r="J179" s="124">
        <f t="shared" si="1570"/>
        <v>0</v>
      </c>
      <c r="K179" s="124"/>
      <c r="L179" s="152"/>
      <c r="M179" s="152"/>
      <c r="N179" s="124"/>
      <c r="O179" s="152"/>
      <c r="P179" s="124"/>
      <c r="Q179" s="124"/>
      <c r="R179" s="124"/>
      <c r="S179" s="124"/>
      <c r="T179" s="124"/>
      <c r="U179" s="124"/>
      <c r="V179" s="124"/>
      <c r="W179" s="124"/>
      <c r="X179" s="124">
        <f>VLOOKUP($C179,'1 预算编制表单'!$C:$BJ,27,FALSE)</f>
        <v>0</v>
      </c>
      <c r="Y179" s="124">
        <f>X179-Z179</f>
        <v>0</v>
      </c>
      <c r="Z179" s="124">
        <f>SUM(Z180:Z184)</f>
        <v>0</v>
      </c>
      <c r="AA179" s="124">
        <f>VLOOKUP($C179,'1 预算编制表单'!$C:$BJ,30,FALSE)</f>
        <v>0</v>
      </c>
      <c r="AB179" s="124">
        <f>AA179-AC179</f>
        <v>0</v>
      </c>
      <c r="AC179" s="124">
        <f>SUM(AC180:AC184)</f>
        <v>0</v>
      </c>
      <c r="AD179" s="124">
        <f>VLOOKUP($C179,'1 预算编制表单'!$C:$BJ,33,FALSE)</f>
        <v>0</v>
      </c>
      <c r="AE179" s="124">
        <f>AD179-AF179</f>
        <v>0</v>
      </c>
      <c r="AF179" s="124">
        <f>SUM(AF180:AF184)</f>
        <v>0</v>
      </c>
      <c r="AG179" s="124">
        <f>VLOOKUP($C179,'1 预算编制表单'!$C:$BJ,36,FALSE)</f>
        <v>0</v>
      </c>
      <c r="AH179" s="124">
        <f>AG179-AI179</f>
        <v>0</v>
      </c>
      <c r="AI179" s="124">
        <f>SUM(AI180:AI184)</f>
        <v>0</v>
      </c>
      <c r="AJ179" s="124">
        <f>VLOOKUP($C179,'1 预算编制表单'!$C:$BJ,39,FALSE)</f>
        <v>0</v>
      </c>
      <c r="AK179" s="124">
        <f>AJ179-AL179</f>
        <v>0</v>
      </c>
      <c r="AL179" s="124">
        <f>SUM(AL180:AL184)</f>
        <v>0</v>
      </c>
      <c r="AM179" s="124">
        <f>VLOOKUP($C179,'1 预算编制表单'!$C:$BJ,42,FALSE)</f>
        <v>0</v>
      </c>
      <c r="AN179" s="124">
        <f>AM179-AO179</f>
        <v>0</v>
      </c>
      <c r="AO179" s="124">
        <f>SUM(AO180:AO184)</f>
        <v>0</v>
      </c>
      <c r="AP179" s="124">
        <f>VLOOKUP($C179,'1 预算编制表单'!$C:$BJ,45,FALSE)</f>
        <v>0</v>
      </c>
      <c r="AQ179" s="124">
        <f>AP179-AR179</f>
        <v>0</v>
      </c>
      <c r="AR179" s="124">
        <f>SUM(AR180:AR184)</f>
        <v>0</v>
      </c>
      <c r="AS179" s="124">
        <f>VLOOKUP($C179,'1 预算编制表单'!$C:$BJ,48,FALSE)</f>
        <v>0</v>
      </c>
      <c r="AT179" s="124">
        <f>AS179-AU179</f>
        <v>0</v>
      </c>
      <c r="AU179" s="124">
        <f>SUM(AU180:AU184)</f>
        <v>0</v>
      </c>
      <c r="AV179" s="124">
        <f>VLOOKUP($C179,'1 预算编制表单'!$C:$BJ,51,FALSE)</f>
        <v>0</v>
      </c>
      <c r="AW179" s="124">
        <f>AV179-AX179</f>
        <v>0</v>
      </c>
      <c r="AX179" s="124">
        <f>SUM(AX180:AX184)</f>
        <v>0</v>
      </c>
      <c r="AY179" s="124">
        <f>VLOOKUP($C179,'1 预算编制表单'!$C:$BJ,54,FALSE)</f>
        <v>0</v>
      </c>
      <c r="AZ179" s="124">
        <f>AY179-BA179</f>
        <v>0</v>
      </c>
      <c r="BA179" s="124">
        <f>SUM(BA180:BA184)</f>
        <v>0</v>
      </c>
      <c r="BB179" s="124">
        <f>VLOOKUP($C179,'1 预算编制表单'!$C:$BJ,57,FALSE)</f>
        <v>0</v>
      </c>
      <c r="BC179" s="124">
        <f>BB179-BD179</f>
        <v>0</v>
      </c>
      <c r="BD179" s="124">
        <f>SUM(BD180:BD184)</f>
        <v>0</v>
      </c>
      <c r="BE179" s="124">
        <f>VLOOKUP($C179,'1 预算编制表单'!$C:$BJ,60,FALSE)</f>
        <v>0</v>
      </c>
      <c r="BF179" s="124">
        <f>BE179-BG179</f>
        <v>0</v>
      </c>
      <c r="BG179" s="124">
        <f>SUM(BG180:BG184)</f>
        <v>0</v>
      </c>
      <c r="BH179" s="124">
        <f>VLOOKUP($C179,'1 预算编制表单'!$C:$BJ,27,FALSE)</f>
        <v>0</v>
      </c>
      <c r="BI179" s="124">
        <f t="shared" si="2111"/>
        <v>0</v>
      </c>
      <c r="BJ179" s="124">
        <f>SUM(BJ180:BJ184)</f>
        <v>0</v>
      </c>
      <c r="BK179" s="124">
        <f>VLOOKUP($C179,'1 预算编制表单'!$C:$BJ,30,FALSE)</f>
        <v>0</v>
      </c>
      <c r="BL179" s="124">
        <f t="shared" si="2112"/>
        <v>0</v>
      </c>
      <c r="BM179" s="124">
        <f>SUM(BM180:BM184)</f>
        <v>0</v>
      </c>
      <c r="BN179" s="124">
        <f>VLOOKUP($C179,'1 预算编制表单'!$C:$BJ,33,FALSE)</f>
        <v>0</v>
      </c>
      <c r="BO179" s="124">
        <f t="shared" si="2113"/>
        <v>0</v>
      </c>
      <c r="BP179" s="124">
        <f>SUM(BP180:BP184)</f>
        <v>0</v>
      </c>
      <c r="BQ179" s="124">
        <f>VLOOKUP($C179,'1 预算编制表单'!$C:$BJ,36,FALSE)</f>
        <v>0</v>
      </c>
      <c r="BR179" s="124">
        <f t="shared" si="2114"/>
        <v>0</v>
      </c>
      <c r="BS179" s="124">
        <f>SUM(BS180:BS184)</f>
        <v>0</v>
      </c>
      <c r="BT179" s="124">
        <f>VLOOKUP($C179,'1 预算编制表单'!$C:$BJ,39,FALSE)</f>
        <v>0</v>
      </c>
      <c r="BU179" s="124">
        <f t="shared" si="2115"/>
        <v>0</v>
      </c>
      <c r="BV179" s="124">
        <f>SUM(BV180:BV184)</f>
        <v>0</v>
      </c>
      <c r="BW179" s="124">
        <f>VLOOKUP($C179,'1 预算编制表单'!$C:$BJ,42,FALSE)</f>
        <v>0</v>
      </c>
      <c r="BX179" s="124">
        <f t="shared" si="2116"/>
        <v>0</v>
      </c>
      <c r="BY179" s="124">
        <f>SUM(BY180:BY184)</f>
        <v>0</v>
      </c>
      <c r="BZ179" s="124">
        <f>VLOOKUP($C179,'1 预算编制表单'!$C:$BJ,45,FALSE)</f>
        <v>0</v>
      </c>
      <c r="CA179" s="124">
        <f t="shared" si="2117"/>
        <v>0</v>
      </c>
      <c r="CB179" s="124">
        <f>SUM(CB180:CB184)</f>
        <v>0</v>
      </c>
      <c r="CC179" s="124">
        <f>VLOOKUP($C179,'1 预算编制表单'!$C:$BJ,48,FALSE)</f>
        <v>0</v>
      </c>
      <c r="CD179" s="124">
        <f t="shared" si="2118"/>
        <v>0</v>
      </c>
      <c r="CE179" s="124">
        <f>SUM(CE180:CE184)</f>
        <v>0</v>
      </c>
      <c r="CF179" s="124">
        <f>VLOOKUP($C179,'1 预算编制表单'!$C:$BJ,51,FALSE)</f>
        <v>0</v>
      </c>
      <c r="CG179" s="124">
        <f t="shared" si="2119"/>
        <v>0</v>
      </c>
      <c r="CH179" s="124">
        <f>SUM(CH180:CH184)</f>
        <v>0</v>
      </c>
      <c r="CI179" s="124">
        <f>VLOOKUP($C179,'1 预算编制表单'!$C:$BJ,54,FALSE)</f>
        <v>0</v>
      </c>
      <c r="CJ179" s="124">
        <f t="shared" si="2120"/>
        <v>0</v>
      </c>
      <c r="CK179" s="124">
        <f>SUM(CK180:CK184)</f>
        <v>0</v>
      </c>
      <c r="CL179" s="124">
        <f>VLOOKUP($C179,'1 预算编制表单'!$C:$BJ,57,FALSE)</f>
        <v>0</v>
      </c>
      <c r="CM179" s="124">
        <f t="shared" si="2121"/>
        <v>0</v>
      </c>
      <c r="CN179" s="124">
        <f>SUM(CN180:CN184)</f>
        <v>0</v>
      </c>
      <c r="CO179" s="124">
        <f>VLOOKUP($C179,'1 预算编制表单'!$C:$BJ,60,FALSE)</f>
        <v>0</v>
      </c>
      <c r="CP179" s="124">
        <f t="shared" si="2122"/>
        <v>0</v>
      </c>
      <c r="CQ179" s="124">
        <f>SUM(CQ180:CQ184)</f>
        <v>0</v>
      </c>
    </row>
    <row r="180" s="86" customFormat="1" ht="24" customHeight="1" outlineLevel="4" spans="1:95">
      <c r="A180" s="125"/>
      <c r="B180" s="126"/>
      <c r="C180" s="127"/>
      <c r="D180" s="125"/>
      <c r="E180" s="126"/>
      <c r="F180" s="126"/>
      <c r="G180" s="126"/>
      <c r="H180" s="128"/>
      <c r="I180" s="128"/>
      <c r="J180" s="128">
        <f t="shared" si="1570"/>
        <v>0</v>
      </c>
      <c r="K180" s="128">
        <v>1</v>
      </c>
      <c r="L180" s="153"/>
      <c r="M180" s="154">
        <f>IFERROR(VLOOKUP($L180,'2-2 引出数据_合同数据仓库'!$B$2:$BP$10000,3,FALSE),0)</f>
        <v>0</v>
      </c>
      <c r="N180" s="128"/>
      <c r="O180" s="154">
        <f>IFERROR(VLOOKUP((LEFT(VLOOKUP($L180,'2-2 引出数据_合同数据仓库'!$B$2:$BP$10000,64,FALSE),15)&amp;(RIGHT(VLOOKUP($L180,'2-2 引出数据_合同数据仓库'!$B$2:$BP$10000,64,FALSE),4)+1)),'2-2 引出数据_合同数据仓库'!$B$2:$BP$10000,3,FALSE),0)</f>
        <v>0</v>
      </c>
      <c r="P180" s="128"/>
      <c r="Q180" s="128">
        <f>IFERROR(VLOOKUP($L180,'2-2 引出数据_合同数据仓库'!$B$2:$BP$10000,28,FALSE),0)</f>
        <v>0</v>
      </c>
      <c r="R180" s="128">
        <f>IFERROR(VLOOKUP($L180,'2-2 引出数据_合同数据仓库'!$B$2:$BP$10000,29,FALSE),0)</f>
        <v>0</v>
      </c>
      <c r="S180" s="128">
        <f>IFERROR(VLOOKUP($L180,'2-2 引出数据_合同数据仓库'!$B$2:$BP$10000,4,FALSE),0)</f>
        <v>0</v>
      </c>
      <c r="T180" s="128"/>
      <c r="U180" s="128">
        <f>IFERROR(VLOOKUP($L180,'2-2 引出数据_合同数据仓库'!$B$2:$BP$10000,15,FALSE),0)</f>
        <v>0</v>
      </c>
      <c r="V180" s="128">
        <f t="shared" ref="V180:V183" si="2123">U180/(S180-R180+1)*365</f>
        <v>0</v>
      </c>
      <c r="W180" s="128"/>
      <c r="X180" s="160">
        <v>45658</v>
      </c>
      <c r="Y180" s="160">
        <f t="shared" ref="Y180:Y183" si="2124">X180+30</f>
        <v>45688</v>
      </c>
      <c r="Z180" s="164">
        <f t="shared" ref="Z180:Z183" si="2125">IFERROR(IF(($R180-Y180)&gt;=0,0,IF(($S180-X180)&lt;0,0,IF(AND(($S180-Y180)&gt;0,(X180-$R180)&gt;0),$V180/365*(Y180-X180+1),IF(AND(($S180-Y180)&lt;=0,(X180-$R180)&gt;0),$V180/365*($S180-X180+1),$V180/365*(Y180-$R180+1))))),0)</f>
        <v>0</v>
      </c>
      <c r="AA180" s="160">
        <f t="shared" ref="AA180:AA183" si="2126">Y180+1</f>
        <v>45689</v>
      </c>
      <c r="AB180" s="160">
        <f t="shared" ref="AB180:AB183" si="2127">AA180+27</f>
        <v>45716</v>
      </c>
      <c r="AC180" s="164">
        <f t="shared" ref="AC180:AC183" si="2128">IFERROR(IF(($R180-AB180)&gt;=0,0,IF(($S180-AA180)&lt;0,0,IF(AND(($S180-AB180)&gt;0,(AA180-$R180)&gt;0),$V180/365*(AB180-AA180+1),IF(AND(($S180-AB180)&lt;=0,(AA180-$R180)&gt;0),$V180/365*($S180-AA180+1),$V180/365*(AB180-$R180+1))))),0)</f>
        <v>0</v>
      </c>
      <c r="AD180" s="160">
        <f t="shared" ref="AD180:AD183" si="2129">AB180+1</f>
        <v>45717</v>
      </c>
      <c r="AE180" s="160">
        <f t="shared" ref="AE180:AE183" si="2130">AD180+30</f>
        <v>45747</v>
      </c>
      <c r="AF180" s="164">
        <f t="shared" ref="AF180:AF183" si="2131">IFERROR(IF(($R180-AE180)&gt;=0,0,IF(($S180-AD180)&lt;0,0,IF(AND(($S180-AE180)&gt;0,(AD180-$R180)&gt;0),$V180/365*(AE180-AD180+1),IF(AND(($S180-AE180)&lt;=0,(AD180-$R180)&gt;0),$V180/365*($S180-AD180+1),$V180/365*(AE180-$R180+1))))),0)</f>
        <v>0</v>
      </c>
      <c r="AG180" s="160">
        <f t="shared" ref="AG180:AG183" si="2132">AE180+1</f>
        <v>45748</v>
      </c>
      <c r="AH180" s="160">
        <f t="shared" ref="AH180:AH183" si="2133">AG180+29</f>
        <v>45777</v>
      </c>
      <c r="AI180" s="164">
        <f t="shared" ref="AI180:AI183" si="2134">IFERROR(IF(($R180-AH180)&gt;=0,0,IF(($S180-AG180)&lt;0,0,IF(AND(($S180-AH180)&gt;0,(AG180-$R180)&gt;0),$V180/365*(AH180-AG180+1),IF(AND(($S180-AH180)&lt;=0,(AG180-$R180)&gt;0),$V180/365*($S180-AG180+1),$V180/365*(AH180-$R180+1))))),0)</f>
        <v>0</v>
      </c>
      <c r="AJ180" s="160">
        <f t="shared" ref="AJ180:AJ183" si="2135">AH180+1</f>
        <v>45778</v>
      </c>
      <c r="AK180" s="160">
        <f t="shared" ref="AK180:AK183" si="2136">AJ180+30</f>
        <v>45808</v>
      </c>
      <c r="AL180" s="164">
        <f t="shared" ref="AL180:AL183" si="2137">IFERROR(IF(($R180-AK180)&gt;=0,0,IF(($S180-AJ180)&lt;0,0,IF(AND(($S180-AK180)&gt;0,(AJ180-$R180)&gt;0),$V180/365*(AK180-AJ180+1),IF(AND(($S180-AK180)&lt;=0,(AJ180-$R180)&gt;0),$V180/365*($S180-AJ180+1),$V180/365*(AK180-$R180+1))))),0)</f>
        <v>0</v>
      </c>
      <c r="AM180" s="160">
        <f t="shared" ref="AM180:AM183" si="2138">AK180+1</f>
        <v>45809</v>
      </c>
      <c r="AN180" s="160">
        <f t="shared" ref="AN180:AN183" si="2139">AM180+29</f>
        <v>45838</v>
      </c>
      <c r="AO180" s="164">
        <f t="shared" ref="AO180:AO183" si="2140">IFERROR(IF(($R180-AN180)&gt;=0,0,IF(($S180-AM180)&lt;0,0,IF(AND(($S180-AN180)&gt;0,(AM180-$R180)&gt;0),$V180/365*(AN180-AM180+1),IF(AND(($S180-AN180)&lt;=0,(AM180-$R180)&gt;0),$V180/365*($S180-AM180+1),$V180/365*(AN180-$R180+1))))),0)</f>
        <v>0</v>
      </c>
      <c r="AP180" s="160">
        <f t="shared" ref="AP180:AP183" si="2141">AN180+1</f>
        <v>45839</v>
      </c>
      <c r="AQ180" s="160">
        <f t="shared" ref="AQ180:AQ183" si="2142">AP180+30</f>
        <v>45869</v>
      </c>
      <c r="AR180" s="164">
        <f t="shared" ref="AR180:AR183" si="2143">IFERROR(IF(($R180-AQ180)&gt;=0,0,IF(($S180-AP180)&lt;0,0,IF(AND(($S180-AQ180)&gt;0,(AP180-$R180)&gt;0),$V180/365*(AQ180-AP180+1),IF(AND(($S180-AQ180)&lt;=0,(AP180-$R180)&gt;0),$V180/365*($S180-AP180+1),$V180/365*(AQ180-$R180+1))))),0)</f>
        <v>0</v>
      </c>
      <c r="AS180" s="160">
        <f t="shared" ref="AS180:AS183" si="2144">AQ180+1</f>
        <v>45870</v>
      </c>
      <c r="AT180" s="160">
        <f t="shared" ref="AT180:AT183" si="2145">AS180+30</f>
        <v>45900</v>
      </c>
      <c r="AU180" s="164">
        <f t="shared" ref="AU180:AU183" si="2146">IFERROR(IF(($R180-AT180)&gt;=0,0,IF(($S180-AS180)&lt;0,0,IF(AND(($S180-AT180)&gt;0,(AS180-$R180)&gt;0),$V180/365*(AT180-AS180+1),IF(AND(($S180-AT180)&lt;=0,(AS180-$R180)&gt;0),$V180/365*($S180-AS180+1),$V180/365*(AT180-$R180+1))))),0)</f>
        <v>0</v>
      </c>
      <c r="AV180" s="160">
        <f t="shared" ref="AV180:AV183" si="2147">AT180+1</f>
        <v>45901</v>
      </c>
      <c r="AW180" s="160">
        <f t="shared" ref="AW180:AW183" si="2148">AV180+29</f>
        <v>45930</v>
      </c>
      <c r="AX180" s="164">
        <f t="shared" ref="AX180:AX183" si="2149">IFERROR(IF(($R180-AW180)&gt;=0,0,IF(($S180-AV180)&lt;0,0,IF(AND(($S180-AW180)&gt;0,(AV180-$R180)&gt;0),$V180/365*(AW180-AV180+1),IF(AND(($S180-AW180)&lt;=0,(AV180-$R180)&gt;0),$V180/365*($S180-AV180+1),$V180/365*(AW180-$R180+1))))),0)</f>
        <v>0</v>
      </c>
      <c r="AY180" s="160">
        <f t="shared" ref="AY180:AY183" si="2150">AW180+1</f>
        <v>45931</v>
      </c>
      <c r="AZ180" s="160">
        <f t="shared" ref="AZ180:AZ183" si="2151">AY180+30</f>
        <v>45961</v>
      </c>
      <c r="BA180" s="164">
        <f t="shared" ref="BA180:BA183" si="2152">IFERROR(IF(($R180-AZ180)&gt;=0,0,IF(($S180-AY180)&lt;0,0,IF(AND(($S180-AZ180)&gt;0,(AY180-$R180)&gt;0),$V180/365*(AZ180-AY180+1),IF(AND(($S180-AZ180)&lt;=0,(AY180-$R180)&gt;0),$V180/365*($S180-AY180+1),$V180/365*(AZ180-$R180+1))))),0)</f>
        <v>0</v>
      </c>
      <c r="BB180" s="160">
        <f t="shared" ref="BB180:BB183" si="2153">AZ180+1</f>
        <v>45962</v>
      </c>
      <c r="BC180" s="160">
        <f t="shared" ref="BC180:BC183" si="2154">BB180+29</f>
        <v>45991</v>
      </c>
      <c r="BD180" s="164">
        <f t="shared" ref="BD180:BD183" si="2155">IFERROR(IF(($R180-BC180)&gt;=0,0,IF(($S180-BB180)&lt;0,0,IF(AND(($S180-BC180)&gt;0,(BB180-$R180)&gt;0),$V180/365*(BC180-BB180+1),IF(AND(($S180-BC180)&lt;=0,(BB180-$R180)&gt;0),$V180/365*($S180-BB180+1),$V180/365*(BC180-$R180+1))))),0)</f>
        <v>0</v>
      </c>
      <c r="BE180" s="160">
        <f t="shared" ref="BE180:BE183" si="2156">BC180+1</f>
        <v>45992</v>
      </c>
      <c r="BF180" s="160">
        <f t="shared" ref="BF180:BF183" si="2157">BE180+30</f>
        <v>46022</v>
      </c>
      <c r="BG180" s="164">
        <f t="shared" ref="BG180:BG183" si="2158">IFERROR(IF(($R180-BF180)&gt;=0,0,IF(($S180-BE180)&lt;0,0,IF(AND(($S180-BF180)&gt;0,(BE180-$R180)&gt;0),$V180/365*(BF180-BE180+1),IF(AND(($S180-BF180)&lt;=0,(BE180-$R180)&gt;0),$V180/365*($S180-BE180+1),$V180/365*(BF180-$R180+1))))),0)</f>
        <v>0</v>
      </c>
      <c r="BH180" s="160">
        <v>46023</v>
      </c>
      <c r="BI180" s="160">
        <f t="shared" ref="BI180:BI183" si="2159">BH180+30</f>
        <v>46053</v>
      </c>
      <c r="BJ180" s="164">
        <f t="shared" ref="BJ180:BJ183" si="2160">IFERROR(IF(($R180-BI180)&gt;=0,0,IF(($S180-BH180)&lt;0,0,IF(AND(($S180-BI180)&gt;0,(BH180-$R180)&gt;0),$V180/365*(BI180-BH180+1),IF(AND(($S180-BI180)&lt;=0,(BH180-$R180)&gt;0),$V180/365*($S180-BH180+1),$V180/365*(BI180-$R180+1))))),0)</f>
        <v>0</v>
      </c>
      <c r="BK180" s="160">
        <f t="shared" ref="BK180:BK183" si="2161">BI180+1</f>
        <v>46054</v>
      </c>
      <c r="BL180" s="160">
        <f t="shared" ref="BL180:BL183" si="2162">BK180+27</f>
        <v>46081</v>
      </c>
      <c r="BM180" s="164">
        <f t="shared" ref="BM180:BM183" si="2163">IFERROR(IF(($R180-BL180)&gt;=0,0,IF(($S180-BK180)&lt;0,0,IF(AND(($S180-BL180)&gt;0,(BK180-$R180)&gt;0),$V180/365*(BL180-BK180+1),IF(AND(($S180-BL180)&lt;=0,(BK180-$R180)&gt;0),$V180/365*($S180-BK180+1),$V180/365*(BL180-$R180+1))))),0)</f>
        <v>0</v>
      </c>
      <c r="BN180" s="160">
        <f t="shared" ref="BN180:BN183" si="2164">BL180+1</f>
        <v>46082</v>
      </c>
      <c r="BO180" s="160">
        <f t="shared" ref="BO180:BO183" si="2165">BN180+30</f>
        <v>46112</v>
      </c>
      <c r="BP180" s="164">
        <f t="shared" ref="BP180:BP183" si="2166">IFERROR(IF(($R180-BO180)&gt;=0,0,IF(($S180-BN180)&lt;0,0,IF(AND(($S180-BO180)&gt;0,(BN180-$R180)&gt;0),$V180/365*(BO180-BN180+1),IF(AND(($S180-BO180)&lt;=0,(BN180-$R180)&gt;0),$V180/365*($S180-BN180+1),$V180/365*(BO180-$R180+1))))),0)</f>
        <v>0</v>
      </c>
      <c r="BQ180" s="160">
        <f t="shared" ref="BQ180:BQ183" si="2167">BO180+1</f>
        <v>46113</v>
      </c>
      <c r="BR180" s="160">
        <f t="shared" ref="BR180:BR183" si="2168">BQ180+29</f>
        <v>46142</v>
      </c>
      <c r="BS180" s="164">
        <f t="shared" ref="BS180:BS183" si="2169">IFERROR(IF(($R180-BR180)&gt;=0,0,IF(($S180-BQ180)&lt;0,0,IF(AND(($S180-BR180)&gt;0,(BQ180-$R180)&gt;0),$V180/365*(BR180-BQ180+1),IF(AND(($S180-BR180)&lt;=0,(BQ180-$R180)&gt;0),$V180/365*($S180-BQ180+1),$V180/365*(BR180-$R180+1))))),0)</f>
        <v>0</v>
      </c>
      <c r="BT180" s="160">
        <f t="shared" ref="BT180:BT183" si="2170">BR180+1</f>
        <v>46143</v>
      </c>
      <c r="BU180" s="160">
        <f t="shared" ref="BU180:BU183" si="2171">BT180+30</f>
        <v>46173</v>
      </c>
      <c r="BV180" s="164">
        <f t="shared" ref="BV180:BV183" si="2172">IFERROR(IF(($R180-BU180)&gt;=0,0,IF(($S180-BT180)&lt;0,0,IF(AND(($S180-BU180)&gt;0,(BT180-$R180)&gt;0),$V180/365*(BU180-BT180+1),IF(AND(($S180-BU180)&lt;=0,(BT180-$R180)&gt;0),$V180/365*($S180-BT180+1),$V180/365*(BU180-$R180+1))))),0)</f>
        <v>0</v>
      </c>
      <c r="BW180" s="160">
        <f t="shared" ref="BW180:BW183" si="2173">BU180+1</f>
        <v>46174</v>
      </c>
      <c r="BX180" s="160">
        <f t="shared" ref="BX180:BX183" si="2174">BW180+29</f>
        <v>46203</v>
      </c>
      <c r="BY180" s="164">
        <f t="shared" ref="BY180:BY183" si="2175">IFERROR(IF(($R180-BX180)&gt;=0,0,IF(($S180-BW180)&lt;0,0,IF(AND(($S180-BX180)&gt;0,(BW180-$R180)&gt;0),$V180/365*(BX180-BW180+1),IF(AND(($S180-BX180)&lt;=0,(BW180-$R180)&gt;0),$V180/365*($S180-BW180+1),$V180/365*(BX180-$R180+1))))),0)</f>
        <v>0</v>
      </c>
      <c r="BZ180" s="160">
        <f t="shared" ref="BZ180:BZ183" si="2176">BX180+1</f>
        <v>46204</v>
      </c>
      <c r="CA180" s="160">
        <f t="shared" ref="CA180:CA183" si="2177">BZ180+30</f>
        <v>46234</v>
      </c>
      <c r="CB180" s="164">
        <f t="shared" ref="CB180:CB183" si="2178">IFERROR(IF(($R180-CA180)&gt;=0,0,IF(($S180-BZ180)&lt;0,0,IF(AND(($S180-CA180)&gt;0,(BZ180-$R180)&gt;0),$V180/365*(CA180-BZ180+1),IF(AND(($S180-CA180)&lt;=0,(BZ180-$R180)&gt;0),$V180/365*($S180-BZ180+1),$V180/365*(CA180-$R180+1))))),0)</f>
        <v>0</v>
      </c>
      <c r="CC180" s="160">
        <f t="shared" ref="CC180:CC183" si="2179">CA180+1</f>
        <v>46235</v>
      </c>
      <c r="CD180" s="160">
        <f t="shared" ref="CD180:CD183" si="2180">CC180+30</f>
        <v>46265</v>
      </c>
      <c r="CE180" s="164">
        <f t="shared" ref="CE180:CE183" si="2181">IFERROR(IF(($R180-CD180)&gt;=0,0,IF(($S180-CC180)&lt;0,0,IF(AND(($S180-CD180)&gt;0,(CC180-$R180)&gt;0),$V180/365*(CD180-CC180+1),IF(AND(($S180-CD180)&lt;=0,(CC180-$R180)&gt;0),$V180/365*($S180-CC180+1),$V180/365*(CD180-$R180+1))))),0)</f>
        <v>0</v>
      </c>
      <c r="CF180" s="160">
        <f t="shared" ref="CF180:CF183" si="2182">CD180+1</f>
        <v>46266</v>
      </c>
      <c r="CG180" s="160">
        <f t="shared" ref="CG180:CG183" si="2183">CF180+29</f>
        <v>46295</v>
      </c>
      <c r="CH180" s="164">
        <f t="shared" ref="CH180:CH183" si="2184">IFERROR(IF(($R180-CG180)&gt;=0,0,IF(($S180-CF180)&lt;0,0,IF(AND(($S180-CG180)&gt;0,(CF180-$R180)&gt;0),$V180/365*(CG180-CF180+1),IF(AND(($S180-CG180)&lt;=0,(CF180-$R180)&gt;0),$V180/365*($S180-CF180+1),$V180/365*(CG180-$R180+1))))),0)</f>
        <v>0</v>
      </c>
      <c r="CI180" s="160">
        <f t="shared" ref="CI180:CI183" si="2185">CG180+1</f>
        <v>46296</v>
      </c>
      <c r="CJ180" s="160">
        <f t="shared" ref="CJ180:CJ183" si="2186">CI180+30</f>
        <v>46326</v>
      </c>
      <c r="CK180" s="164">
        <f t="shared" ref="CK180:CK183" si="2187">IFERROR(IF(($R180-CJ180)&gt;=0,0,IF(($S180-CI180)&lt;0,0,IF(AND(($S180-CJ180)&gt;0,(CI180-$R180)&gt;0),$V180/365*(CJ180-CI180+1),IF(AND(($S180-CJ180)&lt;=0,(CI180-$R180)&gt;0),$V180/365*($S180-CI180+1),$V180/365*(CJ180-$R180+1))))),0)</f>
        <v>0</v>
      </c>
      <c r="CL180" s="160">
        <f t="shared" ref="CL180:CL183" si="2188">CJ180+1</f>
        <v>46327</v>
      </c>
      <c r="CM180" s="160">
        <f t="shared" ref="CM180:CM183" si="2189">CL180+29</f>
        <v>46356</v>
      </c>
      <c r="CN180" s="164">
        <f t="shared" ref="CN180:CN183" si="2190">IFERROR(IF(($R180-CM180)&gt;=0,0,IF(($S180-CL180)&lt;0,0,IF(AND(($S180-CM180)&gt;0,(CL180-$R180)&gt;0),$V180/365*(CM180-CL180+1),IF(AND(($S180-CM180)&lt;=0,(CL180-$R180)&gt;0),$V180/365*($S180-CL180+1),$V180/365*(CM180-$R180+1))))),0)</f>
        <v>0</v>
      </c>
      <c r="CO180" s="160">
        <f t="shared" ref="CO180:CO183" si="2191">CM180+1</f>
        <v>46357</v>
      </c>
      <c r="CP180" s="160">
        <f t="shared" ref="CP180:CP183" si="2192">CO180+30</f>
        <v>46387</v>
      </c>
      <c r="CQ180" s="164">
        <f t="shared" ref="CQ180:CQ183" si="2193">IFERROR(IF(($R180-CP180)&gt;=0,0,IF(($S180-CO180)&lt;0,0,IF(AND(($S180-CP180)&gt;0,(CO180-$R180)&gt;0),$V180/365*(CP180-CO180+1),IF(AND(($S180-CP180)&lt;=0,(CO180-$R180)&gt;0),$V180/365*($S180-CO180+1),$V180/365*(CP180-$R180+1))))),0)</f>
        <v>0</v>
      </c>
    </row>
    <row r="181" s="86" customFormat="1" ht="24" customHeight="1" outlineLevel="4" spans="1:95">
      <c r="A181" s="125"/>
      <c r="B181" s="126"/>
      <c r="C181" s="127"/>
      <c r="D181" s="125"/>
      <c r="E181" s="126"/>
      <c r="F181" s="126"/>
      <c r="G181" s="126"/>
      <c r="H181" s="128"/>
      <c r="I181" s="128"/>
      <c r="J181" s="128">
        <f t="shared" si="1570"/>
        <v>0</v>
      </c>
      <c r="K181" s="128">
        <f t="shared" ref="K181:K183" si="2194">K180+1</f>
        <v>2</v>
      </c>
      <c r="L181" s="153"/>
      <c r="M181" s="154">
        <f>IFERROR(VLOOKUP($L181,'2-2 引出数据_合同数据仓库'!$B$2:$BP$10000,3,FALSE),0)</f>
        <v>0</v>
      </c>
      <c r="N181" s="128"/>
      <c r="O181" s="154">
        <f>IFERROR(VLOOKUP((LEFT(VLOOKUP($L181,'2-2 引出数据_合同数据仓库'!$B$2:$BP$10000,64,FALSE),15)&amp;(RIGHT(VLOOKUP($L181,'2-2 引出数据_合同数据仓库'!$B$2:$BP$10000,64,FALSE),4)+1)),'2-2 引出数据_合同数据仓库'!$B$2:$BP$10000,3,FALSE),0)</f>
        <v>0</v>
      </c>
      <c r="P181" s="128"/>
      <c r="Q181" s="128">
        <f>IFERROR(VLOOKUP($L181,'2-2 引出数据_合同数据仓库'!$B$2:$BP$10000,28,FALSE),0)</f>
        <v>0</v>
      </c>
      <c r="R181" s="128">
        <f>IFERROR(VLOOKUP($L181,'2-2 引出数据_合同数据仓库'!$B$2:$BP$10000,29,FALSE),0)</f>
        <v>0</v>
      </c>
      <c r="S181" s="128">
        <f>IFERROR(VLOOKUP($L181,'2-2 引出数据_合同数据仓库'!$B$2:$BP$10000,4,FALSE),0)</f>
        <v>0</v>
      </c>
      <c r="T181" s="128"/>
      <c r="U181" s="128">
        <f>IFERROR(VLOOKUP($L181,'2-2 引出数据_合同数据仓库'!$B$2:$BP$10000,15,FALSE),0)</f>
        <v>0</v>
      </c>
      <c r="V181" s="128">
        <f t="shared" si="2123"/>
        <v>0</v>
      </c>
      <c r="W181" s="128"/>
      <c r="X181" s="160">
        <v>45658</v>
      </c>
      <c r="Y181" s="160">
        <f t="shared" si="2124"/>
        <v>45688</v>
      </c>
      <c r="Z181" s="164">
        <f t="shared" si="2125"/>
        <v>0</v>
      </c>
      <c r="AA181" s="160">
        <f t="shared" si="2126"/>
        <v>45689</v>
      </c>
      <c r="AB181" s="160">
        <f t="shared" si="2127"/>
        <v>45716</v>
      </c>
      <c r="AC181" s="164">
        <f t="shared" si="2128"/>
        <v>0</v>
      </c>
      <c r="AD181" s="160">
        <f t="shared" si="2129"/>
        <v>45717</v>
      </c>
      <c r="AE181" s="160">
        <f t="shared" si="2130"/>
        <v>45747</v>
      </c>
      <c r="AF181" s="164">
        <f t="shared" si="2131"/>
        <v>0</v>
      </c>
      <c r="AG181" s="160">
        <f t="shared" si="2132"/>
        <v>45748</v>
      </c>
      <c r="AH181" s="160">
        <f t="shared" si="2133"/>
        <v>45777</v>
      </c>
      <c r="AI181" s="164">
        <f t="shared" si="2134"/>
        <v>0</v>
      </c>
      <c r="AJ181" s="160">
        <f t="shared" si="2135"/>
        <v>45778</v>
      </c>
      <c r="AK181" s="160">
        <f t="shared" si="2136"/>
        <v>45808</v>
      </c>
      <c r="AL181" s="164">
        <f t="shared" si="2137"/>
        <v>0</v>
      </c>
      <c r="AM181" s="160">
        <f t="shared" si="2138"/>
        <v>45809</v>
      </c>
      <c r="AN181" s="160">
        <f t="shared" si="2139"/>
        <v>45838</v>
      </c>
      <c r="AO181" s="164">
        <f t="shared" si="2140"/>
        <v>0</v>
      </c>
      <c r="AP181" s="160">
        <f t="shared" si="2141"/>
        <v>45839</v>
      </c>
      <c r="AQ181" s="160">
        <f t="shared" si="2142"/>
        <v>45869</v>
      </c>
      <c r="AR181" s="164">
        <f t="shared" si="2143"/>
        <v>0</v>
      </c>
      <c r="AS181" s="160">
        <f t="shared" si="2144"/>
        <v>45870</v>
      </c>
      <c r="AT181" s="160">
        <f t="shared" si="2145"/>
        <v>45900</v>
      </c>
      <c r="AU181" s="164">
        <f t="shared" si="2146"/>
        <v>0</v>
      </c>
      <c r="AV181" s="160">
        <f t="shared" si="2147"/>
        <v>45901</v>
      </c>
      <c r="AW181" s="160">
        <f t="shared" si="2148"/>
        <v>45930</v>
      </c>
      <c r="AX181" s="164">
        <f t="shared" si="2149"/>
        <v>0</v>
      </c>
      <c r="AY181" s="160">
        <f t="shared" si="2150"/>
        <v>45931</v>
      </c>
      <c r="AZ181" s="160">
        <f t="shared" si="2151"/>
        <v>45961</v>
      </c>
      <c r="BA181" s="164">
        <f t="shared" si="2152"/>
        <v>0</v>
      </c>
      <c r="BB181" s="160">
        <f t="shared" si="2153"/>
        <v>45962</v>
      </c>
      <c r="BC181" s="160">
        <f t="shared" si="2154"/>
        <v>45991</v>
      </c>
      <c r="BD181" s="164">
        <f t="shared" si="2155"/>
        <v>0</v>
      </c>
      <c r="BE181" s="160">
        <f t="shared" si="2156"/>
        <v>45992</v>
      </c>
      <c r="BF181" s="160">
        <f t="shared" si="2157"/>
        <v>46022</v>
      </c>
      <c r="BG181" s="164">
        <f t="shared" si="2158"/>
        <v>0</v>
      </c>
      <c r="BH181" s="160">
        <v>46023</v>
      </c>
      <c r="BI181" s="160">
        <f t="shared" si="2159"/>
        <v>46053</v>
      </c>
      <c r="BJ181" s="164">
        <f t="shared" si="2160"/>
        <v>0</v>
      </c>
      <c r="BK181" s="160">
        <f t="shared" si="2161"/>
        <v>46054</v>
      </c>
      <c r="BL181" s="160">
        <f t="shared" si="2162"/>
        <v>46081</v>
      </c>
      <c r="BM181" s="164">
        <f t="shared" si="2163"/>
        <v>0</v>
      </c>
      <c r="BN181" s="160">
        <f t="shared" si="2164"/>
        <v>46082</v>
      </c>
      <c r="BO181" s="160">
        <f t="shared" si="2165"/>
        <v>46112</v>
      </c>
      <c r="BP181" s="164">
        <f t="shared" si="2166"/>
        <v>0</v>
      </c>
      <c r="BQ181" s="160">
        <f t="shared" si="2167"/>
        <v>46113</v>
      </c>
      <c r="BR181" s="160">
        <f t="shared" si="2168"/>
        <v>46142</v>
      </c>
      <c r="BS181" s="164">
        <f t="shared" si="2169"/>
        <v>0</v>
      </c>
      <c r="BT181" s="160">
        <f t="shared" si="2170"/>
        <v>46143</v>
      </c>
      <c r="BU181" s="160">
        <f t="shared" si="2171"/>
        <v>46173</v>
      </c>
      <c r="BV181" s="164">
        <f t="shared" si="2172"/>
        <v>0</v>
      </c>
      <c r="BW181" s="160">
        <f t="shared" si="2173"/>
        <v>46174</v>
      </c>
      <c r="BX181" s="160">
        <f t="shared" si="2174"/>
        <v>46203</v>
      </c>
      <c r="BY181" s="164">
        <f t="shared" si="2175"/>
        <v>0</v>
      </c>
      <c r="BZ181" s="160">
        <f t="shared" si="2176"/>
        <v>46204</v>
      </c>
      <c r="CA181" s="160">
        <f t="shared" si="2177"/>
        <v>46234</v>
      </c>
      <c r="CB181" s="164">
        <f t="shared" si="2178"/>
        <v>0</v>
      </c>
      <c r="CC181" s="160">
        <f t="shared" si="2179"/>
        <v>46235</v>
      </c>
      <c r="CD181" s="160">
        <f t="shared" si="2180"/>
        <v>46265</v>
      </c>
      <c r="CE181" s="164">
        <f t="shared" si="2181"/>
        <v>0</v>
      </c>
      <c r="CF181" s="160">
        <f t="shared" si="2182"/>
        <v>46266</v>
      </c>
      <c r="CG181" s="160">
        <f t="shared" si="2183"/>
        <v>46295</v>
      </c>
      <c r="CH181" s="164">
        <f t="shared" si="2184"/>
        <v>0</v>
      </c>
      <c r="CI181" s="160">
        <f t="shared" si="2185"/>
        <v>46296</v>
      </c>
      <c r="CJ181" s="160">
        <f t="shared" si="2186"/>
        <v>46326</v>
      </c>
      <c r="CK181" s="164">
        <f t="shared" si="2187"/>
        <v>0</v>
      </c>
      <c r="CL181" s="160">
        <f t="shared" si="2188"/>
        <v>46327</v>
      </c>
      <c r="CM181" s="160">
        <f t="shared" si="2189"/>
        <v>46356</v>
      </c>
      <c r="CN181" s="164">
        <f t="shared" si="2190"/>
        <v>0</v>
      </c>
      <c r="CO181" s="160">
        <f t="shared" si="2191"/>
        <v>46357</v>
      </c>
      <c r="CP181" s="160">
        <f t="shared" si="2192"/>
        <v>46387</v>
      </c>
      <c r="CQ181" s="164">
        <f t="shared" si="2193"/>
        <v>0</v>
      </c>
    </row>
    <row r="182" s="86" customFormat="1" ht="24" customHeight="1" outlineLevel="4" spans="1:95">
      <c r="A182" s="125"/>
      <c r="B182" s="126"/>
      <c r="C182" s="127"/>
      <c r="D182" s="125"/>
      <c r="E182" s="126"/>
      <c r="F182" s="126"/>
      <c r="G182" s="126"/>
      <c r="H182" s="128"/>
      <c r="I182" s="128"/>
      <c r="J182" s="128">
        <f t="shared" si="1570"/>
        <v>0</v>
      </c>
      <c r="K182" s="128">
        <f t="shared" si="2194"/>
        <v>3</v>
      </c>
      <c r="L182" s="153"/>
      <c r="M182" s="154">
        <f>IFERROR(VLOOKUP($L182,'2-2 引出数据_合同数据仓库'!$B$2:$BP$10000,3,FALSE),0)</f>
        <v>0</v>
      </c>
      <c r="N182" s="128"/>
      <c r="O182" s="154">
        <f>IFERROR(VLOOKUP((LEFT(VLOOKUP($L182,'2-2 引出数据_合同数据仓库'!$B$2:$BP$10000,64,FALSE),15)&amp;(RIGHT(VLOOKUP($L182,'2-2 引出数据_合同数据仓库'!$B$2:$BP$10000,64,FALSE),4)+1)),'2-2 引出数据_合同数据仓库'!$B$2:$BP$10000,3,FALSE),0)</f>
        <v>0</v>
      </c>
      <c r="P182" s="128"/>
      <c r="Q182" s="128">
        <f>IFERROR(VLOOKUP($L182,'2-2 引出数据_合同数据仓库'!$B$2:$BP$10000,28,FALSE),0)</f>
        <v>0</v>
      </c>
      <c r="R182" s="128">
        <f>IFERROR(VLOOKUP($L182,'2-2 引出数据_合同数据仓库'!$B$2:$BP$10000,29,FALSE),0)</f>
        <v>0</v>
      </c>
      <c r="S182" s="128">
        <f>IFERROR(VLOOKUP($L182,'2-2 引出数据_合同数据仓库'!$B$2:$BP$10000,4,FALSE),0)</f>
        <v>0</v>
      </c>
      <c r="T182" s="128"/>
      <c r="U182" s="128">
        <f>IFERROR(VLOOKUP($L182,'2-2 引出数据_合同数据仓库'!$B$2:$BP$10000,15,FALSE),0)</f>
        <v>0</v>
      </c>
      <c r="V182" s="128">
        <f t="shared" si="2123"/>
        <v>0</v>
      </c>
      <c r="W182" s="128"/>
      <c r="X182" s="160">
        <v>45658</v>
      </c>
      <c r="Y182" s="160">
        <f t="shared" si="2124"/>
        <v>45688</v>
      </c>
      <c r="Z182" s="164">
        <f t="shared" si="2125"/>
        <v>0</v>
      </c>
      <c r="AA182" s="160">
        <f t="shared" si="2126"/>
        <v>45689</v>
      </c>
      <c r="AB182" s="160">
        <f t="shared" si="2127"/>
        <v>45716</v>
      </c>
      <c r="AC182" s="164">
        <f t="shared" si="2128"/>
        <v>0</v>
      </c>
      <c r="AD182" s="160">
        <f t="shared" si="2129"/>
        <v>45717</v>
      </c>
      <c r="AE182" s="160">
        <f t="shared" si="2130"/>
        <v>45747</v>
      </c>
      <c r="AF182" s="164">
        <f t="shared" si="2131"/>
        <v>0</v>
      </c>
      <c r="AG182" s="160">
        <f t="shared" si="2132"/>
        <v>45748</v>
      </c>
      <c r="AH182" s="160">
        <f t="shared" si="2133"/>
        <v>45777</v>
      </c>
      <c r="AI182" s="164">
        <f t="shared" si="2134"/>
        <v>0</v>
      </c>
      <c r="AJ182" s="160">
        <f t="shared" si="2135"/>
        <v>45778</v>
      </c>
      <c r="AK182" s="160">
        <f t="shared" si="2136"/>
        <v>45808</v>
      </c>
      <c r="AL182" s="164">
        <f t="shared" si="2137"/>
        <v>0</v>
      </c>
      <c r="AM182" s="160">
        <f t="shared" si="2138"/>
        <v>45809</v>
      </c>
      <c r="AN182" s="160">
        <f t="shared" si="2139"/>
        <v>45838</v>
      </c>
      <c r="AO182" s="164">
        <f t="shared" si="2140"/>
        <v>0</v>
      </c>
      <c r="AP182" s="160">
        <f t="shared" si="2141"/>
        <v>45839</v>
      </c>
      <c r="AQ182" s="160">
        <f t="shared" si="2142"/>
        <v>45869</v>
      </c>
      <c r="AR182" s="164">
        <f t="shared" si="2143"/>
        <v>0</v>
      </c>
      <c r="AS182" s="160">
        <f t="shared" si="2144"/>
        <v>45870</v>
      </c>
      <c r="AT182" s="160">
        <f t="shared" si="2145"/>
        <v>45900</v>
      </c>
      <c r="AU182" s="164">
        <f t="shared" si="2146"/>
        <v>0</v>
      </c>
      <c r="AV182" s="160">
        <f t="shared" si="2147"/>
        <v>45901</v>
      </c>
      <c r="AW182" s="160">
        <f t="shared" si="2148"/>
        <v>45930</v>
      </c>
      <c r="AX182" s="164">
        <f t="shared" si="2149"/>
        <v>0</v>
      </c>
      <c r="AY182" s="160">
        <f t="shared" si="2150"/>
        <v>45931</v>
      </c>
      <c r="AZ182" s="160">
        <f t="shared" si="2151"/>
        <v>45961</v>
      </c>
      <c r="BA182" s="164">
        <f t="shared" si="2152"/>
        <v>0</v>
      </c>
      <c r="BB182" s="160">
        <f t="shared" si="2153"/>
        <v>45962</v>
      </c>
      <c r="BC182" s="160">
        <f t="shared" si="2154"/>
        <v>45991</v>
      </c>
      <c r="BD182" s="164">
        <f t="shared" si="2155"/>
        <v>0</v>
      </c>
      <c r="BE182" s="160">
        <f t="shared" si="2156"/>
        <v>45992</v>
      </c>
      <c r="BF182" s="160">
        <f t="shared" si="2157"/>
        <v>46022</v>
      </c>
      <c r="BG182" s="164">
        <f t="shared" si="2158"/>
        <v>0</v>
      </c>
      <c r="BH182" s="160">
        <v>46023</v>
      </c>
      <c r="BI182" s="160">
        <f t="shared" si="2159"/>
        <v>46053</v>
      </c>
      <c r="BJ182" s="164">
        <f t="shared" si="2160"/>
        <v>0</v>
      </c>
      <c r="BK182" s="160">
        <f t="shared" si="2161"/>
        <v>46054</v>
      </c>
      <c r="BL182" s="160">
        <f t="shared" si="2162"/>
        <v>46081</v>
      </c>
      <c r="BM182" s="164">
        <f t="shared" si="2163"/>
        <v>0</v>
      </c>
      <c r="BN182" s="160">
        <f t="shared" si="2164"/>
        <v>46082</v>
      </c>
      <c r="BO182" s="160">
        <f t="shared" si="2165"/>
        <v>46112</v>
      </c>
      <c r="BP182" s="164">
        <f t="shared" si="2166"/>
        <v>0</v>
      </c>
      <c r="BQ182" s="160">
        <f t="shared" si="2167"/>
        <v>46113</v>
      </c>
      <c r="BR182" s="160">
        <f t="shared" si="2168"/>
        <v>46142</v>
      </c>
      <c r="BS182" s="164">
        <f t="shared" si="2169"/>
        <v>0</v>
      </c>
      <c r="BT182" s="160">
        <f t="shared" si="2170"/>
        <v>46143</v>
      </c>
      <c r="BU182" s="160">
        <f t="shared" si="2171"/>
        <v>46173</v>
      </c>
      <c r="BV182" s="164">
        <f t="shared" si="2172"/>
        <v>0</v>
      </c>
      <c r="BW182" s="160">
        <f t="shared" si="2173"/>
        <v>46174</v>
      </c>
      <c r="BX182" s="160">
        <f t="shared" si="2174"/>
        <v>46203</v>
      </c>
      <c r="BY182" s="164">
        <f t="shared" si="2175"/>
        <v>0</v>
      </c>
      <c r="BZ182" s="160">
        <f t="shared" si="2176"/>
        <v>46204</v>
      </c>
      <c r="CA182" s="160">
        <f t="shared" si="2177"/>
        <v>46234</v>
      </c>
      <c r="CB182" s="164">
        <f t="shared" si="2178"/>
        <v>0</v>
      </c>
      <c r="CC182" s="160">
        <f t="shared" si="2179"/>
        <v>46235</v>
      </c>
      <c r="CD182" s="160">
        <f t="shared" si="2180"/>
        <v>46265</v>
      </c>
      <c r="CE182" s="164">
        <f t="shared" si="2181"/>
        <v>0</v>
      </c>
      <c r="CF182" s="160">
        <f t="shared" si="2182"/>
        <v>46266</v>
      </c>
      <c r="CG182" s="160">
        <f t="shared" si="2183"/>
        <v>46295</v>
      </c>
      <c r="CH182" s="164">
        <f t="shared" si="2184"/>
        <v>0</v>
      </c>
      <c r="CI182" s="160">
        <f t="shared" si="2185"/>
        <v>46296</v>
      </c>
      <c r="CJ182" s="160">
        <f t="shared" si="2186"/>
        <v>46326</v>
      </c>
      <c r="CK182" s="164">
        <f t="shared" si="2187"/>
        <v>0</v>
      </c>
      <c r="CL182" s="160">
        <f t="shared" si="2188"/>
        <v>46327</v>
      </c>
      <c r="CM182" s="160">
        <f t="shared" si="2189"/>
        <v>46356</v>
      </c>
      <c r="CN182" s="164">
        <f t="shared" si="2190"/>
        <v>0</v>
      </c>
      <c r="CO182" s="160">
        <f t="shared" si="2191"/>
        <v>46357</v>
      </c>
      <c r="CP182" s="160">
        <f t="shared" si="2192"/>
        <v>46387</v>
      </c>
      <c r="CQ182" s="164">
        <f t="shared" si="2193"/>
        <v>0</v>
      </c>
    </row>
    <row r="183" s="86" customFormat="1" ht="24" customHeight="1" outlineLevel="4" spans="1:95">
      <c r="A183" s="125"/>
      <c r="B183" s="126"/>
      <c r="C183" s="127"/>
      <c r="D183" s="125"/>
      <c r="E183" s="126"/>
      <c r="F183" s="126"/>
      <c r="G183" s="126"/>
      <c r="H183" s="128"/>
      <c r="I183" s="128"/>
      <c r="J183" s="128">
        <f t="shared" si="1570"/>
        <v>0</v>
      </c>
      <c r="K183" s="128">
        <f t="shared" si="2194"/>
        <v>4</v>
      </c>
      <c r="L183" s="153"/>
      <c r="M183" s="154">
        <f>IFERROR(VLOOKUP($L183,'2-2 引出数据_合同数据仓库'!$B$2:$BP$10000,3,FALSE),0)</f>
        <v>0</v>
      </c>
      <c r="N183" s="128"/>
      <c r="O183" s="154">
        <f>IFERROR(VLOOKUP((LEFT(VLOOKUP($L183,'2-2 引出数据_合同数据仓库'!$B$2:$BP$10000,64,FALSE),15)&amp;(RIGHT(VLOOKUP($L183,'2-2 引出数据_合同数据仓库'!$B$2:$BP$10000,64,FALSE),4)+1)),'2-2 引出数据_合同数据仓库'!$B$2:$BP$10000,3,FALSE),0)</f>
        <v>0</v>
      </c>
      <c r="P183" s="128"/>
      <c r="Q183" s="128">
        <f>IFERROR(VLOOKUP($L183,'2-2 引出数据_合同数据仓库'!$B$2:$BP$10000,28,FALSE),0)</f>
        <v>0</v>
      </c>
      <c r="R183" s="128">
        <f>IFERROR(VLOOKUP($L183,'2-2 引出数据_合同数据仓库'!$B$2:$BP$10000,29,FALSE),0)</f>
        <v>0</v>
      </c>
      <c r="S183" s="128">
        <f>IFERROR(VLOOKUP($L183,'2-2 引出数据_合同数据仓库'!$B$2:$BP$10000,4,FALSE),0)</f>
        <v>0</v>
      </c>
      <c r="T183" s="128"/>
      <c r="U183" s="128">
        <f>IFERROR(VLOOKUP($L183,'2-2 引出数据_合同数据仓库'!$B$2:$BP$10000,15,FALSE),0)</f>
        <v>0</v>
      </c>
      <c r="V183" s="128">
        <f t="shared" si="2123"/>
        <v>0</v>
      </c>
      <c r="W183" s="128"/>
      <c r="X183" s="160">
        <v>45658</v>
      </c>
      <c r="Y183" s="160">
        <f t="shared" si="2124"/>
        <v>45688</v>
      </c>
      <c r="Z183" s="164">
        <f t="shared" si="2125"/>
        <v>0</v>
      </c>
      <c r="AA183" s="160">
        <f t="shared" si="2126"/>
        <v>45689</v>
      </c>
      <c r="AB183" s="160">
        <f t="shared" si="2127"/>
        <v>45716</v>
      </c>
      <c r="AC183" s="164">
        <f t="shared" si="2128"/>
        <v>0</v>
      </c>
      <c r="AD183" s="160">
        <f t="shared" si="2129"/>
        <v>45717</v>
      </c>
      <c r="AE183" s="160">
        <f t="shared" si="2130"/>
        <v>45747</v>
      </c>
      <c r="AF183" s="164">
        <f t="shared" si="2131"/>
        <v>0</v>
      </c>
      <c r="AG183" s="160">
        <f t="shared" si="2132"/>
        <v>45748</v>
      </c>
      <c r="AH183" s="160">
        <f t="shared" si="2133"/>
        <v>45777</v>
      </c>
      <c r="AI183" s="164">
        <f t="shared" si="2134"/>
        <v>0</v>
      </c>
      <c r="AJ183" s="160">
        <f t="shared" si="2135"/>
        <v>45778</v>
      </c>
      <c r="AK183" s="160">
        <f t="shared" si="2136"/>
        <v>45808</v>
      </c>
      <c r="AL183" s="164">
        <f t="shared" si="2137"/>
        <v>0</v>
      </c>
      <c r="AM183" s="160">
        <f t="shared" si="2138"/>
        <v>45809</v>
      </c>
      <c r="AN183" s="160">
        <f t="shared" si="2139"/>
        <v>45838</v>
      </c>
      <c r="AO183" s="164">
        <f t="shared" si="2140"/>
        <v>0</v>
      </c>
      <c r="AP183" s="160">
        <f t="shared" si="2141"/>
        <v>45839</v>
      </c>
      <c r="AQ183" s="160">
        <f t="shared" si="2142"/>
        <v>45869</v>
      </c>
      <c r="AR183" s="164">
        <f t="shared" si="2143"/>
        <v>0</v>
      </c>
      <c r="AS183" s="160">
        <f t="shared" si="2144"/>
        <v>45870</v>
      </c>
      <c r="AT183" s="160">
        <f t="shared" si="2145"/>
        <v>45900</v>
      </c>
      <c r="AU183" s="164">
        <f t="shared" si="2146"/>
        <v>0</v>
      </c>
      <c r="AV183" s="160">
        <f t="shared" si="2147"/>
        <v>45901</v>
      </c>
      <c r="AW183" s="160">
        <f t="shared" si="2148"/>
        <v>45930</v>
      </c>
      <c r="AX183" s="164">
        <f t="shared" si="2149"/>
        <v>0</v>
      </c>
      <c r="AY183" s="160">
        <f t="shared" si="2150"/>
        <v>45931</v>
      </c>
      <c r="AZ183" s="160">
        <f t="shared" si="2151"/>
        <v>45961</v>
      </c>
      <c r="BA183" s="164">
        <f t="shared" si="2152"/>
        <v>0</v>
      </c>
      <c r="BB183" s="160">
        <f t="shared" si="2153"/>
        <v>45962</v>
      </c>
      <c r="BC183" s="160">
        <f t="shared" si="2154"/>
        <v>45991</v>
      </c>
      <c r="BD183" s="164">
        <f t="shared" si="2155"/>
        <v>0</v>
      </c>
      <c r="BE183" s="160">
        <f t="shared" si="2156"/>
        <v>45992</v>
      </c>
      <c r="BF183" s="160">
        <f t="shared" si="2157"/>
        <v>46022</v>
      </c>
      <c r="BG183" s="164">
        <f t="shared" si="2158"/>
        <v>0</v>
      </c>
      <c r="BH183" s="160">
        <v>46023</v>
      </c>
      <c r="BI183" s="160">
        <f t="shared" si="2159"/>
        <v>46053</v>
      </c>
      <c r="BJ183" s="164">
        <f t="shared" si="2160"/>
        <v>0</v>
      </c>
      <c r="BK183" s="160">
        <f t="shared" si="2161"/>
        <v>46054</v>
      </c>
      <c r="BL183" s="160">
        <f t="shared" si="2162"/>
        <v>46081</v>
      </c>
      <c r="BM183" s="164">
        <f t="shared" si="2163"/>
        <v>0</v>
      </c>
      <c r="BN183" s="160">
        <f t="shared" si="2164"/>
        <v>46082</v>
      </c>
      <c r="BO183" s="160">
        <f t="shared" si="2165"/>
        <v>46112</v>
      </c>
      <c r="BP183" s="164">
        <f t="shared" si="2166"/>
        <v>0</v>
      </c>
      <c r="BQ183" s="160">
        <f t="shared" si="2167"/>
        <v>46113</v>
      </c>
      <c r="BR183" s="160">
        <f t="shared" si="2168"/>
        <v>46142</v>
      </c>
      <c r="BS183" s="164">
        <f t="shared" si="2169"/>
        <v>0</v>
      </c>
      <c r="BT183" s="160">
        <f t="shared" si="2170"/>
        <v>46143</v>
      </c>
      <c r="BU183" s="160">
        <f t="shared" si="2171"/>
        <v>46173</v>
      </c>
      <c r="BV183" s="164">
        <f t="shared" si="2172"/>
        <v>0</v>
      </c>
      <c r="BW183" s="160">
        <f t="shared" si="2173"/>
        <v>46174</v>
      </c>
      <c r="BX183" s="160">
        <f t="shared" si="2174"/>
        <v>46203</v>
      </c>
      <c r="BY183" s="164">
        <f t="shared" si="2175"/>
        <v>0</v>
      </c>
      <c r="BZ183" s="160">
        <f t="shared" si="2176"/>
        <v>46204</v>
      </c>
      <c r="CA183" s="160">
        <f t="shared" si="2177"/>
        <v>46234</v>
      </c>
      <c r="CB183" s="164">
        <f t="shared" si="2178"/>
        <v>0</v>
      </c>
      <c r="CC183" s="160">
        <f t="shared" si="2179"/>
        <v>46235</v>
      </c>
      <c r="CD183" s="160">
        <f t="shared" si="2180"/>
        <v>46265</v>
      </c>
      <c r="CE183" s="164">
        <f t="shared" si="2181"/>
        <v>0</v>
      </c>
      <c r="CF183" s="160">
        <f t="shared" si="2182"/>
        <v>46266</v>
      </c>
      <c r="CG183" s="160">
        <f t="shared" si="2183"/>
        <v>46295</v>
      </c>
      <c r="CH183" s="164">
        <f t="shared" si="2184"/>
        <v>0</v>
      </c>
      <c r="CI183" s="160">
        <f t="shared" si="2185"/>
        <v>46296</v>
      </c>
      <c r="CJ183" s="160">
        <f t="shared" si="2186"/>
        <v>46326</v>
      </c>
      <c r="CK183" s="164">
        <f t="shared" si="2187"/>
        <v>0</v>
      </c>
      <c r="CL183" s="160">
        <f t="shared" si="2188"/>
        <v>46327</v>
      </c>
      <c r="CM183" s="160">
        <f t="shared" si="2189"/>
        <v>46356</v>
      </c>
      <c r="CN183" s="164">
        <f t="shared" si="2190"/>
        <v>0</v>
      </c>
      <c r="CO183" s="160">
        <f t="shared" si="2191"/>
        <v>46357</v>
      </c>
      <c r="CP183" s="160">
        <f t="shared" si="2192"/>
        <v>46387</v>
      </c>
      <c r="CQ183" s="164">
        <f t="shared" si="2193"/>
        <v>0</v>
      </c>
    </row>
    <row r="184" s="86" customFormat="1" ht="24" customHeight="1" outlineLevel="4" spans="1:95">
      <c r="A184" s="129" t="s">
        <v>2806</v>
      </c>
      <c r="B184" s="130"/>
      <c r="C184" s="130"/>
      <c r="D184" s="130"/>
      <c r="E184" s="130"/>
      <c r="F184" s="130"/>
      <c r="G184" s="131"/>
      <c r="H184" s="132"/>
      <c r="I184" s="132"/>
      <c r="J184" s="132"/>
      <c r="K184" s="132"/>
      <c r="L184" s="155"/>
      <c r="M184" s="155"/>
      <c r="N184" s="132"/>
      <c r="O184" s="132"/>
      <c r="P184" s="132"/>
      <c r="Q184" s="132"/>
      <c r="R184" s="132"/>
      <c r="S184" s="132"/>
      <c r="T184" s="132"/>
      <c r="U184" s="132"/>
      <c r="V184" s="132"/>
      <c r="W184" s="132"/>
      <c r="X184" s="132"/>
      <c r="Y184" s="132"/>
      <c r="Z184" s="132"/>
      <c r="AA184" s="132"/>
      <c r="AB184" s="132"/>
      <c r="AC184" s="132"/>
      <c r="AD184" s="132"/>
      <c r="AE184" s="132"/>
      <c r="AF184" s="132"/>
      <c r="AG184" s="132"/>
      <c r="AH184" s="132"/>
      <c r="AI184" s="132"/>
      <c r="AJ184" s="132"/>
      <c r="AK184" s="132"/>
      <c r="AL184" s="132"/>
      <c r="AM184" s="132"/>
      <c r="AN184" s="132"/>
      <c r="AO184" s="132"/>
      <c r="AP184" s="132"/>
      <c r="AQ184" s="132"/>
      <c r="AR184" s="132"/>
      <c r="AS184" s="132"/>
      <c r="AT184" s="132"/>
      <c r="AU184" s="132"/>
      <c r="AV184" s="132"/>
      <c r="AW184" s="132"/>
      <c r="AX184" s="132"/>
      <c r="AY184" s="132"/>
      <c r="AZ184" s="132"/>
      <c r="BA184" s="132"/>
      <c r="BB184" s="132"/>
      <c r="BC184" s="132"/>
      <c r="BD184" s="132"/>
      <c r="BE184" s="132"/>
      <c r="BF184" s="132"/>
      <c r="BG184" s="132"/>
      <c r="BH184" s="132"/>
      <c r="BI184" s="132"/>
      <c r="BJ184" s="132"/>
      <c r="BK184" s="132"/>
      <c r="BL184" s="132"/>
      <c r="BM184" s="132"/>
      <c r="BN184" s="132"/>
      <c r="BO184" s="132"/>
      <c r="BP184" s="132"/>
      <c r="BQ184" s="132"/>
      <c r="BR184" s="132"/>
      <c r="BS184" s="132"/>
      <c r="BT184" s="132"/>
      <c r="BU184" s="132"/>
      <c r="BV184" s="132"/>
      <c r="BW184" s="132"/>
      <c r="BX184" s="132"/>
      <c r="BY184" s="132"/>
      <c r="BZ184" s="132"/>
      <c r="CA184" s="132"/>
      <c r="CB184" s="132"/>
      <c r="CC184" s="132"/>
      <c r="CD184" s="132"/>
      <c r="CE184" s="132"/>
      <c r="CF184" s="132"/>
      <c r="CG184" s="132"/>
      <c r="CH184" s="132"/>
      <c r="CI184" s="132"/>
      <c r="CJ184" s="132"/>
      <c r="CK184" s="132"/>
      <c r="CL184" s="132"/>
      <c r="CM184" s="132"/>
      <c r="CN184" s="132"/>
      <c r="CO184" s="132"/>
      <c r="CP184" s="132"/>
      <c r="CQ184" s="132"/>
    </row>
    <row r="185" ht="24" customHeight="1" outlineLevel="3" spans="1:95">
      <c r="A185" s="121"/>
      <c r="B185" s="122" t="s">
        <v>784</v>
      </c>
      <c r="C185" s="123" t="s">
        <v>1137</v>
      </c>
      <c r="D185" s="121" t="s">
        <v>2812</v>
      </c>
      <c r="E185" s="122"/>
      <c r="F185" s="122"/>
      <c r="G185" s="122"/>
      <c r="H185" s="124">
        <f>X185+AA185+AD185+AG185+AJ185+AM185+AP185+AS185+AV185+AY185+BB185+BE185</f>
        <v>0</v>
      </c>
      <c r="I185" s="124">
        <f>Y185+AB185+AE185+AH185+AK185+AN185+AQ185+AT185+AW185+AZ185+BC185+BF185</f>
        <v>0</v>
      </c>
      <c r="J185" s="124">
        <f t="shared" si="1570"/>
        <v>0</v>
      </c>
      <c r="K185" s="124"/>
      <c r="L185" s="152"/>
      <c r="M185" s="152"/>
      <c r="N185" s="124"/>
      <c r="O185" s="124"/>
      <c r="P185" s="124"/>
      <c r="Q185" s="124"/>
      <c r="R185" s="124"/>
      <c r="S185" s="124"/>
      <c r="T185" s="124"/>
      <c r="U185" s="124"/>
      <c r="V185" s="124"/>
      <c r="W185" s="124"/>
      <c r="X185" s="124">
        <f>VLOOKUP($C185,'1 预算编制表单'!$C:$BJ,27,FALSE)</f>
        <v>0</v>
      </c>
      <c r="Y185" s="124">
        <f>X185-Z185</f>
        <v>0</v>
      </c>
      <c r="Z185" s="124">
        <f>SUM(Z186:Z190)</f>
        <v>0</v>
      </c>
      <c r="AA185" s="124">
        <f>VLOOKUP($C185,'1 预算编制表单'!$C:$BJ,30,FALSE)</f>
        <v>0</v>
      </c>
      <c r="AB185" s="124">
        <f>AA185-AC185</f>
        <v>0</v>
      </c>
      <c r="AC185" s="124">
        <f>SUM(AC186:AC190)</f>
        <v>0</v>
      </c>
      <c r="AD185" s="124">
        <f>VLOOKUP($C185,'1 预算编制表单'!$C:$BJ,33,FALSE)</f>
        <v>0</v>
      </c>
      <c r="AE185" s="124">
        <f>AD185-AF185</f>
        <v>0</v>
      </c>
      <c r="AF185" s="124">
        <f>SUM(AF186:AF190)</f>
        <v>0</v>
      </c>
      <c r="AG185" s="124">
        <f>VLOOKUP($C185,'1 预算编制表单'!$C:$BJ,36,FALSE)</f>
        <v>0</v>
      </c>
      <c r="AH185" s="124">
        <f>AG185-AI185</f>
        <v>0</v>
      </c>
      <c r="AI185" s="124">
        <f>SUM(AI186:AI190)</f>
        <v>0</v>
      </c>
      <c r="AJ185" s="124">
        <f>VLOOKUP($C185,'1 预算编制表单'!$C:$BJ,39,FALSE)</f>
        <v>0</v>
      </c>
      <c r="AK185" s="124">
        <f>AJ185-AL185</f>
        <v>0</v>
      </c>
      <c r="AL185" s="124">
        <f>SUM(AL186:AL190)</f>
        <v>0</v>
      </c>
      <c r="AM185" s="124">
        <f>VLOOKUP($C185,'1 预算编制表单'!$C:$BJ,42,FALSE)</f>
        <v>0</v>
      </c>
      <c r="AN185" s="124">
        <f>AM185-AO185</f>
        <v>0</v>
      </c>
      <c r="AO185" s="124">
        <f>SUM(AO186:AO190)</f>
        <v>0</v>
      </c>
      <c r="AP185" s="124">
        <f>VLOOKUP($C185,'1 预算编制表单'!$C:$BJ,45,FALSE)</f>
        <v>0</v>
      </c>
      <c r="AQ185" s="124">
        <f>AP185-AR185</f>
        <v>0</v>
      </c>
      <c r="AR185" s="124">
        <f>SUM(AR186:AR190)</f>
        <v>0</v>
      </c>
      <c r="AS185" s="124">
        <f>VLOOKUP($C185,'1 预算编制表单'!$C:$BJ,48,FALSE)</f>
        <v>0</v>
      </c>
      <c r="AT185" s="124">
        <f>AS185-AU185</f>
        <v>0</v>
      </c>
      <c r="AU185" s="124">
        <f>SUM(AU186:AU190)</f>
        <v>0</v>
      </c>
      <c r="AV185" s="124">
        <f>VLOOKUP($C185,'1 预算编制表单'!$C:$BJ,51,FALSE)</f>
        <v>0</v>
      </c>
      <c r="AW185" s="124">
        <f>AV185-AX185</f>
        <v>0</v>
      </c>
      <c r="AX185" s="124">
        <f>SUM(AX186:AX190)</f>
        <v>0</v>
      </c>
      <c r="AY185" s="124">
        <f>VLOOKUP($C185,'1 预算编制表单'!$C:$BJ,54,FALSE)</f>
        <v>0</v>
      </c>
      <c r="AZ185" s="124">
        <f>AY185-BA185</f>
        <v>0</v>
      </c>
      <c r="BA185" s="124">
        <f>SUM(BA186:BA190)</f>
        <v>0</v>
      </c>
      <c r="BB185" s="124">
        <f>VLOOKUP($C185,'1 预算编制表单'!$C:$BJ,57,FALSE)</f>
        <v>0</v>
      </c>
      <c r="BC185" s="124">
        <f>BB185-BD185</f>
        <v>0</v>
      </c>
      <c r="BD185" s="124">
        <f>SUM(BD186:BD190)</f>
        <v>0</v>
      </c>
      <c r="BE185" s="124">
        <f>VLOOKUP($C185,'1 预算编制表单'!$C:$BJ,60,FALSE)</f>
        <v>0</v>
      </c>
      <c r="BF185" s="124">
        <f>BE185-BG185</f>
        <v>0</v>
      </c>
      <c r="BG185" s="124">
        <f>SUM(BG186:BG190)</f>
        <v>0</v>
      </c>
      <c r="BH185" s="124">
        <f>VLOOKUP($C185,'1 预算编制表单'!$C:$BJ,27,FALSE)</f>
        <v>0</v>
      </c>
      <c r="BI185" s="124">
        <f>BH185-BJ185</f>
        <v>0</v>
      </c>
      <c r="BJ185" s="124">
        <f>SUM(BJ186:BJ190)</f>
        <v>0</v>
      </c>
      <c r="BK185" s="124">
        <f>VLOOKUP($C185,'1 预算编制表单'!$C:$BJ,30,FALSE)</f>
        <v>0</v>
      </c>
      <c r="BL185" s="124">
        <f>BK185-BM185</f>
        <v>0</v>
      </c>
      <c r="BM185" s="124">
        <f>SUM(BM186:BM190)</f>
        <v>0</v>
      </c>
      <c r="BN185" s="124">
        <f>VLOOKUP($C185,'1 预算编制表单'!$C:$BJ,33,FALSE)</f>
        <v>0</v>
      </c>
      <c r="BO185" s="124">
        <f>BN185-BP185</f>
        <v>0</v>
      </c>
      <c r="BP185" s="124">
        <f>SUM(BP186:BP190)</f>
        <v>0</v>
      </c>
      <c r="BQ185" s="124">
        <f>VLOOKUP($C185,'1 预算编制表单'!$C:$BJ,36,FALSE)</f>
        <v>0</v>
      </c>
      <c r="BR185" s="124">
        <f>BQ185-BS185</f>
        <v>0</v>
      </c>
      <c r="BS185" s="124">
        <f>SUM(BS186:BS190)</f>
        <v>0</v>
      </c>
      <c r="BT185" s="124">
        <f>VLOOKUP($C185,'1 预算编制表单'!$C:$BJ,39,FALSE)</f>
        <v>0</v>
      </c>
      <c r="BU185" s="124">
        <f>BT185-BV185</f>
        <v>0</v>
      </c>
      <c r="BV185" s="124">
        <f>SUM(BV186:BV190)</f>
        <v>0</v>
      </c>
      <c r="BW185" s="124">
        <f>VLOOKUP($C185,'1 预算编制表单'!$C:$BJ,42,FALSE)</f>
        <v>0</v>
      </c>
      <c r="BX185" s="124">
        <f>BW185-BY185</f>
        <v>0</v>
      </c>
      <c r="BY185" s="124">
        <f>SUM(BY186:BY190)</f>
        <v>0</v>
      </c>
      <c r="BZ185" s="124">
        <f>VLOOKUP($C185,'1 预算编制表单'!$C:$BJ,45,FALSE)</f>
        <v>0</v>
      </c>
      <c r="CA185" s="124">
        <f>BZ185-CB185</f>
        <v>0</v>
      </c>
      <c r="CB185" s="124">
        <f>SUM(CB186:CB190)</f>
        <v>0</v>
      </c>
      <c r="CC185" s="124">
        <f>VLOOKUP($C185,'1 预算编制表单'!$C:$BJ,48,FALSE)</f>
        <v>0</v>
      </c>
      <c r="CD185" s="124">
        <f>CC185-CE185</f>
        <v>0</v>
      </c>
      <c r="CE185" s="124">
        <f>SUM(CE186:CE190)</f>
        <v>0</v>
      </c>
      <c r="CF185" s="124">
        <f>VLOOKUP($C185,'1 预算编制表单'!$C:$BJ,51,FALSE)</f>
        <v>0</v>
      </c>
      <c r="CG185" s="124">
        <f>CF185-CH185</f>
        <v>0</v>
      </c>
      <c r="CH185" s="124">
        <f>SUM(CH186:CH190)</f>
        <v>0</v>
      </c>
      <c r="CI185" s="124">
        <f>VLOOKUP($C185,'1 预算编制表单'!$C:$BJ,54,FALSE)</f>
        <v>0</v>
      </c>
      <c r="CJ185" s="124">
        <f>CI185-CK185</f>
        <v>0</v>
      </c>
      <c r="CK185" s="124">
        <f>SUM(CK186:CK190)</f>
        <v>0</v>
      </c>
      <c r="CL185" s="124">
        <f>VLOOKUP($C185,'1 预算编制表单'!$C:$BJ,57,FALSE)</f>
        <v>0</v>
      </c>
      <c r="CM185" s="124">
        <f>CL185-CN185</f>
        <v>0</v>
      </c>
      <c r="CN185" s="124">
        <f>SUM(CN186:CN190)</f>
        <v>0</v>
      </c>
      <c r="CO185" s="124">
        <f>VLOOKUP($C185,'1 预算编制表单'!$C:$BJ,60,FALSE)</f>
        <v>0</v>
      </c>
      <c r="CP185" s="124">
        <f>CO185-CQ185</f>
        <v>0</v>
      </c>
      <c r="CQ185" s="124">
        <f>SUM(CQ186:CQ190)</f>
        <v>0</v>
      </c>
    </row>
    <row r="186" s="86" customFormat="1" ht="24" customHeight="1" outlineLevel="4" spans="1:95">
      <c r="A186" s="125"/>
      <c r="B186" s="126"/>
      <c r="C186" s="127"/>
      <c r="D186" s="125"/>
      <c r="E186" s="126"/>
      <c r="F186" s="126"/>
      <c r="G186" s="126"/>
      <c r="H186" s="128"/>
      <c r="I186" s="128"/>
      <c r="J186" s="128">
        <f t="shared" si="1570"/>
        <v>0</v>
      </c>
      <c r="K186" s="128">
        <v>1</v>
      </c>
      <c r="L186" s="153"/>
      <c r="M186" s="154">
        <f>IFERROR(VLOOKUP($L186,'2-2 引出数据_合同数据仓库'!$B$2:$BP$10000,3,FALSE),0)</f>
        <v>0</v>
      </c>
      <c r="N186" s="128"/>
      <c r="O186" s="154">
        <f>IFERROR(VLOOKUP((LEFT(VLOOKUP($L186,'2-2 引出数据_合同数据仓库'!$B$2:$BP$10000,64,FALSE),15)&amp;(RIGHT(VLOOKUP($L186,'2-2 引出数据_合同数据仓库'!$B$2:$BP$10000,64,FALSE),4)+1)),'2-2 引出数据_合同数据仓库'!$B$2:$BP$10000,3,FALSE),0)</f>
        <v>0</v>
      </c>
      <c r="P186" s="128"/>
      <c r="Q186" s="128">
        <f>IFERROR(VLOOKUP($L186,'2-2 引出数据_合同数据仓库'!$B$2:$BP$10000,28,FALSE),0)</f>
        <v>0</v>
      </c>
      <c r="R186" s="128">
        <f>IFERROR(VLOOKUP($L186,'2-2 引出数据_合同数据仓库'!$B$2:$BP$10000,29,FALSE),0)</f>
        <v>0</v>
      </c>
      <c r="S186" s="128">
        <f>IFERROR(VLOOKUP($L186,'2-2 引出数据_合同数据仓库'!$B$2:$BP$10000,4,FALSE),0)</f>
        <v>0</v>
      </c>
      <c r="T186" s="128"/>
      <c r="U186" s="128">
        <f>IFERROR(VLOOKUP($L186,'2-2 引出数据_合同数据仓库'!$B$2:$BP$10000,15,FALSE),0)</f>
        <v>0</v>
      </c>
      <c r="V186" s="128">
        <f t="shared" ref="V186:V189" si="2195">U186/(S186-R186+1)*365</f>
        <v>0</v>
      </c>
      <c r="W186" s="128"/>
      <c r="X186" s="160">
        <v>45658</v>
      </c>
      <c r="Y186" s="160">
        <f t="shared" ref="Y186:Y189" si="2196">X186+30</f>
        <v>45688</v>
      </c>
      <c r="Z186" s="164">
        <f t="shared" ref="Z186:Z189" si="2197">IFERROR(IF(($R186-Y186)&gt;=0,0,IF(($S186-X186)&lt;0,0,IF(AND(($S186-Y186)&gt;0,(X186-$R186)&gt;0),$V186/365*(Y186-X186+1),IF(AND(($S186-Y186)&lt;=0,(X186-$R186)&gt;0),$V186/365*($S186-X186+1),$V186/365*(Y186-$R186+1))))),0)</f>
        <v>0</v>
      </c>
      <c r="AA186" s="160">
        <f t="shared" ref="AA186:AA189" si="2198">Y186+1</f>
        <v>45689</v>
      </c>
      <c r="AB186" s="160">
        <f t="shared" ref="AB186:AB189" si="2199">AA186+27</f>
        <v>45716</v>
      </c>
      <c r="AC186" s="164">
        <f t="shared" ref="AC186:AC189" si="2200">IFERROR(IF(($R186-AB186)&gt;=0,0,IF(($S186-AA186)&lt;0,0,IF(AND(($S186-AB186)&gt;0,(AA186-$R186)&gt;0),$V186/365*(AB186-AA186+1),IF(AND(($S186-AB186)&lt;=0,(AA186-$R186)&gt;0),$V186/365*($S186-AA186+1),$V186/365*(AB186-$R186+1))))),0)</f>
        <v>0</v>
      </c>
      <c r="AD186" s="160">
        <f t="shared" ref="AD186:AD189" si="2201">AB186+1</f>
        <v>45717</v>
      </c>
      <c r="AE186" s="160">
        <f t="shared" ref="AE186:AE189" si="2202">AD186+30</f>
        <v>45747</v>
      </c>
      <c r="AF186" s="164">
        <f t="shared" ref="AF186:AF189" si="2203">IFERROR(IF(($R186-AE186)&gt;=0,0,IF(($S186-AD186)&lt;0,0,IF(AND(($S186-AE186)&gt;0,(AD186-$R186)&gt;0),$V186/365*(AE186-AD186+1),IF(AND(($S186-AE186)&lt;=0,(AD186-$R186)&gt;0),$V186/365*($S186-AD186+1),$V186/365*(AE186-$R186+1))))),0)</f>
        <v>0</v>
      </c>
      <c r="AG186" s="160">
        <f t="shared" ref="AG186:AG189" si="2204">AE186+1</f>
        <v>45748</v>
      </c>
      <c r="AH186" s="160">
        <f t="shared" ref="AH186:AH189" si="2205">AG186+29</f>
        <v>45777</v>
      </c>
      <c r="AI186" s="164">
        <f t="shared" ref="AI186:AI189" si="2206">IFERROR(IF(($R186-AH186)&gt;=0,0,IF(($S186-AG186)&lt;0,0,IF(AND(($S186-AH186)&gt;0,(AG186-$R186)&gt;0),$V186/365*(AH186-AG186+1),IF(AND(($S186-AH186)&lt;=0,(AG186-$R186)&gt;0),$V186/365*($S186-AG186+1),$V186/365*(AH186-$R186+1))))),0)</f>
        <v>0</v>
      </c>
      <c r="AJ186" s="160">
        <f t="shared" ref="AJ186:AJ189" si="2207">AH186+1</f>
        <v>45778</v>
      </c>
      <c r="AK186" s="160">
        <f t="shared" ref="AK186:AK189" si="2208">AJ186+30</f>
        <v>45808</v>
      </c>
      <c r="AL186" s="164">
        <f t="shared" ref="AL186:AL189" si="2209">IFERROR(IF(($R186-AK186)&gt;=0,0,IF(($S186-AJ186)&lt;0,0,IF(AND(($S186-AK186)&gt;0,(AJ186-$R186)&gt;0),$V186/365*(AK186-AJ186+1),IF(AND(($S186-AK186)&lt;=0,(AJ186-$R186)&gt;0),$V186/365*($S186-AJ186+1),$V186/365*(AK186-$R186+1))))),0)</f>
        <v>0</v>
      </c>
      <c r="AM186" s="160">
        <f t="shared" ref="AM186:AM189" si="2210">AK186+1</f>
        <v>45809</v>
      </c>
      <c r="AN186" s="160">
        <f t="shared" ref="AN186:AN189" si="2211">AM186+29</f>
        <v>45838</v>
      </c>
      <c r="AO186" s="164">
        <f t="shared" ref="AO186:AO189" si="2212">IFERROR(IF(($R186-AN186)&gt;=0,0,IF(($S186-AM186)&lt;0,0,IF(AND(($S186-AN186)&gt;0,(AM186-$R186)&gt;0),$V186/365*(AN186-AM186+1),IF(AND(($S186-AN186)&lt;=0,(AM186-$R186)&gt;0),$V186/365*($S186-AM186+1),$V186/365*(AN186-$R186+1))))),0)</f>
        <v>0</v>
      </c>
      <c r="AP186" s="160">
        <f t="shared" ref="AP186:AP189" si="2213">AN186+1</f>
        <v>45839</v>
      </c>
      <c r="AQ186" s="160">
        <f t="shared" ref="AQ186:AQ189" si="2214">AP186+30</f>
        <v>45869</v>
      </c>
      <c r="AR186" s="164">
        <f t="shared" ref="AR186:AR189" si="2215">IFERROR(IF(($R186-AQ186)&gt;=0,0,IF(($S186-AP186)&lt;0,0,IF(AND(($S186-AQ186)&gt;0,(AP186-$R186)&gt;0),$V186/365*(AQ186-AP186+1),IF(AND(($S186-AQ186)&lt;=0,(AP186-$R186)&gt;0),$V186/365*($S186-AP186+1),$V186/365*(AQ186-$R186+1))))),0)</f>
        <v>0</v>
      </c>
      <c r="AS186" s="160">
        <f t="shared" ref="AS186:AS189" si="2216">AQ186+1</f>
        <v>45870</v>
      </c>
      <c r="AT186" s="160">
        <f t="shared" ref="AT186:AT189" si="2217">AS186+30</f>
        <v>45900</v>
      </c>
      <c r="AU186" s="164">
        <f t="shared" ref="AU186:AU189" si="2218">IFERROR(IF(($R186-AT186)&gt;=0,0,IF(($S186-AS186)&lt;0,0,IF(AND(($S186-AT186)&gt;0,(AS186-$R186)&gt;0),$V186/365*(AT186-AS186+1),IF(AND(($S186-AT186)&lt;=0,(AS186-$R186)&gt;0),$V186/365*($S186-AS186+1),$V186/365*(AT186-$R186+1))))),0)</f>
        <v>0</v>
      </c>
      <c r="AV186" s="160">
        <f t="shared" ref="AV186:AV189" si="2219">AT186+1</f>
        <v>45901</v>
      </c>
      <c r="AW186" s="160">
        <f t="shared" ref="AW186:AW189" si="2220">AV186+29</f>
        <v>45930</v>
      </c>
      <c r="AX186" s="164">
        <f t="shared" ref="AX186:AX189" si="2221">IFERROR(IF(($R186-AW186)&gt;=0,0,IF(($S186-AV186)&lt;0,0,IF(AND(($S186-AW186)&gt;0,(AV186-$R186)&gt;0),$V186/365*(AW186-AV186+1),IF(AND(($S186-AW186)&lt;=0,(AV186-$R186)&gt;0),$V186/365*($S186-AV186+1),$V186/365*(AW186-$R186+1))))),0)</f>
        <v>0</v>
      </c>
      <c r="AY186" s="160">
        <f t="shared" ref="AY186:AY189" si="2222">AW186+1</f>
        <v>45931</v>
      </c>
      <c r="AZ186" s="160">
        <f t="shared" ref="AZ186:AZ189" si="2223">AY186+30</f>
        <v>45961</v>
      </c>
      <c r="BA186" s="164">
        <f t="shared" ref="BA186:BA189" si="2224">IFERROR(IF(($R186-AZ186)&gt;=0,0,IF(($S186-AY186)&lt;0,0,IF(AND(($S186-AZ186)&gt;0,(AY186-$R186)&gt;0),$V186/365*(AZ186-AY186+1),IF(AND(($S186-AZ186)&lt;=0,(AY186-$R186)&gt;0),$V186/365*($S186-AY186+1),$V186/365*(AZ186-$R186+1))))),0)</f>
        <v>0</v>
      </c>
      <c r="BB186" s="160">
        <f t="shared" ref="BB186:BB189" si="2225">AZ186+1</f>
        <v>45962</v>
      </c>
      <c r="BC186" s="160">
        <f t="shared" ref="BC186:BC189" si="2226">BB186+29</f>
        <v>45991</v>
      </c>
      <c r="BD186" s="164">
        <f t="shared" ref="BD186:BD189" si="2227">IFERROR(IF(($R186-BC186)&gt;=0,0,IF(($S186-BB186)&lt;0,0,IF(AND(($S186-BC186)&gt;0,(BB186-$R186)&gt;0),$V186/365*(BC186-BB186+1),IF(AND(($S186-BC186)&lt;=0,(BB186-$R186)&gt;0),$V186/365*($S186-BB186+1),$V186/365*(BC186-$R186+1))))),0)</f>
        <v>0</v>
      </c>
      <c r="BE186" s="160">
        <f t="shared" ref="BE186:BE189" si="2228">BC186+1</f>
        <v>45992</v>
      </c>
      <c r="BF186" s="160">
        <f t="shared" ref="BF186:BF189" si="2229">BE186+30</f>
        <v>46022</v>
      </c>
      <c r="BG186" s="164">
        <f t="shared" ref="BG186:BG189" si="2230">IFERROR(IF(($R186-BF186)&gt;=0,0,IF(($S186-BE186)&lt;0,0,IF(AND(($S186-BF186)&gt;0,(BE186-$R186)&gt;0),$V186/365*(BF186-BE186+1),IF(AND(($S186-BF186)&lt;=0,(BE186-$R186)&gt;0),$V186/365*($S186-BE186+1),$V186/365*(BF186-$R186+1))))),0)</f>
        <v>0</v>
      </c>
      <c r="BH186" s="160">
        <v>46023</v>
      </c>
      <c r="BI186" s="160">
        <f t="shared" ref="BI186:BI189" si="2231">BH186+30</f>
        <v>46053</v>
      </c>
      <c r="BJ186" s="164">
        <f t="shared" ref="BJ186:BJ189" si="2232">IFERROR(IF(($R186-BI186)&gt;=0,0,IF(($S186-BH186)&lt;0,0,IF(AND(($S186-BI186)&gt;0,(BH186-$R186)&gt;0),$V186/365*(BI186-BH186+1),IF(AND(($S186-BI186)&lt;=0,(BH186-$R186)&gt;0),$V186/365*($S186-BH186+1),$V186/365*(BI186-$R186+1))))),0)</f>
        <v>0</v>
      </c>
      <c r="BK186" s="160">
        <f t="shared" ref="BK186:BK189" si="2233">BI186+1</f>
        <v>46054</v>
      </c>
      <c r="BL186" s="160">
        <f t="shared" ref="BL186:BL189" si="2234">BK186+27</f>
        <v>46081</v>
      </c>
      <c r="BM186" s="164">
        <f t="shared" ref="BM186:BM189" si="2235">IFERROR(IF(($R186-BL186)&gt;=0,0,IF(($S186-BK186)&lt;0,0,IF(AND(($S186-BL186)&gt;0,(BK186-$R186)&gt;0),$V186/365*(BL186-BK186+1),IF(AND(($S186-BL186)&lt;=0,(BK186-$R186)&gt;0),$V186/365*($S186-BK186+1),$V186/365*(BL186-$R186+1))))),0)</f>
        <v>0</v>
      </c>
      <c r="BN186" s="160">
        <f t="shared" ref="BN186:BN189" si="2236">BL186+1</f>
        <v>46082</v>
      </c>
      <c r="BO186" s="160">
        <f t="shared" ref="BO186:BO189" si="2237">BN186+30</f>
        <v>46112</v>
      </c>
      <c r="BP186" s="164">
        <f t="shared" ref="BP186:BP189" si="2238">IFERROR(IF(($R186-BO186)&gt;=0,0,IF(($S186-BN186)&lt;0,0,IF(AND(($S186-BO186)&gt;0,(BN186-$R186)&gt;0),$V186/365*(BO186-BN186+1),IF(AND(($S186-BO186)&lt;=0,(BN186-$R186)&gt;0),$V186/365*($S186-BN186+1),$V186/365*(BO186-$R186+1))))),0)</f>
        <v>0</v>
      </c>
      <c r="BQ186" s="160">
        <f t="shared" ref="BQ186:BQ189" si="2239">BO186+1</f>
        <v>46113</v>
      </c>
      <c r="BR186" s="160">
        <f t="shared" ref="BR186:BR189" si="2240">BQ186+29</f>
        <v>46142</v>
      </c>
      <c r="BS186" s="164">
        <f t="shared" ref="BS186:BS189" si="2241">IFERROR(IF(($R186-BR186)&gt;=0,0,IF(($S186-BQ186)&lt;0,0,IF(AND(($S186-BR186)&gt;0,(BQ186-$R186)&gt;0),$V186/365*(BR186-BQ186+1),IF(AND(($S186-BR186)&lt;=0,(BQ186-$R186)&gt;0),$V186/365*($S186-BQ186+1),$V186/365*(BR186-$R186+1))))),0)</f>
        <v>0</v>
      </c>
      <c r="BT186" s="160">
        <f t="shared" ref="BT186:BT189" si="2242">BR186+1</f>
        <v>46143</v>
      </c>
      <c r="BU186" s="160">
        <f t="shared" ref="BU186:BU189" si="2243">BT186+30</f>
        <v>46173</v>
      </c>
      <c r="BV186" s="164">
        <f t="shared" ref="BV186:BV189" si="2244">IFERROR(IF(($R186-BU186)&gt;=0,0,IF(($S186-BT186)&lt;0,0,IF(AND(($S186-BU186)&gt;0,(BT186-$R186)&gt;0),$V186/365*(BU186-BT186+1),IF(AND(($S186-BU186)&lt;=0,(BT186-$R186)&gt;0),$V186/365*($S186-BT186+1),$V186/365*(BU186-$R186+1))))),0)</f>
        <v>0</v>
      </c>
      <c r="BW186" s="160">
        <f t="shared" ref="BW186:BW189" si="2245">BU186+1</f>
        <v>46174</v>
      </c>
      <c r="BX186" s="160">
        <f t="shared" ref="BX186:BX189" si="2246">BW186+29</f>
        <v>46203</v>
      </c>
      <c r="BY186" s="164">
        <f t="shared" ref="BY186:BY189" si="2247">IFERROR(IF(($R186-BX186)&gt;=0,0,IF(($S186-BW186)&lt;0,0,IF(AND(($S186-BX186)&gt;0,(BW186-$R186)&gt;0),$V186/365*(BX186-BW186+1),IF(AND(($S186-BX186)&lt;=0,(BW186-$R186)&gt;0),$V186/365*($S186-BW186+1),$V186/365*(BX186-$R186+1))))),0)</f>
        <v>0</v>
      </c>
      <c r="BZ186" s="160">
        <f t="shared" ref="BZ186:BZ189" si="2248">BX186+1</f>
        <v>46204</v>
      </c>
      <c r="CA186" s="160">
        <f t="shared" ref="CA186:CA189" si="2249">BZ186+30</f>
        <v>46234</v>
      </c>
      <c r="CB186" s="164">
        <f t="shared" ref="CB186:CB189" si="2250">IFERROR(IF(($R186-CA186)&gt;=0,0,IF(($S186-BZ186)&lt;0,0,IF(AND(($S186-CA186)&gt;0,(BZ186-$R186)&gt;0),$V186/365*(CA186-BZ186+1),IF(AND(($S186-CA186)&lt;=0,(BZ186-$R186)&gt;0),$V186/365*($S186-BZ186+1),$V186/365*(CA186-$R186+1))))),0)</f>
        <v>0</v>
      </c>
      <c r="CC186" s="160">
        <f t="shared" ref="CC186:CC189" si="2251">CA186+1</f>
        <v>46235</v>
      </c>
      <c r="CD186" s="160">
        <f t="shared" ref="CD186:CD189" si="2252">CC186+30</f>
        <v>46265</v>
      </c>
      <c r="CE186" s="164">
        <f t="shared" ref="CE186:CE189" si="2253">IFERROR(IF(($R186-CD186)&gt;=0,0,IF(($S186-CC186)&lt;0,0,IF(AND(($S186-CD186)&gt;0,(CC186-$R186)&gt;0),$V186/365*(CD186-CC186+1),IF(AND(($S186-CD186)&lt;=0,(CC186-$R186)&gt;0),$V186/365*($S186-CC186+1),$V186/365*(CD186-$R186+1))))),0)</f>
        <v>0</v>
      </c>
      <c r="CF186" s="160">
        <f t="shared" ref="CF186:CF189" si="2254">CD186+1</f>
        <v>46266</v>
      </c>
      <c r="CG186" s="160">
        <f t="shared" ref="CG186:CG189" si="2255">CF186+29</f>
        <v>46295</v>
      </c>
      <c r="CH186" s="164">
        <f t="shared" ref="CH186:CH189" si="2256">IFERROR(IF(($R186-CG186)&gt;=0,0,IF(($S186-CF186)&lt;0,0,IF(AND(($S186-CG186)&gt;0,(CF186-$R186)&gt;0),$V186/365*(CG186-CF186+1),IF(AND(($S186-CG186)&lt;=0,(CF186-$R186)&gt;0),$V186/365*($S186-CF186+1),$V186/365*(CG186-$R186+1))))),0)</f>
        <v>0</v>
      </c>
      <c r="CI186" s="160">
        <f t="shared" ref="CI186:CI189" si="2257">CG186+1</f>
        <v>46296</v>
      </c>
      <c r="CJ186" s="160">
        <f t="shared" ref="CJ186:CJ189" si="2258">CI186+30</f>
        <v>46326</v>
      </c>
      <c r="CK186" s="164">
        <f t="shared" ref="CK186:CK189" si="2259">IFERROR(IF(($R186-CJ186)&gt;=0,0,IF(($S186-CI186)&lt;0,0,IF(AND(($S186-CJ186)&gt;0,(CI186-$R186)&gt;0),$V186/365*(CJ186-CI186+1),IF(AND(($S186-CJ186)&lt;=0,(CI186-$R186)&gt;0),$V186/365*($S186-CI186+1),$V186/365*(CJ186-$R186+1))))),0)</f>
        <v>0</v>
      </c>
      <c r="CL186" s="160">
        <f t="shared" ref="CL186:CL189" si="2260">CJ186+1</f>
        <v>46327</v>
      </c>
      <c r="CM186" s="160">
        <f t="shared" ref="CM186:CM189" si="2261">CL186+29</f>
        <v>46356</v>
      </c>
      <c r="CN186" s="164">
        <f t="shared" ref="CN186:CN189" si="2262">IFERROR(IF(($R186-CM186)&gt;=0,0,IF(($S186-CL186)&lt;0,0,IF(AND(($S186-CM186)&gt;0,(CL186-$R186)&gt;0),$V186/365*(CM186-CL186+1),IF(AND(($S186-CM186)&lt;=0,(CL186-$R186)&gt;0),$V186/365*($S186-CL186+1),$V186/365*(CM186-$R186+1))))),0)</f>
        <v>0</v>
      </c>
      <c r="CO186" s="160">
        <f t="shared" ref="CO186:CO189" si="2263">CM186+1</f>
        <v>46357</v>
      </c>
      <c r="CP186" s="160">
        <f t="shared" ref="CP186:CP189" si="2264">CO186+30</f>
        <v>46387</v>
      </c>
      <c r="CQ186" s="164">
        <f t="shared" ref="CQ186:CQ189" si="2265">IFERROR(IF(($R186-CP186)&gt;=0,0,IF(($S186-CO186)&lt;0,0,IF(AND(($S186-CP186)&gt;0,(CO186-$R186)&gt;0),$V186/365*(CP186-CO186+1),IF(AND(($S186-CP186)&lt;=0,(CO186-$R186)&gt;0),$V186/365*($S186-CO186+1),$V186/365*(CP186-$R186+1))))),0)</f>
        <v>0</v>
      </c>
    </row>
    <row r="187" s="86" customFormat="1" ht="24" customHeight="1" outlineLevel="4" spans="1:95">
      <c r="A187" s="125"/>
      <c r="B187" s="126"/>
      <c r="C187" s="127"/>
      <c r="D187" s="125"/>
      <c r="E187" s="126"/>
      <c r="F187" s="126"/>
      <c r="G187" s="126"/>
      <c r="H187" s="128"/>
      <c r="I187" s="128"/>
      <c r="J187" s="128">
        <f t="shared" si="1570"/>
        <v>0</v>
      </c>
      <c r="K187" s="128">
        <f t="shared" ref="K187:K189" si="2266">K186+1</f>
        <v>2</v>
      </c>
      <c r="L187" s="153"/>
      <c r="M187" s="154">
        <f>IFERROR(VLOOKUP($L187,'2-2 引出数据_合同数据仓库'!$B$2:$BP$10000,3,FALSE),0)</f>
        <v>0</v>
      </c>
      <c r="N187" s="128"/>
      <c r="O187" s="154">
        <f>IFERROR(VLOOKUP((LEFT(VLOOKUP($L187,'2-2 引出数据_合同数据仓库'!$B$2:$BP$10000,64,FALSE),15)&amp;(RIGHT(VLOOKUP($L187,'2-2 引出数据_合同数据仓库'!$B$2:$BP$10000,64,FALSE),4)+1)),'2-2 引出数据_合同数据仓库'!$B$2:$BP$10000,3,FALSE),0)</f>
        <v>0</v>
      </c>
      <c r="P187" s="128"/>
      <c r="Q187" s="128">
        <f>IFERROR(VLOOKUP($L187,'2-2 引出数据_合同数据仓库'!$B$2:$BP$10000,28,FALSE),0)</f>
        <v>0</v>
      </c>
      <c r="R187" s="128">
        <f>IFERROR(VLOOKUP($L187,'2-2 引出数据_合同数据仓库'!$B$2:$BP$10000,29,FALSE),0)</f>
        <v>0</v>
      </c>
      <c r="S187" s="128">
        <f>IFERROR(VLOOKUP($L187,'2-2 引出数据_合同数据仓库'!$B$2:$BP$10000,4,FALSE),0)</f>
        <v>0</v>
      </c>
      <c r="T187" s="128"/>
      <c r="U187" s="128">
        <f>IFERROR(VLOOKUP($L187,'2-2 引出数据_合同数据仓库'!$B$2:$BP$10000,15,FALSE),0)</f>
        <v>0</v>
      </c>
      <c r="V187" s="128">
        <f t="shared" si="2195"/>
        <v>0</v>
      </c>
      <c r="W187" s="128"/>
      <c r="X187" s="160">
        <v>45658</v>
      </c>
      <c r="Y187" s="160">
        <f t="shared" si="2196"/>
        <v>45688</v>
      </c>
      <c r="Z187" s="164">
        <f t="shared" si="2197"/>
        <v>0</v>
      </c>
      <c r="AA187" s="160">
        <f t="shared" si="2198"/>
        <v>45689</v>
      </c>
      <c r="AB187" s="160">
        <f t="shared" si="2199"/>
        <v>45716</v>
      </c>
      <c r="AC187" s="164">
        <f t="shared" si="2200"/>
        <v>0</v>
      </c>
      <c r="AD187" s="160">
        <f t="shared" si="2201"/>
        <v>45717</v>
      </c>
      <c r="AE187" s="160">
        <f t="shared" si="2202"/>
        <v>45747</v>
      </c>
      <c r="AF187" s="164">
        <f t="shared" si="2203"/>
        <v>0</v>
      </c>
      <c r="AG187" s="160">
        <f t="shared" si="2204"/>
        <v>45748</v>
      </c>
      <c r="AH187" s="160">
        <f t="shared" si="2205"/>
        <v>45777</v>
      </c>
      <c r="AI187" s="164">
        <f t="shared" si="2206"/>
        <v>0</v>
      </c>
      <c r="AJ187" s="160">
        <f t="shared" si="2207"/>
        <v>45778</v>
      </c>
      <c r="AK187" s="160">
        <f t="shared" si="2208"/>
        <v>45808</v>
      </c>
      <c r="AL187" s="164">
        <f t="shared" si="2209"/>
        <v>0</v>
      </c>
      <c r="AM187" s="160">
        <f t="shared" si="2210"/>
        <v>45809</v>
      </c>
      <c r="AN187" s="160">
        <f t="shared" si="2211"/>
        <v>45838</v>
      </c>
      <c r="AO187" s="164">
        <f t="shared" si="2212"/>
        <v>0</v>
      </c>
      <c r="AP187" s="160">
        <f t="shared" si="2213"/>
        <v>45839</v>
      </c>
      <c r="AQ187" s="160">
        <f t="shared" si="2214"/>
        <v>45869</v>
      </c>
      <c r="AR187" s="164">
        <f t="shared" si="2215"/>
        <v>0</v>
      </c>
      <c r="AS187" s="160">
        <f t="shared" si="2216"/>
        <v>45870</v>
      </c>
      <c r="AT187" s="160">
        <f t="shared" si="2217"/>
        <v>45900</v>
      </c>
      <c r="AU187" s="164">
        <f t="shared" si="2218"/>
        <v>0</v>
      </c>
      <c r="AV187" s="160">
        <f t="shared" si="2219"/>
        <v>45901</v>
      </c>
      <c r="AW187" s="160">
        <f t="shared" si="2220"/>
        <v>45930</v>
      </c>
      <c r="AX187" s="164">
        <f t="shared" si="2221"/>
        <v>0</v>
      </c>
      <c r="AY187" s="160">
        <f t="shared" si="2222"/>
        <v>45931</v>
      </c>
      <c r="AZ187" s="160">
        <f t="shared" si="2223"/>
        <v>45961</v>
      </c>
      <c r="BA187" s="164">
        <f t="shared" si="2224"/>
        <v>0</v>
      </c>
      <c r="BB187" s="160">
        <f t="shared" si="2225"/>
        <v>45962</v>
      </c>
      <c r="BC187" s="160">
        <f t="shared" si="2226"/>
        <v>45991</v>
      </c>
      <c r="BD187" s="164">
        <f t="shared" si="2227"/>
        <v>0</v>
      </c>
      <c r="BE187" s="160">
        <f t="shared" si="2228"/>
        <v>45992</v>
      </c>
      <c r="BF187" s="160">
        <f t="shared" si="2229"/>
        <v>46022</v>
      </c>
      <c r="BG187" s="164">
        <f t="shared" si="2230"/>
        <v>0</v>
      </c>
      <c r="BH187" s="160">
        <v>46023</v>
      </c>
      <c r="BI187" s="160">
        <f t="shared" si="2231"/>
        <v>46053</v>
      </c>
      <c r="BJ187" s="164">
        <f t="shared" si="2232"/>
        <v>0</v>
      </c>
      <c r="BK187" s="160">
        <f t="shared" si="2233"/>
        <v>46054</v>
      </c>
      <c r="BL187" s="160">
        <f t="shared" si="2234"/>
        <v>46081</v>
      </c>
      <c r="BM187" s="164">
        <f t="shared" si="2235"/>
        <v>0</v>
      </c>
      <c r="BN187" s="160">
        <f t="shared" si="2236"/>
        <v>46082</v>
      </c>
      <c r="BO187" s="160">
        <f t="shared" si="2237"/>
        <v>46112</v>
      </c>
      <c r="BP187" s="164">
        <f t="shared" si="2238"/>
        <v>0</v>
      </c>
      <c r="BQ187" s="160">
        <f t="shared" si="2239"/>
        <v>46113</v>
      </c>
      <c r="BR187" s="160">
        <f t="shared" si="2240"/>
        <v>46142</v>
      </c>
      <c r="BS187" s="164">
        <f t="shared" si="2241"/>
        <v>0</v>
      </c>
      <c r="BT187" s="160">
        <f t="shared" si="2242"/>
        <v>46143</v>
      </c>
      <c r="BU187" s="160">
        <f t="shared" si="2243"/>
        <v>46173</v>
      </c>
      <c r="BV187" s="164">
        <f t="shared" si="2244"/>
        <v>0</v>
      </c>
      <c r="BW187" s="160">
        <f t="shared" si="2245"/>
        <v>46174</v>
      </c>
      <c r="BX187" s="160">
        <f t="shared" si="2246"/>
        <v>46203</v>
      </c>
      <c r="BY187" s="164">
        <f t="shared" si="2247"/>
        <v>0</v>
      </c>
      <c r="BZ187" s="160">
        <f t="shared" si="2248"/>
        <v>46204</v>
      </c>
      <c r="CA187" s="160">
        <f t="shared" si="2249"/>
        <v>46234</v>
      </c>
      <c r="CB187" s="164">
        <f t="shared" si="2250"/>
        <v>0</v>
      </c>
      <c r="CC187" s="160">
        <f t="shared" si="2251"/>
        <v>46235</v>
      </c>
      <c r="CD187" s="160">
        <f t="shared" si="2252"/>
        <v>46265</v>
      </c>
      <c r="CE187" s="164">
        <f t="shared" si="2253"/>
        <v>0</v>
      </c>
      <c r="CF187" s="160">
        <f t="shared" si="2254"/>
        <v>46266</v>
      </c>
      <c r="CG187" s="160">
        <f t="shared" si="2255"/>
        <v>46295</v>
      </c>
      <c r="CH187" s="164">
        <f t="shared" si="2256"/>
        <v>0</v>
      </c>
      <c r="CI187" s="160">
        <f t="shared" si="2257"/>
        <v>46296</v>
      </c>
      <c r="CJ187" s="160">
        <f t="shared" si="2258"/>
        <v>46326</v>
      </c>
      <c r="CK187" s="164">
        <f t="shared" si="2259"/>
        <v>0</v>
      </c>
      <c r="CL187" s="160">
        <f t="shared" si="2260"/>
        <v>46327</v>
      </c>
      <c r="CM187" s="160">
        <f t="shared" si="2261"/>
        <v>46356</v>
      </c>
      <c r="CN187" s="164">
        <f t="shared" si="2262"/>
        <v>0</v>
      </c>
      <c r="CO187" s="160">
        <f t="shared" si="2263"/>
        <v>46357</v>
      </c>
      <c r="CP187" s="160">
        <f t="shared" si="2264"/>
        <v>46387</v>
      </c>
      <c r="CQ187" s="164">
        <f t="shared" si="2265"/>
        <v>0</v>
      </c>
    </row>
    <row r="188" s="86" customFormat="1" ht="24" customHeight="1" outlineLevel="4" spans="1:95">
      <c r="A188" s="125"/>
      <c r="B188" s="126"/>
      <c r="C188" s="127"/>
      <c r="D188" s="125"/>
      <c r="E188" s="126"/>
      <c r="F188" s="126"/>
      <c r="G188" s="126"/>
      <c r="H188" s="128"/>
      <c r="I188" s="128"/>
      <c r="J188" s="128">
        <f t="shared" si="1570"/>
        <v>0</v>
      </c>
      <c r="K188" s="128">
        <f t="shared" si="2266"/>
        <v>3</v>
      </c>
      <c r="L188" s="153"/>
      <c r="M188" s="154">
        <f>IFERROR(VLOOKUP($L188,'2-2 引出数据_合同数据仓库'!$B$2:$BP$10000,3,FALSE),0)</f>
        <v>0</v>
      </c>
      <c r="N188" s="128"/>
      <c r="O188" s="154">
        <f>IFERROR(VLOOKUP((LEFT(VLOOKUP($L188,'2-2 引出数据_合同数据仓库'!$B$2:$BP$10000,64,FALSE),15)&amp;(RIGHT(VLOOKUP($L188,'2-2 引出数据_合同数据仓库'!$B$2:$BP$10000,64,FALSE),4)+1)),'2-2 引出数据_合同数据仓库'!$B$2:$BP$10000,3,FALSE),0)</f>
        <v>0</v>
      </c>
      <c r="P188" s="128"/>
      <c r="Q188" s="128">
        <f>IFERROR(VLOOKUP($L188,'2-2 引出数据_合同数据仓库'!$B$2:$BP$10000,28,FALSE),0)</f>
        <v>0</v>
      </c>
      <c r="R188" s="128">
        <f>IFERROR(VLOOKUP($L188,'2-2 引出数据_合同数据仓库'!$B$2:$BP$10000,29,FALSE),0)</f>
        <v>0</v>
      </c>
      <c r="S188" s="128">
        <f>IFERROR(VLOOKUP($L188,'2-2 引出数据_合同数据仓库'!$B$2:$BP$10000,4,FALSE),0)</f>
        <v>0</v>
      </c>
      <c r="T188" s="128"/>
      <c r="U188" s="128">
        <f>IFERROR(VLOOKUP($L188,'2-2 引出数据_合同数据仓库'!$B$2:$BP$10000,15,FALSE),0)</f>
        <v>0</v>
      </c>
      <c r="V188" s="128">
        <f t="shared" si="2195"/>
        <v>0</v>
      </c>
      <c r="W188" s="128"/>
      <c r="X188" s="160">
        <v>45658</v>
      </c>
      <c r="Y188" s="160">
        <f t="shared" si="2196"/>
        <v>45688</v>
      </c>
      <c r="Z188" s="164">
        <f t="shared" si="2197"/>
        <v>0</v>
      </c>
      <c r="AA188" s="160">
        <f t="shared" si="2198"/>
        <v>45689</v>
      </c>
      <c r="AB188" s="160">
        <f t="shared" si="2199"/>
        <v>45716</v>
      </c>
      <c r="AC188" s="164">
        <f t="shared" si="2200"/>
        <v>0</v>
      </c>
      <c r="AD188" s="160">
        <f t="shared" si="2201"/>
        <v>45717</v>
      </c>
      <c r="AE188" s="160">
        <f t="shared" si="2202"/>
        <v>45747</v>
      </c>
      <c r="AF188" s="164">
        <f t="shared" si="2203"/>
        <v>0</v>
      </c>
      <c r="AG188" s="160">
        <f t="shared" si="2204"/>
        <v>45748</v>
      </c>
      <c r="AH188" s="160">
        <f t="shared" si="2205"/>
        <v>45777</v>
      </c>
      <c r="AI188" s="164">
        <f t="shared" si="2206"/>
        <v>0</v>
      </c>
      <c r="AJ188" s="160">
        <f t="shared" si="2207"/>
        <v>45778</v>
      </c>
      <c r="AK188" s="160">
        <f t="shared" si="2208"/>
        <v>45808</v>
      </c>
      <c r="AL188" s="164">
        <f t="shared" si="2209"/>
        <v>0</v>
      </c>
      <c r="AM188" s="160">
        <f t="shared" si="2210"/>
        <v>45809</v>
      </c>
      <c r="AN188" s="160">
        <f t="shared" si="2211"/>
        <v>45838</v>
      </c>
      <c r="AO188" s="164">
        <f t="shared" si="2212"/>
        <v>0</v>
      </c>
      <c r="AP188" s="160">
        <f t="shared" si="2213"/>
        <v>45839</v>
      </c>
      <c r="AQ188" s="160">
        <f t="shared" si="2214"/>
        <v>45869</v>
      </c>
      <c r="AR188" s="164">
        <f t="shared" si="2215"/>
        <v>0</v>
      </c>
      <c r="AS188" s="160">
        <f t="shared" si="2216"/>
        <v>45870</v>
      </c>
      <c r="AT188" s="160">
        <f t="shared" si="2217"/>
        <v>45900</v>
      </c>
      <c r="AU188" s="164">
        <f t="shared" si="2218"/>
        <v>0</v>
      </c>
      <c r="AV188" s="160">
        <f t="shared" si="2219"/>
        <v>45901</v>
      </c>
      <c r="AW188" s="160">
        <f t="shared" si="2220"/>
        <v>45930</v>
      </c>
      <c r="AX188" s="164">
        <f t="shared" si="2221"/>
        <v>0</v>
      </c>
      <c r="AY188" s="160">
        <f t="shared" si="2222"/>
        <v>45931</v>
      </c>
      <c r="AZ188" s="160">
        <f t="shared" si="2223"/>
        <v>45961</v>
      </c>
      <c r="BA188" s="164">
        <f t="shared" si="2224"/>
        <v>0</v>
      </c>
      <c r="BB188" s="160">
        <f t="shared" si="2225"/>
        <v>45962</v>
      </c>
      <c r="BC188" s="160">
        <f t="shared" si="2226"/>
        <v>45991</v>
      </c>
      <c r="BD188" s="164">
        <f t="shared" si="2227"/>
        <v>0</v>
      </c>
      <c r="BE188" s="160">
        <f t="shared" si="2228"/>
        <v>45992</v>
      </c>
      <c r="BF188" s="160">
        <f t="shared" si="2229"/>
        <v>46022</v>
      </c>
      <c r="BG188" s="164">
        <f t="shared" si="2230"/>
        <v>0</v>
      </c>
      <c r="BH188" s="160">
        <v>46023</v>
      </c>
      <c r="BI188" s="160">
        <f t="shared" si="2231"/>
        <v>46053</v>
      </c>
      <c r="BJ188" s="164">
        <f t="shared" si="2232"/>
        <v>0</v>
      </c>
      <c r="BK188" s="160">
        <f t="shared" si="2233"/>
        <v>46054</v>
      </c>
      <c r="BL188" s="160">
        <f t="shared" si="2234"/>
        <v>46081</v>
      </c>
      <c r="BM188" s="164">
        <f t="shared" si="2235"/>
        <v>0</v>
      </c>
      <c r="BN188" s="160">
        <f t="shared" si="2236"/>
        <v>46082</v>
      </c>
      <c r="BO188" s="160">
        <f t="shared" si="2237"/>
        <v>46112</v>
      </c>
      <c r="BP188" s="164">
        <f t="shared" si="2238"/>
        <v>0</v>
      </c>
      <c r="BQ188" s="160">
        <f t="shared" si="2239"/>
        <v>46113</v>
      </c>
      <c r="BR188" s="160">
        <f t="shared" si="2240"/>
        <v>46142</v>
      </c>
      <c r="BS188" s="164">
        <f t="shared" si="2241"/>
        <v>0</v>
      </c>
      <c r="BT188" s="160">
        <f t="shared" si="2242"/>
        <v>46143</v>
      </c>
      <c r="BU188" s="160">
        <f t="shared" si="2243"/>
        <v>46173</v>
      </c>
      <c r="BV188" s="164">
        <f t="shared" si="2244"/>
        <v>0</v>
      </c>
      <c r="BW188" s="160">
        <f t="shared" si="2245"/>
        <v>46174</v>
      </c>
      <c r="BX188" s="160">
        <f t="shared" si="2246"/>
        <v>46203</v>
      </c>
      <c r="BY188" s="164">
        <f t="shared" si="2247"/>
        <v>0</v>
      </c>
      <c r="BZ188" s="160">
        <f t="shared" si="2248"/>
        <v>46204</v>
      </c>
      <c r="CA188" s="160">
        <f t="shared" si="2249"/>
        <v>46234</v>
      </c>
      <c r="CB188" s="164">
        <f t="shared" si="2250"/>
        <v>0</v>
      </c>
      <c r="CC188" s="160">
        <f t="shared" si="2251"/>
        <v>46235</v>
      </c>
      <c r="CD188" s="160">
        <f t="shared" si="2252"/>
        <v>46265</v>
      </c>
      <c r="CE188" s="164">
        <f t="shared" si="2253"/>
        <v>0</v>
      </c>
      <c r="CF188" s="160">
        <f t="shared" si="2254"/>
        <v>46266</v>
      </c>
      <c r="CG188" s="160">
        <f t="shared" si="2255"/>
        <v>46295</v>
      </c>
      <c r="CH188" s="164">
        <f t="shared" si="2256"/>
        <v>0</v>
      </c>
      <c r="CI188" s="160">
        <f t="shared" si="2257"/>
        <v>46296</v>
      </c>
      <c r="CJ188" s="160">
        <f t="shared" si="2258"/>
        <v>46326</v>
      </c>
      <c r="CK188" s="164">
        <f t="shared" si="2259"/>
        <v>0</v>
      </c>
      <c r="CL188" s="160">
        <f t="shared" si="2260"/>
        <v>46327</v>
      </c>
      <c r="CM188" s="160">
        <f t="shared" si="2261"/>
        <v>46356</v>
      </c>
      <c r="CN188" s="164">
        <f t="shared" si="2262"/>
        <v>0</v>
      </c>
      <c r="CO188" s="160">
        <f t="shared" si="2263"/>
        <v>46357</v>
      </c>
      <c r="CP188" s="160">
        <f t="shared" si="2264"/>
        <v>46387</v>
      </c>
      <c r="CQ188" s="164">
        <f t="shared" si="2265"/>
        <v>0</v>
      </c>
    </row>
    <row r="189" s="86" customFormat="1" ht="24" customHeight="1" outlineLevel="4" spans="1:95">
      <c r="A189" s="125"/>
      <c r="B189" s="126"/>
      <c r="C189" s="127"/>
      <c r="D189" s="125"/>
      <c r="E189" s="126"/>
      <c r="F189" s="126"/>
      <c r="G189" s="126"/>
      <c r="H189" s="128"/>
      <c r="I189" s="128"/>
      <c r="J189" s="128">
        <f t="shared" si="1570"/>
        <v>0</v>
      </c>
      <c r="K189" s="128">
        <f t="shared" si="2266"/>
        <v>4</v>
      </c>
      <c r="L189" s="153"/>
      <c r="M189" s="154">
        <f>IFERROR(VLOOKUP($L189,'2-2 引出数据_合同数据仓库'!$B$2:$BP$10000,3,FALSE),0)</f>
        <v>0</v>
      </c>
      <c r="N189" s="128"/>
      <c r="O189" s="154">
        <f>IFERROR(VLOOKUP((LEFT(VLOOKUP($L189,'2-2 引出数据_合同数据仓库'!$B$2:$BP$10000,64,FALSE),15)&amp;(RIGHT(VLOOKUP($L189,'2-2 引出数据_合同数据仓库'!$B$2:$BP$10000,64,FALSE),4)+1)),'2-2 引出数据_合同数据仓库'!$B$2:$BP$10000,3,FALSE),0)</f>
        <v>0</v>
      </c>
      <c r="P189" s="128"/>
      <c r="Q189" s="128">
        <f>IFERROR(VLOOKUP($L189,'2-2 引出数据_合同数据仓库'!$B$2:$BP$10000,28,FALSE),0)</f>
        <v>0</v>
      </c>
      <c r="R189" s="128">
        <f>IFERROR(VLOOKUP($L189,'2-2 引出数据_合同数据仓库'!$B$2:$BP$10000,29,FALSE),0)</f>
        <v>0</v>
      </c>
      <c r="S189" s="128">
        <f>IFERROR(VLOOKUP($L189,'2-2 引出数据_合同数据仓库'!$B$2:$BP$10000,4,FALSE),0)</f>
        <v>0</v>
      </c>
      <c r="T189" s="128"/>
      <c r="U189" s="128">
        <f>IFERROR(VLOOKUP($L189,'2-2 引出数据_合同数据仓库'!$B$2:$BP$10000,15,FALSE),0)</f>
        <v>0</v>
      </c>
      <c r="V189" s="128">
        <f t="shared" si="2195"/>
        <v>0</v>
      </c>
      <c r="W189" s="128"/>
      <c r="X189" s="160">
        <v>45658</v>
      </c>
      <c r="Y189" s="160">
        <f t="shared" si="2196"/>
        <v>45688</v>
      </c>
      <c r="Z189" s="164">
        <f t="shared" si="2197"/>
        <v>0</v>
      </c>
      <c r="AA189" s="160">
        <f t="shared" si="2198"/>
        <v>45689</v>
      </c>
      <c r="AB189" s="160">
        <f t="shared" si="2199"/>
        <v>45716</v>
      </c>
      <c r="AC189" s="164">
        <f t="shared" si="2200"/>
        <v>0</v>
      </c>
      <c r="AD189" s="160">
        <f t="shared" si="2201"/>
        <v>45717</v>
      </c>
      <c r="AE189" s="160">
        <f t="shared" si="2202"/>
        <v>45747</v>
      </c>
      <c r="AF189" s="164">
        <f t="shared" si="2203"/>
        <v>0</v>
      </c>
      <c r="AG189" s="160">
        <f t="shared" si="2204"/>
        <v>45748</v>
      </c>
      <c r="AH189" s="160">
        <f t="shared" si="2205"/>
        <v>45777</v>
      </c>
      <c r="AI189" s="164">
        <f t="shared" si="2206"/>
        <v>0</v>
      </c>
      <c r="AJ189" s="160">
        <f t="shared" si="2207"/>
        <v>45778</v>
      </c>
      <c r="AK189" s="160">
        <f t="shared" si="2208"/>
        <v>45808</v>
      </c>
      <c r="AL189" s="164">
        <f t="shared" si="2209"/>
        <v>0</v>
      </c>
      <c r="AM189" s="160">
        <f t="shared" si="2210"/>
        <v>45809</v>
      </c>
      <c r="AN189" s="160">
        <f t="shared" si="2211"/>
        <v>45838</v>
      </c>
      <c r="AO189" s="164">
        <f t="shared" si="2212"/>
        <v>0</v>
      </c>
      <c r="AP189" s="160">
        <f t="shared" si="2213"/>
        <v>45839</v>
      </c>
      <c r="AQ189" s="160">
        <f t="shared" si="2214"/>
        <v>45869</v>
      </c>
      <c r="AR189" s="164">
        <f t="shared" si="2215"/>
        <v>0</v>
      </c>
      <c r="AS189" s="160">
        <f t="shared" si="2216"/>
        <v>45870</v>
      </c>
      <c r="AT189" s="160">
        <f t="shared" si="2217"/>
        <v>45900</v>
      </c>
      <c r="AU189" s="164">
        <f t="shared" si="2218"/>
        <v>0</v>
      </c>
      <c r="AV189" s="160">
        <f t="shared" si="2219"/>
        <v>45901</v>
      </c>
      <c r="AW189" s="160">
        <f t="shared" si="2220"/>
        <v>45930</v>
      </c>
      <c r="AX189" s="164">
        <f t="shared" si="2221"/>
        <v>0</v>
      </c>
      <c r="AY189" s="160">
        <f t="shared" si="2222"/>
        <v>45931</v>
      </c>
      <c r="AZ189" s="160">
        <f t="shared" si="2223"/>
        <v>45961</v>
      </c>
      <c r="BA189" s="164">
        <f t="shared" si="2224"/>
        <v>0</v>
      </c>
      <c r="BB189" s="160">
        <f t="shared" si="2225"/>
        <v>45962</v>
      </c>
      <c r="BC189" s="160">
        <f t="shared" si="2226"/>
        <v>45991</v>
      </c>
      <c r="BD189" s="164">
        <f t="shared" si="2227"/>
        <v>0</v>
      </c>
      <c r="BE189" s="160">
        <f t="shared" si="2228"/>
        <v>45992</v>
      </c>
      <c r="BF189" s="160">
        <f t="shared" si="2229"/>
        <v>46022</v>
      </c>
      <c r="BG189" s="164">
        <f t="shared" si="2230"/>
        <v>0</v>
      </c>
      <c r="BH189" s="160">
        <v>46023</v>
      </c>
      <c r="BI189" s="160">
        <f t="shared" si="2231"/>
        <v>46053</v>
      </c>
      <c r="BJ189" s="164">
        <f t="shared" si="2232"/>
        <v>0</v>
      </c>
      <c r="BK189" s="160">
        <f t="shared" si="2233"/>
        <v>46054</v>
      </c>
      <c r="BL189" s="160">
        <f t="shared" si="2234"/>
        <v>46081</v>
      </c>
      <c r="BM189" s="164">
        <f t="shared" si="2235"/>
        <v>0</v>
      </c>
      <c r="BN189" s="160">
        <f t="shared" si="2236"/>
        <v>46082</v>
      </c>
      <c r="BO189" s="160">
        <f t="shared" si="2237"/>
        <v>46112</v>
      </c>
      <c r="BP189" s="164">
        <f t="shared" si="2238"/>
        <v>0</v>
      </c>
      <c r="BQ189" s="160">
        <f t="shared" si="2239"/>
        <v>46113</v>
      </c>
      <c r="BR189" s="160">
        <f t="shared" si="2240"/>
        <v>46142</v>
      </c>
      <c r="BS189" s="164">
        <f t="shared" si="2241"/>
        <v>0</v>
      </c>
      <c r="BT189" s="160">
        <f t="shared" si="2242"/>
        <v>46143</v>
      </c>
      <c r="BU189" s="160">
        <f t="shared" si="2243"/>
        <v>46173</v>
      </c>
      <c r="BV189" s="164">
        <f t="shared" si="2244"/>
        <v>0</v>
      </c>
      <c r="BW189" s="160">
        <f t="shared" si="2245"/>
        <v>46174</v>
      </c>
      <c r="BX189" s="160">
        <f t="shared" si="2246"/>
        <v>46203</v>
      </c>
      <c r="BY189" s="164">
        <f t="shared" si="2247"/>
        <v>0</v>
      </c>
      <c r="BZ189" s="160">
        <f t="shared" si="2248"/>
        <v>46204</v>
      </c>
      <c r="CA189" s="160">
        <f t="shared" si="2249"/>
        <v>46234</v>
      </c>
      <c r="CB189" s="164">
        <f t="shared" si="2250"/>
        <v>0</v>
      </c>
      <c r="CC189" s="160">
        <f t="shared" si="2251"/>
        <v>46235</v>
      </c>
      <c r="CD189" s="160">
        <f t="shared" si="2252"/>
        <v>46265</v>
      </c>
      <c r="CE189" s="164">
        <f t="shared" si="2253"/>
        <v>0</v>
      </c>
      <c r="CF189" s="160">
        <f t="shared" si="2254"/>
        <v>46266</v>
      </c>
      <c r="CG189" s="160">
        <f t="shared" si="2255"/>
        <v>46295</v>
      </c>
      <c r="CH189" s="164">
        <f t="shared" si="2256"/>
        <v>0</v>
      </c>
      <c r="CI189" s="160">
        <f t="shared" si="2257"/>
        <v>46296</v>
      </c>
      <c r="CJ189" s="160">
        <f t="shared" si="2258"/>
        <v>46326</v>
      </c>
      <c r="CK189" s="164">
        <f t="shared" si="2259"/>
        <v>0</v>
      </c>
      <c r="CL189" s="160">
        <f t="shared" si="2260"/>
        <v>46327</v>
      </c>
      <c r="CM189" s="160">
        <f t="shared" si="2261"/>
        <v>46356</v>
      </c>
      <c r="CN189" s="164">
        <f t="shared" si="2262"/>
        <v>0</v>
      </c>
      <c r="CO189" s="160">
        <f t="shared" si="2263"/>
        <v>46357</v>
      </c>
      <c r="CP189" s="160">
        <f t="shared" si="2264"/>
        <v>46387</v>
      </c>
      <c r="CQ189" s="164">
        <f t="shared" si="2265"/>
        <v>0</v>
      </c>
    </row>
    <row r="190" s="86" customFormat="1" ht="24" customHeight="1" outlineLevel="4" spans="1:95">
      <c r="A190" s="129" t="s">
        <v>2806</v>
      </c>
      <c r="B190" s="130"/>
      <c r="C190" s="130"/>
      <c r="D190" s="130"/>
      <c r="E190" s="130"/>
      <c r="F190" s="130"/>
      <c r="G190" s="131"/>
      <c r="H190" s="132"/>
      <c r="I190" s="132"/>
      <c r="J190" s="132"/>
      <c r="K190" s="132"/>
      <c r="L190" s="155"/>
      <c r="M190" s="155"/>
      <c r="N190" s="132"/>
      <c r="O190" s="132"/>
      <c r="P190" s="132"/>
      <c r="Q190" s="132"/>
      <c r="R190" s="132"/>
      <c r="S190" s="132"/>
      <c r="T190" s="132"/>
      <c r="U190" s="132"/>
      <c r="V190" s="132"/>
      <c r="W190" s="132"/>
      <c r="X190" s="132"/>
      <c r="Y190" s="132"/>
      <c r="Z190" s="132"/>
      <c r="AA190" s="132"/>
      <c r="AB190" s="132"/>
      <c r="AC190" s="132"/>
      <c r="AD190" s="132"/>
      <c r="AE190" s="132"/>
      <c r="AF190" s="132"/>
      <c r="AG190" s="132"/>
      <c r="AH190" s="132"/>
      <c r="AI190" s="132"/>
      <c r="AJ190" s="132"/>
      <c r="AK190" s="132"/>
      <c r="AL190" s="132"/>
      <c r="AM190" s="132"/>
      <c r="AN190" s="132"/>
      <c r="AO190" s="132"/>
      <c r="AP190" s="132"/>
      <c r="AQ190" s="132"/>
      <c r="AR190" s="132"/>
      <c r="AS190" s="132"/>
      <c r="AT190" s="132"/>
      <c r="AU190" s="132"/>
      <c r="AV190" s="132"/>
      <c r="AW190" s="132"/>
      <c r="AX190" s="132"/>
      <c r="AY190" s="132"/>
      <c r="AZ190" s="132"/>
      <c r="BA190" s="132"/>
      <c r="BB190" s="132"/>
      <c r="BC190" s="132"/>
      <c r="BD190" s="132"/>
      <c r="BE190" s="132"/>
      <c r="BF190" s="132"/>
      <c r="BG190" s="132"/>
      <c r="BH190" s="132"/>
      <c r="BI190" s="132"/>
      <c r="BJ190" s="132"/>
      <c r="BK190" s="132"/>
      <c r="BL190" s="132"/>
      <c r="BM190" s="132"/>
      <c r="BN190" s="132"/>
      <c r="BO190" s="132"/>
      <c r="BP190" s="132"/>
      <c r="BQ190" s="132"/>
      <c r="BR190" s="132"/>
      <c r="BS190" s="132"/>
      <c r="BT190" s="132"/>
      <c r="BU190" s="132"/>
      <c r="BV190" s="132"/>
      <c r="BW190" s="132"/>
      <c r="BX190" s="132"/>
      <c r="BY190" s="132"/>
      <c r="BZ190" s="132"/>
      <c r="CA190" s="132"/>
      <c r="CB190" s="132"/>
      <c r="CC190" s="132"/>
      <c r="CD190" s="132"/>
      <c r="CE190" s="132"/>
      <c r="CF190" s="132"/>
      <c r="CG190" s="132"/>
      <c r="CH190" s="132"/>
      <c r="CI190" s="132"/>
      <c r="CJ190" s="132"/>
      <c r="CK190" s="132"/>
      <c r="CL190" s="132"/>
      <c r="CM190" s="132"/>
      <c r="CN190" s="132"/>
      <c r="CO190" s="132"/>
      <c r="CP190" s="132"/>
      <c r="CQ190" s="132"/>
    </row>
    <row r="191" ht="24" customHeight="1" outlineLevel="3" spans="1:95">
      <c r="A191" s="121"/>
      <c r="B191" s="122" t="s">
        <v>784</v>
      </c>
      <c r="C191" s="123" t="s">
        <v>1139</v>
      </c>
      <c r="D191" s="121" t="s">
        <v>2416</v>
      </c>
      <c r="E191" s="122"/>
      <c r="F191" s="122"/>
      <c r="G191" s="122"/>
      <c r="H191" s="124">
        <f>X191+AA191+AD191+AG191+AJ191+AM191+AP191+AS191+AV191+AY191+BB191+BE191</f>
        <v>0</v>
      </c>
      <c r="I191" s="124">
        <f>Y191+AB191+AE191+AH191+AK191+AN191+AQ191+AT191+AW191+AZ191+BC191+BF191</f>
        <v>0</v>
      </c>
      <c r="J191" s="124">
        <f t="shared" si="1570"/>
        <v>0</v>
      </c>
      <c r="K191" s="124"/>
      <c r="L191" s="152"/>
      <c r="M191" s="152"/>
      <c r="N191" s="124"/>
      <c r="O191" s="124"/>
      <c r="P191" s="124"/>
      <c r="Q191" s="124"/>
      <c r="R191" s="124"/>
      <c r="S191" s="124"/>
      <c r="T191" s="124"/>
      <c r="U191" s="124"/>
      <c r="V191" s="124"/>
      <c r="W191" s="124"/>
      <c r="X191" s="124">
        <f>VLOOKUP($C191,'1 预算编制表单'!$C:$BJ,27,FALSE)</f>
        <v>0</v>
      </c>
      <c r="Y191" s="124">
        <f>X191-Z191</f>
        <v>0</v>
      </c>
      <c r="Z191" s="124">
        <f>SUM(Z192:Z196)</f>
        <v>0</v>
      </c>
      <c r="AA191" s="124">
        <f>VLOOKUP($C191,'1 预算编制表单'!$C:$BJ,30,FALSE)</f>
        <v>0</v>
      </c>
      <c r="AB191" s="124">
        <f>AA191-AC191</f>
        <v>0</v>
      </c>
      <c r="AC191" s="124">
        <f>SUM(AC192:AC196)</f>
        <v>0</v>
      </c>
      <c r="AD191" s="124">
        <f>VLOOKUP($C191,'1 预算编制表单'!$C:$BJ,33,FALSE)</f>
        <v>0</v>
      </c>
      <c r="AE191" s="124">
        <f>AD191-AF191</f>
        <v>0</v>
      </c>
      <c r="AF191" s="124">
        <f>SUM(AF192:AF196)</f>
        <v>0</v>
      </c>
      <c r="AG191" s="124">
        <f>VLOOKUP($C191,'1 预算编制表单'!$C:$BJ,36,FALSE)</f>
        <v>0</v>
      </c>
      <c r="AH191" s="124">
        <f>AG191-AI191</f>
        <v>0</v>
      </c>
      <c r="AI191" s="124">
        <f>SUM(AI192:AI196)</f>
        <v>0</v>
      </c>
      <c r="AJ191" s="124">
        <f>VLOOKUP($C191,'1 预算编制表单'!$C:$BJ,39,FALSE)</f>
        <v>0</v>
      </c>
      <c r="AK191" s="124">
        <f>AJ191-AL191</f>
        <v>0</v>
      </c>
      <c r="AL191" s="124">
        <f>SUM(AL192:AL196)</f>
        <v>0</v>
      </c>
      <c r="AM191" s="124">
        <f>VLOOKUP($C191,'1 预算编制表单'!$C:$BJ,42,FALSE)</f>
        <v>0</v>
      </c>
      <c r="AN191" s="124">
        <f>AM191-AO191</f>
        <v>0</v>
      </c>
      <c r="AO191" s="124">
        <f>SUM(AO192:AO196)</f>
        <v>0</v>
      </c>
      <c r="AP191" s="124">
        <f>VLOOKUP($C191,'1 预算编制表单'!$C:$BJ,45,FALSE)</f>
        <v>0</v>
      </c>
      <c r="AQ191" s="124">
        <f>AP191-AR191</f>
        <v>0</v>
      </c>
      <c r="AR191" s="124">
        <f>SUM(AR192:AR196)</f>
        <v>0</v>
      </c>
      <c r="AS191" s="124">
        <f>VLOOKUP($C191,'1 预算编制表单'!$C:$BJ,48,FALSE)</f>
        <v>0</v>
      </c>
      <c r="AT191" s="124">
        <f>AS191-AU191</f>
        <v>0</v>
      </c>
      <c r="AU191" s="124">
        <f>SUM(AU192:AU196)</f>
        <v>0</v>
      </c>
      <c r="AV191" s="124">
        <f>VLOOKUP($C191,'1 预算编制表单'!$C:$BJ,51,FALSE)</f>
        <v>0</v>
      </c>
      <c r="AW191" s="124">
        <f>AV191-AX191</f>
        <v>0</v>
      </c>
      <c r="AX191" s="124">
        <f>SUM(AX192:AX196)</f>
        <v>0</v>
      </c>
      <c r="AY191" s="124">
        <f>VLOOKUP($C191,'1 预算编制表单'!$C:$BJ,54,FALSE)</f>
        <v>0</v>
      </c>
      <c r="AZ191" s="124">
        <f>AY191-BA191</f>
        <v>0</v>
      </c>
      <c r="BA191" s="124">
        <f>SUM(BA192:BA196)</f>
        <v>0</v>
      </c>
      <c r="BB191" s="124">
        <f>VLOOKUP($C191,'1 预算编制表单'!$C:$BJ,57,FALSE)</f>
        <v>0</v>
      </c>
      <c r="BC191" s="124">
        <f>BB191-BD191</f>
        <v>0</v>
      </c>
      <c r="BD191" s="124">
        <f>SUM(BD192:BD196)</f>
        <v>0</v>
      </c>
      <c r="BE191" s="124">
        <f>VLOOKUP($C191,'1 预算编制表单'!$C:$BJ,60,FALSE)</f>
        <v>0</v>
      </c>
      <c r="BF191" s="124">
        <f>BE191-BG191</f>
        <v>0</v>
      </c>
      <c r="BG191" s="124">
        <f>SUM(BG192:BG196)</f>
        <v>0</v>
      </c>
      <c r="BH191" s="124">
        <f>VLOOKUP($C191,'1 预算编制表单'!$C:$BJ,27,FALSE)</f>
        <v>0</v>
      </c>
      <c r="BI191" s="124">
        <f>BH191-BJ191</f>
        <v>0</v>
      </c>
      <c r="BJ191" s="124">
        <f>SUM(BJ192:BJ196)</f>
        <v>0</v>
      </c>
      <c r="BK191" s="124">
        <f>VLOOKUP($C191,'1 预算编制表单'!$C:$BJ,30,FALSE)</f>
        <v>0</v>
      </c>
      <c r="BL191" s="124">
        <f>BK191-BM191</f>
        <v>0</v>
      </c>
      <c r="BM191" s="124">
        <f>SUM(BM192:BM196)</f>
        <v>0</v>
      </c>
      <c r="BN191" s="124">
        <f>VLOOKUP($C191,'1 预算编制表单'!$C:$BJ,33,FALSE)</f>
        <v>0</v>
      </c>
      <c r="BO191" s="124">
        <f>BN191-BP191</f>
        <v>0</v>
      </c>
      <c r="BP191" s="124">
        <f>SUM(BP192:BP196)</f>
        <v>0</v>
      </c>
      <c r="BQ191" s="124">
        <f>VLOOKUP($C191,'1 预算编制表单'!$C:$BJ,36,FALSE)</f>
        <v>0</v>
      </c>
      <c r="BR191" s="124">
        <f>BQ191-BS191</f>
        <v>0</v>
      </c>
      <c r="BS191" s="124">
        <f>SUM(BS192:BS196)</f>
        <v>0</v>
      </c>
      <c r="BT191" s="124">
        <f>VLOOKUP($C191,'1 预算编制表单'!$C:$BJ,39,FALSE)</f>
        <v>0</v>
      </c>
      <c r="BU191" s="124">
        <f>BT191-BV191</f>
        <v>0</v>
      </c>
      <c r="BV191" s="124">
        <f>SUM(BV192:BV196)</f>
        <v>0</v>
      </c>
      <c r="BW191" s="124">
        <f>VLOOKUP($C191,'1 预算编制表单'!$C:$BJ,42,FALSE)</f>
        <v>0</v>
      </c>
      <c r="BX191" s="124">
        <f>BW191-BY191</f>
        <v>0</v>
      </c>
      <c r="BY191" s="124">
        <f>SUM(BY192:BY196)</f>
        <v>0</v>
      </c>
      <c r="BZ191" s="124">
        <f>VLOOKUP($C191,'1 预算编制表单'!$C:$BJ,45,FALSE)</f>
        <v>0</v>
      </c>
      <c r="CA191" s="124">
        <f>BZ191-CB191</f>
        <v>0</v>
      </c>
      <c r="CB191" s="124">
        <f>SUM(CB192:CB196)</f>
        <v>0</v>
      </c>
      <c r="CC191" s="124">
        <f>VLOOKUP($C191,'1 预算编制表单'!$C:$BJ,48,FALSE)</f>
        <v>0</v>
      </c>
      <c r="CD191" s="124">
        <f>CC191-CE191</f>
        <v>0</v>
      </c>
      <c r="CE191" s="124">
        <f>SUM(CE192:CE196)</f>
        <v>0</v>
      </c>
      <c r="CF191" s="124">
        <f>VLOOKUP($C191,'1 预算编制表单'!$C:$BJ,51,FALSE)</f>
        <v>0</v>
      </c>
      <c r="CG191" s="124">
        <f>CF191-CH191</f>
        <v>0</v>
      </c>
      <c r="CH191" s="124">
        <f>SUM(CH192:CH196)</f>
        <v>0</v>
      </c>
      <c r="CI191" s="124">
        <f>VLOOKUP($C191,'1 预算编制表单'!$C:$BJ,54,FALSE)</f>
        <v>0</v>
      </c>
      <c r="CJ191" s="124">
        <f>CI191-CK191</f>
        <v>0</v>
      </c>
      <c r="CK191" s="124">
        <f>SUM(CK192:CK196)</f>
        <v>0</v>
      </c>
      <c r="CL191" s="124">
        <f>VLOOKUP($C191,'1 预算编制表单'!$C:$BJ,57,FALSE)</f>
        <v>0</v>
      </c>
      <c r="CM191" s="124">
        <f>CL191-CN191</f>
        <v>0</v>
      </c>
      <c r="CN191" s="124">
        <f>SUM(CN192:CN196)</f>
        <v>0</v>
      </c>
      <c r="CO191" s="124">
        <f>VLOOKUP($C191,'1 预算编制表单'!$C:$BJ,60,FALSE)</f>
        <v>0</v>
      </c>
      <c r="CP191" s="124">
        <f>CO191-CQ191</f>
        <v>0</v>
      </c>
      <c r="CQ191" s="124">
        <f>SUM(CQ192:CQ196)</f>
        <v>0</v>
      </c>
    </row>
    <row r="192" s="86" customFormat="1" ht="24" customHeight="1" outlineLevel="4" spans="1:95">
      <c r="A192" s="125"/>
      <c r="B192" s="126"/>
      <c r="C192" s="127"/>
      <c r="D192" s="125"/>
      <c r="E192" s="126"/>
      <c r="F192" s="126"/>
      <c r="G192" s="126"/>
      <c r="H192" s="128"/>
      <c r="I192" s="128"/>
      <c r="J192" s="128">
        <f t="shared" si="1570"/>
        <v>0</v>
      </c>
      <c r="K192" s="128">
        <v>1</v>
      </c>
      <c r="L192" s="153"/>
      <c r="M192" s="154">
        <f>IFERROR(VLOOKUP($L192,'2-2 引出数据_合同数据仓库'!$B$2:$BP$10000,3,FALSE),0)</f>
        <v>0</v>
      </c>
      <c r="N192" s="128"/>
      <c r="O192" s="154">
        <f>IFERROR(VLOOKUP((LEFT(VLOOKUP($L192,'2-2 引出数据_合同数据仓库'!$B$2:$BP$10000,64,FALSE),15)&amp;(RIGHT(VLOOKUP($L192,'2-2 引出数据_合同数据仓库'!$B$2:$BP$10000,64,FALSE),4)+1)),'2-2 引出数据_合同数据仓库'!$B$2:$BP$10000,3,FALSE),0)</f>
        <v>0</v>
      </c>
      <c r="P192" s="128"/>
      <c r="Q192" s="128">
        <f>IFERROR(VLOOKUP($L192,'2-2 引出数据_合同数据仓库'!$B$2:$BP$10000,28,FALSE),0)</f>
        <v>0</v>
      </c>
      <c r="R192" s="128">
        <f>IFERROR(VLOOKUP($L192,'2-2 引出数据_合同数据仓库'!$B$2:$BP$10000,29,FALSE),0)</f>
        <v>0</v>
      </c>
      <c r="S192" s="128">
        <f>IFERROR(VLOOKUP($L192,'2-2 引出数据_合同数据仓库'!$B$2:$BP$10000,4,FALSE),0)</f>
        <v>0</v>
      </c>
      <c r="T192" s="128"/>
      <c r="U192" s="128">
        <f>IFERROR(VLOOKUP($L192,'2-2 引出数据_合同数据仓库'!$B$2:$BP$10000,15,FALSE),0)</f>
        <v>0</v>
      </c>
      <c r="V192" s="128">
        <f t="shared" ref="V192:V195" si="2267">U192/(S192-R192+1)*365</f>
        <v>0</v>
      </c>
      <c r="W192" s="128"/>
      <c r="X192" s="160">
        <v>45658</v>
      </c>
      <c r="Y192" s="160">
        <f t="shared" ref="Y192:Y195" si="2268">X192+30</f>
        <v>45688</v>
      </c>
      <c r="Z192" s="164">
        <f t="shared" ref="Z192:Z195" si="2269">IFERROR(IF(($R192-Y192)&gt;=0,0,IF(($S192-X192)&lt;0,0,IF(AND(($S192-Y192)&gt;0,(X192-$R192)&gt;0),$V192/365*(Y192-X192+1),IF(AND(($S192-Y192)&lt;=0,(X192-$R192)&gt;0),$V192/365*($S192-X192+1),$V192/365*(Y192-$R192+1))))),0)</f>
        <v>0</v>
      </c>
      <c r="AA192" s="160">
        <f t="shared" ref="AA192:AA195" si="2270">Y192+1</f>
        <v>45689</v>
      </c>
      <c r="AB192" s="160">
        <f t="shared" ref="AB192:AB195" si="2271">AA192+27</f>
        <v>45716</v>
      </c>
      <c r="AC192" s="164">
        <f t="shared" ref="AC192:AC195" si="2272">IFERROR(IF(($R192-AB192)&gt;=0,0,IF(($S192-AA192)&lt;0,0,IF(AND(($S192-AB192)&gt;0,(AA192-$R192)&gt;0),$V192/365*(AB192-AA192+1),IF(AND(($S192-AB192)&lt;=0,(AA192-$R192)&gt;0),$V192/365*($S192-AA192+1),$V192/365*(AB192-$R192+1))))),0)</f>
        <v>0</v>
      </c>
      <c r="AD192" s="160">
        <f t="shared" ref="AD192:AD195" si="2273">AB192+1</f>
        <v>45717</v>
      </c>
      <c r="AE192" s="160">
        <f t="shared" ref="AE192:AE195" si="2274">AD192+30</f>
        <v>45747</v>
      </c>
      <c r="AF192" s="164">
        <f t="shared" ref="AF192:AF195" si="2275">IFERROR(IF(($R192-AE192)&gt;=0,0,IF(($S192-AD192)&lt;0,0,IF(AND(($S192-AE192)&gt;0,(AD192-$R192)&gt;0),$V192/365*(AE192-AD192+1),IF(AND(($S192-AE192)&lt;=0,(AD192-$R192)&gt;0),$V192/365*($S192-AD192+1),$V192/365*(AE192-$R192+1))))),0)</f>
        <v>0</v>
      </c>
      <c r="AG192" s="160">
        <f t="shared" ref="AG192:AG195" si="2276">AE192+1</f>
        <v>45748</v>
      </c>
      <c r="AH192" s="160">
        <f t="shared" ref="AH192:AH195" si="2277">AG192+29</f>
        <v>45777</v>
      </c>
      <c r="AI192" s="164">
        <f t="shared" ref="AI192:AI195" si="2278">IFERROR(IF(($R192-AH192)&gt;=0,0,IF(($S192-AG192)&lt;0,0,IF(AND(($S192-AH192)&gt;0,(AG192-$R192)&gt;0),$V192/365*(AH192-AG192+1),IF(AND(($S192-AH192)&lt;=0,(AG192-$R192)&gt;0),$V192/365*($S192-AG192+1),$V192/365*(AH192-$R192+1))))),0)</f>
        <v>0</v>
      </c>
      <c r="AJ192" s="160">
        <f t="shared" ref="AJ192:AJ195" si="2279">AH192+1</f>
        <v>45778</v>
      </c>
      <c r="AK192" s="160">
        <f t="shared" ref="AK192:AK195" si="2280">AJ192+30</f>
        <v>45808</v>
      </c>
      <c r="AL192" s="164">
        <f t="shared" ref="AL192:AL195" si="2281">IFERROR(IF(($R192-AK192)&gt;=0,0,IF(($S192-AJ192)&lt;0,0,IF(AND(($S192-AK192)&gt;0,(AJ192-$R192)&gt;0),$V192/365*(AK192-AJ192+1),IF(AND(($S192-AK192)&lt;=0,(AJ192-$R192)&gt;0),$V192/365*($S192-AJ192+1),$V192/365*(AK192-$R192+1))))),0)</f>
        <v>0</v>
      </c>
      <c r="AM192" s="160">
        <f t="shared" ref="AM192:AM195" si="2282">AK192+1</f>
        <v>45809</v>
      </c>
      <c r="AN192" s="160">
        <f t="shared" ref="AN192:AN195" si="2283">AM192+29</f>
        <v>45838</v>
      </c>
      <c r="AO192" s="164">
        <f t="shared" ref="AO192:AO195" si="2284">IFERROR(IF(($R192-AN192)&gt;=0,0,IF(($S192-AM192)&lt;0,0,IF(AND(($S192-AN192)&gt;0,(AM192-$R192)&gt;0),$V192/365*(AN192-AM192+1),IF(AND(($S192-AN192)&lt;=0,(AM192-$R192)&gt;0),$V192/365*($S192-AM192+1),$V192/365*(AN192-$R192+1))))),0)</f>
        <v>0</v>
      </c>
      <c r="AP192" s="160">
        <f t="shared" ref="AP192:AP195" si="2285">AN192+1</f>
        <v>45839</v>
      </c>
      <c r="AQ192" s="160">
        <f t="shared" ref="AQ192:AQ195" si="2286">AP192+30</f>
        <v>45869</v>
      </c>
      <c r="AR192" s="164">
        <f t="shared" ref="AR192:AR195" si="2287">IFERROR(IF(($R192-AQ192)&gt;=0,0,IF(($S192-AP192)&lt;0,0,IF(AND(($S192-AQ192)&gt;0,(AP192-$R192)&gt;0),$V192/365*(AQ192-AP192+1),IF(AND(($S192-AQ192)&lt;=0,(AP192-$R192)&gt;0),$V192/365*($S192-AP192+1),$V192/365*(AQ192-$R192+1))))),0)</f>
        <v>0</v>
      </c>
      <c r="AS192" s="160">
        <f t="shared" ref="AS192:AS195" si="2288">AQ192+1</f>
        <v>45870</v>
      </c>
      <c r="AT192" s="160">
        <f t="shared" ref="AT192:AT195" si="2289">AS192+30</f>
        <v>45900</v>
      </c>
      <c r="AU192" s="164">
        <f t="shared" ref="AU192:AU195" si="2290">IFERROR(IF(($R192-AT192)&gt;=0,0,IF(($S192-AS192)&lt;0,0,IF(AND(($S192-AT192)&gt;0,(AS192-$R192)&gt;0),$V192/365*(AT192-AS192+1),IF(AND(($S192-AT192)&lt;=0,(AS192-$R192)&gt;0),$V192/365*($S192-AS192+1),$V192/365*(AT192-$R192+1))))),0)</f>
        <v>0</v>
      </c>
      <c r="AV192" s="160">
        <f t="shared" ref="AV192:AV195" si="2291">AT192+1</f>
        <v>45901</v>
      </c>
      <c r="AW192" s="160">
        <f t="shared" ref="AW192:AW195" si="2292">AV192+29</f>
        <v>45930</v>
      </c>
      <c r="AX192" s="164">
        <f t="shared" ref="AX192:AX195" si="2293">IFERROR(IF(($R192-AW192)&gt;=0,0,IF(($S192-AV192)&lt;0,0,IF(AND(($S192-AW192)&gt;0,(AV192-$R192)&gt;0),$V192/365*(AW192-AV192+1),IF(AND(($S192-AW192)&lt;=0,(AV192-$R192)&gt;0),$V192/365*($S192-AV192+1),$V192/365*(AW192-$R192+1))))),0)</f>
        <v>0</v>
      </c>
      <c r="AY192" s="160">
        <f t="shared" ref="AY192:AY195" si="2294">AW192+1</f>
        <v>45931</v>
      </c>
      <c r="AZ192" s="160">
        <f t="shared" ref="AZ192:AZ195" si="2295">AY192+30</f>
        <v>45961</v>
      </c>
      <c r="BA192" s="164">
        <f t="shared" ref="BA192:BA195" si="2296">IFERROR(IF(($R192-AZ192)&gt;=0,0,IF(($S192-AY192)&lt;0,0,IF(AND(($S192-AZ192)&gt;0,(AY192-$R192)&gt;0),$V192/365*(AZ192-AY192+1),IF(AND(($S192-AZ192)&lt;=0,(AY192-$R192)&gt;0),$V192/365*($S192-AY192+1),$V192/365*(AZ192-$R192+1))))),0)</f>
        <v>0</v>
      </c>
      <c r="BB192" s="160">
        <f t="shared" ref="BB192:BB195" si="2297">AZ192+1</f>
        <v>45962</v>
      </c>
      <c r="BC192" s="160">
        <f t="shared" ref="BC192:BC195" si="2298">BB192+29</f>
        <v>45991</v>
      </c>
      <c r="BD192" s="164">
        <f t="shared" ref="BD192:BD195" si="2299">IFERROR(IF(($R192-BC192)&gt;=0,0,IF(($S192-BB192)&lt;0,0,IF(AND(($S192-BC192)&gt;0,(BB192-$R192)&gt;0),$V192/365*(BC192-BB192+1),IF(AND(($S192-BC192)&lt;=0,(BB192-$R192)&gt;0),$V192/365*($S192-BB192+1),$V192/365*(BC192-$R192+1))))),0)</f>
        <v>0</v>
      </c>
      <c r="BE192" s="160">
        <f t="shared" ref="BE192:BE195" si="2300">BC192+1</f>
        <v>45992</v>
      </c>
      <c r="BF192" s="160">
        <f t="shared" ref="BF192:BF195" si="2301">BE192+30</f>
        <v>46022</v>
      </c>
      <c r="BG192" s="164">
        <f t="shared" ref="BG192:BG195" si="2302">IFERROR(IF(($R192-BF192)&gt;=0,0,IF(($S192-BE192)&lt;0,0,IF(AND(($S192-BF192)&gt;0,(BE192-$R192)&gt;0),$V192/365*(BF192-BE192+1),IF(AND(($S192-BF192)&lt;=0,(BE192-$R192)&gt;0),$V192/365*($S192-BE192+1),$V192/365*(BF192-$R192+1))))),0)</f>
        <v>0</v>
      </c>
      <c r="BH192" s="160">
        <v>46023</v>
      </c>
      <c r="BI192" s="160">
        <f t="shared" ref="BI192:BI195" si="2303">BH192+30</f>
        <v>46053</v>
      </c>
      <c r="BJ192" s="164">
        <f t="shared" ref="BJ192:BJ195" si="2304">IFERROR(IF(($R192-BI192)&gt;=0,0,IF(($S192-BH192)&lt;0,0,IF(AND(($S192-BI192)&gt;0,(BH192-$R192)&gt;0),$V192/365*(BI192-BH192+1),IF(AND(($S192-BI192)&lt;=0,(BH192-$R192)&gt;0),$V192/365*($S192-BH192+1),$V192/365*(BI192-$R192+1))))),0)</f>
        <v>0</v>
      </c>
      <c r="BK192" s="160">
        <f t="shared" ref="BK192:BK195" si="2305">BI192+1</f>
        <v>46054</v>
      </c>
      <c r="BL192" s="160">
        <f t="shared" ref="BL192:BL195" si="2306">BK192+27</f>
        <v>46081</v>
      </c>
      <c r="BM192" s="164">
        <f t="shared" ref="BM192:BM195" si="2307">IFERROR(IF(($R192-BL192)&gt;=0,0,IF(($S192-BK192)&lt;0,0,IF(AND(($S192-BL192)&gt;0,(BK192-$R192)&gt;0),$V192/365*(BL192-BK192+1),IF(AND(($S192-BL192)&lt;=0,(BK192-$R192)&gt;0),$V192/365*($S192-BK192+1),$V192/365*(BL192-$R192+1))))),0)</f>
        <v>0</v>
      </c>
      <c r="BN192" s="160">
        <f t="shared" ref="BN192:BN195" si="2308">BL192+1</f>
        <v>46082</v>
      </c>
      <c r="BO192" s="160">
        <f t="shared" ref="BO192:BO195" si="2309">BN192+30</f>
        <v>46112</v>
      </c>
      <c r="BP192" s="164">
        <f t="shared" ref="BP192:BP195" si="2310">IFERROR(IF(($R192-BO192)&gt;=0,0,IF(($S192-BN192)&lt;0,0,IF(AND(($S192-BO192)&gt;0,(BN192-$R192)&gt;0),$V192/365*(BO192-BN192+1),IF(AND(($S192-BO192)&lt;=0,(BN192-$R192)&gt;0),$V192/365*($S192-BN192+1),$V192/365*(BO192-$R192+1))))),0)</f>
        <v>0</v>
      </c>
      <c r="BQ192" s="160">
        <f t="shared" ref="BQ192:BQ195" si="2311">BO192+1</f>
        <v>46113</v>
      </c>
      <c r="BR192" s="160">
        <f t="shared" ref="BR192:BR195" si="2312">BQ192+29</f>
        <v>46142</v>
      </c>
      <c r="BS192" s="164">
        <f t="shared" ref="BS192:BS195" si="2313">IFERROR(IF(($R192-BR192)&gt;=0,0,IF(($S192-BQ192)&lt;0,0,IF(AND(($S192-BR192)&gt;0,(BQ192-$R192)&gt;0),$V192/365*(BR192-BQ192+1),IF(AND(($S192-BR192)&lt;=0,(BQ192-$R192)&gt;0),$V192/365*($S192-BQ192+1),$V192/365*(BR192-$R192+1))))),0)</f>
        <v>0</v>
      </c>
      <c r="BT192" s="160">
        <f t="shared" ref="BT192:BT195" si="2314">BR192+1</f>
        <v>46143</v>
      </c>
      <c r="BU192" s="160">
        <f t="shared" ref="BU192:BU195" si="2315">BT192+30</f>
        <v>46173</v>
      </c>
      <c r="BV192" s="164">
        <f t="shared" ref="BV192:BV195" si="2316">IFERROR(IF(($R192-BU192)&gt;=0,0,IF(($S192-BT192)&lt;0,0,IF(AND(($S192-BU192)&gt;0,(BT192-$R192)&gt;0),$V192/365*(BU192-BT192+1),IF(AND(($S192-BU192)&lt;=0,(BT192-$R192)&gt;0),$V192/365*($S192-BT192+1),$V192/365*(BU192-$R192+1))))),0)</f>
        <v>0</v>
      </c>
      <c r="BW192" s="160">
        <f t="shared" ref="BW192:BW195" si="2317">BU192+1</f>
        <v>46174</v>
      </c>
      <c r="BX192" s="160">
        <f t="shared" ref="BX192:BX195" si="2318">BW192+29</f>
        <v>46203</v>
      </c>
      <c r="BY192" s="164">
        <f t="shared" ref="BY192:BY195" si="2319">IFERROR(IF(($R192-BX192)&gt;=0,0,IF(($S192-BW192)&lt;0,0,IF(AND(($S192-BX192)&gt;0,(BW192-$R192)&gt;0),$V192/365*(BX192-BW192+1),IF(AND(($S192-BX192)&lt;=0,(BW192-$R192)&gt;0),$V192/365*($S192-BW192+1),$V192/365*(BX192-$R192+1))))),0)</f>
        <v>0</v>
      </c>
      <c r="BZ192" s="160">
        <f t="shared" ref="BZ192:BZ195" si="2320">BX192+1</f>
        <v>46204</v>
      </c>
      <c r="CA192" s="160">
        <f t="shared" ref="CA192:CA195" si="2321">BZ192+30</f>
        <v>46234</v>
      </c>
      <c r="CB192" s="164">
        <f t="shared" ref="CB192:CB195" si="2322">IFERROR(IF(($R192-CA192)&gt;=0,0,IF(($S192-BZ192)&lt;0,0,IF(AND(($S192-CA192)&gt;0,(BZ192-$R192)&gt;0),$V192/365*(CA192-BZ192+1),IF(AND(($S192-CA192)&lt;=0,(BZ192-$R192)&gt;0),$V192/365*($S192-BZ192+1),$V192/365*(CA192-$R192+1))))),0)</f>
        <v>0</v>
      </c>
      <c r="CC192" s="160">
        <f t="shared" ref="CC192:CC195" si="2323">CA192+1</f>
        <v>46235</v>
      </c>
      <c r="CD192" s="160">
        <f t="shared" ref="CD192:CD195" si="2324">CC192+30</f>
        <v>46265</v>
      </c>
      <c r="CE192" s="164">
        <f t="shared" ref="CE192:CE195" si="2325">IFERROR(IF(($R192-CD192)&gt;=0,0,IF(($S192-CC192)&lt;0,0,IF(AND(($S192-CD192)&gt;0,(CC192-$R192)&gt;0),$V192/365*(CD192-CC192+1),IF(AND(($S192-CD192)&lt;=0,(CC192-$R192)&gt;0),$V192/365*($S192-CC192+1),$V192/365*(CD192-$R192+1))))),0)</f>
        <v>0</v>
      </c>
      <c r="CF192" s="160">
        <f t="shared" ref="CF192:CF195" si="2326">CD192+1</f>
        <v>46266</v>
      </c>
      <c r="CG192" s="160">
        <f t="shared" ref="CG192:CG195" si="2327">CF192+29</f>
        <v>46295</v>
      </c>
      <c r="CH192" s="164">
        <f t="shared" ref="CH192:CH195" si="2328">IFERROR(IF(($R192-CG192)&gt;=0,0,IF(($S192-CF192)&lt;0,0,IF(AND(($S192-CG192)&gt;0,(CF192-$R192)&gt;0),$V192/365*(CG192-CF192+1),IF(AND(($S192-CG192)&lt;=0,(CF192-$R192)&gt;0),$V192/365*($S192-CF192+1),$V192/365*(CG192-$R192+1))))),0)</f>
        <v>0</v>
      </c>
      <c r="CI192" s="160">
        <f t="shared" ref="CI192:CI195" si="2329">CG192+1</f>
        <v>46296</v>
      </c>
      <c r="CJ192" s="160">
        <f t="shared" ref="CJ192:CJ195" si="2330">CI192+30</f>
        <v>46326</v>
      </c>
      <c r="CK192" s="164">
        <f t="shared" ref="CK192:CK195" si="2331">IFERROR(IF(($R192-CJ192)&gt;=0,0,IF(($S192-CI192)&lt;0,0,IF(AND(($S192-CJ192)&gt;0,(CI192-$R192)&gt;0),$V192/365*(CJ192-CI192+1),IF(AND(($S192-CJ192)&lt;=0,(CI192-$R192)&gt;0),$V192/365*($S192-CI192+1),$V192/365*(CJ192-$R192+1))))),0)</f>
        <v>0</v>
      </c>
      <c r="CL192" s="160">
        <f t="shared" ref="CL192:CL195" si="2332">CJ192+1</f>
        <v>46327</v>
      </c>
      <c r="CM192" s="160">
        <f t="shared" ref="CM192:CM195" si="2333">CL192+29</f>
        <v>46356</v>
      </c>
      <c r="CN192" s="164">
        <f t="shared" ref="CN192:CN195" si="2334">IFERROR(IF(($R192-CM192)&gt;=0,0,IF(($S192-CL192)&lt;0,0,IF(AND(($S192-CM192)&gt;0,(CL192-$R192)&gt;0),$V192/365*(CM192-CL192+1),IF(AND(($S192-CM192)&lt;=0,(CL192-$R192)&gt;0),$V192/365*($S192-CL192+1),$V192/365*(CM192-$R192+1))))),0)</f>
        <v>0</v>
      </c>
      <c r="CO192" s="160">
        <f t="shared" ref="CO192:CO195" si="2335">CM192+1</f>
        <v>46357</v>
      </c>
      <c r="CP192" s="160">
        <f t="shared" ref="CP192:CP195" si="2336">CO192+30</f>
        <v>46387</v>
      </c>
      <c r="CQ192" s="164">
        <f t="shared" ref="CQ192:CQ195" si="2337">IFERROR(IF(($R192-CP192)&gt;=0,0,IF(($S192-CO192)&lt;0,0,IF(AND(($S192-CP192)&gt;0,(CO192-$R192)&gt;0),$V192/365*(CP192-CO192+1),IF(AND(($S192-CP192)&lt;=0,(CO192-$R192)&gt;0),$V192/365*($S192-CO192+1),$V192/365*(CP192-$R192+1))))),0)</f>
        <v>0</v>
      </c>
    </row>
    <row r="193" s="86" customFormat="1" ht="24" customHeight="1" outlineLevel="4" spans="1:95">
      <c r="A193" s="125"/>
      <c r="B193" s="126"/>
      <c r="C193" s="127"/>
      <c r="D193" s="125"/>
      <c r="E193" s="126"/>
      <c r="F193" s="126"/>
      <c r="G193" s="126"/>
      <c r="H193" s="128"/>
      <c r="I193" s="128"/>
      <c r="J193" s="128">
        <f t="shared" si="1570"/>
        <v>0</v>
      </c>
      <c r="K193" s="128">
        <f t="shared" ref="K193:K195" si="2338">K192+1</f>
        <v>2</v>
      </c>
      <c r="L193" s="153"/>
      <c r="M193" s="154">
        <f>IFERROR(VLOOKUP($L193,'2-2 引出数据_合同数据仓库'!$B$2:$BP$10000,3,FALSE),0)</f>
        <v>0</v>
      </c>
      <c r="N193" s="128"/>
      <c r="O193" s="154">
        <f>IFERROR(VLOOKUP((LEFT(VLOOKUP($L193,'2-2 引出数据_合同数据仓库'!$B$2:$BP$10000,64,FALSE),15)&amp;(RIGHT(VLOOKUP($L193,'2-2 引出数据_合同数据仓库'!$B$2:$BP$10000,64,FALSE),4)+1)),'2-2 引出数据_合同数据仓库'!$B$2:$BP$10000,3,FALSE),0)</f>
        <v>0</v>
      </c>
      <c r="P193" s="128"/>
      <c r="Q193" s="128">
        <f>IFERROR(VLOOKUP($L193,'2-2 引出数据_合同数据仓库'!$B$2:$BP$10000,28,FALSE),0)</f>
        <v>0</v>
      </c>
      <c r="R193" s="128">
        <f>IFERROR(VLOOKUP($L193,'2-2 引出数据_合同数据仓库'!$B$2:$BP$10000,29,FALSE),0)</f>
        <v>0</v>
      </c>
      <c r="S193" s="128">
        <f>IFERROR(VLOOKUP($L193,'2-2 引出数据_合同数据仓库'!$B$2:$BP$10000,4,FALSE),0)</f>
        <v>0</v>
      </c>
      <c r="T193" s="128"/>
      <c r="U193" s="128">
        <f>IFERROR(VLOOKUP($L193,'2-2 引出数据_合同数据仓库'!$B$2:$BP$10000,15,FALSE),0)</f>
        <v>0</v>
      </c>
      <c r="V193" s="128">
        <f t="shared" si="2267"/>
        <v>0</v>
      </c>
      <c r="W193" s="128"/>
      <c r="X193" s="160">
        <v>45658</v>
      </c>
      <c r="Y193" s="160">
        <f t="shared" si="2268"/>
        <v>45688</v>
      </c>
      <c r="Z193" s="164">
        <f t="shared" si="2269"/>
        <v>0</v>
      </c>
      <c r="AA193" s="160">
        <f t="shared" si="2270"/>
        <v>45689</v>
      </c>
      <c r="AB193" s="160">
        <f t="shared" si="2271"/>
        <v>45716</v>
      </c>
      <c r="AC193" s="164">
        <f t="shared" si="2272"/>
        <v>0</v>
      </c>
      <c r="AD193" s="160">
        <f t="shared" si="2273"/>
        <v>45717</v>
      </c>
      <c r="AE193" s="160">
        <f t="shared" si="2274"/>
        <v>45747</v>
      </c>
      <c r="AF193" s="164">
        <f t="shared" si="2275"/>
        <v>0</v>
      </c>
      <c r="AG193" s="160">
        <f t="shared" si="2276"/>
        <v>45748</v>
      </c>
      <c r="AH193" s="160">
        <f t="shared" si="2277"/>
        <v>45777</v>
      </c>
      <c r="AI193" s="164">
        <f t="shared" si="2278"/>
        <v>0</v>
      </c>
      <c r="AJ193" s="160">
        <f t="shared" si="2279"/>
        <v>45778</v>
      </c>
      <c r="AK193" s="160">
        <f t="shared" si="2280"/>
        <v>45808</v>
      </c>
      <c r="AL193" s="164">
        <f t="shared" si="2281"/>
        <v>0</v>
      </c>
      <c r="AM193" s="160">
        <f t="shared" si="2282"/>
        <v>45809</v>
      </c>
      <c r="AN193" s="160">
        <f t="shared" si="2283"/>
        <v>45838</v>
      </c>
      <c r="AO193" s="164">
        <f t="shared" si="2284"/>
        <v>0</v>
      </c>
      <c r="AP193" s="160">
        <f t="shared" si="2285"/>
        <v>45839</v>
      </c>
      <c r="AQ193" s="160">
        <f t="shared" si="2286"/>
        <v>45869</v>
      </c>
      <c r="AR193" s="164">
        <f t="shared" si="2287"/>
        <v>0</v>
      </c>
      <c r="AS193" s="160">
        <f t="shared" si="2288"/>
        <v>45870</v>
      </c>
      <c r="AT193" s="160">
        <f t="shared" si="2289"/>
        <v>45900</v>
      </c>
      <c r="AU193" s="164">
        <f t="shared" si="2290"/>
        <v>0</v>
      </c>
      <c r="AV193" s="160">
        <f t="shared" si="2291"/>
        <v>45901</v>
      </c>
      <c r="AW193" s="160">
        <f t="shared" si="2292"/>
        <v>45930</v>
      </c>
      <c r="AX193" s="164">
        <f t="shared" si="2293"/>
        <v>0</v>
      </c>
      <c r="AY193" s="160">
        <f t="shared" si="2294"/>
        <v>45931</v>
      </c>
      <c r="AZ193" s="160">
        <f t="shared" si="2295"/>
        <v>45961</v>
      </c>
      <c r="BA193" s="164">
        <f t="shared" si="2296"/>
        <v>0</v>
      </c>
      <c r="BB193" s="160">
        <f t="shared" si="2297"/>
        <v>45962</v>
      </c>
      <c r="BC193" s="160">
        <f t="shared" si="2298"/>
        <v>45991</v>
      </c>
      <c r="BD193" s="164">
        <f t="shared" si="2299"/>
        <v>0</v>
      </c>
      <c r="BE193" s="160">
        <f t="shared" si="2300"/>
        <v>45992</v>
      </c>
      <c r="BF193" s="160">
        <f t="shared" si="2301"/>
        <v>46022</v>
      </c>
      <c r="BG193" s="164">
        <f t="shared" si="2302"/>
        <v>0</v>
      </c>
      <c r="BH193" s="160">
        <v>46023</v>
      </c>
      <c r="BI193" s="160">
        <f t="shared" si="2303"/>
        <v>46053</v>
      </c>
      <c r="BJ193" s="164">
        <f t="shared" si="2304"/>
        <v>0</v>
      </c>
      <c r="BK193" s="160">
        <f t="shared" si="2305"/>
        <v>46054</v>
      </c>
      <c r="BL193" s="160">
        <f t="shared" si="2306"/>
        <v>46081</v>
      </c>
      <c r="BM193" s="164">
        <f t="shared" si="2307"/>
        <v>0</v>
      </c>
      <c r="BN193" s="160">
        <f t="shared" si="2308"/>
        <v>46082</v>
      </c>
      <c r="BO193" s="160">
        <f t="shared" si="2309"/>
        <v>46112</v>
      </c>
      <c r="BP193" s="164">
        <f t="shared" si="2310"/>
        <v>0</v>
      </c>
      <c r="BQ193" s="160">
        <f t="shared" si="2311"/>
        <v>46113</v>
      </c>
      <c r="BR193" s="160">
        <f t="shared" si="2312"/>
        <v>46142</v>
      </c>
      <c r="BS193" s="164">
        <f t="shared" si="2313"/>
        <v>0</v>
      </c>
      <c r="BT193" s="160">
        <f t="shared" si="2314"/>
        <v>46143</v>
      </c>
      <c r="BU193" s="160">
        <f t="shared" si="2315"/>
        <v>46173</v>
      </c>
      <c r="BV193" s="164">
        <f t="shared" si="2316"/>
        <v>0</v>
      </c>
      <c r="BW193" s="160">
        <f t="shared" si="2317"/>
        <v>46174</v>
      </c>
      <c r="BX193" s="160">
        <f t="shared" si="2318"/>
        <v>46203</v>
      </c>
      <c r="BY193" s="164">
        <f t="shared" si="2319"/>
        <v>0</v>
      </c>
      <c r="BZ193" s="160">
        <f t="shared" si="2320"/>
        <v>46204</v>
      </c>
      <c r="CA193" s="160">
        <f t="shared" si="2321"/>
        <v>46234</v>
      </c>
      <c r="CB193" s="164">
        <f t="shared" si="2322"/>
        <v>0</v>
      </c>
      <c r="CC193" s="160">
        <f t="shared" si="2323"/>
        <v>46235</v>
      </c>
      <c r="CD193" s="160">
        <f t="shared" si="2324"/>
        <v>46265</v>
      </c>
      <c r="CE193" s="164">
        <f t="shared" si="2325"/>
        <v>0</v>
      </c>
      <c r="CF193" s="160">
        <f t="shared" si="2326"/>
        <v>46266</v>
      </c>
      <c r="CG193" s="160">
        <f t="shared" si="2327"/>
        <v>46295</v>
      </c>
      <c r="CH193" s="164">
        <f t="shared" si="2328"/>
        <v>0</v>
      </c>
      <c r="CI193" s="160">
        <f t="shared" si="2329"/>
        <v>46296</v>
      </c>
      <c r="CJ193" s="160">
        <f t="shared" si="2330"/>
        <v>46326</v>
      </c>
      <c r="CK193" s="164">
        <f t="shared" si="2331"/>
        <v>0</v>
      </c>
      <c r="CL193" s="160">
        <f t="shared" si="2332"/>
        <v>46327</v>
      </c>
      <c r="CM193" s="160">
        <f t="shared" si="2333"/>
        <v>46356</v>
      </c>
      <c r="CN193" s="164">
        <f t="shared" si="2334"/>
        <v>0</v>
      </c>
      <c r="CO193" s="160">
        <f t="shared" si="2335"/>
        <v>46357</v>
      </c>
      <c r="CP193" s="160">
        <f t="shared" si="2336"/>
        <v>46387</v>
      </c>
      <c r="CQ193" s="164">
        <f t="shared" si="2337"/>
        <v>0</v>
      </c>
    </row>
    <row r="194" s="86" customFormat="1" ht="24" customHeight="1" outlineLevel="4" spans="1:95">
      <c r="A194" s="125"/>
      <c r="B194" s="126"/>
      <c r="C194" s="127"/>
      <c r="D194" s="125"/>
      <c r="E194" s="126"/>
      <c r="F194" s="126"/>
      <c r="G194" s="126"/>
      <c r="H194" s="128"/>
      <c r="I194" s="128"/>
      <c r="J194" s="128">
        <f t="shared" si="1570"/>
        <v>0</v>
      </c>
      <c r="K194" s="128">
        <f t="shared" si="2338"/>
        <v>3</v>
      </c>
      <c r="L194" s="153"/>
      <c r="M194" s="154">
        <f>IFERROR(VLOOKUP($L194,'2-2 引出数据_合同数据仓库'!$B$2:$BP$10000,3,FALSE),0)</f>
        <v>0</v>
      </c>
      <c r="N194" s="128"/>
      <c r="O194" s="154">
        <f>IFERROR(VLOOKUP((LEFT(VLOOKUP($L194,'2-2 引出数据_合同数据仓库'!$B$2:$BP$10000,64,FALSE),15)&amp;(RIGHT(VLOOKUP($L194,'2-2 引出数据_合同数据仓库'!$B$2:$BP$10000,64,FALSE),4)+1)),'2-2 引出数据_合同数据仓库'!$B$2:$BP$10000,3,FALSE),0)</f>
        <v>0</v>
      </c>
      <c r="P194" s="128"/>
      <c r="Q194" s="128">
        <f>IFERROR(VLOOKUP($L194,'2-2 引出数据_合同数据仓库'!$B$2:$BP$10000,28,FALSE),0)</f>
        <v>0</v>
      </c>
      <c r="R194" s="128">
        <f>IFERROR(VLOOKUP($L194,'2-2 引出数据_合同数据仓库'!$B$2:$BP$10000,29,FALSE),0)</f>
        <v>0</v>
      </c>
      <c r="S194" s="128">
        <f>IFERROR(VLOOKUP($L194,'2-2 引出数据_合同数据仓库'!$B$2:$BP$10000,4,FALSE),0)</f>
        <v>0</v>
      </c>
      <c r="T194" s="128"/>
      <c r="U194" s="128">
        <f>IFERROR(VLOOKUP($L194,'2-2 引出数据_合同数据仓库'!$B$2:$BP$10000,15,FALSE),0)</f>
        <v>0</v>
      </c>
      <c r="V194" s="128">
        <f t="shared" si="2267"/>
        <v>0</v>
      </c>
      <c r="W194" s="128"/>
      <c r="X194" s="160">
        <v>45658</v>
      </c>
      <c r="Y194" s="160">
        <f t="shared" si="2268"/>
        <v>45688</v>
      </c>
      <c r="Z194" s="164">
        <f t="shared" si="2269"/>
        <v>0</v>
      </c>
      <c r="AA194" s="160">
        <f t="shared" si="2270"/>
        <v>45689</v>
      </c>
      <c r="AB194" s="160">
        <f t="shared" si="2271"/>
        <v>45716</v>
      </c>
      <c r="AC194" s="164">
        <f t="shared" si="2272"/>
        <v>0</v>
      </c>
      <c r="AD194" s="160">
        <f t="shared" si="2273"/>
        <v>45717</v>
      </c>
      <c r="AE194" s="160">
        <f t="shared" si="2274"/>
        <v>45747</v>
      </c>
      <c r="AF194" s="164">
        <f t="shared" si="2275"/>
        <v>0</v>
      </c>
      <c r="AG194" s="160">
        <f t="shared" si="2276"/>
        <v>45748</v>
      </c>
      <c r="AH194" s="160">
        <f t="shared" si="2277"/>
        <v>45777</v>
      </c>
      <c r="AI194" s="164">
        <f t="shared" si="2278"/>
        <v>0</v>
      </c>
      <c r="AJ194" s="160">
        <f t="shared" si="2279"/>
        <v>45778</v>
      </c>
      <c r="AK194" s="160">
        <f t="shared" si="2280"/>
        <v>45808</v>
      </c>
      <c r="AL194" s="164">
        <f t="shared" si="2281"/>
        <v>0</v>
      </c>
      <c r="AM194" s="160">
        <f t="shared" si="2282"/>
        <v>45809</v>
      </c>
      <c r="AN194" s="160">
        <f t="shared" si="2283"/>
        <v>45838</v>
      </c>
      <c r="AO194" s="164">
        <f t="shared" si="2284"/>
        <v>0</v>
      </c>
      <c r="AP194" s="160">
        <f t="shared" si="2285"/>
        <v>45839</v>
      </c>
      <c r="AQ194" s="160">
        <f t="shared" si="2286"/>
        <v>45869</v>
      </c>
      <c r="AR194" s="164">
        <f t="shared" si="2287"/>
        <v>0</v>
      </c>
      <c r="AS194" s="160">
        <f t="shared" si="2288"/>
        <v>45870</v>
      </c>
      <c r="AT194" s="160">
        <f t="shared" si="2289"/>
        <v>45900</v>
      </c>
      <c r="AU194" s="164">
        <f t="shared" si="2290"/>
        <v>0</v>
      </c>
      <c r="AV194" s="160">
        <f t="shared" si="2291"/>
        <v>45901</v>
      </c>
      <c r="AW194" s="160">
        <f t="shared" si="2292"/>
        <v>45930</v>
      </c>
      <c r="AX194" s="164">
        <f t="shared" si="2293"/>
        <v>0</v>
      </c>
      <c r="AY194" s="160">
        <f t="shared" si="2294"/>
        <v>45931</v>
      </c>
      <c r="AZ194" s="160">
        <f t="shared" si="2295"/>
        <v>45961</v>
      </c>
      <c r="BA194" s="164">
        <f t="shared" si="2296"/>
        <v>0</v>
      </c>
      <c r="BB194" s="160">
        <f t="shared" si="2297"/>
        <v>45962</v>
      </c>
      <c r="BC194" s="160">
        <f t="shared" si="2298"/>
        <v>45991</v>
      </c>
      <c r="BD194" s="164">
        <f t="shared" si="2299"/>
        <v>0</v>
      </c>
      <c r="BE194" s="160">
        <f t="shared" si="2300"/>
        <v>45992</v>
      </c>
      <c r="BF194" s="160">
        <f t="shared" si="2301"/>
        <v>46022</v>
      </c>
      <c r="BG194" s="164">
        <f t="shared" si="2302"/>
        <v>0</v>
      </c>
      <c r="BH194" s="160">
        <v>46023</v>
      </c>
      <c r="BI194" s="160">
        <f t="shared" si="2303"/>
        <v>46053</v>
      </c>
      <c r="BJ194" s="164">
        <f t="shared" si="2304"/>
        <v>0</v>
      </c>
      <c r="BK194" s="160">
        <f t="shared" si="2305"/>
        <v>46054</v>
      </c>
      <c r="BL194" s="160">
        <f t="shared" si="2306"/>
        <v>46081</v>
      </c>
      <c r="BM194" s="164">
        <f t="shared" si="2307"/>
        <v>0</v>
      </c>
      <c r="BN194" s="160">
        <f t="shared" si="2308"/>
        <v>46082</v>
      </c>
      <c r="BO194" s="160">
        <f t="shared" si="2309"/>
        <v>46112</v>
      </c>
      <c r="BP194" s="164">
        <f t="shared" si="2310"/>
        <v>0</v>
      </c>
      <c r="BQ194" s="160">
        <f t="shared" si="2311"/>
        <v>46113</v>
      </c>
      <c r="BR194" s="160">
        <f t="shared" si="2312"/>
        <v>46142</v>
      </c>
      <c r="BS194" s="164">
        <f t="shared" si="2313"/>
        <v>0</v>
      </c>
      <c r="BT194" s="160">
        <f t="shared" si="2314"/>
        <v>46143</v>
      </c>
      <c r="BU194" s="160">
        <f t="shared" si="2315"/>
        <v>46173</v>
      </c>
      <c r="BV194" s="164">
        <f t="shared" si="2316"/>
        <v>0</v>
      </c>
      <c r="BW194" s="160">
        <f t="shared" si="2317"/>
        <v>46174</v>
      </c>
      <c r="BX194" s="160">
        <f t="shared" si="2318"/>
        <v>46203</v>
      </c>
      <c r="BY194" s="164">
        <f t="shared" si="2319"/>
        <v>0</v>
      </c>
      <c r="BZ194" s="160">
        <f t="shared" si="2320"/>
        <v>46204</v>
      </c>
      <c r="CA194" s="160">
        <f t="shared" si="2321"/>
        <v>46234</v>
      </c>
      <c r="CB194" s="164">
        <f t="shared" si="2322"/>
        <v>0</v>
      </c>
      <c r="CC194" s="160">
        <f t="shared" si="2323"/>
        <v>46235</v>
      </c>
      <c r="CD194" s="160">
        <f t="shared" si="2324"/>
        <v>46265</v>
      </c>
      <c r="CE194" s="164">
        <f t="shared" si="2325"/>
        <v>0</v>
      </c>
      <c r="CF194" s="160">
        <f t="shared" si="2326"/>
        <v>46266</v>
      </c>
      <c r="CG194" s="160">
        <f t="shared" si="2327"/>
        <v>46295</v>
      </c>
      <c r="CH194" s="164">
        <f t="shared" si="2328"/>
        <v>0</v>
      </c>
      <c r="CI194" s="160">
        <f t="shared" si="2329"/>
        <v>46296</v>
      </c>
      <c r="CJ194" s="160">
        <f t="shared" si="2330"/>
        <v>46326</v>
      </c>
      <c r="CK194" s="164">
        <f t="shared" si="2331"/>
        <v>0</v>
      </c>
      <c r="CL194" s="160">
        <f t="shared" si="2332"/>
        <v>46327</v>
      </c>
      <c r="CM194" s="160">
        <f t="shared" si="2333"/>
        <v>46356</v>
      </c>
      <c r="CN194" s="164">
        <f t="shared" si="2334"/>
        <v>0</v>
      </c>
      <c r="CO194" s="160">
        <f t="shared" si="2335"/>
        <v>46357</v>
      </c>
      <c r="CP194" s="160">
        <f t="shared" si="2336"/>
        <v>46387</v>
      </c>
      <c r="CQ194" s="164">
        <f t="shared" si="2337"/>
        <v>0</v>
      </c>
    </row>
    <row r="195" s="86" customFormat="1" ht="24" customHeight="1" outlineLevel="4" spans="1:95">
      <c r="A195" s="125"/>
      <c r="B195" s="126"/>
      <c r="C195" s="127"/>
      <c r="D195" s="125"/>
      <c r="E195" s="126"/>
      <c r="F195" s="126"/>
      <c r="G195" s="126"/>
      <c r="H195" s="128"/>
      <c r="I195" s="128"/>
      <c r="J195" s="128">
        <f t="shared" si="1570"/>
        <v>0</v>
      </c>
      <c r="K195" s="128">
        <f t="shared" si="2338"/>
        <v>4</v>
      </c>
      <c r="L195" s="153"/>
      <c r="M195" s="154">
        <f>IFERROR(VLOOKUP($L195,'2-2 引出数据_合同数据仓库'!$B$2:$BP$10000,3,FALSE),0)</f>
        <v>0</v>
      </c>
      <c r="N195" s="128"/>
      <c r="O195" s="154">
        <f>IFERROR(VLOOKUP((LEFT(VLOOKUP($L195,'2-2 引出数据_合同数据仓库'!$B$2:$BP$10000,64,FALSE),15)&amp;(RIGHT(VLOOKUP($L195,'2-2 引出数据_合同数据仓库'!$B$2:$BP$10000,64,FALSE),4)+1)),'2-2 引出数据_合同数据仓库'!$B$2:$BP$10000,3,FALSE),0)</f>
        <v>0</v>
      </c>
      <c r="P195" s="128"/>
      <c r="Q195" s="128">
        <f>IFERROR(VLOOKUP($L195,'2-2 引出数据_合同数据仓库'!$B$2:$BP$10000,28,FALSE),0)</f>
        <v>0</v>
      </c>
      <c r="R195" s="128">
        <f>IFERROR(VLOOKUP($L195,'2-2 引出数据_合同数据仓库'!$B$2:$BP$10000,29,FALSE),0)</f>
        <v>0</v>
      </c>
      <c r="S195" s="128">
        <f>IFERROR(VLOOKUP($L195,'2-2 引出数据_合同数据仓库'!$B$2:$BP$10000,4,FALSE),0)</f>
        <v>0</v>
      </c>
      <c r="T195" s="128"/>
      <c r="U195" s="128">
        <f>IFERROR(VLOOKUP($L195,'2-2 引出数据_合同数据仓库'!$B$2:$BP$10000,15,FALSE),0)</f>
        <v>0</v>
      </c>
      <c r="V195" s="128">
        <f t="shared" si="2267"/>
        <v>0</v>
      </c>
      <c r="W195" s="128"/>
      <c r="X195" s="160">
        <v>45658</v>
      </c>
      <c r="Y195" s="160">
        <f t="shared" si="2268"/>
        <v>45688</v>
      </c>
      <c r="Z195" s="164">
        <f t="shared" si="2269"/>
        <v>0</v>
      </c>
      <c r="AA195" s="160">
        <f t="shared" si="2270"/>
        <v>45689</v>
      </c>
      <c r="AB195" s="160">
        <f t="shared" si="2271"/>
        <v>45716</v>
      </c>
      <c r="AC195" s="164">
        <f t="shared" si="2272"/>
        <v>0</v>
      </c>
      <c r="AD195" s="160">
        <f t="shared" si="2273"/>
        <v>45717</v>
      </c>
      <c r="AE195" s="160">
        <f t="shared" si="2274"/>
        <v>45747</v>
      </c>
      <c r="AF195" s="164">
        <f t="shared" si="2275"/>
        <v>0</v>
      </c>
      <c r="AG195" s="160">
        <f t="shared" si="2276"/>
        <v>45748</v>
      </c>
      <c r="AH195" s="160">
        <f t="shared" si="2277"/>
        <v>45777</v>
      </c>
      <c r="AI195" s="164">
        <f t="shared" si="2278"/>
        <v>0</v>
      </c>
      <c r="AJ195" s="160">
        <f t="shared" si="2279"/>
        <v>45778</v>
      </c>
      <c r="AK195" s="160">
        <f t="shared" si="2280"/>
        <v>45808</v>
      </c>
      <c r="AL195" s="164">
        <f t="shared" si="2281"/>
        <v>0</v>
      </c>
      <c r="AM195" s="160">
        <f t="shared" si="2282"/>
        <v>45809</v>
      </c>
      <c r="AN195" s="160">
        <f t="shared" si="2283"/>
        <v>45838</v>
      </c>
      <c r="AO195" s="164">
        <f t="shared" si="2284"/>
        <v>0</v>
      </c>
      <c r="AP195" s="160">
        <f t="shared" si="2285"/>
        <v>45839</v>
      </c>
      <c r="AQ195" s="160">
        <f t="shared" si="2286"/>
        <v>45869</v>
      </c>
      <c r="AR195" s="164">
        <f t="shared" si="2287"/>
        <v>0</v>
      </c>
      <c r="AS195" s="160">
        <f t="shared" si="2288"/>
        <v>45870</v>
      </c>
      <c r="AT195" s="160">
        <f t="shared" si="2289"/>
        <v>45900</v>
      </c>
      <c r="AU195" s="164">
        <f t="shared" si="2290"/>
        <v>0</v>
      </c>
      <c r="AV195" s="160">
        <f t="shared" si="2291"/>
        <v>45901</v>
      </c>
      <c r="AW195" s="160">
        <f t="shared" si="2292"/>
        <v>45930</v>
      </c>
      <c r="AX195" s="164">
        <f t="shared" si="2293"/>
        <v>0</v>
      </c>
      <c r="AY195" s="160">
        <f t="shared" si="2294"/>
        <v>45931</v>
      </c>
      <c r="AZ195" s="160">
        <f t="shared" si="2295"/>
        <v>45961</v>
      </c>
      <c r="BA195" s="164">
        <f t="shared" si="2296"/>
        <v>0</v>
      </c>
      <c r="BB195" s="160">
        <f t="shared" si="2297"/>
        <v>45962</v>
      </c>
      <c r="BC195" s="160">
        <f t="shared" si="2298"/>
        <v>45991</v>
      </c>
      <c r="BD195" s="164">
        <f t="shared" si="2299"/>
        <v>0</v>
      </c>
      <c r="BE195" s="160">
        <f t="shared" si="2300"/>
        <v>45992</v>
      </c>
      <c r="BF195" s="160">
        <f t="shared" si="2301"/>
        <v>46022</v>
      </c>
      <c r="BG195" s="164">
        <f t="shared" si="2302"/>
        <v>0</v>
      </c>
      <c r="BH195" s="160">
        <v>46023</v>
      </c>
      <c r="BI195" s="160">
        <f t="shared" si="2303"/>
        <v>46053</v>
      </c>
      <c r="BJ195" s="164">
        <f t="shared" si="2304"/>
        <v>0</v>
      </c>
      <c r="BK195" s="160">
        <f t="shared" si="2305"/>
        <v>46054</v>
      </c>
      <c r="BL195" s="160">
        <f t="shared" si="2306"/>
        <v>46081</v>
      </c>
      <c r="BM195" s="164">
        <f t="shared" si="2307"/>
        <v>0</v>
      </c>
      <c r="BN195" s="160">
        <f t="shared" si="2308"/>
        <v>46082</v>
      </c>
      <c r="BO195" s="160">
        <f t="shared" si="2309"/>
        <v>46112</v>
      </c>
      <c r="BP195" s="164">
        <f t="shared" si="2310"/>
        <v>0</v>
      </c>
      <c r="BQ195" s="160">
        <f t="shared" si="2311"/>
        <v>46113</v>
      </c>
      <c r="BR195" s="160">
        <f t="shared" si="2312"/>
        <v>46142</v>
      </c>
      <c r="BS195" s="164">
        <f t="shared" si="2313"/>
        <v>0</v>
      </c>
      <c r="BT195" s="160">
        <f t="shared" si="2314"/>
        <v>46143</v>
      </c>
      <c r="BU195" s="160">
        <f t="shared" si="2315"/>
        <v>46173</v>
      </c>
      <c r="BV195" s="164">
        <f t="shared" si="2316"/>
        <v>0</v>
      </c>
      <c r="BW195" s="160">
        <f t="shared" si="2317"/>
        <v>46174</v>
      </c>
      <c r="BX195" s="160">
        <f t="shared" si="2318"/>
        <v>46203</v>
      </c>
      <c r="BY195" s="164">
        <f t="shared" si="2319"/>
        <v>0</v>
      </c>
      <c r="BZ195" s="160">
        <f t="shared" si="2320"/>
        <v>46204</v>
      </c>
      <c r="CA195" s="160">
        <f t="shared" si="2321"/>
        <v>46234</v>
      </c>
      <c r="CB195" s="164">
        <f t="shared" si="2322"/>
        <v>0</v>
      </c>
      <c r="CC195" s="160">
        <f t="shared" si="2323"/>
        <v>46235</v>
      </c>
      <c r="CD195" s="160">
        <f t="shared" si="2324"/>
        <v>46265</v>
      </c>
      <c r="CE195" s="164">
        <f t="shared" si="2325"/>
        <v>0</v>
      </c>
      <c r="CF195" s="160">
        <f t="shared" si="2326"/>
        <v>46266</v>
      </c>
      <c r="CG195" s="160">
        <f t="shared" si="2327"/>
        <v>46295</v>
      </c>
      <c r="CH195" s="164">
        <f t="shared" si="2328"/>
        <v>0</v>
      </c>
      <c r="CI195" s="160">
        <f t="shared" si="2329"/>
        <v>46296</v>
      </c>
      <c r="CJ195" s="160">
        <f t="shared" si="2330"/>
        <v>46326</v>
      </c>
      <c r="CK195" s="164">
        <f t="shared" si="2331"/>
        <v>0</v>
      </c>
      <c r="CL195" s="160">
        <f t="shared" si="2332"/>
        <v>46327</v>
      </c>
      <c r="CM195" s="160">
        <f t="shared" si="2333"/>
        <v>46356</v>
      </c>
      <c r="CN195" s="164">
        <f t="shared" si="2334"/>
        <v>0</v>
      </c>
      <c r="CO195" s="160">
        <f t="shared" si="2335"/>
        <v>46357</v>
      </c>
      <c r="CP195" s="160">
        <f t="shared" si="2336"/>
        <v>46387</v>
      </c>
      <c r="CQ195" s="164">
        <f t="shared" si="2337"/>
        <v>0</v>
      </c>
    </row>
    <row r="196" s="86" customFormat="1" ht="24" customHeight="1" outlineLevel="4" spans="1:95">
      <c r="A196" s="129" t="s">
        <v>2806</v>
      </c>
      <c r="B196" s="130"/>
      <c r="C196" s="130"/>
      <c r="D196" s="130"/>
      <c r="E196" s="130"/>
      <c r="F196" s="130"/>
      <c r="G196" s="131"/>
      <c r="H196" s="132"/>
      <c r="I196" s="132"/>
      <c r="J196" s="132"/>
      <c r="K196" s="132"/>
      <c r="L196" s="155"/>
      <c r="M196" s="155"/>
      <c r="N196" s="132"/>
      <c r="O196" s="132"/>
      <c r="P196" s="132"/>
      <c r="Q196" s="132"/>
      <c r="R196" s="132"/>
      <c r="S196" s="132"/>
      <c r="T196" s="132"/>
      <c r="U196" s="132"/>
      <c r="V196" s="132"/>
      <c r="W196" s="132"/>
      <c r="X196" s="132"/>
      <c r="Y196" s="132"/>
      <c r="Z196" s="132"/>
      <c r="AA196" s="132"/>
      <c r="AB196" s="132"/>
      <c r="AC196" s="132"/>
      <c r="AD196" s="132"/>
      <c r="AE196" s="132"/>
      <c r="AF196" s="132"/>
      <c r="AG196" s="132"/>
      <c r="AH196" s="132"/>
      <c r="AI196" s="132"/>
      <c r="AJ196" s="132"/>
      <c r="AK196" s="132"/>
      <c r="AL196" s="132"/>
      <c r="AM196" s="132"/>
      <c r="AN196" s="132"/>
      <c r="AO196" s="132"/>
      <c r="AP196" s="132"/>
      <c r="AQ196" s="132"/>
      <c r="AR196" s="132"/>
      <c r="AS196" s="132"/>
      <c r="AT196" s="132"/>
      <c r="AU196" s="132"/>
      <c r="AV196" s="132"/>
      <c r="AW196" s="132"/>
      <c r="AX196" s="132"/>
      <c r="AY196" s="132"/>
      <c r="AZ196" s="132"/>
      <c r="BA196" s="132"/>
      <c r="BB196" s="132"/>
      <c r="BC196" s="132"/>
      <c r="BD196" s="132"/>
      <c r="BE196" s="132"/>
      <c r="BF196" s="132"/>
      <c r="BG196" s="132"/>
      <c r="BH196" s="132"/>
      <c r="BI196" s="132"/>
      <c r="BJ196" s="132"/>
      <c r="BK196" s="132"/>
      <c r="BL196" s="132"/>
      <c r="BM196" s="132"/>
      <c r="BN196" s="132"/>
      <c r="BO196" s="132"/>
      <c r="BP196" s="132"/>
      <c r="BQ196" s="132"/>
      <c r="BR196" s="132"/>
      <c r="BS196" s="132"/>
      <c r="BT196" s="132"/>
      <c r="BU196" s="132"/>
      <c r="BV196" s="132"/>
      <c r="BW196" s="132"/>
      <c r="BX196" s="132"/>
      <c r="BY196" s="132"/>
      <c r="BZ196" s="132"/>
      <c r="CA196" s="132"/>
      <c r="CB196" s="132"/>
      <c r="CC196" s="132"/>
      <c r="CD196" s="132"/>
      <c r="CE196" s="132"/>
      <c r="CF196" s="132"/>
      <c r="CG196" s="132"/>
      <c r="CH196" s="132"/>
      <c r="CI196" s="132"/>
      <c r="CJ196" s="132"/>
      <c r="CK196" s="132"/>
      <c r="CL196" s="132"/>
      <c r="CM196" s="132"/>
      <c r="CN196" s="132"/>
      <c r="CO196" s="132"/>
      <c r="CP196" s="132"/>
      <c r="CQ196" s="132"/>
    </row>
    <row r="197" ht="24" customHeight="1" outlineLevel="3" spans="1:95">
      <c r="A197" s="121"/>
      <c r="B197" s="122" t="s">
        <v>784</v>
      </c>
      <c r="C197" s="123" t="s">
        <v>1141</v>
      </c>
      <c r="D197" s="121" t="s">
        <v>2418</v>
      </c>
      <c r="E197" s="122"/>
      <c r="F197" s="122"/>
      <c r="G197" s="122"/>
      <c r="H197" s="124">
        <f>X197+AA197+AD197+AG197+AJ197+AM197+AP197+AS197+AV197+AY197+BB197+BE197</f>
        <v>0</v>
      </c>
      <c r="I197" s="124">
        <f>Y197+AB197+AE197+AH197+AK197+AN197+AQ197+AT197+AW197+AZ197+BC197+BF197</f>
        <v>0</v>
      </c>
      <c r="J197" s="124">
        <f t="shared" ref="J197:J260" si="2339">Z197+AC197+AF197+AI197+AL197+AO197+AR197+AU197+AX197+BA197+BD197+BG197</f>
        <v>0</v>
      </c>
      <c r="K197" s="124"/>
      <c r="L197" s="152"/>
      <c r="M197" s="152"/>
      <c r="N197" s="124"/>
      <c r="O197" s="124"/>
      <c r="P197" s="124"/>
      <c r="Q197" s="124"/>
      <c r="R197" s="124"/>
      <c r="S197" s="124"/>
      <c r="T197" s="124"/>
      <c r="U197" s="124"/>
      <c r="V197" s="124"/>
      <c r="W197" s="124"/>
      <c r="X197" s="124">
        <f>VLOOKUP($C197,'1 预算编制表单'!$C:$BJ,27,FALSE)</f>
        <v>0</v>
      </c>
      <c r="Y197" s="124">
        <f>X197-Z197</f>
        <v>0</v>
      </c>
      <c r="Z197" s="124">
        <f>SUM(Z198:Z202)</f>
        <v>0</v>
      </c>
      <c r="AA197" s="124">
        <f>VLOOKUP($C197,'1 预算编制表单'!$C:$BJ,30,FALSE)</f>
        <v>0</v>
      </c>
      <c r="AB197" s="124">
        <f>AA197-AC197</f>
        <v>0</v>
      </c>
      <c r="AC197" s="124">
        <f>SUM(AC198:AC202)</f>
        <v>0</v>
      </c>
      <c r="AD197" s="124">
        <f>VLOOKUP($C197,'1 预算编制表单'!$C:$BJ,33,FALSE)</f>
        <v>0</v>
      </c>
      <c r="AE197" s="124">
        <f>AD197-AF197</f>
        <v>0</v>
      </c>
      <c r="AF197" s="124">
        <f>SUM(AF198:AF202)</f>
        <v>0</v>
      </c>
      <c r="AG197" s="124">
        <f>VLOOKUP($C197,'1 预算编制表单'!$C:$BJ,36,FALSE)</f>
        <v>0</v>
      </c>
      <c r="AH197" s="124">
        <f>AG197-AI197</f>
        <v>0</v>
      </c>
      <c r="AI197" s="124">
        <f>SUM(AI198:AI202)</f>
        <v>0</v>
      </c>
      <c r="AJ197" s="124">
        <f>VLOOKUP($C197,'1 预算编制表单'!$C:$BJ,39,FALSE)</f>
        <v>0</v>
      </c>
      <c r="AK197" s="124">
        <f>AJ197-AL197</f>
        <v>0</v>
      </c>
      <c r="AL197" s="124">
        <f>SUM(AL198:AL202)</f>
        <v>0</v>
      </c>
      <c r="AM197" s="124">
        <f>VLOOKUP($C197,'1 预算编制表单'!$C:$BJ,42,FALSE)</f>
        <v>0</v>
      </c>
      <c r="AN197" s="124">
        <f>AM197-AO197</f>
        <v>0</v>
      </c>
      <c r="AO197" s="124">
        <f>SUM(AO198:AO202)</f>
        <v>0</v>
      </c>
      <c r="AP197" s="124">
        <f>VLOOKUP($C197,'1 预算编制表单'!$C:$BJ,45,FALSE)</f>
        <v>0</v>
      </c>
      <c r="AQ197" s="124">
        <f>AP197-AR197</f>
        <v>0</v>
      </c>
      <c r="AR197" s="124">
        <f>SUM(AR198:AR202)</f>
        <v>0</v>
      </c>
      <c r="AS197" s="124">
        <f>VLOOKUP($C197,'1 预算编制表单'!$C:$BJ,48,FALSE)</f>
        <v>0</v>
      </c>
      <c r="AT197" s="124">
        <f>AS197-AU197</f>
        <v>0</v>
      </c>
      <c r="AU197" s="124">
        <f>SUM(AU198:AU202)</f>
        <v>0</v>
      </c>
      <c r="AV197" s="124">
        <f>VLOOKUP($C197,'1 预算编制表单'!$C:$BJ,51,FALSE)</f>
        <v>0</v>
      </c>
      <c r="AW197" s="124">
        <f>AV197-AX197</f>
        <v>0</v>
      </c>
      <c r="AX197" s="124">
        <f>SUM(AX198:AX202)</f>
        <v>0</v>
      </c>
      <c r="AY197" s="124">
        <f>VLOOKUP($C197,'1 预算编制表单'!$C:$BJ,54,FALSE)</f>
        <v>0</v>
      </c>
      <c r="AZ197" s="124">
        <f>AY197-BA197</f>
        <v>0</v>
      </c>
      <c r="BA197" s="124">
        <f>SUM(BA198:BA202)</f>
        <v>0</v>
      </c>
      <c r="BB197" s="124">
        <f>VLOOKUP($C197,'1 预算编制表单'!$C:$BJ,57,FALSE)</f>
        <v>0</v>
      </c>
      <c r="BC197" s="124">
        <f>BB197-BD197</f>
        <v>0</v>
      </c>
      <c r="BD197" s="124">
        <f>SUM(BD198:BD202)</f>
        <v>0</v>
      </c>
      <c r="BE197" s="124">
        <f>VLOOKUP($C197,'1 预算编制表单'!$C:$BJ,60,FALSE)</f>
        <v>0</v>
      </c>
      <c r="BF197" s="124">
        <f>BE197-BG197</f>
        <v>0</v>
      </c>
      <c r="BG197" s="124">
        <f>SUM(BG198:BG202)</f>
        <v>0</v>
      </c>
      <c r="BH197" s="124">
        <f>VLOOKUP($C197,'1 预算编制表单'!$C:$BJ,27,FALSE)</f>
        <v>0</v>
      </c>
      <c r="BI197" s="124">
        <f>BH197-BJ197</f>
        <v>0</v>
      </c>
      <c r="BJ197" s="124">
        <f>SUM(BJ198:BJ202)</f>
        <v>0</v>
      </c>
      <c r="BK197" s="124">
        <f>VLOOKUP($C197,'1 预算编制表单'!$C:$BJ,30,FALSE)</f>
        <v>0</v>
      </c>
      <c r="BL197" s="124">
        <f>BK197-BM197</f>
        <v>0</v>
      </c>
      <c r="BM197" s="124">
        <f>SUM(BM198:BM202)</f>
        <v>0</v>
      </c>
      <c r="BN197" s="124">
        <f>VLOOKUP($C197,'1 预算编制表单'!$C:$BJ,33,FALSE)</f>
        <v>0</v>
      </c>
      <c r="BO197" s="124">
        <f>BN197-BP197</f>
        <v>0</v>
      </c>
      <c r="BP197" s="124">
        <f>SUM(BP198:BP202)</f>
        <v>0</v>
      </c>
      <c r="BQ197" s="124">
        <f>VLOOKUP($C197,'1 预算编制表单'!$C:$BJ,36,FALSE)</f>
        <v>0</v>
      </c>
      <c r="BR197" s="124">
        <f>BQ197-BS197</f>
        <v>0</v>
      </c>
      <c r="BS197" s="124">
        <f>SUM(BS198:BS202)</f>
        <v>0</v>
      </c>
      <c r="BT197" s="124">
        <f>VLOOKUP($C197,'1 预算编制表单'!$C:$BJ,39,FALSE)</f>
        <v>0</v>
      </c>
      <c r="BU197" s="124">
        <f>BT197-BV197</f>
        <v>0</v>
      </c>
      <c r="BV197" s="124">
        <f>SUM(BV198:BV202)</f>
        <v>0</v>
      </c>
      <c r="BW197" s="124">
        <f>VLOOKUP($C197,'1 预算编制表单'!$C:$BJ,42,FALSE)</f>
        <v>0</v>
      </c>
      <c r="BX197" s="124">
        <f>BW197-BY197</f>
        <v>0</v>
      </c>
      <c r="BY197" s="124">
        <f>SUM(BY198:BY202)</f>
        <v>0</v>
      </c>
      <c r="BZ197" s="124">
        <f>VLOOKUP($C197,'1 预算编制表单'!$C:$BJ,45,FALSE)</f>
        <v>0</v>
      </c>
      <c r="CA197" s="124">
        <f>BZ197-CB197</f>
        <v>0</v>
      </c>
      <c r="CB197" s="124">
        <f>SUM(CB198:CB202)</f>
        <v>0</v>
      </c>
      <c r="CC197" s="124">
        <f>VLOOKUP($C197,'1 预算编制表单'!$C:$BJ,48,FALSE)</f>
        <v>0</v>
      </c>
      <c r="CD197" s="124">
        <f>CC197-CE197</f>
        <v>0</v>
      </c>
      <c r="CE197" s="124">
        <f>SUM(CE198:CE202)</f>
        <v>0</v>
      </c>
      <c r="CF197" s="124">
        <f>VLOOKUP($C197,'1 预算编制表单'!$C:$BJ,51,FALSE)</f>
        <v>0</v>
      </c>
      <c r="CG197" s="124">
        <f>CF197-CH197</f>
        <v>0</v>
      </c>
      <c r="CH197" s="124">
        <f>SUM(CH198:CH202)</f>
        <v>0</v>
      </c>
      <c r="CI197" s="124">
        <f>VLOOKUP($C197,'1 预算编制表单'!$C:$BJ,54,FALSE)</f>
        <v>0</v>
      </c>
      <c r="CJ197" s="124">
        <f>CI197-CK197</f>
        <v>0</v>
      </c>
      <c r="CK197" s="124">
        <f>SUM(CK198:CK202)</f>
        <v>0</v>
      </c>
      <c r="CL197" s="124">
        <f>VLOOKUP($C197,'1 预算编制表单'!$C:$BJ,57,FALSE)</f>
        <v>0</v>
      </c>
      <c r="CM197" s="124">
        <f>CL197-CN197</f>
        <v>0</v>
      </c>
      <c r="CN197" s="124">
        <f>SUM(CN198:CN202)</f>
        <v>0</v>
      </c>
      <c r="CO197" s="124">
        <f>VLOOKUP($C197,'1 预算编制表单'!$C:$BJ,60,FALSE)</f>
        <v>0</v>
      </c>
      <c r="CP197" s="124">
        <f>CO197-CQ197</f>
        <v>0</v>
      </c>
      <c r="CQ197" s="124">
        <f>SUM(CQ198:CQ202)</f>
        <v>0</v>
      </c>
    </row>
    <row r="198" s="86" customFormat="1" ht="24" customHeight="1" outlineLevel="4" spans="1:95">
      <c r="A198" s="125"/>
      <c r="B198" s="126"/>
      <c r="C198" s="127"/>
      <c r="D198" s="125"/>
      <c r="E198" s="126"/>
      <c r="F198" s="126"/>
      <c r="G198" s="126"/>
      <c r="H198" s="128"/>
      <c r="I198" s="128"/>
      <c r="J198" s="128">
        <f t="shared" si="2339"/>
        <v>0</v>
      </c>
      <c r="K198" s="128">
        <v>1</v>
      </c>
      <c r="L198" s="153"/>
      <c r="M198" s="154">
        <f>IFERROR(VLOOKUP($L198,'2-2 引出数据_合同数据仓库'!$B$2:$BP$10000,3,FALSE),0)</f>
        <v>0</v>
      </c>
      <c r="N198" s="128"/>
      <c r="O198" s="154">
        <f>IFERROR(VLOOKUP((LEFT(VLOOKUP($L198,'2-2 引出数据_合同数据仓库'!$B$2:$BP$10000,64,FALSE),15)&amp;(RIGHT(VLOOKUP($L198,'2-2 引出数据_合同数据仓库'!$B$2:$BP$10000,64,FALSE),4)+1)),'2-2 引出数据_合同数据仓库'!$B$2:$BP$10000,3,FALSE),0)</f>
        <v>0</v>
      </c>
      <c r="P198" s="128"/>
      <c r="Q198" s="128">
        <f>IFERROR(VLOOKUP($L198,'2-2 引出数据_合同数据仓库'!$B$2:$BP$10000,28,FALSE),0)</f>
        <v>0</v>
      </c>
      <c r="R198" s="128">
        <f>IFERROR(VLOOKUP($L198,'2-2 引出数据_合同数据仓库'!$B$2:$BP$10000,29,FALSE),0)</f>
        <v>0</v>
      </c>
      <c r="S198" s="128">
        <f>IFERROR(VLOOKUP($L198,'2-2 引出数据_合同数据仓库'!$B$2:$BP$10000,4,FALSE),0)</f>
        <v>0</v>
      </c>
      <c r="T198" s="128"/>
      <c r="U198" s="128">
        <f>IFERROR(VLOOKUP($L198,'2-2 引出数据_合同数据仓库'!$B$2:$BP$10000,15,FALSE),0)</f>
        <v>0</v>
      </c>
      <c r="V198" s="128">
        <f t="shared" ref="V198:V201" si="2340">U198/(S198-R198+1)*365</f>
        <v>0</v>
      </c>
      <c r="W198" s="128"/>
      <c r="X198" s="160">
        <v>45658</v>
      </c>
      <c r="Y198" s="160">
        <f t="shared" ref="Y198:Y201" si="2341">X198+30</f>
        <v>45688</v>
      </c>
      <c r="Z198" s="164">
        <f t="shared" ref="Z198:Z201" si="2342">IFERROR(IF(($R198-Y198)&gt;=0,0,IF(($S198-X198)&lt;0,0,IF(AND(($S198-Y198)&gt;0,(X198-$R198)&gt;0),$V198/365*(Y198-X198+1),IF(AND(($S198-Y198)&lt;=0,(X198-$R198)&gt;0),$V198/365*($S198-X198+1),$V198/365*(Y198-$R198+1))))),0)</f>
        <v>0</v>
      </c>
      <c r="AA198" s="160">
        <f t="shared" ref="AA198:AA201" si="2343">Y198+1</f>
        <v>45689</v>
      </c>
      <c r="AB198" s="160">
        <f t="shared" ref="AB198:AB201" si="2344">AA198+27</f>
        <v>45716</v>
      </c>
      <c r="AC198" s="164">
        <f t="shared" ref="AC198:AC201" si="2345">IFERROR(IF(($R198-AB198)&gt;=0,0,IF(($S198-AA198)&lt;0,0,IF(AND(($S198-AB198)&gt;0,(AA198-$R198)&gt;0),$V198/365*(AB198-AA198+1),IF(AND(($S198-AB198)&lt;=0,(AA198-$R198)&gt;0),$V198/365*($S198-AA198+1),$V198/365*(AB198-$R198+1))))),0)</f>
        <v>0</v>
      </c>
      <c r="AD198" s="160">
        <f t="shared" ref="AD198:AD201" si="2346">AB198+1</f>
        <v>45717</v>
      </c>
      <c r="AE198" s="160">
        <f t="shared" ref="AE198:AE201" si="2347">AD198+30</f>
        <v>45747</v>
      </c>
      <c r="AF198" s="164">
        <f t="shared" ref="AF198:AF201" si="2348">IFERROR(IF(($R198-AE198)&gt;=0,0,IF(($S198-AD198)&lt;0,0,IF(AND(($S198-AE198)&gt;0,(AD198-$R198)&gt;0),$V198/365*(AE198-AD198+1),IF(AND(($S198-AE198)&lt;=0,(AD198-$R198)&gt;0),$V198/365*($S198-AD198+1),$V198/365*(AE198-$R198+1))))),0)</f>
        <v>0</v>
      </c>
      <c r="AG198" s="160">
        <f t="shared" ref="AG198:AG201" si="2349">AE198+1</f>
        <v>45748</v>
      </c>
      <c r="AH198" s="160">
        <f t="shared" ref="AH198:AH201" si="2350">AG198+29</f>
        <v>45777</v>
      </c>
      <c r="AI198" s="164">
        <f t="shared" ref="AI198:AI201" si="2351">IFERROR(IF(($R198-AH198)&gt;=0,0,IF(($S198-AG198)&lt;0,0,IF(AND(($S198-AH198)&gt;0,(AG198-$R198)&gt;0),$V198/365*(AH198-AG198+1),IF(AND(($S198-AH198)&lt;=0,(AG198-$R198)&gt;0),$V198/365*($S198-AG198+1),$V198/365*(AH198-$R198+1))))),0)</f>
        <v>0</v>
      </c>
      <c r="AJ198" s="160">
        <f t="shared" ref="AJ198:AJ201" si="2352">AH198+1</f>
        <v>45778</v>
      </c>
      <c r="AK198" s="160">
        <f t="shared" ref="AK198:AK201" si="2353">AJ198+30</f>
        <v>45808</v>
      </c>
      <c r="AL198" s="164">
        <f t="shared" ref="AL198:AL201" si="2354">IFERROR(IF(($R198-AK198)&gt;=0,0,IF(($S198-AJ198)&lt;0,0,IF(AND(($S198-AK198)&gt;0,(AJ198-$R198)&gt;0),$V198/365*(AK198-AJ198+1),IF(AND(($S198-AK198)&lt;=0,(AJ198-$R198)&gt;0),$V198/365*($S198-AJ198+1),$V198/365*(AK198-$R198+1))))),0)</f>
        <v>0</v>
      </c>
      <c r="AM198" s="160">
        <f t="shared" ref="AM198:AM201" si="2355">AK198+1</f>
        <v>45809</v>
      </c>
      <c r="AN198" s="160">
        <f t="shared" ref="AN198:AN201" si="2356">AM198+29</f>
        <v>45838</v>
      </c>
      <c r="AO198" s="164">
        <f t="shared" ref="AO198:AO201" si="2357">IFERROR(IF(($R198-AN198)&gt;=0,0,IF(($S198-AM198)&lt;0,0,IF(AND(($S198-AN198)&gt;0,(AM198-$R198)&gt;0),$V198/365*(AN198-AM198+1),IF(AND(($S198-AN198)&lt;=0,(AM198-$R198)&gt;0),$V198/365*($S198-AM198+1),$V198/365*(AN198-$R198+1))))),0)</f>
        <v>0</v>
      </c>
      <c r="AP198" s="160">
        <f t="shared" ref="AP198:AP201" si="2358">AN198+1</f>
        <v>45839</v>
      </c>
      <c r="AQ198" s="160">
        <f t="shared" ref="AQ198:AQ201" si="2359">AP198+30</f>
        <v>45869</v>
      </c>
      <c r="AR198" s="164">
        <f t="shared" ref="AR198:AR201" si="2360">IFERROR(IF(($R198-AQ198)&gt;=0,0,IF(($S198-AP198)&lt;0,0,IF(AND(($S198-AQ198)&gt;0,(AP198-$R198)&gt;0),$V198/365*(AQ198-AP198+1),IF(AND(($S198-AQ198)&lt;=0,(AP198-$R198)&gt;0),$V198/365*($S198-AP198+1),$V198/365*(AQ198-$R198+1))))),0)</f>
        <v>0</v>
      </c>
      <c r="AS198" s="160">
        <f t="shared" ref="AS198:AS201" si="2361">AQ198+1</f>
        <v>45870</v>
      </c>
      <c r="AT198" s="160">
        <f t="shared" ref="AT198:AT201" si="2362">AS198+30</f>
        <v>45900</v>
      </c>
      <c r="AU198" s="164">
        <f t="shared" ref="AU198:AU201" si="2363">IFERROR(IF(($R198-AT198)&gt;=0,0,IF(($S198-AS198)&lt;0,0,IF(AND(($S198-AT198)&gt;0,(AS198-$R198)&gt;0),$V198/365*(AT198-AS198+1),IF(AND(($S198-AT198)&lt;=0,(AS198-$R198)&gt;0),$V198/365*($S198-AS198+1),$V198/365*(AT198-$R198+1))))),0)</f>
        <v>0</v>
      </c>
      <c r="AV198" s="160">
        <f t="shared" ref="AV198:AV201" si="2364">AT198+1</f>
        <v>45901</v>
      </c>
      <c r="AW198" s="160">
        <f t="shared" ref="AW198:AW201" si="2365">AV198+29</f>
        <v>45930</v>
      </c>
      <c r="AX198" s="164">
        <f t="shared" ref="AX198:AX201" si="2366">IFERROR(IF(($R198-AW198)&gt;=0,0,IF(($S198-AV198)&lt;0,0,IF(AND(($S198-AW198)&gt;0,(AV198-$R198)&gt;0),$V198/365*(AW198-AV198+1),IF(AND(($S198-AW198)&lt;=0,(AV198-$R198)&gt;0),$V198/365*($S198-AV198+1),$V198/365*(AW198-$R198+1))))),0)</f>
        <v>0</v>
      </c>
      <c r="AY198" s="160">
        <f t="shared" ref="AY198:AY201" si="2367">AW198+1</f>
        <v>45931</v>
      </c>
      <c r="AZ198" s="160">
        <f t="shared" ref="AZ198:AZ201" si="2368">AY198+30</f>
        <v>45961</v>
      </c>
      <c r="BA198" s="164">
        <f t="shared" ref="BA198:BA201" si="2369">IFERROR(IF(($R198-AZ198)&gt;=0,0,IF(($S198-AY198)&lt;0,0,IF(AND(($S198-AZ198)&gt;0,(AY198-$R198)&gt;0),$V198/365*(AZ198-AY198+1),IF(AND(($S198-AZ198)&lt;=0,(AY198-$R198)&gt;0),$V198/365*($S198-AY198+1),$V198/365*(AZ198-$R198+1))))),0)</f>
        <v>0</v>
      </c>
      <c r="BB198" s="160">
        <f t="shared" ref="BB198:BB201" si="2370">AZ198+1</f>
        <v>45962</v>
      </c>
      <c r="BC198" s="160">
        <f t="shared" ref="BC198:BC201" si="2371">BB198+29</f>
        <v>45991</v>
      </c>
      <c r="BD198" s="164">
        <f t="shared" ref="BD198:BD201" si="2372">IFERROR(IF(($R198-BC198)&gt;=0,0,IF(($S198-BB198)&lt;0,0,IF(AND(($S198-BC198)&gt;0,(BB198-$R198)&gt;0),$V198/365*(BC198-BB198+1),IF(AND(($S198-BC198)&lt;=0,(BB198-$R198)&gt;0),$V198/365*($S198-BB198+1),$V198/365*(BC198-$R198+1))))),0)</f>
        <v>0</v>
      </c>
      <c r="BE198" s="160">
        <f t="shared" ref="BE198:BE201" si="2373">BC198+1</f>
        <v>45992</v>
      </c>
      <c r="BF198" s="160">
        <f t="shared" ref="BF198:BF201" si="2374">BE198+30</f>
        <v>46022</v>
      </c>
      <c r="BG198" s="164">
        <f t="shared" ref="BG198:BG201" si="2375">IFERROR(IF(($R198-BF198)&gt;=0,0,IF(($S198-BE198)&lt;0,0,IF(AND(($S198-BF198)&gt;0,(BE198-$R198)&gt;0),$V198/365*(BF198-BE198+1),IF(AND(($S198-BF198)&lt;=0,(BE198-$R198)&gt;0),$V198/365*($S198-BE198+1),$V198/365*(BF198-$R198+1))))),0)</f>
        <v>0</v>
      </c>
      <c r="BH198" s="160">
        <v>46023</v>
      </c>
      <c r="BI198" s="160">
        <f t="shared" ref="BI198:BI201" si="2376">BH198+30</f>
        <v>46053</v>
      </c>
      <c r="BJ198" s="164">
        <f t="shared" ref="BJ198:BJ201" si="2377">IFERROR(IF(($R198-BI198)&gt;=0,0,IF(($S198-BH198)&lt;0,0,IF(AND(($S198-BI198)&gt;0,(BH198-$R198)&gt;0),$V198/365*(BI198-BH198+1),IF(AND(($S198-BI198)&lt;=0,(BH198-$R198)&gt;0),$V198/365*($S198-BH198+1),$V198/365*(BI198-$R198+1))))),0)</f>
        <v>0</v>
      </c>
      <c r="BK198" s="160">
        <f t="shared" ref="BK198:BK201" si="2378">BI198+1</f>
        <v>46054</v>
      </c>
      <c r="BL198" s="160">
        <f t="shared" ref="BL198:BL201" si="2379">BK198+27</f>
        <v>46081</v>
      </c>
      <c r="BM198" s="164">
        <f t="shared" ref="BM198:BM201" si="2380">IFERROR(IF(($R198-BL198)&gt;=0,0,IF(($S198-BK198)&lt;0,0,IF(AND(($S198-BL198)&gt;0,(BK198-$R198)&gt;0),$V198/365*(BL198-BK198+1),IF(AND(($S198-BL198)&lt;=0,(BK198-$R198)&gt;0),$V198/365*($S198-BK198+1),$V198/365*(BL198-$R198+1))))),0)</f>
        <v>0</v>
      </c>
      <c r="BN198" s="160">
        <f t="shared" ref="BN198:BN201" si="2381">BL198+1</f>
        <v>46082</v>
      </c>
      <c r="BO198" s="160">
        <f t="shared" ref="BO198:BO201" si="2382">BN198+30</f>
        <v>46112</v>
      </c>
      <c r="BP198" s="164">
        <f t="shared" ref="BP198:BP201" si="2383">IFERROR(IF(($R198-BO198)&gt;=0,0,IF(($S198-BN198)&lt;0,0,IF(AND(($S198-BO198)&gt;0,(BN198-$R198)&gt;0),$V198/365*(BO198-BN198+1),IF(AND(($S198-BO198)&lt;=0,(BN198-$R198)&gt;0),$V198/365*($S198-BN198+1),$V198/365*(BO198-$R198+1))))),0)</f>
        <v>0</v>
      </c>
      <c r="BQ198" s="160">
        <f t="shared" ref="BQ198:BQ201" si="2384">BO198+1</f>
        <v>46113</v>
      </c>
      <c r="BR198" s="160">
        <f t="shared" ref="BR198:BR201" si="2385">BQ198+29</f>
        <v>46142</v>
      </c>
      <c r="BS198" s="164">
        <f t="shared" ref="BS198:BS201" si="2386">IFERROR(IF(($R198-BR198)&gt;=0,0,IF(($S198-BQ198)&lt;0,0,IF(AND(($S198-BR198)&gt;0,(BQ198-$R198)&gt;0),$V198/365*(BR198-BQ198+1),IF(AND(($S198-BR198)&lt;=0,(BQ198-$R198)&gt;0),$V198/365*($S198-BQ198+1),$V198/365*(BR198-$R198+1))))),0)</f>
        <v>0</v>
      </c>
      <c r="BT198" s="160">
        <f t="shared" ref="BT198:BT201" si="2387">BR198+1</f>
        <v>46143</v>
      </c>
      <c r="BU198" s="160">
        <f t="shared" ref="BU198:BU201" si="2388">BT198+30</f>
        <v>46173</v>
      </c>
      <c r="BV198" s="164">
        <f t="shared" ref="BV198:BV201" si="2389">IFERROR(IF(($R198-BU198)&gt;=0,0,IF(($S198-BT198)&lt;0,0,IF(AND(($S198-BU198)&gt;0,(BT198-$R198)&gt;0),$V198/365*(BU198-BT198+1),IF(AND(($S198-BU198)&lt;=0,(BT198-$R198)&gt;0),$V198/365*($S198-BT198+1),$V198/365*(BU198-$R198+1))))),0)</f>
        <v>0</v>
      </c>
      <c r="BW198" s="160">
        <f t="shared" ref="BW198:BW201" si="2390">BU198+1</f>
        <v>46174</v>
      </c>
      <c r="BX198" s="160">
        <f t="shared" ref="BX198:BX201" si="2391">BW198+29</f>
        <v>46203</v>
      </c>
      <c r="BY198" s="164">
        <f t="shared" ref="BY198:BY201" si="2392">IFERROR(IF(($R198-BX198)&gt;=0,0,IF(($S198-BW198)&lt;0,0,IF(AND(($S198-BX198)&gt;0,(BW198-$R198)&gt;0),$V198/365*(BX198-BW198+1),IF(AND(($S198-BX198)&lt;=0,(BW198-$R198)&gt;0),$V198/365*($S198-BW198+1),$V198/365*(BX198-$R198+1))))),0)</f>
        <v>0</v>
      </c>
      <c r="BZ198" s="160">
        <f t="shared" ref="BZ198:BZ201" si="2393">BX198+1</f>
        <v>46204</v>
      </c>
      <c r="CA198" s="160">
        <f t="shared" ref="CA198:CA201" si="2394">BZ198+30</f>
        <v>46234</v>
      </c>
      <c r="CB198" s="164">
        <f t="shared" ref="CB198:CB201" si="2395">IFERROR(IF(($R198-CA198)&gt;=0,0,IF(($S198-BZ198)&lt;0,0,IF(AND(($S198-CA198)&gt;0,(BZ198-$R198)&gt;0),$V198/365*(CA198-BZ198+1),IF(AND(($S198-CA198)&lt;=0,(BZ198-$R198)&gt;0),$V198/365*($S198-BZ198+1),$V198/365*(CA198-$R198+1))))),0)</f>
        <v>0</v>
      </c>
      <c r="CC198" s="160">
        <f t="shared" ref="CC198:CC201" si="2396">CA198+1</f>
        <v>46235</v>
      </c>
      <c r="CD198" s="160">
        <f t="shared" ref="CD198:CD201" si="2397">CC198+30</f>
        <v>46265</v>
      </c>
      <c r="CE198" s="164">
        <f t="shared" ref="CE198:CE201" si="2398">IFERROR(IF(($R198-CD198)&gt;=0,0,IF(($S198-CC198)&lt;0,0,IF(AND(($S198-CD198)&gt;0,(CC198-$R198)&gt;0),$V198/365*(CD198-CC198+1),IF(AND(($S198-CD198)&lt;=0,(CC198-$R198)&gt;0),$V198/365*($S198-CC198+1),$V198/365*(CD198-$R198+1))))),0)</f>
        <v>0</v>
      </c>
      <c r="CF198" s="160">
        <f t="shared" ref="CF198:CF201" si="2399">CD198+1</f>
        <v>46266</v>
      </c>
      <c r="CG198" s="160">
        <f t="shared" ref="CG198:CG201" si="2400">CF198+29</f>
        <v>46295</v>
      </c>
      <c r="CH198" s="164">
        <f t="shared" ref="CH198:CH201" si="2401">IFERROR(IF(($R198-CG198)&gt;=0,0,IF(($S198-CF198)&lt;0,0,IF(AND(($S198-CG198)&gt;0,(CF198-$R198)&gt;0),$V198/365*(CG198-CF198+1),IF(AND(($S198-CG198)&lt;=0,(CF198-$R198)&gt;0),$V198/365*($S198-CF198+1),$V198/365*(CG198-$R198+1))))),0)</f>
        <v>0</v>
      </c>
      <c r="CI198" s="160">
        <f t="shared" ref="CI198:CI201" si="2402">CG198+1</f>
        <v>46296</v>
      </c>
      <c r="CJ198" s="160">
        <f t="shared" ref="CJ198:CJ201" si="2403">CI198+30</f>
        <v>46326</v>
      </c>
      <c r="CK198" s="164">
        <f t="shared" ref="CK198:CK201" si="2404">IFERROR(IF(($R198-CJ198)&gt;=0,0,IF(($S198-CI198)&lt;0,0,IF(AND(($S198-CJ198)&gt;0,(CI198-$R198)&gt;0),$V198/365*(CJ198-CI198+1),IF(AND(($S198-CJ198)&lt;=0,(CI198-$R198)&gt;0),$V198/365*($S198-CI198+1),$V198/365*(CJ198-$R198+1))))),0)</f>
        <v>0</v>
      </c>
      <c r="CL198" s="160">
        <f t="shared" ref="CL198:CL201" si="2405">CJ198+1</f>
        <v>46327</v>
      </c>
      <c r="CM198" s="160">
        <f t="shared" ref="CM198:CM201" si="2406">CL198+29</f>
        <v>46356</v>
      </c>
      <c r="CN198" s="164">
        <f t="shared" ref="CN198:CN201" si="2407">IFERROR(IF(($R198-CM198)&gt;=0,0,IF(($S198-CL198)&lt;0,0,IF(AND(($S198-CM198)&gt;0,(CL198-$R198)&gt;0),$V198/365*(CM198-CL198+1),IF(AND(($S198-CM198)&lt;=0,(CL198-$R198)&gt;0),$V198/365*($S198-CL198+1),$V198/365*(CM198-$R198+1))))),0)</f>
        <v>0</v>
      </c>
      <c r="CO198" s="160">
        <f t="shared" ref="CO198:CO201" si="2408">CM198+1</f>
        <v>46357</v>
      </c>
      <c r="CP198" s="160">
        <f t="shared" ref="CP198:CP201" si="2409">CO198+30</f>
        <v>46387</v>
      </c>
      <c r="CQ198" s="164">
        <f t="shared" ref="CQ198:CQ201" si="2410">IFERROR(IF(($R198-CP198)&gt;=0,0,IF(($S198-CO198)&lt;0,0,IF(AND(($S198-CP198)&gt;0,(CO198-$R198)&gt;0),$V198/365*(CP198-CO198+1),IF(AND(($S198-CP198)&lt;=0,(CO198-$R198)&gt;0),$V198/365*($S198-CO198+1),$V198/365*(CP198-$R198+1))))),0)</f>
        <v>0</v>
      </c>
    </row>
    <row r="199" s="86" customFormat="1" ht="24" customHeight="1" outlineLevel="4" spans="1:95">
      <c r="A199" s="125"/>
      <c r="B199" s="126"/>
      <c r="C199" s="127"/>
      <c r="D199" s="125"/>
      <c r="E199" s="126"/>
      <c r="F199" s="126"/>
      <c r="G199" s="126"/>
      <c r="H199" s="128"/>
      <c r="I199" s="128"/>
      <c r="J199" s="128">
        <f t="shared" si="2339"/>
        <v>0</v>
      </c>
      <c r="K199" s="128">
        <f t="shared" ref="K199:K201" si="2411">K198+1</f>
        <v>2</v>
      </c>
      <c r="L199" s="153"/>
      <c r="M199" s="154">
        <f>IFERROR(VLOOKUP($L199,'2-2 引出数据_合同数据仓库'!$B$2:$BP$10000,3,FALSE),0)</f>
        <v>0</v>
      </c>
      <c r="N199" s="128"/>
      <c r="O199" s="154">
        <f>IFERROR(VLOOKUP((LEFT(VLOOKUP($L199,'2-2 引出数据_合同数据仓库'!$B$2:$BP$10000,64,FALSE),15)&amp;(RIGHT(VLOOKUP($L199,'2-2 引出数据_合同数据仓库'!$B$2:$BP$10000,64,FALSE),4)+1)),'2-2 引出数据_合同数据仓库'!$B$2:$BP$10000,3,FALSE),0)</f>
        <v>0</v>
      </c>
      <c r="P199" s="128"/>
      <c r="Q199" s="128">
        <f>IFERROR(VLOOKUP($L199,'2-2 引出数据_合同数据仓库'!$B$2:$BP$10000,28,FALSE),0)</f>
        <v>0</v>
      </c>
      <c r="R199" s="128">
        <f>IFERROR(VLOOKUP($L199,'2-2 引出数据_合同数据仓库'!$B$2:$BP$10000,29,FALSE),0)</f>
        <v>0</v>
      </c>
      <c r="S199" s="128">
        <f>IFERROR(VLOOKUP($L199,'2-2 引出数据_合同数据仓库'!$B$2:$BP$10000,4,FALSE),0)</f>
        <v>0</v>
      </c>
      <c r="T199" s="128"/>
      <c r="U199" s="128">
        <f>IFERROR(VLOOKUP($L199,'2-2 引出数据_合同数据仓库'!$B$2:$BP$10000,15,FALSE),0)</f>
        <v>0</v>
      </c>
      <c r="V199" s="128">
        <f t="shared" si="2340"/>
        <v>0</v>
      </c>
      <c r="W199" s="128"/>
      <c r="X199" s="160">
        <v>45658</v>
      </c>
      <c r="Y199" s="160">
        <f t="shared" si="2341"/>
        <v>45688</v>
      </c>
      <c r="Z199" s="164">
        <f t="shared" si="2342"/>
        <v>0</v>
      </c>
      <c r="AA199" s="160">
        <f t="shared" si="2343"/>
        <v>45689</v>
      </c>
      <c r="AB199" s="160">
        <f t="shared" si="2344"/>
        <v>45716</v>
      </c>
      <c r="AC199" s="164">
        <f t="shared" si="2345"/>
        <v>0</v>
      </c>
      <c r="AD199" s="160">
        <f t="shared" si="2346"/>
        <v>45717</v>
      </c>
      <c r="AE199" s="160">
        <f t="shared" si="2347"/>
        <v>45747</v>
      </c>
      <c r="AF199" s="164">
        <f t="shared" si="2348"/>
        <v>0</v>
      </c>
      <c r="AG199" s="160">
        <f t="shared" si="2349"/>
        <v>45748</v>
      </c>
      <c r="AH199" s="160">
        <f t="shared" si="2350"/>
        <v>45777</v>
      </c>
      <c r="AI199" s="164">
        <f t="shared" si="2351"/>
        <v>0</v>
      </c>
      <c r="AJ199" s="160">
        <f t="shared" si="2352"/>
        <v>45778</v>
      </c>
      <c r="AK199" s="160">
        <f t="shared" si="2353"/>
        <v>45808</v>
      </c>
      <c r="AL199" s="164">
        <f t="shared" si="2354"/>
        <v>0</v>
      </c>
      <c r="AM199" s="160">
        <f t="shared" si="2355"/>
        <v>45809</v>
      </c>
      <c r="AN199" s="160">
        <f t="shared" si="2356"/>
        <v>45838</v>
      </c>
      <c r="AO199" s="164">
        <f t="shared" si="2357"/>
        <v>0</v>
      </c>
      <c r="AP199" s="160">
        <f t="shared" si="2358"/>
        <v>45839</v>
      </c>
      <c r="AQ199" s="160">
        <f t="shared" si="2359"/>
        <v>45869</v>
      </c>
      <c r="AR199" s="164">
        <f t="shared" si="2360"/>
        <v>0</v>
      </c>
      <c r="AS199" s="160">
        <f t="shared" si="2361"/>
        <v>45870</v>
      </c>
      <c r="AT199" s="160">
        <f t="shared" si="2362"/>
        <v>45900</v>
      </c>
      <c r="AU199" s="164">
        <f t="shared" si="2363"/>
        <v>0</v>
      </c>
      <c r="AV199" s="160">
        <f t="shared" si="2364"/>
        <v>45901</v>
      </c>
      <c r="AW199" s="160">
        <f t="shared" si="2365"/>
        <v>45930</v>
      </c>
      <c r="AX199" s="164">
        <f t="shared" si="2366"/>
        <v>0</v>
      </c>
      <c r="AY199" s="160">
        <f t="shared" si="2367"/>
        <v>45931</v>
      </c>
      <c r="AZ199" s="160">
        <f t="shared" si="2368"/>
        <v>45961</v>
      </c>
      <c r="BA199" s="164">
        <f t="shared" si="2369"/>
        <v>0</v>
      </c>
      <c r="BB199" s="160">
        <f t="shared" si="2370"/>
        <v>45962</v>
      </c>
      <c r="BC199" s="160">
        <f t="shared" si="2371"/>
        <v>45991</v>
      </c>
      <c r="BD199" s="164">
        <f t="shared" si="2372"/>
        <v>0</v>
      </c>
      <c r="BE199" s="160">
        <f t="shared" si="2373"/>
        <v>45992</v>
      </c>
      <c r="BF199" s="160">
        <f t="shared" si="2374"/>
        <v>46022</v>
      </c>
      <c r="BG199" s="164">
        <f t="shared" si="2375"/>
        <v>0</v>
      </c>
      <c r="BH199" s="160">
        <v>46023</v>
      </c>
      <c r="BI199" s="160">
        <f t="shared" si="2376"/>
        <v>46053</v>
      </c>
      <c r="BJ199" s="164">
        <f t="shared" si="2377"/>
        <v>0</v>
      </c>
      <c r="BK199" s="160">
        <f t="shared" si="2378"/>
        <v>46054</v>
      </c>
      <c r="BL199" s="160">
        <f t="shared" si="2379"/>
        <v>46081</v>
      </c>
      <c r="BM199" s="164">
        <f t="shared" si="2380"/>
        <v>0</v>
      </c>
      <c r="BN199" s="160">
        <f t="shared" si="2381"/>
        <v>46082</v>
      </c>
      <c r="BO199" s="160">
        <f t="shared" si="2382"/>
        <v>46112</v>
      </c>
      <c r="BP199" s="164">
        <f t="shared" si="2383"/>
        <v>0</v>
      </c>
      <c r="BQ199" s="160">
        <f t="shared" si="2384"/>
        <v>46113</v>
      </c>
      <c r="BR199" s="160">
        <f t="shared" si="2385"/>
        <v>46142</v>
      </c>
      <c r="BS199" s="164">
        <f t="shared" si="2386"/>
        <v>0</v>
      </c>
      <c r="BT199" s="160">
        <f t="shared" si="2387"/>
        <v>46143</v>
      </c>
      <c r="BU199" s="160">
        <f t="shared" si="2388"/>
        <v>46173</v>
      </c>
      <c r="BV199" s="164">
        <f t="shared" si="2389"/>
        <v>0</v>
      </c>
      <c r="BW199" s="160">
        <f t="shared" si="2390"/>
        <v>46174</v>
      </c>
      <c r="BX199" s="160">
        <f t="shared" si="2391"/>
        <v>46203</v>
      </c>
      <c r="BY199" s="164">
        <f t="shared" si="2392"/>
        <v>0</v>
      </c>
      <c r="BZ199" s="160">
        <f t="shared" si="2393"/>
        <v>46204</v>
      </c>
      <c r="CA199" s="160">
        <f t="shared" si="2394"/>
        <v>46234</v>
      </c>
      <c r="CB199" s="164">
        <f t="shared" si="2395"/>
        <v>0</v>
      </c>
      <c r="CC199" s="160">
        <f t="shared" si="2396"/>
        <v>46235</v>
      </c>
      <c r="CD199" s="160">
        <f t="shared" si="2397"/>
        <v>46265</v>
      </c>
      <c r="CE199" s="164">
        <f t="shared" si="2398"/>
        <v>0</v>
      </c>
      <c r="CF199" s="160">
        <f t="shared" si="2399"/>
        <v>46266</v>
      </c>
      <c r="CG199" s="160">
        <f t="shared" si="2400"/>
        <v>46295</v>
      </c>
      <c r="CH199" s="164">
        <f t="shared" si="2401"/>
        <v>0</v>
      </c>
      <c r="CI199" s="160">
        <f t="shared" si="2402"/>
        <v>46296</v>
      </c>
      <c r="CJ199" s="160">
        <f t="shared" si="2403"/>
        <v>46326</v>
      </c>
      <c r="CK199" s="164">
        <f t="shared" si="2404"/>
        <v>0</v>
      </c>
      <c r="CL199" s="160">
        <f t="shared" si="2405"/>
        <v>46327</v>
      </c>
      <c r="CM199" s="160">
        <f t="shared" si="2406"/>
        <v>46356</v>
      </c>
      <c r="CN199" s="164">
        <f t="shared" si="2407"/>
        <v>0</v>
      </c>
      <c r="CO199" s="160">
        <f t="shared" si="2408"/>
        <v>46357</v>
      </c>
      <c r="CP199" s="160">
        <f t="shared" si="2409"/>
        <v>46387</v>
      </c>
      <c r="CQ199" s="164">
        <f t="shared" si="2410"/>
        <v>0</v>
      </c>
    </row>
    <row r="200" s="86" customFormat="1" ht="24" customHeight="1" outlineLevel="4" spans="1:95">
      <c r="A200" s="125"/>
      <c r="B200" s="126"/>
      <c r="C200" s="127"/>
      <c r="D200" s="125"/>
      <c r="E200" s="126"/>
      <c r="F200" s="126"/>
      <c r="G200" s="126"/>
      <c r="H200" s="128"/>
      <c r="I200" s="128"/>
      <c r="J200" s="128">
        <f t="shared" si="2339"/>
        <v>0</v>
      </c>
      <c r="K200" s="128">
        <f t="shared" si="2411"/>
        <v>3</v>
      </c>
      <c r="L200" s="153"/>
      <c r="M200" s="154">
        <f>IFERROR(VLOOKUP($L200,'2-2 引出数据_合同数据仓库'!$B$2:$BP$10000,3,FALSE),0)</f>
        <v>0</v>
      </c>
      <c r="N200" s="128"/>
      <c r="O200" s="154">
        <f>IFERROR(VLOOKUP((LEFT(VLOOKUP($L200,'2-2 引出数据_合同数据仓库'!$B$2:$BP$10000,64,FALSE),15)&amp;(RIGHT(VLOOKUP($L200,'2-2 引出数据_合同数据仓库'!$B$2:$BP$10000,64,FALSE),4)+1)),'2-2 引出数据_合同数据仓库'!$B$2:$BP$10000,3,FALSE),0)</f>
        <v>0</v>
      </c>
      <c r="P200" s="128"/>
      <c r="Q200" s="128">
        <f>IFERROR(VLOOKUP($L200,'2-2 引出数据_合同数据仓库'!$B$2:$BP$10000,28,FALSE),0)</f>
        <v>0</v>
      </c>
      <c r="R200" s="128">
        <f>IFERROR(VLOOKUP($L200,'2-2 引出数据_合同数据仓库'!$B$2:$BP$10000,29,FALSE),0)</f>
        <v>0</v>
      </c>
      <c r="S200" s="128">
        <f>IFERROR(VLOOKUP($L200,'2-2 引出数据_合同数据仓库'!$B$2:$BP$10000,4,FALSE),0)</f>
        <v>0</v>
      </c>
      <c r="T200" s="128"/>
      <c r="U200" s="128">
        <f>IFERROR(VLOOKUP($L200,'2-2 引出数据_合同数据仓库'!$B$2:$BP$10000,15,FALSE),0)</f>
        <v>0</v>
      </c>
      <c r="V200" s="128">
        <f t="shared" si="2340"/>
        <v>0</v>
      </c>
      <c r="W200" s="128"/>
      <c r="X200" s="160">
        <v>45658</v>
      </c>
      <c r="Y200" s="160">
        <f t="shared" si="2341"/>
        <v>45688</v>
      </c>
      <c r="Z200" s="164">
        <f t="shared" si="2342"/>
        <v>0</v>
      </c>
      <c r="AA200" s="160">
        <f t="shared" si="2343"/>
        <v>45689</v>
      </c>
      <c r="AB200" s="160">
        <f t="shared" si="2344"/>
        <v>45716</v>
      </c>
      <c r="AC200" s="164">
        <f t="shared" si="2345"/>
        <v>0</v>
      </c>
      <c r="AD200" s="160">
        <f t="shared" si="2346"/>
        <v>45717</v>
      </c>
      <c r="AE200" s="160">
        <f t="shared" si="2347"/>
        <v>45747</v>
      </c>
      <c r="AF200" s="164">
        <f t="shared" si="2348"/>
        <v>0</v>
      </c>
      <c r="AG200" s="160">
        <f t="shared" si="2349"/>
        <v>45748</v>
      </c>
      <c r="AH200" s="160">
        <f t="shared" si="2350"/>
        <v>45777</v>
      </c>
      <c r="AI200" s="164">
        <f t="shared" si="2351"/>
        <v>0</v>
      </c>
      <c r="AJ200" s="160">
        <f t="shared" si="2352"/>
        <v>45778</v>
      </c>
      <c r="AK200" s="160">
        <f t="shared" si="2353"/>
        <v>45808</v>
      </c>
      <c r="AL200" s="164">
        <f t="shared" si="2354"/>
        <v>0</v>
      </c>
      <c r="AM200" s="160">
        <f t="shared" si="2355"/>
        <v>45809</v>
      </c>
      <c r="AN200" s="160">
        <f t="shared" si="2356"/>
        <v>45838</v>
      </c>
      <c r="AO200" s="164">
        <f t="shared" si="2357"/>
        <v>0</v>
      </c>
      <c r="AP200" s="160">
        <f t="shared" si="2358"/>
        <v>45839</v>
      </c>
      <c r="AQ200" s="160">
        <f t="shared" si="2359"/>
        <v>45869</v>
      </c>
      <c r="AR200" s="164">
        <f t="shared" si="2360"/>
        <v>0</v>
      </c>
      <c r="AS200" s="160">
        <f t="shared" si="2361"/>
        <v>45870</v>
      </c>
      <c r="AT200" s="160">
        <f t="shared" si="2362"/>
        <v>45900</v>
      </c>
      <c r="AU200" s="164">
        <f t="shared" si="2363"/>
        <v>0</v>
      </c>
      <c r="AV200" s="160">
        <f t="shared" si="2364"/>
        <v>45901</v>
      </c>
      <c r="AW200" s="160">
        <f t="shared" si="2365"/>
        <v>45930</v>
      </c>
      <c r="AX200" s="164">
        <f t="shared" si="2366"/>
        <v>0</v>
      </c>
      <c r="AY200" s="160">
        <f t="shared" si="2367"/>
        <v>45931</v>
      </c>
      <c r="AZ200" s="160">
        <f t="shared" si="2368"/>
        <v>45961</v>
      </c>
      <c r="BA200" s="164">
        <f t="shared" si="2369"/>
        <v>0</v>
      </c>
      <c r="BB200" s="160">
        <f t="shared" si="2370"/>
        <v>45962</v>
      </c>
      <c r="BC200" s="160">
        <f t="shared" si="2371"/>
        <v>45991</v>
      </c>
      <c r="BD200" s="164">
        <f t="shared" si="2372"/>
        <v>0</v>
      </c>
      <c r="BE200" s="160">
        <f t="shared" si="2373"/>
        <v>45992</v>
      </c>
      <c r="BF200" s="160">
        <f t="shared" si="2374"/>
        <v>46022</v>
      </c>
      <c r="BG200" s="164">
        <f t="shared" si="2375"/>
        <v>0</v>
      </c>
      <c r="BH200" s="160">
        <v>46023</v>
      </c>
      <c r="BI200" s="160">
        <f t="shared" si="2376"/>
        <v>46053</v>
      </c>
      <c r="BJ200" s="164">
        <f t="shared" si="2377"/>
        <v>0</v>
      </c>
      <c r="BK200" s="160">
        <f t="shared" si="2378"/>
        <v>46054</v>
      </c>
      <c r="BL200" s="160">
        <f t="shared" si="2379"/>
        <v>46081</v>
      </c>
      <c r="BM200" s="164">
        <f t="shared" si="2380"/>
        <v>0</v>
      </c>
      <c r="BN200" s="160">
        <f t="shared" si="2381"/>
        <v>46082</v>
      </c>
      <c r="BO200" s="160">
        <f t="shared" si="2382"/>
        <v>46112</v>
      </c>
      <c r="BP200" s="164">
        <f t="shared" si="2383"/>
        <v>0</v>
      </c>
      <c r="BQ200" s="160">
        <f t="shared" si="2384"/>
        <v>46113</v>
      </c>
      <c r="BR200" s="160">
        <f t="shared" si="2385"/>
        <v>46142</v>
      </c>
      <c r="BS200" s="164">
        <f t="shared" si="2386"/>
        <v>0</v>
      </c>
      <c r="BT200" s="160">
        <f t="shared" si="2387"/>
        <v>46143</v>
      </c>
      <c r="BU200" s="160">
        <f t="shared" si="2388"/>
        <v>46173</v>
      </c>
      <c r="BV200" s="164">
        <f t="shared" si="2389"/>
        <v>0</v>
      </c>
      <c r="BW200" s="160">
        <f t="shared" si="2390"/>
        <v>46174</v>
      </c>
      <c r="BX200" s="160">
        <f t="shared" si="2391"/>
        <v>46203</v>
      </c>
      <c r="BY200" s="164">
        <f t="shared" si="2392"/>
        <v>0</v>
      </c>
      <c r="BZ200" s="160">
        <f t="shared" si="2393"/>
        <v>46204</v>
      </c>
      <c r="CA200" s="160">
        <f t="shared" si="2394"/>
        <v>46234</v>
      </c>
      <c r="CB200" s="164">
        <f t="shared" si="2395"/>
        <v>0</v>
      </c>
      <c r="CC200" s="160">
        <f t="shared" si="2396"/>
        <v>46235</v>
      </c>
      <c r="CD200" s="160">
        <f t="shared" si="2397"/>
        <v>46265</v>
      </c>
      <c r="CE200" s="164">
        <f t="shared" si="2398"/>
        <v>0</v>
      </c>
      <c r="CF200" s="160">
        <f t="shared" si="2399"/>
        <v>46266</v>
      </c>
      <c r="CG200" s="160">
        <f t="shared" si="2400"/>
        <v>46295</v>
      </c>
      <c r="CH200" s="164">
        <f t="shared" si="2401"/>
        <v>0</v>
      </c>
      <c r="CI200" s="160">
        <f t="shared" si="2402"/>
        <v>46296</v>
      </c>
      <c r="CJ200" s="160">
        <f t="shared" si="2403"/>
        <v>46326</v>
      </c>
      <c r="CK200" s="164">
        <f t="shared" si="2404"/>
        <v>0</v>
      </c>
      <c r="CL200" s="160">
        <f t="shared" si="2405"/>
        <v>46327</v>
      </c>
      <c r="CM200" s="160">
        <f t="shared" si="2406"/>
        <v>46356</v>
      </c>
      <c r="CN200" s="164">
        <f t="shared" si="2407"/>
        <v>0</v>
      </c>
      <c r="CO200" s="160">
        <f t="shared" si="2408"/>
        <v>46357</v>
      </c>
      <c r="CP200" s="160">
        <f t="shared" si="2409"/>
        <v>46387</v>
      </c>
      <c r="CQ200" s="164">
        <f t="shared" si="2410"/>
        <v>0</v>
      </c>
    </row>
    <row r="201" s="86" customFormat="1" ht="24" customHeight="1" outlineLevel="4" spans="1:95">
      <c r="A201" s="125"/>
      <c r="B201" s="126"/>
      <c r="C201" s="127"/>
      <c r="D201" s="125"/>
      <c r="E201" s="126"/>
      <c r="F201" s="126"/>
      <c r="G201" s="126"/>
      <c r="H201" s="128"/>
      <c r="I201" s="128"/>
      <c r="J201" s="128">
        <f t="shared" si="2339"/>
        <v>0</v>
      </c>
      <c r="K201" s="128">
        <f t="shared" si="2411"/>
        <v>4</v>
      </c>
      <c r="L201" s="153"/>
      <c r="M201" s="154">
        <f>IFERROR(VLOOKUP($L201,'2-2 引出数据_合同数据仓库'!$B$2:$BP$10000,3,FALSE),0)</f>
        <v>0</v>
      </c>
      <c r="N201" s="128"/>
      <c r="O201" s="154">
        <f>IFERROR(VLOOKUP((LEFT(VLOOKUP($L201,'2-2 引出数据_合同数据仓库'!$B$2:$BP$10000,64,FALSE),15)&amp;(RIGHT(VLOOKUP($L201,'2-2 引出数据_合同数据仓库'!$B$2:$BP$10000,64,FALSE),4)+1)),'2-2 引出数据_合同数据仓库'!$B$2:$BP$10000,3,FALSE),0)</f>
        <v>0</v>
      </c>
      <c r="P201" s="128"/>
      <c r="Q201" s="128">
        <f>IFERROR(VLOOKUP($L201,'2-2 引出数据_合同数据仓库'!$B$2:$BP$10000,28,FALSE),0)</f>
        <v>0</v>
      </c>
      <c r="R201" s="128">
        <f>IFERROR(VLOOKUP($L201,'2-2 引出数据_合同数据仓库'!$B$2:$BP$10000,29,FALSE),0)</f>
        <v>0</v>
      </c>
      <c r="S201" s="128">
        <f>IFERROR(VLOOKUP($L201,'2-2 引出数据_合同数据仓库'!$B$2:$BP$10000,4,FALSE),0)</f>
        <v>0</v>
      </c>
      <c r="T201" s="128"/>
      <c r="U201" s="128">
        <f>IFERROR(VLOOKUP($L201,'2-2 引出数据_合同数据仓库'!$B$2:$BP$10000,15,FALSE),0)</f>
        <v>0</v>
      </c>
      <c r="V201" s="128">
        <f t="shared" si="2340"/>
        <v>0</v>
      </c>
      <c r="W201" s="128"/>
      <c r="X201" s="160">
        <v>45658</v>
      </c>
      <c r="Y201" s="160">
        <f t="shared" si="2341"/>
        <v>45688</v>
      </c>
      <c r="Z201" s="164">
        <f t="shared" si="2342"/>
        <v>0</v>
      </c>
      <c r="AA201" s="160">
        <f t="shared" si="2343"/>
        <v>45689</v>
      </c>
      <c r="AB201" s="160">
        <f t="shared" si="2344"/>
        <v>45716</v>
      </c>
      <c r="AC201" s="164">
        <f t="shared" si="2345"/>
        <v>0</v>
      </c>
      <c r="AD201" s="160">
        <f t="shared" si="2346"/>
        <v>45717</v>
      </c>
      <c r="AE201" s="160">
        <f t="shared" si="2347"/>
        <v>45747</v>
      </c>
      <c r="AF201" s="164">
        <f t="shared" si="2348"/>
        <v>0</v>
      </c>
      <c r="AG201" s="160">
        <f t="shared" si="2349"/>
        <v>45748</v>
      </c>
      <c r="AH201" s="160">
        <f t="shared" si="2350"/>
        <v>45777</v>
      </c>
      <c r="AI201" s="164">
        <f t="shared" si="2351"/>
        <v>0</v>
      </c>
      <c r="AJ201" s="160">
        <f t="shared" si="2352"/>
        <v>45778</v>
      </c>
      <c r="AK201" s="160">
        <f t="shared" si="2353"/>
        <v>45808</v>
      </c>
      <c r="AL201" s="164">
        <f t="shared" si="2354"/>
        <v>0</v>
      </c>
      <c r="AM201" s="160">
        <f t="shared" si="2355"/>
        <v>45809</v>
      </c>
      <c r="AN201" s="160">
        <f t="shared" si="2356"/>
        <v>45838</v>
      </c>
      <c r="AO201" s="164">
        <f t="shared" si="2357"/>
        <v>0</v>
      </c>
      <c r="AP201" s="160">
        <f t="shared" si="2358"/>
        <v>45839</v>
      </c>
      <c r="AQ201" s="160">
        <f t="shared" si="2359"/>
        <v>45869</v>
      </c>
      <c r="AR201" s="164">
        <f t="shared" si="2360"/>
        <v>0</v>
      </c>
      <c r="AS201" s="160">
        <f t="shared" si="2361"/>
        <v>45870</v>
      </c>
      <c r="AT201" s="160">
        <f t="shared" si="2362"/>
        <v>45900</v>
      </c>
      <c r="AU201" s="164">
        <f t="shared" si="2363"/>
        <v>0</v>
      </c>
      <c r="AV201" s="160">
        <f t="shared" si="2364"/>
        <v>45901</v>
      </c>
      <c r="AW201" s="160">
        <f t="shared" si="2365"/>
        <v>45930</v>
      </c>
      <c r="AX201" s="164">
        <f t="shared" si="2366"/>
        <v>0</v>
      </c>
      <c r="AY201" s="160">
        <f t="shared" si="2367"/>
        <v>45931</v>
      </c>
      <c r="AZ201" s="160">
        <f t="shared" si="2368"/>
        <v>45961</v>
      </c>
      <c r="BA201" s="164">
        <f t="shared" si="2369"/>
        <v>0</v>
      </c>
      <c r="BB201" s="160">
        <f t="shared" si="2370"/>
        <v>45962</v>
      </c>
      <c r="BC201" s="160">
        <f t="shared" si="2371"/>
        <v>45991</v>
      </c>
      <c r="BD201" s="164">
        <f t="shared" si="2372"/>
        <v>0</v>
      </c>
      <c r="BE201" s="160">
        <f t="shared" si="2373"/>
        <v>45992</v>
      </c>
      <c r="BF201" s="160">
        <f t="shared" si="2374"/>
        <v>46022</v>
      </c>
      <c r="BG201" s="164">
        <f t="shared" si="2375"/>
        <v>0</v>
      </c>
      <c r="BH201" s="160">
        <v>46023</v>
      </c>
      <c r="BI201" s="160">
        <f t="shared" si="2376"/>
        <v>46053</v>
      </c>
      <c r="BJ201" s="164">
        <f t="shared" si="2377"/>
        <v>0</v>
      </c>
      <c r="BK201" s="160">
        <f t="shared" si="2378"/>
        <v>46054</v>
      </c>
      <c r="BL201" s="160">
        <f t="shared" si="2379"/>
        <v>46081</v>
      </c>
      <c r="BM201" s="164">
        <f t="shared" si="2380"/>
        <v>0</v>
      </c>
      <c r="BN201" s="160">
        <f t="shared" si="2381"/>
        <v>46082</v>
      </c>
      <c r="BO201" s="160">
        <f t="shared" si="2382"/>
        <v>46112</v>
      </c>
      <c r="BP201" s="164">
        <f t="shared" si="2383"/>
        <v>0</v>
      </c>
      <c r="BQ201" s="160">
        <f t="shared" si="2384"/>
        <v>46113</v>
      </c>
      <c r="BR201" s="160">
        <f t="shared" si="2385"/>
        <v>46142</v>
      </c>
      <c r="BS201" s="164">
        <f t="shared" si="2386"/>
        <v>0</v>
      </c>
      <c r="BT201" s="160">
        <f t="shared" si="2387"/>
        <v>46143</v>
      </c>
      <c r="BU201" s="160">
        <f t="shared" si="2388"/>
        <v>46173</v>
      </c>
      <c r="BV201" s="164">
        <f t="shared" si="2389"/>
        <v>0</v>
      </c>
      <c r="BW201" s="160">
        <f t="shared" si="2390"/>
        <v>46174</v>
      </c>
      <c r="BX201" s="160">
        <f t="shared" si="2391"/>
        <v>46203</v>
      </c>
      <c r="BY201" s="164">
        <f t="shared" si="2392"/>
        <v>0</v>
      </c>
      <c r="BZ201" s="160">
        <f t="shared" si="2393"/>
        <v>46204</v>
      </c>
      <c r="CA201" s="160">
        <f t="shared" si="2394"/>
        <v>46234</v>
      </c>
      <c r="CB201" s="164">
        <f t="shared" si="2395"/>
        <v>0</v>
      </c>
      <c r="CC201" s="160">
        <f t="shared" si="2396"/>
        <v>46235</v>
      </c>
      <c r="CD201" s="160">
        <f t="shared" si="2397"/>
        <v>46265</v>
      </c>
      <c r="CE201" s="164">
        <f t="shared" si="2398"/>
        <v>0</v>
      </c>
      <c r="CF201" s="160">
        <f t="shared" si="2399"/>
        <v>46266</v>
      </c>
      <c r="CG201" s="160">
        <f t="shared" si="2400"/>
        <v>46295</v>
      </c>
      <c r="CH201" s="164">
        <f t="shared" si="2401"/>
        <v>0</v>
      </c>
      <c r="CI201" s="160">
        <f t="shared" si="2402"/>
        <v>46296</v>
      </c>
      <c r="CJ201" s="160">
        <f t="shared" si="2403"/>
        <v>46326</v>
      </c>
      <c r="CK201" s="164">
        <f t="shared" si="2404"/>
        <v>0</v>
      </c>
      <c r="CL201" s="160">
        <f t="shared" si="2405"/>
        <v>46327</v>
      </c>
      <c r="CM201" s="160">
        <f t="shared" si="2406"/>
        <v>46356</v>
      </c>
      <c r="CN201" s="164">
        <f t="shared" si="2407"/>
        <v>0</v>
      </c>
      <c r="CO201" s="160">
        <f t="shared" si="2408"/>
        <v>46357</v>
      </c>
      <c r="CP201" s="160">
        <f t="shared" si="2409"/>
        <v>46387</v>
      </c>
      <c r="CQ201" s="164">
        <f t="shared" si="2410"/>
        <v>0</v>
      </c>
    </row>
    <row r="202" s="86" customFormat="1" ht="24" customHeight="1" outlineLevel="4" spans="1:95">
      <c r="A202" s="129" t="s">
        <v>2806</v>
      </c>
      <c r="B202" s="130"/>
      <c r="C202" s="130"/>
      <c r="D202" s="130"/>
      <c r="E202" s="130"/>
      <c r="F202" s="130"/>
      <c r="G202" s="131"/>
      <c r="H202" s="132"/>
      <c r="I202" s="132"/>
      <c r="J202" s="132"/>
      <c r="K202" s="132"/>
      <c r="L202" s="155"/>
      <c r="M202" s="155"/>
      <c r="N202" s="132"/>
      <c r="O202" s="132"/>
      <c r="P202" s="132"/>
      <c r="Q202" s="132"/>
      <c r="R202" s="132"/>
      <c r="S202" s="132"/>
      <c r="T202" s="132"/>
      <c r="U202" s="132"/>
      <c r="V202" s="132"/>
      <c r="W202" s="132"/>
      <c r="X202" s="132"/>
      <c r="Y202" s="132"/>
      <c r="Z202" s="132"/>
      <c r="AA202" s="132"/>
      <c r="AB202" s="132"/>
      <c r="AC202" s="132"/>
      <c r="AD202" s="132"/>
      <c r="AE202" s="132"/>
      <c r="AF202" s="132"/>
      <c r="AG202" s="132"/>
      <c r="AH202" s="132"/>
      <c r="AI202" s="132"/>
      <c r="AJ202" s="132"/>
      <c r="AK202" s="132"/>
      <c r="AL202" s="132"/>
      <c r="AM202" s="132"/>
      <c r="AN202" s="132"/>
      <c r="AO202" s="132"/>
      <c r="AP202" s="132"/>
      <c r="AQ202" s="132"/>
      <c r="AR202" s="132"/>
      <c r="AS202" s="132"/>
      <c r="AT202" s="132"/>
      <c r="AU202" s="132"/>
      <c r="AV202" s="132"/>
      <c r="AW202" s="132"/>
      <c r="AX202" s="132"/>
      <c r="AY202" s="132"/>
      <c r="AZ202" s="132"/>
      <c r="BA202" s="132"/>
      <c r="BB202" s="132"/>
      <c r="BC202" s="132"/>
      <c r="BD202" s="132"/>
      <c r="BE202" s="132"/>
      <c r="BF202" s="132"/>
      <c r="BG202" s="132"/>
      <c r="BH202" s="132"/>
      <c r="BI202" s="132"/>
      <c r="BJ202" s="132"/>
      <c r="BK202" s="132"/>
      <c r="BL202" s="132"/>
      <c r="BM202" s="132"/>
      <c r="BN202" s="132"/>
      <c r="BO202" s="132"/>
      <c r="BP202" s="132"/>
      <c r="BQ202" s="132"/>
      <c r="BR202" s="132"/>
      <c r="BS202" s="132"/>
      <c r="BT202" s="132"/>
      <c r="BU202" s="132"/>
      <c r="BV202" s="132"/>
      <c r="BW202" s="132"/>
      <c r="BX202" s="132"/>
      <c r="BY202" s="132"/>
      <c r="BZ202" s="132"/>
      <c r="CA202" s="132"/>
      <c r="CB202" s="132"/>
      <c r="CC202" s="132"/>
      <c r="CD202" s="132"/>
      <c r="CE202" s="132"/>
      <c r="CF202" s="132"/>
      <c r="CG202" s="132"/>
      <c r="CH202" s="132"/>
      <c r="CI202" s="132"/>
      <c r="CJ202" s="132"/>
      <c r="CK202" s="132"/>
      <c r="CL202" s="132"/>
      <c r="CM202" s="132"/>
      <c r="CN202" s="132"/>
      <c r="CO202" s="132"/>
      <c r="CP202" s="132"/>
      <c r="CQ202" s="132"/>
    </row>
    <row r="203" ht="24" customHeight="1" outlineLevel="2" spans="1:95">
      <c r="A203" s="48"/>
      <c r="B203" s="118" t="s">
        <v>784</v>
      </c>
      <c r="C203" s="119" t="s">
        <v>46</v>
      </c>
      <c r="D203" s="48" t="s">
        <v>47</v>
      </c>
      <c r="E203" s="118" t="s">
        <v>1161</v>
      </c>
      <c r="F203" s="118"/>
      <c r="G203" s="118" t="s">
        <v>788</v>
      </c>
      <c r="H203" s="120">
        <f>X203+AA203+AD203+AG203+AJ203+AM203+AP203+AS203+AV203+AY203+BB203+BE203</f>
        <v>0</v>
      </c>
      <c r="I203" s="120">
        <f>Y203+AB203+AE203+AH203+AK203+AN203+AQ203+AT203+AW203+AZ203+BC203+BF203</f>
        <v>0</v>
      </c>
      <c r="J203" s="120">
        <f t="shared" si="2339"/>
        <v>0</v>
      </c>
      <c r="K203" s="120"/>
      <c r="L203" s="151"/>
      <c r="M203" s="151"/>
      <c r="N203" s="120"/>
      <c r="O203" s="120"/>
      <c r="P203" s="120"/>
      <c r="Q203" s="120"/>
      <c r="R203" s="120"/>
      <c r="S203" s="120"/>
      <c r="T203" s="120"/>
      <c r="U203" s="120"/>
      <c r="V203" s="120"/>
      <c r="W203" s="120"/>
      <c r="X203" s="120">
        <f>VLOOKUP($C203,'1 预算编制表单'!$C:$BJ,27,FALSE)</f>
        <v>0</v>
      </c>
      <c r="Y203" s="120">
        <f>X203-Z203</f>
        <v>0</v>
      </c>
      <c r="Z203" s="120">
        <f>SUM(Z204:Z208)</f>
        <v>0</v>
      </c>
      <c r="AA203" s="120">
        <f>VLOOKUP($C203,'1 预算编制表单'!$C:$BJ,30,FALSE)</f>
        <v>0</v>
      </c>
      <c r="AB203" s="120">
        <f>AA203-AC203</f>
        <v>0</v>
      </c>
      <c r="AC203" s="120">
        <f>SUM(AC204:AC208)</f>
        <v>0</v>
      </c>
      <c r="AD203" s="120">
        <f>VLOOKUP($C203,'1 预算编制表单'!$C:$BJ,33,FALSE)</f>
        <v>0</v>
      </c>
      <c r="AE203" s="120">
        <f>AD203-AF203</f>
        <v>0</v>
      </c>
      <c r="AF203" s="120">
        <f>SUM(AF204:AF208)</f>
        <v>0</v>
      </c>
      <c r="AG203" s="120">
        <f>VLOOKUP($C203,'1 预算编制表单'!$C:$BJ,36,FALSE)</f>
        <v>0</v>
      </c>
      <c r="AH203" s="120">
        <f>AG203-AI203</f>
        <v>0</v>
      </c>
      <c r="AI203" s="120">
        <f>SUM(AI204:AI208)</f>
        <v>0</v>
      </c>
      <c r="AJ203" s="120">
        <f>VLOOKUP($C203,'1 预算编制表单'!$C:$BJ,39,FALSE)</f>
        <v>0</v>
      </c>
      <c r="AK203" s="120">
        <f>AJ203-AL203</f>
        <v>0</v>
      </c>
      <c r="AL203" s="120">
        <f>SUM(AL204:AL208)</f>
        <v>0</v>
      </c>
      <c r="AM203" s="120">
        <f>VLOOKUP($C203,'1 预算编制表单'!$C:$BJ,42,FALSE)</f>
        <v>0</v>
      </c>
      <c r="AN203" s="120">
        <f>AM203-AO203</f>
        <v>0</v>
      </c>
      <c r="AO203" s="120">
        <f>SUM(AO204:AO208)</f>
        <v>0</v>
      </c>
      <c r="AP203" s="120">
        <f>VLOOKUP($C203,'1 预算编制表单'!$C:$BJ,45,FALSE)</f>
        <v>0</v>
      </c>
      <c r="AQ203" s="120">
        <f>AP203-AR203</f>
        <v>0</v>
      </c>
      <c r="AR203" s="120">
        <f>SUM(AR204:AR208)</f>
        <v>0</v>
      </c>
      <c r="AS203" s="120">
        <f>VLOOKUP($C203,'1 预算编制表单'!$C:$BJ,48,FALSE)</f>
        <v>0</v>
      </c>
      <c r="AT203" s="120">
        <f>AS203-AU203</f>
        <v>0</v>
      </c>
      <c r="AU203" s="120">
        <f>SUM(AU204:AU208)</f>
        <v>0</v>
      </c>
      <c r="AV203" s="120">
        <f>VLOOKUP($C203,'1 预算编制表单'!$C:$BJ,51,FALSE)</f>
        <v>0</v>
      </c>
      <c r="AW203" s="120">
        <f>AV203-AX203</f>
        <v>0</v>
      </c>
      <c r="AX203" s="120">
        <f>SUM(AX204:AX208)</f>
        <v>0</v>
      </c>
      <c r="AY203" s="120">
        <f>VLOOKUP($C203,'1 预算编制表单'!$C:$BJ,54,FALSE)</f>
        <v>0</v>
      </c>
      <c r="AZ203" s="120">
        <f>AY203-BA203</f>
        <v>0</v>
      </c>
      <c r="BA203" s="120">
        <f>SUM(BA204:BA208)</f>
        <v>0</v>
      </c>
      <c r="BB203" s="120">
        <f>VLOOKUP($C203,'1 预算编制表单'!$C:$BJ,57,FALSE)</f>
        <v>0</v>
      </c>
      <c r="BC203" s="120">
        <f>BB203-BD203</f>
        <v>0</v>
      </c>
      <c r="BD203" s="120">
        <f>SUM(BD204:BD208)</f>
        <v>0</v>
      </c>
      <c r="BE203" s="120">
        <f>VLOOKUP($C203,'1 预算编制表单'!$C:$BJ,60,FALSE)</f>
        <v>0</v>
      </c>
      <c r="BF203" s="120">
        <f>BE203-BG203</f>
        <v>0</v>
      </c>
      <c r="BG203" s="120">
        <f>SUM(BG204:BG208)</f>
        <v>0</v>
      </c>
      <c r="BH203" s="120">
        <f>VLOOKUP($C203,'1 预算编制表单'!$C:$BJ,27,FALSE)</f>
        <v>0</v>
      </c>
      <c r="BI203" s="120">
        <f>BH203-BJ203</f>
        <v>0</v>
      </c>
      <c r="BJ203" s="120">
        <f>SUM(BJ204:BJ208)</f>
        <v>0</v>
      </c>
      <c r="BK203" s="120">
        <f>VLOOKUP($C203,'1 预算编制表单'!$C:$BJ,30,FALSE)</f>
        <v>0</v>
      </c>
      <c r="BL203" s="120">
        <f>BK203-BM203</f>
        <v>0</v>
      </c>
      <c r="BM203" s="120">
        <f>SUM(BM204:BM208)</f>
        <v>0</v>
      </c>
      <c r="BN203" s="120">
        <f>VLOOKUP($C203,'1 预算编制表单'!$C:$BJ,33,FALSE)</f>
        <v>0</v>
      </c>
      <c r="BO203" s="120">
        <f>BN203-BP203</f>
        <v>0</v>
      </c>
      <c r="BP203" s="120">
        <f>SUM(BP204:BP208)</f>
        <v>0</v>
      </c>
      <c r="BQ203" s="120">
        <f>VLOOKUP($C203,'1 预算编制表单'!$C:$BJ,36,FALSE)</f>
        <v>0</v>
      </c>
      <c r="BR203" s="120">
        <f>BQ203-BS203</f>
        <v>0</v>
      </c>
      <c r="BS203" s="120">
        <f>SUM(BS204:BS208)</f>
        <v>0</v>
      </c>
      <c r="BT203" s="120">
        <f>VLOOKUP($C203,'1 预算编制表单'!$C:$BJ,39,FALSE)</f>
        <v>0</v>
      </c>
      <c r="BU203" s="120">
        <f>BT203-BV203</f>
        <v>0</v>
      </c>
      <c r="BV203" s="120">
        <f>SUM(BV204:BV208)</f>
        <v>0</v>
      </c>
      <c r="BW203" s="120">
        <f>VLOOKUP($C203,'1 预算编制表单'!$C:$BJ,42,FALSE)</f>
        <v>0</v>
      </c>
      <c r="BX203" s="120">
        <f>BW203-BY203</f>
        <v>0</v>
      </c>
      <c r="BY203" s="120">
        <f>SUM(BY204:BY208)</f>
        <v>0</v>
      </c>
      <c r="BZ203" s="120">
        <f>VLOOKUP($C203,'1 预算编制表单'!$C:$BJ,45,FALSE)</f>
        <v>0</v>
      </c>
      <c r="CA203" s="120">
        <f>BZ203-CB203</f>
        <v>0</v>
      </c>
      <c r="CB203" s="120">
        <f>SUM(CB204:CB208)</f>
        <v>0</v>
      </c>
      <c r="CC203" s="120">
        <f>VLOOKUP($C203,'1 预算编制表单'!$C:$BJ,48,FALSE)</f>
        <v>0</v>
      </c>
      <c r="CD203" s="120">
        <f>CC203-CE203</f>
        <v>0</v>
      </c>
      <c r="CE203" s="120">
        <f>SUM(CE204:CE208)</f>
        <v>0</v>
      </c>
      <c r="CF203" s="120">
        <f>VLOOKUP($C203,'1 预算编制表单'!$C:$BJ,51,FALSE)</f>
        <v>0</v>
      </c>
      <c r="CG203" s="120">
        <f>CF203-CH203</f>
        <v>0</v>
      </c>
      <c r="CH203" s="120">
        <f>SUM(CH204:CH208)</f>
        <v>0</v>
      </c>
      <c r="CI203" s="120">
        <f>VLOOKUP($C203,'1 预算编制表单'!$C:$BJ,54,FALSE)</f>
        <v>0</v>
      </c>
      <c r="CJ203" s="120">
        <f>CI203-CK203</f>
        <v>0</v>
      </c>
      <c r="CK203" s="120">
        <f>SUM(CK204:CK208)</f>
        <v>0</v>
      </c>
      <c r="CL203" s="120">
        <f>VLOOKUP($C203,'1 预算编制表单'!$C:$BJ,57,FALSE)</f>
        <v>0</v>
      </c>
      <c r="CM203" s="120">
        <f>CL203-CN203</f>
        <v>0</v>
      </c>
      <c r="CN203" s="120">
        <f>SUM(CN204:CN208)</f>
        <v>0</v>
      </c>
      <c r="CO203" s="120">
        <f>VLOOKUP($C203,'1 预算编制表单'!$C:$BJ,60,FALSE)</f>
        <v>0</v>
      </c>
      <c r="CP203" s="120">
        <f>CO203-CQ203</f>
        <v>0</v>
      </c>
      <c r="CQ203" s="120">
        <f>SUM(CQ204:CQ208)</f>
        <v>0</v>
      </c>
    </row>
    <row r="204" s="86" customFormat="1" ht="24" customHeight="1" outlineLevel="3" spans="1:95">
      <c r="A204" s="125"/>
      <c r="B204" s="126"/>
      <c r="C204" s="127"/>
      <c r="D204" s="125"/>
      <c r="E204" s="126"/>
      <c r="F204" s="126"/>
      <c r="G204" s="126"/>
      <c r="H204" s="128"/>
      <c r="I204" s="128"/>
      <c r="J204" s="128">
        <f t="shared" si="2339"/>
        <v>0</v>
      </c>
      <c r="K204" s="128">
        <v>1</v>
      </c>
      <c r="L204" s="153"/>
      <c r="M204" s="154">
        <f>IFERROR(VLOOKUP($L204,'2-2 引出数据_合同数据仓库'!$B$2:$BP$10000,3,FALSE),0)</f>
        <v>0</v>
      </c>
      <c r="N204" s="128"/>
      <c r="O204" s="154">
        <f>IFERROR(VLOOKUP((LEFT(VLOOKUP($L204,'2-2 引出数据_合同数据仓库'!$B$2:$BP$10000,64,FALSE),15)&amp;(RIGHT(VLOOKUP($L204,'2-2 引出数据_合同数据仓库'!$B$2:$BP$10000,64,FALSE),4)+1)),'2-2 引出数据_合同数据仓库'!$B$2:$BP$10000,3,FALSE),0)</f>
        <v>0</v>
      </c>
      <c r="P204" s="128"/>
      <c r="Q204" s="128">
        <f>IFERROR(VLOOKUP($L204,'2-2 引出数据_合同数据仓库'!$B$2:$BP$10000,28,FALSE),0)</f>
        <v>0</v>
      </c>
      <c r="R204" s="128">
        <f>IFERROR(VLOOKUP($L204,'2-2 引出数据_合同数据仓库'!$B$2:$BP$10000,29,FALSE),0)</f>
        <v>0</v>
      </c>
      <c r="S204" s="128">
        <f>IFERROR(VLOOKUP($L204,'2-2 引出数据_合同数据仓库'!$B$2:$BP$10000,4,FALSE),0)</f>
        <v>0</v>
      </c>
      <c r="T204" s="128"/>
      <c r="U204" s="128">
        <f>IFERROR(VLOOKUP($L204,'2-2 引出数据_合同数据仓库'!$B$2:$BP$10000,15,FALSE),0)</f>
        <v>0</v>
      </c>
      <c r="V204" s="128">
        <f t="shared" ref="V204:V207" si="2412">U204/(S204-R204+1)*365</f>
        <v>0</v>
      </c>
      <c r="W204" s="128"/>
      <c r="X204" s="160">
        <v>45658</v>
      </c>
      <c r="Y204" s="160">
        <f t="shared" ref="Y204:Y207" si="2413">X204+30</f>
        <v>45688</v>
      </c>
      <c r="Z204" s="164">
        <f t="shared" ref="Z204:Z207" si="2414">IFERROR(IF(($R204-Y204)&gt;=0,0,IF(($S204-X204)&lt;0,0,IF(AND(($S204-Y204)&gt;0,(X204-$R204)&gt;0),$V204/365*(Y204-X204+1),IF(AND(($S204-Y204)&lt;=0,(X204-$R204)&gt;0),$V204/365*($S204-X204+1),$V204/365*(Y204-$R204+1))))),0)</f>
        <v>0</v>
      </c>
      <c r="AA204" s="160">
        <f t="shared" ref="AA204:AA207" si="2415">Y204+1</f>
        <v>45689</v>
      </c>
      <c r="AB204" s="160">
        <f t="shared" ref="AB204:AB207" si="2416">AA204+27</f>
        <v>45716</v>
      </c>
      <c r="AC204" s="164">
        <f t="shared" ref="AC204:AC207" si="2417">IFERROR(IF(($R204-AB204)&gt;=0,0,IF(($S204-AA204)&lt;0,0,IF(AND(($S204-AB204)&gt;0,(AA204-$R204)&gt;0),$V204/365*(AB204-AA204+1),IF(AND(($S204-AB204)&lt;=0,(AA204-$R204)&gt;0),$V204/365*($S204-AA204+1),$V204/365*(AB204-$R204+1))))),0)</f>
        <v>0</v>
      </c>
      <c r="AD204" s="160">
        <f t="shared" ref="AD204:AD207" si="2418">AB204+1</f>
        <v>45717</v>
      </c>
      <c r="AE204" s="160">
        <f t="shared" ref="AE204:AE207" si="2419">AD204+30</f>
        <v>45747</v>
      </c>
      <c r="AF204" s="164">
        <f t="shared" ref="AF204:AF207" si="2420">IFERROR(IF(($R204-AE204)&gt;=0,0,IF(($S204-AD204)&lt;0,0,IF(AND(($S204-AE204)&gt;0,(AD204-$R204)&gt;0),$V204/365*(AE204-AD204+1),IF(AND(($S204-AE204)&lt;=0,(AD204-$R204)&gt;0),$V204/365*($S204-AD204+1),$V204/365*(AE204-$R204+1))))),0)</f>
        <v>0</v>
      </c>
      <c r="AG204" s="160">
        <f t="shared" ref="AG204:AG207" si="2421">AE204+1</f>
        <v>45748</v>
      </c>
      <c r="AH204" s="160">
        <f t="shared" ref="AH204:AH207" si="2422">AG204+29</f>
        <v>45777</v>
      </c>
      <c r="AI204" s="164">
        <f t="shared" ref="AI204:AI207" si="2423">IFERROR(IF(($R204-AH204)&gt;=0,0,IF(($S204-AG204)&lt;0,0,IF(AND(($S204-AH204)&gt;0,(AG204-$R204)&gt;0),$V204/365*(AH204-AG204+1),IF(AND(($S204-AH204)&lt;=0,(AG204-$R204)&gt;0),$V204/365*($S204-AG204+1),$V204/365*(AH204-$R204+1))))),0)</f>
        <v>0</v>
      </c>
      <c r="AJ204" s="160">
        <f t="shared" ref="AJ204:AJ207" si="2424">AH204+1</f>
        <v>45778</v>
      </c>
      <c r="AK204" s="160">
        <f t="shared" ref="AK204:AK207" si="2425">AJ204+30</f>
        <v>45808</v>
      </c>
      <c r="AL204" s="164">
        <f t="shared" ref="AL204:AL207" si="2426">IFERROR(IF(($R204-AK204)&gt;=0,0,IF(($S204-AJ204)&lt;0,0,IF(AND(($S204-AK204)&gt;0,(AJ204-$R204)&gt;0),$V204/365*(AK204-AJ204+1),IF(AND(($S204-AK204)&lt;=0,(AJ204-$R204)&gt;0),$V204/365*($S204-AJ204+1),$V204/365*(AK204-$R204+1))))),0)</f>
        <v>0</v>
      </c>
      <c r="AM204" s="160">
        <f t="shared" ref="AM204:AM207" si="2427">AK204+1</f>
        <v>45809</v>
      </c>
      <c r="AN204" s="160">
        <f t="shared" ref="AN204:AN207" si="2428">AM204+29</f>
        <v>45838</v>
      </c>
      <c r="AO204" s="164">
        <f t="shared" ref="AO204:AO207" si="2429">IFERROR(IF(($R204-AN204)&gt;=0,0,IF(($S204-AM204)&lt;0,0,IF(AND(($S204-AN204)&gt;0,(AM204-$R204)&gt;0),$V204/365*(AN204-AM204+1),IF(AND(($S204-AN204)&lt;=0,(AM204-$R204)&gt;0),$V204/365*($S204-AM204+1),$V204/365*(AN204-$R204+1))))),0)</f>
        <v>0</v>
      </c>
      <c r="AP204" s="160">
        <f t="shared" ref="AP204:AP207" si="2430">AN204+1</f>
        <v>45839</v>
      </c>
      <c r="AQ204" s="160">
        <f t="shared" ref="AQ204:AQ207" si="2431">AP204+30</f>
        <v>45869</v>
      </c>
      <c r="AR204" s="164">
        <f t="shared" ref="AR204:AR207" si="2432">IFERROR(IF(($R204-AQ204)&gt;=0,0,IF(($S204-AP204)&lt;0,0,IF(AND(($S204-AQ204)&gt;0,(AP204-$R204)&gt;0),$V204/365*(AQ204-AP204+1),IF(AND(($S204-AQ204)&lt;=0,(AP204-$R204)&gt;0),$V204/365*($S204-AP204+1),$V204/365*(AQ204-$R204+1))))),0)</f>
        <v>0</v>
      </c>
      <c r="AS204" s="160">
        <f t="shared" ref="AS204:AS207" si="2433">AQ204+1</f>
        <v>45870</v>
      </c>
      <c r="AT204" s="160">
        <f t="shared" ref="AT204:AT207" si="2434">AS204+30</f>
        <v>45900</v>
      </c>
      <c r="AU204" s="164">
        <f t="shared" ref="AU204:AU207" si="2435">IFERROR(IF(($R204-AT204)&gt;=0,0,IF(($S204-AS204)&lt;0,0,IF(AND(($S204-AT204)&gt;0,(AS204-$R204)&gt;0),$V204/365*(AT204-AS204+1),IF(AND(($S204-AT204)&lt;=0,(AS204-$R204)&gt;0),$V204/365*($S204-AS204+1),$V204/365*(AT204-$R204+1))))),0)</f>
        <v>0</v>
      </c>
      <c r="AV204" s="160">
        <f t="shared" ref="AV204:AV207" si="2436">AT204+1</f>
        <v>45901</v>
      </c>
      <c r="AW204" s="160">
        <f t="shared" ref="AW204:AW207" si="2437">AV204+29</f>
        <v>45930</v>
      </c>
      <c r="AX204" s="164">
        <f t="shared" ref="AX204:AX207" si="2438">IFERROR(IF(($R204-AW204)&gt;=0,0,IF(($S204-AV204)&lt;0,0,IF(AND(($S204-AW204)&gt;0,(AV204-$R204)&gt;0),$V204/365*(AW204-AV204+1),IF(AND(($S204-AW204)&lt;=0,(AV204-$R204)&gt;0),$V204/365*($S204-AV204+1),$V204/365*(AW204-$R204+1))))),0)</f>
        <v>0</v>
      </c>
      <c r="AY204" s="160">
        <f t="shared" ref="AY204:AY207" si="2439">AW204+1</f>
        <v>45931</v>
      </c>
      <c r="AZ204" s="160">
        <f t="shared" ref="AZ204:AZ207" si="2440">AY204+30</f>
        <v>45961</v>
      </c>
      <c r="BA204" s="164">
        <f t="shared" ref="BA204:BA207" si="2441">IFERROR(IF(($R204-AZ204)&gt;=0,0,IF(($S204-AY204)&lt;0,0,IF(AND(($S204-AZ204)&gt;0,(AY204-$R204)&gt;0),$V204/365*(AZ204-AY204+1),IF(AND(($S204-AZ204)&lt;=0,(AY204-$R204)&gt;0),$V204/365*($S204-AY204+1),$V204/365*(AZ204-$R204+1))))),0)</f>
        <v>0</v>
      </c>
      <c r="BB204" s="160">
        <f t="shared" ref="BB204:BB207" si="2442">AZ204+1</f>
        <v>45962</v>
      </c>
      <c r="BC204" s="160">
        <f t="shared" ref="BC204:BC207" si="2443">BB204+29</f>
        <v>45991</v>
      </c>
      <c r="BD204" s="164">
        <f t="shared" ref="BD204:BD207" si="2444">IFERROR(IF(($R204-BC204)&gt;=0,0,IF(($S204-BB204)&lt;0,0,IF(AND(($S204-BC204)&gt;0,(BB204-$R204)&gt;0),$V204/365*(BC204-BB204+1),IF(AND(($S204-BC204)&lt;=0,(BB204-$R204)&gt;0),$V204/365*($S204-BB204+1),$V204/365*(BC204-$R204+1))))),0)</f>
        <v>0</v>
      </c>
      <c r="BE204" s="160">
        <f t="shared" ref="BE204:BE207" si="2445">BC204+1</f>
        <v>45992</v>
      </c>
      <c r="BF204" s="160">
        <f t="shared" ref="BF204:BF207" si="2446">BE204+30</f>
        <v>46022</v>
      </c>
      <c r="BG204" s="164">
        <f t="shared" ref="BG204:BG207" si="2447">IFERROR(IF(($R204-BF204)&gt;=0,0,IF(($S204-BE204)&lt;0,0,IF(AND(($S204-BF204)&gt;0,(BE204-$R204)&gt;0),$V204/365*(BF204-BE204+1),IF(AND(($S204-BF204)&lt;=0,(BE204-$R204)&gt;0),$V204/365*($S204-BE204+1),$V204/365*(BF204-$R204+1))))),0)</f>
        <v>0</v>
      </c>
      <c r="BH204" s="160">
        <v>46023</v>
      </c>
      <c r="BI204" s="160">
        <f t="shared" ref="BI204:BI207" si="2448">BH204+30</f>
        <v>46053</v>
      </c>
      <c r="BJ204" s="164">
        <f t="shared" ref="BJ204:BJ207" si="2449">IFERROR(IF(($R204-BI204)&gt;=0,0,IF(($S204-BH204)&lt;0,0,IF(AND(($S204-BI204)&gt;0,(BH204-$R204)&gt;0),$V204/365*(BI204-BH204+1),IF(AND(($S204-BI204)&lt;=0,(BH204-$R204)&gt;0),$V204/365*($S204-BH204+1),$V204/365*(BI204-$R204+1))))),0)</f>
        <v>0</v>
      </c>
      <c r="BK204" s="160">
        <f t="shared" ref="BK204:BK207" si="2450">BI204+1</f>
        <v>46054</v>
      </c>
      <c r="BL204" s="160">
        <f t="shared" ref="BL204:BL207" si="2451">BK204+27</f>
        <v>46081</v>
      </c>
      <c r="BM204" s="164">
        <f t="shared" ref="BM204:BM207" si="2452">IFERROR(IF(($R204-BL204)&gt;=0,0,IF(($S204-BK204)&lt;0,0,IF(AND(($S204-BL204)&gt;0,(BK204-$R204)&gt;0),$V204/365*(BL204-BK204+1),IF(AND(($S204-BL204)&lt;=0,(BK204-$R204)&gt;0),$V204/365*($S204-BK204+1),$V204/365*(BL204-$R204+1))))),0)</f>
        <v>0</v>
      </c>
      <c r="BN204" s="160">
        <f t="shared" ref="BN204:BN207" si="2453">BL204+1</f>
        <v>46082</v>
      </c>
      <c r="BO204" s="160">
        <f t="shared" ref="BO204:BO207" si="2454">BN204+30</f>
        <v>46112</v>
      </c>
      <c r="BP204" s="164">
        <f t="shared" ref="BP204:BP207" si="2455">IFERROR(IF(($R204-BO204)&gt;=0,0,IF(($S204-BN204)&lt;0,0,IF(AND(($S204-BO204)&gt;0,(BN204-$R204)&gt;0),$V204/365*(BO204-BN204+1),IF(AND(($S204-BO204)&lt;=0,(BN204-$R204)&gt;0),$V204/365*($S204-BN204+1),$V204/365*(BO204-$R204+1))))),0)</f>
        <v>0</v>
      </c>
      <c r="BQ204" s="160">
        <f t="shared" ref="BQ204:BQ207" si="2456">BO204+1</f>
        <v>46113</v>
      </c>
      <c r="BR204" s="160">
        <f t="shared" ref="BR204:BR207" si="2457">BQ204+29</f>
        <v>46142</v>
      </c>
      <c r="BS204" s="164">
        <f t="shared" ref="BS204:BS207" si="2458">IFERROR(IF(($R204-BR204)&gt;=0,0,IF(($S204-BQ204)&lt;0,0,IF(AND(($S204-BR204)&gt;0,(BQ204-$R204)&gt;0),$V204/365*(BR204-BQ204+1),IF(AND(($S204-BR204)&lt;=0,(BQ204-$R204)&gt;0),$V204/365*($S204-BQ204+1),$V204/365*(BR204-$R204+1))))),0)</f>
        <v>0</v>
      </c>
      <c r="BT204" s="160">
        <f t="shared" ref="BT204:BT207" si="2459">BR204+1</f>
        <v>46143</v>
      </c>
      <c r="BU204" s="160">
        <f t="shared" ref="BU204:BU207" si="2460">BT204+30</f>
        <v>46173</v>
      </c>
      <c r="BV204" s="164">
        <f t="shared" ref="BV204:BV207" si="2461">IFERROR(IF(($R204-BU204)&gt;=0,0,IF(($S204-BT204)&lt;0,0,IF(AND(($S204-BU204)&gt;0,(BT204-$R204)&gt;0),$V204/365*(BU204-BT204+1),IF(AND(($S204-BU204)&lt;=0,(BT204-$R204)&gt;0),$V204/365*($S204-BT204+1),$V204/365*(BU204-$R204+1))))),0)</f>
        <v>0</v>
      </c>
      <c r="BW204" s="160">
        <f t="shared" ref="BW204:BW207" si="2462">BU204+1</f>
        <v>46174</v>
      </c>
      <c r="BX204" s="160">
        <f t="shared" ref="BX204:BX207" si="2463">BW204+29</f>
        <v>46203</v>
      </c>
      <c r="BY204" s="164">
        <f t="shared" ref="BY204:BY207" si="2464">IFERROR(IF(($R204-BX204)&gt;=0,0,IF(($S204-BW204)&lt;0,0,IF(AND(($S204-BX204)&gt;0,(BW204-$R204)&gt;0),$V204/365*(BX204-BW204+1),IF(AND(($S204-BX204)&lt;=0,(BW204-$R204)&gt;0),$V204/365*($S204-BW204+1),$V204/365*(BX204-$R204+1))))),0)</f>
        <v>0</v>
      </c>
      <c r="BZ204" s="160">
        <f t="shared" ref="BZ204:BZ207" si="2465">BX204+1</f>
        <v>46204</v>
      </c>
      <c r="CA204" s="160">
        <f t="shared" ref="CA204:CA207" si="2466">BZ204+30</f>
        <v>46234</v>
      </c>
      <c r="CB204" s="164">
        <f t="shared" ref="CB204:CB207" si="2467">IFERROR(IF(($R204-CA204)&gt;=0,0,IF(($S204-BZ204)&lt;0,0,IF(AND(($S204-CA204)&gt;0,(BZ204-$R204)&gt;0),$V204/365*(CA204-BZ204+1),IF(AND(($S204-CA204)&lt;=0,(BZ204-$R204)&gt;0),$V204/365*($S204-BZ204+1),$V204/365*(CA204-$R204+1))))),0)</f>
        <v>0</v>
      </c>
      <c r="CC204" s="160">
        <f t="shared" ref="CC204:CC207" si="2468">CA204+1</f>
        <v>46235</v>
      </c>
      <c r="CD204" s="160">
        <f t="shared" ref="CD204:CD207" si="2469">CC204+30</f>
        <v>46265</v>
      </c>
      <c r="CE204" s="164">
        <f t="shared" ref="CE204:CE207" si="2470">IFERROR(IF(($R204-CD204)&gt;=0,0,IF(($S204-CC204)&lt;0,0,IF(AND(($S204-CD204)&gt;0,(CC204-$R204)&gt;0),$V204/365*(CD204-CC204+1),IF(AND(($S204-CD204)&lt;=0,(CC204-$R204)&gt;0),$V204/365*($S204-CC204+1),$V204/365*(CD204-$R204+1))))),0)</f>
        <v>0</v>
      </c>
      <c r="CF204" s="160">
        <f t="shared" ref="CF204:CF207" si="2471">CD204+1</f>
        <v>46266</v>
      </c>
      <c r="CG204" s="160">
        <f t="shared" ref="CG204:CG207" si="2472">CF204+29</f>
        <v>46295</v>
      </c>
      <c r="CH204" s="164">
        <f t="shared" ref="CH204:CH207" si="2473">IFERROR(IF(($R204-CG204)&gt;=0,0,IF(($S204-CF204)&lt;0,0,IF(AND(($S204-CG204)&gt;0,(CF204-$R204)&gt;0),$V204/365*(CG204-CF204+1),IF(AND(($S204-CG204)&lt;=0,(CF204-$R204)&gt;0),$V204/365*($S204-CF204+1),$V204/365*(CG204-$R204+1))))),0)</f>
        <v>0</v>
      </c>
      <c r="CI204" s="160">
        <f t="shared" ref="CI204:CI207" si="2474">CG204+1</f>
        <v>46296</v>
      </c>
      <c r="CJ204" s="160">
        <f t="shared" ref="CJ204:CJ207" si="2475">CI204+30</f>
        <v>46326</v>
      </c>
      <c r="CK204" s="164">
        <f t="shared" ref="CK204:CK207" si="2476">IFERROR(IF(($R204-CJ204)&gt;=0,0,IF(($S204-CI204)&lt;0,0,IF(AND(($S204-CJ204)&gt;0,(CI204-$R204)&gt;0),$V204/365*(CJ204-CI204+1),IF(AND(($S204-CJ204)&lt;=0,(CI204-$R204)&gt;0),$V204/365*($S204-CI204+1),$V204/365*(CJ204-$R204+1))))),0)</f>
        <v>0</v>
      </c>
      <c r="CL204" s="160">
        <f t="shared" ref="CL204:CL207" si="2477">CJ204+1</f>
        <v>46327</v>
      </c>
      <c r="CM204" s="160">
        <f t="shared" ref="CM204:CM207" si="2478">CL204+29</f>
        <v>46356</v>
      </c>
      <c r="CN204" s="164">
        <f t="shared" ref="CN204:CN207" si="2479">IFERROR(IF(($R204-CM204)&gt;=0,0,IF(($S204-CL204)&lt;0,0,IF(AND(($S204-CM204)&gt;0,(CL204-$R204)&gt;0),$V204/365*(CM204-CL204+1),IF(AND(($S204-CM204)&lt;=0,(CL204-$R204)&gt;0),$V204/365*($S204-CL204+1),$V204/365*(CM204-$R204+1))))),0)</f>
        <v>0</v>
      </c>
      <c r="CO204" s="160">
        <f t="shared" ref="CO204:CO207" si="2480">CM204+1</f>
        <v>46357</v>
      </c>
      <c r="CP204" s="160">
        <f t="shared" ref="CP204:CP207" si="2481">CO204+30</f>
        <v>46387</v>
      </c>
      <c r="CQ204" s="164">
        <f t="shared" ref="CQ204:CQ207" si="2482">IFERROR(IF(($R204-CP204)&gt;=0,0,IF(($S204-CO204)&lt;0,0,IF(AND(($S204-CP204)&gt;0,(CO204-$R204)&gt;0),$V204/365*(CP204-CO204+1),IF(AND(($S204-CP204)&lt;=0,(CO204-$R204)&gt;0),$V204/365*($S204-CO204+1),$V204/365*(CP204-$R204+1))))),0)</f>
        <v>0</v>
      </c>
    </row>
    <row r="205" s="86" customFormat="1" ht="24" customHeight="1" outlineLevel="3" spans="1:95">
      <c r="A205" s="125"/>
      <c r="B205" s="126"/>
      <c r="C205" s="127"/>
      <c r="D205" s="125"/>
      <c r="E205" s="126"/>
      <c r="F205" s="126"/>
      <c r="G205" s="126"/>
      <c r="H205" s="128"/>
      <c r="I205" s="128"/>
      <c r="J205" s="128">
        <f t="shared" si="2339"/>
        <v>0</v>
      </c>
      <c r="K205" s="128">
        <f t="shared" ref="K205:K207" si="2483">K204+1</f>
        <v>2</v>
      </c>
      <c r="L205" s="153"/>
      <c r="M205" s="154">
        <f>IFERROR(VLOOKUP($L205,'2-2 引出数据_合同数据仓库'!$B$2:$BP$10000,3,FALSE),0)</f>
        <v>0</v>
      </c>
      <c r="N205" s="128"/>
      <c r="O205" s="154">
        <f>IFERROR(VLOOKUP((LEFT(VLOOKUP($L205,'2-2 引出数据_合同数据仓库'!$B$2:$BP$10000,64,FALSE),15)&amp;(RIGHT(VLOOKUP($L205,'2-2 引出数据_合同数据仓库'!$B$2:$BP$10000,64,FALSE),4)+1)),'2-2 引出数据_合同数据仓库'!$B$2:$BP$10000,3,FALSE),0)</f>
        <v>0</v>
      </c>
      <c r="P205" s="128"/>
      <c r="Q205" s="128">
        <f>IFERROR(VLOOKUP($L205,'2-2 引出数据_合同数据仓库'!$B$2:$BP$10000,28,FALSE),0)</f>
        <v>0</v>
      </c>
      <c r="R205" s="128">
        <f>IFERROR(VLOOKUP($L205,'2-2 引出数据_合同数据仓库'!$B$2:$BP$10000,29,FALSE),0)</f>
        <v>0</v>
      </c>
      <c r="S205" s="128">
        <f>IFERROR(VLOOKUP($L205,'2-2 引出数据_合同数据仓库'!$B$2:$BP$10000,4,FALSE),0)</f>
        <v>0</v>
      </c>
      <c r="T205" s="128"/>
      <c r="U205" s="128">
        <f>IFERROR(VLOOKUP($L205,'2-2 引出数据_合同数据仓库'!$B$2:$BP$10000,15,FALSE),0)</f>
        <v>0</v>
      </c>
      <c r="V205" s="128">
        <f t="shared" si="2412"/>
        <v>0</v>
      </c>
      <c r="W205" s="128"/>
      <c r="X205" s="160">
        <v>45658</v>
      </c>
      <c r="Y205" s="160">
        <f t="shared" si="2413"/>
        <v>45688</v>
      </c>
      <c r="Z205" s="164">
        <f t="shared" si="2414"/>
        <v>0</v>
      </c>
      <c r="AA205" s="160">
        <f t="shared" si="2415"/>
        <v>45689</v>
      </c>
      <c r="AB205" s="160">
        <f t="shared" si="2416"/>
        <v>45716</v>
      </c>
      <c r="AC205" s="164">
        <f t="shared" si="2417"/>
        <v>0</v>
      </c>
      <c r="AD205" s="160">
        <f t="shared" si="2418"/>
        <v>45717</v>
      </c>
      <c r="AE205" s="160">
        <f t="shared" si="2419"/>
        <v>45747</v>
      </c>
      <c r="AF205" s="164">
        <f t="shared" si="2420"/>
        <v>0</v>
      </c>
      <c r="AG205" s="160">
        <f t="shared" si="2421"/>
        <v>45748</v>
      </c>
      <c r="AH205" s="160">
        <f t="shared" si="2422"/>
        <v>45777</v>
      </c>
      <c r="AI205" s="164">
        <f t="shared" si="2423"/>
        <v>0</v>
      </c>
      <c r="AJ205" s="160">
        <f t="shared" si="2424"/>
        <v>45778</v>
      </c>
      <c r="AK205" s="160">
        <f t="shared" si="2425"/>
        <v>45808</v>
      </c>
      <c r="AL205" s="164">
        <f t="shared" si="2426"/>
        <v>0</v>
      </c>
      <c r="AM205" s="160">
        <f t="shared" si="2427"/>
        <v>45809</v>
      </c>
      <c r="AN205" s="160">
        <f t="shared" si="2428"/>
        <v>45838</v>
      </c>
      <c r="AO205" s="164">
        <f t="shared" si="2429"/>
        <v>0</v>
      </c>
      <c r="AP205" s="160">
        <f t="shared" si="2430"/>
        <v>45839</v>
      </c>
      <c r="AQ205" s="160">
        <f t="shared" si="2431"/>
        <v>45869</v>
      </c>
      <c r="AR205" s="164">
        <f t="shared" si="2432"/>
        <v>0</v>
      </c>
      <c r="AS205" s="160">
        <f t="shared" si="2433"/>
        <v>45870</v>
      </c>
      <c r="AT205" s="160">
        <f t="shared" si="2434"/>
        <v>45900</v>
      </c>
      <c r="AU205" s="164">
        <f t="shared" si="2435"/>
        <v>0</v>
      </c>
      <c r="AV205" s="160">
        <f t="shared" si="2436"/>
        <v>45901</v>
      </c>
      <c r="AW205" s="160">
        <f t="shared" si="2437"/>
        <v>45930</v>
      </c>
      <c r="AX205" s="164">
        <f t="shared" si="2438"/>
        <v>0</v>
      </c>
      <c r="AY205" s="160">
        <f t="shared" si="2439"/>
        <v>45931</v>
      </c>
      <c r="AZ205" s="160">
        <f t="shared" si="2440"/>
        <v>45961</v>
      </c>
      <c r="BA205" s="164">
        <f t="shared" si="2441"/>
        <v>0</v>
      </c>
      <c r="BB205" s="160">
        <f t="shared" si="2442"/>
        <v>45962</v>
      </c>
      <c r="BC205" s="160">
        <f t="shared" si="2443"/>
        <v>45991</v>
      </c>
      <c r="BD205" s="164">
        <f t="shared" si="2444"/>
        <v>0</v>
      </c>
      <c r="BE205" s="160">
        <f t="shared" si="2445"/>
        <v>45992</v>
      </c>
      <c r="BF205" s="160">
        <f t="shared" si="2446"/>
        <v>46022</v>
      </c>
      <c r="BG205" s="164">
        <f t="shared" si="2447"/>
        <v>0</v>
      </c>
      <c r="BH205" s="160">
        <v>46023</v>
      </c>
      <c r="BI205" s="160">
        <f t="shared" si="2448"/>
        <v>46053</v>
      </c>
      <c r="BJ205" s="164">
        <f t="shared" si="2449"/>
        <v>0</v>
      </c>
      <c r="BK205" s="160">
        <f t="shared" si="2450"/>
        <v>46054</v>
      </c>
      <c r="BL205" s="160">
        <f t="shared" si="2451"/>
        <v>46081</v>
      </c>
      <c r="BM205" s="164">
        <f t="shared" si="2452"/>
        <v>0</v>
      </c>
      <c r="BN205" s="160">
        <f t="shared" si="2453"/>
        <v>46082</v>
      </c>
      <c r="BO205" s="160">
        <f t="shared" si="2454"/>
        <v>46112</v>
      </c>
      <c r="BP205" s="164">
        <f t="shared" si="2455"/>
        <v>0</v>
      </c>
      <c r="BQ205" s="160">
        <f t="shared" si="2456"/>
        <v>46113</v>
      </c>
      <c r="BR205" s="160">
        <f t="shared" si="2457"/>
        <v>46142</v>
      </c>
      <c r="BS205" s="164">
        <f t="shared" si="2458"/>
        <v>0</v>
      </c>
      <c r="BT205" s="160">
        <f t="shared" si="2459"/>
        <v>46143</v>
      </c>
      <c r="BU205" s="160">
        <f t="shared" si="2460"/>
        <v>46173</v>
      </c>
      <c r="BV205" s="164">
        <f t="shared" si="2461"/>
        <v>0</v>
      </c>
      <c r="BW205" s="160">
        <f t="shared" si="2462"/>
        <v>46174</v>
      </c>
      <c r="BX205" s="160">
        <f t="shared" si="2463"/>
        <v>46203</v>
      </c>
      <c r="BY205" s="164">
        <f t="shared" si="2464"/>
        <v>0</v>
      </c>
      <c r="BZ205" s="160">
        <f t="shared" si="2465"/>
        <v>46204</v>
      </c>
      <c r="CA205" s="160">
        <f t="shared" si="2466"/>
        <v>46234</v>
      </c>
      <c r="CB205" s="164">
        <f t="shared" si="2467"/>
        <v>0</v>
      </c>
      <c r="CC205" s="160">
        <f t="shared" si="2468"/>
        <v>46235</v>
      </c>
      <c r="CD205" s="160">
        <f t="shared" si="2469"/>
        <v>46265</v>
      </c>
      <c r="CE205" s="164">
        <f t="shared" si="2470"/>
        <v>0</v>
      </c>
      <c r="CF205" s="160">
        <f t="shared" si="2471"/>
        <v>46266</v>
      </c>
      <c r="CG205" s="160">
        <f t="shared" si="2472"/>
        <v>46295</v>
      </c>
      <c r="CH205" s="164">
        <f t="shared" si="2473"/>
        <v>0</v>
      </c>
      <c r="CI205" s="160">
        <f t="shared" si="2474"/>
        <v>46296</v>
      </c>
      <c r="CJ205" s="160">
        <f t="shared" si="2475"/>
        <v>46326</v>
      </c>
      <c r="CK205" s="164">
        <f t="shared" si="2476"/>
        <v>0</v>
      </c>
      <c r="CL205" s="160">
        <f t="shared" si="2477"/>
        <v>46327</v>
      </c>
      <c r="CM205" s="160">
        <f t="shared" si="2478"/>
        <v>46356</v>
      </c>
      <c r="CN205" s="164">
        <f t="shared" si="2479"/>
        <v>0</v>
      </c>
      <c r="CO205" s="160">
        <f t="shared" si="2480"/>
        <v>46357</v>
      </c>
      <c r="CP205" s="160">
        <f t="shared" si="2481"/>
        <v>46387</v>
      </c>
      <c r="CQ205" s="164">
        <f t="shared" si="2482"/>
        <v>0</v>
      </c>
    </row>
    <row r="206" s="86" customFormat="1" ht="24" customHeight="1" outlineLevel="3" spans="1:95">
      <c r="A206" s="125"/>
      <c r="B206" s="126"/>
      <c r="C206" s="127"/>
      <c r="D206" s="125"/>
      <c r="E206" s="126"/>
      <c r="F206" s="126"/>
      <c r="G206" s="126"/>
      <c r="H206" s="128"/>
      <c r="I206" s="128"/>
      <c r="J206" s="128">
        <f t="shared" si="2339"/>
        <v>0</v>
      </c>
      <c r="K206" s="128">
        <f t="shared" si="2483"/>
        <v>3</v>
      </c>
      <c r="L206" s="153"/>
      <c r="M206" s="154">
        <f>IFERROR(VLOOKUP($L206,'2-2 引出数据_合同数据仓库'!$B$2:$BP$10000,3,FALSE),0)</f>
        <v>0</v>
      </c>
      <c r="N206" s="128"/>
      <c r="O206" s="154">
        <f>IFERROR(VLOOKUP((LEFT(VLOOKUP($L206,'2-2 引出数据_合同数据仓库'!$B$2:$BP$10000,64,FALSE),15)&amp;(RIGHT(VLOOKUP($L206,'2-2 引出数据_合同数据仓库'!$B$2:$BP$10000,64,FALSE),4)+1)),'2-2 引出数据_合同数据仓库'!$B$2:$BP$10000,3,FALSE),0)</f>
        <v>0</v>
      </c>
      <c r="P206" s="128"/>
      <c r="Q206" s="128">
        <f>IFERROR(VLOOKUP($L206,'2-2 引出数据_合同数据仓库'!$B$2:$BP$10000,28,FALSE),0)</f>
        <v>0</v>
      </c>
      <c r="R206" s="128">
        <f>IFERROR(VLOOKUP($L206,'2-2 引出数据_合同数据仓库'!$B$2:$BP$10000,29,FALSE),0)</f>
        <v>0</v>
      </c>
      <c r="S206" s="128">
        <f>IFERROR(VLOOKUP($L206,'2-2 引出数据_合同数据仓库'!$B$2:$BP$10000,4,FALSE),0)</f>
        <v>0</v>
      </c>
      <c r="T206" s="128"/>
      <c r="U206" s="128">
        <f>IFERROR(VLOOKUP($L206,'2-2 引出数据_合同数据仓库'!$B$2:$BP$10000,15,FALSE),0)</f>
        <v>0</v>
      </c>
      <c r="V206" s="128">
        <f t="shared" si="2412"/>
        <v>0</v>
      </c>
      <c r="W206" s="128"/>
      <c r="X206" s="160">
        <v>45658</v>
      </c>
      <c r="Y206" s="160">
        <f t="shared" si="2413"/>
        <v>45688</v>
      </c>
      <c r="Z206" s="164">
        <f t="shared" si="2414"/>
        <v>0</v>
      </c>
      <c r="AA206" s="160">
        <f t="shared" si="2415"/>
        <v>45689</v>
      </c>
      <c r="AB206" s="160">
        <f t="shared" si="2416"/>
        <v>45716</v>
      </c>
      <c r="AC206" s="164">
        <f t="shared" si="2417"/>
        <v>0</v>
      </c>
      <c r="AD206" s="160">
        <f t="shared" si="2418"/>
        <v>45717</v>
      </c>
      <c r="AE206" s="160">
        <f t="shared" si="2419"/>
        <v>45747</v>
      </c>
      <c r="AF206" s="164">
        <f t="shared" si="2420"/>
        <v>0</v>
      </c>
      <c r="AG206" s="160">
        <f t="shared" si="2421"/>
        <v>45748</v>
      </c>
      <c r="AH206" s="160">
        <f t="shared" si="2422"/>
        <v>45777</v>
      </c>
      <c r="AI206" s="164">
        <f t="shared" si="2423"/>
        <v>0</v>
      </c>
      <c r="AJ206" s="160">
        <f t="shared" si="2424"/>
        <v>45778</v>
      </c>
      <c r="AK206" s="160">
        <f t="shared" si="2425"/>
        <v>45808</v>
      </c>
      <c r="AL206" s="164">
        <f t="shared" si="2426"/>
        <v>0</v>
      </c>
      <c r="AM206" s="160">
        <f t="shared" si="2427"/>
        <v>45809</v>
      </c>
      <c r="AN206" s="160">
        <f t="shared" si="2428"/>
        <v>45838</v>
      </c>
      <c r="AO206" s="164">
        <f t="shared" si="2429"/>
        <v>0</v>
      </c>
      <c r="AP206" s="160">
        <f t="shared" si="2430"/>
        <v>45839</v>
      </c>
      <c r="AQ206" s="160">
        <f t="shared" si="2431"/>
        <v>45869</v>
      </c>
      <c r="AR206" s="164">
        <f t="shared" si="2432"/>
        <v>0</v>
      </c>
      <c r="AS206" s="160">
        <f t="shared" si="2433"/>
        <v>45870</v>
      </c>
      <c r="AT206" s="160">
        <f t="shared" si="2434"/>
        <v>45900</v>
      </c>
      <c r="AU206" s="164">
        <f t="shared" si="2435"/>
        <v>0</v>
      </c>
      <c r="AV206" s="160">
        <f t="shared" si="2436"/>
        <v>45901</v>
      </c>
      <c r="AW206" s="160">
        <f t="shared" si="2437"/>
        <v>45930</v>
      </c>
      <c r="AX206" s="164">
        <f t="shared" si="2438"/>
        <v>0</v>
      </c>
      <c r="AY206" s="160">
        <f t="shared" si="2439"/>
        <v>45931</v>
      </c>
      <c r="AZ206" s="160">
        <f t="shared" si="2440"/>
        <v>45961</v>
      </c>
      <c r="BA206" s="164">
        <f t="shared" si="2441"/>
        <v>0</v>
      </c>
      <c r="BB206" s="160">
        <f t="shared" si="2442"/>
        <v>45962</v>
      </c>
      <c r="BC206" s="160">
        <f t="shared" si="2443"/>
        <v>45991</v>
      </c>
      <c r="BD206" s="164">
        <f t="shared" si="2444"/>
        <v>0</v>
      </c>
      <c r="BE206" s="160">
        <f t="shared" si="2445"/>
        <v>45992</v>
      </c>
      <c r="BF206" s="160">
        <f t="shared" si="2446"/>
        <v>46022</v>
      </c>
      <c r="BG206" s="164">
        <f t="shared" si="2447"/>
        <v>0</v>
      </c>
      <c r="BH206" s="160">
        <v>46023</v>
      </c>
      <c r="BI206" s="160">
        <f t="shared" si="2448"/>
        <v>46053</v>
      </c>
      <c r="BJ206" s="164">
        <f t="shared" si="2449"/>
        <v>0</v>
      </c>
      <c r="BK206" s="160">
        <f t="shared" si="2450"/>
        <v>46054</v>
      </c>
      <c r="BL206" s="160">
        <f t="shared" si="2451"/>
        <v>46081</v>
      </c>
      <c r="BM206" s="164">
        <f t="shared" si="2452"/>
        <v>0</v>
      </c>
      <c r="BN206" s="160">
        <f t="shared" si="2453"/>
        <v>46082</v>
      </c>
      <c r="BO206" s="160">
        <f t="shared" si="2454"/>
        <v>46112</v>
      </c>
      <c r="BP206" s="164">
        <f t="shared" si="2455"/>
        <v>0</v>
      </c>
      <c r="BQ206" s="160">
        <f t="shared" si="2456"/>
        <v>46113</v>
      </c>
      <c r="BR206" s="160">
        <f t="shared" si="2457"/>
        <v>46142</v>
      </c>
      <c r="BS206" s="164">
        <f t="shared" si="2458"/>
        <v>0</v>
      </c>
      <c r="BT206" s="160">
        <f t="shared" si="2459"/>
        <v>46143</v>
      </c>
      <c r="BU206" s="160">
        <f t="shared" si="2460"/>
        <v>46173</v>
      </c>
      <c r="BV206" s="164">
        <f t="shared" si="2461"/>
        <v>0</v>
      </c>
      <c r="BW206" s="160">
        <f t="shared" si="2462"/>
        <v>46174</v>
      </c>
      <c r="BX206" s="160">
        <f t="shared" si="2463"/>
        <v>46203</v>
      </c>
      <c r="BY206" s="164">
        <f t="shared" si="2464"/>
        <v>0</v>
      </c>
      <c r="BZ206" s="160">
        <f t="shared" si="2465"/>
        <v>46204</v>
      </c>
      <c r="CA206" s="160">
        <f t="shared" si="2466"/>
        <v>46234</v>
      </c>
      <c r="CB206" s="164">
        <f t="shared" si="2467"/>
        <v>0</v>
      </c>
      <c r="CC206" s="160">
        <f t="shared" si="2468"/>
        <v>46235</v>
      </c>
      <c r="CD206" s="160">
        <f t="shared" si="2469"/>
        <v>46265</v>
      </c>
      <c r="CE206" s="164">
        <f t="shared" si="2470"/>
        <v>0</v>
      </c>
      <c r="CF206" s="160">
        <f t="shared" si="2471"/>
        <v>46266</v>
      </c>
      <c r="CG206" s="160">
        <f t="shared" si="2472"/>
        <v>46295</v>
      </c>
      <c r="CH206" s="164">
        <f t="shared" si="2473"/>
        <v>0</v>
      </c>
      <c r="CI206" s="160">
        <f t="shared" si="2474"/>
        <v>46296</v>
      </c>
      <c r="CJ206" s="160">
        <f t="shared" si="2475"/>
        <v>46326</v>
      </c>
      <c r="CK206" s="164">
        <f t="shared" si="2476"/>
        <v>0</v>
      </c>
      <c r="CL206" s="160">
        <f t="shared" si="2477"/>
        <v>46327</v>
      </c>
      <c r="CM206" s="160">
        <f t="shared" si="2478"/>
        <v>46356</v>
      </c>
      <c r="CN206" s="164">
        <f t="shared" si="2479"/>
        <v>0</v>
      </c>
      <c r="CO206" s="160">
        <f t="shared" si="2480"/>
        <v>46357</v>
      </c>
      <c r="CP206" s="160">
        <f t="shared" si="2481"/>
        <v>46387</v>
      </c>
      <c r="CQ206" s="164">
        <f t="shared" si="2482"/>
        <v>0</v>
      </c>
    </row>
    <row r="207" s="86" customFormat="1" ht="24" customHeight="1" outlineLevel="3" spans="1:95">
      <c r="A207" s="125"/>
      <c r="B207" s="126"/>
      <c r="C207" s="127"/>
      <c r="D207" s="125"/>
      <c r="E207" s="126"/>
      <c r="F207" s="126"/>
      <c r="G207" s="126"/>
      <c r="H207" s="128"/>
      <c r="I207" s="128"/>
      <c r="J207" s="128">
        <f t="shared" si="2339"/>
        <v>0</v>
      </c>
      <c r="K207" s="128">
        <f t="shared" si="2483"/>
        <v>4</v>
      </c>
      <c r="L207" s="153"/>
      <c r="M207" s="154">
        <f>IFERROR(VLOOKUP($L207,'2-2 引出数据_合同数据仓库'!$B$2:$BP$10000,3,FALSE),0)</f>
        <v>0</v>
      </c>
      <c r="N207" s="128"/>
      <c r="O207" s="154">
        <f>IFERROR(VLOOKUP((LEFT(VLOOKUP($L207,'2-2 引出数据_合同数据仓库'!$B$2:$BP$10000,64,FALSE),15)&amp;(RIGHT(VLOOKUP($L207,'2-2 引出数据_合同数据仓库'!$B$2:$BP$10000,64,FALSE),4)+1)),'2-2 引出数据_合同数据仓库'!$B$2:$BP$10000,3,FALSE),0)</f>
        <v>0</v>
      </c>
      <c r="P207" s="128"/>
      <c r="Q207" s="128">
        <f>IFERROR(VLOOKUP($L207,'2-2 引出数据_合同数据仓库'!$B$2:$BP$10000,28,FALSE),0)</f>
        <v>0</v>
      </c>
      <c r="R207" s="128">
        <f>IFERROR(VLOOKUP($L207,'2-2 引出数据_合同数据仓库'!$B$2:$BP$10000,29,FALSE),0)</f>
        <v>0</v>
      </c>
      <c r="S207" s="128">
        <f>IFERROR(VLOOKUP($L207,'2-2 引出数据_合同数据仓库'!$B$2:$BP$10000,4,FALSE),0)</f>
        <v>0</v>
      </c>
      <c r="T207" s="128"/>
      <c r="U207" s="128">
        <f>IFERROR(VLOOKUP($L207,'2-2 引出数据_合同数据仓库'!$B$2:$BP$10000,15,FALSE),0)</f>
        <v>0</v>
      </c>
      <c r="V207" s="128">
        <f t="shared" si="2412"/>
        <v>0</v>
      </c>
      <c r="W207" s="128"/>
      <c r="X207" s="160">
        <v>45658</v>
      </c>
      <c r="Y207" s="160">
        <f t="shared" si="2413"/>
        <v>45688</v>
      </c>
      <c r="Z207" s="164">
        <f t="shared" si="2414"/>
        <v>0</v>
      </c>
      <c r="AA207" s="160">
        <f t="shared" si="2415"/>
        <v>45689</v>
      </c>
      <c r="AB207" s="160">
        <f t="shared" si="2416"/>
        <v>45716</v>
      </c>
      <c r="AC207" s="164">
        <f t="shared" si="2417"/>
        <v>0</v>
      </c>
      <c r="AD207" s="160">
        <f t="shared" si="2418"/>
        <v>45717</v>
      </c>
      <c r="AE207" s="160">
        <f t="shared" si="2419"/>
        <v>45747</v>
      </c>
      <c r="AF207" s="164">
        <f t="shared" si="2420"/>
        <v>0</v>
      </c>
      <c r="AG207" s="160">
        <f t="shared" si="2421"/>
        <v>45748</v>
      </c>
      <c r="AH207" s="160">
        <f t="shared" si="2422"/>
        <v>45777</v>
      </c>
      <c r="AI207" s="164">
        <f t="shared" si="2423"/>
        <v>0</v>
      </c>
      <c r="AJ207" s="160">
        <f t="shared" si="2424"/>
        <v>45778</v>
      </c>
      <c r="AK207" s="160">
        <f t="shared" si="2425"/>
        <v>45808</v>
      </c>
      <c r="AL207" s="164">
        <f t="shared" si="2426"/>
        <v>0</v>
      </c>
      <c r="AM207" s="160">
        <f t="shared" si="2427"/>
        <v>45809</v>
      </c>
      <c r="AN207" s="160">
        <f t="shared" si="2428"/>
        <v>45838</v>
      </c>
      <c r="AO207" s="164">
        <f t="shared" si="2429"/>
        <v>0</v>
      </c>
      <c r="AP207" s="160">
        <f t="shared" si="2430"/>
        <v>45839</v>
      </c>
      <c r="AQ207" s="160">
        <f t="shared" si="2431"/>
        <v>45869</v>
      </c>
      <c r="AR207" s="164">
        <f t="shared" si="2432"/>
        <v>0</v>
      </c>
      <c r="AS207" s="160">
        <f t="shared" si="2433"/>
        <v>45870</v>
      </c>
      <c r="AT207" s="160">
        <f t="shared" si="2434"/>
        <v>45900</v>
      </c>
      <c r="AU207" s="164">
        <f t="shared" si="2435"/>
        <v>0</v>
      </c>
      <c r="AV207" s="160">
        <f t="shared" si="2436"/>
        <v>45901</v>
      </c>
      <c r="AW207" s="160">
        <f t="shared" si="2437"/>
        <v>45930</v>
      </c>
      <c r="AX207" s="164">
        <f t="shared" si="2438"/>
        <v>0</v>
      </c>
      <c r="AY207" s="160">
        <f t="shared" si="2439"/>
        <v>45931</v>
      </c>
      <c r="AZ207" s="160">
        <f t="shared" si="2440"/>
        <v>45961</v>
      </c>
      <c r="BA207" s="164">
        <f t="shared" si="2441"/>
        <v>0</v>
      </c>
      <c r="BB207" s="160">
        <f t="shared" si="2442"/>
        <v>45962</v>
      </c>
      <c r="BC207" s="160">
        <f t="shared" si="2443"/>
        <v>45991</v>
      </c>
      <c r="BD207" s="164">
        <f t="shared" si="2444"/>
        <v>0</v>
      </c>
      <c r="BE207" s="160">
        <f t="shared" si="2445"/>
        <v>45992</v>
      </c>
      <c r="BF207" s="160">
        <f t="shared" si="2446"/>
        <v>46022</v>
      </c>
      <c r="BG207" s="164">
        <f t="shared" si="2447"/>
        <v>0</v>
      </c>
      <c r="BH207" s="160">
        <v>46023</v>
      </c>
      <c r="BI207" s="160">
        <f t="shared" si="2448"/>
        <v>46053</v>
      </c>
      <c r="BJ207" s="164">
        <f t="shared" si="2449"/>
        <v>0</v>
      </c>
      <c r="BK207" s="160">
        <f t="shared" si="2450"/>
        <v>46054</v>
      </c>
      <c r="BL207" s="160">
        <f t="shared" si="2451"/>
        <v>46081</v>
      </c>
      <c r="BM207" s="164">
        <f t="shared" si="2452"/>
        <v>0</v>
      </c>
      <c r="BN207" s="160">
        <f t="shared" si="2453"/>
        <v>46082</v>
      </c>
      <c r="BO207" s="160">
        <f t="shared" si="2454"/>
        <v>46112</v>
      </c>
      <c r="BP207" s="164">
        <f t="shared" si="2455"/>
        <v>0</v>
      </c>
      <c r="BQ207" s="160">
        <f t="shared" si="2456"/>
        <v>46113</v>
      </c>
      <c r="BR207" s="160">
        <f t="shared" si="2457"/>
        <v>46142</v>
      </c>
      <c r="BS207" s="164">
        <f t="shared" si="2458"/>
        <v>0</v>
      </c>
      <c r="BT207" s="160">
        <f t="shared" si="2459"/>
        <v>46143</v>
      </c>
      <c r="BU207" s="160">
        <f t="shared" si="2460"/>
        <v>46173</v>
      </c>
      <c r="BV207" s="164">
        <f t="shared" si="2461"/>
        <v>0</v>
      </c>
      <c r="BW207" s="160">
        <f t="shared" si="2462"/>
        <v>46174</v>
      </c>
      <c r="BX207" s="160">
        <f t="shared" si="2463"/>
        <v>46203</v>
      </c>
      <c r="BY207" s="164">
        <f t="shared" si="2464"/>
        <v>0</v>
      </c>
      <c r="BZ207" s="160">
        <f t="shared" si="2465"/>
        <v>46204</v>
      </c>
      <c r="CA207" s="160">
        <f t="shared" si="2466"/>
        <v>46234</v>
      </c>
      <c r="CB207" s="164">
        <f t="shared" si="2467"/>
        <v>0</v>
      </c>
      <c r="CC207" s="160">
        <f t="shared" si="2468"/>
        <v>46235</v>
      </c>
      <c r="CD207" s="160">
        <f t="shared" si="2469"/>
        <v>46265</v>
      </c>
      <c r="CE207" s="164">
        <f t="shared" si="2470"/>
        <v>0</v>
      </c>
      <c r="CF207" s="160">
        <f t="shared" si="2471"/>
        <v>46266</v>
      </c>
      <c r="CG207" s="160">
        <f t="shared" si="2472"/>
        <v>46295</v>
      </c>
      <c r="CH207" s="164">
        <f t="shared" si="2473"/>
        <v>0</v>
      </c>
      <c r="CI207" s="160">
        <f t="shared" si="2474"/>
        <v>46296</v>
      </c>
      <c r="CJ207" s="160">
        <f t="shared" si="2475"/>
        <v>46326</v>
      </c>
      <c r="CK207" s="164">
        <f t="shared" si="2476"/>
        <v>0</v>
      </c>
      <c r="CL207" s="160">
        <f t="shared" si="2477"/>
        <v>46327</v>
      </c>
      <c r="CM207" s="160">
        <f t="shared" si="2478"/>
        <v>46356</v>
      </c>
      <c r="CN207" s="164">
        <f t="shared" si="2479"/>
        <v>0</v>
      </c>
      <c r="CO207" s="160">
        <f t="shared" si="2480"/>
        <v>46357</v>
      </c>
      <c r="CP207" s="160">
        <f t="shared" si="2481"/>
        <v>46387</v>
      </c>
      <c r="CQ207" s="164">
        <f t="shared" si="2482"/>
        <v>0</v>
      </c>
    </row>
    <row r="208" s="86" customFormat="1" ht="24" customHeight="1" outlineLevel="4" spans="1:95">
      <c r="A208" s="129" t="s">
        <v>2806</v>
      </c>
      <c r="B208" s="130"/>
      <c r="C208" s="130"/>
      <c r="D208" s="130"/>
      <c r="E208" s="130"/>
      <c r="F208" s="130"/>
      <c r="G208" s="131"/>
      <c r="H208" s="132"/>
      <c r="I208" s="132"/>
      <c r="J208" s="132"/>
      <c r="K208" s="132"/>
      <c r="L208" s="155"/>
      <c r="M208" s="155"/>
      <c r="N208" s="132"/>
      <c r="O208" s="132"/>
      <c r="P208" s="132"/>
      <c r="Q208" s="132"/>
      <c r="R208" s="132"/>
      <c r="S208" s="132"/>
      <c r="T208" s="132"/>
      <c r="U208" s="132"/>
      <c r="V208" s="132"/>
      <c r="W208" s="132"/>
      <c r="X208" s="132"/>
      <c r="Y208" s="132"/>
      <c r="Z208" s="132"/>
      <c r="AA208" s="132"/>
      <c r="AB208" s="132"/>
      <c r="AC208" s="132"/>
      <c r="AD208" s="132"/>
      <c r="AE208" s="132"/>
      <c r="AF208" s="132"/>
      <c r="AG208" s="132"/>
      <c r="AH208" s="132"/>
      <c r="AI208" s="132"/>
      <c r="AJ208" s="132"/>
      <c r="AK208" s="132"/>
      <c r="AL208" s="132"/>
      <c r="AM208" s="132"/>
      <c r="AN208" s="132"/>
      <c r="AO208" s="132"/>
      <c r="AP208" s="132"/>
      <c r="AQ208" s="132"/>
      <c r="AR208" s="132"/>
      <c r="AS208" s="132"/>
      <c r="AT208" s="132"/>
      <c r="AU208" s="132"/>
      <c r="AV208" s="132"/>
      <c r="AW208" s="132"/>
      <c r="AX208" s="132"/>
      <c r="AY208" s="132"/>
      <c r="AZ208" s="132"/>
      <c r="BA208" s="132"/>
      <c r="BB208" s="132"/>
      <c r="BC208" s="132"/>
      <c r="BD208" s="132"/>
      <c r="BE208" s="132"/>
      <c r="BF208" s="132"/>
      <c r="BG208" s="132"/>
      <c r="BH208" s="132"/>
      <c r="BI208" s="132"/>
      <c r="BJ208" s="132"/>
      <c r="BK208" s="132"/>
      <c r="BL208" s="132"/>
      <c r="BM208" s="132"/>
      <c r="BN208" s="132"/>
      <c r="BO208" s="132"/>
      <c r="BP208" s="132"/>
      <c r="BQ208" s="132"/>
      <c r="BR208" s="132"/>
      <c r="BS208" s="132"/>
      <c r="BT208" s="132"/>
      <c r="BU208" s="132"/>
      <c r="BV208" s="132"/>
      <c r="BW208" s="132"/>
      <c r="BX208" s="132"/>
      <c r="BY208" s="132"/>
      <c r="BZ208" s="132"/>
      <c r="CA208" s="132"/>
      <c r="CB208" s="132"/>
      <c r="CC208" s="132"/>
      <c r="CD208" s="132"/>
      <c r="CE208" s="132"/>
      <c r="CF208" s="132"/>
      <c r="CG208" s="132"/>
      <c r="CH208" s="132"/>
      <c r="CI208" s="132"/>
      <c r="CJ208" s="132"/>
      <c r="CK208" s="132"/>
      <c r="CL208" s="132"/>
      <c r="CM208" s="132"/>
      <c r="CN208" s="132"/>
      <c r="CO208" s="132"/>
      <c r="CP208" s="132"/>
      <c r="CQ208" s="132"/>
    </row>
    <row r="209" ht="24" customHeight="1" outlineLevel="2" spans="1:95">
      <c r="A209" s="48"/>
      <c r="B209" s="118" t="s">
        <v>779</v>
      </c>
      <c r="C209" s="119" t="s">
        <v>36</v>
      </c>
      <c r="D209" s="48" t="s">
        <v>37</v>
      </c>
      <c r="E209" s="118"/>
      <c r="F209" s="118"/>
      <c r="G209" s="118"/>
      <c r="H209" s="120">
        <f>X209+AA209+AD209+AG209+AJ209+AM209+AP209+AS209+AV209+AY209+BB209+BE209</f>
        <v>0</v>
      </c>
      <c r="I209" s="120">
        <f>Y209+AB209+AE209+AH209+AK209+AN209+AQ209+AT209+AW209+AZ209+BC209+BF209</f>
        <v>0</v>
      </c>
      <c r="J209" s="120">
        <f t="shared" si="2339"/>
        <v>0</v>
      </c>
      <c r="K209" s="120"/>
      <c r="L209" s="151"/>
      <c r="M209" s="151"/>
      <c r="N209" s="120"/>
      <c r="O209" s="120"/>
      <c r="P209" s="120"/>
      <c r="Q209" s="120"/>
      <c r="R209" s="120"/>
      <c r="S209" s="120"/>
      <c r="T209" s="120"/>
      <c r="U209" s="120"/>
      <c r="V209" s="120"/>
      <c r="W209" s="120"/>
      <c r="X209" s="120">
        <f>VLOOKUP($C209,'1 预算编制表单'!$C:$BJ,27,FALSE)</f>
        <v>0</v>
      </c>
      <c r="Y209" s="120">
        <f>X209-Z209</f>
        <v>0</v>
      </c>
      <c r="Z209" s="120">
        <f>Z210+Z216+Z222+Z228+Z234+Z240+Z246</f>
        <v>0</v>
      </c>
      <c r="AA209" s="120">
        <f>VLOOKUP($C209,'1 预算编制表单'!$C:$BJ,30,FALSE)</f>
        <v>0</v>
      </c>
      <c r="AB209" s="120">
        <f>AA209-AC209</f>
        <v>0</v>
      </c>
      <c r="AC209" s="120">
        <f>AC210+AC216+AC222+AC228+AC234+AC240+AC246</f>
        <v>0</v>
      </c>
      <c r="AD209" s="120">
        <f>VLOOKUP($C209,'1 预算编制表单'!$C:$BJ,33,FALSE)</f>
        <v>0</v>
      </c>
      <c r="AE209" s="120">
        <f>AD209-AF209</f>
        <v>0</v>
      </c>
      <c r="AF209" s="120">
        <f>AF210+AF216+AF222+AF228+AF234+AF240+AF246</f>
        <v>0</v>
      </c>
      <c r="AG209" s="120">
        <f>VLOOKUP($C209,'1 预算编制表单'!$C:$BJ,36,FALSE)</f>
        <v>0</v>
      </c>
      <c r="AH209" s="120">
        <f>AG209-AI209</f>
        <v>0</v>
      </c>
      <c r="AI209" s="120">
        <f>AI210+AI216+AI222+AI228+AI234+AI240+AI246</f>
        <v>0</v>
      </c>
      <c r="AJ209" s="120">
        <f>VLOOKUP($C209,'1 预算编制表单'!$C:$BJ,39,FALSE)</f>
        <v>0</v>
      </c>
      <c r="AK209" s="120">
        <f>AJ209-AL209</f>
        <v>0</v>
      </c>
      <c r="AL209" s="120">
        <f>AL210+AL216+AL222+AL228+AL234+AL240+AL246</f>
        <v>0</v>
      </c>
      <c r="AM209" s="120">
        <f>VLOOKUP($C209,'1 预算编制表单'!$C:$BJ,42,FALSE)</f>
        <v>0</v>
      </c>
      <c r="AN209" s="120">
        <f>AM209-AO209</f>
        <v>0</v>
      </c>
      <c r="AO209" s="120">
        <f>AO210+AO216+AO222+AO228+AO234+AO240+AO246</f>
        <v>0</v>
      </c>
      <c r="AP209" s="120">
        <f>VLOOKUP($C209,'1 预算编制表单'!$C:$BJ,45,FALSE)</f>
        <v>0</v>
      </c>
      <c r="AQ209" s="120">
        <f>AP209-AR209</f>
        <v>0</v>
      </c>
      <c r="AR209" s="120">
        <f>AR210+AR216+AR222+AR228+AR234+AR240+AR246</f>
        <v>0</v>
      </c>
      <c r="AS209" s="120">
        <f>VLOOKUP($C209,'1 预算编制表单'!$C:$BJ,48,FALSE)</f>
        <v>0</v>
      </c>
      <c r="AT209" s="120">
        <f>AS209-AU209</f>
        <v>0</v>
      </c>
      <c r="AU209" s="120">
        <f>AU210+AU216+AU222+AU228+AU234+AU240+AU246</f>
        <v>0</v>
      </c>
      <c r="AV209" s="120">
        <f>VLOOKUP($C209,'1 预算编制表单'!$C:$BJ,51,FALSE)</f>
        <v>0</v>
      </c>
      <c r="AW209" s="120">
        <f>AV209-AX209</f>
        <v>0</v>
      </c>
      <c r="AX209" s="120">
        <f>AX210+AX216+AX222+AX228+AX234+AX240+AX246</f>
        <v>0</v>
      </c>
      <c r="AY209" s="120">
        <f>VLOOKUP($C209,'1 预算编制表单'!$C:$BJ,54,FALSE)</f>
        <v>0</v>
      </c>
      <c r="AZ209" s="120">
        <f>AY209-BA209</f>
        <v>0</v>
      </c>
      <c r="BA209" s="120">
        <f>BA210+BA216+BA222+BA228+BA234+BA240+BA246</f>
        <v>0</v>
      </c>
      <c r="BB209" s="120">
        <f>VLOOKUP($C209,'1 预算编制表单'!$C:$BJ,57,FALSE)</f>
        <v>0</v>
      </c>
      <c r="BC209" s="120">
        <f>BB209-BD209</f>
        <v>0</v>
      </c>
      <c r="BD209" s="120">
        <f>BD210+BD216+BD222+BD228+BD234+BD240+BD246</f>
        <v>0</v>
      </c>
      <c r="BE209" s="120">
        <f>VLOOKUP($C209,'1 预算编制表单'!$C:$BJ,60,FALSE)</f>
        <v>0</v>
      </c>
      <c r="BF209" s="120">
        <f>BE209-BG209</f>
        <v>0</v>
      </c>
      <c r="BG209" s="120">
        <f>BG210+BG216+BG222+BG228+BG234+BG240+BG246</f>
        <v>0</v>
      </c>
      <c r="BH209" s="120">
        <f>VLOOKUP($C209,'1 预算编制表单'!$C:$BJ,27,FALSE)</f>
        <v>0</v>
      </c>
      <c r="BI209" s="120">
        <f>BH209-BJ209</f>
        <v>0</v>
      </c>
      <c r="BJ209" s="120">
        <f>BJ210+BJ216+BJ222+BJ228+BJ234+BJ240+BJ246</f>
        <v>0</v>
      </c>
      <c r="BK209" s="120">
        <f>VLOOKUP($C209,'1 预算编制表单'!$C:$BJ,30,FALSE)</f>
        <v>0</v>
      </c>
      <c r="BL209" s="120">
        <f>BK209-BM209</f>
        <v>0</v>
      </c>
      <c r="BM209" s="120">
        <f>BM210+BM216+BM222+BM228+BM234+BM240+BM246</f>
        <v>0</v>
      </c>
      <c r="BN209" s="120">
        <f>VLOOKUP($C209,'1 预算编制表单'!$C:$BJ,33,FALSE)</f>
        <v>0</v>
      </c>
      <c r="BO209" s="120">
        <f>BN209-BP209</f>
        <v>0</v>
      </c>
      <c r="BP209" s="120">
        <f>BP210+BP216+BP222+BP228+BP234+BP240+BP246</f>
        <v>0</v>
      </c>
      <c r="BQ209" s="120">
        <f>VLOOKUP($C209,'1 预算编制表单'!$C:$BJ,36,FALSE)</f>
        <v>0</v>
      </c>
      <c r="BR209" s="120">
        <f>BQ209-BS209</f>
        <v>0</v>
      </c>
      <c r="BS209" s="120">
        <f>BS210+BS216+BS222+BS228+BS234+BS240+BS246</f>
        <v>0</v>
      </c>
      <c r="BT209" s="120">
        <f>VLOOKUP($C209,'1 预算编制表单'!$C:$BJ,39,FALSE)</f>
        <v>0</v>
      </c>
      <c r="BU209" s="120">
        <f>BT209-BV209</f>
        <v>0</v>
      </c>
      <c r="BV209" s="120">
        <f>BV210+BV216+BV222+BV228+BV234+BV240+BV246</f>
        <v>0</v>
      </c>
      <c r="BW209" s="120">
        <f>VLOOKUP($C209,'1 预算编制表单'!$C:$BJ,42,FALSE)</f>
        <v>0</v>
      </c>
      <c r="BX209" s="120">
        <f>BW209-BY209</f>
        <v>0</v>
      </c>
      <c r="BY209" s="120">
        <f>BY210+BY216+BY222+BY228+BY234+BY240+BY246</f>
        <v>0</v>
      </c>
      <c r="BZ209" s="120">
        <f>VLOOKUP($C209,'1 预算编制表单'!$C:$BJ,45,FALSE)</f>
        <v>0</v>
      </c>
      <c r="CA209" s="120">
        <f>BZ209-CB209</f>
        <v>0</v>
      </c>
      <c r="CB209" s="120">
        <f>CB210+CB216+CB222+CB228+CB234+CB240+CB246</f>
        <v>0</v>
      </c>
      <c r="CC209" s="120">
        <f>VLOOKUP($C209,'1 预算编制表单'!$C:$BJ,48,FALSE)</f>
        <v>0</v>
      </c>
      <c r="CD209" s="120">
        <f>CC209-CE209</f>
        <v>0</v>
      </c>
      <c r="CE209" s="120">
        <f>CE210+CE216+CE222+CE228+CE234+CE240+CE246</f>
        <v>0</v>
      </c>
      <c r="CF209" s="120">
        <f>VLOOKUP($C209,'1 预算编制表单'!$C:$BJ,51,FALSE)</f>
        <v>0</v>
      </c>
      <c r="CG209" s="120">
        <f>CF209-CH209</f>
        <v>0</v>
      </c>
      <c r="CH209" s="120">
        <f>CH210+CH216+CH222+CH228+CH234+CH240+CH246</f>
        <v>0</v>
      </c>
      <c r="CI209" s="120">
        <f>VLOOKUP($C209,'1 预算编制表单'!$C:$BJ,54,FALSE)</f>
        <v>0</v>
      </c>
      <c r="CJ209" s="120">
        <f>CI209-CK209</f>
        <v>0</v>
      </c>
      <c r="CK209" s="120">
        <f>CK210+CK216+CK222+CK228+CK234+CK240+CK246</f>
        <v>0</v>
      </c>
      <c r="CL209" s="120">
        <f>VLOOKUP($C209,'1 预算编制表单'!$C:$BJ,57,FALSE)</f>
        <v>0</v>
      </c>
      <c r="CM209" s="120">
        <f>CL209-CN209</f>
        <v>0</v>
      </c>
      <c r="CN209" s="120">
        <f>CN210+CN216+CN222+CN228+CN234+CN240+CN246</f>
        <v>0</v>
      </c>
      <c r="CO209" s="120">
        <f>VLOOKUP($C209,'1 预算编制表单'!$C:$BJ,60,FALSE)</f>
        <v>0</v>
      </c>
      <c r="CP209" s="120">
        <f>CO209-CQ209</f>
        <v>0</v>
      </c>
      <c r="CQ209" s="120">
        <f>CQ210+CQ216+CQ222+CQ228+CQ234+CQ240+CQ246</f>
        <v>0</v>
      </c>
    </row>
    <row r="210" ht="24" customHeight="1" outlineLevel="3" spans="1:95">
      <c r="A210" s="121"/>
      <c r="B210" s="122" t="s">
        <v>784</v>
      </c>
      <c r="C210" s="123" t="s">
        <v>1163</v>
      </c>
      <c r="D210" s="121" t="s">
        <v>1164</v>
      </c>
      <c r="E210" s="122" t="s">
        <v>1165</v>
      </c>
      <c r="F210" s="122"/>
      <c r="G210" s="122"/>
      <c r="H210" s="124">
        <f>X210+AA210+AD210+AG210+AJ210+AM210+AP210+AS210+AV210+AY210+BB210+BE210</f>
        <v>0</v>
      </c>
      <c r="I210" s="124">
        <f>Y210+AB210+AE210+AH210+AK210+AN210+AQ210+AT210+AW210+AZ210+BC210+BF210</f>
        <v>0</v>
      </c>
      <c r="J210" s="124">
        <f t="shared" si="2339"/>
        <v>0</v>
      </c>
      <c r="K210" s="124"/>
      <c r="L210" s="152"/>
      <c r="M210" s="152"/>
      <c r="N210" s="124"/>
      <c r="O210" s="124"/>
      <c r="P210" s="124"/>
      <c r="Q210" s="124"/>
      <c r="R210" s="124"/>
      <c r="S210" s="124"/>
      <c r="T210" s="124"/>
      <c r="U210" s="124"/>
      <c r="V210" s="124"/>
      <c r="W210" s="124"/>
      <c r="X210" s="124">
        <f>VLOOKUP($C210,'1 预算编制表单'!$C:$BJ,27,FALSE)</f>
        <v>0</v>
      </c>
      <c r="Y210" s="124">
        <f>X210-Z210</f>
        <v>0</v>
      </c>
      <c r="Z210" s="124">
        <f>SUM(Z211:Z215)</f>
        <v>0</v>
      </c>
      <c r="AA210" s="124">
        <f>VLOOKUP($C210,'1 预算编制表单'!$C:$BJ,30,FALSE)</f>
        <v>0</v>
      </c>
      <c r="AB210" s="124">
        <f>AA210-AC210</f>
        <v>0</v>
      </c>
      <c r="AC210" s="124">
        <f>SUM(AC211:AC215)</f>
        <v>0</v>
      </c>
      <c r="AD210" s="124">
        <f>VLOOKUP($C210,'1 预算编制表单'!$C:$BJ,33,FALSE)</f>
        <v>0</v>
      </c>
      <c r="AE210" s="124">
        <f>AD210-AF210</f>
        <v>0</v>
      </c>
      <c r="AF210" s="124">
        <f>SUM(AF211:AF215)</f>
        <v>0</v>
      </c>
      <c r="AG210" s="124">
        <f>VLOOKUP($C210,'1 预算编制表单'!$C:$BJ,36,FALSE)</f>
        <v>0</v>
      </c>
      <c r="AH210" s="124">
        <f>AG210-AI210</f>
        <v>0</v>
      </c>
      <c r="AI210" s="124">
        <f>SUM(AI211:AI215)</f>
        <v>0</v>
      </c>
      <c r="AJ210" s="124">
        <f>VLOOKUP($C210,'1 预算编制表单'!$C:$BJ,39,FALSE)</f>
        <v>0</v>
      </c>
      <c r="AK210" s="124">
        <f>AJ210-AL210</f>
        <v>0</v>
      </c>
      <c r="AL210" s="124">
        <f>SUM(AL211:AL215)</f>
        <v>0</v>
      </c>
      <c r="AM210" s="124">
        <f>VLOOKUP($C210,'1 预算编制表单'!$C:$BJ,42,FALSE)</f>
        <v>0</v>
      </c>
      <c r="AN210" s="124">
        <f>AM210-AO210</f>
        <v>0</v>
      </c>
      <c r="AO210" s="124">
        <f>SUM(AO211:AO215)</f>
        <v>0</v>
      </c>
      <c r="AP210" s="124">
        <f>VLOOKUP($C210,'1 预算编制表单'!$C:$BJ,45,FALSE)</f>
        <v>0</v>
      </c>
      <c r="AQ210" s="124">
        <f>AP210-AR210</f>
        <v>0</v>
      </c>
      <c r="AR210" s="124">
        <f>SUM(AR211:AR215)</f>
        <v>0</v>
      </c>
      <c r="AS210" s="124">
        <f>VLOOKUP($C210,'1 预算编制表单'!$C:$BJ,48,FALSE)</f>
        <v>0</v>
      </c>
      <c r="AT210" s="124">
        <f>AS210-AU210</f>
        <v>0</v>
      </c>
      <c r="AU210" s="124">
        <f>SUM(AU211:AU215)</f>
        <v>0</v>
      </c>
      <c r="AV210" s="124">
        <f>VLOOKUP($C210,'1 预算编制表单'!$C:$BJ,51,FALSE)</f>
        <v>0</v>
      </c>
      <c r="AW210" s="124">
        <f>AV210-AX210</f>
        <v>0</v>
      </c>
      <c r="AX210" s="124">
        <f>SUM(AX211:AX215)</f>
        <v>0</v>
      </c>
      <c r="AY210" s="124">
        <f>VLOOKUP($C210,'1 预算编制表单'!$C:$BJ,54,FALSE)</f>
        <v>0</v>
      </c>
      <c r="AZ210" s="124">
        <f>AY210-BA210</f>
        <v>0</v>
      </c>
      <c r="BA210" s="124">
        <f>SUM(BA211:BA215)</f>
        <v>0</v>
      </c>
      <c r="BB210" s="124">
        <f>VLOOKUP($C210,'1 预算编制表单'!$C:$BJ,57,FALSE)</f>
        <v>0</v>
      </c>
      <c r="BC210" s="124">
        <f>BB210-BD210</f>
        <v>0</v>
      </c>
      <c r="BD210" s="124">
        <f>SUM(BD211:BD215)</f>
        <v>0</v>
      </c>
      <c r="BE210" s="124">
        <f>VLOOKUP($C210,'1 预算编制表单'!$C:$BJ,60,FALSE)</f>
        <v>0</v>
      </c>
      <c r="BF210" s="124">
        <f>BE210-BG210</f>
        <v>0</v>
      </c>
      <c r="BG210" s="124">
        <f>SUM(BG211:BG215)</f>
        <v>0</v>
      </c>
      <c r="BH210" s="124">
        <f>VLOOKUP($C210,'1 预算编制表单'!$C:$BJ,27,FALSE)</f>
        <v>0</v>
      </c>
      <c r="BI210" s="124">
        <f>BH210-BJ210</f>
        <v>0</v>
      </c>
      <c r="BJ210" s="124">
        <f>SUM(BJ211:BJ215)</f>
        <v>0</v>
      </c>
      <c r="BK210" s="124">
        <f>VLOOKUP($C210,'1 预算编制表单'!$C:$BJ,30,FALSE)</f>
        <v>0</v>
      </c>
      <c r="BL210" s="124">
        <f>BK210-BM210</f>
        <v>0</v>
      </c>
      <c r="BM210" s="124">
        <f>SUM(BM211:BM215)</f>
        <v>0</v>
      </c>
      <c r="BN210" s="124">
        <f>VLOOKUP($C210,'1 预算编制表单'!$C:$BJ,33,FALSE)</f>
        <v>0</v>
      </c>
      <c r="BO210" s="124">
        <f>BN210-BP210</f>
        <v>0</v>
      </c>
      <c r="BP210" s="124">
        <f>SUM(BP211:BP215)</f>
        <v>0</v>
      </c>
      <c r="BQ210" s="124">
        <f>VLOOKUP($C210,'1 预算编制表单'!$C:$BJ,36,FALSE)</f>
        <v>0</v>
      </c>
      <c r="BR210" s="124">
        <f>BQ210-BS210</f>
        <v>0</v>
      </c>
      <c r="BS210" s="124">
        <f>SUM(BS211:BS215)</f>
        <v>0</v>
      </c>
      <c r="BT210" s="124">
        <f>VLOOKUP($C210,'1 预算编制表单'!$C:$BJ,39,FALSE)</f>
        <v>0</v>
      </c>
      <c r="BU210" s="124">
        <f>BT210-BV210</f>
        <v>0</v>
      </c>
      <c r="BV210" s="124">
        <f>SUM(BV211:BV215)</f>
        <v>0</v>
      </c>
      <c r="BW210" s="124">
        <f>VLOOKUP($C210,'1 预算编制表单'!$C:$BJ,42,FALSE)</f>
        <v>0</v>
      </c>
      <c r="BX210" s="124">
        <f>BW210-BY210</f>
        <v>0</v>
      </c>
      <c r="BY210" s="124">
        <f>SUM(BY211:BY215)</f>
        <v>0</v>
      </c>
      <c r="BZ210" s="124">
        <f>VLOOKUP($C210,'1 预算编制表单'!$C:$BJ,45,FALSE)</f>
        <v>0</v>
      </c>
      <c r="CA210" s="124">
        <f>BZ210-CB210</f>
        <v>0</v>
      </c>
      <c r="CB210" s="124">
        <f>SUM(CB211:CB215)</f>
        <v>0</v>
      </c>
      <c r="CC210" s="124">
        <f>VLOOKUP($C210,'1 预算编制表单'!$C:$BJ,48,FALSE)</f>
        <v>0</v>
      </c>
      <c r="CD210" s="124">
        <f>CC210-CE210</f>
        <v>0</v>
      </c>
      <c r="CE210" s="124">
        <f>SUM(CE211:CE215)</f>
        <v>0</v>
      </c>
      <c r="CF210" s="124">
        <f>VLOOKUP($C210,'1 预算编制表单'!$C:$BJ,51,FALSE)</f>
        <v>0</v>
      </c>
      <c r="CG210" s="124">
        <f>CF210-CH210</f>
        <v>0</v>
      </c>
      <c r="CH210" s="124">
        <f>SUM(CH211:CH215)</f>
        <v>0</v>
      </c>
      <c r="CI210" s="124">
        <f>VLOOKUP($C210,'1 预算编制表单'!$C:$BJ,54,FALSE)</f>
        <v>0</v>
      </c>
      <c r="CJ210" s="124">
        <f>CI210-CK210</f>
        <v>0</v>
      </c>
      <c r="CK210" s="124">
        <f>SUM(CK211:CK215)</f>
        <v>0</v>
      </c>
      <c r="CL210" s="124">
        <f>VLOOKUP($C210,'1 预算编制表单'!$C:$BJ,57,FALSE)</f>
        <v>0</v>
      </c>
      <c r="CM210" s="124">
        <f>CL210-CN210</f>
        <v>0</v>
      </c>
      <c r="CN210" s="124">
        <f>SUM(CN211:CN215)</f>
        <v>0</v>
      </c>
      <c r="CO210" s="124">
        <f>VLOOKUP($C210,'1 预算编制表单'!$C:$BJ,60,FALSE)</f>
        <v>0</v>
      </c>
      <c r="CP210" s="124">
        <f>CO210-CQ210</f>
        <v>0</v>
      </c>
      <c r="CQ210" s="124">
        <f>SUM(CQ211:CQ215)</f>
        <v>0</v>
      </c>
    </row>
    <row r="211" s="86" customFormat="1" ht="24" customHeight="1" outlineLevel="4" spans="1:95">
      <c r="A211" s="125"/>
      <c r="B211" s="126"/>
      <c r="C211" s="127"/>
      <c r="D211" s="125"/>
      <c r="E211" s="126"/>
      <c r="F211" s="126"/>
      <c r="G211" s="126"/>
      <c r="H211" s="128"/>
      <c r="I211" s="128"/>
      <c r="J211" s="128">
        <f t="shared" si="2339"/>
        <v>0</v>
      </c>
      <c r="K211" s="128">
        <v>1</v>
      </c>
      <c r="L211" s="153"/>
      <c r="M211" s="154">
        <f>IFERROR(VLOOKUP($L211,'2-2 引出数据_合同数据仓库'!$B$2:$BP$10000,3,FALSE),0)</f>
        <v>0</v>
      </c>
      <c r="N211" s="128"/>
      <c r="O211" s="154">
        <f>IFERROR(VLOOKUP((LEFT(VLOOKUP($L211,'2-2 引出数据_合同数据仓库'!$B$2:$BP$10000,64,FALSE),15)&amp;(RIGHT(VLOOKUP($L211,'2-2 引出数据_合同数据仓库'!$B$2:$BP$10000,64,FALSE),4)+1)),'2-2 引出数据_合同数据仓库'!$B$2:$BP$10000,3,FALSE),0)</f>
        <v>0</v>
      </c>
      <c r="P211" s="128"/>
      <c r="Q211" s="128">
        <f>IFERROR(VLOOKUP($L211,'2-2 引出数据_合同数据仓库'!$B$2:$BP$10000,28,FALSE),0)</f>
        <v>0</v>
      </c>
      <c r="R211" s="128">
        <f>IFERROR(VLOOKUP($L211,'2-2 引出数据_合同数据仓库'!$B$2:$BP$10000,29,FALSE),0)</f>
        <v>0</v>
      </c>
      <c r="S211" s="128">
        <f>IFERROR(VLOOKUP($L211,'2-2 引出数据_合同数据仓库'!$B$2:$BP$10000,4,FALSE),0)</f>
        <v>0</v>
      </c>
      <c r="T211" s="128"/>
      <c r="U211" s="128">
        <f>IFERROR(VLOOKUP($L211,'2-2 引出数据_合同数据仓库'!$B$2:$BP$10000,15,FALSE),0)</f>
        <v>0</v>
      </c>
      <c r="V211" s="128">
        <f t="shared" ref="V211:V214" si="2484">U211/(S211-R211+1)*365</f>
        <v>0</v>
      </c>
      <c r="W211" s="128"/>
      <c r="X211" s="160">
        <v>45658</v>
      </c>
      <c r="Y211" s="160">
        <f t="shared" ref="Y211:Y214" si="2485">X211+30</f>
        <v>45688</v>
      </c>
      <c r="Z211" s="164">
        <f t="shared" ref="Z211:Z214" si="2486">IFERROR(IF(($R211-Y211)&gt;=0,0,IF(($S211-X211)&lt;0,0,IF(AND(($S211-Y211)&gt;0,(X211-$R211)&gt;0),$V211/365*(Y211-X211+1),IF(AND(($S211-Y211)&lt;=0,(X211-$R211)&gt;0),$V211/365*($S211-X211+1),$V211/365*(Y211-$R211+1))))),0)</f>
        <v>0</v>
      </c>
      <c r="AA211" s="160">
        <f t="shared" ref="AA211:AA214" si="2487">Y211+1</f>
        <v>45689</v>
      </c>
      <c r="AB211" s="160">
        <f t="shared" ref="AB211:AB214" si="2488">AA211+27</f>
        <v>45716</v>
      </c>
      <c r="AC211" s="164">
        <f t="shared" ref="AC211:AC214" si="2489">IFERROR(IF(($R211-AB211)&gt;=0,0,IF(($S211-AA211)&lt;0,0,IF(AND(($S211-AB211)&gt;0,(AA211-$R211)&gt;0),$V211/365*(AB211-AA211+1),IF(AND(($S211-AB211)&lt;=0,(AA211-$R211)&gt;0),$V211/365*($S211-AA211+1),$V211/365*(AB211-$R211+1))))),0)</f>
        <v>0</v>
      </c>
      <c r="AD211" s="160">
        <f t="shared" ref="AD211:AD214" si="2490">AB211+1</f>
        <v>45717</v>
      </c>
      <c r="AE211" s="160">
        <f t="shared" ref="AE211:AE214" si="2491">AD211+30</f>
        <v>45747</v>
      </c>
      <c r="AF211" s="164">
        <f t="shared" ref="AF211:AF214" si="2492">IFERROR(IF(($R211-AE211)&gt;=0,0,IF(($S211-AD211)&lt;0,0,IF(AND(($S211-AE211)&gt;0,(AD211-$R211)&gt;0),$V211/365*(AE211-AD211+1),IF(AND(($S211-AE211)&lt;=0,(AD211-$R211)&gt;0),$V211/365*($S211-AD211+1),$V211/365*(AE211-$R211+1))))),0)</f>
        <v>0</v>
      </c>
      <c r="AG211" s="160">
        <f t="shared" ref="AG211:AG214" si="2493">AE211+1</f>
        <v>45748</v>
      </c>
      <c r="AH211" s="160">
        <f t="shared" ref="AH211:AH214" si="2494">AG211+29</f>
        <v>45777</v>
      </c>
      <c r="AI211" s="164">
        <f t="shared" ref="AI211:AI214" si="2495">IFERROR(IF(($R211-AH211)&gt;=0,0,IF(($S211-AG211)&lt;0,0,IF(AND(($S211-AH211)&gt;0,(AG211-$R211)&gt;0),$V211/365*(AH211-AG211+1),IF(AND(($S211-AH211)&lt;=0,(AG211-$R211)&gt;0),$V211/365*($S211-AG211+1),$V211/365*(AH211-$R211+1))))),0)</f>
        <v>0</v>
      </c>
      <c r="AJ211" s="160">
        <f t="shared" ref="AJ211:AJ214" si="2496">AH211+1</f>
        <v>45778</v>
      </c>
      <c r="AK211" s="160">
        <f t="shared" ref="AK211:AK214" si="2497">AJ211+30</f>
        <v>45808</v>
      </c>
      <c r="AL211" s="164">
        <f t="shared" ref="AL211:AL214" si="2498">IFERROR(IF(($R211-AK211)&gt;=0,0,IF(($S211-AJ211)&lt;0,0,IF(AND(($S211-AK211)&gt;0,(AJ211-$R211)&gt;0),$V211/365*(AK211-AJ211+1),IF(AND(($S211-AK211)&lt;=0,(AJ211-$R211)&gt;0),$V211/365*($S211-AJ211+1),$V211/365*(AK211-$R211+1))))),0)</f>
        <v>0</v>
      </c>
      <c r="AM211" s="160">
        <f t="shared" ref="AM211:AM214" si="2499">AK211+1</f>
        <v>45809</v>
      </c>
      <c r="AN211" s="160">
        <f t="shared" ref="AN211:AN214" si="2500">AM211+29</f>
        <v>45838</v>
      </c>
      <c r="AO211" s="164">
        <f t="shared" ref="AO211:AO214" si="2501">IFERROR(IF(($R211-AN211)&gt;=0,0,IF(($S211-AM211)&lt;0,0,IF(AND(($S211-AN211)&gt;0,(AM211-$R211)&gt;0),$V211/365*(AN211-AM211+1),IF(AND(($S211-AN211)&lt;=0,(AM211-$R211)&gt;0),$V211/365*($S211-AM211+1),$V211/365*(AN211-$R211+1))))),0)</f>
        <v>0</v>
      </c>
      <c r="AP211" s="160">
        <f t="shared" ref="AP211:AP214" si="2502">AN211+1</f>
        <v>45839</v>
      </c>
      <c r="AQ211" s="160">
        <f t="shared" ref="AQ211:AQ214" si="2503">AP211+30</f>
        <v>45869</v>
      </c>
      <c r="AR211" s="164">
        <f t="shared" ref="AR211:AR214" si="2504">IFERROR(IF(($R211-AQ211)&gt;=0,0,IF(($S211-AP211)&lt;0,0,IF(AND(($S211-AQ211)&gt;0,(AP211-$R211)&gt;0),$V211/365*(AQ211-AP211+1),IF(AND(($S211-AQ211)&lt;=0,(AP211-$R211)&gt;0),$V211/365*($S211-AP211+1),$V211/365*(AQ211-$R211+1))))),0)</f>
        <v>0</v>
      </c>
      <c r="AS211" s="160">
        <f t="shared" ref="AS211:AS214" si="2505">AQ211+1</f>
        <v>45870</v>
      </c>
      <c r="AT211" s="160">
        <f t="shared" ref="AT211:AT214" si="2506">AS211+30</f>
        <v>45900</v>
      </c>
      <c r="AU211" s="164">
        <f t="shared" ref="AU211:AU214" si="2507">IFERROR(IF(($R211-AT211)&gt;=0,0,IF(($S211-AS211)&lt;0,0,IF(AND(($S211-AT211)&gt;0,(AS211-$R211)&gt;0),$V211/365*(AT211-AS211+1),IF(AND(($S211-AT211)&lt;=0,(AS211-$R211)&gt;0),$V211/365*($S211-AS211+1),$V211/365*(AT211-$R211+1))))),0)</f>
        <v>0</v>
      </c>
      <c r="AV211" s="160">
        <f t="shared" ref="AV211:AV214" si="2508">AT211+1</f>
        <v>45901</v>
      </c>
      <c r="AW211" s="160">
        <f t="shared" ref="AW211:AW214" si="2509">AV211+29</f>
        <v>45930</v>
      </c>
      <c r="AX211" s="164">
        <f t="shared" ref="AX211:AX214" si="2510">IFERROR(IF(($R211-AW211)&gt;=0,0,IF(($S211-AV211)&lt;0,0,IF(AND(($S211-AW211)&gt;0,(AV211-$R211)&gt;0),$V211/365*(AW211-AV211+1),IF(AND(($S211-AW211)&lt;=0,(AV211-$R211)&gt;0),$V211/365*($S211-AV211+1),$V211/365*(AW211-$R211+1))))),0)</f>
        <v>0</v>
      </c>
      <c r="AY211" s="160">
        <f t="shared" ref="AY211:AY214" si="2511">AW211+1</f>
        <v>45931</v>
      </c>
      <c r="AZ211" s="160">
        <f t="shared" ref="AZ211:AZ214" si="2512">AY211+30</f>
        <v>45961</v>
      </c>
      <c r="BA211" s="164">
        <f t="shared" ref="BA211:BA214" si="2513">IFERROR(IF(($R211-AZ211)&gt;=0,0,IF(($S211-AY211)&lt;0,0,IF(AND(($S211-AZ211)&gt;0,(AY211-$R211)&gt;0),$V211/365*(AZ211-AY211+1),IF(AND(($S211-AZ211)&lt;=0,(AY211-$R211)&gt;0),$V211/365*($S211-AY211+1),$V211/365*(AZ211-$R211+1))))),0)</f>
        <v>0</v>
      </c>
      <c r="BB211" s="160">
        <f t="shared" ref="BB211:BB214" si="2514">AZ211+1</f>
        <v>45962</v>
      </c>
      <c r="BC211" s="160">
        <f t="shared" ref="BC211:BC214" si="2515">BB211+29</f>
        <v>45991</v>
      </c>
      <c r="BD211" s="164">
        <f t="shared" ref="BD211:BD214" si="2516">IFERROR(IF(($R211-BC211)&gt;=0,0,IF(($S211-BB211)&lt;0,0,IF(AND(($S211-BC211)&gt;0,(BB211-$R211)&gt;0),$V211/365*(BC211-BB211+1),IF(AND(($S211-BC211)&lt;=0,(BB211-$R211)&gt;0),$V211/365*($S211-BB211+1),$V211/365*(BC211-$R211+1))))),0)</f>
        <v>0</v>
      </c>
      <c r="BE211" s="160">
        <f t="shared" ref="BE211:BE214" si="2517">BC211+1</f>
        <v>45992</v>
      </c>
      <c r="BF211" s="160">
        <f t="shared" ref="BF211:BF214" si="2518">BE211+30</f>
        <v>46022</v>
      </c>
      <c r="BG211" s="164">
        <f t="shared" ref="BG211:BG214" si="2519">IFERROR(IF(($R211-BF211)&gt;=0,0,IF(($S211-BE211)&lt;0,0,IF(AND(($S211-BF211)&gt;0,(BE211-$R211)&gt;0),$V211/365*(BF211-BE211+1),IF(AND(($S211-BF211)&lt;=0,(BE211-$R211)&gt;0),$V211/365*($S211-BE211+1),$V211/365*(BF211-$R211+1))))),0)</f>
        <v>0</v>
      </c>
      <c r="BH211" s="160">
        <v>46023</v>
      </c>
      <c r="BI211" s="160">
        <f t="shared" ref="BI211:BI214" si="2520">BH211+30</f>
        <v>46053</v>
      </c>
      <c r="BJ211" s="164">
        <f t="shared" ref="BJ211:BJ214" si="2521">IFERROR(IF(($R211-BI211)&gt;=0,0,IF(($S211-BH211)&lt;0,0,IF(AND(($S211-BI211)&gt;0,(BH211-$R211)&gt;0),$V211/365*(BI211-BH211+1),IF(AND(($S211-BI211)&lt;=0,(BH211-$R211)&gt;0),$V211/365*($S211-BH211+1),$V211/365*(BI211-$R211+1))))),0)</f>
        <v>0</v>
      </c>
      <c r="BK211" s="160">
        <f t="shared" ref="BK211:BK214" si="2522">BI211+1</f>
        <v>46054</v>
      </c>
      <c r="BL211" s="160">
        <f t="shared" ref="BL211:BL214" si="2523">BK211+27</f>
        <v>46081</v>
      </c>
      <c r="BM211" s="164">
        <f t="shared" ref="BM211:BM214" si="2524">IFERROR(IF(($R211-BL211)&gt;=0,0,IF(($S211-BK211)&lt;0,0,IF(AND(($S211-BL211)&gt;0,(BK211-$R211)&gt;0),$V211/365*(BL211-BK211+1),IF(AND(($S211-BL211)&lt;=0,(BK211-$R211)&gt;0),$V211/365*($S211-BK211+1),$V211/365*(BL211-$R211+1))))),0)</f>
        <v>0</v>
      </c>
      <c r="BN211" s="160">
        <f t="shared" ref="BN211:BN214" si="2525">BL211+1</f>
        <v>46082</v>
      </c>
      <c r="BO211" s="160">
        <f t="shared" ref="BO211:BO214" si="2526">BN211+30</f>
        <v>46112</v>
      </c>
      <c r="BP211" s="164">
        <f t="shared" ref="BP211:BP214" si="2527">IFERROR(IF(($R211-BO211)&gt;=0,0,IF(($S211-BN211)&lt;0,0,IF(AND(($S211-BO211)&gt;0,(BN211-$R211)&gt;0),$V211/365*(BO211-BN211+1),IF(AND(($S211-BO211)&lt;=0,(BN211-$R211)&gt;0),$V211/365*($S211-BN211+1),$V211/365*(BO211-$R211+1))))),0)</f>
        <v>0</v>
      </c>
      <c r="BQ211" s="160">
        <f t="shared" ref="BQ211:BQ214" si="2528">BO211+1</f>
        <v>46113</v>
      </c>
      <c r="BR211" s="160">
        <f t="shared" ref="BR211:BR214" si="2529">BQ211+29</f>
        <v>46142</v>
      </c>
      <c r="BS211" s="164">
        <f t="shared" ref="BS211:BS214" si="2530">IFERROR(IF(($R211-BR211)&gt;=0,0,IF(($S211-BQ211)&lt;0,0,IF(AND(($S211-BR211)&gt;0,(BQ211-$R211)&gt;0),$V211/365*(BR211-BQ211+1),IF(AND(($S211-BR211)&lt;=0,(BQ211-$R211)&gt;0),$V211/365*($S211-BQ211+1),$V211/365*(BR211-$R211+1))))),0)</f>
        <v>0</v>
      </c>
      <c r="BT211" s="160">
        <f t="shared" ref="BT211:BT214" si="2531">BR211+1</f>
        <v>46143</v>
      </c>
      <c r="BU211" s="160">
        <f t="shared" ref="BU211:BU214" si="2532">BT211+30</f>
        <v>46173</v>
      </c>
      <c r="BV211" s="164">
        <f t="shared" ref="BV211:BV214" si="2533">IFERROR(IF(($R211-BU211)&gt;=0,0,IF(($S211-BT211)&lt;0,0,IF(AND(($S211-BU211)&gt;0,(BT211-$R211)&gt;0),$V211/365*(BU211-BT211+1),IF(AND(($S211-BU211)&lt;=0,(BT211-$R211)&gt;0),$V211/365*($S211-BT211+1),$V211/365*(BU211-$R211+1))))),0)</f>
        <v>0</v>
      </c>
      <c r="BW211" s="160">
        <f t="shared" ref="BW211:BW214" si="2534">BU211+1</f>
        <v>46174</v>
      </c>
      <c r="BX211" s="160">
        <f t="shared" ref="BX211:BX214" si="2535">BW211+29</f>
        <v>46203</v>
      </c>
      <c r="BY211" s="164">
        <f t="shared" ref="BY211:BY214" si="2536">IFERROR(IF(($R211-BX211)&gt;=0,0,IF(($S211-BW211)&lt;0,0,IF(AND(($S211-BX211)&gt;0,(BW211-$R211)&gt;0),$V211/365*(BX211-BW211+1),IF(AND(($S211-BX211)&lt;=0,(BW211-$R211)&gt;0),$V211/365*($S211-BW211+1),$V211/365*(BX211-$R211+1))))),0)</f>
        <v>0</v>
      </c>
      <c r="BZ211" s="160">
        <f t="shared" ref="BZ211:BZ214" si="2537">BX211+1</f>
        <v>46204</v>
      </c>
      <c r="CA211" s="160">
        <f t="shared" ref="CA211:CA214" si="2538">BZ211+30</f>
        <v>46234</v>
      </c>
      <c r="CB211" s="164">
        <f t="shared" ref="CB211:CB214" si="2539">IFERROR(IF(($R211-CA211)&gt;=0,0,IF(($S211-BZ211)&lt;0,0,IF(AND(($S211-CA211)&gt;0,(BZ211-$R211)&gt;0),$V211/365*(CA211-BZ211+1),IF(AND(($S211-CA211)&lt;=0,(BZ211-$R211)&gt;0),$V211/365*($S211-BZ211+1),$V211/365*(CA211-$R211+1))))),0)</f>
        <v>0</v>
      </c>
      <c r="CC211" s="160">
        <f t="shared" ref="CC211:CC214" si="2540">CA211+1</f>
        <v>46235</v>
      </c>
      <c r="CD211" s="160">
        <f t="shared" ref="CD211:CD214" si="2541">CC211+30</f>
        <v>46265</v>
      </c>
      <c r="CE211" s="164">
        <f t="shared" ref="CE211:CE214" si="2542">IFERROR(IF(($R211-CD211)&gt;=0,0,IF(($S211-CC211)&lt;0,0,IF(AND(($S211-CD211)&gt;0,(CC211-$R211)&gt;0),$V211/365*(CD211-CC211+1),IF(AND(($S211-CD211)&lt;=0,(CC211-$R211)&gt;0),$V211/365*($S211-CC211+1),$V211/365*(CD211-$R211+1))))),0)</f>
        <v>0</v>
      </c>
      <c r="CF211" s="160">
        <f t="shared" ref="CF211:CF214" si="2543">CD211+1</f>
        <v>46266</v>
      </c>
      <c r="CG211" s="160">
        <f t="shared" ref="CG211:CG214" si="2544">CF211+29</f>
        <v>46295</v>
      </c>
      <c r="CH211" s="164">
        <f t="shared" ref="CH211:CH214" si="2545">IFERROR(IF(($R211-CG211)&gt;=0,0,IF(($S211-CF211)&lt;0,0,IF(AND(($S211-CG211)&gt;0,(CF211-$R211)&gt;0),$V211/365*(CG211-CF211+1),IF(AND(($S211-CG211)&lt;=0,(CF211-$R211)&gt;0),$V211/365*($S211-CF211+1),$V211/365*(CG211-$R211+1))))),0)</f>
        <v>0</v>
      </c>
      <c r="CI211" s="160">
        <f t="shared" ref="CI211:CI214" si="2546">CG211+1</f>
        <v>46296</v>
      </c>
      <c r="CJ211" s="160">
        <f t="shared" ref="CJ211:CJ214" si="2547">CI211+30</f>
        <v>46326</v>
      </c>
      <c r="CK211" s="164">
        <f t="shared" ref="CK211:CK214" si="2548">IFERROR(IF(($R211-CJ211)&gt;=0,0,IF(($S211-CI211)&lt;0,0,IF(AND(($S211-CJ211)&gt;0,(CI211-$R211)&gt;0),$V211/365*(CJ211-CI211+1),IF(AND(($S211-CJ211)&lt;=0,(CI211-$R211)&gt;0),$V211/365*($S211-CI211+1),$V211/365*(CJ211-$R211+1))))),0)</f>
        <v>0</v>
      </c>
      <c r="CL211" s="160">
        <f t="shared" ref="CL211:CL214" si="2549">CJ211+1</f>
        <v>46327</v>
      </c>
      <c r="CM211" s="160">
        <f t="shared" ref="CM211:CM214" si="2550">CL211+29</f>
        <v>46356</v>
      </c>
      <c r="CN211" s="164">
        <f t="shared" ref="CN211:CN214" si="2551">IFERROR(IF(($R211-CM211)&gt;=0,0,IF(($S211-CL211)&lt;0,0,IF(AND(($S211-CM211)&gt;0,(CL211-$R211)&gt;0),$V211/365*(CM211-CL211+1),IF(AND(($S211-CM211)&lt;=0,(CL211-$R211)&gt;0),$V211/365*($S211-CL211+1),$V211/365*(CM211-$R211+1))))),0)</f>
        <v>0</v>
      </c>
      <c r="CO211" s="160">
        <f t="shared" ref="CO211:CO214" si="2552">CM211+1</f>
        <v>46357</v>
      </c>
      <c r="CP211" s="160">
        <f t="shared" ref="CP211:CP214" si="2553">CO211+30</f>
        <v>46387</v>
      </c>
      <c r="CQ211" s="164">
        <f t="shared" ref="CQ211:CQ214" si="2554">IFERROR(IF(($R211-CP211)&gt;=0,0,IF(($S211-CO211)&lt;0,0,IF(AND(($S211-CP211)&gt;0,(CO211-$R211)&gt;0),$V211/365*(CP211-CO211+1),IF(AND(($S211-CP211)&lt;=0,(CO211-$R211)&gt;0),$V211/365*($S211-CO211+1),$V211/365*(CP211-$R211+1))))),0)</f>
        <v>0</v>
      </c>
    </row>
    <row r="212" s="86" customFormat="1" ht="24" customHeight="1" outlineLevel="4" spans="1:95">
      <c r="A212" s="125"/>
      <c r="B212" s="126"/>
      <c r="C212" s="127"/>
      <c r="D212" s="125"/>
      <c r="E212" s="126"/>
      <c r="F212" s="126"/>
      <c r="G212" s="126"/>
      <c r="H212" s="128"/>
      <c r="I212" s="128"/>
      <c r="J212" s="128">
        <f t="shared" si="2339"/>
        <v>0</v>
      </c>
      <c r="K212" s="128">
        <f t="shared" ref="K212:K214" si="2555">K211+1</f>
        <v>2</v>
      </c>
      <c r="L212" s="153"/>
      <c r="M212" s="154">
        <f>IFERROR(VLOOKUP($L212,'2-2 引出数据_合同数据仓库'!$B$2:$BP$10000,3,FALSE),0)</f>
        <v>0</v>
      </c>
      <c r="N212" s="128"/>
      <c r="O212" s="154">
        <f>IFERROR(VLOOKUP((LEFT(VLOOKUP($L212,'2-2 引出数据_合同数据仓库'!$B$2:$BP$10000,64,FALSE),15)&amp;(RIGHT(VLOOKUP($L212,'2-2 引出数据_合同数据仓库'!$B$2:$BP$10000,64,FALSE),4)+1)),'2-2 引出数据_合同数据仓库'!$B$2:$BP$10000,3,FALSE),0)</f>
        <v>0</v>
      </c>
      <c r="P212" s="128"/>
      <c r="Q212" s="128">
        <f>IFERROR(VLOOKUP($L212,'2-2 引出数据_合同数据仓库'!$B$2:$BP$10000,28,FALSE),0)</f>
        <v>0</v>
      </c>
      <c r="R212" s="128">
        <f>IFERROR(VLOOKUP($L212,'2-2 引出数据_合同数据仓库'!$B$2:$BP$10000,29,FALSE),0)</f>
        <v>0</v>
      </c>
      <c r="S212" s="128">
        <f>IFERROR(VLOOKUP($L212,'2-2 引出数据_合同数据仓库'!$B$2:$BP$10000,4,FALSE),0)</f>
        <v>0</v>
      </c>
      <c r="T212" s="128"/>
      <c r="U212" s="128">
        <f>IFERROR(VLOOKUP($L212,'2-2 引出数据_合同数据仓库'!$B$2:$BP$10000,15,FALSE),0)</f>
        <v>0</v>
      </c>
      <c r="V212" s="128">
        <f t="shared" si="2484"/>
        <v>0</v>
      </c>
      <c r="W212" s="128"/>
      <c r="X212" s="160">
        <v>45658</v>
      </c>
      <c r="Y212" s="160">
        <f t="shared" si="2485"/>
        <v>45688</v>
      </c>
      <c r="Z212" s="164">
        <f t="shared" si="2486"/>
        <v>0</v>
      </c>
      <c r="AA212" s="160">
        <f t="shared" si="2487"/>
        <v>45689</v>
      </c>
      <c r="AB212" s="160">
        <f t="shared" si="2488"/>
        <v>45716</v>
      </c>
      <c r="AC212" s="164">
        <f t="shared" si="2489"/>
        <v>0</v>
      </c>
      <c r="AD212" s="160">
        <f t="shared" si="2490"/>
        <v>45717</v>
      </c>
      <c r="AE212" s="160">
        <f t="shared" si="2491"/>
        <v>45747</v>
      </c>
      <c r="AF212" s="164">
        <f t="shared" si="2492"/>
        <v>0</v>
      </c>
      <c r="AG212" s="160">
        <f t="shared" si="2493"/>
        <v>45748</v>
      </c>
      <c r="AH212" s="160">
        <f t="shared" si="2494"/>
        <v>45777</v>
      </c>
      <c r="AI212" s="164">
        <f t="shared" si="2495"/>
        <v>0</v>
      </c>
      <c r="AJ212" s="160">
        <f t="shared" si="2496"/>
        <v>45778</v>
      </c>
      <c r="AK212" s="160">
        <f t="shared" si="2497"/>
        <v>45808</v>
      </c>
      <c r="AL212" s="164">
        <f t="shared" si="2498"/>
        <v>0</v>
      </c>
      <c r="AM212" s="160">
        <f t="shared" si="2499"/>
        <v>45809</v>
      </c>
      <c r="AN212" s="160">
        <f t="shared" si="2500"/>
        <v>45838</v>
      </c>
      <c r="AO212" s="164">
        <f t="shared" si="2501"/>
        <v>0</v>
      </c>
      <c r="AP212" s="160">
        <f t="shared" si="2502"/>
        <v>45839</v>
      </c>
      <c r="AQ212" s="160">
        <f t="shared" si="2503"/>
        <v>45869</v>
      </c>
      <c r="AR212" s="164">
        <f t="shared" si="2504"/>
        <v>0</v>
      </c>
      <c r="AS212" s="160">
        <f t="shared" si="2505"/>
        <v>45870</v>
      </c>
      <c r="AT212" s="160">
        <f t="shared" si="2506"/>
        <v>45900</v>
      </c>
      <c r="AU212" s="164">
        <f t="shared" si="2507"/>
        <v>0</v>
      </c>
      <c r="AV212" s="160">
        <f t="shared" si="2508"/>
        <v>45901</v>
      </c>
      <c r="AW212" s="160">
        <f t="shared" si="2509"/>
        <v>45930</v>
      </c>
      <c r="AX212" s="164">
        <f t="shared" si="2510"/>
        <v>0</v>
      </c>
      <c r="AY212" s="160">
        <f t="shared" si="2511"/>
        <v>45931</v>
      </c>
      <c r="AZ212" s="160">
        <f t="shared" si="2512"/>
        <v>45961</v>
      </c>
      <c r="BA212" s="164">
        <f t="shared" si="2513"/>
        <v>0</v>
      </c>
      <c r="BB212" s="160">
        <f t="shared" si="2514"/>
        <v>45962</v>
      </c>
      <c r="BC212" s="160">
        <f t="shared" si="2515"/>
        <v>45991</v>
      </c>
      <c r="BD212" s="164">
        <f t="shared" si="2516"/>
        <v>0</v>
      </c>
      <c r="BE212" s="160">
        <f t="shared" si="2517"/>
        <v>45992</v>
      </c>
      <c r="BF212" s="160">
        <f t="shared" si="2518"/>
        <v>46022</v>
      </c>
      <c r="BG212" s="164">
        <f t="shared" si="2519"/>
        <v>0</v>
      </c>
      <c r="BH212" s="160">
        <v>46023</v>
      </c>
      <c r="BI212" s="160">
        <f t="shared" si="2520"/>
        <v>46053</v>
      </c>
      <c r="BJ212" s="164">
        <f t="shared" si="2521"/>
        <v>0</v>
      </c>
      <c r="BK212" s="160">
        <f t="shared" si="2522"/>
        <v>46054</v>
      </c>
      <c r="BL212" s="160">
        <f t="shared" si="2523"/>
        <v>46081</v>
      </c>
      <c r="BM212" s="164">
        <f t="shared" si="2524"/>
        <v>0</v>
      </c>
      <c r="BN212" s="160">
        <f t="shared" si="2525"/>
        <v>46082</v>
      </c>
      <c r="BO212" s="160">
        <f t="shared" si="2526"/>
        <v>46112</v>
      </c>
      <c r="BP212" s="164">
        <f t="shared" si="2527"/>
        <v>0</v>
      </c>
      <c r="BQ212" s="160">
        <f t="shared" si="2528"/>
        <v>46113</v>
      </c>
      <c r="BR212" s="160">
        <f t="shared" si="2529"/>
        <v>46142</v>
      </c>
      <c r="BS212" s="164">
        <f t="shared" si="2530"/>
        <v>0</v>
      </c>
      <c r="BT212" s="160">
        <f t="shared" si="2531"/>
        <v>46143</v>
      </c>
      <c r="BU212" s="160">
        <f t="shared" si="2532"/>
        <v>46173</v>
      </c>
      <c r="BV212" s="164">
        <f t="shared" si="2533"/>
        <v>0</v>
      </c>
      <c r="BW212" s="160">
        <f t="shared" si="2534"/>
        <v>46174</v>
      </c>
      <c r="BX212" s="160">
        <f t="shared" si="2535"/>
        <v>46203</v>
      </c>
      <c r="BY212" s="164">
        <f t="shared" si="2536"/>
        <v>0</v>
      </c>
      <c r="BZ212" s="160">
        <f t="shared" si="2537"/>
        <v>46204</v>
      </c>
      <c r="CA212" s="160">
        <f t="shared" si="2538"/>
        <v>46234</v>
      </c>
      <c r="CB212" s="164">
        <f t="shared" si="2539"/>
        <v>0</v>
      </c>
      <c r="CC212" s="160">
        <f t="shared" si="2540"/>
        <v>46235</v>
      </c>
      <c r="CD212" s="160">
        <f t="shared" si="2541"/>
        <v>46265</v>
      </c>
      <c r="CE212" s="164">
        <f t="shared" si="2542"/>
        <v>0</v>
      </c>
      <c r="CF212" s="160">
        <f t="shared" si="2543"/>
        <v>46266</v>
      </c>
      <c r="CG212" s="160">
        <f t="shared" si="2544"/>
        <v>46295</v>
      </c>
      <c r="CH212" s="164">
        <f t="shared" si="2545"/>
        <v>0</v>
      </c>
      <c r="CI212" s="160">
        <f t="shared" si="2546"/>
        <v>46296</v>
      </c>
      <c r="CJ212" s="160">
        <f t="shared" si="2547"/>
        <v>46326</v>
      </c>
      <c r="CK212" s="164">
        <f t="shared" si="2548"/>
        <v>0</v>
      </c>
      <c r="CL212" s="160">
        <f t="shared" si="2549"/>
        <v>46327</v>
      </c>
      <c r="CM212" s="160">
        <f t="shared" si="2550"/>
        <v>46356</v>
      </c>
      <c r="CN212" s="164">
        <f t="shared" si="2551"/>
        <v>0</v>
      </c>
      <c r="CO212" s="160">
        <f t="shared" si="2552"/>
        <v>46357</v>
      </c>
      <c r="CP212" s="160">
        <f t="shared" si="2553"/>
        <v>46387</v>
      </c>
      <c r="CQ212" s="164">
        <f t="shared" si="2554"/>
        <v>0</v>
      </c>
    </row>
    <row r="213" s="86" customFormat="1" ht="24" customHeight="1" outlineLevel="4" spans="1:95">
      <c r="A213" s="125"/>
      <c r="B213" s="126"/>
      <c r="C213" s="127"/>
      <c r="D213" s="125"/>
      <c r="E213" s="126"/>
      <c r="F213" s="126"/>
      <c r="G213" s="126"/>
      <c r="H213" s="128"/>
      <c r="I213" s="128"/>
      <c r="J213" s="128">
        <f t="shared" si="2339"/>
        <v>0</v>
      </c>
      <c r="K213" s="128">
        <f t="shared" si="2555"/>
        <v>3</v>
      </c>
      <c r="L213" s="153"/>
      <c r="M213" s="154">
        <f>IFERROR(VLOOKUP($L213,'2-2 引出数据_合同数据仓库'!$B$2:$BP$10000,3,FALSE),0)</f>
        <v>0</v>
      </c>
      <c r="N213" s="128"/>
      <c r="O213" s="154">
        <f>IFERROR(VLOOKUP((LEFT(VLOOKUP($L213,'2-2 引出数据_合同数据仓库'!$B$2:$BP$10000,64,FALSE),15)&amp;(RIGHT(VLOOKUP($L213,'2-2 引出数据_合同数据仓库'!$B$2:$BP$10000,64,FALSE),4)+1)),'2-2 引出数据_合同数据仓库'!$B$2:$BP$10000,3,FALSE),0)</f>
        <v>0</v>
      </c>
      <c r="P213" s="128"/>
      <c r="Q213" s="128">
        <f>IFERROR(VLOOKUP($L213,'2-2 引出数据_合同数据仓库'!$B$2:$BP$10000,28,FALSE),0)</f>
        <v>0</v>
      </c>
      <c r="R213" s="128">
        <f>IFERROR(VLOOKUP($L213,'2-2 引出数据_合同数据仓库'!$B$2:$BP$10000,29,FALSE),0)</f>
        <v>0</v>
      </c>
      <c r="S213" s="128">
        <f>IFERROR(VLOOKUP($L213,'2-2 引出数据_合同数据仓库'!$B$2:$BP$10000,4,FALSE),0)</f>
        <v>0</v>
      </c>
      <c r="T213" s="128"/>
      <c r="U213" s="128">
        <f>IFERROR(VLOOKUP($L213,'2-2 引出数据_合同数据仓库'!$B$2:$BP$10000,15,FALSE),0)</f>
        <v>0</v>
      </c>
      <c r="V213" s="128">
        <f t="shared" si="2484"/>
        <v>0</v>
      </c>
      <c r="W213" s="128"/>
      <c r="X213" s="160">
        <v>45658</v>
      </c>
      <c r="Y213" s="160">
        <f t="shared" si="2485"/>
        <v>45688</v>
      </c>
      <c r="Z213" s="164">
        <f t="shared" si="2486"/>
        <v>0</v>
      </c>
      <c r="AA213" s="160">
        <f t="shared" si="2487"/>
        <v>45689</v>
      </c>
      <c r="AB213" s="160">
        <f t="shared" si="2488"/>
        <v>45716</v>
      </c>
      <c r="AC213" s="164">
        <f t="shared" si="2489"/>
        <v>0</v>
      </c>
      <c r="AD213" s="160">
        <f t="shared" si="2490"/>
        <v>45717</v>
      </c>
      <c r="AE213" s="160">
        <f t="shared" si="2491"/>
        <v>45747</v>
      </c>
      <c r="AF213" s="164">
        <f t="shared" si="2492"/>
        <v>0</v>
      </c>
      <c r="AG213" s="160">
        <f t="shared" si="2493"/>
        <v>45748</v>
      </c>
      <c r="AH213" s="160">
        <f t="shared" si="2494"/>
        <v>45777</v>
      </c>
      <c r="AI213" s="164">
        <f t="shared" si="2495"/>
        <v>0</v>
      </c>
      <c r="AJ213" s="160">
        <f t="shared" si="2496"/>
        <v>45778</v>
      </c>
      <c r="AK213" s="160">
        <f t="shared" si="2497"/>
        <v>45808</v>
      </c>
      <c r="AL213" s="164">
        <f t="shared" si="2498"/>
        <v>0</v>
      </c>
      <c r="AM213" s="160">
        <f t="shared" si="2499"/>
        <v>45809</v>
      </c>
      <c r="AN213" s="160">
        <f t="shared" si="2500"/>
        <v>45838</v>
      </c>
      <c r="AO213" s="164">
        <f t="shared" si="2501"/>
        <v>0</v>
      </c>
      <c r="AP213" s="160">
        <f t="shared" si="2502"/>
        <v>45839</v>
      </c>
      <c r="AQ213" s="160">
        <f t="shared" si="2503"/>
        <v>45869</v>
      </c>
      <c r="AR213" s="164">
        <f t="shared" si="2504"/>
        <v>0</v>
      </c>
      <c r="AS213" s="160">
        <f t="shared" si="2505"/>
        <v>45870</v>
      </c>
      <c r="AT213" s="160">
        <f t="shared" si="2506"/>
        <v>45900</v>
      </c>
      <c r="AU213" s="164">
        <f t="shared" si="2507"/>
        <v>0</v>
      </c>
      <c r="AV213" s="160">
        <f t="shared" si="2508"/>
        <v>45901</v>
      </c>
      <c r="AW213" s="160">
        <f t="shared" si="2509"/>
        <v>45930</v>
      </c>
      <c r="AX213" s="164">
        <f t="shared" si="2510"/>
        <v>0</v>
      </c>
      <c r="AY213" s="160">
        <f t="shared" si="2511"/>
        <v>45931</v>
      </c>
      <c r="AZ213" s="160">
        <f t="shared" si="2512"/>
        <v>45961</v>
      </c>
      <c r="BA213" s="164">
        <f t="shared" si="2513"/>
        <v>0</v>
      </c>
      <c r="BB213" s="160">
        <f t="shared" si="2514"/>
        <v>45962</v>
      </c>
      <c r="BC213" s="160">
        <f t="shared" si="2515"/>
        <v>45991</v>
      </c>
      <c r="BD213" s="164">
        <f t="shared" si="2516"/>
        <v>0</v>
      </c>
      <c r="BE213" s="160">
        <f t="shared" si="2517"/>
        <v>45992</v>
      </c>
      <c r="BF213" s="160">
        <f t="shared" si="2518"/>
        <v>46022</v>
      </c>
      <c r="BG213" s="164">
        <f t="shared" si="2519"/>
        <v>0</v>
      </c>
      <c r="BH213" s="160">
        <v>46023</v>
      </c>
      <c r="BI213" s="160">
        <f t="shared" si="2520"/>
        <v>46053</v>
      </c>
      <c r="BJ213" s="164">
        <f t="shared" si="2521"/>
        <v>0</v>
      </c>
      <c r="BK213" s="160">
        <f t="shared" si="2522"/>
        <v>46054</v>
      </c>
      <c r="BL213" s="160">
        <f t="shared" si="2523"/>
        <v>46081</v>
      </c>
      <c r="BM213" s="164">
        <f t="shared" si="2524"/>
        <v>0</v>
      </c>
      <c r="BN213" s="160">
        <f t="shared" si="2525"/>
        <v>46082</v>
      </c>
      <c r="BO213" s="160">
        <f t="shared" si="2526"/>
        <v>46112</v>
      </c>
      <c r="BP213" s="164">
        <f t="shared" si="2527"/>
        <v>0</v>
      </c>
      <c r="BQ213" s="160">
        <f t="shared" si="2528"/>
        <v>46113</v>
      </c>
      <c r="BR213" s="160">
        <f t="shared" si="2529"/>
        <v>46142</v>
      </c>
      <c r="BS213" s="164">
        <f t="shared" si="2530"/>
        <v>0</v>
      </c>
      <c r="BT213" s="160">
        <f t="shared" si="2531"/>
        <v>46143</v>
      </c>
      <c r="BU213" s="160">
        <f t="shared" si="2532"/>
        <v>46173</v>
      </c>
      <c r="BV213" s="164">
        <f t="shared" si="2533"/>
        <v>0</v>
      </c>
      <c r="BW213" s="160">
        <f t="shared" si="2534"/>
        <v>46174</v>
      </c>
      <c r="BX213" s="160">
        <f t="shared" si="2535"/>
        <v>46203</v>
      </c>
      <c r="BY213" s="164">
        <f t="shared" si="2536"/>
        <v>0</v>
      </c>
      <c r="BZ213" s="160">
        <f t="shared" si="2537"/>
        <v>46204</v>
      </c>
      <c r="CA213" s="160">
        <f t="shared" si="2538"/>
        <v>46234</v>
      </c>
      <c r="CB213" s="164">
        <f t="shared" si="2539"/>
        <v>0</v>
      </c>
      <c r="CC213" s="160">
        <f t="shared" si="2540"/>
        <v>46235</v>
      </c>
      <c r="CD213" s="160">
        <f t="shared" si="2541"/>
        <v>46265</v>
      </c>
      <c r="CE213" s="164">
        <f t="shared" si="2542"/>
        <v>0</v>
      </c>
      <c r="CF213" s="160">
        <f t="shared" si="2543"/>
        <v>46266</v>
      </c>
      <c r="CG213" s="160">
        <f t="shared" si="2544"/>
        <v>46295</v>
      </c>
      <c r="CH213" s="164">
        <f t="shared" si="2545"/>
        <v>0</v>
      </c>
      <c r="CI213" s="160">
        <f t="shared" si="2546"/>
        <v>46296</v>
      </c>
      <c r="CJ213" s="160">
        <f t="shared" si="2547"/>
        <v>46326</v>
      </c>
      <c r="CK213" s="164">
        <f t="shared" si="2548"/>
        <v>0</v>
      </c>
      <c r="CL213" s="160">
        <f t="shared" si="2549"/>
        <v>46327</v>
      </c>
      <c r="CM213" s="160">
        <f t="shared" si="2550"/>
        <v>46356</v>
      </c>
      <c r="CN213" s="164">
        <f t="shared" si="2551"/>
        <v>0</v>
      </c>
      <c r="CO213" s="160">
        <f t="shared" si="2552"/>
        <v>46357</v>
      </c>
      <c r="CP213" s="160">
        <f t="shared" si="2553"/>
        <v>46387</v>
      </c>
      <c r="CQ213" s="164">
        <f t="shared" si="2554"/>
        <v>0</v>
      </c>
    </row>
    <row r="214" s="86" customFormat="1" ht="24" customHeight="1" outlineLevel="4" spans="1:95">
      <c r="A214" s="125"/>
      <c r="B214" s="126"/>
      <c r="C214" s="127"/>
      <c r="D214" s="125"/>
      <c r="E214" s="126"/>
      <c r="F214" s="126"/>
      <c r="G214" s="126"/>
      <c r="H214" s="128"/>
      <c r="I214" s="128"/>
      <c r="J214" s="128">
        <f t="shared" si="2339"/>
        <v>0</v>
      </c>
      <c r="K214" s="128">
        <f t="shared" si="2555"/>
        <v>4</v>
      </c>
      <c r="L214" s="153"/>
      <c r="M214" s="154">
        <f>IFERROR(VLOOKUP($L214,'2-2 引出数据_合同数据仓库'!$B$2:$BP$10000,3,FALSE),0)</f>
        <v>0</v>
      </c>
      <c r="N214" s="128"/>
      <c r="O214" s="154">
        <f>IFERROR(VLOOKUP((LEFT(VLOOKUP($L214,'2-2 引出数据_合同数据仓库'!$B$2:$BP$10000,64,FALSE),15)&amp;(RIGHT(VLOOKUP($L214,'2-2 引出数据_合同数据仓库'!$B$2:$BP$10000,64,FALSE),4)+1)),'2-2 引出数据_合同数据仓库'!$B$2:$BP$10000,3,FALSE),0)</f>
        <v>0</v>
      </c>
      <c r="P214" s="128"/>
      <c r="Q214" s="128">
        <f>IFERROR(VLOOKUP($L214,'2-2 引出数据_合同数据仓库'!$B$2:$BP$10000,28,FALSE),0)</f>
        <v>0</v>
      </c>
      <c r="R214" s="128">
        <f>IFERROR(VLOOKUP($L214,'2-2 引出数据_合同数据仓库'!$B$2:$BP$10000,29,FALSE),0)</f>
        <v>0</v>
      </c>
      <c r="S214" s="128">
        <f>IFERROR(VLOOKUP($L214,'2-2 引出数据_合同数据仓库'!$B$2:$BP$10000,4,FALSE),0)</f>
        <v>0</v>
      </c>
      <c r="T214" s="128"/>
      <c r="U214" s="128">
        <f>IFERROR(VLOOKUP($L214,'2-2 引出数据_合同数据仓库'!$B$2:$BP$10000,15,FALSE),0)</f>
        <v>0</v>
      </c>
      <c r="V214" s="128">
        <f t="shared" si="2484"/>
        <v>0</v>
      </c>
      <c r="W214" s="128"/>
      <c r="X214" s="160">
        <v>45658</v>
      </c>
      <c r="Y214" s="160">
        <f t="shared" si="2485"/>
        <v>45688</v>
      </c>
      <c r="Z214" s="164">
        <f t="shared" si="2486"/>
        <v>0</v>
      </c>
      <c r="AA214" s="160">
        <f t="shared" si="2487"/>
        <v>45689</v>
      </c>
      <c r="AB214" s="160">
        <f t="shared" si="2488"/>
        <v>45716</v>
      </c>
      <c r="AC214" s="164">
        <f t="shared" si="2489"/>
        <v>0</v>
      </c>
      <c r="AD214" s="160">
        <f t="shared" si="2490"/>
        <v>45717</v>
      </c>
      <c r="AE214" s="160">
        <f t="shared" si="2491"/>
        <v>45747</v>
      </c>
      <c r="AF214" s="164">
        <f t="shared" si="2492"/>
        <v>0</v>
      </c>
      <c r="AG214" s="160">
        <f t="shared" si="2493"/>
        <v>45748</v>
      </c>
      <c r="AH214" s="160">
        <f t="shared" si="2494"/>
        <v>45777</v>
      </c>
      <c r="AI214" s="164">
        <f t="shared" si="2495"/>
        <v>0</v>
      </c>
      <c r="AJ214" s="160">
        <f t="shared" si="2496"/>
        <v>45778</v>
      </c>
      <c r="AK214" s="160">
        <f t="shared" si="2497"/>
        <v>45808</v>
      </c>
      <c r="AL214" s="164">
        <f t="shared" si="2498"/>
        <v>0</v>
      </c>
      <c r="AM214" s="160">
        <f t="shared" si="2499"/>
        <v>45809</v>
      </c>
      <c r="AN214" s="160">
        <f t="shared" si="2500"/>
        <v>45838</v>
      </c>
      <c r="AO214" s="164">
        <f t="shared" si="2501"/>
        <v>0</v>
      </c>
      <c r="AP214" s="160">
        <f t="shared" si="2502"/>
        <v>45839</v>
      </c>
      <c r="AQ214" s="160">
        <f t="shared" si="2503"/>
        <v>45869</v>
      </c>
      <c r="AR214" s="164">
        <f t="shared" si="2504"/>
        <v>0</v>
      </c>
      <c r="AS214" s="160">
        <f t="shared" si="2505"/>
        <v>45870</v>
      </c>
      <c r="AT214" s="160">
        <f t="shared" si="2506"/>
        <v>45900</v>
      </c>
      <c r="AU214" s="164">
        <f t="shared" si="2507"/>
        <v>0</v>
      </c>
      <c r="AV214" s="160">
        <f t="shared" si="2508"/>
        <v>45901</v>
      </c>
      <c r="AW214" s="160">
        <f t="shared" si="2509"/>
        <v>45930</v>
      </c>
      <c r="AX214" s="164">
        <f t="shared" si="2510"/>
        <v>0</v>
      </c>
      <c r="AY214" s="160">
        <f t="shared" si="2511"/>
        <v>45931</v>
      </c>
      <c r="AZ214" s="160">
        <f t="shared" si="2512"/>
        <v>45961</v>
      </c>
      <c r="BA214" s="164">
        <f t="shared" si="2513"/>
        <v>0</v>
      </c>
      <c r="BB214" s="160">
        <f t="shared" si="2514"/>
        <v>45962</v>
      </c>
      <c r="BC214" s="160">
        <f t="shared" si="2515"/>
        <v>45991</v>
      </c>
      <c r="BD214" s="164">
        <f t="shared" si="2516"/>
        <v>0</v>
      </c>
      <c r="BE214" s="160">
        <f t="shared" si="2517"/>
        <v>45992</v>
      </c>
      <c r="BF214" s="160">
        <f t="shared" si="2518"/>
        <v>46022</v>
      </c>
      <c r="BG214" s="164">
        <f t="shared" si="2519"/>
        <v>0</v>
      </c>
      <c r="BH214" s="160">
        <v>46023</v>
      </c>
      <c r="BI214" s="160">
        <f t="shared" si="2520"/>
        <v>46053</v>
      </c>
      <c r="BJ214" s="164">
        <f t="shared" si="2521"/>
        <v>0</v>
      </c>
      <c r="BK214" s="160">
        <f t="shared" si="2522"/>
        <v>46054</v>
      </c>
      <c r="BL214" s="160">
        <f t="shared" si="2523"/>
        <v>46081</v>
      </c>
      <c r="BM214" s="164">
        <f t="shared" si="2524"/>
        <v>0</v>
      </c>
      <c r="BN214" s="160">
        <f t="shared" si="2525"/>
        <v>46082</v>
      </c>
      <c r="BO214" s="160">
        <f t="shared" si="2526"/>
        <v>46112</v>
      </c>
      <c r="BP214" s="164">
        <f t="shared" si="2527"/>
        <v>0</v>
      </c>
      <c r="BQ214" s="160">
        <f t="shared" si="2528"/>
        <v>46113</v>
      </c>
      <c r="BR214" s="160">
        <f t="shared" si="2529"/>
        <v>46142</v>
      </c>
      <c r="BS214" s="164">
        <f t="shared" si="2530"/>
        <v>0</v>
      </c>
      <c r="BT214" s="160">
        <f t="shared" si="2531"/>
        <v>46143</v>
      </c>
      <c r="BU214" s="160">
        <f t="shared" si="2532"/>
        <v>46173</v>
      </c>
      <c r="BV214" s="164">
        <f t="shared" si="2533"/>
        <v>0</v>
      </c>
      <c r="BW214" s="160">
        <f t="shared" si="2534"/>
        <v>46174</v>
      </c>
      <c r="BX214" s="160">
        <f t="shared" si="2535"/>
        <v>46203</v>
      </c>
      <c r="BY214" s="164">
        <f t="shared" si="2536"/>
        <v>0</v>
      </c>
      <c r="BZ214" s="160">
        <f t="shared" si="2537"/>
        <v>46204</v>
      </c>
      <c r="CA214" s="160">
        <f t="shared" si="2538"/>
        <v>46234</v>
      </c>
      <c r="CB214" s="164">
        <f t="shared" si="2539"/>
        <v>0</v>
      </c>
      <c r="CC214" s="160">
        <f t="shared" si="2540"/>
        <v>46235</v>
      </c>
      <c r="CD214" s="160">
        <f t="shared" si="2541"/>
        <v>46265</v>
      </c>
      <c r="CE214" s="164">
        <f t="shared" si="2542"/>
        <v>0</v>
      </c>
      <c r="CF214" s="160">
        <f t="shared" si="2543"/>
        <v>46266</v>
      </c>
      <c r="CG214" s="160">
        <f t="shared" si="2544"/>
        <v>46295</v>
      </c>
      <c r="CH214" s="164">
        <f t="shared" si="2545"/>
        <v>0</v>
      </c>
      <c r="CI214" s="160">
        <f t="shared" si="2546"/>
        <v>46296</v>
      </c>
      <c r="CJ214" s="160">
        <f t="shared" si="2547"/>
        <v>46326</v>
      </c>
      <c r="CK214" s="164">
        <f t="shared" si="2548"/>
        <v>0</v>
      </c>
      <c r="CL214" s="160">
        <f t="shared" si="2549"/>
        <v>46327</v>
      </c>
      <c r="CM214" s="160">
        <f t="shared" si="2550"/>
        <v>46356</v>
      </c>
      <c r="CN214" s="164">
        <f t="shared" si="2551"/>
        <v>0</v>
      </c>
      <c r="CO214" s="160">
        <f t="shared" si="2552"/>
        <v>46357</v>
      </c>
      <c r="CP214" s="160">
        <f t="shared" si="2553"/>
        <v>46387</v>
      </c>
      <c r="CQ214" s="164">
        <f t="shared" si="2554"/>
        <v>0</v>
      </c>
    </row>
    <row r="215" s="86" customFormat="1" ht="24" customHeight="1" outlineLevel="4" spans="1:95">
      <c r="A215" s="129" t="s">
        <v>2806</v>
      </c>
      <c r="B215" s="130"/>
      <c r="C215" s="130"/>
      <c r="D215" s="130"/>
      <c r="E215" s="130"/>
      <c r="F215" s="130"/>
      <c r="G215" s="131"/>
      <c r="H215" s="132"/>
      <c r="I215" s="132"/>
      <c r="J215" s="132"/>
      <c r="K215" s="132"/>
      <c r="L215" s="155"/>
      <c r="M215" s="155"/>
      <c r="N215" s="132"/>
      <c r="O215" s="132"/>
      <c r="P215" s="132"/>
      <c r="Q215" s="132"/>
      <c r="R215" s="132"/>
      <c r="S215" s="132"/>
      <c r="T215" s="132"/>
      <c r="U215" s="132"/>
      <c r="V215" s="132"/>
      <c r="W215" s="132"/>
      <c r="X215" s="132"/>
      <c r="Y215" s="132"/>
      <c r="Z215" s="132"/>
      <c r="AA215" s="132"/>
      <c r="AB215" s="132"/>
      <c r="AC215" s="132"/>
      <c r="AD215" s="132"/>
      <c r="AE215" s="132"/>
      <c r="AF215" s="132"/>
      <c r="AG215" s="132"/>
      <c r="AH215" s="132"/>
      <c r="AI215" s="132"/>
      <c r="AJ215" s="132"/>
      <c r="AK215" s="132"/>
      <c r="AL215" s="132"/>
      <c r="AM215" s="132"/>
      <c r="AN215" s="132"/>
      <c r="AO215" s="132"/>
      <c r="AP215" s="132"/>
      <c r="AQ215" s="132"/>
      <c r="AR215" s="132"/>
      <c r="AS215" s="132"/>
      <c r="AT215" s="132"/>
      <c r="AU215" s="132"/>
      <c r="AV215" s="132"/>
      <c r="AW215" s="132"/>
      <c r="AX215" s="132"/>
      <c r="AY215" s="132"/>
      <c r="AZ215" s="132"/>
      <c r="BA215" s="132"/>
      <c r="BB215" s="132"/>
      <c r="BC215" s="132"/>
      <c r="BD215" s="132"/>
      <c r="BE215" s="132"/>
      <c r="BF215" s="132"/>
      <c r="BG215" s="132"/>
      <c r="BH215" s="132"/>
      <c r="BI215" s="132"/>
      <c r="BJ215" s="132"/>
      <c r="BK215" s="132"/>
      <c r="BL215" s="132"/>
      <c r="BM215" s="132"/>
      <c r="BN215" s="132"/>
      <c r="BO215" s="132"/>
      <c r="BP215" s="132"/>
      <c r="BQ215" s="132"/>
      <c r="BR215" s="132"/>
      <c r="BS215" s="132"/>
      <c r="BT215" s="132"/>
      <c r="BU215" s="132"/>
      <c r="BV215" s="132"/>
      <c r="BW215" s="132"/>
      <c r="BX215" s="132"/>
      <c r="BY215" s="132"/>
      <c r="BZ215" s="132"/>
      <c r="CA215" s="132"/>
      <c r="CB215" s="132"/>
      <c r="CC215" s="132"/>
      <c r="CD215" s="132"/>
      <c r="CE215" s="132"/>
      <c r="CF215" s="132"/>
      <c r="CG215" s="132"/>
      <c r="CH215" s="132"/>
      <c r="CI215" s="132"/>
      <c r="CJ215" s="132"/>
      <c r="CK215" s="132"/>
      <c r="CL215" s="132"/>
      <c r="CM215" s="132"/>
      <c r="CN215" s="132"/>
      <c r="CO215" s="132"/>
      <c r="CP215" s="132"/>
      <c r="CQ215" s="132"/>
    </row>
    <row r="216" ht="24" customHeight="1" outlineLevel="3" spans="1:95">
      <c r="A216" s="121"/>
      <c r="B216" s="122" t="s">
        <v>784</v>
      </c>
      <c r="C216" s="123" t="s">
        <v>1169</v>
      </c>
      <c r="D216" s="121" t="s">
        <v>1175</v>
      </c>
      <c r="E216" s="122" t="s">
        <v>1176</v>
      </c>
      <c r="F216" s="122"/>
      <c r="G216" s="122" t="s">
        <v>928</v>
      </c>
      <c r="H216" s="124">
        <f>X216+AA216+AD216+AG216+AJ216+AM216+AP216+AS216+AV216+AY216+BB216+BE216</f>
        <v>0</v>
      </c>
      <c r="I216" s="124">
        <f>Y216+AB216+AE216+AH216+AK216+AN216+AQ216+AT216+AW216+AZ216+BC216+BF216</f>
        <v>0</v>
      </c>
      <c r="J216" s="124">
        <f t="shared" si="2339"/>
        <v>0</v>
      </c>
      <c r="K216" s="124"/>
      <c r="L216" s="152"/>
      <c r="M216" s="152"/>
      <c r="N216" s="124"/>
      <c r="O216" s="124"/>
      <c r="P216" s="124"/>
      <c r="Q216" s="124"/>
      <c r="R216" s="124"/>
      <c r="S216" s="124"/>
      <c r="T216" s="124"/>
      <c r="U216" s="124"/>
      <c r="V216" s="124"/>
      <c r="W216" s="124"/>
      <c r="X216" s="124">
        <f>VLOOKUP($C216,'1 预算编制表单'!$C:$BJ,27,FALSE)</f>
        <v>0</v>
      </c>
      <c r="Y216" s="124">
        <f>X216-Z216</f>
        <v>0</v>
      </c>
      <c r="Z216" s="124">
        <f>SUM(Z217:Z221)</f>
        <v>0</v>
      </c>
      <c r="AA216" s="124">
        <f>VLOOKUP($C216,'1 预算编制表单'!$C:$BJ,30,FALSE)</f>
        <v>0</v>
      </c>
      <c r="AB216" s="124">
        <f>AA216-AC216</f>
        <v>0</v>
      </c>
      <c r="AC216" s="124">
        <f>SUM(AC217:AC221)</f>
        <v>0</v>
      </c>
      <c r="AD216" s="124">
        <f>VLOOKUP($C216,'1 预算编制表单'!$C:$BJ,33,FALSE)</f>
        <v>0</v>
      </c>
      <c r="AE216" s="124">
        <f>AD216-AF216</f>
        <v>0</v>
      </c>
      <c r="AF216" s="124">
        <f>SUM(AF217:AF221)</f>
        <v>0</v>
      </c>
      <c r="AG216" s="124">
        <f>VLOOKUP($C216,'1 预算编制表单'!$C:$BJ,36,FALSE)</f>
        <v>0</v>
      </c>
      <c r="AH216" s="124">
        <f>AG216-AI216</f>
        <v>0</v>
      </c>
      <c r="AI216" s="124">
        <f>SUM(AI217:AI221)</f>
        <v>0</v>
      </c>
      <c r="AJ216" s="124">
        <f>VLOOKUP($C216,'1 预算编制表单'!$C:$BJ,39,FALSE)</f>
        <v>0</v>
      </c>
      <c r="AK216" s="124">
        <f>AJ216-AL216</f>
        <v>0</v>
      </c>
      <c r="AL216" s="124">
        <f>SUM(AL217:AL221)</f>
        <v>0</v>
      </c>
      <c r="AM216" s="124">
        <f>VLOOKUP($C216,'1 预算编制表单'!$C:$BJ,42,FALSE)</f>
        <v>0</v>
      </c>
      <c r="AN216" s="124">
        <f>AM216-AO216</f>
        <v>0</v>
      </c>
      <c r="AO216" s="124">
        <f>SUM(AO217:AO221)</f>
        <v>0</v>
      </c>
      <c r="AP216" s="124">
        <f>VLOOKUP($C216,'1 预算编制表单'!$C:$BJ,45,FALSE)</f>
        <v>0</v>
      </c>
      <c r="AQ216" s="124">
        <f>AP216-AR216</f>
        <v>0</v>
      </c>
      <c r="AR216" s="124">
        <f>SUM(AR217:AR221)</f>
        <v>0</v>
      </c>
      <c r="AS216" s="124">
        <f>VLOOKUP($C216,'1 预算编制表单'!$C:$BJ,48,FALSE)</f>
        <v>0</v>
      </c>
      <c r="AT216" s="124">
        <f>AS216-AU216</f>
        <v>0</v>
      </c>
      <c r="AU216" s="124">
        <f>SUM(AU217:AU221)</f>
        <v>0</v>
      </c>
      <c r="AV216" s="124">
        <f>VLOOKUP($C216,'1 预算编制表单'!$C:$BJ,51,FALSE)</f>
        <v>0</v>
      </c>
      <c r="AW216" s="124">
        <f>AV216-AX216</f>
        <v>0</v>
      </c>
      <c r="AX216" s="124">
        <f>SUM(AX217:AX221)</f>
        <v>0</v>
      </c>
      <c r="AY216" s="124">
        <f>VLOOKUP($C216,'1 预算编制表单'!$C:$BJ,54,FALSE)</f>
        <v>0</v>
      </c>
      <c r="AZ216" s="124">
        <f>AY216-BA216</f>
        <v>0</v>
      </c>
      <c r="BA216" s="124">
        <f>SUM(BA217:BA221)</f>
        <v>0</v>
      </c>
      <c r="BB216" s="124">
        <f>VLOOKUP($C216,'1 预算编制表单'!$C:$BJ,57,FALSE)</f>
        <v>0</v>
      </c>
      <c r="BC216" s="124">
        <f>BB216-BD216</f>
        <v>0</v>
      </c>
      <c r="BD216" s="124">
        <f>SUM(BD217:BD221)</f>
        <v>0</v>
      </c>
      <c r="BE216" s="124">
        <f>VLOOKUP($C216,'1 预算编制表单'!$C:$BJ,60,FALSE)</f>
        <v>0</v>
      </c>
      <c r="BF216" s="124">
        <f>BE216-BG216</f>
        <v>0</v>
      </c>
      <c r="BG216" s="124">
        <f>SUM(BG217:BG221)</f>
        <v>0</v>
      </c>
      <c r="BH216" s="124">
        <f>VLOOKUP($C216,'1 预算编制表单'!$C:$BJ,27,FALSE)</f>
        <v>0</v>
      </c>
      <c r="BI216" s="124">
        <f>BH216-BJ216</f>
        <v>0</v>
      </c>
      <c r="BJ216" s="124">
        <f>SUM(BJ217:BJ221)</f>
        <v>0</v>
      </c>
      <c r="BK216" s="124">
        <f>VLOOKUP($C216,'1 预算编制表单'!$C:$BJ,30,FALSE)</f>
        <v>0</v>
      </c>
      <c r="BL216" s="124">
        <f>BK216-BM216</f>
        <v>0</v>
      </c>
      <c r="BM216" s="124">
        <f>SUM(BM217:BM221)</f>
        <v>0</v>
      </c>
      <c r="BN216" s="124">
        <f>VLOOKUP($C216,'1 预算编制表单'!$C:$BJ,33,FALSE)</f>
        <v>0</v>
      </c>
      <c r="BO216" s="124">
        <f>BN216-BP216</f>
        <v>0</v>
      </c>
      <c r="BP216" s="124">
        <f>SUM(BP217:BP221)</f>
        <v>0</v>
      </c>
      <c r="BQ216" s="124">
        <f>VLOOKUP($C216,'1 预算编制表单'!$C:$BJ,36,FALSE)</f>
        <v>0</v>
      </c>
      <c r="BR216" s="124">
        <f>BQ216-BS216</f>
        <v>0</v>
      </c>
      <c r="BS216" s="124">
        <f>SUM(BS217:BS221)</f>
        <v>0</v>
      </c>
      <c r="BT216" s="124">
        <f>VLOOKUP($C216,'1 预算编制表单'!$C:$BJ,39,FALSE)</f>
        <v>0</v>
      </c>
      <c r="BU216" s="124">
        <f>BT216-BV216</f>
        <v>0</v>
      </c>
      <c r="BV216" s="124">
        <f>SUM(BV217:BV221)</f>
        <v>0</v>
      </c>
      <c r="BW216" s="124">
        <f>VLOOKUP($C216,'1 预算编制表单'!$C:$BJ,42,FALSE)</f>
        <v>0</v>
      </c>
      <c r="BX216" s="124">
        <f>BW216-BY216</f>
        <v>0</v>
      </c>
      <c r="BY216" s="124">
        <f>SUM(BY217:BY221)</f>
        <v>0</v>
      </c>
      <c r="BZ216" s="124">
        <f>VLOOKUP($C216,'1 预算编制表单'!$C:$BJ,45,FALSE)</f>
        <v>0</v>
      </c>
      <c r="CA216" s="124">
        <f>BZ216-CB216</f>
        <v>0</v>
      </c>
      <c r="CB216" s="124">
        <f>SUM(CB217:CB221)</f>
        <v>0</v>
      </c>
      <c r="CC216" s="124">
        <f>VLOOKUP($C216,'1 预算编制表单'!$C:$BJ,48,FALSE)</f>
        <v>0</v>
      </c>
      <c r="CD216" s="124">
        <f>CC216-CE216</f>
        <v>0</v>
      </c>
      <c r="CE216" s="124">
        <f>SUM(CE217:CE221)</f>
        <v>0</v>
      </c>
      <c r="CF216" s="124">
        <f>VLOOKUP($C216,'1 预算编制表单'!$C:$BJ,51,FALSE)</f>
        <v>0</v>
      </c>
      <c r="CG216" s="124">
        <f>CF216-CH216</f>
        <v>0</v>
      </c>
      <c r="CH216" s="124">
        <f>SUM(CH217:CH221)</f>
        <v>0</v>
      </c>
      <c r="CI216" s="124">
        <f>VLOOKUP($C216,'1 预算编制表单'!$C:$BJ,54,FALSE)</f>
        <v>0</v>
      </c>
      <c r="CJ216" s="124">
        <f>CI216-CK216</f>
        <v>0</v>
      </c>
      <c r="CK216" s="124">
        <f>SUM(CK217:CK221)</f>
        <v>0</v>
      </c>
      <c r="CL216" s="124">
        <f>VLOOKUP($C216,'1 预算编制表单'!$C:$BJ,57,FALSE)</f>
        <v>0</v>
      </c>
      <c r="CM216" s="124">
        <f>CL216-CN216</f>
        <v>0</v>
      </c>
      <c r="CN216" s="124">
        <f>SUM(CN217:CN221)</f>
        <v>0</v>
      </c>
      <c r="CO216" s="124">
        <f>VLOOKUP($C216,'1 预算编制表单'!$C:$BJ,60,FALSE)</f>
        <v>0</v>
      </c>
      <c r="CP216" s="124">
        <f>CO216-CQ216</f>
        <v>0</v>
      </c>
      <c r="CQ216" s="124">
        <f>SUM(CQ217:CQ221)</f>
        <v>0</v>
      </c>
    </row>
    <row r="217" s="86" customFormat="1" ht="24" customHeight="1" outlineLevel="4" spans="1:95">
      <c r="A217" s="125"/>
      <c r="B217" s="126"/>
      <c r="C217" s="127"/>
      <c r="D217" s="125"/>
      <c r="E217" s="126"/>
      <c r="F217" s="126"/>
      <c r="G217" s="126"/>
      <c r="H217" s="128"/>
      <c r="I217" s="128"/>
      <c r="J217" s="128">
        <f t="shared" si="2339"/>
        <v>0</v>
      </c>
      <c r="K217" s="128">
        <v>1</v>
      </c>
      <c r="L217" s="153"/>
      <c r="M217" s="154">
        <f>IFERROR(VLOOKUP($L217,'2-2 引出数据_合同数据仓库'!$B$2:$BP$10000,3,FALSE),0)</f>
        <v>0</v>
      </c>
      <c r="N217" s="128"/>
      <c r="O217" s="154">
        <f>IFERROR(VLOOKUP((LEFT(VLOOKUP($L217,'2-2 引出数据_合同数据仓库'!$B$2:$BP$10000,64,FALSE),15)&amp;(RIGHT(VLOOKUP($L217,'2-2 引出数据_合同数据仓库'!$B$2:$BP$10000,64,FALSE),4)+1)),'2-2 引出数据_合同数据仓库'!$B$2:$BP$10000,3,FALSE),0)</f>
        <v>0</v>
      </c>
      <c r="P217" s="128"/>
      <c r="Q217" s="128">
        <f>IFERROR(VLOOKUP($L217,'2-2 引出数据_合同数据仓库'!$B$2:$BP$10000,28,FALSE),0)</f>
        <v>0</v>
      </c>
      <c r="R217" s="128">
        <f>IFERROR(VLOOKUP($L217,'2-2 引出数据_合同数据仓库'!$B$2:$BP$10000,29,FALSE),0)</f>
        <v>0</v>
      </c>
      <c r="S217" s="128">
        <f>IFERROR(VLOOKUP($L217,'2-2 引出数据_合同数据仓库'!$B$2:$BP$10000,4,FALSE),0)</f>
        <v>0</v>
      </c>
      <c r="T217" s="128"/>
      <c r="U217" s="128">
        <f>IFERROR(VLOOKUP($L217,'2-2 引出数据_合同数据仓库'!$B$2:$BP$10000,15,FALSE),0)</f>
        <v>0</v>
      </c>
      <c r="V217" s="128">
        <f t="shared" ref="V217:V220" si="2556">U217/(S217-R217+1)*365</f>
        <v>0</v>
      </c>
      <c r="W217" s="128"/>
      <c r="X217" s="160">
        <v>45658</v>
      </c>
      <c r="Y217" s="160">
        <f t="shared" ref="Y217:Y220" si="2557">X217+30</f>
        <v>45688</v>
      </c>
      <c r="Z217" s="164">
        <f t="shared" ref="Z217:Z220" si="2558">IFERROR(IF(($R217-Y217)&gt;=0,0,IF(($S217-X217)&lt;0,0,IF(AND(($S217-Y217)&gt;0,(X217-$R217)&gt;0),$V217/365*(Y217-X217+1),IF(AND(($S217-Y217)&lt;=0,(X217-$R217)&gt;0),$V217/365*($S217-X217+1),$V217/365*(Y217-$R217+1))))),0)</f>
        <v>0</v>
      </c>
      <c r="AA217" s="160">
        <f t="shared" ref="AA217:AA220" si="2559">Y217+1</f>
        <v>45689</v>
      </c>
      <c r="AB217" s="160">
        <f t="shared" ref="AB217:AB220" si="2560">AA217+27</f>
        <v>45716</v>
      </c>
      <c r="AC217" s="164">
        <f t="shared" ref="AC217:AC220" si="2561">IFERROR(IF(($R217-AB217)&gt;=0,0,IF(($S217-AA217)&lt;0,0,IF(AND(($S217-AB217)&gt;0,(AA217-$R217)&gt;0),$V217/365*(AB217-AA217+1),IF(AND(($S217-AB217)&lt;=0,(AA217-$R217)&gt;0),$V217/365*($S217-AA217+1),$V217/365*(AB217-$R217+1))))),0)</f>
        <v>0</v>
      </c>
      <c r="AD217" s="160">
        <f t="shared" ref="AD217:AD220" si="2562">AB217+1</f>
        <v>45717</v>
      </c>
      <c r="AE217" s="160">
        <f t="shared" ref="AE217:AE220" si="2563">AD217+30</f>
        <v>45747</v>
      </c>
      <c r="AF217" s="164">
        <f t="shared" ref="AF217:AF220" si="2564">IFERROR(IF(($R217-AE217)&gt;=0,0,IF(($S217-AD217)&lt;0,0,IF(AND(($S217-AE217)&gt;0,(AD217-$R217)&gt;0),$V217/365*(AE217-AD217+1),IF(AND(($S217-AE217)&lt;=0,(AD217-$R217)&gt;0),$V217/365*($S217-AD217+1),$V217/365*(AE217-$R217+1))))),0)</f>
        <v>0</v>
      </c>
      <c r="AG217" s="160">
        <f t="shared" ref="AG217:AG220" si="2565">AE217+1</f>
        <v>45748</v>
      </c>
      <c r="AH217" s="160">
        <f t="shared" ref="AH217:AH220" si="2566">AG217+29</f>
        <v>45777</v>
      </c>
      <c r="AI217" s="164">
        <f t="shared" ref="AI217:AI220" si="2567">IFERROR(IF(($R217-AH217)&gt;=0,0,IF(($S217-AG217)&lt;0,0,IF(AND(($S217-AH217)&gt;0,(AG217-$R217)&gt;0),$V217/365*(AH217-AG217+1),IF(AND(($S217-AH217)&lt;=0,(AG217-$R217)&gt;0),$V217/365*($S217-AG217+1),$V217/365*(AH217-$R217+1))))),0)</f>
        <v>0</v>
      </c>
      <c r="AJ217" s="160">
        <f t="shared" ref="AJ217:AJ220" si="2568">AH217+1</f>
        <v>45778</v>
      </c>
      <c r="AK217" s="160">
        <f t="shared" ref="AK217:AK220" si="2569">AJ217+30</f>
        <v>45808</v>
      </c>
      <c r="AL217" s="164">
        <f t="shared" ref="AL217:AL220" si="2570">IFERROR(IF(($R217-AK217)&gt;=0,0,IF(($S217-AJ217)&lt;0,0,IF(AND(($S217-AK217)&gt;0,(AJ217-$R217)&gt;0),$V217/365*(AK217-AJ217+1),IF(AND(($S217-AK217)&lt;=0,(AJ217-$R217)&gt;0),$V217/365*($S217-AJ217+1),$V217/365*(AK217-$R217+1))))),0)</f>
        <v>0</v>
      </c>
      <c r="AM217" s="160">
        <f t="shared" ref="AM217:AM220" si="2571">AK217+1</f>
        <v>45809</v>
      </c>
      <c r="AN217" s="160">
        <f t="shared" ref="AN217:AN220" si="2572">AM217+29</f>
        <v>45838</v>
      </c>
      <c r="AO217" s="164">
        <f t="shared" ref="AO217:AO220" si="2573">IFERROR(IF(($R217-AN217)&gt;=0,0,IF(($S217-AM217)&lt;0,0,IF(AND(($S217-AN217)&gt;0,(AM217-$R217)&gt;0),$V217/365*(AN217-AM217+1),IF(AND(($S217-AN217)&lt;=0,(AM217-$R217)&gt;0),$V217/365*($S217-AM217+1),$V217/365*(AN217-$R217+1))))),0)</f>
        <v>0</v>
      </c>
      <c r="AP217" s="160">
        <f t="shared" ref="AP217:AP220" si="2574">AN217+1</f>
        <v>45839</v>
      </c>
      <c r="AQ217" s="160">
        <f t="shared" ref="AQ217:AQ220" si="2575">AP217+30</f>
        <v>45869</v>
      </c>
      <c r="AR217" s="164">
        <f t="shared" ref="AR217:AR220" si="2576">IFERROR(IF(($R217-AQ217)&gt;=0,0,IF(($S217-AP217)&lt;0,0,IF(AND(($S217-AQ217)&gt;0,(AP217-$R217)&gt;0),$V217/365*(AQ217-AP217+1),IF(AND(($S217-AQ217)&lt;=0,(AP217-$R217)&gt;0),$V217/365*($S217-AP217+1),$V217/365*(AQ217-$R217+1))))),0)</f>
        <v>0</v>
      </c>
      <c r="AS217" s="160">
        <f t="shared" ref="AS217:AS220" si="2577">AQ217+1</f>
        <v>45870</v>
      </c>
      <c r="AT217" s="160">
        <f t="shared" ref="AT217:AT220" si="2578">AS217+30</f>
        <v>45900</v>
      </c>
      <c r="AU217" s="164">
        <f t="shared" ref="AU217:AU220" si="2579">IFERROR(IF(($R217-AT217)&gt;=0,0,IF(($S217-AS217)&lt;0,0,IF(AND(($S217-AT217)&gt;0,(AS217-$R217)&gt;0),$V217/365*(AT217-AS217+1),IF(AND(($S217-AT217)&lt;=0,(AS217-$R217)&gt;0),$V217/365*($S217-AS217+1),$V217/365*(AT217-$R217+1))))),0)</f>
        <v>0</v>
      </c>
      <c r="AV217" s="160">
        <f t="shared" ref="AV217:AV220" si="2580">AT217+1</f>
        <v>45901</v>
      </c>
      <c r="AW217" s="160">
        <f t="shared" ref="AW217:AW220" si="2581">AV217+29</f>
        <v>45930</v>
      </c>
      <c r="AX217" s="164">
        <f t="shared" ref="AX217:AX220" si="2582">IFERROR(IF(($R217-AW217)&gt;=0,0,IF(($S217-AV217)&lt;0,0,IF(AND(($S217-AW217)&gt;0,(AV217-$R217)&gt;0),$V217/365*(AW217-AV217+1),IF(AND(($S217-AW217)&lt;=0,(AV217-$R217)&gt;0),$V217/365*($S217-AV217+1),$V217/365*(AW217-$R217+1))))),0)</f>
        <v>0</v>
      </c>
      <c r="AY217" s="160">
        <f t="shared" ref="AY217:AY220" si="2583">AW217+1</f>
        <v>45931</v>
      </c>
      <c r="AZ217" s="160">
        <f t="shared" ref="AZ217:AZ220" si="2584">AY217+30</f>
        <v>45961</v>
      </c>
      <c r="BA217" s="164">
        <f t="shared" ref="BA217:BA220" si="2585">IFERROR(IF(($R217-AZ217)&gt;=0,0,IF(($S217-AY217)&lt;0,0,IF(AND(($S217-AZ217)&gt;0,(AY217-$R217)&gt;0),$V217/365*(AZ217-AY217+1),IF(AND(($S217-AZ217)&lt;=0,(AY217-$R217)&gt;0),$V217/365*($S217-AY217+1),$V217/365*(AZ217-$R217+1))))),0)</f>
        <v>0</v>
      </c>
      <c r="BB217" s="160">
        <f t="shared" ref="BB217:BB220" si="2586">AZ217+1</f>
        <v>45962</v>
      </c>
      <c r="BC217" s="160">
        <f t="shared" ref="BC217:BC220" si="2587">BB217+29</f>
        <v>45991</v>
      </c>
      <c r="BD217" s="164">
        <f t="shared" ref="BD217:BD220" si="2588">IFERROR(IF(($R217-BC217)&gt;=0,0,IF(($S217-BB217)&lt;0,0,IF(AND(($S217-BC217)&gt;0,(BB217-$R217)&gt;0),$V217/365*(BC217-BB217+1),IF(AND(($S217-BC217)&lt;=0,(BB217-$R217)&gt;0),$V217/365*($S217-BB217+1),$V217/365*(BC217-$R217+1))))),0)</f>
        <v>0</v>
      </c>
      <c r="BE217" s="160">
        <f t="shared" ref="BE217:BE220" si="2589">BC217+1</f>
        <v>45992</v>
      </c>
      <c r="BF217" s="160">
        <f t="shared" ref="BF217:BF220" si="2590">BE217+30</f>
        <v>46022</v>
      </c>
      <c r="BG217" s="164">
        <f t="shared" ref="BG217:BG220" si="2591">IFERROR(IF(($R217-BF217)&gt;=0,0,IF(($S217-BE217)&lt;0,0,IF(AND(($S217-BF217)&gt;0,(BE217-$R217)&gt;0),$V217/365*(BF217-BE217+1),IF(AND(($S217-BF217)&lt;=0,(BE217-$R217)&gt;0),$V217/365*($S217-BE217+1),$V217/365*(BF217-$R217+1))))),0)</f>
        <v>0</v>
      </c>
      <c r="BH217" s="160">
        <v>46023</v>
      </c>
      <c r="BI217" s="160">
        <f t="shared" ref="BI217:BI220" si="2592">BH217+30</f>
        <v>46053</v>
      </c>
      <c r="BJ217" s="164">
        <f t="shared" ref="BJ217:BJ220" si="2593">IFERROR(IF(($R217-BI217)&gt;=0,0,IF(($S217-BH217)&lt;0,0,IF(AND(($S217-BI217)&gt;0,(BH217-$R217)&gt;0),$V217/365*(BI217-BH217+1),IF(AND(($S217-BI217)&lt;=0,(BH217-$R217)&gt;0),$V217/365*($S217-BH217+1),$V217/365*(BI217-$R217+1))))),0)</f>
        <v>0</v>
      </c>
      <c r="BK217" s="160">
        <f t="shared" ref="BK217:BK220" si="2594">BI217+1</f>
        <v>46054</v>
      </c>
      <c r="BL217" s="160">
        <f t="shared" ref="BL217:BL220" si="2595">BK217+27</f>
        <v>46081</v>
      </c>
      <c r="BM217" s="164">
        <f t="shared" ref="BM217:BM220" si="2596">IFERROR(IF(($R217-BL217)&gt;=0,0,IF(($S217-BK217)&lt;0,0,IF(AND(($S217-BL217)&gt;0,(BK217-$R217)&gt;0),$V217/365*(BL217-BK217+1),IF(AND(($S217-BL217)&lt;=0,(BK217-$R217)&gt;0),$V217/365*($S217-BK217+1),$V217/365*(BL217-$R217+1))))),0)</f>
        <v>0</v>
      </c>
      <c r="BN217" s="160">
        <f t="shared" ref="BN217:BN220" si="2597">BL217+1</f>
        <v>46082</v>
      </c>
      <c r="BO217" s="160">
        <f t="shared" ref="BO217:BO220" si="2598">BN217+30</f>
        <v>46112</v>
      </c>
      <c r="BP217" s="164">
        <f t="shared" ref="BP217:BP220" si="2599">IFERROR(IF(($R217-BO217)&gt;=0,0,IF(($S217-BN217)&lt;0,0,IF(AND(($S217-BO217)&gt;0,(BN217-$R217)&gt;0),$V217/365*(BO217-BN217+1),IF(AND(($S217-BO217)&lt;=0,(BN217-$R217)&gt;0),$V217/365*($S217-BN217+1),$V217/365*(BO217-$R217+1))))),0)</f>
        <v>0</v>
      </c>
      <c r="BQ217" s="160">
        <f t="shared" ref="BQ217:BQ220" si="2600">BO217+1</f>
        <v>46113</v>
      </c>
      <c r="BR217" s="160">
        <f t="shared" ref="BR217:BR220" si="2601">BQ217+29</f>
        <v>46142</v>
      </c>
      <c r="BS217" s="164">
        <f t="shared" ref="BS217:BS220" si="2602">IFERROR(IF(($R217-BR217)&gt;=0,0,IF(($S217-BQ217)&lt;0,0,IF(AND(($S217-BR217)&gt;0,(BQ217-$R217)&gt;0),$V217/365*(BR217-BQ217+1),IF(AND(($S217-BR217)&lt;=0,(BQ217-$R217)&gt;0),$V217/365*($S217-BQ217+1),$V217/365*(BR217-$R217+1))))),0)</f>
        <v>0</v>
      </c>
      <c r="BT217" s="160">
        <f t="shared" ref="BT217:BT220" si="2603">BR217+1</f>
        <v>46143</v>
      </c>
      <c r="BU217" s="160">
        <f t="shared" ref="BU217:BU220" si="2604">BT217+30</f>
        <v>46173</v>
      </c>
      <c r="BV217" s="164">
        <f t="shared" ref="BV217:BV220" si="2605">IFERROR(IF(($R217-BU217)&gt;=0,0,IF(($S217-BT217)&lt;0,0,IF(AND(($S217-BU217)&gt;0,(BT217-$R217)&gt;0),$V217/365*(BU217-BT217+1),IF(AND(($S217-BU217)&lt;=0,(BT217-$R217)&gt;0),$V217/365*($S217-BT217+1),$V217/365*(BU217-$R217+1))))),0)</f>
        <v>0</v>
      </c>
      <c r="BW217" s="160">
        <f t="shared" ref="BW217:BW220" si="2606">BU217+1</f>
        <v>46174</v>
      </c>
      <c r="BX217" s="160">
        <f t="shared" ref="BX217:BX220" si="2607">BW217+29</f>
        <v>46203</v>
      </c>
      <c r="BY217" s="164">
        <f t="shared" ref="BY217:BY220" si="2608">IFERROR(IF(($R217-BX217)&gt;=0,0,IF(($S217-BW217)&lt;0,0,IF(AND(($S217-BX217)&gt;0,(BW217-$R217)&gt;0),$V217/365*(BX217-BW217+1),IF(AND(($S217-BX217)&lt;=0,(BW217-$R217)&gt;0),$V217/365*($S217-BW217+1),$V217/365*(BX217-$R217+1))))),0)</f>
        <v>0</v>
      </c>
      <c r="BZ217" s="160">
        <f t="shared" ref="BZ217:BZ220" si="2609">BX217+1</f>
        <v>46204</v>
      </c>
      <c r="CA217" s="160">
        <f t="shared" ref="CA217:CA220" si="2610">BZ217+30</f>
        <v>46234</v>
      </c>
      <c r="CB217" s="164">
        <f t="shared" ref="CB217:CB220" si="2611">IFERROR(IF(($R217-CA217)&gt;=0,0,IF(($S217-BZ217)&lt;0,0,IF(AND(($S217-CA217)&gt;0,(BZ217-$R217)&gt;0),$V217/365*(CA217-BZ217+1),IF(AND(($S217-CA217)&lt;=0,(BZ217-$R217)&gt;0),$V217/365*($S217-BZ217+1),$V217/365*(CA217-$R217+1))))),0)</f>
        <v>0</v>
      </c>
      <c r="CC217" s="160">
        <f t="shared" ref="CC217:CC220" si="2612">CA217+1</f>
        <v>46235</v>
      </c>
      <c r="CD217" s="160">
        <f t="shared" ref="CD217:CD220" si="2613">CC217+30</f>
        <v>46265</v>
      </c>
      <c r="CE217" s="164">
        <f t="shared" ref="CE217:CE220" si="2614">IFERROR(IF(($R217-CD217)&gt;=0,0,IF(($S217-CC217)&lt;0,0,IF(AND(($S217-CD217)&gt;0,(CC217-$R217)&gt;0),$V217/365*(CD217-CC217+1),IF(AND(($S217-CD217)&lt;=0,(CC217-$R217)&gt;0),$V217/365*($S217-CC217+1),$V217/365*(CD217-$R217+1))))),0)</f>
        <v>0</v>
      </c>
      <c r="CF217" s="160">
        <f t="shared" ref="CF217:CF220" si="2615">CD217+1</f>
        <v>46266</v>
      </c>
      <c r="CG217" s="160">
        <f t="shared" ref="CG217:CG220" si="2616">CF217+29</f>
        <v>46295</v>
      </c>
      <c r="CH217" s="164">
        <f t="shared" ref="CH217:CH220" si="2617">IFERROR(IF(($R217-CG217)&gt;=0,0,IF(($S217-CF217)&lt;0,0,IF(AND(($S217-CG217)&gt;0,(CF217-$R217)&gt;0),$V217/365*(CG217-CF217+1),IF(AND(($S217-CG217)&lt;=0,(CF217-$R217)&gt;0),$V217/365*($S217-CF217+1),$V217/365*(CG217-$R217+1))))),0)</f>
        <v>0</v>
      </c>
      <c r="CI217" s="160">
        <f t="shared" ref="CI217:CI220" si="2618">CG217+1</f>
        <v>46296</v>
      </c>
      <c r="CJ217" s="160">
        <f t="shared" ref="CJ217:CJ220" si="2619">CI217+30</f>
        <v>46326</v>
      </c>
      <c r="CK217" s="164">
        <f t="shared" ref="CK217:CK220" si="2620">IFERROR(IF(($R217-CJ217)&gt;=0,0,IF(($S217-CI217)&lt;0,0,IF(AND(($S217-CJ217)&gt;0,(CI217-$R217)&gt;0),$V217/365*(CJ217-CI217+1),IF(AND(($S217-CJ217)&lt;=0,(CI217-$R217)&gt;0),$V217/365*($S217-CI217+1),$V217/365*(CJ217-$R217+1))))),0)</f>
        <v>0</v>
      </c>
      <c r="CL217" s="160">
        <f t="shared" ref="CL217:CL220" si="2621">CJ217+1</f>
        <v>46327</v>
      </c>
      <c r="CM217" s="160">
        <f t="shared" ref="CM217:CM220" si="2622">CL217+29</f>
        <v>46356</v>
      </c>
      <c r="CN217" s="164">
        <f t="shared" ref="CN217:CN220" si="2623">IFERROR(IF(($R217-CM217)&gt;=0,0,IF(($S217-CL217)&lt;0,0,IF(AND(($S217-CM217)&gt;0,(CL217-$R217)&gt;0),$V217/365*(CM217-CL217+1),IF(AND(($S217-CM217)&lt;=0,(CL217-$R217)&gt;0),$V217/365*($S217-CL217+1),$V217/365*(CM217-$R217+1))))),0)</f>
        <v>0</v>
      </c>
      <c r="CO217" s="160">
        <f t="shared" ref="CO217:CO220" si="2624">CM217+1</f>
        <v>46357</v>
      </c>
      <c r="CP217" s="160">
        <f t="shared" ref="CP217:CP220" si="2625">CO217+30</f>
        <v>46387</v>
      </c>
      <c r="CQ217" s="164">
        <f t="shared" ref="CQ217:CQ220" si="2626">IFERROR(IF(($R217-CP217)&gt;=0,0,IF(($S217-CO217)&lt;0,0,IF(AND(($S217-CP217)&gt;0,(CO217-$R217)&gt;0),$V217/365*(CP217-CO217+1),IF(AND(($S217-CP217)&lt;=0,(CO217-$R217)&gt;0),$V217/365*($S217-CO217+1),$V217/365*(CP217-$R217+1))))),0)</f>
        <v>0</v>
      </c>
    </row>
    <row r="218" s="86" customFormat="1" ht="24" customHeight="1" outlineLevel="4" spans="1:95">
      <c r="A218" s="125"/>
      <c r="B218" s="126"/>
      <c r="C218" s="127"/>
      <c r="D218" s="125"/>
      <c r="E218" s="126"/>
      <c r="F218" s="126"/>
      <c r="G218" s="126"/>
      <c r="H218" s="128"/>
      <c r="I218" s="128"/>
      <c r="J218" s="128">
        <f t="shared" si="2339"/>
        <v>0</v>
      </c>
      <c r="K218" s="128">
        <f t="shared" ref="K218:K220" si="2627">K217+1</f>
        <v>2</v>
      </c>
      <c r="L218" s="153"/>
      <c r="M218" s="154">
        <f>IFERROR(VLOOKUP($L218,'2-2 引出数据_合同数据仓库'!$B$2:$BP$10000,3,FALSE),0)</f>
        <v>0</v>
      </c>
      <c r="N218" s="128"/>
      <c r="O218" s="154">
        <f>IFERROR(VLOOKUP((LEFT(VLOOKUP($L218,'2-2 引出数据_合同数据仓库'!$B$2:$BP$10000,64,FALSE),15)&amp;(RIGHT(VLOOKUP($L218,'2-2 引出数据_合同数据仓库'!$B$2:$BP$10000,64,FALSE),4)+1)),'2-2 引出数据_合同数据仓库'!$B$2:$BP$10000,3,FALSE),0)</f>
        <v>0</v>
      </c>
      <c r="P218" s="128"/>
      <c r="Q218" s="128">
        <f>IFERROR(VLOOKUP($L218,'2-2 引出数据_合同数据仓库'!$B$2:$BP$10000,28,FALSE),0)</f>
        <v>0</v>
      </c>
      <c r="R218" s="128">
        <f>IFERROR(VLOOKUP($L218,'2-2 引出数据_合同数据仓库'!$B$2:$BP$10000,29,FALSE),0)</f>
        <v>0</v>
      </c>
      <c r="S218" s="128">
        <f>IFERROR(VLOOKUP($L218,'2-2 引出数据_合同数据仓库'!$B$2:$BP$10000,4,FALSE),0)</f>
        <v>0</v>
      </c>
      <c r="T218" s="128"/>
      <c r="U218" s="128">
        <f>IFERROR(VLOOKUP($L218,'2-2 引出数据_合同数据仓库'!$B$2:$BP$10000,15,FALSE),0)</f>
        <v>0</v>
      </c>
      <c r="V218" s="128">
        <f t="shared" si="2556"/>
        <v>0</v>
      </c>
      <c r="W218" s="128"/>
      <c r="X218" s="160">
        <v>45658</v>
      </c>
      <c r="Y218" s="160">
        <f t="shared" si="2557"/>
        <v>45688</v>
      </c>
      <c r="Z218" s="164">
        <f t="shared" si="2558"/>
        <v>0</v>
      </c>
      <c r="AA218" s="160">
        <f t="shared" si="2559"/>
        <v>45689</v>
      </c>
      <c r="AB218" s="160">
        <f t="shared" si="2560"/>
        <v>45716</v>
      </c>
      <c r="AC218" s="164">
        <f t="shared" si="2561"/>
        <v>0</v>
      </c>
      <c r="AD218" s="160">
        <f t="shared" si="2562"/>
        <v>45717</v>
      </c>
      <c r="AE218" s="160">
        <f t="shared" si="2563"/>
        <v>45747</v>
      </c>
      <c r="AF218" s="164">
        <f t="shared" si="2564"/>
        <v>0</v>
      </c>
      <c r="AG218" s="160">
        <f t="shared" si="2565"/>
        <v>45748</v>
      </c>
      <c r="AH218" s="160">
        <f t="shared" si="2566"/>
        <v>45777</v>
      </c>
      <c r="AI218" s="164">
        <f t="shared" si="2567"/>
        <v>0</v>
      </c>
      <c r="AJ218" s="160">
        <f t="shared" si="2568"/>
        <v>45778</v>
      </c>
      <c r="AK218" s="160">
        <f t="shared" si="2569"/>
        <v>45808</v>
      </c>
      <c r="AL218" s="164">
        <f t="shared" si="2570"/>
        <v>0</v>
      </c>
      <c r="AM218" s="160">
        <f t="shared" si="2571"/>
        <v>45809</v>
      </c>
      <c r="AN218" s="160">
        <f t="shared" si="2572"/>
        <v>45838</v>
      </c>
      <c r="AO218" s="164">
        <f t="shared" si="2573"/>
        <v>0</v>
      </c>
      <c r="AP218" s="160">
        <f t="shared" si="2574"/>
        <v>45839</v>
      </c>
      <c r="AQ218" s="160">
        <f t="shared" si="2575"/>
        <v>45869</v>
      </c>
      <c r="AR218" s="164">
        <f t="shared" si="2576"/>
        <v>0</v>
      </c>
      <c r="AS218" s="160">
        <f t="shared" si="2577"/>
        <v>45870</v>
      </c>
      <c r="AT218" s="160">
        <f t="shared" si="2578"/>
        <v>45900</v>
      </c>
      <c r="AU218" s="164">
        <f t="shared" si="2579"/>
        <v>0</v>
      </c>
      <c r="AV218" s="160">
        <f t="shared" si="2580"/>
        <v>45901</v>
      </c>
      <c r="AW218" s="160">
        <f t="shared" si="2581"/>
        <v>45930</v>
      </c>
      <c r="AX218" s="164">
        <f t="shared" si="2582"/>
        <v>0</v>
      </c>
      <c r="AY218" s="160">
        <f t="shared" si="2583"/>
        <v>45931</v>
      </c>
      <c r="AZ218" s="160">
        <f t="shared" si="2584"/>
        <v>45961</v>
      </c>
      <c r="BA218" s="164">
        <f t="shared" si="2585"/>
        <v>0</v>
      </c>
      <c r="BB218" s="160">
        <f t="shared" si="2586"/>
        <v>45962</v>
      </c>
      <c r="BC218" s="160">
        <f t="shared" si="2587"/>
        <v>45991</v>
      </c>
      <c r="BD218" s="164">
        <f t="shared" si="2588"/>
        <v>0</v>
      </c>
      <c r="BE218" s="160">
        <f t="shared" si="2589"/>
        <v>45992</v>
      </c>
      <c r="BF218" s="160">
        <f t="shared" si="2590"/>
        <v>46022</v>
      </c>
      <c r="BG218" s="164">
        <f t="shared" si="2591"/>
        <v>0</v>
      </c>
      <c r="BH218" s="160">
        <v>46023</v>
      </c>
      <c r="BI218" s="160">
        <f t="shared" si="2592"/>
        <v>46053</v>
      </c>
      <c r="BJ218" s="164">
        <f t="shared" si="2593"/>
        <v>0</v>
      </c>
      <c r="BK218" s="160">
        <f t="shared" si="2594"/>
        <v>46054</v>
      </c>
      <c r="BL218" s="160">
        <f t="shared" si="2595"/>
        <v>46081</v>
      </c>
      <c r="BM218" s="164">
        <f t="shared" si="2596"/>
        <v>0</v>
      </c>
      <c r="BN218" s="160">
        <f t="shared" si="2597"/>
        <v>46082</v>
      </c>
      <c r="BO218" s="160">
        <f t="shared" si="2598"/>
        <v>46112</v>
      </c>
      <c r="BP218" s="164">
        <f t="shared" si="2599"/>
        <v>0</v>
      </c>
      <c r="BQ218" s="160">
        <f t="shared" si="2600"/>
        <v>46113</v>
      </c>
      <c r="BR218" s="160">
        <f t="shared" si="2601"/>
        <v>46142</v>
      </c>
      <c r="BS218" s="164">
        <f t="shared" si="2602"/>
        <v>0</v>
      </c>
      <c r="BT218" s="160">
        <f t="shared" si="2603"/>
        <v>46143</v>
      </c>
      <c r="BU218" s="160">
        <f t="shared" si="2604"/>
        <v>46173</v>
      </c>
      <c r="BV218" s="164">
        <f t="shared" si="2605"/>
        <v>0</v>
      </c>
      <c r="BW218" s="160">
        <f t="shared" si="2606"/>
        <v>46174</v>
      </c>
      <c r="BX218" s="160">
        <f t="shared" si="2607"/>
        <v>46203</v>
      </c>
      <c r="BY218" s="164">
        <f t="shared" si="2608"/>
        <v>0</v>
      </c>
      <c r="BZ218" s="160">
        <f t="shared" si="2609"/>
        <v>46204</v>
      </c>
      <c r="CA218" s="160">
        <f t="shared" si="2610"/>
        <v>46234</v>
      </c>
      <c r="CB218" s="164">
        <f t="shared" si="2611"/>
        <v>0</v>
      </c>
      <c r="CC218" s="160">
        <f t="shared" si="2612"/>
        <v>46235</v>
      </c>
      <c r="CD218" s="160">
        <f t="shared" si="2613"/>
        <v>46265</v>
      </c>
      <c r="CE218" s="164">
        <f t="shared" si="2614"/>
        <v>0</v>
      </c>
      <c r="CF218" s="160">
        <f t="shared" si="2615"/>
        <v>46266</v>
      </c>
      <c r="CG218" s="160">
        <f t="shared" si="2616"/>
        <v>46295</v>
      </c>
      <c r="CH218" s="164">
        <f t="shared" si="2617"/>
        <v>0</v>
      </c>
      <c r="CI218" s="160">
        <f t="shared" si="2618"/>
        <v>46296</v>
      </c>
      <c r="CJ218" s="160">
        <f t="shared" si="2619"/>
        <v>46326</v>
      </c>
      <c r="CK218" s="164">
        <f t="shared" si="2620"/>
        <v>0</v>
      </c>
      <c r="CL218" s="160">
        <f t="shared" si="2621"/>
        <v>46327</v>
      </c>
      <c r="CM218" s="160">
        <f t="shared" si="2622"/>
        <v>46356</v>
      </c>
      <c r="CN218" s="164">
        <f t="shared" si="2623"/>
        <v>0</v>
      </c>
      <c r="CO218" s="160">
        <f t="shared" si="2624"/>
        <v>46357</v>
      </c>
      <c r="CP218" s="160">
        <f t="shared" si="2625"/>
        <v>46387</v>
      </c>
      <c r="CQ218" s="164">
        <f t="shared" si="2626"/>
        <v>0</v>
      </c>
    </row>
    <row r="219" s="86" customFormat="1" ht="24" customHeight="1" outlineLevel="4" spans="1:95">
      <c r="A219" s="125"/>
      <c r="B219" s="126"/>
      <c r="C219" s="127"/>
      <c r="D219" s="125"/>
      <c r="E219" s="126"/>
      <c r="F219" s="126"/>
      <c r="G219" s="126"/>
      <c r="H219" s="128"/>
      <c r="I219" s="128"/>
      <c r="J219" s="128">
        <f t="shared" si="2339"/>
        <v>0</v>
      </c>
      <c r="K219" s="128">
        <f t="shared" si="2627"/>
        <v>3</v>
      </c>
      <c r="L219" s="153"/>
      <c r="M219" s="154">
        <f>IFERROR(VLOOKUP($L219,'2-2 引出数据_合同数据仓库'!$B$2:$BP$10000,3,FALSE),0)</f>
        <v>0</v>
      </c>
      <c r="N219" s="128"/>
      <c r="O219" s="154">
        <f>IFERROR(VLOOKUP((LEFT(VLOOKUP($L219,'2-2 引出数据_合同数据仓库'!$B$2:$BP$10000,64,FALSE),15)&amp;(RIGHT(VLOOKUP($L219,'2-2 引出数据_合同数据仓库'!$B$2:$BP$10000,64,FALSE),4)+1)),'2-2 引出数据_合同数据仓库'!$B$2:$BP$10000,3,FALSE),0)</f>
        <v>0</v>
      </c>
      <c r="P219" s="128"/>
      <c r="Q219" s="128">
        <f>IFERROR(VLOOKUP($L219,'2-2 引出数据_合同数据仓库'!$B$2:$BP$10000,28,FALSE),0)</f>
        <v>0</v>
      </c>
      <c r="R219" s="128">
        <f>IFERROR(VLOOKUP($L219,'2-2 引出数据_合同数据仓库'!$B$2:$BP$10000,29,FALSE),0)</f>
        <v>0</v>
      </c>
      <c r="S219" s="128">
        <f>IFERROR(VLOOKUP($L219,'2-2 引出数据_合同数据仓库'!$B$2:$BP$10000,4,FALSE),0)</f>
        <v>0</v>
      </c>
      <c r="T219" s="128"/>
      <c r="U219" s="128">
        <f>IFERROR(VLOOKUP($L219,'2-2 引出数据_合同数据仓库'!$B$2:$BP$10000,15,FALSE),0)</f>
        <v>0</v>
      </c>
      <c r="V219" s="128">
        <f t="shared" si="2556"/>
        <v>0</v>
      </c>
      <c r="W219" s="128"/>
      <c r="X219" s="160">
        <v>45658</v>
      </c>
      <c r="Y219" s="160">
        <f t="shared" si="2557"/>
        <v>45688</v>
      </c>
      <c r="Z219" s="164">
        <f t="shared" si="2558"/>
        <v>0</v>
      </c>
      <c r="AA219" s="160">
        <f t="shared" si="2559"/>
        <v>45689</v>
      </c>
      <c r="AB219" s="160">
        <f t="shared" si="2560"/>
        <v>45716</v>
      </c>
      <c r="AC219" s="164">
        <f t="shared" si="2561"/>
        <v>0</v>
      </c>
      <c r="AD219" s="160">
        <f t="shared" si="2562"/>
        <v>45717</v>
      </c>
      <c r="AE219" s="160">
        <f t="shared" si="2563"/>
        <v>45747</v>
      </c>
      <c r="AF219" s="164">
        <f t="shared" si="2564"/>
        <v>0</v>
      </c>
      <c r="AG219" s="160">
        <f t="shared" si="2565"/>
        <v>45748</v>
      </c>
      <c r="AH219" s="160">
        <f t="shared" si="2566"/>
        <v>45777</v>
      </c>
      <c r="AI219" s="164">
        <f t="shared" si="2567"/>
        <v>0</v>
      </c>
      <c r="AJ219" s="160">
        <f t="shared" si="2568"/>
        <v>45778</v>
      </c>
      <c r="AK219" s="160">
        <f t="shared" si="2569"/>
        <v>45808</v>
      </c>
      <c r="AL219" s="164">
        <f t="shared" si="2570"/>
        <v>0</v>
      </c>
      <c r="AM219" s="160">
        <f t="shared" si="2571"/>
        <v>45809</v>
      </c>
      <c r="AN219" s="160">
        <f t="shared" si="2572"/>
        <v>45838</v>
      </c>
      <c r="AO219" s="164">
        <f t="shared" si="2573"/>
        <v>0</v>
      </c>
      <c r="AP219" s="160">
        <f t="shared" si="2574"/>
        <v>45839</v>
      </c>
      <c r="AQ219" s="160">
        <f t="shared" si="2575"/>
        <v>45869</v>
      </c>
      <c r="AR219" s="164">
        <f t="shared" si="2576"/>
        <v>0</v>
      </c>
      <c r="AS219" s="160">
        <f t="shared" si="2577"/>
        <v>45870</v>
      </c>
      <c r="AT219" s="160">
        <f t="shared" si="2578"/>
        <v>45900</v>
      </c>
      <c r="AU219" s="164">
        <f t="shared" si="2579"/>
        <v>0</v>
      </c>
      <c r="AV219" s="160">
        <f t="shared" si="2580"/>
        <v>45901</v>
      </c>
      <c r="AW219" s="160">
        <f t="shared" si="2581"/>
        <v>45930</v>
      </c>
      <c r="AX219" s="164">
        <f t="shared" si="2582"/>
        <v>0</v>
      </c>
      <c r="AY219" s="160">
        <f t="shared" si="2583"/>
        <v>45931</v>
      </c>
      <c r="AZ219" s="160">
        <f t="shared" si="2584"/>
        <v>45961</v>
      </c>
      <c r="BA219" s="164">
        <f t="shared" si="2585"/>
        <v>0</v>
      </c>
      <c r="BB219" s="160">
        <f t="shared" si="2586"/>
        <v>45962</v>
      </c>
      <c r="BC219" s="160">
        <f t="shared" si="2587"/>
        <v>45991</v>
      </c>
      <c r="BD219" s="164">
        <f t="shared" si="2588"/>
        <v>0</v>
      </c>
      <c r="BE219" s="160">
        <f t="shared" si="2589"/>
        <v>45992</v>
      </c>
      <c r="BF219" s="160">
        <f t="shared" si="2590"/>
        <v>46022</v>
      </c>
      <c r="BG219" s="164">
        <f t="shared" si="2591"/>
        <v>0</v>
      </c>
      <c r="BH219" s="160">
        <v>46023</v>
      </c>
      <c r="BI219" s="160">
        <f t="shared" si="2592"/>
        <v>46053</v>
      </c>
      <c r="BJ219" s="164">
        <f t="shared" si="2593"/>
        <v>0</v>
      </c>
      <c r="BK219" s="160">
        <f t="shared" si="2594"/>
        <v>46054</v>
      </c>
      <c r="BL219" s="160">
        <f t="shared" si="2595"/>
        <v>46081</v>
      </c>
      <c r="BM219" s="164">
        <f t="shared" si="2596"/>
        <v>0</v>
      </c>
      <c r="BN219" s="160">
        <f t="shared" si="2597"/>
        <v>46082</v>
      </c>
      <c r="BO219" s="160">
        <f t="shared" si="2598"/>
        <v>46112</v>
      </c>
      <c r="BP219" s="164">
        <f t="shared" si="2599"/>
        <v>0</v>
      </c>
      <c r="BQ219" s="160">
        <f t="shared" si="2600"/>
        <v>46113</v>
      </c>
      <c r="BR219" s="160">
        <f t="shared" si="2601"/>
        <v>46142</v>
      </c>
      <c r="BS219" s="164">
        <f t="shared" si="2602"/>
        <v>0</v>
      </c>
      <c r="BT219" s="160">
        <f t="shared" si="2603"/>
        <v>46143</v>
      </c>
      <c r="BU219" s="160">
        <f t="shared" si="2604"/>
        <v>46173</v>
      </c>
      <c r="BV219" s="164">
        <f t="shared" si="2605"/>
        <v>0</v>
      </c>
      <c r="BW219" s="160">
        <f t="shared" si="2606"/>
        <v>46174</v>
      </c>
      <c r="BX219" s="160">
        <f t="shared" si="2607"/>
        <v>46203</v>
      </c>
      <c r="BY219" s="164">
        <f t="shared" si="2608"/>
        <v>0</v>
      </c>
      <c r="BZ219" s="160">
        <f t="shared" si="2609"/>
        <v>46204</v>
      </c>
      <c r="CA219" s="160">
        <f t="shared" si="2610"/>
        <v>46234</v>
      </c>
      <c r="CB219" s="164">
        <f t="shared" si="2611"/>
        <v>0</v>
      </c>
      <c r="CC219" s="160">
        <f t="shared" si="2612"/>
        <v>46235</v>
      </c>
      <c r="CD219" s="160">
        <f t="shared" si="2613"/>
        <v>46265</v>
      </c>
      <c r="CE219" s="164">
        <f t="shared" si="2614"/>
        <v>0</v>
      </c>
      <c r="CF219" s="160">
        <f t="shared" si="2615"/>
        <v>46266</v>
      </c>
      <c r="CG219" s="160">
        <f t="shared" si="2616"/>
        <v>46295</v>
      </c>
      <c r="CH219" s="164">
        <f t="shared" si="2617"/>
        <v>0</v>
      </c>
      <c r="CI219" s="160">
        <f t="shared" si="2618"/>
        <v>46296</v>
      </c>
      <c r="CJ219" s="160">
        <f t="shared" si="2619"/>
        <v>46326</v>
      </c>
      <c r="CK219" s="164">
        <f t="shared" si="2620"/>
        <v>0</v>
      </c>
      <c r="CL219" s="160">
        <f t="shared" si="2621"/>
        <v>46327</v>
      </c>
      <c r="CM219" s="160">
        <f t="shared" si="2622"/>
        <v>46356</v>
      </c>
      <c r="CN219" s="164">
        <f t="shared" si="2623"/>
        <v>0</v>
      </c>
      <c r="CO219" s="160">
        <f t="shared" si="2624"/>
        <v>46357</v>
      </c>
      <c r="CP219" s="160">
        <f t="shared" si="2625"/>
        <v>46387</v>
      </c>
      <c r="CQ219" s="164">
        <f t="shared" si="2626"/>
        <v>0</v>
      </c>
    </row>
    <row r="220" s="86" customFormat="1" ht="24" customHeight="1" outlineLevel="4" spans="1:95">
      <c r="A220" s="125"/>
      <c r="B220" s="126"/>
      <c r="C220" s="127"/>
      <c r="D220" s="125"/>
      <c r="E220" s="126"/>
      <c r="F220" s="126"/>
      <c r="G220" s="126"/>
      <c r="H220" s="128"/>
      <c r="I220" s="128"/>
      <c r="J220" s="128">
        <f t="shared" si="2339"/>
        <v>0</v>
      </c>
      <c r="K220" s="128">
        <f t="shared" si="2627"/>
        <v>4</v>
      </c>
      <c r="L220" s="153"/>
      <c r="M220" s="154">
        <f>IFERROR(VLOOKUP($L220,'2-2 引出数据_合同数据仓库'!$B$2:$BP$10000,3,FALSE),0)</f>
        <v>0</v>
      </c>
      <c r="N220" s="128"/>
      <c r="O220" s="154">
        <f>IFERROR(VLOOKUP((LEFT(VLOOKUP($L220,'2-2 引出数据_合同数据仓库'!$B$2:$BP$10000,64,FALSE),15)&amp;(RIGHT(VLOOKUP($L220,'2-2 引出数据_合同数据仓库'!$B$2:$BP$10000,64,FALSE),4)+1)),'2-2 引出数据_合同数据仓库'!$B$2:$BP$10000,3,FALSE),0)</f>
        <v>0</v>
      </c>
      <c r="P220" s="128"/>
      <c r="Q220" s="128">
        <f>IFERROR(VLOOKUP($L220,'2-2 引出数据_合同数据仓库'!$B$2:$BP$10000,28,FALSE),0)</f>
        <v>0</v>
      </c>
      <c r="R220" s="128">
        <f>IFERROR(VLOOKUP($L220,'2-2 引出数据_合同数据仓库'!$B$2:$BP$10000,29,FALSE),0)</f>
        <v>0</v>
      </c>
      <c r="S220" s="128">
        <f>IFERROR(VLOOKUP($L220,'2-2 引出数据_合同数据仓库'!$B$2:$BP$10000,4,FALSE),0)</f>
        <v>0</v>
      </c>
      <c r="T220" s="128"/>
      <c r="U220" s="128">
        <f>IFERROR(VLOOKUP($L220,'2-2 引出数据_合同数据仓库'!$B$2:$BP$10000,15,FALSE),0)</f>
        <v>0</v>
      </c>
      <c r="V220" s="128">
        <f t="shared" si="2556"/>
        <v>0</v>
      </c>
      <c r="W220" s="128"/>
      <c r="X220" s="160">
        <v>45658</v>
      </c>
      <c r="Y220" s="160">
        <f t="shared" si="2557"/>
        <v>45688</v>
      </c>
      <c r="Z220" s="164">
        <f t="shared" si="2558"/>
        <v>0</v>
      </c>
      <c r="AA220" s="160">
        <f t="shared" si="2559"/>
        <v>45689</v>
      </c>
      <c r="AB220" s="160">
        <f t="shared" si="2560"/>
        <v>45716</v>
      </c>
      <c r="AC220" s="164">
        <f t="shared" si="2561"/>
        <v>0</v>
      </c>
      <c r="AD220" s="160">
        <f t="shared" si="2562"/>
        <v>45717</v>
      </c>
      <c r="AE220" s="160">
        <f t="shared" si="2563"/>
        <v>45747</v>
      </c>
      <c r="AF220" s="164">
        <f t="shared" si="2564"/>
        <v>0</v>
      </c>
      <c r="AG220" s="160">
        <f t="shared" si="2565"/>
        <v>45748</v>
      </c>
      <c r="AH220" s="160">
        <f t="shared" si="2566"/>
        <v>45777</v>
      </c>
      <c r="AI220" s="164">
        <f t="shared" si="2567"/>
        <v>0</v>
      </c>
      <c r="AJ220" s="160">
        <f t="shared" si="2568"/>
        <v>45778</v>
      </c>
      <c r="AK220" s="160">
        <f t="shared" si="2569"/>
        <v>45808</v>
      </c>
      <c r="AL220" s="164">
        <f t="shared" si="2570"/>
        <v>0</v>
      </c>
      <c r="AM220" s="160">
        <f t="shared" si="2571"/>
        <v>45809</v>
      </c>
      <c r="AN220" s="160">
        <f t="shared" si="2572"/>
        <v>45838</v>
      </c>
      <c r="AO220" s="164">
        <f t="shared" si="2573"/>
        <v>0</v>
      </c>
      <c r="AP220" s="160">
        <f t="shared" si="2574"/>
        <v>45839</v>
      </c>
      <c r="AQ220" s="160">
        <f t="shared" si="2575"/>
        <v>45869</v>
      </c>
      <c r="AR220" s="164">
        <f t="shared" si="2576"/>
        <v>0</v>
      </c>
      <c r="AS220" s="160">
        <f t="shared" si="2577"/>
        <v>45870</v>
      </c>
      <c r="AT220" s="160">
        <f t="shared" si="2578"/>
        <v>45900</v>
      </c>
      <c r="AU220" s="164">
        <f t="shared" si="2579"/>
        <v>0</v>
      </c>
      <c r="AV220" s="160">
        <f t="shared" si="2580"/>
        <v>45901</v>
      </c>
      <c r="AW220" s="160">
        <f t="shared" si="2581"/>
        <v>45930</v>
      </c>
      <c r="AX220" s="164">
        <f t="shared" si="2582"/>
        <v>0</v>
      </c>
      <c r="AY220" s="160">
        <f t="shared" si="2583"/>
        <v>45931</v>
      </c>
      <c r="AZ220" s="160">
        <f t="shared" si="2584"/>
        <v>45961</v>
      </c>
      <c r="BA220" s="164">
        <f t="shared" si="2585"/>
        <v>0</v>
      </c>
      <c r="BB220" s="160">
        <f t="shared" si="2586"/>
        <v>45962</v>
      </c>
      <c r="BC220" s="160">
        <f t="shared" si="2587"/>
        <v>45991</v>
      </c>
      <c r="BD220" s="164">
        <f t="shared" si="2588"/>
        <v>0</v>
      </c>
      <c r="BE220" s="160">
        <f t="shared" si="2589"/>
        <v>45992</v>
      </c>
      <c r="BF220" s="160">
        <f t="shared" si="2590"/>
        <v>46022</v>
      </c>
      <c r="BG220" s="164">
        <f t="shared" si="2591"/>
        <v>0</v>
      </c>
      <c r="BH220" s="160">
        <v>46023</v>
      </c>
      <c r="BI220" s="160">
        <f t="shared" si="2592"/>
        <v>46053</v>
      </c>
      <c r="BJ220" s="164">
        <f t="shared" si="2593"/>
        <v>0</v>
      </c>
      <c r="BK220" s="160">
        <f t="shared" si="2594"/>
        <v>46054</v>
      </c>
      <c r="BL220" s="160">
        <f t="shared" si="2595"/>
        <v>46081</v>
      </c>
      <c r="BM220" s="164">
        <f t="shared" si="2596"/>
        <v>0</v>
      </c>
      <c r="BN220" s="160">
        <f t="shared" si="2597"/>
        <v>46082</v>
      </c>
      <c r="BO220" s="160">
        <f t="shared" si="2598"/>
        <v>46112</v>
      </c>
      <c r="BP220" s="164">
        <f t="shared" si="2599"/>
        <v>0</v>
      </c>
      <c r="BQ220" s="160">
        <f t="shared" si="2600"/>
        <v>46113</v>
      </c>
      <c r="BR220" s="160">
        <f t="shared" si="2601"/>
        <v>46142</v>
      </c>
      <c r="BS220" s="164">
        <f t="shared" si="2602"/>
        <v>0</v>
      </c>
      <c r="BT220" s="160">
        <f t="shared" si="2603"/>
        <v>46143</v>
      </c>
      <c r="BU220" s="160">
        <f t="shared" si="2604"/>
        <v>46173</v>
      </c>
      <c r="BV220" s="164">
        <f t="shared" si="2605"/>
        <v>0</v>
      </c>
      <c r="BW220" s="160">
        <f t="shared" si="2606"/>
        <v>46174</v>
      </c>
      <c r="BX220" s="160">
        <f t="shared" si="2607"/>
        <v>46203</v>
      </c>
      <c r="BY220" s="164">
        <f t="shared" si="2608"/>
        <v>0</v>
      </c>
      <c r="BZ220" s="160">
        <f t="shared" si="2609"/>
        <v>46204</v>
      </c>
      <c r="CA220" s="160">
        <f t="shared" si="2610"/>
        <v>46234</v>
      </c>
      <c r="CB220" s="164">
        <f t="shared" si="2611"/>
        <v>0</v>
      </c>
      <c r="CC220" s="160">
        <f t="shared" si="2612"/>
        <v>46235</v>
      </c>
      <c r="CD220" s="160">
        <f t="shared" si="2613"/>
        <v>46265</v>
      </c>
      <c r="CE220" s="164">
        <f t="shared" si="2614"/>
        <v>0</v>
      </c>
      <c r="CF220" s="160">
        <f t="shared" si="2615"/>
        <v>46266</v>
      </c>
      <c r="CG220" s="160">
        <f t="shared" si="2616"/>
        <v>46295</v>
      </c>
      <c r="CH220" s="164">
        <f t="shared" si="2617"/>
        <v>0</v>
      </c>
      <c r="CI220" s="160">
        <f t="shared" si="2618"/>
        <v>46296</v>
      </c>
      <c r="CJ220" s="160">
        <f t="shared" si="2619"/>
        <v>46326</v>
      </c>
      <c r="CK220" s="164">
        <f t="shared" si="2620"/>
        <v>0</v>
      </c>
      <c r="CL220" s="160">
        <f t="shared" si="2621"/>
        <v>46327</v>
      </c>
      <c r="CM220" s="160">
        <f t="shared" si="2622"/>
        <v>46356</v>
      </c>
      <c r="CN220" s="164">
        <f t="shared" si="2623"/>
        <v>0</v>
      </c>
      <c r="CO220" s="160">
        <f t="shared" si="2624"/>
        <v>46357</v>
      </c>
      <c r="CP220" s="160">
        <f t="shared" si="2625"/>
        <v>46387</v>
      </c>
      <c r="CQ220" s="164">
        <f t="shared" si="2626"/>
        <v>0</v>
      </c>
    </row>
    <row r="221" s="86" customFormat="1" ht="24" customHeight="1" outlineLevel="4" spans="1:95">
      <c r="A221" s="129" t="s">
        <v>2806</v>
      </c>
      <c r="B221" s="130"/>
      <c r="C221" s="130"/>
      <c r="D221" s="130"/>
      <c r="E221" s="130"/>
      <c r="F221" s="130"/>
      <c r="G221" s="131"/>
      <c r="H221" s="132"/>
      <c r="I221" s="132"/>
      <c r="J221" s="132"/>
      <c r="K221" s="132"/>
      <c r="L221" s="155"/>
      <c r="M221" s="155"/>
      <c r="N221" s="132"/>
      <c r="O221" s="132"/>
      <c r="P221" s="132"/>
      <c r="Q221" s="132"/>
      <c r="R221" s="132"/>
      <c r="S221" s="132"/>
      <c r="T221" s="132"/>
      <c r="U221" s="132"/>
      <c r="V221" s="132"/>
      <c r="W221" s="132"/>
      <c r="X221" s="132"/>
      <c r="Y221" s="132"/>
      <c r="Z221" s="132"/>
      <c r="AA221" s="132"/>
      <c r="AB221" s="132"/>
      <c r="AC221" s="132"/>
      <c r="AD221" s="132"/>
      <c r="AE221" s="132"/>
      <c r="AF221" s="132"/>
      <c r="AG221" s="132"/>
      <c r="AH221" s="132"/>
      <c r="AI221" s="132"/>
      <c r="AJ221" s="132"/>
      <c r="AK221" s="132"/>
      <c r="AL221" s="132"/>
      <c r="AM221" s="132"/>
      <c r="AN221" s="132"/>
      <c r="AO221" s="132"/>
      <c r="AP221" s="132"/>
      <c r="AQ221" s="132"/>
      <c r="AR221" s="132"/>
      <c r="AS221" s="132"/>
      <c r="AT221" s="132"/>
      <c r="AU221" s="132"/>
      <c r="AV221" s="132"/>
      <c r="AW221" s="132"/>
      <c r="AX221" s="132"/>
      <c r="AY221" s="132"/>
      <c r="AZ221" s="132"/>
      <c r="BA221" s="132"/>
      <c r="BB221" s="132"/>
      <c r="BC221" s="132"/>
      <c r="BD221" s="132"/>
      <c r="BE221" s="132"/>
      <c r="BF221" s="132"/>
      <c r="BG221" s="132"/>
      <c r="BH221" s="132"/>
      <c r="BI221" s="132"/>
      <c r="BJ221" s="132"/>
      <c r="BK221" s="132"/>
      <c r="BL221" s="132"/>
      <c r="BM221" s="132"/>
      <c r="BN221" s="132"/>
      <c r="BO221" s="132"/>
      <c r="BP221" s="132"/>
      <c r="BQ221" s="132"/>
      <c r="BR221" s="132"/>
      <c r="BS221" s="132"/>
      <c r="BT221" s="132"/>
      <c r="BU221" s="132"/>
      <c r="BV221" s="132"/>
      <c r="BW221" s="132"/>
      <c r="BX221" s="132"/>
      <c r="BY221" s="132"/>
      <c r="BZ221" s="132"/>
      <c r="CA221" s="132"/>
      <c r="CB221" s="132"/>
      <c r="CC221" s="132"/>
      <c r="CD221" s="132"/>
      <c r="CE221" s="132"/>
      <c r="CF221" s="132"/>
      <c r="CG221" s="132"/>
      <c r="CH221" s="132"/>
      <c r="CI221" s="132"/>
      <c r="CJ221" s="132"/>
      <c r="CK221" s="132"/>
      <c r="CL221" s="132"/>
      <c r="CM221" s="132"/>
      <c r="CN221" s="132"/>
      <c r="CO221" s="132"/>
      <c r="CP221" s="132"/>
      <c r="CQ221" s="132"/>
    </row>
    <row r="222" ht="24" customHeight="1" outlineLevel="3" spans="1:95">
      <c r="A222" s="121"/>
      <c r="B222" s="122" t="s">
        <v>784</v>
      </c>
      <c r="C222" s="123" t="s">
        <v>1171</v>
      </c>
      <c r="D222" s="121" t="s">
        <v>1177</v>
      </c>
      <c r="E222" s="122" t="s">
        <v>1178</v>
      </c>
      <c r="F222" s="122"/>
      <c r="G222" s="122" t="s">
        <v>928</v>
      </c>
      <c r="H222" s="124">
        <f>X222+AA222+AD222+AG222+AJ222+AM222+AP222+AS222+AV222+AY222+BB222+BE222</f>
        <v>0</v>
      </c>
      <c r="I222" s="124">
        <f>Y222+AB222+AE222+AH222+AK222+AN222+AQ222+AT222+AW222+AZ222+BC222+BF222</f>
        <v>0</v>
      </c>
      <c r="J222" s="124">
        <f t="shared" si="2339"/>
        <v>0</v>
      </c>
      <c r="K222" s="124"/>
      <c r="L222" s="152"/>
      <c r="M222" s="152"/>
      <c r="N222" s="124"/>
      <c r="O222" s="124"/>
      <c r="P222" s="124"/>
      <c r="Q222" s="124"/>
      <c r="R222" s="124"/>
      <c r="S222" s="124"/>
      <c r="T222" s="124"/>
      <c r="U222" s="124"/>
      <c r="V222" s="124"/>
      <c r="W222" s="124"/>
      <c r="X222" s="124">
        <f>VLOOKUP($C222,'1 预算编制表单'!$C:$BJ,27,FALSE)</f>
        <v>0</v>
      </c>
      <c r="Y222" s="124">
        <f>X222-Z222</f>
        <v>0</v>
      </c>
      <c r="Z222" s="124">
        <f>SUM(Z223:Z227)</f>
        <v>0</v>
      </c>
      <c r="AA222" s="124">
        <f>VLOOKUP($C222,'1 预算编制表单'!$C:$BJ,30,FALSE)</f>
        <v>0</v>
      </c>
      <c r="AB222" s="124">
        <f>AA222-AC222</f>
        <v>0</v>
      </c>
      <c r="AC222" s="124">
        <f>SUM(AC223:AC227)</f>
        <v>0</v>
      </c>
      <c r="AD222" s="124">
        <f>VLOOKUP($C222,'1 预算编制表单'!$C:$BJ,33,FALSE)</f>
        <v>0</v>
      </c>
      <c r="AE222" s="124">
        <f>AD222-AF222</f>
        <v>0</v>
      </c>
      <c r="AF222" s="124">
        <f>SUM(AF223:AF227)</f>
        <v>0</v>
      </c>
      <c r="AG222" s="124">
        <f>VLOOKUP($C222,'1 预算编制表单'!$C:$BJ,36,FALSE)</f>
        <v>0</v>
      </c>
      <c r="AH222" s="124">
        <f>AG222-AI222</f>
        <v>0</v>
      </c>
      <c r="AI222" s="124">
        <f>SUM(AI223:AI227)</f>
        <v>0</v>
      </c>
      <c r="AJ222" s="124">
        <f>VLOOKUP($C222,'1 预算编制表单'!$C:$BJ,39,FALSE)</f>
        <v>0</v>
      </c>
      <c r="AK222" s="124">
        <f>AJ222-AL222</f>
        <v>0</v>
      </c>
      <c r="AL222" s="124">
        <f>SUM(AL223:AL227)</f>
        <v>0</v>
      </c>
      <c r="AM222" s="124">
        <f>VLOOKUP($C222,'1 预算编制表单'!$C:$BJ,42,FALSE)</f>
        <v>0</v>
      </c>
      <c r="AN222" s="124">
        <f>AM222-AO222</f>
        <v>0</v>
      </c>
      <c r="AO222" s="124">
        <f>SUM(AO223:AO227)</f>
        <v>0</v>
      </c>
      <c r="AP222" s="124">
        <f>VLOOKUP($C222,'1 预算编制表单'!$C:$BJ,45,FALSE)</f>
        <v>0</v>
      </c>
      <c r="AQ222" s="124">
        <f>AP222-AR222</f>
        <v>0</v>
      </c>
      <c r="AR222" s="124">
        <f>SUM(AR223:AR227)</f>
        <v>0</v>
      </c>
      <c r="AS222" s="124">
        <f>VLOOKUP($C222,'1 预算编制表单'!$C:$BJ,48,FALSE)</f>
        <v>0</v>
      </c>
      <c r="AT222" s="124">
        <f>AS222-AU222</f>
        <v>0</v>
      </c>
      <c r="AU222" s="124">
        <f>SUM(AU223:AU227)</f>
        <v>0</v>
      </c>
      <c r="AV222" s="124">
        <f>VLOOKUP($C222,'1 预算编制表单'!$C:$BJ,51,FALSE)</f>
        <v>0</v>
      </c>
      <c r="AW222" s="124">
        <f>AV222-AX222</f>
        <v>0</v>
      </c>
      <c r="AX222" s="124">
        <f>SUM(AX223:AX227)</f>
        <v>0</v>
      </c>
      <c r="AY222" s="124">
        <f>VLOOKUP($C222,'1 预算编制表单'!$C:$BJ,54,FALSE)</f>
        <v>0</v>
      </c>
      <c r="AZ222" s="124">
        <f>AY222-BA222</f>
        <v>0</v>
      </c>
      <c r="BA222" s="124">
        <f>SUM(BA223:BA227)</f>
        <v>0</v>
      </c>
      <c r="BB222" s="124">
        <f>VLOOKUP($C222,'1 预算编制表单'!$C:$BJ,57,FALSE)</f>
        <v>0</v>
      </c>
      <c r="BC222" s="124">
        <f>BB222-BD222</f>
        <v>0</v>
      </c>
      <c r="BD222" s="124">
        <f>SUM(BD223:BD227)</f>
        <v>0</v>
      </c>
      <c r="BE222" s="124">
        <f>VLOOKUP($C222,'1 预算编制表单'!$C:$BJ,60,FALSE)</f>
        <v>0</v>
      </c>
      <c r="BF222" s="124">
        <f>BE222-BG222</f>
        <v>0</v>
      </c>
      <c r="BG222" s="124">
        <f>SUM(BG223:BG227)</f>
        <v>0</v>
      </c>
      <c r="BH222" s="124">
        <f>VLOOKUP($C222,'1 预算编制表单'!$C:$BJ,27,FALSE)</f>
        <v>0</v>
      </c>
      <c r="BI222" s="124">
        <f>BH222-BJ222</f>
        <v>0</v>
      </c>
      <c r="BJ222" s="124">
        <f>SUM(BJ223:BJ227)</f>
        <v>0</v>
      </c>
      <c r="BK222" s="124">
        <f>VLOOKUP($C222,'1 预算编制表单'!$C:$BJ,30,FALSE)</f>
        <v>0</v>
      </c>
      <c r="BL222" s="124">
        <f>BK222-BM222</f>
        <v>0</v>
      </c>
      <c r="BM222" s="124">
        <f>SUM(BM223:BM227)</f>
        <v>0</v>
      </c>
      <c r="BN222" s="124">
        <f>VLOOKUP($C222,'1 预算编制表单'!$C:$BJ,33,FALSE)</f>
        <v>0</v>
      </c>
      <c r="BO222" s="124">
        <f>BN222-BP222</f>
        <v>0</v>
      </c>
      <c r="BP222" s="124">
        <f>SUM(BP223:BP227)</f>
        <v>0</v>
      </c>
      <c r="BQ222" s="124">
        <f>VLOOKUP($C222,'1 预算编制表单'!$C:$BJ,36,FALSE)</f>
        <v>0</v>
      </c>
      <c r="BR222" s="124">
        <f>BQ222-BS222</f>
        <v>0</v>
      </c>
      <c r="BS222" s="124">
        <f>SUM(BS223:BS227)</f>
        <v>0</v>
      </c>
      <c r="BT222" s="124">
        <f>VLOOKUP($C222,'1 预算编制表单'!$C:$BJ,39,FALSE)</f>
        <v>0</v>
      </c>
      <c r="BU222" s="124">
        <f>BT222-BV222</f>
        <v>0</v>
      </c>
      <c r="BV222" s="124">
        <f>SUM(BV223:BV227)</f>
        <v>0</v>
      </c>
      <c r="BW222" s="124">
        <f>VLOOKUP($C222,'1 预算编制表单'!$C:$BJ,42,FALSE)</f>
        <v>0</v>
      </c>
      <c r="BX222" s="124">
        <f>BW222-BY222</f>
        <v>0</v>
      </c>
      <c r="BY222" s="124">
        <f>SUM(BY223:BY227)</f>
        <v>0</v>
      </c>
      <c r="BZ222" s="124">
        <f>VLOOKUP($C222,'1 预算编制表单'!$C:$BJ,45,FALSE)</f>
        <v>0</v>
      </c>
      <c r="CA222" s="124">
        <f>BZ222-CB222</f>
        <v>0</v>
      </c>
      <c r="CB222" s="124">
        <f>SUM(CB223:CB227)</f>
        <v>0</v>
      </c>
      <c r="CC222" s="124">
        <f>VLOOKUP($C222,'1 预算编制表单'!$C:$BJ,48,FALSE)</f>
        <v>0</v>
      </c>
      <c r="CD222" s="124">
        <f>CC222-CE222</f>
        <v>0</v>
      </c>
      <c r="CE222" s="124">
        <f>SUM(CE223:CE227)</f>
        <v>0</v>
      </c>
      <c r="CF222" s="124">
        <f>VLOOKUP($C222,'1 预算编制表单'!$C:$BJ,51,FALSE)</f>
        <v>0</v>
      </c>
      <c r="CG222" s="124">
        <f>CF222-CH222</f>
        <v>0</v>
      </c>
      <c r="CH222" s="124">
        <f>SUM(CH223:CH227)</f>
        <v>0</v>
      </c>
      <c r="CI222" s="124">
        <f>VLOOKUP($C222,'1 预算编制表单'!$C:$BJ,54,FALSE)</f>
        <v>0</v>
      </c>
      <c r="CJ222" s="124">
        <f>CI222-CK222</f>
        <v>0</v>
      </c>
      <c r="CK222" s="124">
        <f>SUM(CK223:CK227)</f>
        <v>0</v>
      </c>
      <c r="CL222" s="124">
        <f>VLOOKUP($C222,'1 预算编制表单'!$C:$BJ,57,FALSE)</f>
        <v>0</v>
      </c>
      <c r="CM222" s="124">
        <f>CL222-CN222</f>
        <v>0</v>
      </c>
      <c r="CN222" s="124">
        <f>SUM(CN223:CN227)</f>
        <v>0</v>
      </c>
      <c r="CO222" s="124">
        <f>VLOOKUP($C222,'1 预算编制表单'!$C:$BJ,60,FALSE)</f>
        <v>0</v>
      </c>
      <c r="CP222" s="124">
        <f>CO222-CQ222</f>
        <v>0</v>
      </c>
      <c r="CQ222" s="124">
        <f>SUM(CQ223:CQ227)</f>
        <v>0</v>
      </c>
    </row>
    <row r="223" s="86" customFormat="1" ht="24" customHeight="1" outlineLevel="4" spans="1:95">
      <c r="A223" s="125"/>
      <c r="B223" s="126"/>
      <c r="C223" s="127"/>
      <c r="D223" s="125"/>
      <c r="E223" s="126"/>
      <c r="F223" s="126"/>
      <c r="G223" s="126"/>
      <c r="H223" s="128"/>
      <c r="I223" s="128"/>
      <c r="J223" s="128">
        <f t="shared" si="2339"/>
        <v>0</v>
      </c>
      <c r="K223" s="128">
        <v>1</v>
      </c>
      <c r="L223" s="153"/>
      <c r="M223" s="154">
        <f>IFERROR(VLOOKUP($L223,'2-2 引出数据_合同数据仓库'!$B$2:$BP$10000,3,FALSE),0)</f>
        <v>0</v>
      </c>
      <c r="N223" s="128"/>
      <c r="O223" s="154">
        <f>IFERROR(VLOOKUP((LEFT(VLOOKUP($L223,'2-2 引出数据_合同数据仓库'!$B$2:$BP$10000,64,FALSE),15)&amp;(RIGHT(VLOOKUP($L223,'2-2 引出数据_合同数据仓库'!$B$2:$BP$10000,64,FALSE),4)+1)),'2-2 引出数据_合同数据仓库'!$B$2:$BP$10000,3,FALSE),0)</f>
        <v>0</v>
      </c>
      <c r="P223" s="128"/>
      <c r="Q223" s="128">
        <f>IFERROR(VLOOKUP($L223,'2-2 引出数据_合同数据仓库'!$B$2:$BP$10000,28,FALSE),0)</f>
        <v>0</v>
      </c>
      <c r="R223" s="128">
        <f>IFERROR(VLOOKUP($L223,'2-2 引出数据_合同数据仓库'!$B$2:$BP$10000,29,FALSE),0)</f>
        <v>0</v>
      </c>
      <c r="S223" s="128">
        <f>IFERROR(VLOOKUP($L223,'2-2 引出数据_合同数据仓库'!$B$2:$BP$10000,4,FALSE),0)</f>
        <v>0</v>
      </c>
      <c r="T223" s="128"/>
      <c r="U223" s="128">
        <f>IFERROR(VLOOKUP($L223,'2-2 引出数据_合同数据仓库'!$B$2:$BP$10000,15,FALSE),0)</f>
        <v>0</v>
      </c>
      <c r="V223" s="128">
        <f t="shared" ref="V223:V226" si="2628">U223/(S223-R223+1)*365</f>
        <v>0</v>
      </c>
      <c r="W223" s="128"/>
      <c r="X223" s="160">
        <v>45658</v>
      </c>
      <c r="Y223" s="160">
        <f t="shared" ref="Y223:Y226" si="2629">X223+30</f>
        <v>45688</v>
      </c>
      <c r="Z223" s="164">
        <f t="shared" ref="Z223:Z226" si="2630">IFERROR(IF(($R223-Y223)&gt;=0,0,IF(($S223-X223)&lt;0,0,IF(AND(($S223-Y223)&gt;0,(X223-$R223)&gt;0),$V223/365*(Y223-X223+1),IF(AND(($S223-Y223)&lt;=0,(X223-$R223)&gt;0),$V223/365*($S223-X223+1),$V223/365*(Y223-$R223+1))))),0)</f>
        <v>0</v>
      </c>
      <c r="AA223" s="160">
        <f t="shared" ref="AA223:AA226" si="2631">Y223+1</f>
        <v>45689</v>
      </c>
      <c r="AB223" s="160">
        <f t="shared" ref="AB223:AB226" si="2632">AA223+27</f>
        <v>45716</v>
      </c>
      <c r="AC223" s="164">
        <f t="shared" ref="AC223:AC226" si="2633">IFERROR(IF(($R223-AB223)&gt;=0,0,IF(($S223-AA223)&lt;0,0,IF(AND(($S223-AB223)&gt;0,(AA223-$R223)&gt;0),$V223/365*(AB223-AA223+1),IF(AND(($S223-AB223)&lt;=0,(AA223-$R223)&gt;0),$V223/365*($S223-AA223+1),$V223/365*(AB223-$R223+1))))),0)</f>
        <v>0</v>
      </c>
      <c r="AD223" s="160">
        <f t="shared" ref="AD223:AD226" si="2634">AB223+1</f>
        <v>45717</v>
      </c>
      <c r="AE223" s="160">
        <f t="shared" ref="AE223:AE226" si="2635">AD223+30</f>
        <v>45747</v>
      </c>
      <c r="AF223" s="164">
        <f t="shared" ref="AF223:AF226" si="2636">IFERROR(IF(($R223-AE223)&gt;=0,0,IF(($S223-AD223)&lt;0,0,IF(AND(($S223-AE223)&gt;0,(AD223-$R223)&gt;0),$V223/365*(AE223-AD223+1),IF(AND(($S223-AE223)&lt;=0,(AD223-$R223)&gt;0),$V223/365*($S223-AD223+1),$V223/365*(AE223-$R223+1))))),0)</f>
        <v>0</v>
      </c>
      <c r="AG223" s="160">
        <f t="shared" ref="AG223:AG226" si="2637">AE223+1</f>
        <v>45748</v>
      </c>
      <c r="AH223" s="160">
        <f t="shared" ref="AH223:AH226" si="2638">AG223+29</f>
        <v>45777</v>
      </c>
      <c r="AI223" s="164">
        <f t="shared" ref="AI223:AI226" si="2639">IFERROR(IF(($R223-AH223)&gt;=0,0,IF(($S223-AG223)&lt;0,0,IF(AND(($S223-AH223)&gt;0,(AG223-$R223)&gt;0),$V223/365*(AH223-AG223+1),IF(AND(($S223-AH223)&lt;=0,(AG223-$R223)&gt;0),$V223/365*($S223-AG223+1),$V223/365*(AH223-$R223+1))))),0)</f>
        <v>0</v>
      </c>
      <c r="AJ223" s="160">
        <f t="shared" ref="AJ223:AJ226" si="2640">AH223+1</f>
        <v>45778</v>
      </c>
      <c r="AK223" s="160">
        <f t="shared" ref="AK223:AK226" si="2641">AJ223+30</f>
        <v>45808</v>
      </c>
      <c r="AL223" s="164">
        <f t="shared" ref="AL223:AL226" si="2642">IFERROR(IF(($R223-AK223)&gt;=0,0,IF(($S223-AJ223)&lt;0,0,IF(AND(($S223-AK223)&gt;0,(AJ223-$R223)&gt;0),$V223/365*(AK223-AJ223+1),IF(AND(($S223-AK223)&lt;=0,(AJ223-$R223)&gt;0),$V223/365*($S223-AJ223+1),$V223/365*(AK223-$R223+1))))),0)</f>
        <v>0</v>
      </c>
      <c r="AM223" s="160">
        <f t="shared" ref="AM223:AM226" si="2643">AK223+1</f>
        <v>45809</v>
      </c>
      <c r="AN223" s="160">
        <f t="shared" ref="AN223:AN226" si="2644">AM223+29</f>
        <v>45838</v>
      </c>
      <c r="AO223" s="164">
        <f t="shared" ref="AO223:AO226" si="2645">IFERROR(IF(($R223-AN223)&gt;=0,0,IF(($S223-AM223)&lt;0,0,IF(AND(($S223-AN223)&gt;0,(AM223-$R223)&gt;0),$V223/365*(AN223-AM223+1),IF(AND(($S223-AN223)&lt;=0,(AM223-$R223)&gt;0),$V223/365*($S223-AM223+1),$V223/365*(AN223-$R223+1))))),0)</f>
        <v>0</v>
      </c>
      <c r="AP223" s="160">
        <f t="shared" ref="AP223:AP226" si="2646">AN223+1</f>
        <v>45839</v>
      </c>
      <c r="AQ223" s="160">
        <f t="shared" ref="AQ223:AQ226" si="2647">AP223+30</f>
        <v>45869</v>
      </c>
      <c r="AR223" s="164">
        <f t="shared" ref="AR223:AR226" si="2648">IFERROR(IF(($R223-AQ223)&gt;=0,0,IF(($S223-AP223)&lt;0,0,IF(AND(($S223-AQ223)&gt;0,(AP223-$R223)&gt;0),$V223/365*(AQ223-AP223+1),IF(AND(($S223-AQ223)&lt;=0,(AP223-$R223)&gt;0),$V223/365*($S223-AP223+1),$V223/365*(AQ223-$R223+1))))),0)</f>
        <v>0</v>
      </c>
      <c r="AS223" s="160">
        <f t="shared" ref="AS223:AS226" si="2649">AQ223+1</f>
        <v>45870</v>
      </c>
      <c r="AT223" s="160">
        <f t="shared" ref="AT223:AT226" si="2650">AS223+30</f>
        <v>45900</v>
      </c>
      <c r="AU223" s="164">
        <f t="shared" ref="AU223:AU226" si="2651">IFERROR(IF(($R223-AT223)&gt;=0,0,IF(($S223-AS223)&lt;0,0,IF(AND(($S223-AT223)&gt;0,(AS223-$R223)&gt;0),$V223/365*(AT223-AS223+1),IF(AND(($S223-AT223)&lt;=0,(AS223-$R223)&gt;0),$V223/365*($S223-AS223+1),$V223/365*(AT223-$R223+1))))),0)</f>
        <v>0</v>
      </c>
      <c r="AV223" s="160">
        <f t="shared" ref="AV223:AV226" si="2652">AT223+1</f>
        <v>45901</v>
      </c>
      <c r="AW223" s="160">
        <f t="shared" ref="AW223:AW226" si="2653">AV223+29</f>
        <v>45930</v>
      </c>
      <c r="AX223" s="164">
        <f t="shared" ref="AX223:AX226" si="2654">IFERROR(IF(($R223-AW223)&gt;=0,0,IF(($S223-AV223)&lt;0,0,IF(AND(($S223-AW223)&gt;0,(AV223-$R223)&gt;0),$V223/365*(AW223-AV223+1),IF(AND(($S223-AW223)&lt;=0,(AV223-$R223)&gt;0),$V223/365*($S223-AV223+1),$V223/365*(AW223-$R223+1))))),0)</f>
        <v>0</v>
      </c>
      <c r="AY223" s="160">
        <f t="shared" ref="AY223:AY226" si="2655">AW223+1</f>
        <v>45931</v>
      </c>
      <c r="AZ223" s="160">
        <f t="shared" ref="AZ223:AZ226" si="2656">AY223+30</f>
        <v>45961</v>
      </c>
      <c r="BA223" s="164">
        <f t="shared" ref="BA223:BA226" si="2657">IFERROR(IF(($R223-AZ223)&gt;=0,0,IF(($S223-AY223)&lt;0,0,IF(AND(($S223-AZ223)&gt;0,(AY223-$R223)&gt;0),$V223/365*(AZ223-AY223+1),IF(AND(($S223-AZ223)&lt;=0,(AY223-$R223)&gt;0),$V223/365*($S223-AY223+1),$V223/365*(AZ223-$R223+1))))),0)</f>
        <v>0</v>
      </c>
      <c r="BB223" s="160">
        <f t="shared" ref="BB223:BB226" si="2658">AZ223+1</f>
        <v>45962</v>
      </c>
      <c r="BC223" s="160">
        <f t="shared" ref="BC223:BC226" si="2659">BB223+29</f>
        <v>45991</v>
      </c>
      <c r="BD223" s="164">
        <f t="shared" ref="BD223:BD226" si="2660">IFERROR(IF(($R223-BC223)&gt;=0,0,IF(($S223-BB223)&lt;0,0,IF(AND(($S223-BC223)&gt;0,(BB223-$R223)&gt;0),$V223/365*(BC223-BB223+1),IF(AND(($S223-BC223)&lt;=0,(BB223-$R223)&gt;0),$V223/365*($S223-BB223+1),$V223/365*(BC223-$R223+1))))),0)</f>
        <v>0</v>
      </c>
      <c r="BE223" s="160">
        <f t="shared" ref="BE223:BE226" si="2661">BC223+1</f>
        <v>45992</v>
      </c>
      <c r="BF223" s="160">
        <f t="shared" ref="BF223:BF226" si="2662">BE223+30</f>
        <v>46022</v>
      </c>
      <c r="BG223" s="164">
        <f t="shared" ref="BG223:BG226" si="2663">IFERROR(IF(($R223-BF223)&gt;=0,0,IF(($S223-BE223)&lt;0,0,IF(AND(($S223-BF223)&gt;0,(BE223-$R223)&gt;0),$V223/365*(BF223-BE223+1),IF(AND(($S223-BF223)&lt;=0,(BE223-$R223)&gt;0),$V223/365*($S223-BE223+1),$V223/365*(BF223-$R223+1))))),0)</f>
        <v>0</v>
      </c>
      <c r="BH223" s="160">
        <v>46023</v>
      </c>
      <c r="BI223" s="160">
        <f t="shared" ref="BI223:BI226" si="2664">BH223+30</f>
        <v>46053</v>
      </c>
      <c r="BJ223" s="164">
        <f t="shared" ref="BJ223:BJ226" si="2665">IFERROR(IF(($R223-BI223)&gt;=0,0,IF(($S223-BH223)&lt;0,0,IF(AND(($S223-BI223)&gt;0,(BH223-$R223)&gt;0),$V223/365*(BI223-BH223+1),IF(AND(($S223-BI223)&lt;=0,(BH223-$R223)&gt;0),$V223/365*($S223-BH223+1),$V223/365*(BI223-$R223+1))))),0)</f>
        <v>0</v>
      </c>
      <c r="BK223" s="160">
        <f t="shared" ref="BK223:BK226" si="2666">BI223+1</f>
        <v>46054</v>
      </c>
      <c r="BL223" s="160">
        <f t="shared" ref="BL223:BL226" si="2667">BK223+27</f>
        <v>46081</v>
      </c>
      <c r="BM223" s="164">
        <f t="shared" ref="BM223:BM226" si="2668">IFERROR(IF(($R223-BL223)&gt;=0,0,IF(($S223-BK223)&lt;0,0,IF(AND(($S223-BL223)&gt;0,(BK223-$R223)&gt;0),$V223/365*(BL223-BK223+1),IF(AND(($S223-BL223)&lt;=0,(BK223-$R223)&gt;0),$V223/365*($S223-BK223+1),$V223/365*(BL223-$R223+1))))),0)</f>
        <v>0</v>
      </c>
      <c r="BN223" s="160">
        <f t="shared" ref="BN223:BN226" si="2669">BL223+1</f>
        <v>46082</v>
      </c>
      <c r="BO223" s="160">
        <f t="shared" ref="BO223:BO226" si="2670">BN223+30</f>
        <v>46112</v>
      </c>
      <c r="BP223" s="164">
        <f t="shared" ref="BP223:BP226" si="2671">IFERROR(IF(($R223-BO223)&gt;=0,0,IF(($S223-BN223)&lt;0,0,IF(AND(($S223-BO223)&gt;0,(BN223-$R223)&gt;0),$V223/365*(BO223-BN223+1),IF(AND(($S223-BO223)&lt;=0,(BN223-$R223)&gt;0),$V223/365*($S223-BN223+1),$V223/365*(BO223-$R223+1))))),0)</f>
        <v>0</v>
      </c>
      <c r="BQ223" s="160">
        <f t="shared" ref="BQ223:BQ226" si="2672">BO223+1</f>
        <v>46113</v>
      </c>
      <c r="BR223" s="160">
        <f t="shared" ref="BR223:BR226" si="2673">BQ223+29</f>
        <v>46142</v>
      </c>
      <c r="BS223" s="164">
        <f t="shared" ref="BS223:BS226" si="2674">IFERROR(IF(($R223-BR223)&gt;=0,0,IF(($S223-BQ223)&lt;0,0,IF(AND(($S223-BR223)&gt;0,(BQ223-$R223)&gt;0),$V223/365*(BR223-BQ223+1),IF(AND(($S223-BR223)&lt;=0,(BQ223-$R223)&gt;0),$V223/365*($S223-BQ223+1),$V223/365*(BR223-$R223+1))))),0)</f>
        <v>0</v>
      </c>
      <c r="BT223" s="160">
        <f t="shared" ref="BT223:BT226" si="2675">BR223+1</f>
        <v>46143</v>
      </c>
      <c r="BU223" s="160">
        <f t="shared" ref="BU223:BU226" si="2676">BT223+30</f>
        <v>46173</v>
      </c>
      <c r="BV223" s="164">
        <f t="shared" ref="BV223:BV226" si="2677">IFERROR(IF(($R223-BU223)&gt;=0,0,IF(($S223-BT223)&lt;0,0,IF(AND(($S223-BU223)&gt;0,(BT223-$R223)&gt;0),$V223/365*(BU223-BT223+1),IF(AND(($S223-BU223)&lt;=0,(BT223-$R223)&gt;0),$V223/365*($S223-BT223+1),$V223/365*(BU223-$R223+1))))),0)</f>
        <v>0</v>
      </c>
      <c r="BW223" s="160">
        <f t="shared" ref="BW223:BW226" si="2678">BU223+1</f>
        <v>46174</v>
      </c>
      <c r="BX223" s="160">
        <f t="shared" ref="BX223:BX226" si="2679">BW223+29</f>
        <v>46203</v>
      </c>
      <c r="BY223" s="164">
        <f t="shared" ref="BY223:BY226" si="2680">IFERROR(IF(($R223-BX223)&gt;=0,0,IF(($S223-BW223)&lt;0,0,IF(AND(($S223-BX223)&gt;0,(BW223-$R223)&gt;0),$V223/365*(BX223-BW223+1),IF(AND(($S223-BX223)&lt;=0,(BW223-$R223)&gt;0),$V223/365*($S223-BW223+1),$V223/365*(BX223-$R223+1))))),0)</f>
        <v>0</v>
      </c>
      <c r="BZ223" s="160">
        <f t="shared" ref="BZ223:BZ226" si="2681">BX223+1</f>
        <v>46204</v>
      </c>
      <c r="CA223" s="160">
        <f t="shared" ref="CA223:CA226" si="2682">BZ223+30</f>
        <v>46234</v>
      </c>
      <c r="CB223" s="164">
        <f t="shared" ref="CB223:CB226" si="2683">IFERROR(IF(($R223-CA223)&gt;=0,0,IF(($S223-BZ223)&lt;0,0,IF(AND(($S223-CA223)&gt;0,(BZ223-$R223)&gt;0),$V223/365*(CA223-BZ223+1),IF(AND(($S223-CA223)&lt;=0,(BZ223-$R223)&gt;0),$V223/365*($S223-BZ223+1),$V223/365*(CA223-$R223+1))))),0)</f>
        <v>0</v>
      </c>
      <c r="CC223" s="160">
        <f t="shared" ref="CC223:CC226" si="2684">CA223+1</f>
        <v>46235</v>
      </c>
      <c r="CD223" s="160">
        <f t="shared" ref="CD223:CD226" si="2685">CC223+30</f>
        <v>46265</v>
      </c>
      <c r="CE223" s="164">
        <f t="shared" ref="CE223:CE226" si="2686">IFERROR(IF(($R223-CD223)&gt;=0,0,IF(($S223-CC223)&lt;0,0,IF(AND(($S223-CD223)&gt;0,(CC223-$R223)&gt;0),$V223/365*(CD223-CC223+1),IF(AND(($S223-CD223)&lt;=0,(CC223-$R223)&gt;0),$V223/365*($S223-CC223+1),$V223/365*(CD223-$R223+1))))),0)</f>
        <v>0</v>
      </c>
      <c r="CF223" s="160">
        <f t="shared" ref="CF223:CF226" si="2687">CD223+1</f>
        <v>46266</v>
      </c>
      <c r="CG223" s="160">
        <f t="shared" ref="CG223:CG226" si="2688">CF223+29</f>
        <v>46295</v>
      </c>
      <c r="CH223" s="164">
        <f t="shared" ref="CH223:CH226" si="2689">IFERROR(IF(($R223-CG223)&gt;=0,0,IF(($S223-CF223)&lt;0,0,IF(AND(($S223-CG223)&gt;0,(CF223-$R223)&gt;0),$V223/365*(CG223-CF223+1),IF(AND(($S223-CG223)&lt;=0,(CF223-$R223)&gt;0),$V223/365*($S223-CF223+1),$V223/365*(CG223-$R223+1))))),0)</f>
        <v>0</v>
      </c>
      <c r="CI223" s="160">
        <f t="shared" ref="CI223:CI226" si="2690">CG223+1</f>
        <v>46296</v>
      </c>
      <c r="CJ223" s="160">
        <f t="shared" ref="CJ223:CJ226" si="2691">CI223+30</f>
        <v>46326</v>
      </c>
      <c r="CK223" s="164">
        <f t="shared" ref="CK223:CK226" si="2692">IFERROR(IF(($R223-CJ223)&gt;=0,0,IF(($S223-CI223)&lt;0,0,IF(AND(($S223-CJ223)&gt;0,(CI223-$R223)&gt;0),$V223/365*(CJ223-CI223+1),IF(AND(($S223-CJ223)&lt;=0,(CI223-$R223)&gt;0),$V223/365*($S223-CI223+1),$V223/365*(CJ223-$R223+1))))),0)</f>
        <v>0</v>
      </c>
      <c r="CL223" s="160">
        <f t="shared" ref="CL223:CL226" si="2693">CJ223+1</f>
        <v>46327</v>
      </c>
      <c r="CM223" s="160">
        <f t="shared" ref="CM223:CM226" si="2694">CL223+29</f>
        <v>46356</v>
      </c>
      <c r="CN223" s="164">
        <f t="shared" ref="CN223:CN226" si="2695">IFERROR(IF(($R223-CM223)&gt;=0,0,IF(($S223-CL223)&lt;0,0,IF(AND(($S223-CM223)&gt;0,(CL223-$R223)&gt;0),$V223/365*(CM223-CL223+1),IF(AND(($S223-CM223)&lt;=0,(CL223-$R223)&gt;0),$V223/365*($S223-CL223+1),$V223/365*(CM223-$R223+1))))),0)</f>
        <v>0</v>
      </c>
      <c r="CO223" s="160">
        <f t="shared" ref="CO223:CO226" si="2696">CM223+1</f>
        <v>46357</v>
      </c>
      <c r="CP223" s="160">
        <f t="shared" ref="CP223:CP226" si="2697">CO223+30</f>
        <v>46387</v>
      </c>
      <c r="CQ223" s="164">
        <f t="shared" ref="CQ223:CQ226" si="2698">IFERROR(IF(($R223-CP223)&gt;=0,0,IF(($S223-CO223)&lt;0,0,IF(AND(($S223-CP223)&gt;0,(CO223-$R223)&gt;0),$V223/365*(CP223-CO223+1),IF(AND(($S223-CP223)&lt;=0,(CO223-$R223)&gt;0),$V223/365*($S223-CO223+1),$V223/365*(CP223-$R223+1))))),0)</f>
        <v>0</v>
      </c>
    </row>
    <row r="224" s="86" customFormat="1" ht="24" customHeight="1" outlineLevel="4" spans="1:95">
      <c r="A224" s="125"/>
      <c r="B224" s="126"/>
      <c r="C224" s="127"/>
      <c r="D224" s="125"/>
      <c r="E224" s="126"/>
      <c r="F224" s="126"/>
      <c r="G224" s="126"/>
      <c r="H224" s="128"/>
      <c r="I224" s="128"/>
      <c r="J224" s="128">
        <f t="shared" si="2339"/>
        <v>0</v>
      </c>
      <c r="K224" s="128">
        <f t="shared" ref="K224:K226" si="2699">K223+1</f>
        <v>2</v>
      </c>
      <c r="L224" s="153"/>
      <c r="M224" s="154">
        <f>IFERROR(VLOOKUP($L224,'2-2 引出数据_合同数据仓库'!$B$2:$BP$10000,3,FALSE),0)</f>
        <v>0</v>
      </c>
      <c r="N224" s="128"/>
      <c r="O224" s="154">
        <f>IFERROR(VLOOKUP((LEFT(VLOOKUP($L224,'2-2 引出数据_合同数据仓库'!$B$2:$BP$10000,64,FALSE),15)&amp;(RIGHT(VLOOKUP($L224,'2-2 引出数据_合同数据仓库'!$B$2:$BP$10000,64,FALSE),4)+1)),'2-2 引出数据_合同数据仓库'!$B$2:$BP$10000,3,FALSE),0)</f>
        <v>0</v>
      </c>
      <c r="P224" s="128"/>
      <c r="Q224" s="128">
        <f>IFERROR(VLOOKUP($L224,'2-2 引出数据_合同数据仓库'!$B$2:$BP$10000,28,FALSE),0)</f>
        <v>0</v>
      </c>
      <c r="R224" s="128">
        <f>IFERROR(VLOOKUP($L224,'2-2 引出数据_合同数据仓库'!$B$2:$BP$10000,29,FALSE),0)</f>
        <v>0</v>
      </c>
      <c r="S224" s="128">
        <f>IFERROR(VLOOKUP($L224,'2-2 引出数据_合同数据仓库'!$B$2:$BP$10000,4,FALSE),0)</f>
        <v>0</v>
      </c>
      <c r="T224" s="128"/>
      <c r="U224" s="128">
        <f>IFERROR(VLOOKUP($L224,'2-2 引出数据_合同数据仓库'!$B$2:$BP$10000,15,FALSE),0)</f>
        <v>0</v>
      </c>
      <c r="V224" s="128">
        <f t="shared" si="2628"/>
        <v>0</v>
      </c>
      <c r="W224" s="128"/>
      <c r="X224" s="160">
        <v>45658</v>
      </c>
      <c r="Y224" s="160">
        <f t="shared" si="2629"/>
        <v>45688</v>
      </c>
      <c r="Z224" s="164">
        <f t="shared" si="2630"/>
        <v>0</v>
      </c>
      <c r="AA224" s="160">
        <f t="shared" si="2631"/>
        <v>45689</v>
      </c>
      <c r="AB224" s="160">
        <f t="shared" si="2632"/>
        <v>45716</v>
      </c>
      <c r="AC224" s="164">
        <f t="shared" si="2633"/>
        <v>0</v>
      </c>
      <c r="AD224" s="160">
        <f t="shared" si="2634"/>
        <v>45717</v>
      </c>
      <c r="AE224" s="160">
        <f t="shared" si="2635"/>
        <v>45747</v>
      </c>
      <c r="AF224" s="164">
        <f t="shared" si="2636"/>
        <v>0</v>
      </c>
      <c r="AG224" s="160">
        <f t="shared" si="2637"/>
        <v>45748</v>
      </c>
      <c r="AH224" s="160">
        <f t="shared" si="2638"/>
        <v>45777</v>
      </c>
      <c r="AI224" s="164">
        <f t="shared" si="2639"/>
        <v>0</v>
      </c>
      <c r="AJ224" s="160">
        <f t="shared" si="2640"/>
        <v>45778</v>
      </c>
      <c r="AK224" s="160">
        <f t="shared" si="2641"/>
        <v>45808</v>
      </c>
      <c r="AL224" s="164">
        <f t="shared" si="2642"/>
        <v>0</v>
      </c>
      <c r="AM224" s="160">
        <f t="shared" si="2643"/>
        <v>45809</v>
      </c>
      <c r="AN224" s="160">
        <f t="shared" si="2644"/>
        <v>45838</v>
      </c>
      <c r="AO224" s="164">
        <f t="shared" si="2645"/>
        <v>0</v>
      </c>
      <c r="AP224" s="160">
        <f t="shared" si="2646"/>
        <v>45839</v>
      </c>
      <c r="AQ224" s="160">
        <f t="shared" si="2647"/>
        <v>45869</v>
      </c>
      <c r="AR224" s="164">
        <f t="shared" si="2648"/>
        <v>0</v>
      </c>
      <c r="AS224" s="160">
        <f t="shared" si="2649"/>
        <v>45870</v>
      </c>
      <c r="AT224" s="160">
        <f t="shared" si="2650"/>
        <v>45900</v>
      </c>
      <c r="AU224" s="164">
        <f t="shared" si="2651"/>
        <v>0</v>
      </c>
      <c r="AV224" s="160">
        <f t="shared" si="2652"/>
        <v>45901</v>
      </c>
      <c r="AW224" s="160">
        <f t="shared" si="2653"/>
        <v>45930</v>
      </c>
      <c r="AX224" s="164">
        <f t="shared" si="2654"/>
        <v>0</v>
      </c>
      <c r="AY224" s="160">
        <f t="shared" si="2655"/>
        <v>45931</v>
      </c>
      <c r="AZ224" s="160">
        <f t="shared" si="2656"/>
        <v>45961</v>
      </c>
      <c r="BA224" s="164">
        <f t="shared" si="2657"/>
        <v>0</v>
      </c>
      <c r="BB224" s="160">
        <f t="shared" si="2658"/>
        <v>45962</v>
      </c>
      <c r="BC224" s="160">
        <f t="shared" si="2659"/>
        <v>45991</v>
      </c>
      <c r="BD224" s="164">
        <f t="shared" si="2660"/>
        <v>0</v>
      </c>
      <c r="BE224" s="160">
        <f t="shared" si="2661"/>
        <v>45992</v>
      </c>
      <c r="BF224" s="160">
        <f t="shared" si="2662"/>
        <v>46022</v>
      </c>
      <c r="BG224" s="164">
        <f t="shared" si="2663"/>
        <v>0</v>
      </c>
      <c r="BH224" s="160">
        <v>46023</v>
      </c>
      <c r="BI224" s="160">
        <f t="shared" si="2664"/>
        <v>46053</v>
      </c>
      <c r="BJ224" s="164">
        <f t="shared" si="2665"/>
        <v>0</v>
      </c>
      <c r="BK224" s="160">
        <f t="shared" si="2666"/>
        <v>46054</v>
      </c>
      <c r="BL224" s="160">
        <f t="shared" si="2667"/>
        <v>46081</v>
      </c>
      <c r="BM224" s="164">
        <f t="shared" si="2668"/>
        <v>0</v>
      </c>
      <c r="BN224" s="160">
        <f t="shared" si="2669"/>
        <v>46082</v>
      </c>
      <c r="BO224" s="160">
        <f t="shared" si="2670"/>
        <v>46112</v>
      </c>
      <c r="BP224" s="164">
        <f t="shared" si="2671"/>
        <v>0</v>
      </c>
      <c r="BQ224" s="160">
        <f t="shared" si="2672"/>
        <v>46113</v>
      </c>
      <c r="BR224" s="160">
        <f t="shared" si="2673"/>
        <v>46142</v>
      </c>
      <c r="BS224" s="164">
        <f t="shared" si="2674"/>
        <v>0</v>
      </c>
      <c r="BT224" s="160">
        <f t="shared" si="2675"/>
        <v>46143</v>
      </c>
      <c r="BU224" s="160">
        <f t="shared" si="2676"/>
        <v>46173</v>
      </c>
      <c r="BV224" s="164">
        <f t="shared" si="2677"/>
        <v>0</v>
      </c>
      <c r="BW224" s="160">
        <f t="shared" si="2678"/>
        <v>46174</v>
      </c>
      <c r="BX224" s="160">
        <f t="shared" si="2679"/>
        <v>46203</v>
      </c>
      <c r="BY224" s="164">
        <f t="shared" si="2680"/>
        <v>0</v>
      </c>
      <c r="BZ224" s="160">
        <f t="shared" si="2681"/>
        <v>46204</v>
      </c>
      <c r="CA224" s="160">
        <f t="shared" si="2682"/>
        <v>46234</v>
      </c>
      <c r="CB224" s="164">
        <f t="shared" si="2683"/>
        <v>0</v>
      </c>
      <c r="CC224" s="160">
        <f t="shared" si="2684"/>
        <v>46235</v>
      </c>
      <c r="CD224" s="160">
        <f t="shared" si="2685"/>
        <v>46265</v>
      </c>
      <c r="CE224" s="164">
        <f t="shared" si="2686"/>
        <v>0</v>
      </c>
      <c r="CF224" s="160">
        <f t="shared" si="2687"/>
        <v>46266</v>
      </c>
      <c r="CG224" s="160">
        <f t="shared" si="2688"/>
        <v>46295</v>
      </c>
      <c r="CH224" s="164">
        <f t="shared" si="2689"/>
        <v>0</v>
      </c>
      <c r="CI224" s="160">
        <f t="shared" si="2690"/>
        <v>46296</v>
      </c>
      <c r="CJ224" s="160">
        <f t="shared" si="2691"/>
        <v>46326</v>
      </c>
      <c r="CK224" s="164">
        <f t="shared" si="2692"/>
        <v>0</v>
      </c>
      <c r="CL224" s="160">
        <f t="shared" si="2693"/>
        <v>46327</v>
      </c>
      <c r="CM224" s="160">
        <f t="shared" si="2694"/>
        <v>46356</v>
      </c>
      <c r="CN224" s="164">
        <f t="shared" si="2695"/>
        <v>0</v>
      </c>
      <c r="CO224" s="160">
        <f t="shared" si="2696"/>
        <v>46357</v>
      </c>
      <c r="CP224" s="160">
        <f t="shared" si="2697"/>
        <v>46387</v>
      </c>
      <c r="CQ224" s="164">
        <f t="shared" si="2698"/>
        <v>0</v>
      </c>
    </row>
    <row r="225" s="86" customFormat="1" ht="24" customHeight="1" outlineLevel="4" spans="1:95">
      <c r="A225" s="125"/>
      <c r="B225" s="126"/>
      <c r="C225" s="127"/>
      <c r="D225" s="125"/>
      <c r="E225" s="126"/>
      <c r="F225" s="126"/>
      <c r="G225" s="126"/>
      <c r="H225" s="128"/>
      <c r="I225" s="128"/>
      <c r="J225" s="128">
        <f t="shared" si="2339"/>
        <v>0</v>
      </c>
      <c r="K225" s="128">
        <f t="shared" si="2699"/>
        <v>3</v>
      </c>
      <c r="L225" s="153"/>
      <c r="M225" s="154">
        <f>IFERROR(VLOOKUP($L225,'2-2 引出数据_合同数据仓库'!$B$2:$BP$10000,3,FALSE),0)</f>
        <v>0</v>
      </c>
      <c r="N225" s="128"/>
      <c r="O225" s="154">
        <f>IFERROR(VLOOKUP((LEFT(VLOOKUP($L225,'2-2 引出数据_合同数据仓库'!$B$2:$BP$10000,64,FALSE),15)&amp;(RIGHT(VLOOKUP($L225,'2-2 引出数据_合同数据仓库'!$B$2:$BP$10000,64,FALSE),4)+1)),'2-2 引出数据_合同数据仓库'!$B$2:$BP$10000,3,FALSE),0)</f>
        <v>0</v>
      </c>
      <c r="P225" s="128"/>
      <c r="Q225" s="128">
        <f>IFERROR(VLOOKUP($L225,'2-2 引出数据_合同数据仓库'!$B$2:$BP$10000,28,FALSE),0)</f>
        <v>0</v>
      </c>
      <c r="R225" s="128">
        <f>IFERROR(VLOOKUP($L225,'2-2 引出数据_合同数据仓库'!$B$2:$BP$10000,29,FALSE),0)</f>
        <v>0</v>
      </c>
      <c r="S225" s="128">
        <f>IFERROR(VLOOKUP($L225,'2-2 引出数据_合同数据仓库'!$B$2:$BP$10000,4,FALSE),0)</f>
        <v>0</v>
      </c>
      <c r="T225" s="128"/>
      <c r="U225" s="128">
        <f>IFERROR(VLOOKUP($L225,'2-2 引出数据_合同数据仓库'!$B$2:$BP$10000,15,FALSE),0)</f>
        <v>0</v>
      </c>
      <c r="V225" s="128">
        <f t="shared" si="2628"/>
        <v>0</v>
      </c>
      <c r="W225" s="128"/>
      <c r="X225" s="160">
        <v>45658</v>
      </c>
      <c r="Y225" s="160">
        <f t="shared" si="2629"/>
        <v>45688</v>
      </c>
      <c r="Z225" s="164">
        <f t="shared" si="2630"/>
        <v>0</v>
      </c>
      <c r="AA225" s="160">
        <f t="shared" si="2631"/>
        <v>45689</v>
      </c>
      <c r="AB225" s="160">
        <f t="shared" si="2632"/>
        <v>45716</v>
      </c>
      <c r="AC225" s="164">
        <f t="shared" si="2633"/>
        <v>0</v>
      </c>
      <c r="AD225" s="160">
        <f t="shared" si="2634"/>
        <v>45717</v>
      </c>
      <c r="AE225" s="160">
        <f t="shared" si="2635"/>
        <v>45747</v>
      </c>
      <c r="AF225" s="164">
        <f t="shared" si="2636"/>
        <v>0</v>
      </c>
      <c r="AG225" s="160">
        <f t="shared" si="2637"/>
        <v>45748</v>
      </c>
      <c r="AH225" s="160">
        <f t="shared" si="2638"/>
        <v>45777</v>
      </c>
      <c r="AI225" s="164">
        <f t="shared" si="2639"/>
        <v>0</v>
      </c>
      <c r="AJ225" s="160">
        <f t="shared" si="2640"/>
        <v>45778</v>
      </c>
      <c r="AK225" s="160">
        <f t="shared" si="2641"/>
        <v>45808</v>
      </c>
      <c r="AL225" s="164">
        <f t="shared" si="2642"/>
        <v>0</v>
      </c>
      <c r="AM225" s="160">
        <f t="shared" si="2643"/>
        <v>45809</v>
      </c>
      <c r="AN225" s="160">
        <f t="shared" si="2644"/>
        <v>45838</v>
      </c>
      <c r="AO225" s="164">
        <f t="shared" si="2645"/>
        <v>0</v>
      </c>
      <c r="AP225" s="160">
        <f t="shared" si="2646"/>
        <v>45839</v>
      </c>
      <c r="AQ225" s="160">
        <f t="shared" si="2647"/>
        <v>45869</v>
      </c>
      <c r="AR225" s="164">
        <f t="shared" si="2648"/>
        <v>0</v>
      </c>
      <c r="AS225" s="160">
        <f t="shared" si="2649"/>
        <v>45870</v>
      </c>
      <c r="AT225" s="160">
        <f t="shared" si="2650"/>
        <v>45900</v>
      </c>
      <c r="AU225" s="164">
        <f t="shared" si="2651"/>
        <v>0</v>
      </c>
      <c r="AV225" s="160">
        <f t="shared" si="2652"/>
        <v>45901</v>
      </c>
      <c r="AW225" s="160">
        <f t="shared" si="2653"/>
        <v>45930</v>
      </c>
      <c r="AX225" s="164">
        <f t="shared" si="2654"/>
        <v>0</v>
      </c>
      <c r="AY225" s="160">
        <f t="shared" si="2655"/>
        <v>45931</v>
      </c>
      <c r="AZ225" s="160">
        <f t="shared" si="2656"/>
        <v>45961</v>
      </c>
      <c r="BA225" s="164">
        <f t="shared" si="2657"/>
        <v>0</v>
      </c>
      <c r="BB225" s="160">
        <f t="shared" si="2658"/>
        <v>45962</v>
      </c>
      <c r="BC225" s="160">
        <f t="shared" si="2659"/>
        <v>45991</v>
      </c>
      <c r="BD225" s="164">
        <f t="shared" si="2660"/>
        <v>0</v>
      </c>
      <c r="BE225" s="160">
        <f t="shared" si="2661"/>
        <v>45992</v>
      </c>
      <c r="BF225" s="160">
        <f t="shared" si="2662"/>
        <v>46022</v>
      </c>
      <c r="BG225" s="164">
        <f t="shared" si="2663"/>
        <v>0</v>
      </c>
      <c r="BH225" s="160">
        <v>46023</v>
      </c>
      <c r="BI225" s="160">
        <f t="shared" si="2664"/>
        <v>46053</v>
      </c>
      <c r="BJ225" s="164">
        <f t="shared" si="2665"/>
        <v>0</v>
      </c>
      <c r="BK225" s="160">
        <f t="shared" si="2666"/>
        <v>46054</v>
      </c>
      <c r="BL225" s="160">
        <f t="shared" si="2667"/>
        <v>46081</v>
      </c>
      <c r="BM225" s="164">
        <f t="shared" si="2668"/>
        <v>0</v>
      </c>
      <c r="BN225" s="160">
        <f t="shared" si="2669"/>
        <v>46082</v>
      </c>
      <c r="BO225" s="160">
        <f t="shared" si="2670"/>
        <v>46112</v>
      </c>
      <c r="BP225" s="164">
        <f t="shared" si="2671"/>
        <v>0</v>
      </c>
      <c r="BQ225" s="160">
        <f t="shared" si="2672"/>
        <v>46113</v>
      </c>
      <c r="BR225" s="160">
        <f t="shared" si="2673"/>
        <v>46142</v>
      </c>
      <c r="BS225" s="164">
        <f t="shared" si="2674"/>
        <v>0</v>
      </c>
      <c r="BT225" s="160">
        <f t="shared" si="2675"/>
        <v>46143</v>
      </c>
      <c r="BU225" s="160">
        <f t="shared" si="2676"/>
        <v>46173</v>
      </c>
      <c r="BV225" s="164">
        <f t="shared" si="2677"/>
        <v>0</v>
      </c>
      <c r="BW225" s="160">
        <f t="shared" si="2678"/>
        <v>46174</v>
      </c>
      <c r="BX225" s="160">
        <f t="shared" si="2679"/>
        <v>46203</v>
      </c>
      <c r="BY225" s="164">
        <f t="shared" si="2680"/>
        <v>0</v>
      </c>
      <c r="BZ225" s="160">
        <f t="shared" si="2681"/>
        <v>46204</v>
      </c>
      <c r="CA225" s="160">
        <f t="shared" si="2682"/>
        <v>46234</v>
      </c>
      <c r="CB225" s="164">
        <f t="shared" si="2683"/>
        <v>0</v>
      </c>
      <c r="CC225" s="160">
        <f t="shared" si="2684"/>
        <v>46235</v>
      </c>
      <c r="CD225" s="160">
        <f t="shared" si="2685"/>
        <v>46265</v>
      </c>
      <c r="CE225" s="164">
        <f t="shared" si="2686"/>
        <v>0</v>
      </c>
      <c r="CF225" s="160">
        <f t="shared" si="2687"/>
        <v>46266</v>
      </c>
      <c r="CG225" s="160">
        <f t="shared" si="2688"/>
        <v>46295</v>
      </c>
      <c r="CH225" s="164">
        <f t="shared" si="2689"/>
        <v>0</v>
      </c>
      <c r="CI225" s="160">
        <f t="shared" si="2690"/>
        <v>46296</v>
      </c>
      <c r="CJ225" s="160">
        <f t="shared" si="2691"/>
        <v>46326</v>
      </c>
      <c r="CK225" s="164">
        <f t="shared" si="2692"/>
        <v>0</v>
      </c>
      <c r="CL225" s="160">
        <f t="shared" si="2693"/>
        <v>46327</v>
      </c>
      <c r="CM225" s="160">
        <f t="shared" si="2694"/>
        <v>46356</v>
      </c>
      <c r="CN225" s="164">
        <f t="shared" si="2695"/>
        <v>0</v>
      </c>
      <c r="CO225" s="160">
        <f t="shared" si="2696"/>
        <v>46357</v>
      </c>
      <c r="CP225" s="160">
        <f t="shared" si="2697"/>
        <v>46387</v>
      </c>
      <c r="CQ225" s="164">
        <f t="shared" si="2698"/>
        <v>0</v>
      </c>
    </row>
    <row r="226" s="86" customFormat="1" ht="24" customHeight="1" outlineLevel="4" spans="1:95">
      <c r="A226" s="125"/>
      <c r="B226" s="126"/>
      <c r="C226" s="127"/>
      <c r="D226" s="125"/>
      <c r="E226" s="126"/>
      <c r="F226" s="126"/>
      <c r="G226" s="126"/>
      <c r="H226" s="128"/>
      <c r="I226" s="128"/>
      <c r="J226" s="128">
        <f t="shared" si="2339"/>
        <v>0</v>
      </c>
      <c r="K226" s="128">
        <f t="shared" si="2699"/>
        <v>4</v>
      </c>
      <c r="L226" s="153"/>
      <c r="M226" s="154">
        <f>IFERROR(VLOOKUP($L226,'2-2 引出数据_合同数据仓库'!$B$2:$BP$10000,3,FALSE),0)</f>
        <v>0</v>
      </c>
      <c r="N226" s="128"/>
      <c r="O226" s="154">
        <f>IFERROR(VLOOKUP((LEFT(VLOOKUP($L226,'2-2 引出数据_合同数据仓库'!$B$2:$BP$10000,64,FALSE),15)&amp;(RIGHT(VLOOKUP($L226,'2-2 引出数据_合同数据仓库'!$B$2:$BP$10000,64,FALSE),4)+1)),'2-2 引出数据_合同数据仓库'!$B$2:$BP$10000,3,FALSE),0)</f>
        <v>0</v>
      </c>
      <c r="P226" s="128"/>
      <c r="Q226" s="128">
        <f>IFERROR(VLOOKUP($L226,'2-2 引出数据_合同数据仓库'!$B$2:$BP$10000,28,FALSE),0)</f>
        <v>0</v>
      </c>
      <c r="R226" s="128">
        <f>IFERROR(VLOOKUP($L226,'2-2 引出数据_合同数据仓库'!$B$2:$BP$10000,29,FALSE),0)</f>
        <v>0</v>
      </c>
      <c r="S226" s="128">
        <f>IFERROR(VLOOKUP($L226,'2-2 引出数据_合同数据仓库'!$B$2:$BP$10000,4,FALSE),0)</f>
        <v>0</v>
      </c>
      <c r="T226" s="128"/>
      <c r="U226" s="128">
        <f>IFERROR(VLOOKUP($L226,'2-2 引出数据_合同数据仓库'!$B$2:$BP$10000,15,FALSE),0)</f>
        <v>0</v>
      </c>
      <c r="V226" s="128">
        <f t="shared" si="2628"/>
        <v>0</v>
      </c>
      <c r="W226" s="128"/>
      <c r="X226" s="160">
        <v>45658</v>
      </c>
      <c r="Y226" s="160">
        <f t="shared" si="2629"/>
        <v>45688</v>
      </c>
      <c r="Z226" s="164">
        <f t="shared" si="2630"/>
        <v>0</v>
      </c>
      <c r="AA226" s="160">
        <f t="shared" si="2631"/>
        <v>45689</v>
      </c>
      <c r="AB226" s="160">
        <f t="shared" si="2632"/>
        <v>45716</v>
      </c>
      <c r="AC226" s="164">
        <f t="shared" si="2633"/>
        <v>0</v>
      </c>
      <c r="AD226" s="160">
        <f t="shared" si="2634"/>
        <v>45717</v>
      </c>
      <c r="AE226" s="160">
        <f t="shared" si="2635"/>
        <v>45747</v>
      </c>
      <c r="AF226" s="164">
        <f t="shared" si="2636"/>
        <v>0</v>
      </c>
      <c r="AG226" s="160">
        <f t="shared" si="2637"/>
        <v>45748</v>
      </c>
      <c r="AH226" s="160">
        <f t="shared" si="2638"/>
        <v>45777</v>
      </c>
      <c r="AI226" s="164">
        <f t="shared" si="2639"/>
        <v>0</v>
      </c>
      <c r="AJ226" s="160">
        <f t="shared" si="2640"/>
        <v>45778</v>
      </c>
      <c r="AK226" s="160">
        <f t="shared" si="2641"/>
        <v>45808</v>
      </c>
      <c r="AL226" s="164">
        <f t="shared" si="2642"/>
        <v>0</v>
      </c>
      <c r="AM226" s="160">
        <f t="shared" si="2643"/>
        <v>45809</v>
      </c>
      <c r="AN226" s="160">
        <f t="shared" si="2644"/>
        <v>45838</v>
      </c>
      <c r="AO226" s="164">
        <f t="shared" si="2645"/>
        <v>0</v>
      </c>
      <c r="AP226" s="160">
        <f t="shared" si="2646"/>
        <v>45839</v>
      </c>
      <c r="AQ226" s="160">
        <f t="shared" si="2647"/>
        <v>45869</v>
      </c>
      <c r="AR226" s="164">
        <f t="shared" si="2648"/>
        <v>0</v>
      </c>
      <c r="AS226" s="160">
        <f t="shared" si="2649"/>
        <v>45870</v>
      </c>
      <c r="AT226" s="160">
        <f t="shared" si="2650"/>
        <v>45900</v>
      </c>
      <c r="AU226" s="164">
        <f t="shared" si="2651"/>
        <v>0</v>
      </c>
      <c r="AV226" s="160">
        <f t="shared" si="2652"/>
        <v>45901</v>
      </c>
      <c r="AW226" s="160">
        <f t="shared" si="2653"/>
        <v>45930</v>
      </c>
      <c r="AX226" s="164">
        <f t="shared" si="2654"/>
        <v>0</v>
      </c>
      <c r="AY226" s="160">
        <f t="shared" si="2655"/>
        <v>45931</v>
      </c>
      <c r="AZ226" s="160">
        <f t="shared" si="2656"/>
        <v>45961</v>
      </c>
      <c r="BA226" s="164">
        <f t="shared" si="2657"/>
        <v>0</v>
      </c>
      <c r="BB226" s="160">
        <f t="shared" si="2658"/>
        <v>45962</v>
      </c>
      <c r="BC226" s="160">
        <f t="shared" si="2659"/>
        <v>45991</v>
      </c>
      <c r="BD226" s="164">
        <f t="shared" si="2660"/>
        <v>0</v>
      </c>
      <c r="BE226" s="160">
        <f t="shared" si="2661"/>
        <v>45992</v>
      </c>
      <c r="BF226" s="160">
        <f t="shared" si="2662"/>
        <v>46022</v>
      </c>
      <c r="BG226" s="164">
        <f t="shared" si="2663"/>
        <v>0</v>
      </c>
      <c r="BH226" s="160">
        <v>46023</v>
      </c>
      <c r="BI226" s="160">
        <f t="shared" si="2664"/>
        <v>46053</v>
      </c>
      <c r="BJ226" s="164">
        <f t="shared" si="2665"/>
        <v>0</v>
      </c>
      <c r="BK226" s="160">
        <f t="shared" si="2666"/>
        <v>46054</v>
      </c>
      <c r="BL226" s="160">
        <f t="shared" si="2667"/>
        <v>46081</v>
      </c>
      <c r="BM226" s="164">
        <f t="shared" si="2668"/>
        <v>0</v>
      </c>
      <c r="BN226" s="160">
        <f t="shared" si="2669"/>
        <v>46082</v>
      </c>
      <c r="BO226" s="160">
        <f t="shared" si="2670"/>
        <v>46112</v>
      </c>
      <c r="BP226" s="164">
        <f t="shared" si="2671"/>
        <v>0</v>
      </c>
      <c r="BQ226" s="160">
        <f t="shared" si="2672"/>
        <v>46113</v>
      </c>
      <c r="BR226" s="160">
        <f t="shared" si="2673"/>
        <v>46142</v>
      </c>
      <c r="BS226" s="164">
        <f t="shared" si="2674"/>
        <v>0</v>
      </c>
      <c r="BT226" s="160">
        <f t="shared" si="2675"/>
        <v>46143</v>
      </c>
      <c r="BU226" s="160">
        <f t="shared" si="2676"/>
        <v>46173</v>
      </c>
      <c r="BV226" s="164">
        <f t="shared" si="2677"/>
        <v>0</v>
      </c>
      <c r="BW226" s="160">
        <f t="shared" si="2678"/>
        <v>46174</v>
      </c>
      <c r="BX226" s="160">
        <f t="shared" si="2679"/>
        <v>46203</v>
      </c>
      <c r="BY226" s="164">
        <f t="shared" si="2680"/>
        <v>0</v>
      </c>
      <c r="BZ226" s="160">
        <f t="shared" si="2681"/>
        <v>46204</v>
      </c>
      <c r="CA226" s="160">
        <f t="shared" si="2682"/>
        <v>46234</v>
      </c>
      <c r="CB226" s="164">
        <f t="shared" si="2683"/>
        <v>0</v>
      </c>
      <c r="CC226" s="160">
        <f t="shared" si="2684"/>
        <v>46235</v>
      </c>
      <c r="CD226" s="160">
        <f t="shared" si="2685"/>
        <v>46265</v>
      </c>
      <c r="CE226" s="164">
        <f t="shared" si="2686"/>
        <v>0</v>
      </c>
      <c r="CF226" s="160">
        <f t="shared" si="2687"/>
        <v>46266</v>
      </c>
      <c r="CG226" s="160">
        <f t="shared" si="2688"/>
        <v>46295</v>
      </c>
      <c r="CH226" s="164">
        <f t="shared" si="2689"/>
        <v>0</v>
      </c>
      <c r="CI226" s="160">
        <f t="shared" si="2690"/>
        <v>46296</v>
      </c>
      <c r="CJ226" s="160">
        <f t="shared" si="2691"/>
        <v>46326</v>
      </c>
      <c r="CK226" s="164">
        <f t="shared" si="2692"/>
        <v>0</v>
      </c>
      <c r="CL226" s="160">
        <f t="shared" si="2693"/>
        <v>46327</v>
      </c>
      <c r="CM226" s="160">
        <f t="shared" si="2694"/>
        <v>46356</v>
      </c>
      <c r="CN226" s="164">
        <f t="shared" si="2695"/>
        <v>0</v>
      </c>
      <c r="CO226" s="160">
        <f t="shared" si="2696"/>
        <v>46357</v>
      </c>
      <c r="CP226" s="160">
        <f t="shared" si="2697"/>
        <v>46387</v>
      </c>
      <c r="CQ226" s="164">
        <f t="shared" si="2698"/>
        <v>0</v>
      </c>
    </row>
    <row r="227" s="86" customFormat="1" ht="24" customHeight="1" outlineLevel="4" spans="1:95">
      <c r="A227" s="129" t="s">
        <v>2806</v>
      </c>
      <c r="B227" s="130"/>
      <c r="C227" s="130"/>
      <c r="D227" s="130"/>
      <c r="E227" s="130"/>
      <c r="F227" s="130"/>
      <c r="G227" s="131"/>
      <c r="H227" s="132"/>
      <c r="I227" s="132"/>
      <c r="J227" s="132"/>
      <c r="K227" s="132"/>
      <c r="L227" s="155"/>
      <c r="M227" s="155"/>
      <c r="N227" s="132"/>
      <c r="O227" s="132"/>
      <c r="P227" s="132"/>
      <c r="Q227" s="132"/>
      <c r="R227" s="132"/>
      <c r="S227" s="132"/>
      <c r="T227" s="132"/>
      <c r="U227" s="132"/>
      <c r="V227" s="132"/>
      <c r="W227" s="132"/>
      <c r="X227" s="132"/>
      <c r="Y227" s="132"/>
      <c r="Z227" s="132"/>
      <c r="AA227" s="132"/>
      <c r="AB227" s="132"/>
      <c r="AC227" s="132"/>
      <c r="AD227" s="132"/>
      <c r="AE227" s="132"/>
      <c r="AF227" s="132"/>
      <c r="AG227" s="132"/>
      <c r="AH227" s="132"/>
      <c r="AI227" s="132"/>
      <c r="AJ227" s="132"/>
      <c r="AK227" s="132"/>
      <c r="AL227" s="132"/>
      <c r="AM227" s="132"/>
      <c r="AN227" s="132"/>
      <c r="AO227" s="132"/>
      <c r="AP227" s="132"/>
      <c r="AQ227" s="132"/>
      <c r="AR227" s="132"/>
      <c r="AS227" s="132"/>
      <c r="AT227" s="132"/>
      <c r="AU227" s="132"/>
      <c r="AV227" s="132"/>
      <c r="AW227" s="132"/>
      <c r="AX227" s="132"/>
      <c r="AY227" s="132"/>
      <c r="AZ227" s="132"/>
      <c r="BA227" s="132"/>
      <c r="BB227" s="132"/>
      <c r="BC227" s="132"/>
      <c r="BD227" s="132"/>
      <c r="BE227" s="132"/>
      <c r="BF227" s="132"/>
      <c r="BG227" s="132"/>
      <c r="BH227" s="132"/>
      <c r="BI227" s="132"/>
      <c r="BJ227" s="132"/>
      <c r="BK227" s="132"/>
      <c r="BL227" s="132"/>
      <c r="BM227" s="132"/>
      <c r="BN227" s="132"/>
      <c r="BO227" s="132"/>
      <c r="BP227" s="132"/>
      <c r="BQ227" s="132"/>
      <c r="BR227" s="132"/>
      <c r="BS227" s="132"/>
      <c r="BT227" s="132"/>
      <c r="BU227" s="132"/>
      <c r="BV227" s="132"/>
      <c r="BW227" s="132"/>
      <c r="BX227" s="132"/>
      <c r="BY227" s="132"/>
      <c r="BZ227" s="132"/>
      <c r="CA227" s="132"/>
      <c r="CB227" s="132"/>
      <c r="CC227" s="132"/>
      <c r="CD227" s="132"/>
      <c r="CE227" s="132"/>
      <c r="CF227" s="132"/>
      <c r="CG227" s="132"/>
      <c r="CH227" s="132"/>
      <c r="CI227" s="132"/>
      <c r="CJ227" s="132"/>
      <c r="CK227" s="132"/>
      <c r="CL227" s="132"/>
      <c r="CM227" s="132"/>
      <c r="CN227" s="132"/>
      <c r="CO227" s="132"/>
      <c r="CP227" s="132"/>
      <c r="CQ227" s="132"/>
    </row>
    <row r="228" ht="24" customHeight="1" outlineLevel="3" spans="1:95">
      <c r="A228" s="121"/>
      <c r="B228" s="122" t="s">
        <v>784</v>
      </c>
      <c r="C228" s="123" t="s">
        <v>1173</v>
      </c>
      <c r="D228" s="121" t="s">
        <v>1179</v>
      </c>
      <c r="E228" s="122" t="s">
        <v>1180</v>
      </c>
      <c r="F228" s="122"/>
      <c r="G228" s="122" t="s">
        <v>928</v>
      </c>
      <c r="H228" s="124">
        <f>X228+AA228+AD228+AG228+AJ228+AM228+AP228+AS228+AV228+AY228+BB228+BE228</f>
        <v>0</v>
      </c>
      <c r="I228" s="124">
        <f>Y228+AB228+AE228+AH228+AK228+AN228+AQ228+AT228+AW228+AZ228+BC228+BF228</f>
        <v>0</v>
      </c>
      <c r="J228" s="124">
        <f t="shared" si="2339"/>
        <v>0</v>
      </c>
      <c r="K228" s="124"/>
      <c r="L228" s="152"/>
      <c r="M228" s="152"/>
      <c r="N228" s="124"/>
      <c r="O228" s="124"/>
      <c r="P228" s="124"/>
      <c r="Q228" s="124"/>
      <c r="R228" s="124"/>
      <c r="S228" s="124"/>
      <c r="T228" s="124"/>
      <c r="U228" s="124"/>
      <c r="V228" s="124"/>
      <c r="W228" s="124"/>
      <c r="X228" s="124">
        <f>VLOOKUP($C228,'1 预算编制表单'!$C:$BJ,27,FALSE)</f>
        <v>0</v>
      </c>
      <c r="Y228" s="124">
        <f>X228-Z228</f>
        <v>0</v>
      </c>
      <c r="Z228" s="124">
        <f>SUM(Z229:Z233)</f>
        <v>0</v>
      </c>
      <c r="AA228" s="124">
        <f>VLOOKUP($C228,'1 预算编制表单'!$C:$BJ,30,FALSE)</f>
        <v>0</v>
      </c>
      <c r="AB228" s="124">
        <f>AA228-AC228</f>
        <v>0</v>
      </c>
      <c r="AC228" s="124">
        <f>SUM(AC229:AC233)</f>
        <v>0</v>
      </c>
      <c r="AD228" s="124">
        <f>VLOOKUP($C228,'1 预算编制表单'!$C:$BJ,33,FALSE)</f>
        <v>0</v>
      </c>
      <c r="AE228" s="124">
        <f>AD228-AF228</f>
        <v>0</v>
      </c>
      <c r="AF228" s="124">
        <f>SUM(AF229:AF233)</f>
        <v>0</v>
      </c>
      <c r="AG228" s="124">
        <f>VLOOKUP($C228,'1 预算编制表单'!$C:$BJ,36,FALSE)</f>
        <v>0</v>
      </c>
      <c r="AH228" s="124">
        <f>AG228-AI228</f>
        <v>0</v>
      </c>
      <c r="AI228" s="124">
        <f>SUM(AI229:AI233)</f>
        <v>0</v>
      </c>
      <c r="AJ228" s="124">
        <f>VLOOKUP($C228,'1 预算编制表单'!$C:$BJ,39,FALSE)</f>
        <v>0</v>
      </c>
      <c r="AK228" s="124">
        <f>AJ228-AL228</f>
        <v>0</v>
      </c>
      <c r="AL228" s="124">
        <f>SUM(AL229:AL233)</f>
        <v>0</v>
      </c>
      <c r="AM228" s="124">
        <f>VLOOKUP($C228,'1 预算编制表单'!$C:$BJ,42,FALSE)</f>
        <v>0</v>
      </c>
      <c r="AN228" s="124">
        <f>AM228-AO228</f>
        <v>0</v>
      </c>
      <c r="AO228" s="124">
        <f>SUM(AO229:AO233)</f>
        <v>0</v>
      </c>
      <c r="AP228" s="124">
        <f>VLOOKUP($C228,'1 预算编制表单'!$C:$BJ,45,FALSE)</f>
        <v>0</v>
      </c>
      <c r="AQ228" s="124">
        <f>AP228-AR228</f>
        <v>0</v>
      </c>
      <c r="AR228" s="124">
        <f>SUM(AR229:AR233)</f>
        <v>0</v>
      </c>
      <c r="AS228" s="124">
        <f>VLOOKUP($C228,'1 预算编制表单'!$C:$BJ,48,FALSE)</f>
        <v>0</v>
      </c>
      <c r="AT228" s="124">
        <f>AS228-AU228</f>
        <v>0</v>
      </c>
      <c r="AU228" s="124">
        <f>SUM(AU229:AU233)</f>
        <v>0</v>
      </c>
      <c r="AV228" s="124">
        <f>VLOOKUP($C228,'1 预算编制表单'!$C:$BJ,51,FALSE)</f>
        <v>0</v>
      </c>
      <c r="AW228" s="124">
        <f>AV228-AX228</f>
        <v>0</v>
      </c>
      <c r="AX228" s="124">
        <f>SUM(AX229:AX233)</f>
        <v>0</v>
      </c>
      <c r="AY228" s="124">
        <f>VLOOKUP($C228,'1 预算编制表单'!$C:$BJ,54,FALSE)</f>
        <v>0</v>
      </c>
      <c r="AZ228" s="124">
        <f>AY228-BA228</f>
        <v>0</v>
      </c>
      <c r="BA228" s="124">
        <f>SUM(BA229:BA233)</f>
        <v>0</v>
      </c>
      <c r="BB228" s="124">
        <f>VLOOKUP($C228,'1 预算编制表单'!$C:$BJ,57,FALSE)</f>
        <v>0</v>
      </c>
      <c r="BC228" s="124">
        <f>BB228-BD228</f>
        <v>0</v>
      </c>
      <c r="BD228" s="124">
        <f>SUM(BD229:BD233)</f>
        <v>0</v>
      </c>
      <c r="BE228" s="124">
        <f>VLOOKUP($C228,'1 预算编制表单'!$C:$BJ,60,FALSE)</f>
        <v>0</v>
      </c>
      <c r="BF228" s="124">
        <f>BE228-BG228</f>
        <v>0</v>
      </c>
      <c r="BG228" s="124">
        <f>SUM(BG229:BG233)</f>
        <v>0</v>
      </c>
      <c r="BH228" s="124">
        <f>VLOOKUP($C228,'1 预算编制表单'!$C:$BJ,27,FALSE)</f>
        <v>0</v>
      </c>
      <c r="BI228" s="124">
        <f>BH228-BJ228</f>
        <v>0</v>
      </c>
      <c r="BJ228" s="124">
        <f>SUM(BJ229:BJ233)</f>
        <v>0</v>
      </c>
      <c r="BK228" s="124">
        <f>VLOOKUP($C228,'1 预算编制表单'!$C:$BJ,30,FALSE)</f>
        <v>0</v>
      </c>
      <c r="BL228" s="124">
        <f>BK228-BM228</f>
        <v>0</v>
      </c>
      <c r="BM228" s="124">
        <f>SUM(BM229:BM233)</f>
        <v>0</v>
      </c>
      <c r="BN228" s="124">
        <f>VLOOKUP($C228,'1 预算编制表单'!$C:$BJ,33,FALSE)</f>
        <v>0</v>
      </c>
      <c r="BO228" s="124">
        <f>BN228-BP228</f>
        <v>0</v>
      </c>
      <c r="BP228" s="124">
        <f>SUM(BP229:BP233)</f>
        <v>0</v>
      </c>
      <c r="BQ228" s="124">
        <f>VLOOKUP($C228,'1 预算编制表单'!$C:$BJ,36,FALSE)</f>
        <v>0</v>
      </c>
      <c r="BR228" s="124">
        <f>BQ228-BS228</f>
        <v>0</v>
      </c>
      <c r="BS228" s="124">
        <f>SUM(BS229:BS233)</f>
        <v>0</v>
      </c>
      <c r="BT228" s="124">
        <f>VLOOKUP($C228,'1 预算编制表单'!$C:$BJ,39,FALSE)</f>
        <v>0</v>
      </c>
      <c r="BU228" s="124">
        <f>BT228-BV228</f>
        <v>0</v>
      </c>
      <c r="BV228" s="124">
        <f>SUM(BV229:BV233)</f>
        <v>0</v>
      </c>
      <c r="BW228" s="124">
        <f>VLOOKUP($C228,'1 预算编制表单'!$C:$BJ,42,FALSE)</f>
        <v>0</v>
      </c>
      <c r="BX228" s="124">
        <f>BW228-BY228</f>
        <v>0</v>
      </c>
      <c r="BY228" s="124">
        <f>SUM(BY229:BY233)</f>
        <v>0</v>
      </c>
      <c r="BZ228" s="124">
        <f>VLOOKUP($C228,'1 预算编制表单'!$C:$BJ,45,FALSE)</f>
        <v>0</v>
      </c>
      <c r="CA228" s="124">
        <f>BZ228-CB228</f>
        <v>0</v>
      </c>
      <c r="CB228" s="124">
        <f>SUM(CB229:CB233)</f>
        <v>0</v>
      </c>
      <c r="CC228" s="124">
        <f>VLOOKUP($C228,'1 预算编制表单'!$C:$BJ,48,FALSE)</f>
        <v>0</v>
      </c>
      <c r="CD228" s="124">
        <f>CC228-CE228</f>
        <v>0</v>
      </c>
      <c r="CE228" s="124">
        <f>SUM(CE229:CE233)</f>
        <v>0</v>
      </c>
      <c r="CF228" s="124">
        <f>VLOOKUP($C228,'1 预算编制表单'!$C:$BJ,51,FALSE)</f>
        <v>0</v>
      </c>
      <c r="CG228" s="124">
        <f>CF228-CH228</f>
        <v>0</v>
      </c>
      <c r="CH228" s="124">
        <f>SUM(CH229:CH233)</f>
        <v>0</v>
      </c>
      <c r="CI228" s="124">
        <f>VLOOKUP($C228,'1 预算编制表单'!$C:$BJ,54,FALSE)</f>
        <v>0</v>
      </c>
      <c r="CJ228" s="124">
        <f>CI228-CK228</f>
        <v>0</v>
      </c>
      <c r="CK228" s="124">
        <f>SUM(CK229:CK233)</f>
        <v>0</v>
      </c>
      <c r="CL228" s="124">
        <f>VLOOKUP($C228,'1 预算编制表单'!$C:$BJ,57,FALSE)</f>
        <v>0</v>
      </c>
      <c r="CM228" s="124">
        <f>CL228-CN228</f>
        <v>0</v>
      </c>
      <c r="CN228" s="124">
        <f>SUM(CN229:CN233)</f>
        <v>0</v>
      </c>
      <c r="CO228" s="124">
        <f>VLOOKUP($C228,'1 预算编制表单'!$C:$BJ,60,FALSE)</f>
        <v>0</v>
      </c>
      <c r="CP228" s="124">
        <f>CO228-CQ228</f>
        <v>0</v>
      </c>
      <c r="CQ228" s="124">
        <f>SUM(CQ229:CQ233)</f>
        <v>0</v>
      </c>
    </row>
    <row r="229" s="86" customFormat="1" ht="24" customHeight="1" outlineLevel="4" spans="1:95">
      <c r="A229" s="125"/>
      <c r="B229" s="126"/>
      <c r="C229" s="127"/>
      <c r="D229" s="125"/>
      <c r="E229" s="126"/>
      <c r="F229" s="126"/>
      <c r="G229" s="126"/>
      <c r="H229" s="128"/>
      <c r="I229" s="128"/>
      <c r="J229" s="128">
        <f t="shared" si="2339"/>
        <v>0</v>
      </c>
      <c r="K229" s="128">
        <v>1</v>
      </c>
      <c r="L229" s="153"/>
      <c r="M229" s="154">
        <f>IFERROR(VLOOKUP($L229,'2-2 引出数据_合同数据仓库'!$B$2:$BP$10000,3,FALSE),0)</f>
        <v>0</v>
      </c>
      <c r="N229" s="128"/>
      <c r="O229" s="154">
        <f>IFERROR(VLOOKUP((LEFT(VLOOKUP($L229,'2-2 引出数据_合同数据仓库'!$B$2:$BP$10000,64,FALSE),15)&amp;(RIGHT(VLOOKUP($L229,'2-2 引出数据_合同数据仓库'!$B$2:$BP$10000,64,FALSE),4)+1)),'2-2 引出数据_合同数据仓库'!$B$2:$BP$10000,3,FALSE),0)</f>
        <v>0</v>
      </c>
      <c r="P229" s="128"/>
      <c r="Q229" s="128">
        <f>IFERROR(VLOOKUP($L229,'2-2 引出数据_合同数据仓库'!$B$2:$BP$10000,28,FALSE),0)</f>
        <v>0</v>
      </c>
      <c r="R229" s="128">
        <f>IFERROR(VLOOKUP($L229,'2-2 引出数据_合同数据仓库'!$B$2:$BP$10000,29,FALSE),0)</f>
        <v>0</v>
      </c>
      <c r="S229" s="128">
        <f>IFERROR(VLOOKUP($L229,'2-2 引出数据_合同数据仓库'!$B$2:$BP$10000,4,FALSE),0)</f>
        <v>0</v>
      </c>
      <c r="T229" s="128"/>
      <c r="U229" s="128">
        <f>IFERROR(VLOOKUP($L229,'2-2 引出数据_合同数据仓库'!$B$2:$BP$10000,15,FALSE),0)</f>
        <v>0</v>
      </c>
      <c r="V229" s="128">
        <f t="shared" ref="V229:V232" si="2700">U229/(S229-R229+1)*365</f>
        <v>0</v>
      </c>
      <c r="W229" s="128"/>
      <c r="X229" s="160">
        <v>45658</v>
      </c>
      <c r="Y229" s="160">
        <f t="shared" ref="Y229:Y232" si="2701">X229+30</f>
        <v>45688</v>
      </c>
      <c r="Z229" s="164">
        <f t="shared" ref="Z229:Z232" si="2702">IFERROR(IF(($R229-Y229)&gt;=0,0,IF(($S229-X229)&lt;0,0,IF(AND(($S229-Y229)&gt;0,(X229-$R229)&gt;0),$V229/365*(Y229-X229+1),IF(AND(($S229-Y229)&lt;=0,(X229-$R229)&gt;0),$V229/365*($S229-X229+1),$V229/365*(Y229-$R229+1))))),0)</f>
        <v>0</v>
      </c>
      <c r="AA229" s="160">
        <f t="shared" ref="AA229:AA232" si="2703">Y229+1</f>
        <v>45689</v>
      </c>
      <c r="AB229" s="160">
        <f t="shared" ref="AB229:AB232" si="2704">AA229+27</f>
        <v>45716</v>
      </c>
      <c r="AC229" s="164">
        <f t="shared" ref="AC229:AC232" si="2705">IFERROR(IF(($R229-AB229)&gt;=0,0,IF(($S229-AA229)&lt;0,0,IF(AND(($S229-AB229)&gt;0,(AA229-$R229)&gt;0),$V229/365*(AB229-AA229+1),IF(AND(($S229-AB229)&lt;=0,(AA229-$R229)&gt;0),$V229/365*($S229-AA229+1),$V229/365*(AB229-$R229+1))))),0)</f>
        <v>0</v>
      </c>
      <c r="AD229" s="160">
        <f t="shared" ref="AD229:AD232" si="2706">AB229+1</f>
        <v>45717</v>
      </c>
      <c r="AE229" s="160">
        <f t="shared" ref="AE229:AE232" si="2707">AD229+30</f>
        <v>45747</v>
      </c>
      <c r="AF229" s="164">
        <f t="shared" ref="AF229:AF232" si="2708">IFERROR(IF(($R229-AE229)&gt;=0,0,IF(($S229-AD229)&lt;0,0,IF(AND(($S229-AE229)&gt;0,(AD229-$R229)&gt;0),$V229/365*(AE229-AD229+1),IF(AND(($S229-AE229)&lt;=0,(AD229-$R229)&gt;0),$V229/365*($S229-AD229+1),$V229/365*(AE229-$R229+1))))),0)</f>
        <v>0</v>
      </c>
      <c r="AG229" s="160">
        <f t="shared" ref="AG229:AG232" si="2709">AE229+1</f>
        <v>45748</v>
      </c>
      <c r="AH229" s="160">
        <f t="shared" ref="AH229:AH232" si="2710">AG229+29</f>
        <v>45777</v>
      </c>
      <c r="AI229" s="164">
        <f t="shared" ref="AI229:AI232" si="2711">IFERROR(IF(($R229-AH229)&gt;=0,0,IF(($S229-AG229)&lt;0,0,IF(AND(($S229-AH229)&gt;0,(AG229-$R229)&gt;0),$V229/365*(AH229-AG229+1),IF(AND(($S229-AH229)&lt;=0,(AG229-$R229)&gt;0),$V229/365*($S229-AG229+1),$V229/365*(AH229-$R229+1))))),0)</f>
        <v>0</v>
      </c>
      <c r="AJ229" s="160">
        <f t="shared" ref="AJ229:AJ232" si="2712">AH229+1</f>
        <v>45778</v>
      </c>
      <c r="AK229" s="160">
        <f t="shared" ref="AK229:AK232" si="2713">AJ229+30</f>
        <v>45808</v>
      </c>
      <c r="AL229" s="164">
        <f t="shared" ref="AL229:AL232" si="2714">IFERROR(IF(($R229-AK229)&gt;=0,0,IF(($S229-AJ229)&lt;0,0,IF(AND(($S229-AK229)&gt;0,(AJ229-$R229)&gt;0),$V229/365*(AK229-AJ229+1),IF(AND(($S229-AK229)&lt;=0,(AJ229-$R229)&gt;0),$V229/365*($S229-AJ229+1),$V229/365*(AK229-$R229+1))))),0)</f>
        <v>0</v>
      </c>
      <c r="AM229" s="160">
        <f t="shared" ref="AM229:AM232" si="2715">AK229+1</f>
        <v>45809</v>
      </c>
      <c r="AN229" s="160">
        <f t="shared" ref="AN229:AN232" si="2716">AM229+29</f>
        <v>45838</v>
      </c>
      <c r="AO229" s="164">
        <f t="shared" ref="AO229:AO232" si="2717">IFERROR(IF(($R229-AN229)&gt;=0,0,IF(($S229-AM229)&lt;0,0,IF(AND(($S229-AN229)&gt;0,(AM229-$R229)&gt;0),$V229/365*(AN229-AM229+1),IF(AND(($S229-AN229)&lt;=0,(AM229-$R229)&gt;0),$V229/365*($S229-AM229+1),$V229/365*(AN229-$R229+1))))),0)</f>
        <v>0</v>
      </c>
      <c r="AP229" s="160">
        <f t="shared" ref="AP229:AP232" si="2718">AN229+1</f>
        <v>45839</v>
      </c>
      <c r="AQ229" s="160">
        <f t="shared" ref="AQ229:AQ232" si="2719">AP229+30</f>
        <v>45869</v>
      </c>
      <c r="AR229" s="164">
        <f t="shared" ref="AR229:AR232" si="2720">IFERROR(IF(($R229-AQ229)&gt;=0,0,IF(($S229-AP229)&lt;0,0,IF(AND(($S229-AQ229)&gt;0,(AP229-$R229)&gt;0),$V229/365*(AQ229-AP229+1),IF(AND(($S229-AQ229)&lt;=0,(AP229-$R229)&gt;0),$V229/365*($S229-AP229+1),$V229/365*(AQ229-$R229+1))))),0)</f>
        <v>0</v>
      </c>
      <c r="AS229" s="160">
        <f t="shared" ref="AS229:AS232" si="2721">AQ229+1</f>
        <v>45870</v>
      </c>
      <c r="AT229" s="160">
        <f t="shared" ref="AT229:AT232" si="2722">AS229+30</f>
        <v>45900</v>
      </c>
      <c r="AU229" s="164">
        <f t="shared" ref="AU229:AU232" si="2723">IFERROR(IF(($R229-AT229)&gt;=0,0,IF(($S229-AS229)&lt;0,0,IF(AND(($S229-AT229)&gt;0,(AS229-$R229)&gt;0),$V229/365*(AT229-AS229+1),IF(AND(($S229-AT229)&lt;=0,(AS229-$R229)&gt;0),$V229/365*($S229-AS229+1),$V229/365*(AT229-$R229+1))))),0)</f>
        <v>0</v>
      </c>
      <c r="AV229" s="160">
        <f t="shared" ref="AV229:AV232" si="2724">AT229+1</f>
        <v>45901</v>
      </c>
      <c r="AW229" s="160">
        <f t="shared" ref="AW229:AW232" si="2725">AV229+29</f>
        <v>45930</v>
      </c>
      <c r="AX229" s="164">
        <f t="shared" ref="AX229:AX232" si="2726">IFERROR(IF(($R229-AW229)&gt;=0,0,IF(($S229-AV229)&lt;0,0,IF(AND(($S229-AW229)&gt;0,(AV229-$R229)&gt;0),$V229/365*(AW229-AV229+1),IF(AND(($S229-AW229)&lt;=0,(AV229-$R229)&gt;0),$V229/365*($S229-AV229+1),$V229/365*(AW229-$R229+1))))),0)</f>
        <v>0</v>
      </c>
      <c r="AY229" s="160">
        <f t="shared" ref="AY229:AY232" si="2727">AW229+1</f>
        <v>45931</v>
      </c>
      <c r="AZ229" s="160">
        <f t="shared" ref="AZ229:AZ232" si="2728">AY229+30</f>
        <v>45961</v>
      </c>
      <c r="BA229" s="164">
        <f t="shared" ref="BA229:BA232" si="2729">IFERROR(IF(($R229-AZ229)&gt;=0,0,IF(($S229-AY229)&lt;0,0,IF(AND(($S229-AZ229)&gt;0,(AY229-$R229)&gt;0),$V229/365*(AZ229-AY229+1),IF(AND(($S229-AZ229)&lt;=0,(AY229-$R229)&gt;0),$V229/365*($S229-AY229+1),$V229/365*(AZ229-$R229+1))))),0)</f>
        <v>0</v>
      </c>
      <c r="BB229" s="160">
        <f t="shared" ref="BB229:BB232" si="2730">AZ229+1</f>
        <v>45962</v>
      </c>
      <c r="BC229" s="160">
        <f t="shared" ref="BC229:BC232" si="2731">BB229+29</f>
        <v>45991</v>
      </c>
      <c r="BD229" s="164">
        <f t="shared" ref="BD229:BD232" si="2732">IFERROR(IF(($R229-BC229)&gt;=0,0,IF(($S229-BB229)&lt;0,0,IF(AND(($S229-BC229)&gt;0,(BB229-$R229)&gt;0),$V229/365*(BC229-BB229+1),IF(AND(($S229-BC229)&lt;=0,(BB229-$R229)&gt;0),$V229/365*($S229-BB229+1),$V229/365*(BC229-$R229+1))))),0)</f>
        <v>0</v>
      </c>
      <c r="BE229" s="160">
        <f t="shared" ref="BE229:BE232" si="2733">BC229+1</f>
        <v>45992</v>
      </c>
      <c r="BF229" s="160">
        <f t="shared" ref="BF229:BF232" si="2734">BE229+30</f>
        <v>46022</v>
      </c>
      <c r="BG229" s="164">
        <f t="shared" ref="BG229:BG232" si="2735">IFERROR(IF(($R229-BF229)&gt;=0,0,IF(($S229-BE229)&lt;0,0,IF(AND(($S229-BF229)&gt;0,(BE229-$R229)&gt;0),$V229/365*(BF229-BE229+1),IF(AND(($S229-BF229)&lt;=0,(BE229-$R229)&gt;0),$V229/365*($S229-BE229+1),$V229/365*(BF229-$R229+1))))),0)</f>
        <v>0</v>
      </c>
      <c r="BH229" s="160">
        <v>46023</v>
      </c>
      <c r="BI229" s="160">
        <f t="shared" ref="BI229:BI232" si="2736">BH229+30</f>
        <v>46053</v>
      </c>
      <c r="BJ229" s="164">
        <f t="shared" ref="BJ229:BJ232" si="2737">IFERROR(IF(($R229-BI229)&gt;=0,0,IF(($S229-BH229)&lt;0,0,IF(AND(($S229-BI229)&gt;0,(BH229-$R229)&gt;0),$V229/365*(BI229-BH229+1),IF(AND(($S229-BI229)&lt;=0,(BH229-$R229)&gt;0),$V229/365*($S229-BH229+1),$V229/365*(BI229-$R229+1))))),0)</f>
        <v>0</v>
      </c>
      <c r="BK229" s="160">
        <f t="shared" ref="BK229:BK232" si="2738">BI229+1</f>
        <v>46054</v>
      </c>
      <c r="BL229" s="160">
        <f t="shared" ref="BL229:BL232" si="2739">BK229+27</f>
        <v>46081</v>
      </c>
      <c r="BM229" s="164">
        <f t="shared" ref="BM229:BM232" si="2740">IFERROR(IF(($R229-BL229)&gt;=0,0,IF(($S229-BK229)&lt;0,0,IF(AND(($S229-BL229)&gt;0,(BK229-$R229)&gt;0),$V229/365*(BL229-BK229+1),IF(AND(($S229-BL229)&lt;=0,(BK229-$R229)&gt;0),$V229/365*($S229-BK229+1),$V229/365*(BL229-$R229+1))))),0)</f>
        <v>0</v>
      </c>
      <c r="BN229" s="160">
        <f t="shared" ref="BN229:BN232" si="2741">BL229+1</f>
        <v>46082</v>
      </c>
      <c r="BO229" s="160">
        <f t="shared" ref="BO229:BO232" si="2742">BN229+30</f>
        <v>46112</v>
      </c>
      <c r="BP229" s="164">
        <f t="shared" ref="BP229:BP232" si="2743">IFERROR(IF(($R229-BO229)&gt;=0,0,IF(($S229-BN229)&lt;0,0,IF(AND(($S229-BO229)&gt;0,(BN229-$R229)&gt;0),$V229/365*(BO229-BN229+1),IF(AND(($S229-BO229)&lt;=0,(BN229-$R229)&gt;0),$V229/365*($S229-BN229+1),$V229/365*(BO229-$R229+1))))),0)</f>
        <v>0</v>
      </c>
      <c r="BQ229" s="160">
        <f t="shared" ref="BQ229:BQ232" si="2744">BO229+1</f>
        <v>46113</v>
      </c>
      <c r="BR229" s="160">
        <f t="shared" ref="BR229:BR232" si="2745">BQ229+29</f>
        <v>46142</v>
      </c>
      <c r="BS229" s="164">
        <f t="shared" ref="BS229:BS232" si="2746">IFERROR(IF(($R229-BR229)&gt;=0,0,IF(($S229-BQ229)&lt;0,0,IF(AND(($S229-BR229)&gt;0,(BQ229-$R229)&gt;0),$V229/365*(BR229-BQ229+1),IF(AND(($S229-BR229)&lt;=0,(BQ229-$R229)&gt;0),$V229/365*($S229-BQ229+1),$V229/365*(BR229-$R229+1))))),0)</f>
        <v>0</v>
      </c>
      <c r="BT229" s="160">
        <f t="shared" ref="BT229:BT232" si="2747">BR229+1</f>
        <v>46143</v>
      </c>
      <c r="BU229" s="160">
        <f t="shared" ref="BU229:BU232" si="2748">BT229+30</f>
        <v>46173</v>
      </c>
      <c r="BV229" s="164">
        <f t="shared" ref="BV229:BV232" si="2749">IFERROR(IF(($R229-BU229)&gt;=0,0,IF(($S229-BT229)&lt;0,0,IF(AND(($S229-BU229)&gt;0,(BT229-$R229)&gt;0),$V229/365*(BU229-BT229+1),IF(AND(($S229-BU229)&lt;=0,(BT229-$R229)&gt;0),$V229/365*($S229-BT229+1),$V229/365*(BU229-$R229+1))))),0)</f>
        <v>0</v>
      </c>
      <c r="BW229" s="160">
        <f t="shared" ref="BW229:BW232" si="2750">BU229+1</f>
        <v>46174</v>
      </c>
      <c r="BX229" s="160">
        <f t="shared" ref="BX229:BX232" si="2751">BW229+29</f>
        <v>46203</v>
      </c>
      <c r="BY229" s="164">
        <f t="shared" ref="BY229:BY232" si="2752">IFERROR(IF(($R229-BX229)&gt;=0,0,IF(($S229-BW229)&lt;0,0,IF(AND(($S229-BX229)&gt;0,(BW229-$R229)&gt;0),$V229/365*(BX229-BW229+1),IF(AND(($S229-BX229)&lt;=0,(BW229-$R229)&gt;0),$V229/365*($S229-BW229+1),$V229/365*(BX229-$R229+1))))),0)</f>
        <v>0</v>
      </c>
      <c r="BZ229" s="160">
        <f t="shared" ref="BZ229:BZ232" si="2753">BX229+1</f>
        <v>46204</v>
      </c>
      <c r="CA229" s="160">
        <f t="shared" ref="CA229:CA232" si="2754">BZ229+30</f>
        <v>46234</v>
      </c>
      <c r="CB229" s="164">
        <f t="shared" ref="CB229:CB232" si="2755">IFERROR(IF(($R229-CA229)&gt;=0,0,IF(($S229-BZ229)&lt;0,0,IF(AND(($S229-CA229)&gt;0,(BZ229-$R229)&gt;0),$V229/365*(CA229-BZ229+1),IF(AND(($S229-CA229)&lt;=0,(BZ229-$R229)&gt;0),$V229/365*($S229-BZ229+1),$V229/365*(CA229-$R229+1))))),0)</f>
        <v>0</v>
      </c>
      <c r="CC229" s="160">
        <f t="shared" ref="CC229:CC232" si="2756">CA229+1</f>
        <v>46235</v>
      </c>
      <c r="CD229" s="160">
        <f t="shared" ref="CD229:CD232" si="2757">CC229+30</f>
        <v>46265</v>
      </c>
      <c r="CE229" s="164">
        <f t="shared" ref="CE229:CE232" si="2758">IFERROR(IF(($R229-CD229)&gt;=0,0,IF(($S229-CC229)&lt;0,0,IF(AND(($S229-CD229)&gt;0,(CC229-$R229)&gt;0),$V229/365*(CD229-CC229+1),IF(AND(($S229-CD229)&lt;=0,(CC229-$R229)&gt;0),$V229/365*($S229-CC229+1),$V229/365*(CD229-$R229+1))))),0)</f>
        <v>0</v>
      </c>
      <c r="CF229" s="160">
        <f t="shared" ref="CF229:CF232" si="2759">CD229+1</f>
        <v>46266</v>
      </c>
      <c r="CG229" s="160">
        <f t="shared" ref="CG229:CG232" si="2760">CF229+29</f>
        <v>46295</v>
      </c>
      <c r="CH229" s="164">
        <f t="shared" ref="CH229:CH232" si="2761">IFERROR(IF(($R229-CG229)&gt;=0,0,IF(($S229-CF229)&lt;0,0,IF(AND(($S229-CG229)&gt;0,(CF229-$R229)&gt;0),$V229/365*(CG229-CF229+1),IF(AND(($S229-CG229)&lt;=0,(CF229-$R229)&gt;0),$V229/365*($S229-CF229+1),$V229/365*(CG229-$R229+1))))),0)</f>
        <v>0</v>
      </c>
      <c r="CI229" s="160">
        <f t="shared" ref="CI229:CI232" si="2762">CG229+1</f>
        <v>46296</v>
      </c>
      <c r="CJ229" s="160">
        <f t="shared" ref="CJ229:CJ232" si="2763">CI229+30</f>
        <v>46326</v>
      </c>
      <c r="CK229" s="164">
        <f t="shared" ref="CK229:CK232" si="2764">IFERROR(IF(($R229-CJ229)&gt;=0,0,IF(($S229-CI229)&lt;0,0,IF(AND(($S229-CJ229)&gt;0,(CI229-$R229)&gt;0),$V229/365*(CJ229-CI229+1),IF(AND(($S229-CJ229)&lt;=0,(CI229-$R229)&gt;0),$V229/365*($S229-CI229+1),$V229/365*(CJ229-$R229+1))))),0)</f>
        <v>0</v>
      </c>
      <c r="CL229" s="160">
        <f t="shared" ref="CL229:CL232" si="2765">CJ229+1</f>
        <v>46327</v>
      </c>
      <c r="CM229" s="160">
        <f t="shared" ref="CM229:CM232" si="2766">CL229+29</f>
        <v>46356</v>
      </c>
      <c r="CN229" s="164">
        <f t="shared" ref="CN229:CN232" si="2767">IFERROR(IF(($R229-CM229)&gt;=0,0,IF(($S229-CL229)&lt;0,0,IF(AND(($S229-CM229)&gt;0,(CL229-$R229)&gt;0),$V229/365*(CM229-CL229+1),IF(AND(($S229-CM229)&lt;=0,(CL229-$R229)&gt;0),$V229/365*($S229-CL229+1),$V229/365*(CM229-$R229+1))))),0)</f>
        <v>0</v>
      </c>
      <c r="CO229" s="160">
        <f t="shared" ref="CO229:CO232" si="2768">CM229+1</f>
        <v>46357</v>
      </c>
      <c r="CP229" s="160">
        <f t="shared" ref="CP229:CP232" si="2769">CO229+30</f>
        <v>46387</v>
      </c>
      <c r="CQ229" s="164">
        <f t="shared" ref="CQ229:CQ232" si="2770">IFERROR(IF(($R229-CP229)&gt;=0,0,IF(($S229-CO229)&lt;0,0,IF(AND(($S229-CP229)&gt;0,(CO229-$R229)&gt;0),$V229/365*(CP229-CO229+1),IF(AND(($S229-CP229)&lt;=0,(CO229-$R229)&gt;0),$V229/365*($S229-CO229+1),$V229/365*(CP229-$R229+1))))),0)</f>
        <v>0</v>
      </c>
    </row>
    <row r="230" s="86" customFormat="1" ht="24" customHeight="1" outlineLevel="4" spans="1:95">
      <c r="A230" s="125"/>
      <c r="B230" s="126"/>
      <c r="C230" s="127"/>
      <c r="D230" s="125"/>
      <c r="E230" s="126"/>
      <c r="F230" s="126"/>
      <c r="G230" s="126"/>
      <c r="H230" s="128"/>
      <c r="I230" s="128"/>
      <c r="J230" s="128">
        <f t="shared" si="2339"/>
        <v>0</v>
      </c>
      <c r="K230" s="128">
        <f t="shared" ref="K230:K232" si="2771">K229+1</f>
        <v>2</v>
      </c>
      <c r="L230" s="153"/>
      <c r="M230" s="154">
        <f>IFERROR(VLOOKUP($L230,'2-2 引出数据_合同数据仓库'!$B$2:$BP$10000,3,FALSE),0)</f>
        <v>0</v>
      </c>
      <c r="N230" s="128"/>
      <c r="O230" s="154">
        <f>IFERROR(VLOOKUP((LEFT(VLOOKUP($L230,'2-2 引出数据_合同数据仓库'!$B$2:$BP$10000,64,FALSE),15)&amp;(RIGHT(VLOOKUP($L230,'2-2 引出数据_合同数据仓库'!$B$2:$BP$10000,64,FALSE),4)+1)),'2-2 引出数据_合同数据仓库'!$B$2:$BP$10000,3,FALSE),0)</f>
        <v>0</v>
      </c>
      <c r="P230" s="128"/>
      <c r="Q230" s="128">
        <f>IFERROR(VLOOKUP($L230,'2-2 引出数据_合同数据仓库'!$B$2:$BP$10000,28,FALSE),0)</f>
        <v>0</v>
      </c>
      <c r="R230" s="128">
        <f>IFERROR(VLOOKUP($L230,'2-2 引出数据_合同数据仓库'!$B$2:$BP$10000,29,FALSE),0)</f>
        <v>0</v>
      </c>
      <c r="S230" s="128">
        <f>IFERROR(VLOOKUP($L230,'2-2 引出数据_合同数据仓库'!$B$2:$BP$10000,4,FALSE),0)</f>
        <v>0</v>
      </c>
      <c r="T230" s="128"/>
      <c r="U230" s="128">
        <f>IFERROR(VLOOKUP($L230,'2-2 引出数据_合同数据仓库'!$B$2:$BP$10000,15,FALSE),0)</f>
        <v>0</v>
      </c>
      <c r="V230" s="128">
        <f t="shared" si="2700"/>
        <v>0</v>
      </c>
      <c r="W230" s="128"/>
      <c r="X230" s="160">
        <v>45658</v>
      </c>
      <c r="Y230" s="160">
        <f t="shared" si="2701"/>
        <v>45688</v>
      </c>
      <c r="Z230" s="164">
        <f t="shared" si="2702"/>
        <v>0</v>
      </c>
      <c r="AA230" s="160">
        <f t="shared" si="2703"/>
        <v>45689</v>
      </c>
      <c r="AB230" s="160">
        <f t="shared" si="2704"/>
        <v>45716</v>
      </c>
      <c r="AC230" s="164">
        <f t="shared" si="2705"/>
        <v>0</v>
      </c>
      <c r="AD230" s="160">
        <f t="shared" si="2706"/>
        <v>45717</v>
      </c>
      <c r="AE230" s="160">
        <f t="shared" si="2707"/>
        <v>45747</v>
      </c>
      <c r="AF230" s="164">
        <f t="shared" si="2708"/>
        <v>0</v>
      </c>
      <c r="AG230" s="160">
        <f t="shared" si="2709"/>
        <v>45748</v>
      </c>
      <c r="AH230" s="160">
        <f t="shared" si="2710"/>
        <v>45777</v>
      </c>
      <c r="AI230" s="164">
        <f t="shared" si="2711"/>
        <v>0</v>
      </c>
      <c r="AJ230" s="160">
        <f t="shared" si="2712"/>
        <v>45778</v>
      </c>
      <c r="AK230" s="160">
        <f t="shared" si="2713"/>
        <v>45808</v>
      </c>
      <c r="AL230" s="164">
        <f t="shared" si="2714"/>
        <v>0</v>
      </c>
      <c r="AM230" s="160">
        <f t="shared" si="2715"/>
        <v>45809</v>
      </c>
      <c r="AN230" s="160">
        <f t="shared" si="2716"/>
        <v>45838</v>
      </c>
      <c r="AO230" s="164">
        <f t="shared" si="2717"/>
        <v>0</v>
      </c>
      <c r="AP230" s="160">
        <f t="shared" si="2718"/>
        <v>45839</v>
      </c>
      <c r="AQ230" s="160">
        <f t="shared" si="2719"/>
        <v>45869</v>
      </c>
      <c r="AR230" s="164">
        <f t="shared" si="2720"/>
        <v>0</v>
      </c>
      <c r="AS230" s="160">
        <f t="shared" si="2721"/>
        <v>45870</v>
      </c>
      <c r="AT230" s="160">
        <f t="shared" si="2722"/>
        <v>45900</v>
      </c>
      <c r="AU230" s="164">
        <f t="shared" si="2723"/>
        <v>0</v>
      </c>
      <c r="AV230" s="160">
        <f t="shared" si="2724"/>
        <v>45901</v>
      </c>
      <c r="AW230" s="160">
        <f t="shared" si="2725"/>
        <v>45930</v>
      </c>
      <c r="AX230" s="164">
        <f t="shared" si="2726"/>
        <v>0</v>
      </c>
      <c r="AY230" s="160">
        <f t="shared" si="2727"/>
        <v>45931</v>
      </c>
      <c r="AZ230" s="160">
        <f t="shared" si="2728"/>
        <v>45961</v>
      </c>
      <c r="BA230" s="164">
        <f t="shared" si="2729"/>
        <v>0</v>
      </c>
      <c r="BB230" s="160">
        <f t="shared" si="2730"/>
        <v>45962</v>
      </c>
      <c r="BC230" s="160">
        <f t="shared" si="2731"/>
        <v>45991</v>
      </c>
      <c r="BD230" s="164">
        <f t="shared" si="2732"/>
        <v>0</v>
      </c>
      <c r="BE230" s="160">
        <f t="shared" si="2733"/>
        <v>45992</v>
      </c>
      <c r="BF230" s="160">
        <f t="shared" si="2734"/>
        <v>46022</v>
      </c>
      <c r="BG230" s="164">
        <f t="shared" si="2735"/>
        <v>0</v>
      </c>
      <c r="BH230" s="160">
        <v>46023</v>
      </c>
      <c r="BI230" s="160">
        <f t="shared" si="2736"/>
        <v>46053</v>
      </c>
      <c r="BJ230" s="164">
        <f t="shared" si="2737"/>
        <v>0</v>
      </c>
      <c r="BK230" s="160">
        <f t="shared" si="2738"/>
        <v>46054</v>
      </c>
      <c r="BL230" s="160">
        <f t="shared" si="2739"/>
        <v>46081</v>
      </c>
      <c r="BM230" s="164">
        <f t="shared" si="2740"/>
        <v>0</v>
      </c>
      <c r="BN230" s="160">
        <f t="shared" si="2741"/>
        <v>46082</v>
      </c>
      <c r="BO230" s="160">
        <f t="shared" si="2742"/>
        <v>46112</v>
      </c>
      <c r="BP230" s="164">
        <f t="shared" si="2743"/>
        <v>0</v>
      </c>
      <c r="BQ230" s="160">
        <f t="shared" si="2744"/>
        <v>46113</v>
      </c>
      <c r="BR230" s="160">
        <f t="shared" si="2745"/>
        <v>46142</v>
      </c>
      <c r="BS230" s="164">
        <f t="shared" si="2746"/>
        <v>0</v>
      </c>
      <c r="BT230" s="160">
        <f t="shared" si="2747"/>
        <v>46143</v>
      </c>
      <c r="BU230" s="160">
        <f t="shared" si="2748"/>
        <v>46173</v>
      </c>
      <c r="BV230" s="164">
        <f t="shared" si="2749"/>
        <v>0</v>
      </c>
      <c r="BW230" s="160">
        <f t="shared" si="2750"/>
        <v>46174</v>
      </c>
      <c r="BX230" s="160">
        <f t="shared" si="2751"/>
        <v>46203</v>
      </c>
      <c r="BY230" s="164">
        <f t="shared" si="2752"/>
        <v>0</v>
      </c>
      <c r="BZ230" s="160">
        <f t="shared" si="2753"/>
        <v>46204</v>
      </c>
      <c r="CA230" s="160">
        <f t="shared" si="2754"/>
        <v>46234</v>
      </c>
      <c r="CB230" s="164">
        <f t="shared" si="2755"/>
        <v>0</v>
      </c>
      <c r="CC230" s="160">
        <f t="shared" si="2756"/>
        <v>46235</v>
      </c>
      <c r="CD230" s="160">
        <f t="shared" si="2757"/>
        <v>46265</v>
      </c>
      <c r="CE230" s="164">
        <f t="shared" si="2758"/>
        <v>0</v>
      </c>
      <c r="CF230" s="160">
        <f t="shared" si="2759"/>
        <v>46266</v>
      </c>
      <c r="CG230" s="160">
        <f t="shared" si="2760"/>
        <v>46295</v>
      </c>
      <c r="CH230" s="164">
        <f t="shared" si="2761"/>
        <v>0</v>
      </c>
      <c r="CI230" s="160">
        <f t="shared" si="2762"/>
        <v>46296</v>
      </c>
      <c r="CJ230" s="160">
        <f t="shared" si="2763"/>
        <v>46326</v>
      </c>
      <c r="CK230" s="164">
        <f t="shared" si="2764"/>
        <v>0</v>
      </c>
      <c r="CL230" s="160">
        <f t="shared" si="2765"/>
        <v>46327</v>
      </c>
      <c r="CM230" s="160">
        <f t="shared" si="2766"/>
        <v>46356</v>
      </c>
      <c r="CN230" s="164">
        <f t="shared" si="2767"/>
        <v>0</v>
      </c>
      <c r="CO230" s="160">
        <f t="shared" si="2768"/>
        <v>46357</v>
      </c>
      <c r="CP230" s="160">
        <f t="shared" si="2769"/>
        <v>46387</v>
      </c>
      <c r="CQ230" s="164">
        <f t="shared" si="2770"/>
        <v>0</v>
      </c>
    </row>
    <row r="231" s="86" customFormat="1" ht="24" customHeight="1" outlineLevel="4" spans="1:95">
      <c r="A231" s="125"/>
      <c r="B231" s="126"/>
      <c r="C231" s="127"/>
      <c r="D231" s="125"/>
      <c r="E231" s="126"/>
      <c r="F231" s="126"/>
      <c r="G231" s="126"/>
      <c r="H231" s="128"/>
      <c r="I231" s="128"/>
      <c r="J231" s="128">
        <f t="shared" si="2339"/>
        <v>0</v>
      </c>
      <c r="K231" s="128">
        <f t="shared" si="2771"/>
        <v>3</v>
      </c>
      <c r="L231" s="153"/>
      <c r="M231" s="154">
        <f>IFERROR(VLOOKUP($L231,'2-2 引出数据_合同数据仓库'!$B$2:$BP$10000,3,FALSE),0)</f>
        <v>0</v>
      </c>
      <c r="N231" s="128"/>
      <c r="O231" s="154">
        <f>IFERROR(VLOOKUP((LEFT(VLOOKUP($L231,'2-2 引出数据_合同数据仓库'!$B$2:$BP$10000,64,FALSE),15)&amp;(RIGHT(VLOOKUP($L231,'2-2 引出数据_合同数据仓库'!$B$2:$BP$10000,64,FALSE),4)+1)),'2-2 引出数据_合同数据仓库'!$B$2:$BP$10000,3,FALSE),0)</f>
        <v>0</v>
      </c>
      <c r="P231" s="128"/>
      <c r="Q231" s="128">
        <f>IFERROR(VLOOKUP($L231,'2-2 引出数据_合同数据仓库'!$B$2:$BP$10000,28,FALSE),0)</f>
        <v>0</v>
      </c>
      <c r="R231" s="128">
        <f>IFERROR(VLOOKUP($L231,'2-2 引出数据_合同数据仓库'!$B$2:$BP$10000,29,FALSE),0)</f>
        <v>0</v>
      </c>
      <c r="S231" s="128">
        <f>IFERROR(VLOOKUP($L231,'2-2 引出数据_合同数据仓库'!$B$2:$BP$10000,4,FALSE),0)</f>
        <v>0</v>
      </c>
      <c r="T231" s="128"/>
      <c r="U231" s="128">
        <f>IFERROR(VLOOKUP($L231,'2-2 引出数据_合同数据仓库'!$B$2:$BP$10000,15,FALSE),0)</f>
        <v>0</v>
      </c>
      <c r="V231" s="128">
        <f t="shared" si="2700"/>
        <v>0</v>
      </c>
      <c r="W231" s="128"/>
      <c r="X231" s="160">
        <v>45658</v>
      </c>
      <c r="Y231" s="160">
        <f t="shared" si="2701"/>
        <v>45688</v>
      </c>
      <c r="Z231" s="164">
        <f t="shared" si="2702"/>
        <v>0</v>
      </c>
      <c r="AA231" s="160">
        <f t="shared" si="2703"/>
        <v>45689</v>
      </c>
      <c r="AB231" s="160">
        <f t="shared" si="2704"/>
        <v>45716</v>
      </c>
      <c r="AC231" s="164">
        <f t="shared" si="2705"/>
        <v>0</v>
      </c>
      <c r="AD231" s="160">
        <f t="shared" si="2706"/>
        <v>45717</v>
      </c>
      <c r="AE231" s="160">
        <f t="shared" si="2707"/>
        <v>45747</v>
      </c>
      <c r="AF231" s="164">
        <f t="shared" si="2708"/>
        <v>0</v>
      </c>
      <c r="AG231" s="160">
        <f t="shared" si="2709"/>
        <v>45748</v>
      </c>
      <c r="AH231" s="160">
        <f t="shared" si="2710"/>
        <v>45777</v>
      </c>
      <c r="AI231" s="164">
        <f t="shared" si="2711"/>
        <v>0</v>
      </c>
      <c r="AJ231" s="160">
        <f t="shared" si="2712"/>
        <v>45778</v>
      </c>
      <c r="AK231" s="160">
        <f t="shared" si="2713"/>
        <v>45808</v>
      </c>
      <c r="AL231" s="164">
        <f t="shared" si="2714"/>
        <v>0</v>
      </c>
      <c r="AM231" s="160">
        <f t="shared" si="2715"/>
        <v>45809</v>
      </c>
      <c r="AN231" s="160">
        <f t="shared" si="2716"/>
        <v>45838</v>
      </c>
      <c r="AO231" s="164">
        <f t="shared" si="2717"/>
        <v>0</v>
      </c>
      <c r="AP231" s="160">
        <f t="shared" si="2718"/>
        <v>45839</v>
      </c>
      <c r="AQ231" s="160">
        <f t="shared" si="2719"/>
        <v>45869</v>
      </c>
      <c r="AR231" s="164">
        <f t="shared" si="2720"/>
        <v>0</v>
      </c>
      <c r="AS231" s="160">
        <f t="shared" si="2721"/>
        <v>45870</v>
      </c>
      <c r="AT231" s="160">
        <f t="shared" si="2722"/>
        <v>45900</v>
      </c>
      <c r="AU231" s="164">
        <f t="shared" si="2723"/>
        <v>0</v>
      </c>
      <c r="AV231" s="160">
        <f t="shared" si="2724"/>
        <v>45901</v>
      </c>
      <c r="AW231" s="160">
        <f t="shared" si="2725"/>
        <v>45930</v>
      </c>
      <c r="AX231" s="164">
        <f t="shared" si="2726"/>
        <v>0</v>
      </c>
      <c r="AY231" s="160">
        <f t="shared" si="2727"/>
        <v>45931</v>
      </c>
      <c r="AZ231" s="160">
        <f t="shared" si="2728"/>
        <v>45961</v>
      </c>
      <c r="BA231" s="164">
        <f t="shared" si="2729"/>
        <v>0</v>
      </c>
      <c r="BB231" s="160">
        <f t="shared" si="2730"/>
        <v>45962</v>
      </c>
      <c r="BC231" s="160">
        <f t="shared" si="2731"/>
        <v>45991</v>
      </c>
      <c r="BD231" s="164">
        <f t="shared" si="2732"/>
        <v>0</v>
      </c>
      <c r="BE231" s="160">
        <f t="shared" si="2733"/>
        <v>45992</v>
      </c>
      <c r="BF231" s="160">
        <f t="shared" si="2734"/>
        <v>46022</v>
      </c>
      <c r="BG231" s="164">
        <f t="shared" si="2735"/>
        <v>0</v>
      </c>
      <c r="BH231" s="160">
        <v>46023</v>
      </c>
      <c r="BI231" s="160">
        <f t="shared" si="2736"/>
        <v>46053</v>
      </c>
      <c r="BJ231" s="164">
        <f t="shared" si="2737"/>
        <v>0</v>
      </c>
      <c r="BK231" s="160">
        <f t="shared" si="2738"/>
        <v>46054</v>
      </c>
      <c r="BL231" s="160">
        <f t="shared" si="2739"/>
        <v>46081</v>
      </c>
      <c r="BM231" s="164">
        <f t="shared" si="2740"/>
        <v>0</v>
      </c>
      <c r="BN231" s="160">
        <f t="shared" si="2741"/>
        <v>46082</v>
      </c>
      <c r="BO231" s="160">
        <f t="shared" si="2742"/>
        <v>46112</v>
      </c>
      <c r="BP231" s="164">
        <f t="shared" si="2743"/>
        <v>0</v>
      </c>
      <c r="BQ231" s="160">
        <f t="shared" si="2744"/>
        <v>46113</v>
      </c>
      <c r="BR231" s="160">
        <f t="shared" si="2745"/>
        <v>46142</v>
      </c>
      <c r="BS231" s="164">
        <f t="shared" si="2746"/>
        <v>0</v>
      </c>
      <c r="BT231" s="160">
        <f t="shared" si="2747"/>
        <v>46143</v>
      </c>
      <c r="BU231" s="160">
        <f t="shared" si="2748"/>
        <v>46173</v>
      </c>
      <c r="BV231" s="164">
        <f t="shared" si="2749"/>
        <v>0</v>
      </c>
      <c r="BW231" s="160">
        <f t="shared" si="2750"/>
        <v>46174</v>
      </c>
      <c r="BX231" s="160">
        <f t="shared" si="2751"/>
        <v>46203</v>
      </c>
      <c r="BY231" s="164">
        <f t="shared" si="2752"/>
        <v>0</v>
      </c>
      <c r="BZ231" s="160">
        <f t="shared" si="2753"/>
        <v>46204</v>
      </c>
      <c r="CA231" s="160">
        <f t="shared" si="2754"/>
        <v>46234</v>
      </c>
      <c r="CB231" s="164">
        <f t="shared" si="2755"/>
        <v>0</v>
      </c>
      <c r="CC231" s="160">
        <f t="shared" si="2756"/>
        <v>46235</v>
      </c>
      <c r="CD231" s="160">
        <f t="shared" si="2757"/>
        <v>46265</v>
      </c>
      <c r="CE231" s="164">
        <f t="shared" si="2758"/>
        <v>0</v>
      </c>
      <c r="CF231" s="160">
        <f t="shared" si="2759"/>
        <v>46266</v>
      </c>
      <c r="CG231" s="160">
        <f t="shared" si="2760"/>
        <v>46295</v>
      </c>
      <c r="CH231" s="164">
        <f t="shared" si="2761"/>
        <v>0</v>
      </c>
      <c r="CI231" s="160">
        <f t="shared" si="2762"/>
        <v>46296</v>
      </c>
      <c r="CJ231" s="160">
        <f t="shared" si="2763"/>
        <v>46326</v>
      </c>
      <c r="CK231" s="164">
        <f t="shared" si="2764"/>
        <v>0</v>
      </c>
      <c r="CL231" s="160">
        <f t="shared" si="2765"/>
        <v>46327</v>
      </c>
      <c r="CM231" s="160">
        <f t="shared" si="2766"/>
        <v>46356</v>
      </c>
      <c r="CN231" s="164">
        <f t="shared" si="2767"/>
        <v>0</v>
      </c>
      <c r="CO231" s="160">
        <f t="shared" si="2768"/>
        <v>46357</v>
      </c>
      <c r="CP231" s="160">
        <f t="shared" si="2769"/>
        <v>46387</v>
      </c>
      <c r="CQ231" s="164">
        <f t="shared" si="2770"/>
        <v>0</v>
      </c>
    </row>
    <row r="232" s="86" customFormat="1" ht="24" customHeight="1" outlineLevel="4" spans="1:95">
      <c r="A232" s="125"/>
      <c r="B232" s="126"/>
      <c r="C232" s="127"/>
      <c r="D232" s="125"/>
      <c r="E232" s="126"/>
      <c r="F232" s="126"/>
      <c r="G232" s="126"/>
      <c r="H232" s="128"/>
      <c r="I232" s="128"/>
      <c r="J232" s="128">
        <f t="shared" si="2339"/>
        <v>0</v>
      </c>
      <c r="K232" s="128">
        <f t="shared" si="2771"/>
        <v>4</v>
      </c>
      <c r="L232" s="153"/>
      <c r="M232" s="154">
        <f>IFERROR(VLOOKUP($L232,'2-2 引出数据_合同数据仓库'!$B$2:$BP$10000,3,FALSE),0)</f>
        <v>0</v>
      </c>
      <c r="N232" s="128"/>
      <c r="O232" s="154">
        <f>IFERROR(VLOOKUP((LEFT(VLOOKUP($L232,'2-2 引出数据_合同数据仓库'!$B$2:$BP$10000,64,FALSE),15)&amp;(RIGHT(VLOOKUP($L232,'2-2 引出数据_合同数据仓库'!$B$2:$BP$10000,64,FALSE),4)+1)),'2-2 引出数据_合同数据仓库'!$B$2:$BP$10000,3,FALSE),0)</f>
        <v>0</v>
      </c>
      <c r="P232" s="128"/>
      <c r="Q232" s="128">
        <f>IFERROR(VLOOKUP($L232,'2-2 引出数据_合同数据仓库'!$B$2:$BP$10000,28,FALSE),0)</f>
        <v>0</v>
      </c>
      <c r="R232" s="128">
        <f>IFERROR(VLOOKUP($L232,'2-2 引出数据_合同数据仓库'!$B$2:$BP$10000,29,FALSE),0)</f>
        <v>0</v>
      </c>
      <c r="S232" s="128">
        <f>IFERROR(VLOOKUP($L232,'2-2 引出数据_合同数据仓库'!$B$2:$BP$10000,4,FALSE),0)</f>
        <v>0</v>
      </c>
      <c r="T232" s="128"/>
      <c r="U232" s="128">
        <f>IFERROR(VLOOKUP($L232,'2-2 引出数据_合同数据仓库'!$B$2:$BP$10000,15,FALSE),0)</f>
        <v>0</v>
      </c>
      <c r="V232" s="128">
        <f t="shared" si="2700"/>
        <v>0</v>
      </c>
      <c r="W232" s="128"/>
      <c r="X232" s="160">
        <v>45658</v>
      </c>
      <c r="Y232" s="160">
        <f t="shared" si="2701"/>
        <v>45688</v>
      </c>
      <c r="Z232" s="164">
        <f t="shared" si="2702"/>
        <v>0</v>
      </c>
      <c r="AA232" s="160">
        <f t="shared" si="2703"/>
        <v>45689</v>
      </c>
      <c r="AB232" s="160">
        <f t="shared" si="2704"/>
        <v>45716</v>
      </c>
      <c r="AC232" s="164">
        <f t="shared" si="2705"/>
        <v>0</v>
      </c>
      <c r="AD232" s="160">
        <f t="shared" si="2706"/>
        <v>45717</v>
      </c>
      <c r="AE232" s="160">
        <f t="shared" si="2707"/>
        <v>45747</v>
      </c>
      <c r="AF232" s="164">
        <f t="shared" si="2708"/>
        <v>0</v>
      </c>
      <c r="AG232" s="160">
        <f t="shared" si="2709"/>
        <v>45748</v>
      </c>
      <c r="AH232" s="160">
        <f t="shared" si="2710"/>
        <v>45777</v>
      </c>
      <c r="AI232" s="164">
        <f t="shared" si="2711"/>
        <v>0</v>
      </c>
      <c r="AJ232" s="160">
        <f t="shared" si="2712"/>
        <v>45778</v>
      </c>
      <c r="AK232" s="160">
        <f t="shared" si="2713"/>
        <v>45808</v>
      </c>
      <c r="AL232" s="164">
        <f t="shared" si="2714"/>
        <v>0</v>
      </c>
      <c r="AM232" s="160">
        <f t="shared" si="2715"/>
        <v>45809</v>
      </c>
      <c r="AN232" s="160">
        <f t="shared" si="2716"/>
        <v>45838</v>
      </c>
      <c r="AO232" s="164">
        <f t="shared" si="2717"/>
        <v>0</v>
      </c>
      <c r="AP232" s="160">
        <f t="shared" si="2718"/>
        <v>45839</v>
      </c>
      <c r="AQ232" s="160">
        <f t="shared" si="2719"/>
        <v>45869</v>
      </c>
      <c r="AR232" s="164">
        <f t="shared" si="2720"/>
        <v>0</v>
      </c>
      <c r="AS232" s="160">
        <f t="shared" si="2721"/>
        <v>45870</v>
      </c>
      <c r="AT232" s="160">
        <f t="shared" si="2722"/>
        <v>45900</v>
      </c>
      <c r="AU232" s="164">
        <f t="shared" si="2723"/>
        <v>0</v>
      </c>
      <c r="AV232" s="160">
        <f t="shared" si="2724"/>
        <v>45901</v>
      </c>
      <c r="AW232" s="160">
        <f t="shared" si="2725"/>
        <v>45930</v>
      </c>
      <c r="AX232" s="164">
        <f t="shared" si="2726"/>
        <v>0</v>
      </c>
      <c r="AY232" s="160">
        <f t="shared" si="2727"/>
        <v>45931</v>
      </c>
      <c r="AZ232" s="160">
        <f t="shared" si="2728"/>
        <v>45961</v>
      </c>
      <c r="BA232" s="164">
        <f t="shared" si="2729"/>
        <v>0</v>
      </c>
      <c r="BB232" s="160">
        <f t="shared" si="2730"/>
        <v>45962</v>
      </c>
      <c r="BC232" s="160">
        <f t="shared" si="2731"/>
        <v>45991</v>
      </c>
      <c r="BD232" s="164">
        <f t="shared" si="2732"/>
        <v>0</v>
      </c>
      <c r="BE232" s="160">
        <f t="shared" si="2733"/>
        <v>45992</v>
      </c>
      <c r="BF232" s="160">
        <f t="shared" si="2734"/>
        <v>46022</v>
      </c>
      <c r="BG232" s="164">
        <f t="shared" si="2735"/>
        <v>0</v>
      </c>
      <c r="BH232" s="160">
        <v>46023</v>
      </c>
      <c r="BI232" s="160">
        <f t="shared" si="2736"/>
        <v>46053</v>
      </c>
      <c r="BJ232" s="164">
        <f t="shared" si="2737"/>
        <v>0</v>
      </c>
      <c r="BK232" s="160">
        <f t="shared" si="2738"/>
        <v>46054</v>
      </c>
      <c r="BL232" s="160">
        <f t="shared" si="2739"/>
        <v>46081</v>
      </c>
      <c r="BM232" s="164">
        <f t="shared" si="2740"/>
        <v>0</v>
      </c>
      <c r="BN232" s="160">
        <f t="shared" si="2741"/>
        <v>46082</v>
      </c>
      <c r="BO232" s="160">
        <f t="shared" si="2742"/>
        <v>46112</v>
      </c>
      <c r="BP232" s="164">
        <f t="shared" si="2743"/>
        <v>0</v>
      </c>
      <c r="BQ232" s="160">
        <f t="shared" si="2744"/>
        <v>46113</v>
      </c>
      <c r="BR232" s="160">
        <f t="shared" si="2745"/>
        <v>46142</v>
      </c>
      <c r="BS232" s="164">
        <f t="shared" si="2746"/>
        <v>0</v>
      </c>
      <c r="BT232" s="160">
        <f t="shared" si="2747"/>
        <v>46143</v>
      </c>
      <c r="BU232" s="160">
        <f t="shared" si="2748"/>
        <v>46173</v>
      </c>
      <c r="BV232" s="164">
        <f t="shared" si="2749"/>
        <v>0</v>
      </c>
      <c r="BW232" s="160">
        <f t="shared" si="2750"/>
        <v>46174</v>
      </c>
      <c r="BX232" s="160">
        <f t="shared" si="2751"/>
        <v>46203</v>
      </c>
      <c r="BY232" s="164">
        <f t="shared" si="2752"/>
        <v>0</v>
      </c>
      <c r="BZ232" s="160">
        <f t="shared" si="2753"/>
        <v>46204</v>
      </c>
      <c r="CA232" s="160">
        <f t="shared" si="2754"/>
        <v>46234</v>
      </c>
      <c r="CB232" s="164">
        <f t="shared" si="2755"/>
        <v>0</v>
      </c>
      <c r="CC232" s="160">
        <f t="shared" si="2756"/>
        <v>46235</v>
      </c>
      <c r="CD232" s="160">
        <f t="shared" si="2757"/>
        <v>46265</v>
      </c>
      <c r="CE232" s="164">
        <f t="shared" si="2758"/>
        <v>0</v>
      </c>
      <c r="CF232" s="160">
        <f t="shared" si="2759"/>
        <v>46266</v>
      </c>
      <c r="CG232" s="160">
        <f t="shared" si="2760"/>
        <v>46295</v>
      </c>
      <c r="CH232" s="164">
        <f t="shared" si="2761"/>
        <v>0</v>
      </c>
      <c r="CI232" s="160">
        <f t="shared" si="2762"/>
        <v>46296</v>
      </c>
      <c r="CJ232" s="160">
        <f t="shared" si="2763"/>
        <v>46326</v>
      </c>
      <c r="CK232" s="164">
        <f t="shared" si="2764"/>
        <v>0</v>
      </c>
      <c r="CL232" s="160">
        <f t="shared" si="2765"/>
        <v>46327</v>
      </c>
      <c r="CM232" s="160">
        <f t="shared" si="2766"/>
        <v>46356</v>
      </c>
      <c r="CN232" s="164">
        <f t="shared" si="2767"/>
        <v>0</v>
      </c>
      <c r="CO232" s="160">
        <f t="shared" si="2768"/>
        <v>46357</v>
      </c>
      <c r="CP232" s="160">
        <f t="shared" si="2769"/>
        <v>46387</v>
      </c>
      <c r="CQ232" s="164">
        <f t="shared" si="2770"/>
        <v>0</v>
      </c>
    </row>
    <row r="233" s="86" customFormat="1" ht="24" customHeight="1" outlineLevel="4" spans="1:95">
      <c r="A233" s="129" t="s">
        <v>2806</v>
      </c>
      <c r="B233" s="130"/>
      <c r="C233" s="130"/>
      <c r="D233" s="130"/>
      <c r="E233" s="130"/>
      <c r="F233" s="130"/>
      <c r="G233" s="131"/>
      <c r="H233" s="132"/>
      <c r="I233" s="132"/>
      <c r="J233" s="132"/>
      <c r="K233" s="132"/>
      <c r="L233" s="155"/>
      <c r="M233" s="155"/>
      <c r="N233" s="132"/>
      <c r="O233" s="132"/>
      <c r="P233" s="132"/>
      <c r="Q233" s="132"/>
      <c r="R233" s="132"/>
      <c r="S233" s="132"/>
      <c r="T233" s="132"/>
      <c r="U233" s="132"/>
      <c r="V233" s="132"/>
      <c r="W233" s="132"/>
      <c r="X233" s="132"/>
      <c r="Y233" s="132"/>
      <c r="Z233" s="132"/>
      <c r="AA233" s="132"/>
      <c r="AB233" s="132"/>
      <c r="AC233" s="132"/>
      <c r="AD233" s="132"/>
      <c r="AE233" s="132"/>
      <c r="AF233" s="132"/>
      <c r="AG233" s="132"/>
      <c r="AH233" s="132"/>
      <c r="AI233" s="132"/>
      <c r="AJ233" s="132"/>
      <c r="AK233" s="132"/>
      <c r="AL233" s="132"/>
      <c r="AM233" s="132"/>
      <c r="AN233" s="132"/>
      <c r="AO233" s="132"/>
      <c r="AP233" s="132"/>
      <c r="AQ233" s="132"/>
      <c r="AR233" s="132"/>
      <c r="AS233" s="132"/>
      <c r="AT233" s="132"/>
      <c r="AU233" s="132"/>
      <c r="AV233" s="132"/>
      <c r="AW233" s="132"/>
      <c r="AX233" s="132"/>
      <c r="AY233" s="132"/>
      <c r="AZ233" s="132"/>
      <c r="BA233" s="132"/>
      <c r="BB233" s="132"/>
      <c r="BC233" s="132"/>
      <c r="BD233" s="132"/>
      <c r="BE233" s="132"/>
      <c r="BF233" s="132"/>
      <c r="BG233" s="132"/>
      <c r="BH233" s="132"/>
      <c r="BI233" s="132"/>
      <c r="BJ233" s="132"/>
      <c r="BK233" s="132"/>
      <c r="BL233" s="132"/>
      <c r="BM233" s="132"/>
      <c r="BN233" s="132"/>
      <c r="BO233" s="132"/>
      <c r="BP233" s="132"/>
      <c r="BQ233" s="132"/>
      <c r="BR233" s="132"/>
      <c r="BS233" s="132"/>
      <c r="BT233" s="132"/>
      <c r="BU233" s="132"/>
      <c r="BV233" s="132"/>
      <c r="BW233" s="132"/>
      <c r="BX233" s="132"/>
      <c r="BY233" s="132"/>
      <c r="BZ233" s="132"/>
      <c r="CA233" s="132"/>
      <c r="CB233" s="132"/>
      <c r="CC233" s="132"/>
      <c r="CD233" s="132"/>
      <c r="CE233" s="132"/>
      <c r="CF233" s="132"/>
      <c r="CG233" s="132"/>
      <c r="CH233" s="132"/>
      <c r="CI233" s="132"/>
      <c r="CJ233" s="132"/>
      <c r="CK233" s="132"/>
      <c r="CL233" s="132"/>
      <c r="CM233" s="132"/>
      <c r="CN233" s="132"/>
      <c r="CO233" s="132"/>
      <c r="CP233" s="132"/>
      <c r="CQ233" s="132"/>
    </row>
    <row r="234" ht="24" customHeight="1" outlineLevel="3" spans="1:95">
      <c r="A234" s="121"/>
      <c r="B234" s="122" t="s">
        <v>784</v>
      </c>
      <c r="C234" s="123" t="s">
        <v>1182</v>
      </c>
      <c r="D234" s="121" t="s">
        <v>1183</v>
      </c>
      <c r="E234" s="122" t="s">
        <v>1184</v>
      </c>
      <c r="F234" s="122"/>
      <c r="G234" s="122" t="s">
        <v>928</v>
      </c>
      <c r="H234" s="124">
        <f>X234+AA234+AD234+AG234+AJ234+AM234+AP234+AS234+AV234+AY234+BB234+BE234</f>
        <v>0</v>
      </c>
      <c r="I234" s="124">
        <f>Y234+AB234+AE234+AH234+AK234+AN234+AQ234+AT234+AW234+AZ234+BC234+BF234</f>
        <v>0</v>
      </c>
      <c r="J234" s="124">
        <f t="shared" si="2339"/>
        <v>0</v>
      </c>
      <c r="K234" s="124"/>
      <c r="L234" s="152"/>
      <c r="M234" s="152"/>
      <c r="N234" s="124"/>
      <c r="O234" s="124"/>
      <c r="P234" s="124"/>
      <c r="Q234" s="124"/>
      <c r="R234" s="124"/>
      <c r="S234" s="124"/>
      <c r="T234" s="124"/>
      <c r="U234" s="124"/>
      <c r="V234" s="124"/>
      <c r="W234" s="124"/>
      <c r="X234" s="124">
        <f>VLOOKUP($C234,'1 预算编制表单'!$C:$BJ,27,FALSE)</f>
        <v>0</v>
      </c>
      <c r="Y234" s="124">
        <f>X234-Z234</f>
        <v>0</v>
      </c>
      <c r="Z234" s="124">
        <f>SUM(Z235:Z239)</f>
        <v>0</v>
      </c>
      <c r="AA234" s="124">
        <f>VLOOKUP($C234,'1 预算编制表单'!$C:$BJ,30,FALSE)</f>
        <v>0</v>
      </c>
      <c r="AB234" s="124">
        <f>AA234-AC234</f>
        <v>0</v>
      </c>
      <c r="AC234" s="124">
        <f>SUM(AC235:AC239)</f>
        <v>0</v>
      </c>
      <c r="AD234" s="124">
        <f>VLOOKUP($C234,'1 预算编制表单'!$C:$BJ,33,FALSE)</f>
        <v>0</v>
      </c>
      <c r="AE234" s="124">
        <f>AD234-AF234</f>
        <v>0</v>
      </c>
      <c r="AF234" s="124">
        <f>SUM(AF235:AF239)</f>
        <v>0</v>
      </c>
      <c r="AG234" s="124">
        <f>VLOOKUP($C234,'1 预算编制表单'!$C:$BJ,36,FALSE)</f>
        <v>0</v>
      </c>
      <c r="AH234" s="124">
        <f>AG234-AI234</f>
        <v>0</v>
      </c>
      <c r="AI234" s="124">
        <f>SUM(AI235:AI239)</f>
        <v>0</v>
      </c>
      <c r="AJ234" s="124">
        <f>VLOOKUP($C234,'1 预算编制表单'!$C:$BJ,39,FALSE)</f>
        <v>0</v>
      </c>
      <c r="AK234" s="124">
        <f>AJ234-AL234</f>
        <v>0</v>
      </c>
      <c r="AL234" s="124">
        <f>SUM(AL235:AL239)</f>
        <v>0</v>
      </c>
      <c r="AM234" s="124">
        <f>VLOOKUP($C234,'1 预算编制表单'!$C:$BJ,42,FALSE)</f>
        <v>0</v>
      </c>
      <c r="AN234" s="124">
        <f>AM234-AO234</f>
        <v>0</v>
      </c>
      <c r="AO234" s="124">
        <f>SUM(AO235:AO239)</f>
        <v>0</v>
      </c>
      <c r="AP234" s="124">
        <f>VLOOKUP($C234,'1 预算编制表单'!$C:$BJ,45,FALSE)</f>
        <v>0</v>
      </c>
      <c r="AQ234" s="124">
        <f>AP234-AR234</f>
        <v>0</v>
      </c>
      <c r="AR234" s="124">
        <f>SUM(AR235:AR239)</f>
        <v>0</v>
      </c>
      <c r="AS234" s="124">
        <f>VLOOKUP($C234,'1 预算编制表单'!$C:$BJ,48,FALSE)</f>
        <v>0</v>
      </c>
      <c r="AT234" s="124">
        <f>AS234-AU234</f>
        <v>0</v>
      </c>
      <c r="AU234" s="124">
        <f>SUM(AU235:AU239)</f>
        <v>0</v>
      </c>
      <c r="AV234" s="124">
        <f>VLOOKUP($C234,'1 预算编制表单'!$C:$BJ,51,FALSE)</f>
        <v>0</v>
      </c>
      <c r="AW234" s="124">
        <f>AV234-AX234</f>
        <v>0</v>
      </c>
      <c r="AX234" s="124">
        <f>SUM(AX235:AX239)</f>
        <v>0</v>
      </c>
      <c r="AY234" s="124">
        <f>VLOOKUP($C234,'1 预算编制表单'!$C:$BJ,54,FALSE)</f>
        <v>0</v>
      </c>
      <c r="AZ234" s="124">
        <f>AY234-BA234</f>
        <v>0</v>
      </c>
      <c r="BA234" s="124">
        <f>SUM(BA235:BA239)</f>
        <v>0</v>
      </c>
      <c r="BB234" s="124">
        <f>VLOOKUP($C234,'1 预算编制表单'!$C:$BJ,57,FALSE)</f>
        <v>0</v>
      </c>
      <c r="BC234" s="124">
        <f>BB234-BD234</f>
        <v>0</v>
      </c>
      <c r="BD234" s="124">
        <f>SUM(BD235:BD239)</f>
        <v>0</v>
      </c>
      <c r="BE234" s="124">
        <f>VLOOKUP($C234,'1 预算编制表单'!$C:$BJ,60,FALSE)</f>
        <v>0</v>
      </c>
      <c r="BF234" s="124">
        <f>BE234-BG234</f>
        <v>0</v>
      </c>
      <c r="BG234" s="124">
        <f>SUM(BG235:BG239)</f>
        <v>0</v>
      </c>
      <c r="BH234" s="124">
        <f>VLOOKUP($C234,'1 预算编制表单'!$C:$BJ,27,FALSE)</f>
        <v>0</v>
      </c>
      <c r="BI234" s="124">
        <f>BH234-BJ234</f>
        <v>0</v>
      </c>
      <c r="BJ234" s="124">
        <f>SUM(BJ235:BJ239)</f>
        <v>0</v>
      </c>
      <c r="BK234" s="124">
        <f>VLOOKUP($C234,'1 预算编制表单'!$C:$BJ,30,FALSE)</f>
        <v>0</v>
      </c>
      <c r="BL234" s="124">
        <f>BK234-BM234</f>
        <v>0</v>
      </c>
      <c r="BM234" s="124">
        <f>SUM(BM235:BM239)</f>
        <v>0</v>
      </c>
      <c r="BN234" s="124">
        <f>VLOOKUP($C234,'1 预算编制表单'!$C:$BJ,33,FALSE)</f>
        <v>0</v>
      </c>
      <c r="BO234" s="124">
        <f>BN234-BP234</f>
        <v>0</v>
      </c>
      <c r="BP234" s="124">
        <f>SUM(BP235:BP239)</f>
        <v>0</v>
      </c>
      <c r="BQ234" s="124">
        <f>VLOOKUP($C234,'1 预算编制表单'!$C:$BJ,36,FALSE)</f>
        <v>0</v>
      </c>
      <c r="BR234" s="124">
        <f>BQ234-BS234</f>
        <v>0</v>
      </c>
      <c r="BS234" s="124">
        <f>SUM(BS235:BS239)</f>
        <v>0</v>
      </c>
      <c r="BT234" s="124">
        <f>VLOOKUP($C234,'1 预算编制表单'!$C:$BJ,39,FALSE)</f>
        <v>0</v>
      </c>
      <c r="BU234" s="124">
        <f>BT234-BV234</f>
        <v>0</v>
      </c>
      <c r="BV234" s="124">
        <f>SUM(BV235:BV239)</f>
        <v>0</v>
      </c>
      <c r="BW234" s="124">
        <f>VLOOKUP($C234,'1 预算编制表单'!$C:$BJ,42,FALSE)</f>
        <v>0</v>
      </c>
      <c r="BX234" s="124">
        <f>BW234-BY234</f>
        <v>0</v>
      </c>
      <c r="BY234" s="124">
        <f>SUM(BY235:BY239)</f>
        <v>0</v>
      </c>
      <c r="BZ234" s="124">
        <f>VLOOKUP($C234,'1 预算编制表单'!$C:$BJ,45,FALSE)</f>
        <v>0</v>
      </c>
      <c r="CA234" s="124">
        <f>BZ234-CB234</f>
        <v>0</v>
      </c>
      <c r="CB234" s="124">
        <f>SUM(CB235:CB239)</f>
        <v>0</v>
      </c>
      <c r="CC234" s="124">
        <f>VLOOKUP($C234,'1 预算编制表单'!$C:$BJ,48,FALSE)</f>
        <v>0</v>
      </c>
      <c r="CD234" s="124">
        <f>CC234-CE234</f>
        <v>0</v>
      </c>
      <c r="CE234" s="124">
        <f>SUM(CE235:CE239)</f>
        <v>0</v>
      </c>
      <c r="CF234" s="124">
        <f>VLOOKUP($C234,'1 预算编制表单'!$C:$BJ,51,FALSE)</f>
        <v>0</v>
      </c>
      <c r="CG234" s="124">
        <f>CF234-CH234</f>
        <v>0</v>
      </c>
      <c r="CH234" s="124">
        <f>SUM(CH235:CH239)</f>
        <v>0</v>
      </c>
      <c r="CI234" s="124">
        <f>VLOOKUP($C234,'1 预算编制表单'!$C:$BJ,54,FALSE)</f>
        <v>0</v>
      </c>
      <c r="CJ234" s="124">
        <f>CI234-CK234</f>
        <v>0</v>
      </c>
      <c r="CK234" s="124">
        <f>SUM(CK235:CK239)</f>
        <v>0</v>
      </c>
      <c r="CL234" s="124">
        <f>VLOOKUP($C234,'1 预算编制表单'!$C:$BJ,57,FALSE)</f>
        <v>0</v>
      </c>
      <c r="CM234" s="124">
        <f>CL234-CN234</f>
        <v>0</v>
      </c>
      <c r="CN234" s="124">
        <f>SUM(CN235:CN239)</f>
        <v>0</v>
      </c>
      <c r="CO234" s="124">
        <f>VLOOKUP($C234,'1 预算编制表单'!$C:$BJ,60,FALSE)</f>
        <v>0</v>
      </c>
      <c r="CP234" s="124">
        <f>CO234-CQ234</f>
        <v>0</v>
      </c>
      <c r="CQ234" s="124">
        <f>SUM(CQ235:CQ239)</f>
        <v>0</v>
      </c>
    </row>
    <row r="235" s="86" customFormat="1" ht="24" customHeight="1" outlineLevel="4" spans="1:95">
      <c r="A235" s="125"/>
      <c r="B235" s="126"/>
      <c r="C235" s="127"/>
      <c r="D235" s="125"/>
      <c r="E235" s="126"/>
      <c r="F235" s="126"/>
      <c r="G235" s="126"/>
      <c r="H235" s="128"/>
      <c r="I235" s="128"/>
      <c r="J235" s="128">
        <f t="shared" si="2339"/>
        <v>0</v>
      </c>
      <c r="K235" s="128">
        <v>1</v>
      </c>
      <c r="L235" s="153"/>
      <c r="M235" s="154">
        <f>IFERROR(VLOOKUP($L235,'2-2 引出数据_合同数据仓库'!$B$2:$BP$10000,3,FALSE),0)</f>
        <v>0</v>
      </c>
      <c r="N235" s="128"/>
      <c r="O235" s="154">
        <f>IFERROR(VLOOKUP((LEFT(VLOOKUP($L235,'2-2 引出数据_合同数据仓库'!$B$2:$BP$10000,64,FALSE),15)&amp;(RIGHT(VLOOKUP($L235,'2-2 引出数据_合同数据仓库'!$B$2:$BP$10000,64,FALSE),4)+1)),'2-2 引出数据_合同数据仓库'!$B$2:$BP$10000,3,FALSE),0)</f>
        <v>0</v>
      </c>
      <c r="P235" s="128"/>
      <c r="Q235" s="128">
        <f>IFERROR(VLOOKUP($L235,'2-2 引出数据_合同数据仓库'!$B$2:$BP$10000,28,FALSE),0)</f>
        <v>0</v>
      </c>
      <c r="R235" s="128">
        <f>IFERROR(VLOOKUP($L235,'2-2 引出数据_合同数据仓库'!$B$2:$BP$10000,29,FALSE),0)</f>
        <v>0</v>
      </c>
      <c r="S235" s="128">
        <f>IFERROR(VLOOKUP($L235,'2-2 引出数据_合同数据仓库'!$B$2:$BP$10000,4,FALSE),0)</f>
        <v>0</v>
      </c>
      <c r="T235" s="128"/>
      <c r="U235" s="128">
        <f>IFERROR(VLOOKUP($L235,'2-2 引出数据_合同数据仓库'!$B$2:$BP$10000,15,FALSE),0)</f>
        <v>0</v>
      </c>
      <c r="V235" s="128">
        <f t="shared" ref="V235:V238" si="2772">U235/(S235-R235+1)*365</f>
        <v>0</v>
      </c>
      <c r="W235" s="128"/>
      <c r="X235" s="160">
        <v>45658</v>
      </c>
      <c r="Y235" s="160">
        <f t="shared" ref="Y235:Y238" si="2773">X235+30</f>
        <v>45688</v>
      </c>
      <c r="Z235" s="164">
        <f t="shared" ref="Z235:Z238" si="2774">IFERROR(IF(($R235-Y235)&gt;=0,0,IF(($S235-X235)&lt;0,0,IF(AND(($S235-Y235)&gt;0,(X235-$R235)&gt;0),$V235/365*(Y235-X235+1),IF(AND(($S235-Y235)&lt;=0,(X235-$R235)&gt;0),$V235/365*($S235-X235+1),$V235/365*(Y235-$R235+1))))),0)</f>
        <v>0</v>
      </c>
      <c r="AA235" s="160">
        <f t="shared" ref="AA235:AA238" si="2775">Y235+1</f>
        <v>45689</v>
      </c>
      <c r="AB235" s="160">
        <f t="shared" ref="AB235:AB238" si="2776">AA235+27</f>
        <v>45716</v>
      </c>
      <c r="AC235" s="164">
        <f t="shared" ref="AC235:AC238" si="2777">IFERROR(IF(($R235-AB235)&gt;=0,0,IF(($S235-AA235)&lt;0,0,IF(AND(($S235-AB235)&gt;0,(AA235-$R235)&gt;0),$V235/365*(AB235-AA235+1),IF(AND(($S235-AB235)&lt;=0,(AA235-$R235)&gt;0),$V235/365*($S235-AA235+1),$V235/365*(AB235-$R235+1))))),0)</f>
        <v>0</v>
      </c>
      <c r="AD235" s="160">
        <f t="shared" ref="AD235:AD238" si="2778">AB235+1</f>
        <v>45717</v>
      </c>
      <c r="AE235" s="160">
        <f t="shared" ref="AE235:AE238" si="2779">AD235+30</f>
        <v>45747</v>
      </c>
      <c r="AF235" s="164">
        <f t="shared" ref="AF235:AF238" si="2780">IFERROR(IF(($R235-AE235)&gt;=0,0,IF(($S235-AD235)&lt;0,0,IF(AND(($S235-AE235)&gt;0,(AD235-$R235)&gt;0),$V235/365*(AE235-AD235+1),IF(AND(($S235-AE235)&lt;=0,(AD235-$R235)&gt;0),$V235/365*($S235-AD235+1),$V235/365*(AE235-$R235+1))))),0)</f>
        <v>0</v>
      </c>
      <c r="AG235" s="160">
        <f t="shared" ref="AG235:AG238" si="2781">AE235+1</f>
        <v>45748</v>
      </c>
      <c r="AH235" s="160">
        <f t="shared" ref="AH235:AH238" si="2782">AG235+29</f>
        <v>45777</v>
      </c>
      <c r="AI235" s="164">
        <f t="shared" ref="AI235:AI238" si="2783">IFERROR(IF(($R235-AH235)&gt;=0,0,IF(($S235-AG235)&lt;0,0,IF(AND(($S235-AH235)&gt;0,(AG235-$R235)&gt;0),$V235/365*(AH235-AG235+1),IF(AND(($S235-AH235)&lt;=0,(AG235-$R235)&gt;0),$V235/365*($S235-AG235+1),$V235/365*(AH235-$R235+1))))),0)</f>
        <v>0</v>
      </c>
      <c r="AJ235" s="160">
        <f t="shared" ref="AJ235:AJ238" si="2784">AH235+1</f>
        <v>45778</v>
      </c>
      <c r="AK235" s="160">
        <f t="shared" ref="AK235:AK238" si="2785">AJ235+30</f>
        <v>45808</v>
      </c>
      <c r="AL235" s="164">
        <f t="shared" ref="AL235:AL238" si="2786">IFERROR(IF(($R235-AK235)&gt;=0,0,IF(($S235-AJ235)&lt;0,0,IF(AND(($S235-AK235)&gt;0,(AJ235-$R235)&gt;0),$V235/365*(AK235-AJ235+1),IF(AND(($S235-AK235)&lt;=0,(AJ235-$R235)&gt;0),$V235/365*($S235-AJ235+1),$V235/365*(AK235-$R235+1))))),0)</f>
        <v>0</v>
      </c>
      <c r="AM235" s="160">
        <f t="shared" ref="AM235:AM238" si="2787">AK235+1</f>
        <v>45809</v>
      </c>
      <c r="AN235" s="160">
        <f t="shared" ref="AN235:AN238" si="2788">AM235+29</f>
        <v>45838</v>
      </c>
      <c r="AO235" s="164">
        <f t="shared" ref="AO235:AO238" si="2789">IFERROR(IF(($R235-AN235)&gt;=0,0,IF(($S235-AM235)&lt;0,0,IF(AND(($S235-AN235)&gt;0,(AM235-$R235)&gt;0),$V235/365*(AN235-AM235+1),IF(AND(($S235-AN235)&lt;=0,(AM235-$R235)&gt;0),$V235/365*($S235-AM235+1),$V235/365*(AN235-$R235+1))))),0)</f>
        <v>0</v>
      </c>
      <c r="AP235" s="160">
        <f t="shared" ref="AP235:AP238" si="2790">AN235+1</f>
        <v>45839</v>
      </c>
      <c r="AQ235" s="160">
        <f t="shared" ref="AQ235:AQ238" si="2791">AP235+30</f>
        <v>45869</v>
      </c>
      <c r="AR235" s="164">
        <f t="shared" ref="AR235:AR238" si="2792">IFERROR(IF(($R235-AQ235)&gt;=0,0,IF(($S235-AP235)&lt;0,0,IF(AND(($S235-AQ235)&gt;0,(AP235-$R235)&gt;0),$V235/365*(AQ235-AP235+1),IF(AND(($S235-AQ235)&lt;=0,(AP235-$R235)&gt;0),$V235/365*($S235-AP235+1),$V235/365*(AQ235-$R235+1))))),0)</f>
        <v>0</v>
      </c>
      <c r="AS235" s="160">
        <f t="shared" ref="AS235:AS238" si="2793">AQ235+1</f>
        <v>45870</v>
      </c>
      <c r="AT235" s="160">
        <f t="shared" ref="AT235:AT238" si="2794">AS235+30</f>
        <v>45900</v>
      </c>
      <c r="AU235" s="164">
        <f t="shared" ref="AU235:AU238" si="2795">IFERROR(IF(($R235-AT235)&gt;=0,0,IF(($S235-AS235)&lt;0,0,IF(AND(($S235-AT235)&gt;0,(AS235-$R235)&gt;0),$V235/365*(AT235-AS235+1),IF(AND(($S235-AT235)&lt;=0,(AS235-$R235)&gt;0),$V235/365*($S235-AS235+1),$V235/365*(AT235-$R235+1))))),0)</f>
        <v>0</v>
      </c>
      <c r="AV235" s="160">
        <f t="shared" ref="AV235:AV238" si="2796">AT235+1</f>
        <v>45901</v>
      </c>
      <c r="AW235" s="160">
        <f t="shared" ref="AW235:AW238" si="2797">AV235+29</f>
        <v>45930</v>
      </c>
      <c r="AX235" s="164">
        <f t="shared" ref="AX235:AX238" si="2798">IFERROR(IF(($R235-AW235)&gt;=0,0,IF(($S235-AV235)&lt;0,0,IF(AND(($S235-AW235)&gt;0,(AV235-$R235)&gt;0),$V235/365*(AW235-AV235+1),IF(AND(($S235-AW235)&lt;=0,(AV235-$R235)&gt;0),$V235/365*($S235-AV235+1),$V235/365*(AW235-$R235+1))))),0)</f>
        <v>0</v>
      </c>
      <c r="AY235" s="160">
        <f t="shared" ref="AY235:AY238" si="2799">AW235+1</f>
        <v>45931</v>
      </c>
      <c r="AZ235" s="160">
        <f t="shared" ref="AZ235:AZ238" si="2800">AY235+30</f>
        <v>45961</v>
      </c>
      <c r="BA235" s="164">
        <f t="shared" ref="BA235:BA238" si="2801">IFERROR(IF(($R235-AZ235)&gt;=0,0,IF(($S235-AY235)&lt;0,0,IF(AND(($S235-AZ235)&gt;0,(AY235-$R235)&gt;0),$V235/365*(AZ235-AY235+1),IF(AND(($S235-AZ235)&lt;=0,(AY235-$R235)&gt;0),$V235/365*($S235-AY235+1),$V235/365*(AZ235-$R235+1))))),0)</f>
        <v>0</v>
      </c>
      <c r="BB235" s="160">
        <f t="shared" ref="BB235:BB238" si="2802">AZ235+1</f>
        <v>45962</v>
      </c>
      <c r="BC235" s="160">
        <f t="shared" ref="BC235:BC238" si="2803">BB235+29</f>
        <v>45991</v>
      </c>
      <c r="BD235" s="164">
        <f t="shared" ref="BD235:BD238" si="2804">IFERROR(IF(($R235-BC235)&gt;=0,0,IF(($S235-BB235)&lt;0,0,IF(AND(($S235-BC235)&gt;0,(BB235-$R235)&gt;0),$V235/365*(BC235-BB235+1),IF(AND(($S235-BC235)&lt;=0,(BB235-$R235)&gt;0),$V235/365*($S235-BB235+1),$V235/365*(BC235-$R235+1))))),0)</f>
        <v>0</v>
      </c>
      <c r="BE235" s="160">
        <f t="shared" ref="BE235:BE238" si="2805">BC235+1</f>
        <v>45992</v>
      </c>
      <c r="BF235" s="160">
        <f t="shared" ref="BF235:BF238" si="2806">BE235+30</f>
        <v>46022</v>
      </c>
      <c r="BG235" s="164">
        <f t="shared" ref="BG235:BG238" si="2807">IFERROR(IF(($R235-BF235)&gt;=0,0,IF(($S235-BE235)&lt;0,0,IF(AND(($S235-BF235)&gt;0,(BE235-$R235)&gt;0),$V235/365*(BF235-BE235+1),IF(AND(($S235-BF235)&lt;=0,(BE235-$R235)&gt;0),$V235/365*($S235-BE235+1),$V235/365*(BF235-$R235+1))))),0)</f>
        <v>0</v>
      </c>
      <c r="BH235" s="160">
        <v>46023</v>
      </c>
      <c r="BI235" s="160">
        <f t="shared" ref="BI235:BI238" si="2808">BH235+30</f>
        <v>46053</v>
      </c>
      <c r="BJ235" s="164">
        <f t="shared" ref="BJ235:BJ238" si="2809">IFERROR(IF(($R235-BI235)&gt;=0,0,IF(($S235-BH235)&lt;0,0,IF(AND(($S235-BI235)&gt;0,(BH235-$R235)&gt;0),$V235/365*(BI235-BH235+1),IF(AND(($S235-BI235)&lt;=0,(BH235-$R235)&gt;0),$V235/365*($S235-BH235+1),$V235/365*(BI235-$R235+1))))),0)</f>
        <v>0</v>
      </c>
      <c r="BK235" s="160">
        <f t="shared" ref="BK235:BK238" si="2810">BI235+1</f>
        <v>46054</v>
      </c>
      <c r="BL235" s="160">
        <f t="shared" ref="BL235:BL238" si="2811">BK235+27</f>
        <v>46081</v>
      </c>
      <c r="BM235" s="164">
        <f t="shared" ref="BM235:BM238" si="2812">IFERROR(IF(($R235-BL235)&gt;=0,0,IF(($S235-BK235)&lt;0,0,IF(AND(($S235-BL235)&gt;0,(BK235-$R235)&gt;0),$V235/365*(BL235-BK235+1),IF(AND(($S235-BL235)&lt;=0,(BK235-$R235)&gt;0),$V235/365*($S235-BK235+1),$V235/365*(BL235-$R235+1))))),0)</f>
        <v>0</v>
      </c>
      <c r="BN235" s="160">
        <f t="shared" ref="BN235:BN238" si="2813">BL235+1</f>
        <v>46082</v>
      </c>
      <c r="BO235" s="160">
        <f t="shared" ref="BO235:BO238" si="2814">BN235+30</f>
        <v>46112</v>
      </c>
      <c r="BP235" s="164">
        <f t="shared" ref="BP235:BP238" si="2815">IFERROR(IF(($R235-BO235)&gt;=0,0,IF(($S235-BN235)&lt;0,0,IF(AND(($S235-BO235)&gt;0,(BN235-$R235)&gt;0),$V235/365*(BO235-BN235+1),IF(AND(($S235-BO235)&lt;=0,(BN235-$R235)&gt;0),$V235/365*($S235-BN235+1),$V235/365*(BO235-$R235+1))))),0)</f>
        <v>0</v>
      </c>
      <c r="BQ235" s="160">
        <f t="shared" ref="BQ235:BQ238" si="2816">BO235+1</f>
        <v>46113</v>
      </c>
      <c r="BR235" s="160">
        <f t="shared" ref="BR235:BR238" si="2817">BQ235+29</f>
        <v>46142</v>
      </c>
      <c r="BS235" s="164">
        <f t="shared" ref="BS235:BS238" si="2818">IFERROR(IF(($R235-BR235)&gt;=0,0,IF(($S235-BQ235)&lt;0,0,IF(AND(($S235-BR235)&gt;0,(BQ235-$R235)&gt;0),$V235/365*(BR235-BQ235+1),IF(AND(($S235-BR235)&lt;=0,(BQ235-$R235)&gt;0),$V235/365*($S235-BQ235+1),$V235/365*(BR235-$R235+1))))),0)</f>
        <v>0</v>
      </c>
      <c r="BT235" s="160">
        <f t="shared" ref="BT235:BT238" si="2819">BR235+1</f>
        <v>46143</v>
      </c>
      <c r="BU235" s="160">
        <f t="shared" ref="BU235:BU238" si="2820">BT235+30</f>
        <v>46173</v>
      </c>
      <c r="BV235" s="164">
        <f t="shared" ref="BV235:BV238" si="2821">IFERROR(IF(($R235-BU235)&gt;=0,0,IF(($S235-BT235)&lt;0,0,IF(AND(($S235-BU235)&gt;0,(BT235-$R235)&gt;0),$V235/365*(BU235-BT235+1),IF(AND(($S235-BU235)&lt;=0,(BT235-$R235)&gt;0),$V235/365*($S235-BT235+1),$V235/365*(BU235-$R235+1))))),0)</f>
        <v>0</v>
      </c>
      <c r="BW235" s="160">
        <f t="shared" ref="BW235:BW238" si="2822">BU235+1</f>
        <v>46174</v>
      </c>
      <c r="BX235" s="160">
        <f t="shared" ref="BX235:BX238" si="2823">BW235+29</f>
        <v>46203</v>
      </c>
      <c r="BY235" s="164">
        <f t="shared" ref="BY235:BY238" si="2824">IFERROR(IF(($R235-BX235)&gt;=0,0,IF(($S235-BW235)&lt;0,0,IF(AND(($S235-BX235)&gt;0,(BW235-$R235)&gt;0),$V235/365*(BX235-BW235+1),IF(AND(($S235-BX235)&lt;=0,(BW235-$R235)&gt;0),$V235/365*($S235-BW235+1),$V235/365*(BX235-$R235+1))))),0)</f>
        <v>0</v>
      </c>
      <c r="BZ235" s="160">
        <f t="shared" ref="BZ235:BZ238" si="2825">BX235+1</f>
        <v>46204</v>
      </c>
      <c r="CA235" s="160">
        <f t="shared" ref="CA235:CA238" si="2826">BZ235+30</f>
        <v>46234</v>
      </c>
      <c r="CB235" s="164">
        <f t="shared" ref="CB235:CB238" si="2827">IFERROR(IF(($R235-CA235)&gt;=0,0,IF(($S235-BZ235)&lt;0,0,IF(AND(($S235-CA235)&gt;0,(BZ235-$R235)&gt;0),$V235/365*(CA235-BZ235+1),IF(AND(($S235-CA235)&lt;=0,(BZ235-$R235)&gt;0),$V235/365*($S235-BZ235+1),$V235/365*(CA235-$R235+1))))),0)</f>
        <v>0</v>
      </c>
      <c r="CC235" s="160">
        <f t="shared" ref="CC235:CC238" si="2828">CA235+1</f>
        <v>46235</v>
      </c>
      <c r="CD235" s="160">
        <f t="shared" ref="CD235:CD238" si="2829">CC235+30</f>
        <v>46265</v>
      </c>
      <c r="CE235" s="164">
        <f t="shared" ref="CE235:CE238" si="2830">IFERROR(IF(($R235-CD235)&gt;=0,0,IF(($S235-CC235)&lt;0,0,IF(AND(($S235-CD235)&gt;0,(CC235-$R235)&gt;0),$V235/365*(CD235-CC235+1),IF(AND(($S235-CD235)&lt;=0,(CC235-$R235)&gt;0),$V235/365*($S235-CC235+1),$V235/365*(CD235-$R235+1))))),0)</f>
        <v>0</v>
      </c>
      <c r="CF235" s="160">
        <f t="shared" ref="CF235:CF238" si="2831">CD235+1</f>
        <v>46266</v>
      </c>
      <c r="CG235" s="160">
        <f t="shared" ref="CG235:CG238" si="2832">CF235+29</f>
        <v>46295</v>
      </c>
      <c r="CH235" s="164">
        <f t="shared" ref="CH235:CH238" si="2833">IFERROR(IF(($R235-CG235)&gt;=0,0,IF(($S235-CF235)&lt;0,0,IF(AND(($S235-CG235)&gt;0,(CF235-$R235)&gt;0),$V235/365*(CG235-CF235+1),IF(AND(($S235-CG235)&lt;=0,(CF235-$R235)&gt;0),$V235/365*($S235-CF235+1),$V235/365*(CG235-$R235+1))))),0)</f>
        <v>0</v>
      </c>
      <c r="CI235" s="160">
        <f t="shared" ref="CI235:CI238" si="2834">CG235+1</f>
        <v>46296</v>
      </c>
      <c r="CJ235" s="160">
        <f t="shared" ref="CJ235:CJ238" si="2835">CI235+30</f>
        <v>46326</v>
      </c>
      <c r="CK235" s="164">
        <f t="shared" ref="CK235:CK238" si="2836">IFERROR(IF(($R235-CJ235)&gt;=0,0,IF(($S235-CI235)&lt;0,0,IF(AND(($S235-CJ235)&gt;0,(CI235-$R235)&gt;0),$V235/365*(CJ235-CI235+1),IF(AND(($S235-CJ235)&lt;=0,(CI235-$R235)&gt;0),$V235/365*($S235-CI235+1),$V235/365*(CJ235-$R235+1))))),0)</f>
        <v>0</v>
      </c>
      <c r="CL235" s="160">
        <f t="shared" ref="CL235:CL238" si="2837">CJ235+1</f>
        <v>46327</v>
      </c>
      <c r="CM235" s="160">
        <f t="shared" ref="CM235:CM238" si="2838">CL235+29</f>
        <v>46356</v>
      </c>
      <c r="CN235" s="164">
        <f t="shared" ref="CN235:CN238" si="2839">IFERROR(IF(($R235-CM235)&gt;=0,0,IF(($S235-CL235)&lt;0,0,IF(AND(($S235-CM235)&gt;0,(CL235-$R235)&gt;0),$V235/365*(CM235-CL235+1),IF(AND(($S235-CM235)&lt;=0,(CL235-$R235)&gt;0),$V235/365*($S235-CL235+1),$V235/365*(CM235-$R235+1))))),0)</f>
        <v>0</v>
      </c>
      <c r="CO235" s="160">
        <f t="shared" ref="CO235:CO238" si="2840">CM235+1</f>
        <v>46357</v>
      </c>
      <c r="CP235" s="160">
        <f t="shared" ref="CP235:CP238" si="2841">CO235+30</f>
        <v>46387</v>
      </c>
      <c r="CQ235" s="164">
        <f t="shared" ref="CQ235:CQ238" si="2842">IFERROR(IF(($R235-CP235)&gt;=0,0,IF(($S235-CO235)&lt;0,0,IF(AND(($S235-CP235)&gt;0,(CO235-$R235)&gt;0),$V235/365*(CP235-CO235+1),IF(AND(($S235-CP235)&lt;=0,(CO235-$R235)&gt;0),$V235/365*($S235-CO235+1),$V235/365*(CP235-$R235+1))))),0)</f>
        <v>0</v>
      </c>
    </row>
    <row r="236" s="86" customFormat="1" ht="24" customHeight="1" outlineLevel="4" spans="1:95">
      <c r="A236" s="125"/>
      <c r="B236" s="126"/>
      <c r="C236" s="127"/>
      <c r="D236" s="125"/>
      <c r="E236" s="126"/>
      <c r="F236" s="126"/>
      <c r="G236" s="126"/>
      <c r="H236" s="128"/>
      <c r="I236" s="128"/>
      <c r="J236" s="128">
        <f t="shared" si="2339"/>
        <v>0</v>
      </c>
      <c r="K236" s="128">
        <f t="shared" ref="K236:K238" si="2843">K235+1</f>
        <v>2</v>
      </c>
      <c r="L236" s="153"/>
      <c r="M236" s="154">
        <f>IFERROR(VLOOKUP($L236,'2-2 引出数据_合同数据仓库'!$B$2:$BP$10000,3,FALSE),0)</f>
        <v>0</v>
      </c>
      <c r="N236" s="128"/>
      <c r="O236" s="154">
        <f>IFERROR(VLOOKUP((LEFT(VLOOKUP($L236,'2-2 引出数据_合同数据仓库'!$B$2:$BP$10000,64,FALSE),15)&amp;(RIGHT(VLOOKUP($L236,'2-2 引出数据_合同数据仓库'!$B$2:$BP$10000,64,FALSE),4)+1)),'2-2 引出数据_合同数据仓库'!$B$2:$BP$10000,3,FALSE),0)</f>
        <v>0</v>
      </c>
      <c r="P236" s="128"/>
      <c r="Q236" s="128">
        <f>IFERROR(VLOOKUP($L236,'2-2 引出数据_合同数据仓库'!$B$2:$BP$10000,28,FALSE),0)</f>
        <v>0</v>
      </c>
      <c r="R236" s="128">
        <f>IFERROR(VLOOKUP($L236,'2-2 引出数据_合同数据仓库'!$B$2:$BP$10000,29,FALSE),0)</f>
        <v>0</v>
      </c>
      <c r="S236" s="128">
        <f>IFERROR(VLOOKUP($L236,'2-2 引出数据_合同数据仓库'!$B$2:$BP$10000,4,FALSE),0)</f>
        <v>0</v>
      </c>
      <c r="T236" s="128"/>
      <c r="U236" s="128">
        <f>IFERROR(VLOOKUP($L236,'2-2 引出数据_合同数据仓库'!$B$2:$BP$10000,15,FALSE),0)</f>
        <v>0</v>
      </c>
      <c r="V236" s="128">
        <f t="shared" si="2772"/>
        <v>0</v>
      </c>
      <c r="W236" s="128"/>
      <c r="X236" s="160">
        <v>45658</v>
      </c>
      <c r="Y236" s="160">
        <f t="shared" si="2773"/>
        <v>45688</v>
      </c>
      <c r="Z236" s="164">
        <f t="shared" si="2774"/>
        <v>0</v>
      </c>
      <c r="AA236" s="160">
        <f t="shared" si="2775"/>
        <v>45689</v>
      </c>
      <c r="AB236" s="160">
        <f t="shared" si="2776"/>
        <v>45716</v>
      </c>
      <c r="AC236" s="164">
        <f t="shared" si="2777"/>
        <v>0</v>
      </c>
      <c r="AD236" s="160">
        <f t="shared" si="2778"/>
        <v>45717</v>
      </c>
      <c r="AE236" s="160">
        <f t="shared" si="2779"/>
        <v>45747</v>
      </c>
      <c r="AF236" s="164">
        <f t="shared" si="2780"/>
        <v>0</v>
      </c>
      <c r="AG236" s="160">
        <f t="shared" si="2781"/>
        <v>45748</v>
      </c>
      <c r="AH236" s="160">
        <f t="shared" si="2782"/>
        <v>45777</v>
      </c>
      <c r="AI236" s="164">
        <f t="shared" si="2783"/>
        <v>0</v>
      </c>
      <c r="AJ236" s="160">
        <f t="shared" si="2784"/>
        <v>45778</v>
      </c>
      <c r="AK236" s="160">
        <f t="shared" si="2785"/>
        <v>45808</v>
      </c>
      <c r="AL236" s="164">
        <f t="shared" si="2786"/>
        <v>0</v>
      </c>
      <c r="AM236" s="160">
        <f t="shared" si="2787"/>
        <v>45809</v>
      </c>
      <c r="AN236" s="160">
        <f t="shared" si="2788"/>
        <v>45838</v>
      </c>
      <c r="AO236" s="164">
        <f t="shared" si="2789"/>
        <v>0</v>
      </c>
      <c r="AP236" s="160">
        <f t="shared" si="2790"/>
        <v>45839</v>
      </c>
      <c r="AQ236" s="160">
        <f t="shared" si="2791"/>
        <v>45869</v>
      </c>
      <c r="AR236" s="164">
        <f t="shared" si="2792"/>
        <v>0</v>
      </c>
      <c r="AS236" s="160">
        <f t="shared" si="2793"/>
        <v>45870</v>
      </c>
      <c r="AT236" s="160">
        <f t="shared" si="2794"/>
        <v>45900</v>
      </c>
      <c r="AU236" s="164">
        <f t="shared" si="2795"/>
        <v>0</v>
      </c>
      <c r="AV236" s="160">
        <f t="shared" si="2796"/>
        <v>45901</v>
      </c>
      <c r="AW236" s="160">
        <f t="shared" si="2797"/>
        <v>45930</v>
      </c>
      <c r="AX236" s="164">
        <f t="shared" si="2798"/>
        <v>0</v>
      </c>
      <c r="AY236" s="160">
        <f t="shared" si="2799"/>
        <v>45931</v>
      </c>
      <c r="AZ236" s="160">
        <f t="shared" si="2800"/>
        <v>45961</v>
      </c>
      <c r="BA236" s="164">
        <f t="shared" si="2801"/>
        <v>0</v>
      </c>
      <c r="BB236" s="160">
        <f t="shared" si="2802"/>
        <v>45962</v>
      </c>
      <c r="BC236" s="160">
        <f t="shared" si="2803"/>
        <v>45991</v>
      </c>
      <c r="BD236" s="164">
        <f t="shared" si="2804"/>
        <v>0</v>
      </c>
      <c r="BE236" s="160">
        <f t="shared" si="2805"/>
        <v>45992</v>
      </c>
      <c r="BF236" s="160">
        <f t="shared" si="2806"/>
        <v>46022</v>
      </c>
      <c r="BG236" s="164">
        <f t="shared" si="2807"/>
        <v>0</v>
      </c>
      <c r="BH236" s="160">
        <v>46023</v>
      </c>
      <c r="BI236" s="160">
        <f t="shared" si="2808"/>
        <v>46053</v>
      </c>
      <c r="BJ236" s="164">
        <f t="shared" si="2809"/>
        <v>0</v>
      </c>
      <c r="BK236" s="160">
        <f t="shared" si="2810"/>
        <v>46054</v>
      </c>
      <c r="BL236" s="160">
        <f t="shared" si="2811"/>
        <v>46081</v>
      </c>
      <c r="BM236" s="164">
        <f t="shared" si="2812"/>
        <v>0</v>
      </c>
      <c r="BN236" s="160">
        <f t="shared" si="2813"/>
        <v>46082</v>
      </c>
      <c r="BO236" s="160">
        <f t="shared" si="2814"/>
        <v>46112</v>
      </c>
      <c r="BP236" s="164">
        <f t="shared" si="2815"/>
        <v>0</v>
      </c>
      <c r="BQ236" s="160">
        <f t="shared" si="2816"/>
        <v>46113</v>
      </c>
      <c r="BR236" s="160">
        <f t="shared" si="2817"/>
        <v>46142</v>
      </c>
      <c r="BS236" s="164">
        <f t="shared" si="2818"/>
        <v>0</v>
      </c>
      <c r="BT236" s="160">
        <f t="shared" si="2819"/>
        <v>46143</v>
      </c>
      <c r="BU236" s="160">
        <f t="shared" si="2820"/>
        <v>46173</v>
      </c>
      <c r="BV236" s="164">
        <f t="shared" si="2821"/>
        <v>0</v>
      </c>
      <c r="BW236" s="160">
        <f t="shared" si="2822"/>
        <v>46174</v>
      </c>
      <c r="BX236" s="160">
        <f t="shared" si="2823"/>
        <v>46203</v>
      </c>
      <c r="BY236" s="164">
        <f t="shared" si="2824"/>
        <v>0</v>
      </c>
      <c r="BZ236" s="160">
        <f t="shared" si="2825"/>
        <v>46204</v>
      </c>
      <c r="CA236" s="160">
        <f t="shared" si="2826"/>
        <v>46234</v>
      </c>
      <c r="CB236" s="164">
        <f t="shared" si="2827"/>
        <v>0</v>
      </c>
      <c r="CC236" s="160">
        <f t="shared" si="2828"/>
        <v>46235</v>
      </c>
      <c r="CD236" s="160">
        <f t="shared" si="2829"/>
        <v>46265</v>
      </c>
      <c r="CE236" s="164">
        <f t="shared" si="2830"/>
        <v>0</v>
      </c>
      <c r="CF236" s="160">
        <f t="shared" si="2831"/>
        <v>46266</v>
      </c>
      <c r="CG236" s="160">
        <f t="shared" si="2832"/>
        <v>46295</v>
      </c>
      <c r="CH236" s="164">
        <f t="shared" si="2833"/>
        <v>0</v>
      </c>
      <c r="CI236" s="160">
        <f t="shared" si="2834"/>
        <v>46296</v>
      </c>
      <c r="CJ236" s="160">
        <f t="shared" si="2835"/>
        <v>46326</v>
      </c>
      <c r="CK236" s="164">
        <f t="shared" si="2836"/>
        <v>0</v>
      </c>
      <c r="CL236" s="160">
        <f t="shared" si="2837"/>
        <v>46327</v>
      </c>
      <c r="CM236" s="160">
        <f t="shared" si="2838"/>
        <v>46356</v>
      </c>
      <c r="CN236" s="164">
        <f t="shared" si="2839"/>
        <v>0</v>
      </c>
      <c r="CO236" s="160">
        <f t="shared" si="2840"/>
        <v>46357</v>
      </c>
      <c r="CP236" s="160">
        <f t="shared" si="2841"/>
        <v>46387</v>
      </c>
      <c r="CQ236" s="164">
        <f t="shared" si="2842"/>
        <v>0</v>
      </c>
    </row>
    <row r="237" s="86" customFormat="1" ht="24" customHeight="1" outlineLevel="4" spans="1:95">
      <c r="A237" s="125"/>
      <c r="B237" s="126"/>
      <c r="C237" s="127"/>
      <c r="D237" s="125"/>
      <c r="E237" s="126"/>
      <c r="F237" s="126"/>
      <c r="G237" s="126"/>
      <c r="H237" s="128"/>
      <c r="I237" s="128"/>
      <c r="J237" s="128">
        <f t="shared" si="2339"/>
        <v>0</v>
      </c>
      <c r="K237" s="128">
        <f t="shared" si="2843"/>
        <v>3</v>
      </c>
      <c r="L237" s="153"/>
      <c r="M237" s="154">
        <f>IFERROR(VLOOKUP($L237,'2-2 引出数据_合同数据仓库'!$B$2:$BP$10000,3,FALSE),0)</f>
        <v>0</v>
      </c>
      <c r="N237" s="128"/>
      <c r="O237" s="154">
        <f>IFERROR(VLOOKUP((LEFT(VLOOKUP($L237,'2-2 引出数据_合同数据仓库'!$B$2:$BP$10000,64,FALSE),15)&amp;(RIGHT(VLOOKUP($L237,'2-2 引出数据_合同数据仓库'!$B$2:$BP$10000,64,FALSE),4)+1)),'2-2 引出数据_合同数据仓库'!$B$2:$BP$10000,3,FALSE),0)</f>
        <v>0</v>
      </c>
      <c r="P237" s="128"/>
      <c r="Q237" s="128">
        <f>IFERROR(VLOOKUP($L237,'2-2 引出数据_合同数据仓库'!$B$2:$BP$10000,28,FALSE),0)</f>
        <v>0</v>
      </c>
      <c r="R237" s="128">
        <f>IFERROR(VLOOKUP($L237,'2-2 引出数据_合同数据仓库'!$B$2:$BP$10000,29,FALSE),0)</f>
        <v>0</v>
      </c>
      <c r="S237" s="128">
        <f>IFERROR(VLOOKUP($L237,'2-2 引出数据_合同数据仓库'!$B$2:$BP$10000,4,FALSE),0)</f>
        <v>0</v>
      </c>
      <c r="T237" s="128"/>
      <c r="U237" s="128">
        <f>IFERROR(VLOOKUP($L237,'2-2 引出数据_合同数据仓库'!$B$2:$BP$10000,15,FALSE),0)</f>
        <v>0</v>
      </c>
      <c r="V237" s="128">
        <f t="shared" si="2772"/>
        <v>0</v>
      </c>
      <c r="W237" s="128"/>
      <c r="X237" s="160">
        <v>45658</v>
      </c>
      <c r="Y237" s="160">
        <f t="shared" si="2773"/>
        <v>45688</v>
      </c>
      <c r="Z237" s="164">
        <f t="shared" si="2774"/>
        <v>0</v>
      </c>
      <c r="AA237" s="160">
        <f t="shared" si="2775"/>
        <v>45689</v>
      </c>
      <c r="AB237" s="160">
        <f t="shared" si="2776"/>
        <v>45716</v>
      </c>
      <c r="AC237" s="164">
        <f t="shared" si="2777"/>
        <v>0</v>
      </c>
      <c r="AD237" s="160">
        <f t="shared" si="2778"/>
        <v>45717</v>
      </c>
      <c r="AE237" s="160">
        <f t="shared" si="2779"/>
        <v>45747</v>
      </c>
      <c r="AF237" s="164">
        <f t="shared" si="2780"/>
        <v>0</v>
      </c>
      <c r="AG237" s="160">
        <f t="shared" si="2781"/>
        <v>45748</v>
      </c>
      <c r="AH237" s="160">
        <f t="shared" si="2782"/>
        <v>45777</v>
      </c>
      <c r="AI237" s="164">
        <f t="shared" si="2783"/>
        <v>0</v>
      </c>
      <c r="AJ237" s="160">
        <f t="shared" si="2784"/>
        <v>45778</v>
      </c>
      <c r="AK237" s="160">
        <f t="shared" si="2785"/>
        <v>45808</v>
      </c>
      <c r="AL237" s="164">
        <f t="shared" si="2786"/>
        <v>0</v>
      </c>
      <c r="AM237" s="160">
        <f t="shared" si="2787"/>
        <v>45809</v>
      </c>
      <c r="AN237" s="160">
        <f t="shared" si="2788"/>
        <v>45838</v>
      </c>
      <c r="AO237" s="164">
        <f t="shared" si="2789"/>
        <v>0</v>
      </c>
      <c r="AP237" s="160">
        <f t="shared" si="2790"/>
        <v>45839</v>
      </c>
      <c r="AQ237" s="160">
        <f t="shared" si="2791"/>
        <v>45869</v>
      </c>
      <c r="AR237" s="164">
        <f t="shared" si="2792"/>
        <v>0</v>
      </c>
      <c r="AS237" s="160">
        <f t="shared" si="2793"/>
        <v>45870</v>
      </c>
      <c r="AT237" s="160">
        <f t="shared" si="2794"/>
        <v>45900</v>
      </c>
      <c r="AU237" s="164">
        <f t="shared" si="2795"/>
        <v>0</v>
      </c>
      <c r="AV237" s="160">
        <f t="shared" si="2796"/>
        <v>45901</v>
      </c>
      <c r="AW237" s="160">
        <f t="shared" si="2797"/>
        <v>45930</v>
      </c>
      <c r="AX237" s="164">
        <f t="shared" si="2798"/>
        <v>0</v>
      </c>
      <c r="AY237" s="160">
        <f t="shared" si="2799"/>
        <v>45931</v>
      </c>
      <c r="AZ237" s="160">
        <f t="shared" si="2800"/>
        <v>45961</v>
      </c>
      <c r="BA237" s="164">
        <f t="shared" si="2801"/>
        <v>0</v>
      </c>
      <c r="BB237" s="160">
        <f t="shared" si="2802"/>
        <v>45962</v>
      </c>
      <c r="BC237" s="160">
        <f t="shared" si="2803"/>
        <v>45991</v>
      </c>
      <c r="BD237" s="164">
        <f t="shared" si="2804"/>
        <v>0</v>
      </c>
      <c r="BE237" s="160">
        <f t="shared" si="2805"/>
        <v>45992</v>
      </c>
      <c r="BF237" s="160">
        <f t="shared" si="2806"/>
        <v>46022</v>
      </c>
      <c r="BG237" s="164">
        <f t="shared" si="2807"/>
        <v>0</v>
      </c>
      <c r="BH237" s="160">
        <v>46023</v>
      </c>
      <c r="BI237" s="160">
        <f t="shared" si="2808"/>
        <v>46053</v>
      </c>
      <c r="BJ237" s="164">
        <f t="shared" si="2809"/>
        <v>0</v>
      </c>
      <c r="BK237" s="160">
        <f t="shared" si="2810"/>
        <v>46054</v>
      </c>
      <c r="BL237" s="160">
        <f t="shared" si="2811"/>
        <v>46081</v>
      </c>
      <c r="BM237" s="164">
        <f t="shared" si="2812"/>
        <v>0</v>
      </c>
      <c r="BN237" s="160">
        <f t="shared" si="2813"/>
        <v>46082</v>
      </c>
      <c r="BO237" s="160">
        <f t="shared" si="2814"/>
        <v>46112</v>
      </c>
      <c r="BP237" s="164">
        <f t="shared" si="2815"/>
        <v>0</v>
      </c>
      <c r="BQ237" s="160">
        <f t="shared" si="2816"/>
        <v>46113</v>
      </c>
      <c r="BR237" s="160">
        <f t="shared" si="2817"/>
        <v>46142</v>
      </c>
      <c r="BS237" s="164">
        <f t="shared" si="2818"/>
        <v>0</v>
      </c>
      <c r="BT237" s="160">
        <f t="shared" si="2819"/>
        <v>46143</v>
      </c>
      <c r="BU237" s="160">
        <f t="shared" si="2820"/>
        <v>46173</v>
      </c>
      <c r="BV237" s="164">
        <f t="shared" si="2821"/>
        <v>0</v>
      </c>
      <c r="BW237" s="160">
        <f t="shared" si="2822"/>
        <v>46174</v>
      </c>
      <c r="BX237" s="160">
        <f t="shared" si="2823"/>
        <v>46203</v>
      </c>
      <c r="BY237" s="164">
        <f t="shared" si="2824"/>
        <v>0</v>
      </c>
      <c r="BZ237" s="160">
        <f t="shared" si="2825"/>
        <v>46204</v>
      </c>
      <c r="CA237" s="160">
        <f t="shared" si="2826"/>
        <v>46234</v>
      </c>
      <c r="CB237" s="164">
        <f t="shared" si="2827"/>
        <v>0</v>
      </c>
      <c r="CC237" s="160">
        <f t="shared" si="2828"/>
        <v>46235</v>
      </c>
      <c r="CD237" s="160">
        <f t="shared" si="2829"/>
        <v>46265</v>
      </c>
      <c r="CE237" s="164">
        <f t="shared" si="2830"/>
        <v>0</v>
      </c>
      <c r="CF237" s="160">
        <f t="shared" si="2831"/>
        <v>46266</v>
      </c>
      <c r="CG237" s="160">
        <f t="shared" si="2832"/>
        <v>46295</v>
      </c>
      <c r="CH237" s="164">
        <f t="shared" si="2833"/>
        <v>0</v>
      </c>
      <c r="CI237" s="160">
        <f t="shared" si="2834"/>
        <v>46296</v>
      </c>
      <c r="CJ237" s="160">
        <f t="shared" si="2835"/>
        <v>46326</v>
      </c>
      <c r="CK237" s="164">
        <f t="shared" si="2836"/>
        <v>0</v>
      </c>
      <c r="CL237" s="160">
        <f t="shared" si="2837"/>
        <v>46327</v>
      </c>
      <c r="CM237" s="160">
        <f t="shared" si="2838"/>
        <v>46356</v>
      </c>
      <c r="CN237" s="164">
        <f t="shared" si="2839"/>
        <v>0</v>
      </c>
      <c r="CO237" s="160">
        <f t="shared" si="2840"/>
        <v>46357</v>
      </c>
      <c r="CP237" s="160">
        <f t="shared" si="2841"/>
        <v>46387</v>
      </c>
      <c r="CQ237" s="164">
        <f t="shared" si="2842"/>
        <v>0</v>
      </c>
    </row>
    <row r="238" s="86" customFormat="1" ht="24" customHeight="1" outlineLevel="4" spans="1:95">
      <c r="A238" s="125"/>
      <c r="B238" s="126"/>
      <c r="C238" s="127"/>
      <c r="D238" s="125"/>
      <c r="E238" s="126"/>
      <c r="F238" s="126"/>
      <c r="G238" s="126"/>
      <c r="H238" s="128"/>
      <c r="I238" s="128"/>
      <c r="J238" s="128">
        <f t="shared" si="2339"/>
        <v>0</v>
      </c>
      <c r="K238" s="128">
        <f t="shared" si="2843"/>
        <v>4</v>
      </c>
      <c r="L238" s="153"/>
      <c r="M238" s="154">
        <f>IFERROR(VLOOKUP($L238,'2-2 引出数据_合同数据仓库'!$B$2:$BP$10000,3,FALSE),0)</f>
        <v>0</v>
      </c>
      <c r="N238" s="128"/>
      <c r="O238" s="154">
        <f>IFERROR(VLOOKUP((LEFT(VLOOKUP($L238,'2-2 引出数据_合同数据仓库'!$B$2:$BP$10000,64,FALSE),15)&amp;(RIGHT(VLOOKUP($L238,'2-2 引出数据_合同数据仓库'!$B$2:$BP$10000,64,FALSE),4)+1)),'2-2 引出数据_合同数据仓库'!$B$2:$BP$10000,3,FALSE),0)</f>
        <v>0</v>
      </c>
      <c r="P238" s="128"/>
      <c r="Q238" s="128">
        <f>IFERROR(VLOOKUP($L238,'2-2 引出数据_合同数据仓库'!$B$2:$BP$10000,28,FALSE),0)</f>
        <v>0</v>
      </c>
      <c r="R238" s="128">
        <f>IFERROR(VLOOKUP($L238,'2-2 引出数据_合同数据仓库'!$B$2:$BP$10000,29,FALSE),0)</f>
        <v>0</v>
      </c>
      <c r="S238" s="128">
        <f>IFERROR(VLOOKUP($L238,'2-2 引出数据_合同数据仓库'!$B$2:$BP$10000,4,FALSE),0)</f>
        <v>0</v>
      </c>
      <c r="T238" s="128"/>
      <c r="U238" s="128">
        <f>IFERROR(VLOOKUP($L238,'2-2 引出数据_合同数据仓库'!$B$2:$BP$10000,15,FALSE),0)</f>
        <v>0</v>
      </c>
      <c r="V238" s="128">
        <f t="shared" si="2772"/>
        <v>0</v>
      </c>
      <c r="W238" s="128"/>
      <c r="X238" s="160">
        <v>45658</v>
      </c>
      <c r="Y238" s="160">
        <f t="shared" si="2773"/>
        <v>45688</v>
      </c>
      <c r="Z238" s="164">
        <f t="shared" si="2774"/>
        <v>0</v>
      </c>
      <c r="AA238" s="160">
        <f t="shared" si="2775"/>
        <v>45689</v>
      </c>
      <c r="AB238" s="160">
        <f t="shared" si="2776"/>
        <v>45716</v>
      </c>
      <c r="AC238" s="164">
        <f t="shared" si="2777"/>
        <v>0</v>
      </c>
      <c r="AD238" s="160">
        <f t="shared" si="2778"/>
        <v>45717</v>
      </c>
      <c r="AE238" s="160">
        <f t="shared" si="2779"/>
        <v>45747</v>
      </c>
      <c r="AF238" s="164">
        <f t="shared" si="2780"/>
        <v>0</v>
      </c>
      <c r="AG238" s="160">
        <f t="shared" si="2781"/>
        <v>45748</v>
      </c>
      <c r="AH238" s="160">
        <f t="shared" si="2782"/>
        <v>45777</v>
      </c>
      <c r="AI238" s="164">
        <f t="shared" si="2783"/>
        <v>0</v>
      </c>
      <c r="AJ238" s="160">
        <f t="shared" si="2784"/>
        <v>45778</v>
      </c>
      <c r="AK238" s="160">
        <f t="shared" si="2785"/>
        <v>45808</v>
      </c>
      <c r="AL238" s="164">
        <f t="shared" si="2786"/>
        <v>0</v>
      </c>
      <c r="AM238" s="160">
        <f t="shared" si="2787"/>
        <v>45809</v>
      </c>
      <c r="AN238" s="160">
        <f t="shared" si="2788"/>
        <v>45838</v>
      </c>
      <c r="AO238" s="164">
        <f t="shared" si="2789"/>
        <v>0</v>
      </c>
      <c r="AP238" s="160">
        <f t="shared" si="2790"/>
        <v>45839</v>
      </c>
      <c r="AQ238" s="160">
        <f t="shared" si="2791"/>
        <v>45869</v>
      </c>
      <c r="AR238" s="164">
        <f t="shared" si="2792"/>
        <v>0</v>
      </c>
      <c r="AS238" s="160">
        <f t="shared" si="2793"/>
        <v>45870</v>
      </c>
      <c r="AT238" s="160">
        <f t="shared" si="2794"/>
        <v>45900</v>
      </c>
      <c r="AU238" s="164">
        <f t="shared" si="2795"/>
        <v>0</v>
      </c>
      <c r="AV238" s="160">
        <f t="shared" si="2796"/>
        <v>45901</v>
      </c>
      <c r="AW238" s="160">
        <f t="shared" si="2797"/>
        <v>45930</v>
      </c>
      <c r="AX238" s="164">
        <f t="shared" si="2798"/>
        <v>0</v>
      </c>
      <c r="AY238" s="160">
        <f t="shared" si="2799"/>
        <v>45931</v>
      </c>
      <c r="AZ238" s="160">
        <f t="shared" si="2800"/>
        <v>45961</v>
      </c>
      <c r="BA238" s="164">
        <f t="shared" si="2801"/>
        <v>0</v>
      </c>
      <c r="BB238" s="160">
        <f t="shared" si="2802"/>
        <v>45962</v>
      </c>
      <c r="BC238" s="160">
        <f t="shared" si="2803"/>
        <v>45991</v>
      </c>
      <c r="BD238" s="164">
        <f t="shared" si="2804"/>
        <v>0</v>
      </c>
      <c r="BE238" s="160">
        <f t="shared" si="2805"/>
        <v>45992</v>
      </c>
      <c r="BF238" s="160">
        <f t="shared" si="2806"/>
        <v>46022</v>
      </c>
      <c r="BG238" s="164">
        <f t="shared" si="2807"/>
        <v>0</v>
      </c>
      <c r="BH238" s="160">
        <v>46023</v>
      </c>
      <c r="BI238" s="160">
        <f t="shared" si="2808"/>
        <v>46053</v>
      </c>
      <c r="BJ238" s="164">
        <f t="shared" si="2809"/>
        <v>0</v>
      </c>
      <c r="BK238" s="160">
        <f t="shared" si="2810"/>
        <v>46054</v>
      </c>
      <c r="BL238" s="160">
        <f t="shared" si="2811"/>
        <v>46081</v>
      </c>
      <c r="BM238" s="164">
        <f t="shared" si="2812"/>
        <v>0</v>
      </c>
      <c r="BN238" s="160">
        <f t="shared" si="2813"/>
        <v>46082</v>
      </c>
      <c r="BO238" s="160">
        <f t="shared" si="2814"/>
        <v>46112</v>
      </c>
      <c r="BP238" s="164">
        <f t="shared" si="2815"/>
        <v>0</v>
      </c>
      <c r="BQ238" s="160">
        <f t="shared" si="2816"/>
        <v>46113</v>
      </c>
      <c r="BR238" s="160">
        <f t="shared" si="2817"/>
        <v>46142</v>
      </c>
      <c r="BS238" s="164">
        <f t="shared" si="2818"/>
        <v>0</v>
      </c>
      <c r="BT238" s="160">
        <f t="shared" si="2819"/>
        <v>46143</v>
      </c>
      <c r="BU238" s="160">
        <f t="shared" si="2820"/>
        <v>46173</v>
      </c>
      <c r="BV238" s="164">
        <f t="shared" si="2821"/>
        <v>0</v>
      </c>
      <c r="BW238" s="160">
        <f t="shared" si="2822"/>
        <v>46174</v>
      </c>
      <c r="BX238" s="160">
        <f t="shared" si="2823"/>
        <v>46203</v>
      </c>
      <c r="BY238" s="164">
        <f t="shared" si="2824"/>
        <v>0</v>
      </c>
      <c r="BZ238" s="160">
        <f t="shared" si="2825"/>
        <v>46204</v>
      </c>
      <c r="CA238" s="160">
        <f t="shared" si="2826"/>
        <v>46234</v>
      </c>
      <c r="CB238" s="164">
        <f t="shared" si="2827"/>
        <v>0</v>
      </c>
      <c r="CC238" s="160">
        <f t="shared" si="2828"/>
        <v>46235</v>
      </c>
      <c r="CD238" s="160">
        <f t="shared" si="2829"/>
        <v>46265</v>
      </c>
      <c r="CE238" s="164">
        <f t="shared" si="2830"/>
        <v>0</v>
      </c>
      <c r="CF238" s="160">
        <f t="shared" si="2831"/>
        <v>46266</v>
      </c>
      <c r="CG238" s="160">
        <f t="shared" si="2832"/>
        <v>46295</v>
      </c>
      <c r="CH238" s="164">
        <f t="shared" si="2833"/>
        <v>0</v>
      </c>
      <c r="CI238" s="160">
        <f t="shared" si="2834"/>
        <v>46296</v>
      </c>
      <c r="CJ238" s="160">
        <f t="shared" si="2835"/>
        <v>46326</v>
      </c>
      <c r="CK238" s="164">
        <f t="shared" si="2836"/>
        <v>0</v>
      </c>
      <c r="CL238" s="160">
        <f t="shared" si="2837"/>
        <v>46327</v>
      </c>
      <c r="CM238" s="160">
        <f t="shared" si="2838"/>
        <v>46356</v>
      </c>
      <c r="CN238" s="164">
        <f t="shared" si="2839"/>
        <v>0</v>
      </c>
      <c r="CO238" s="160">
        <f t="shared" si="2840"/>
        <v>46357</v>
      </c>
      <c r="CP238" s="160">
        <f t="shared" si="2841"/>
        <v>46387</v>
      </c>
      <c r="CQ238" s="164">
        <f t="shared" si="2842"/>
        <v>0</v>
      </c>
    </row>
    <row r="239" s="86" customFormat="1" ht="24" customHeight="1" outlineLevel="4" spans="1:95">
      <c r="A239" s="129" t="s">
        <v>2806</v>
      </c>
      <c r="B239" s="130"/>
      <c r="C239" s="130"/>
      <c r="D239" s="130"/>
      <c r="E239" s="130"/>
      <c r="F239" s="130"/>
      <c r="G239" s="131"/>
      <c r="H239" s="132"/>
      <c r="I239" s="132"/>
      <c r="J239" s="132"/>
      <c r="K239" s="132"/>
      <c r="L239" s="155"/>
      <c r="M239" s="155"/>
      <c r="N239" s="132"/>
      <c r="O239" s="132"/>
      <c r="P239" s="132"/>
      <c r="Q239" s="132"/>
      <c r="R239" s="132"/>
      <c r="S239" s="132"/>
      <c r="T239" s="132"/>
      <c r="U239" s="132"/>
      <c r="V239" s="132"/>
      <c r="W239" s="132"/>
      <c r="X239" s="132"/>
      <c r="Y239" s="132"/>
      <c r="Z239" s="132"/>
      <c r="AA239" s="132"/>
      <c r="AB239" s="132"/>
      <c r="AC239" s="132"/>
      <c r="AD239" s="132"/>
      <c r="AE239" s="132"/>
      <c r="AF239" s="132"/>
      <c r="AG239" s="132"/>
      <c r="AH239" s="132"/>
      <c r="AI239" s="132"/>
      <c r="AJ239" s="132"/>
      <c r="AK239" s="132"/>
      <c r="AL239" s="132"/>
      <c r="AM239" s="132"/>
      <c r="AN239" s="132"/>
      <c r="AO239" s="132"/>
      <c r="AP239" s="132"/>
      <c r="AQ239" s="132"/>
      <c r="AR239" s="132"/>
      <c r="AS239" s="132"/>
      <c r="AT239" s="132"/>
      <c r="AU239" s="132"/>
      <c r="AV239" s="132"/>
      <c r="AW239" s="132"/>
      <c r="AX239" s="132"/>
      <c r="AY239" s="132"/>
      <c r="AZ239" s="132"/>
      <c r="BA239" s="132"/>
      <c r="BB239" s="132"/>
      <c r="BC239" s="132"/>
      <c r="BD239" s="132"/>
      <c r="BE239" s="132"/>
      <c r="BF239" s="132"/>
      <c r="BG239" s="132"/>
      <c r="BH239" s="132"/>
      <c r="BI239" s="132"/>
      <c r="BJ239" s="132"/>
      <c r="BK239" s="132"/>
      <c r="BL239" s="132"/>
      <c r="BM239" s="132"/>
      <c r="BN239" s="132"/>
      <c r="BO239" s="132"/>
      <c r="BP239" s="132"/>
      <c r="BQ239" s="132"/>
      <c r="BR239" s="132"/>
      <c r="BS239" s="132"/>
      <c r="BT239" s="132"/>
      <c r="BU239" s="132"/>
      <c r="BV239" s="132"/>
      <c r="BW239" s="132"/>
      <c r="BX239" s="132"/>
      <c r="BY239" s="132"/>
      <c r="BZ239" s="132"/>
      <c r="CA239" s="132"/>
      <c r="CB239" s="132"/>
      <c r="CC239" s="132"/>
      <c r="CD239" s="132"/>
      <c r="CE239" s="132"/>
      <c r="CF239" s="132"/>
      <c r="CG239" s="132"/>
      <c r="CH239" s="132"/>
      <c r="CI239" s="132"/>
      <c r="CJ239" s="132"/>
      <c r="CK239" s="132"/>
      <c r="CL239" s="132"/>
      <c r="CM239" s="132"/>
      <c r="CN239" s="132"/>
      <c r="CO239" s="132"/>
      <c r="CP239" s="132"/>
      <c r="CQ239" s="132"/>
    </row>
    <row r="240" ht="24" customHeight="1" outlineLevel="3" spans="1:95">
      <c r="A240" s="121"/>
      <c r="B240" s="122" t="s">
        <v>784</v>
      </c>
      <c r="C240" s="123" t="s">
        <v>1188</v>
      </c>
      <c r="D240" s="121" t="s">
        <v>1189</v>
      </c>
      <c r="E240" s="122" t="s">
        <v>1190</v>
      </c>
      <c r="F240" s="122"/>
      <c r="G240" s="122" t="s">
        <v>928</v>
      </c>
      <c r="H240" s="124">
        <f>X240+AA240+AD240+AG240+AJ240+AM240+AP240+AS240+AV240+AY240+BB240+BE240</f>
        <v>0</v>
      </c>
      <c r="I240" s="124">
        <f>Y240+AB240+AE240+AH240+AK240+AN240+AQ240+AT240+AW240+AZ240+BC240+BF240</f>
        <v>0</v>
      </c>
      <c r="J240" s="124">
        <f t="shared" si="2339"/>
        <v>0</v>
      </c>
      <c r="K240" s="124"/>
      <c r="L240" s="152"/>
      <c r="M240" s="152"/>
      <c r="N240" s="124"/>
      <c r="O240" s="124"/>
      <c r="P240" s="124"/>
      <c r="Q240" s="124"/>
      <c r="R240" s="124"/>
      <c r="S240" s="124"/>
      <c r="T240" s="124"/>
      <c r="U240" s="124"/>
      <c r="V240" s="124"/>
      <c r="W240" s="124"/>
      <c r="X240" s="124">
        <f>VLOOKUP($C240,'1 预算编制表单'!$C:$BJ,27,FALSE)</f>
        <v>0</v>
      </c>
      <c r="Y240" s="124">
        <f>X240-Z240</f>
        <v>0</v>
      </c>
      <c r="Z240" s="124">
        <f>SUM(Z241:Z245)</f>
        <v>0</v>
      </c>
      <c r="AA240" s="124">
        <f>VLOOKUP($C240,'1 预算编制表单'!$C:$BJ,30,FALSE)</f>
        <v>0</v>
      </c>
      <c r="AB240" s="124">
        <f>AA240-AC240</f>
        <v>0</v>
      </c>
      <c r="AC240" s="124">
        <f>SUM(AC241:AC245)</f>
        <v>0</v>
      </c>
      <c r="AD240" s="124">
        <f>VLOOKUP($C240,'1 预算编制表单'!$C:$BJ,33,FALSE)</f>
        <v>0</v>
      </c>
      <c r="AE240" s="124">
        <f>AD240-AF240</f>
        <v>0</v>
      </c>
      <c r="AF240" s="124">
        <f>SUM(AF241:AF245)</f>
        <v>0</v>
      </c>
      <c r="AG240" s="124">
        <f>VLOOKUP($C240,'1 预算编制表单'!$C:$BJ,36,FALSE)</f>
        <v>0</v>
      </c>
      <c r="AH240" s="124">
        <f>AG240-AI240</f>
        <v>0</v>
      </c>
      <c r="AI240" s="124">
        <f>SUM(AI241:AI245)</f>
        <v>0</v>
      </c>
      <c r="AJ240" s="124">
        <f>VLOOKUP($C240,'1 预算编制表单'!$C:$BJ,39,FALSE)</f>
        <v>0</v>
      </c>
      <c r="AK240" s="124">
        <f>AJ240-AL240</f>
        <v>0</v>
      </c>
      <c r="AL240" s="124">
        <f>SUM(AL241:AL245)</f>
        <v>0</v>
      </c>
      <c r="AM240" s="124">
        <f>VLOOKUP($C240,'1 预算编制表单'!$C:$BJ,42,FALSE)</f>
        <v>0</v>
      </c>
      <c r="AN240" s="124">
        <f>AM240-AO240</f>
        <v>0</v>
      </c>
      <c r="AO240" s="124">
        <f>SUM(AO241:AO245)</f>
        <v>0</v>
      </c>
      <c r="AP240" s="124">
        <f>VLOOKUP($C240,'1 预算编制表单'!$C:$BJ,45,FALSE)</f>
        <v>0</v>
      </c>
      <c r="AQ240" s="124">
        <f>AP240-AR240</f>
        <v>0</v>
      </c>
      <c r="AR240" s="124">
        <f>SUM(AR241:AR245)</f>
        <v>0</v>
      </c>
      <c r="AS240" s="124">
        <f>VLOOKUP($C240,'1 预算编制表单'!$C:$BJ,48,FALSE)</f>
        <v>0</v>
      </c>
      <c r="AT240" s="124">
        <f>AS240-AU240</f>
        <v>0</v>
      </c>
      <c r="AU240" s="124">
        <f>SUM(AU241:AU245)</f>
        <v>0</v>
      </c>
      <c r="AV240" s="124">
        <f>VLOOKUP($C240,'1 预算编制表单'!$C:$BJ,51,FALSE)</f>
        <v>0</v>
      </c>
      <c r="AW240" s="124">
        <f>AV240-AX240</f>
        <v>0</v>
      </c>
      <c r="AX240" s="124">
        <f>SUM(AX241:AX245)</f>
        <v>0</v>
      </c>
      <c r="AY240" s="124">
        <f>VLOOKUP($C240,'1 预算编制表单'!$C:$BJ,54,FALSE)</f>
        <v>0</v>
      </c>
      <c r="AZ240" s="124">
        <f>AY240-BA240</f>
        <v>0</v>
      </c>
      <c r="BA240" s="124">
        <f>SUM(BA241:BA245)</f>
        <v>0</v>
      </c>
      <c r="BB240" s="124">
        <f>VLOOKUP($C240,'1 预算编制表单'!$C:$BJ,57,FALSE)</f>
        <v>0</v>
      </c>
      <c r="BC240" s="124">
        <f>BB240-BD240</f>
        <v>0</v>
      </c>
      <c r="BD240" s="124">
        <f>SUM(BD241:BD245)</f>
        <v>0</v>
      </c>
      <c r="BE240" s="124">
        <f>VLOOKUP($C240,'1 预算编制表单'!$C:$BJ,60,FALSE)</f>
        <v>0</v>
      </c>
      <c r="BF240" s="124">
        <f>BE240-BG240</f>
        <v>0</v>
      </c>
      <c r="BG240" s="124">
        <f>SUM(BG241:BG245)</f>
        <v>0</v>
      </c>
      <c r="BH240" s="124">
        <f>VLOOKUP($C240,'1 预算编制表单'!$C:$BJ,27,FALSE)</f>
        <v>0</v>
      </c>
      <c r="BI240" s="124">
        <f>BH240-BJ240</f>
        <v>0</v>
      </c>
      <c r="BJ240" s="124">
        <f>SUM(BJ241:BJ245)</f>
        <v>0</v>
      </c>
      <c r="BK240" s="124">
        <f>VLOOKUP($C240,'1 预算编制表单'!$C:$BJ,30,FALSE)</f>
        <v>0</v>
      </c>
      <c r="BL240" s="124">
        <f>BK240-BM240</f>
        <v>0</v>
      </c>
      <c r="BM240" s="124">
        <f>SUM(BM241:BM245)</f>
        <v>0</v>
      </c>
      <c r="BN240" s="124">
        <f>VLOOKUP($C240,'1 预算编制表单'!$C:$BJ,33,FALSE)</f>
        <v>0</v>
      </c>
      <c r="BO240" s="124">
        <f>BN240-BP240</f>
        <v>0</v>
      </c>
      <c r="BP240" s="124">
        <f>SUM(BP241:BP245)</f>
        <v>0</v>
      </c>
      <c r="BQ240" s="124">
        <f>VLOOKUP($C240,'1 预算编制表单'!$C:$BJ,36,FALSE)</f>
        <v>0</v>
      </c>
      <c r="BR240" s="124">
        <f>BQ240-BS240</f>
        <v>0</v>
      </c>
      <c r="BS240" s="124">
        <f>SUM(BS241:BS245)</f>
        <v>0</v>
      </c>
      <c r="BT240" s="124">
        <f>VLOOKUP($C240,'1 预算编制表单'!$C:$BJ,39,FALSE)</f>
        <v>0</v>
      </c>
      <c r="BU240" s="124">
        <f>BT240-BV240</f>
        <v>0</v>
      </c>
      <c r="BV240" s="124">
        <f>SUM(BV241:BV245)</f>
        <v>0</v>
      </c>
      <c r="BW240" s="124">
        <f>VLOOKUP($C240,'1 预算编制表单'!$C:$BJ,42,FALSE)</f>
        <v>0</v>
      </c>
      <c r="BX240" s="124">
        <f>BW240-BY240</f>
        <v>0</v>
      </c>
      <c r="BY240" s="124">
        <f>SUM(BY241:BY245)</f>
        <v>0</v>
      </c>
      <c r="BZ240" s="124">
        <f>VLOOKUP($C240,'1 预算编制表单'!$C:$BJ,45,FALSE)</f>
        <v>0</v>
      </c>
      <c r="CA240" s="124">
        <f>BZ240-CB240</f>
        <v>0</v>
      </c>
      <c r="CB240" s="124">
        <f>SUM(CB241:CB245)</f>
        <v>0</v>
      </c>
      <c r="CC240" s="124">
        <f>VLOOKUP($C240,'1 预算编制表单'!$C:$BJ,48,FALSE)</f>
        <v>0</v>
      </c>
      <c r="CD240" s="124">
        <f>CC240-CE240</f>
        <v>0</v>
      </c>
      <c r="CE240" s="124">
        <f>SUM(CE241:CE245)</f>
        <v>0</v>
      </c>
      <c r="CF240" s="124">
        <f>VLOOKUP($C240,'1 预算编制表单'!$C:$BJ,51,FALSE)</f>
        <v>0</v>
      </c>
      <c r="CG240" s="124">
        <f>CF240-CH240</f>
        <v>0</v>
      </c>
      <c r="CH240" s="124">
        <f>SUM(CH241:CH245)</f>
        <v>0</v>
      </c>
      <c r="CI240" s="124">
        <f>VLOOKUP($C240,'1 预算编制表单'!$C:$BJ,54,FALSE)</f>
        <v>0</v>
      </c>
      <c r="CJ240" s="124">
        <f>CI240-CK240</f>
        <v>0</v>
      </c>
      <c r="CK240" s="124">
        <f>SUM(CK241:CK245)</f>
        <v>0</v>
      </c>
      <c r="CL240" s="124">
        <f>VLOOKUP($C240,'1 预算编制表单'!$C:$BJ,57,FALSE)</f>
        <v>0</v>
      </c>
      <c r="CM240" s="124">
        <f>CL240-CN240</f>
        <v>0</v>
      </c>
      <c r="CN240" s="124">
        <f>SUM(CN241:CN245)</f>
        <v>0</v>
      </c>
      <c r="CO240" s="124">
        <f>VLOOKUP($C240,'1 预算编制表单'!$C:$BJ,60,FALSE)</f>
        <v>0</v>
      </c>
      <c r="CP240" s="124">
        <f>CO240-CQ240</f>
        <v>0</v>
      </c>
      <c r="CQ240" s="124">
        <f>SUM(CQ241:CQ245)</f>
        <v>0</v>
      </c>
    </row>
    <row r="241" s="86" customFormat="1" ht="24" customHeight="1" outlineLevel="4" spans="1:95">
      <c r="A241" s="125"/>
      <c r="B241" s="126"/>
      <c r="C241" s="127"/>
      <c r="D241" s="125"/>
      <c r="E241" s="126"/>
      <c r="F241" s="126"/>
      <c r="G241" s="126"/>
      <c r="H241" s="128"/>
      <c r="I241" s="128"/>
      <c r="J241" s="128">
        <f t="shared" si="2339"/>
        <v>0</v>
      </c>
      <c r="K241" s="128">
        <v>1</v>
      </c>
      <c r="L241" s="153"/>
      <c r="M241" s="154">
        <f>IFERROR(VLOOKUP($L241,'2-2 引出数据_合同数据仓库'!$B$2:$BP$10000,3,FALSE),0)</f>
        <v>0</v>
      </c>
      <c r="N241" s="128"/>
      <c r="O241" s="154">
        <f>IFERROR(VLOOKUP((LEFT(VLOOKUP($L241,'2-2 引出数据_合同数据仓库'!$B$2:$BP$10000,64,FALSE),15)&amp;(RIGHT(VLOOKUP($L241,'2-2 引出数据_合同数据仓库'!$B$2:$BP$10000,64,FALSE),4)+1)),'2-2 引出数据_合同数据仓库'!$B$2:$BP$10000,3,FALSE),0)</f>
        <v>0</v>
      </c>
      <c r="P241" s="128"/>
      <c r="Q241" s="128">
        <f>IFERROR(VLOOKUP($L241,'2-2 引出数据_合同数据仓库'!$B$2:$BP$10000,28,FALSE),0)</f>
        <v>0</v>
      </c>
      <c r="R241" s="128">
        <f>IFERROR(VLOOKUP($L241,'2-2 引出数据_合同数据仓库'!$B$2:$BP$10000,29,FALSE),0)</f>
        <v>0</v>
      </c>
      <c r="S241" s="128">
        <f>IFERROR(VLOOKUP($L241,'2-2 引出数据_合同数据仓库'!$B$2:$BP$10000,4,FALSE),0)</f>
        <v>0</v>
      </c>
      <c r="T241" s="128"/>
      <c r="U241" s="128">
        <f>IFERROR(VLOOKUP($L241,'2-2 引出数据_合同数据仓库'!$B$2:$BP$10000,15,FALSE),0)</f>
        <v>0</v>
      </c>
      <c r="V241" s="128">
        <f t="shared" ref="V241:V244" si="2844">U241/(S241-R241+1)*365</f>
        <v>0</v>
      </c>
      <c r="W241" s="128"/>
      <c r="X241" s="160">
        <v>45658</v>
      </c>
      <c r="Y241" s="160">
        <f t="shared" ref="Y241:Y244" si="2845">X241+30</f>
        <v>45688</v>
      </c>
      <c r="Z241" s="164">
        <f t="shared" ref="Z241:Z244" si="2846">IFERROR(IF(($R241-Y241)&gt;=0,0,IF(($S241-X241)&lt;0,0,IF(AND(($S241-Y241)&gt;0,(X241-$R241)&gt;0),$V241/365*(Y241-X241+1),IF(AND(($S241-Y241)&lt;=0,(X241-$R241)&gt;0),$V241/365*($S241-X241+1),$V241/365*(Y241-$R241+1))))),0)</f>
        <v>0</v>
      </c>
      <c r="AA241" s="160">
        <f t="shared" ref="AA241:AA244" si="2847">Y241+1</f>
        <v>45689</v>
      </c>
      <c r="AB241" s="160">
        <f t="shared" ref="AB241:AB244" si="2848">AA241+27</f>
        <v>45716</v>
      </c>
      <c r="AC241" s="164">
        <f t="shared" ref="AC241:AC244" si="2849">IFERROR(IF(($R241-AB241)&gt;=0,0,IF(($S241-AA241)&lt;0,0,IF(AND(($S241-AB241)&gt;0,(AA241-$R241)&gt;0),$V241/365*(AB241-AA241+1),IF(AND(($S241-AB241)&lt;=0,(AA241-$R241)&gt;0),$V241/365*($S241-AA241+1),$V241/365*(AB241-$R241+1))))),0)</f>
        <v>0</v>
      </c>
      <c r="AD241" s="160">
        <f t="shared" ref="AD241:AD244" si="2850">AB241+1</f>
        <v>45717</v>
      </c>
      <c r="AE241" s="160">
        <f t="shared" ref="AE241:AE244" si="2851">AD241+30</f>
        <v>45747</v>
      </c>
      <c r="AF241" s="164">
        <f t="shared" ref="AF241:AF244" si="2852">IFERROR(IF(($R241-AE241)&gt;=0,0,IF(($S241-AD241)&lt;0,0,IF(AND(($S241-AE241)&gt;0,(AD241-$R241)&gt;0),$V241/365*(AE241-AD241+1),IF(AND(($S241-AE241)&lt;=0,(AD241-$R241)&gt;0),$V241/365*($S241-AD241+1),$V241/365*(AE241-$R241+1))))),0)</f>
        <v>0</v>
      </c>
      <c r="AG241" s="160">
        <f t="shared" ref="AG241:AG244" si="2853">AE241+1</f>
        <v>45748</v>
      </c>
      <c r="AH241" s="160">
        <f t="shared" ref="AH241:AH244" si="2854">AG241+29</f>
        <v>45777</v>
      </c>
      <c r="AI241" s="164">
        <f t="shared" ref="AI241:AI244" si="2855">IFERROR(IF(($R241-AH241)&gt;=0,0,IF(($S241-AG241)&lt;0,0,IF(AND(($S241-AH241)&gt;0,(AG241-$R241)&gt;0),$V241/365*(AH241-AG241+1),IF(AND(($S241-AH241)&lt;=0,(AG241-$R241)&gt;0),$V241/365*($S241-AG241+1),$V241/365*(AH241-$R241+1))))),0)</f>
        <v>0</v>
      </c>
      <c r="AJ241" s="160">
        <f t="shared" ref="AJ241:AJ244" si="2856">AH241+1</f>
        <v>45778</v>
      </c>
      <c r="AK241" s="160">
        <f t="shared" ref="AK241:AK244" si="2857">AJ241+30</f>
        <v>45808</v>
      </c>
      <c r="AL241" s="164">
        <f t="shared" ref="AL241:AL244" si="2858">IFERROR(IF(($R241-AK241)&gt;=0,0,IF(($S241-AJ241)&lt;0,0,IF(AND(($S241-AK241)&gt;0,(AJ241-$R241)&gt;0),$V241/365*(AK241-AJ241+1),IF(AND(($S241-AK241)&lt;=0,(AJ241-$R241)&gt;0),$V241/365*($S241-AJ241+1),$V241/365*(AK241-$R241+1))))),0)</f>
        <v>0</v>
      </c>
      <c r="AM241" s="160">
        <f t="shared" ref="AM241:AM244" si="2859">AK241+1</f>
        <v>45809</v>
      </c>
      <c r="AN241" s="160">
        <f t="shared" ref="AN241:AN244" si="2860">AM241+29</f>
        <v>45838</v>
      </c>
      <c r="AO241" s="164">
        <f t="shared" ref="AO241:AO244" si="2861">IFERROR(IF(($R241-AN241)&gt;=0,0,IF(($S241-AM241)&lt;0,0,IF(AND(($S241-AN241)&gt;0,(AM241-$R241)&gt;0),$V241/365*(AN241-AM241+1),IF(AND(($S241-AN241)&lt;=0,(AM241-$R241)&gt;0),$V241/365*($S241-AM241+1),$V241/365*(AN241-$R241+1))))),0)</f>
        <v>0</v>
      </c>
      <c r="AP241" s="160">
        <f t="shared" ref="AP241:AP244" si="2862">AN241+1</f>
        <v>45839</v>
      </c>
      <c r="AQ241" s="160">
        <f t="shared" ref="AQ241:AQ244" si="2863">AP241+30</f>
        <v>45869</v>
      </c>
      <c r="AR241" s="164">
        <f t="shared" ref="AR241:AR244" si="2864">IFERROR(IF(($R241-AQ241)&gt;=0,0,IF(($S241-AP241)&lt;0,0,IF(AND(($S241-AQ241)&gt;0,(AP241-$R241)&gt;0),$V241/365*(AQ241-AP241+1),IF(AND(($S241-AQ241)&lt;=0,(AP241-$R241)&gt;0),$V241/365*($S241-AP241+1),$V241/365*(AQ241-$R241+1))))),0)</f>
        <v>0</v>
      </c>
      <c r="AS241" s="160">
        <f t="shared" ref="AS241:AS244" si="2865">AQ241+1</f>
        <v>45870</v>
      </c>
      <c r="AT241" s="160">
        <f t="shared" ref="AT241:AT244" si="2866">AS241+30</f>
        <v>45900</v>
      </c>
      <c r="AU241" s="164">
        <f t="shared" ref="AU241:AU244" si="2867">IFERROR(IF(($R241-AT241)&gt;=0,0,IF(($S241-AS241)&lt;0,0,IF(AND(($S241-AT241)&gt;0,(AS241-$R241)&gt;0),$V241/365*(AT241-AS241+1),IF(AND(($S241-AT241)&lt;=0,(AS241-$R241)&gt;0),$V241/365*($S241-AS241+1),$V241/365*(AT241-$R241+1))))),0)</f>
        <v>0</v>
      </c>
      <c r="AV241" s="160">
        <f t="shared" ref="AV241:AV244" si="2868">AT241+1</f>
        <v>45901</v>
      </c>
      <c r="AW241" s="160">
        <f t="shared" ref="AW241:AW244" si="2869">AV241+29</f>
        <v>45930</v>
      </c>
      <c r="AX241" s="164">
        <f t="shared" ref="AX241:AX244" si="2870">IFERROR(IF(($R241-AW241)&gt;=0,0,IF(($S241-AV241)&lt;0,0,IF(AND(($S241-AW241)&gt;0,(AV241-$R241)&gt;0),$V241/365*(AW241-AV241+1),IF(AND(($S241-AW241)&lt;=0,(AV241-$R241)&gt;0),$V241/365*($S241-AV241+1),$V241/365*(AW241-$R241+1))))),0)</f>
        <v>0</v>
      </c>
      <c r="AY241" s="160">
        <f t="shared" ref="AY241:AY244" si="2871">AW241+1</f>
        <v>45931</v>
      </c>
      <c r="AZ241" s="160">
        <f t="shared" ref="AZ241:AZ244" si="2872">AY241+30</f>
        <v>45961</v>
      </c>
      <c r="BA241" s="164">
        <f t="shared" ref="BA241:BA244" si="2873">IFERROR(IF(($R241-AZ241)&gt;=0,0,IF(($S241-AY241)&lt;0,0,IF(AND(($S241-AZ241)&gt;0,(AY241-$R241)&gt;0),$V241/365*(AZ241-AY241+1),IF(AND(($S241-AZ241)&lt;=0,(AY241-$R241)&gt;0),$V241/365*($S241-AY241+1),$V241/365*(AZ241-$R241+1))))),0)</f>
        <v>0</v>
      </c>
      <c r="BB241" s="160">
        <f t="shared" ref="BB241:BB244" si="2874">AZ241+1</f>
        <v>45962</v>
      </c>
      <c r="BC241" s="160">
        <f t="shared" ref="BC241:BC244" si="2875">BB241+29</f>
        <v>45991</v>
      </c>
      <c r="BD241" s="164">
        <f t="shared" ref="BD241:BD244" si="2876">IFERROR(IF(($R241-BC241)&gt;=0,0,IF(($S241-BB241)&lt;0,0,IF(AND(($S241-BC241)&gt;0,(BB241-$R241)&gt;0),$V241/365*(BC241-BB241+1),IF(AND(($S241-BC241)&lt;=0,(BB241-$R241)&gt;0),$V241/365*($S241-BB241+1),$V241/365*(BC241-$R241+1))))),0)</f>
        <v>0</v>
      </c>
      <c r="BE241" s="160">
        <f t="shared" ref="BE241:BE244" si="2877">BC241+1</f>
        <v>45992</v>
      </c>
      <c r="BF241" s="160">
        <f t="shared" ref="BF241:BF244" si="2878">BE241+30</f>
        <v>46022</v>
      </c>
      <c r="BG241" s="164">
        <f t="shared" ref="BG241:BG244" si="2879">IFERROR(IF(($R241-BF241)&gt;=0,0,IF(($S241-BE241)&lt;0,0,IF(AND(($S241-BF241)&gt;0,(BE241-$R241)&gt;0),$V241/365*(BF241-BE241+1),IF(AND(($S241-BF241)&lt;=0,(BE241-$R241)&gt;0),$V241/365*($S241-BE241+1),$V241/365*(BF241-$R241+1))))),0)</f>
        <v>0</v>
      </c>
      <c r="BH241" s="160">
        <v>46023</v>
      </c>
      <c r="BI241" s="160">
        <f t="shared" ref="BI241:BI244" si="2880">BH241+30</f>
        <v>46053</v>
      </c>
      <c r="BJ241" s="164">
        <f t="shared" ref="BJ241:BJ244" si="2881">IFERROR(IF(($R241-BI241)&gt;=0,0,IF(($S241-BH241)&lt;0,0,IF(AND(($S241-BI241)&gt;0,(BH241-$R241)&gt;0),$V241/365*(BI241-BH241+1),IF(AND(($S241-BI241)&lt;=0,(BH241-$R241)&gt;0),$V241/365*($S241-BH241+1),$V241/365*(BI241-$R241+1))))),0)</f>
        <v>0</v>
      </c>
      <c r="BK241" s="160">
        <f t="shared" ref="BK241:BK244" si="2882">BI241+1</f>
        <v>46054</v>
      </c>
      <c r="BL241" s="160">
        <f t="shared" ref="BL241:BL244" si="2883">BK241+27</f>
        <v>46081</v>
      </c>
      <c r="BM241" s="164">
        <f t="shared" ref="BM241:BM244" si="2884">IFERROR(IF(($R241-BL241)&gt;=0,0,IF(($S241-BK241)&lt;0,0,IF(AND(($S241-BL241)&gt;0,(BK241-$R241)&gt;0),$V241/365*(BL241-BK241+1),IF(AND(($S241-BL241)&lt;=0,(BK241-$R241)&gt;0),$V241/365*($S241-BK241+1),$V241/365*(BL241-$R241+1))))),0)</f>
        <v>0</v>
      </c>
      <c r="BN241" s="160">
        <f t="shared" ref="BN241:BN244" si="2885">BL241+1</f>
        <v>46082</v>
      </c>
      <c r="BO241" s="160">
        <f t="shared" ref="BO241:BO244" si="2886">BN241+30</f>
        <v>46112</v>
      </c>
      <c r="BP241" s="164">
        <f t="shared" ref="BP241:BP244" si="2887">IFERROR(IF(($R241-BO241)&gt;=0,0,IF(($S241-BN241)&lt;0,0,IF(AND(($S241-BO241)&gt;0,(BN241-$R241)&gt;0),$V241/365*(BO241-BN241+1),IF(AND(($S241-BO241)&lt;=0,(BN241-$R241)&gt;0),$V241/365*($S241-BN241+1),$V241/365*(BO241-$R241+1))))),0)</f>
        <v>0</v>
      </c>
      <c r="BQ241" s="160">
        <f t="shared" ref="BQ241:BQ244" si="2888">BO241+1</f>
        <v>46113</v>
      </c>
      <c r="BR241" s="160">
        <f t="shared" ref="BR241:BR244" si="2889">BQ241+29</f>
        <v>46142</v>
      </c>
      <c r="BS241" s="164">
        <f t="shared" ref="BS241:BS244" si="2890">IFERROR(IF(($R241-BR241)&gt;=0,0,IF(($S241-BQ241)&lt;0,0,IF(AND(($S241-BR241)&gt;0,(BQ241-$R241)&gt;0),$V241/365*(BR241-BQ241+1),IF(AND(($S241-BR241)&lt;=0,(BQ241-$R241)&gt;0),$V241/365*($S241-BQ241+1),$V241/365*(BR241-$R241+1))))),0)</f>
        <v>0</v>
      </c>
      <c r="BT241" s="160">
        <f t="shared" ref="BT241:BT244" si="2891">BR241+1</f>
        <v>46143</v>
      </c>
      <c r="BU241" s="160">
        <f t="shared" ref="BU241:BU244" si="2892">BT241+30</f>
        <v>46173</v>
      </c>
      <c r="BV241" s="164">
        <f t="shared" ref="BV241:BV244" si="2893">IFERROR(IF(($R241-BU241)&gt;=0,0,IF(($S241-BT241)&lt;0,0,IF(AND(($S241-BU241)&gt;0,(BT241-$R241)&gt;0),$V241/365*(BU241-BT241+1),IF(AND(($S241-BU241)&lt;=0,(BT241-$R241)&gt;0),$V241/365*($S241-BT241+1),$V241/365*(BU241-$R241+1))))),0)</f>
        <v>0</v>
      </c>
      <c r="BW241" s="160">
        <f t="shared" ref="BW241:BW244" si="2894">BU241+1</f>
        <v>46174</v>
      </c>
      <c r="BX241" s="160">
        <f t="shared" ref="BX241:BX244" si="2895">BW241+29</f>
        <v>46203</v>
      </c>
      <c r="BY241" s="164">
        <f t="shared" ref="BY241:BY244" si="2896">IFERROR(IF(($R241-BX241)&gt;=0,0,IF(($S241-BW241)&lt;0,0,IF(AND(($S241-BX241)&gt;0,(BW241-$R241)&gt;0),$V241/365*(BX241-BW241+1),IF(AND(($S241-BX241)&lt;=0,(BW241-$R241)&gt;0),$V241/365*($S241-BW241+1),$V241/365*(BX241-$R241+1))))),0)</f>
        <v>0</v>
      </c>
      <c r="BZ241" s="160">
        <f t="shared" ref="BZ241:BZ244" si="2897">BX241+1</f>
        <v>46204</v>
      </c>
      <c r="CA241" s="160">
        <f t="shared" ref="CA241:CA244" si="2898">BZ241+30</f>
        <v>46234</v>
      </c>
      <c r="CB241" s="164">
        <f t="shared" ref="CB241:CB244" si="2899">IFERROR(IF(($R241-CA241)&gt;=0,0,IF(($S241-BZ241)&lt;0,0,IF(AND(($S241-CA241)&gt;0,(BZ241-$R241)&gt;0),$V241/365*(CA241-BZ241+1),IF(AND(($S241-CA241)&lt;=0,(BZ241-$R241)&gt;0),$V241/365*($S241-BZ241+1),$V241/365*(CA241-$R241+1))))),0)</f>
        <v>0</v>
      </c>
      <c r="CC241" s="160">
        <f t="shared" ref="CC241:CC244" si="2900">CA241+1</f>
        <v>46235</v>
      </c>
      <c r="CD241" s="160">
        <f t="shared" ref="CD241:CD244" si="2901">CC241+30</f>
        <v>46265</v>
      </c>
      <c r="CE241" s="164">
        <f t="shared" ref="CE241:CE244" si="2902">IFERROR(IF(($R241-CD241)&gt;=0,0,IF(($S241-CC241)&lt;0,0,IF(AND(($S241-CD241)&gt;0,(CC241-$R241)&gt;0),$V241/365*(CD241-CC241+1),IF(AND(($S241-CD241)&lt;=0,(CC241-$R241)&gt;0),$V241/365*($S241-CC241+1),$V241/365*(CD241-$R241+1))))),0)</f>
        <v>0</v>
      </c>
      <c r="CF241" s="160">
        <f t="shared" ref="CF241:CF244" si="2903">CD241+1</f>
        <v>46266</v>
      </c>
      <c r="CG241" s="160">
        <f t="shared" ref="CG241:CG244" si="2904">CF241+29</f>
        <v>46295</v>
      </c>
      <c r="CH241" s="164">
        <f t="shared" ref="CH241:CH244" si="2905">IFERROR(IF(($R241-CG241)&gt;=0,0,IF(($S241-CF241)&lt;0,0,IF(AND(($S241-CG241)&gt;0,(CF241-$R241)&gt;0),$V241/365*(CG241-CF241+1),IF(AND(($S241-CG241)&lt;=0,(CF241-$R241)&gt;0),$V241/365*($S241-CF241+1),$V241/365*(CG241-$R241+1))))),0)</f>
        <v>0</v>
      </c>
      <c r="CI241" s="160">
        <f t="shared" ref="CI241:CI244" si="2906">CG241+1</f>
        <v>46296</v>
      </c>
      <c r="CJ241" s="160">
        <f t="shared" ref="CJ241:CJ244" si="2907">CI241+30</f>
        <v>46326</v>
      </c>
      <c r="CK241" s="164">
        <f t="shared" ref="CK241:CK244" si="2908">IFERROR(IF(($R241-CJ241)&gt;=0,0,IF(($S241-CI241)&lt;0,0,IF(AND(($S241-CJ241)&gt;0,(CI241-$R241)&gt;0),$V241/365*(CJ241-CI241+1),IF(AND(($S241-CJ241)&lt;=0,(CI241-$R241)&gt;0),$V241/365*($S241-CI241+1),$V241/365*(CJ241-$R241+1))))),0)</f>
        <v>0</v>
      </c>
      <c r="CL241" s="160">
        <f t="shared" ref="CL241:CL244" si="2909">CJ241+1</f>
        <v>46327</v>
      </c>
      <c r="CM241" s="160">
        <f t="shared" ref="CM241:CM244" si="2910">CL241+29</f>
        <v>46356</v>
      </c>
      <c r="CN241" s="164">
        <f t="shared" ref="CN241:CN244" si="2911">IFERROR(IF(($R241-CM241)&gt;=0,0,IF(($S241-CL241)&lt;0,0,IF(AND(($S241-CM241)&gt;0,(CL241-$R241)&gt;0),$V241/365*(CM241-CL241+1),IF(AND(($S241-CM241)&lt;=0,(CL241-$R241)&gt;0),$V241/365*($S241-CL241+1),$V241/365*(CM241-$R241+1))))),0)</f>
        <v>0</v>
      </c>
      <c r="CO241" s="160">
        <f t="shared" ref="CO241:CO244" si="2912">CM241+1</f>
        <v>46357</v>
      </c>
      <c r="CP241" s="160">
        <f t="shared" ref="CP241:CP244" si="2913">CO241+30</f>
        <v>46387</v>
      </c>
      <c r="CQ241" s="164">
        <f t="shared" ref="CQ241:CQ244" si="2914">IFERROR(IF(($R241-CP241)&gt;=0,0,IF(($S241-CO241)&lt;0,0,IF(AND(($S241-CP241)&gt;0,(CO241-$R241)&gt;0),$V241/365*(CP241-CO241+1),IF(AND(($S241-CP241)&lt;=0,(CO241-$R241)&gt;0),$V241/365*($S241-CO241+1),$V241/365*(CP241-$R241+1))))),0)</f>
        <v>0</v>
      </c>
    </row>
    <row r="242" s="86" customFormat="1" ht="24" customHeight="1" outlineLevel="4" spans="1:95">
      <c r="A242" s="125"/>
      <c r="B242" s="126"/>
      <c r="C242" s="127"/>
      <c r="D242" s="125"/>
      <c r="E242" s="126"/>
      <c r="F242" s="126"/>
      <c r="G242" s="126"/>
      <c r="H242" s="128"/>
      <c r="I242" s="128"/>
      <c r="J242" s="128">
        <f t="shared" si="2339"/>
        <v>0</v>
      </c>
      <c r="K242" s="128">
        <f t="shared" ref="K242:K244" si="2915">K241+1</f>
        <v>2</v>
      </c>
      <c r="L242" s="153"/>
      <c r="M242" s="154">
        <f>IFERROR(VLOOKUP($L242,'2-2 引出数据_合同数据仓库'!$B$2:$BP$10000,3,FALSE),0)</f>
        <v>0</v>
      </c>
      <c r="N242" s="128"/>
      <c r="O242" s="154">
        <f>IFERROR(VLOOKUP((LEFT(VLOOKUP($L242,'2-2 引出数据_合同数据仓库'!$B$2:$BP$10000,64,FALSE),15)&amp;(RIGHT(VLOOKUP($L242,'2-2 引出数据_合同数据仓库'!$B$2:$BP$10000,64,FALSE),4)+1)),'2-2 引出数据_合同数据仓库'!$B$2:$BP$10000,3,FALSE),0)</f>
        <v>0</v>
      </c>
      <c r="P242" s="128"/>
      <c r="Q242" s="128">
        <f>IFERROR(VLOOKUP($L242,'2-2 引出数据_合同数据仓库'!$B$2:$BP$10000,28,FALSE),0)</f>
        <v>0</v>
      </c>
      <c r="R242" s="128">
        <f>IFERROR(VLOOKUP($L242,'2-2 引出数据_合同数据仓库'!$B$2:$BP$10000,29,FALSE),0)</f>
        <v>0</v>
      </c>
      <c r="S242" s="128">
        <f>IFERROR(VLOOKUP($L242,'2-2 引出数据_合同数据仓库'!$B$2:$BP$10000,4,FALSE),0)</f>
        <v>0</v>
      </c>
      <c r="T242" s="128"/>
      <c r="U242" s="128">
        <f>IFERROR(VLOOKUP($L242,'2-2 引出数据_合同数据仓库'!$B$2:$BP$10000,15,FALSE),0)</f>
        <v>0</v>
      </c>
      <c r="V242" s="128">
        <f t="shared" si="2844"/>
        <v>0</v>
      </c>
      <c r="W242" s="128"/>
      <c r="X242" s="160">
        <v>45658</v>
      </c>
      <c r="Y242" s="160">
        <f t="shared" si="2845"/>
        <v>45688</v>
      </c>
      <c r="Z242" s="164">
        <f t="shared" si="2846"/>
        <v>0</v>
      </c>
      <c r="AA242" s="160">
        <f t="shared" si="2847"/>
        <v>45689</v>
      </c>
      <c r="AB242" s="160">
        <f t="shared" si="2848"/>
        <v>45716</v>
      </c>
      <c r="AC242" s="164">
        <f t="shared" si="2849"/>
        <v>0</v>
      </c>
      <c r="AD242" s="160">
        <f t="shared" si="2850"/>
        <v>45717</v>
      </c>
      <c r="AE242" s="160">
        <f t="shared" si="2851"/>
        <v>45747</v>
      </c>
      <c r="AF242" s="164">
        <f t="shared" si="2852"/>
        <v>0</v>
      </c>
      <c r="AG242" s="160">
        <f t="shared" si="2853"/>
        <v>45748</v>
      </c>
      <c r="AH242" s="160">
        <f t="shared" si="2854"/>
        <v>45777</v>
      </c>
      <c r="AI242" s="164">
        <f t="shared" si="2855"/>
        <v>0</v>
      </c>
      <c r="AJ242" s="160">
        <f t="shared" si="2856"/>
        <v>45778</v>
      </c>
      <c r="AK242" s="160">
        <f t="shared" si="2857"/>
        <v>45808</v>
      </c>
      <c r="AL242" s="164">
        <f t="shared" si="2858"/>
        <v>0</v>
      </c>
      <c r="AM242" s="160">
        <f t="shared" si="2859"/>
        <v>45809</v>
      </c>
      <c r="AN242" s="160">
        <f t="shared" si="2860"/>
        <v>45838</v>
      </c>
      <c r="AO242" s="164">
        <f t="shared" si="2861"/>
        <v>0</v>
      </c>
      <c r="AP242" s="160">
        <f t="shared" si="2862"/>
        <v>45839</v>
      </c>
      <c r="AQ242" s="160">
        <f t="shared" si="2863"/>
        <v>45869</v>
      </c>
      <c r="AR242" s="164">
        <f t="shared" si="2864"/>
        <v>0</v>
      </c>
      <c r="AS242" s="160">
        <f t="shared" si="2865"/>
        <v>45870</v>
      </c>
      <c r="AT242" s="160">
        <f t="shared" si="2866"/>
        <v>45900</v>
      </c>
      <c r="AU242" s="164">
        <f t="shared" si="2867"/>
        <v>0</v>
      </c>
      <c r="AV242" s="160">
        <f t="shared" si="2868"/>
        <v>45901</v>
      </c>
      <c r="AW242" s="160">
        <f t="shared" si="2869"/>
        <v>45930</v>
      </c>
      <c r="AX242" s="164">
        <f t="shared" si="2870"/>
        <v>0</v>
      </c>
      <c r="AY242" s="160">
        <f t="shared" si="2871"/>
        <v>45931</v>
      </c>
      <c r="AZ242" s="160">
        <f t="shared" si="2872"/>
        <v>45961</v>
      </c>
      <c r="BA242" s="164">
        <f t="shared" si="2873"/>
        <v>0</v>
      </c>
      <c r="BB242" s="160">
        <f t="shared" si="2874"/>
        <v>45962</v>
      </c>
      <c r="BC242" s="160">
        <f t="shared" si="2875"/>
        <v>45991</v>
      </c>
      <c r="BD242" s="164">
        <f t="shared" si="2876"/>
        <v>0</v>
      </c>
      <c r="BE242" s="160">
        <f t="shared" si="2877"/>
        <v>45992</v>
      </c>
      <c r="BF242" s="160">
        <f t="shared" si="2878"/>
        <v>46022</v>
      </c>
      <c r="BG242" s="164">
        <f t="shared" si="2879"/>
        <v>0</v>
      </c>
      <c r="BH242" s="160">
        <v>46023</v>
      </c>
      <c r="BI242" s="160">
        <f t="shared" si="2880"/>
        <v>46053</v>
      </c>
      <c r="BJ242" s="164">
        <f t="shared" si="2881"/>
        <v>0</v>
      </c>
      <c r="BK242" s="160">
        <f t="shared" si="2882"/>
        <v>46054</v>
      </c>
      <c r="BL242" s="160">
        <f t="shared" si="2883"/>
        <v>46081</v>
      </c>
      <c r="BM242" s="164">
        <f t="shared" si="2884"/>
        <v>0</v>
      </c>
      <c r="BN242" s="160">
        <f t="shared" si="2885"/>
        <v>46082</v>
      </c>
      <c r="BO242" s="160">
        <f t="shared" si="2886"/>
        <v>46112</v>
      </c>
      <c r="BP242" s="164">
        <f t="shared" si="2887"/>
        <v>0</v>
      </c>
      <c r="BQ242" s="160">
        <f t="shared" si="2888"/>
        <v>46113</v>
      </c>
      <c r="BR242" s="160">
        <f t="shared" si="2889"/>
        <v>46142</v>
      </c>
      <c r="BS242" s="164">
        <f t="shared" si="2890"/>
        <v>0</v>
      </c>
      <c r="BT242" s="160">
        <f t="shared" si="2891"/>
        <v>46143</v>
      </c>
      <c r="BU242" s="160">
        <f t="shared" si="2892"/>
        <v>46173</v>
      </c>
      <c r="BV242" s="164">
        <f t="shared" si="2893"/>
        <v>0</v>
      </c>
      <c r="BW242" s="160">
        <f t="shared" si="2894"/>
        <v>46174</v>
      </c>
      <c r="BX242" s="160">
        <f t="shared" si="2895"/>
        <v>46203</v>
      </c>
      <c r="BY242" s="164">
        <f t="shared" si="2896"/>
        <v>0</v>
      </c>
      <c r="BZ242" s="160">
        <f t="shared" si="2897"/>
        <v>46204</v>
      </c>
      <c r="CA242" s="160">
        <f t="shared" si="2898"/>
        <v>46234</v>
      </c>
      <c r="CB242" s="164">
        <f t="shared" si="2899"/>
        <v>0</v>
      </c>
      <c r="CC242" s="160">
        <f t="shared" si="2900"/>
        <v>46235</v>
      </c>
      <c r="CD242" s="160">
        <f t="shared" si="2901"/>
        <v>46265</v>
      </c>
      <c r="CE242" s="164">
        <f t="shared" si="2902"/>
        <v>0</v>
      </c>
      <c r="CF242" s="160">
        <f t="shared" si="2903"/>
        <v>46266</v>
      </c>
      <c r="CG242" s="160">
        <f t="shared" si="2904"/>
        <v>46295</v>
      </c>
      <c r="CH242" s="164">
        <f t="shared" si="2905"/>
        <v>0</v>
      </c>
      <c r="CI242" s="160">
        <f t="shared" si="2906"/>
        <v>46296</v>
      </c>
      <c r="CJ242" s="160">
        <f t="shared" si="2907"/>
        <v>46326</v>
      </c>
      <c r="CK242" s="164">
        <f t="shared" si="2908"/>
        <v>0</v>
      </c>
      <c r="CL242" s="160">
        <f t="shared" si="2909"/>
        <v>46327</v>
      </c>
      <c r="CM242" s="160">
        <f t="shared" si="2910"/>
        <v>46356</v>
      </c>
      <c r="CN242" s="164">
        <f t="shared" si="2911"/>
        <v>0</v>
      </c>
      <c r="CO242" s="160">
        <f t="shared" si="2912"/>
        <v>46357</v>
      </c>
      <c r="CP242" s="160">
        <f t="shared" si="2913"/>
        <v>46387</v>
      </c>
      <c r="CQ242" s="164">
        <f t="shared" si="2914"/>
        <v>0</v>
      </c>
    </row>
    <row r="243" s="86" customFormat="1" ht="24" customHeight="1" outlineLevel="4" spans="1:95">
      <c r="A243" s="125"/>
      <c r="B243" s="126"/>
      <c r="C243" s="127"/>
      <c r="D243" s="125"/>
      <c r="E243" s="126"/>
      <c r="F243" s="126"/>
      <c r="G243" s="126"/>
      <c r="H243" s="128"/>
      <c r="I243" s="128"/>
      <c r="J243" s="128">
        <f t="shared" si="2339"/>
        <v>0</v>
      </c>
      <c r="K243" s="128">
        <f t="shared" si="2915"/>
        <v>3</v>
      </c>
      <c r="L243" s="153"/>
      <c r="M243" s="154">
        <f>IFERROR(VLOOKUP($L243,'2-2 引出数据_合同数据仓库'!$B$2:$BP$10000,3,FALSE),0)</f>
        <v>0</v>
      </c>
      <c r="N243" s="128"/>
      <c r="O243" s="154">
        <f>IFERROR(VLOOKUP((LEFT(VLOOKUP($L243,'2-2 引出数据_合同数据仓库'!$B$2:$BP$10000,64,FALSE),15)&amp;(RIGHT(VLOOKUP($L243,'2-2 引出数据_合同数据仓库'!$B$2:$BP$10000,64,FALSE),4)+1)),'2-2 引出数据_合同数据仓库'!$B$2:$BP$10000,3,FALSE),0)</f>
        <v>0</v>
      </c>
      <c r="P243" s="128"/>
      <c r="Q243" s="128">
        <f>IFERROR(VLOOKUP($L243,'2-2 引出数据_合同数据仓库'!$B$2:$BP$10000,28,FALSE),0)</f>
        <v>0</v>
      </c>
      <c r="R243" s="128">
        <f>IFERROR(VLOOKUP($L243,'2-2 引出数据_合同数据仓库'!$B$2:$BP$10000,29,FALSE),0)</f>
        <v>0</v>
      </c>
      <c r="S243" s="128">
        <f>IFERROR(VLOOKUP($L243,'2-2 引出数据_合同数据仓库'!$B$2:$BP$10000,4,FALSE),0)</f>
        <v>0</v>
      </c>
      <c r="T243" s="128"/>
      <c r="U243" s="128">
        <f>IFERROR(VLOOKUP($L243,'2-2 引出数据_合同数据仓库'!$B$2:$BP$10000,15,FALSE),0)</f>
        <v>0</v>
      </c>
      <c r="V243" s="128">
        <f t="shared" si="2844"/>
        <v>0</v>
      </c>
      <c r="W243" s="128"/>
      <c r="X243" s="160">
        <v>45658</v>
      </c>
      <c r="Y243" s="160">
        <f t="shared" si="2845"/>
        <v>45688</v>
      </c>
      <c r="Z243" s="164">
        <f t="shared" si="2846"/>
        <v>0</v>
      </c>
      <c r="AA243" s="160">
        <f t="shared" si="2847"/>
        <v>45689</v>
      </c>
      <c r="AB243" s="160">
        <f t="shared" si="2848"/>
        <v>45716</v>
      </c>
      <c r="AC243" s="164">
        <f t="shared" si="2849"/>
        <v>0</v>
      </c>
      <c r="AD243" s="160">
        <f t="shared" si="2850"/>
        <v>45717</v>
      </c>
      <c r="AE243" s="160">
        <f t="shared" si="2851"/>
        <v>45747</v>
      </c>
      <c r="AF243" s="164">
        <f t="shared" si="2852"/>
        <v>0</v>
      </c>
      <c r="AG243" s="160">
        <f t="shared" si="2853"/>
        <v>45748</v>
      </c>
      <c r="AH243" s="160">
        <f t="shared" si="2854"/>
        <v>45777</v>
      </c>
      <c r="AI243" s="164">
        <f t="shared" si="2855"/>
        <v>0</v>
      </c>
      <c r="AJ243" s="160">
        <f t="shared" si="2856"/>
        <v>45778</v>
      </c>
      <c r="AK243" s="160">
        <f t="shared" si="2857"/>
        <v>45808</v>
      </c>
      <c r="AL243" s="164">
        <f t="shared" si="2858"/>
        <v>0</v>
      </c>
      <c r="AM243" s="160">
        <f t="shared" si="2859"/>
        <v>45809</v>
      </c>
      <c r="AN243" s="160">
        <f t="shared" si="2860"/>
        <v>45838</v>
      </c>
      <c r="AO243" s="164">
        <f t="shared" si="2861"/>
        <v>0</v>
      </c>
      <c r="AP243" s="160">
        <f t="shared" si="2862"/>
        <v>45839</v>
      </c>
      <c r="AQ243" s="160">
        <f t="shared" si="2863"/>
        <v>45869</v>
      </c>
      <c r="AR243" s="164">
        <f t="shared" si="2864"/>
        <v>0</v>
      </c>
      <c r="AS243" s="160">
        <f t="shared" si="2865"/>
        <v>45870</v>
      </c>
      <c r="AT243" s="160">
        <f t="shared" si="2866"/>
        <v>45900</v>
      </c>
      <c r="AU243" s="164">
        <f t="shared" si="2867"/>
        <v>0</v>
      </c>
      <c r="AV243" s="160">
        <f t="shared" si="2868"/>
        <v>45901</v>
      </c>
      <c r="AW243" s="160">
        <f t="shared" si="2869"/>
        <v>45930</v>
      </c>
      <c r="AX243" s="164">
        <f t="shared" si="2870"/>
        <v>0</v>
      </c>
      <c r="AY243" s="160">
        <f t="shared" si="2871"/>
        <v>45931</v>
      </c>
      <c r="AZ243" s="160">
        <f t="shared" si="2872"/>
        <v>45961</v>
      </c>
      <c r="BA243" s="164">
        <f t="shared" si="2873"/>
        <v>0</v>
      </c>
      <c r="BB243" s="160">
        <f t="shared" si="2874"/>
        <v>45962</v>
      </c>
      <c r="BC243" s="160">
        <f t="shared" si="2875"/>
        <v>45991</v>
      </c>
      <c r="BD243" s="164">
        <f t="shared" si="2876"/>
        <v>0</v>
      </c>
      <c r="BE243" s="160">
        <f t="shared" si="2877"/>
        <v>45992</v>
      </c>
      <c r="BF243" s="160">
        <f t="shared" si="2878"/>
        <v>46022</v>
      </c>
      <c r="BG243" s="164">
        <f t="shared" si="2879"/>
        <v>0</v>
      </c>
      <c r="BH243" s="160">
        <v>46023</v>
      </c>
      <c r="BI243" s="160">
        <f t="shared" si="2880"/>
        <v>46053</v>
      </c>
      <c r="BJ243" s="164">
        <f t="shared" si="2881"/>
        <v>0</v>
      </c>
      <c r="BK243" s="160">
        <f t="shared" si="2882"/>
        <v>46054</v>
      </c>
      <c r="BL243" s="160">
        <f t="shared" si="2883"/>
        <v>46081</v>
      </c>
      <c r="BM243" s="164">
        <f t="shared" si="2884"/>
        <v>0</v>
      </c>
      <c r="BN243" s="160">
        <f t="shared" si="2885"/>
        <v>46082</v>
      </c>
      <c r="BO243" s="160">
        <f t="shared" si="2886"/>
        <v>46112</v>
      </c>
      <c r="BP243" s="164">
        <f t="shared" si="2887"/>
        <v>0</v>
      </c>
      <c r="BQ243" s="160">
        <f t="shared" si="2888"/>
        <v>46113</v>
      </c>
      <c r="BR243" s="160">
        <f t="shared" si="2889"/>
        <v>46142</v>
      </c>
      <c r="BS243" s="164">
        <f t="shared" si="2890"/>
        <v>0</v>
      </c>
      <c r="BT243" s="160">
        <f t="shared" si="2891"/>
        <v>46143</v>
      </c>
      <c r="BU243" s="160">
        <f t="shared" si="2892"/>
        <v>46173</v>
      </c>
      <c r="BV243" s="164">
        <f t="shared" si="2893"/>
        <v>0</v>
      </c>
      <c r="BW243" s="160">
        <f t="shared" si="2894"/>
        <v>46174</v>
      </c>
      <c r="BX243" s="160">
        <f t="shared" si="2895"/>
        <v>46203</v>
      </c>
      <c r="BY243" s="164">
        <f t="shared" si="2896"/>
        <v>0</v>
      </c>
      <c r="BZ243" s="160">
        <f t="shared" si="2897"/>
        <v>46204</v>
      </c>
      <c r="CA243" s="160">
        <f t="shared" si="2898"/>
        <v>46234</v>
      </c>
      <c r="CB243" s="164">
        <f t="shared" si="2899"/>
        <v>0</v>
      </c>
      <c r="CC243" s="160">
        <f t="shared" si="2900"/>
        <v>46235</v>
      </c>
      <c r="CD243" s="160">
        <f t="shared" si="2901"/>
        <v>46265</v>
      </c>
      <c r="CE243" s="164">
        <f t="shared" si="2902"/>
        <v>0</v>
      </c>
      <c r="CF243" s="160">
        <f t="shared" si="2903"/>
        <v>46266</v>
      </c>
      <c r="CG243" s="160">
        <f t="shared" si="2904"/>
        <v>46295</v>
      </c>
      <c r="CH243" s="164">
        <f t="shared" si="2905"/>
        <v>0</v>
      </c>
      <c r="CI243" s="160">
        <f t="shared" si="2906"/>
        <v>46296</v>
      </c>
      <c r="CJ243" s="160">
        <f t="shared" si="2907"/>
        <v>46326</v>
      </c>
      <c r="CK243" s="164">
        <f t="shared" si="2908"/>
        <v>0</v>
      </c>
      <c r="CL243" s="160">
        <f t="shared" si="2909"/>
        <v>46327</v>
      </c>
      <c r="CM243" s="160">
        <f t="shared" si="2910"/>
        <v>46356</v>
      </c>
      <c r="CN243" s="164">
        <f t="shared" si="2911"/>
        <v>0</v>
      </c>
      <c r="CO243" s="160">
        <f t="shared" si="2912"/>
        <v>46357</v>
      </c>
      <c r="CP243" s="160">
        <f t="shared" si="2913"/>
        <v>46387</v>
      </c>
      <c r="CQ243" s="164">
        <f t="shared" si="2914"/>
        <v>0</v>
      </c>
    </row>
    <row r="244" s="86" customFormat="1" ht="24" customHeight="1" outlineLevel="4" spans="1:95">
      <c r="A244" s="125"/>
      <c r="B244" s="126"/>
      <c r="C244" s="127"/>
      <c r="D244" s="125"/>
      <c r="E244" s="126"/>
      <c r="F244" s="126"/>
      <c r="G244" s="126"/>
      <c r="H244" s="128"/>
      <c r="I244" s="128"/>
      <c r="J244" s="128">
        <f t="shared" si="2339"/>
        <v>0</v>
      </c>
      <c r="K244" s="128">
        <f t="shared" si="2915"/>
        <v>4</v>
      </c>
      <c r="L244" s="153"/>
      <c r="M244" s="154">
        <f>IFERROR(VLOOKUP($L244,'2-2 引出数据_合同数据仓库'!$B$2:$BP$10000,3,FALSE),0)</f>
        <v>0</v>
      </c>
      <c r="N244" s="128"/>
      <c r="O244" s="154">
        <f>IFERROR(VLOOKUP((LEFT(VLOOKUP($L244,'2-2 引出数据_合同数据仓库'!$B$2:$BP$10000,64,FALSE),15)&amp;(RIGHT(VLOOKUP($L244,'2-2 引出数据_合同数据仓库'!$B$2:$BP$10000,64,FALSE),4)+1)),'2-2 引出数据_合同数据仓库'!$B$2:$BP$10000,3,FALSE),0)</f>
        <v>0</v>
      </c>
      <c r="P244" s="128"/>
      <c r="Q244" s="128">
        <f>IFERROR(VLOOKUP($L244,'2-2 引出数据_合同数据仓库'!$B$2:$BP$10000,28,FALSE),0)</f>
        <v>0</v>
      </c>
      <c r="R244" s="128">
        <f>IFERROR(VLOOKUP($L244,'2-2 引出数据_合同数据仓库'!$B$2:$BP$10000,29,FALSE),0)</f>
        <v>0</v>
      </c>
      <c r="S244" s="128">
        <f>IFERROR(VLOOKUP($L244,'2-2 引出数据_合同数据仓库'!$B$2:$BP$10000,4,FALSE),0)</f>
        <v>0</v>
      </c>
      <c r="T244" s="128"/>
      <c r="U244" s="128">
        <f>IFERROR(VLOOKUP($L244,'2-2 引出数据_合同数据仓库'!$B$2:$BP$10000,15,FALSE),0)</f>
        <v>0</v>
      </c>
      <c r="V244" s="128">
        <f t="shared" si="2844"/>
        <v>0</v>
      </c>
      <c r="W244" s="128"/>
      <c r="X244" s="160">
        <v>45658</v>
      </c>
      <c r="Y244" s="160">
        <f t="shared" si="2845"/>
        <v>45688</v>
      </c>
      <c r="Z244" s="164">
        <f t="shared" si="2846"/>
        <v>0</v>
      </c>
      <c r="AA244" s="160">
        <f t="shared" si="2847"/>
        <v>45689</v>
      </c>
      <c r="AB244" s="160">
        <f t="shared" si="2848"/>
        <v>45716</v>
      </c>
      <c r="AC244" s="164">
        <f t="shared" si="2849"/>
        <v>0</v>
      </c>
      <c r="AD244" s="160">
        <f t="shared" si="2850"/>
        <v>45717</v>
      </c>
      <c r="AE244" s="160">
        <f t="shared" si="2851"/>
        <v>45747</v>
      </c>
      <c r="AF244" s="164">
        <f t="shared" si="2852"/>
        <v>0</v>
      </c>
      <c r="AG244" s="160">
        <f t="shared" si="2853"/>
        <v>45748</v>
      </c>
      <c r="AH244" s="160">
        <f t="shared" si="2854"/>
        <v>45777</v>
      </c>
      <c r="AI244" s="164">
        <f t="shared" si="2855"/>
        <v>0</v>
      </c>
      <c r="AJ244" s="160">
        <f t="shared" si="2856"/>
        <v>45778</v>
      </c>
      <c r="AK244" s="160">
        <f t="shared" si="2857"/>
        <v>45808</v>
      </c>
      <c r="AL244" s="164">
        <f t="shared" si="2858"/>
        <v>0</v>
      </c>
      <c r="AM244" s="160">
        <f t="shared" si="2859"/>
        <v>45809</v>
      </c>
      <c r="AN244" s="160">
        <f t="shared" si="2860"/>
        <v>45838</v>
      </c>
      <c r="AO244" s="164">
        <f t="shared" si="2861"/>
        <v>0</v>
      </c>
      <c r="AP244" s="160">
        <f t="shared" si="2862"/>
        <v>45839</v>
      </c>
      <c r="AQ244" s="160">
        <f t="shared" si="2863"/>
        <v>45869</v>
      </c>
      <c r="AR244" s="164">
        <f t="shared" si="2864"/>
        <v>0</v>
      </c>
      <c r="AS244" s="160">
        <f t="shared" si="2865"/>
        <v>45870</v>
      </c>
      <c r="AT244" s="160">
        <f t="shared" si="2866"/>
        <v>45900</v>
      </c>
      <c r="AU244" s="164">
        <f t="shared" si="2867"/>
        <v>0</v>
      </c>
      <c r="AV244" s="160">
        <f t="shared" si="2868"/>
        <v>45901</v>
      </c>
      <c r="AW244" s="160">
        <f t="shared" si="2869"/>
        <v>45930</v>
      </c>
      <c r="AX244" s="164">
        <f t="shared" si="2870"/>
        <v>0</v>
      </c>
      <c r="AY244" s="160">
        <f t="shared" si="2871"/>
        <v>45931</v>
      </c>
      <c r="AZ244" s="160">
        <f t="shared" si="2872"/>
        <v>45961</v>
      </c>
      <c r="BA244" s="164">
        <f t="shared" si="2873"/>
        <v>0</v>
      </c>
      <c r="BB244" s="160">
        <f t="shared" si="2874"/>
        <v>45962</v>
      </c>
      <c r="BC244" s="160">
        <f t="shared" si="2875"/>
        <v>45991</v>
      </c>
      <c r="BD244" s="164">
        <f t="shared" si="2876"/>
        <v>0</v>
      </c>
      <c r="BE244" s="160">
        <f t="shared" si="2877"/>
        <v>45992</v>
      </c>
      <c r="BF244" s="160">
        <f t="shared" si="2878"/>
        <v>46022</v>
      </c>
      <c r="BG244" s="164">
        <f t="shared" si="2879"/>
        <v>0</v>
      </c>
      <c r="BH244" s="160">
        <v>46023</v>
      </c>
      <c r="BI244" s="160">
        <f t="shared" si="2880"/>
        <v>46053</v>
      </c>
      <c r="BJ244" s="164">
        <f t="shared" si="2881"/>
        <v>0</v>
      </c>
      <c r="BK244" s="160">
        <f t="shared" si="2882"/>
        <v>46054</v>
      </c>
      <c r="BL244" s="160">
        <f t="shared" si="2883"/>
        <v>46081</v>
      </c>
      <c r="BM244" s="164">
        <f t="shared" si="2884"/>
        <v>0</v>
      </c>
      <c r="BN244" s="160">
        <f t="shared" si="2885"/>
        <v>46082</v>
      </c>
      <c r="BO244" s="160">
        <f t="shared" si="2886"/>
        <v>46112</v>
      </c>
      <c r="BP244" s="164">
        <f t="shared" si="2887"/>
        <v>0</v>
      </c>
      <c r="BQ244" s="160">
        <f t="shared" si="2888"/>
        <v>46113</v>
      </c>
      <c r="BR244" s="160">
        <f t="shared" si="2889"/>
        <v>46142</v>
      </c>
      <c r="BS244" s="164">
        <f t="shared" si="2890"/>
        <v>0</v>
      </c>
      <c r="BT244" s="160">
        <f t="shared" si="2891"/>
        <v>46143</v>
      </c>
      <c r="BU244" s="160">
        <f t="shared" si="2892"/>
        <v>46173</v>
      </c>
      <c r="BV244" s="164">
        <f t="shared" si="2893"/>
        <v>0</v>
      </c>
      <c r="BW244" s="160">
        <f t="shared" si="2894"/>
        <v>46174</v>
      </c>
      <c r="BX244" s="160">
        <f t="shared" si="2895"/>
        <v>46203</v>
      </c>
      <c r="BY244" s="164">
        <f t="shared" si="2896"/>
        <v>0</v>
      </c>
      <c r="BZ244" s="160">
        <f t="shared" si="2897"/>
        <v>46204</v>
      </c>
      <c r="CA244" s="160">
        <f t="shared" si="2898"/>
        <v>46234</v>
      </c>
      <c r="CB244" s="164">
        <f t="shared" si="2899"/>
        <v>0</v>
      </c>
      <c r="CC244" s="160">
        <f t="shared" si="2900"/>
        <v>46235</v>
      </c>
      <c r="CD244" s="160">
        <f t="shared" si="2901"/>
        <v>46265</v>
      </c>
      <c r="CE244" s="164">
        <f t="shared" si="2902"/>
        <v>0</v>
      </c>
      <c r="CF244" s="160">
        <f t="shared" si="2903"/>
        <v>46266</v>
      </c>
      <c r="CG244" s="160">
        <f t="shared" si="2904"/>
        <v>46295</v>
      </c>
      <c r="CH244" s="164">
        <f t="shared" si="2905"/>
        <v>0</v>
      </c>
      <c r="CI244" s="160">
        <f t="shared" si="2906"/>
        <v>46296</v>
      </c>
      <c r="CJ244" s="160">
        <f t="shared" si="2907"/>
        <v>46326</v>
      </c>
      <c r="CK244" s="164">
        <f t="shared" si="2908"/>
        <v>0</v>
      </c>
      <c r="CL244" s="160">
        <f t="shared" si="2909"/>
        <v>46327</v>
      </c>
      <c r="CM244" s="160">
        <f t="shared" si="2910"/>
        <v>46356</v>
      </c>
      <c r="CN244" s="164">
        <f t="shared" si="2911"/>
        <v>0</v>
      </c>
      <c r="CO244" s="160">
        <f t="shared" si="2912"/>
        <v>46357</v>
      </c>
      <c r="CP244" s="160">
        <f t="shared" si="2913"/>
        <v>46387</v>
      </c>
      <c r="CQ244" s="164">
        <f t="shared" si="2914"/>
        <v>0</v>
      </c>
    </row>
    <row r="245" s="86" customFormat="1" ht="24" customHeight="1" outlineLevel="4" spans="1:95">
      <c r="A245" s="129" t="s">
        <v>2806</v>
      </c>
      <c r="B245" s="130"/>
      <c r="C245" s="130"/>
      <c r="D245" s="130"/>
      <c r="E245" s="130"/>
      <c r="F245" s="130"/>
      <c r="G245" s="131"/>
      <c r="H245" s="132"/>
      <c r="I245" s="132"/>
      <c r="J245" s="132"/>
      <c r="K245" s="132"/>
      <c r="L245" s="155"/>
      <c r="M245" s="155"/>
      <c r="N245" s="132"/>
      <c r="O245" s="132"/>
      <c r="P245" s="132"/>
      <c r="Q245" s="132"/>
      <c r="R245" s="132"/>
      <c r="S245" s="132"/>
      <c r="T245" s="132"/>
      <c r="U245" s="132"/>
      <c r="V245" s="132"/>
      <c r="W245" s="132"/>
      <c r="X245" s="132"/>
      <c r="Y245" s="132"/>
      <c r="Z245" s="132"/>
      <c r="AA245" s="132"/>
      <c r="AB245" s="132"/>
      <c r="AC245" s="132"/>
      <c r="AD245" s="132"/>
      <c r="AE245" s="132"/>
      <c r="AF245" s="132"/>
      <c r="AG245" s="132"/>
      <c r="AH245" s="132"/>
      <c r="AI245" s="132"/>
      <c r="AJ245" s="132"/>
      <c r="AK245" s="132"/>
      <c r="AL245" s="132"/>
      <c r="AM245" s="132"/>
      <c r="AN245" s="132"/>
      <c r="AO245" s="132"/>
      <c r="AP245" s="132"/>
      <c r="AQ245" s="132"/>
      <c r="AR245" s="132"/>
      <c r="AS245" s="132"/>
      <c r="AT245" s="132"/>
      <c r="AU245" s="132"/>
      <c r="AV245" s="132"/>
      <c r="AW245" s="132"/>
      <c r="AX245" s="132"/>
      <c r="AY245" s="132"/>
      <c r="AZ245" s="132"/>
      <c r="BA245" s="132"/>
      <c r="BB245" s="132"/>
      <c r="BC245" s="132"/>
      <c r="BD245" s="132"/>
      <c r="BE245" s="132"/>
      <c r="BF245" s="132"/>
      <c r="BG245" s="132"/>
      <c r="BH245" s="132"/>
      <c r="BI245" s="132"/>
      <c r="BJ245" s="132"/>
      <c r="BK245" s="132"/>
      <c r="BL245" s="132"/>
      <c r="BM245" s="132"/>
      <c r="BN245" s="132"/>
      <c r="BO245" s="132"/>
      <c r="BP245" s="132"/>
      <c r="BQ245" s="132"/>
      <c r="BR245" s="132"/>
      <c r="BS245" s="132"/>
      <c r="BT245" s="132"/>
      <c r="BU245" s="132"/>
      <c r="BV245" s="132"/>
      <c r="BW245" s="132"/>
      <c r="BX245" s="132"/>
      <c r="BY245" s="132"/>
      <c r="BZ245" s="132"/>
      <c r="CA245" s="132"/>
      <c r="CB245" s="132"/>
      <c r="CC245" s="132"/>
      <c r="CD245" s="132"/>
      <c r="CE245" s="132"/>
      <c r="CF245" s="132"/>
      <c r="CG245" s="132"/>
      <c r="CH245" s="132"/>
      <c r="CI245" s="132"/>
      <c r="CJ245" s="132"/>
      <c r="CK245" s="132"/>
      <c r="CL245" s="132"/>
      <c r="CM245" s="132"/>
      <c r="CN245" s="132"/>
      <c r="CO245" s="132"/>
      <c r="CP245" s="132"/>
      <c r="CQ245" s="132"/>
    </row>
    <row r="246" ht="24" customHeight="1" outlineLevel="3" spans="1:95">
      <c r="A246" s="121"/>
      <c r="B246" s="122" t="s">
        <v>784</v>
      </c>
      <c r="C246" s="123" t="s">
        <v>1191</v>
      </c>
      <c r="D246" s="121" t="s">
        <v>1192</v>
      </c>
      <c r="E246" s="122" t="s">
        <v>1193</v>
      </c>
      <c r="F246" s="122"/>
      <c r="G246" s="122" t="s">
        <v>928</v>
      </c>
      <c r="H246" s="124">
        <f>X246+AA246+AD246+AG246+AJ246+AM246+AP246+AS246+AV246+AY246+BB246+BE246</f>
        <v>0</v>
      </c>
      <c r="I246" s="124">
        <f>Y246+AB246+AE246+AH246+AK246+AN246+AQ246+AT246+AW246+AZ246+BC246+BF246</f>
        <v>0</v>
      </c>
      <c r="J246" s="124">
        <f t="shared" si="2339"/>
        <v>0</v>
      </c>
      <c r="K246" s="124"/>
      <c r="L246" s="152"/>
      <c r="M246" s="152"/>
      <c r="N246" s="124"/>
      <c r="O246" s="124"/>
      <c r="P246" s="124"/>
      <c r="Q246" s="124"/>
      <c r="R246" s="124"/>
      <c r="S246" s="124"/>
      <c r="T246" s="124"/>
      <c r="U246" s="124"/>
      <c r="V246" s="124"/>
      <c r="W246" s="124"/>
      <c r="X246" s="124">
        <f>VLOOKUP($C246,'1 预算编制表单'!$C:$BJ,27,FALSE)</f>
        <v>0</v>
      </c>
      <c r="Y246" s="124">
        <f>X246-Z246</f>
        <v>0</v>
      </c>
      <c r="Z246" s="124">
        <f>SUM(Z247:Z251)</f>
        <v>0</v>
      </c>
      <c r="AA246" s="124">
        <f>VLOOKUP($C246,'1 预算编制表单'!$C:$BJ,30,FALSE)</f>
        <v>0</v>
      </c>
      <c r="AB246" s="124">
        <f>AA246-AC246</f>
        <v>0</v>
      </c>
      <c r="AC246" s="124">
        <f>SUM(AC247:AC251)</f>
        <v>0</v>
      </c>
      <c r="AD246" s="124">
        <f>VLOOKUP($C246,'1 预算编制表单'!$C:$BJ,33,FALSE)</f>
        <v>0</v>
      </c>
      <c r="AE246" s="124">
        <f>AD246-AF246</f>
        <v>0</v>
      </c>
      <c r="AF246" s="124">
        <f>SUM(AF247:AF251)</f>
        <v>0</v>
      </c>
      <c r="AG246" s="124">
        <f>VLOOKUP($C246,'1 预算编制表单'!$C:$BJ,36,FALSE)</f>
        <v>0</v>
      </c>
      <c r="AH246" s="124">
        <f>AG246-AI246</f>
        <v>0</v>
      </c>
      <c r="AI246" s="124">
        <f>SUM(AI247:AI251)</f>
        <v>0</v>
      </c>
      <c r="AJ246" s="124">
        <f>VLOOKUP($C246,'1 预算编制表单'!$C:$BJ,39,FALSE)</f>
        <v>0</v>
      </c>
      <c r="AK246" s="124">
        <f>AJ246-AL246</f>
        <v>0</v>
      </c>
      <c r="AL246" s="124">
        <f>SUM(AL247:AL251)</f>
        <v>0</v>
      </c>
      <c r="AM246" s="124">
        <f>VLOOKUP($C246,'1 预算编制表单'!$C:$BJ,42,FALSE)</f>
        <v>0</v>
      </c>
      <c r="AN246" s="124">
        <f>AM246-AO246</f>
        <v>0</v>
      </c>
      <c r="AO246" s="124">
        <f>SUM(AO247:AO251)</f>
        <v>0</v>
      </c>
      <c r="AP246" s="124">
        <f>VLOOKUP($C246,'1 预算编制表单'!$C:$BJ,45,FALSE)</f>
        <v>0</v>
      </c>
      <c r="AQ246" s="124">
        <f>AP246-AR246</f>
        <v>0</v>
      </c>
      <c r="AR246" s="124">
        <f>SUM(AR247:AR251)</f>
        <v>0</v>
      </c>
      <c r="AS246" s="124">
        <f>VLOOKUP($C246,'1 预算编制表单'!$C:$BJ,48,FALSE)</f>
        <v>0</v>
      </c>
      <c r="AT246" s="124">
        <f>AS246-AU246</f>
        <v>0</v>
      </c>
      <c r="AU246" s="124">
        <f>SUM(AU247:AU251)</f>
        <v>0</v>
      </c>
      <c r="AV246" s="124">
        <f>VLOOKUP($C246,'1 预算编制表单'!$C:$BJ,51,FALSE)</f>
        <v>0</v>
      </c>
      <c r="AW246" s="124">
        <f>AV246-AX246</f>
        <v>0</v>
      </c>
      <c r="AX246" s="124">
        <f>SUM(AX247:AX251)</f>
        <v>0</v>
      </c>
      <c r="AY246" s="124">
        <f>VLOOKUP($C246,'1 预算编制表单'!$C:$BJ,54,FALSE)</f>
        <v>0</v>
      </c>
      <c r="AZ246" s="124">
        <f>AY246-BA246</f>
        <v>0</v>
      </c>
      <c r="BA246" s="124">
        <f>SUM(BA247:BA251)</f>
        <v>0</v>
      </c>
      <c r="BB246" s="124">
        <f>VLOOKUP($C246,'1 预算编制表单'!$C:$BJ,57,FALSE)</f>
        <v>0</v>
      </c>
      <c r="BC246" s="124">
        <f>BB246-BD246</f>
        <v>0</v>
      </c>
      <c r="BD246" s="124">
        <f>SUM(BD247:BD251)</f>
        <v>0</v>
      </c>
      <c r="BE246" s="124">
        <f>VLOOKUP($C246,'1 预算编制表单'!$C:$BJ,60,FALSE)</f>
        <v>0</v>
      </c>
      <c r="BF246" s="124">
        <f>BE246-BG246</f>
        <v>0</v>
      </c>
      <c r="BG246" s="124">
        <f>SUM(BG247:BG251)</f>
        <v>0</v>
      </c>
      <c r="BH246" s="124">
        <f>VLOOKUP($C246,'1 预算编制表单'!$C:$BJ,27,FALSE)</f>
        <v>0</v>
      </c>
      <c r="BI246" s="124">
        <f>BH246-BJ246</f>
        <v>0</v>
      </c>
      <c r="BJ246" s="124">
        <f>SUM(BJ247:BJ251)</f>
        <v>0</v>
      </c>
      <c r="BK246" s="124">
        <f>VLOOKUP($C246,'1 预算编制表单'!$C:$BJ,30,FALSE)</f>
        <v>0</v>
      </c>
      <c r="BL246" s="124">
        <f>BK246-BM246</f>
        <v>0</v>
      </c>
      <c r="BM246" s="124">
        <f>SUM(BM247:BM251)</f>
        <v>0</v>
      </c>
      <c r="BN246" s="124">
        <f>VLOOKUP($C246,'1 预算编制表单'!$C:$BJ,33,FALSE)</f>
        <v>0</v>
      </c>
      <c r="BO246" s="124">
        <f>BN246-BP246</f>
        <v>0</v>
      </c>
      <c r="BP246" s="124">
        <f>SUM(BP247:BP251)</f>
        <v>0</v>
      </c>
      <c r="BQ246" s="124">
        <f>VLOOKUP($C246,'1 预算编制表单'!$C:$BJ,36,FALSE)</f>
        <v>0</v>
      </c>
      <c r="BR246" s="124">
        <f>BQ246-BS246</f>
        <v>0</v>
      </c>
      <c r="BS246" s="124">
        <f>SUM(BS247:BS251)</f>
        <v>0</v>
      </c>
      <c r="BT246" s="124">
        <f>VLOOKUP($C246,'1 预算编制表单'!$C:$BJ,39,FALSE)</f>
        <v>0</v>
      </c>
      <c r="BU246" s="124">
        <f>BT246-BV246</f>
        <v>0</v>
      </c>
      <c r="BV246" s="124">
        <f>SUM(BV247:BV251)</f>
        <v>0</v>
      </c>
      <c r="BW246" s="124">
        <f>VLOOKUP($C246,'1 预算编制表单'!$C:$BJ,42,FALSE)</f>
        <v>0</v>
      </c>
      <c r="BX246" s="124">
        <f>BW246-BY246</f>
        <v>0</v>
      </c>
      <c r="BY246" s="124">
        <f>SUM(BY247:BY251)</f>
        <v>0</v>
      </c>
      <c r="BZ246" s="124">
        <f>VLOOKUP($C246,'1 预算编制表单'!$C:$BJ,45,FALSE)</f>
        <v>0</v>
      </c>
      <c r="CA246" s="124">
        <f>BZ246-CB246</f>
        <v>0</v>
      </c>
      <c r="CB246" s="124">
        <f>SUM(CB247:CB251)</f>
        <v>0</v>
      </c>
      <c r="CC246" s="124">
        <f>VLOOKUP($C246,'1 预算编制表单'!$C:$BJ,48,FALSE)</f>
        <v>0</v>
      </c>
      <c r="CD246" s="124">
        <f>CC246-CE246</f>
        <v>0</v>
      </c>
      <c r="CE246" s="124">
        <f>SUM(CE247:CE251)</f>
        <v>0</v>
      </c>
      <c r="CF246" s="124">
        <f>VLOOKUP($C246,'1 预算编制表单'!$C:$BJ,51,FALSE)</f>
        <v>0</v>
      </c>
      <c r="CG246" s="124">
        <f>CF246-CH246</f>
        <v>0</v>
      </c>
      <c r="CH246" s="124">
        <f>SUM(CH247:CH251)</f>
        <v>0</v>
      </c>
      <c r="CI246" s="124">
        <f>VLOOKUP($C246,'1 预算编制表单'!$C:$BJ,54,FALSE)</f>
        <v>0</v>
      </c>
      <c r="CJ246" s="124">
        <f>CI246-CK246</f>
        <v>0</v>
      </c>
      <c r="CK246" s="124">
        <f>SUM(CK247:CK251)</f>
        <v>0</v>
      </c>
      <c r="CL246" s="124">
        <f>VLOOKUP($C246,'1 预算编制表单'!$C:$BJ,57,FALSE)</f>
        <v>0</v>
      </c>
      <c r="CM246" s="124">
        <f>CL246-CN246</f>
        <v>0</v>
      </c>
      <c r="CN246" s="124">
        <f>SUM(CN247:CN251)</f>
        <v>0</v>
      </c>
      <c r="CO246" s="124">
        <f>VLOOKUP($C246,'1 预算编制表单'!$C:$BJ,60,FALSE)</f>
        <v>0</v>
      </c>
      <c r="CP246" s="124">
        <f>CO246-CQ246</f>
        <v>0</v>
      </c>
      <c r="CQ246" s="124">
        <f>SUM(CQ247:CQ251)</f>
        <v>0</v>
      </c>
    </row>
    <row r="247" s="86" customFormat="1" ht="24" customHeight="1" outlineLevel="4" spans="1:95">
      <c r="A247" s="125"/>
      <c r="B247" s="126"/>
      <c r="C247" s="127"/>
      <c r="D247" s="125"/>
      <c r="E247" s="126"/>
      <c r="F247" s="126"/>
      <c r="G247" s="126"/>
      <c r="H247" s="128"/>
      <c r="I247" s="128"/>
      <c r="J247" s="128">
        <f t="shared" si="2339"/>
        <v>0</v>
      </c>
      <c r="K247" s="128">
        <v>1</v>
      </c>
      <c r="L247" s="153"/>
      <c r="M247" s="154">
        <f>IFERROR(VLOOKUP($L247,'2-2 引出数据_合同数据仓库'!$B$2:$BP$10000,3,FALSE),0)</f>
        <v>0</v>
      </c>
      <c r="N247" s="128"/>
      <c r="O247" s="154">
        <f>IFERROR(VLOOKUP((LEFT(VLOOKUP($L247,'2-2 引出数据_合同数据仓库'!$B$2:$BP$10000,64,FALSE),15)&amp;(RIGHT(VLOOKUP($L247,'2-2 引出数据_合同数据仓库'!$B$2:$BP$10000,64,FALSE),4)+1)),'2-2 引出数据_合同数据仓库'!$B$2:$BP$10000,3,FALSE),0)</f>
        <v>0</v>
      </c>
      <c r="P247" s="128"/>
      <c r="Q247" s="128">
        <f>IFERROR(VLOOKUP($L247,'2-2 引出数据_合同数据仓库'!$B$2:$BP$10000,28,FALSE),0)</f>
        <v>0</v>
      </c>
      <c r="R247" s="128">
        <f>IFERROR(VLOOKUP($L247,'2-2 引出数据_合同数据仓库'!$B$2:$BP$10000,29,FALSE),0)</f>
        <v>0</v>
      </c>
      <c r="S247" s="128">
        <f>IFERROR(VLOOKUP($L247,'2-2 引出数据_合同数据仓库'!$B$2:$BP$10000,4,FALSE),0)</f>
        <v>0</v>
      </c>
      <c r="T247" s="128"/>
      <c r="U247" s="128">
        <f>IFERROR(VLOOKUP($L247,'2-2 引出数据_合同数据仓库'!$B$2:$BP$10000,15,FALSE),0)</f>
        <v>0</v>
      </c>
      <c r="V247" s="128">
        <f t="shared" ref="V247:V250" si="2916">U247/(S247-R247+1)*365</f>
        <v>0</v>
      </c>
      <c r="W247" s="128"/>
      <c r="X247" s="160">
        <v>45658</v>
      </c>
      <c r="Y247" s="160">
        <f t="shared" ref="Y247:Y250" si="2917">X247+30</f>
        <v>45688</v>
      </c>
      <c r="Z247" s="164">
        <f t="shared" ref="Z247:Z250" si="2918">IFERROR(IF(($R247-Y247)&gt;=0,0,IF(($S247-X247)&lt;0,0,IF(AND(($S247-Y247)&gt;0,(X247-$R247)&gt;0),$V247/365*(Y247-X247+1),IF(AND(($S247-Y247)&lt;=0,(X247-$R247)&gt;0),$V247/365*($S247-X247+1),$V247/365*(Y247-$R247+1))))),0)</f>
        <v>0</v>
      </c>
      <c r="AA247" s="160">
        <f t="shared" ref="AA247:AA250" si="2919">Y247+1</f>
        <v>45689</v>
      </c>
      <c r="AB247" s="160">
        <f t="shared" ref="AB247:AB250" si="2920">AA247+27</f>
        <v>45716</v>
      </c>
      <c r="AC247" s="164">
        <f t="shared" ref="AC247:AC250" si="2921">IFERROR(IF(($R247-AB247)&gt;=0,0,IF(($S247-AA247)&lt;0,0,IF(AND(($S247-AB247)&gt;0,(AA247-$R247)&gt;0),$V247/365*(AB247-AA247+1),IF(AND(($S247-AB247)&lt;=0,(AA247-$R247)&gt;0),$V247/365*($S247-AA247+1),$V247/365*(AB247-$R247+1))))),0)</f>
        <v>0</v>
      </c>
      <c r="AD247" s="160">
        <f t="shared" ref="AD247:AD250" si="2922">AB247+1</f>
        <v>45717</v>
      </c>
      <c r="AE247" s="160">
        <f t="shared" ref="AE247:AE250" si="2923">AD247+30</f>
        <v>45747</v>
      </c>
      <c r="AF247" s="164">
        <f t="shared" ref="AF247:AF250" si="2924">IFERROR(IF(($R247-AE247)&gt;=0,0,IF(($S247-AD247)&lt;0,0,IF(AND(($S247-AE247)&gt;0,(AD247-$R247)&gt;0),$V247/365*(AE247-AD247+1),IF(AND(($S247-AE247)&lt;=0,(AD247-$R247)&gt;0),$V247/365*($S247-AD247+1),$V247/365*(AE247-$R247+1))))),0)</f>
        <v>0</v>
      </c>
      <c r="AG247" s="160">
        <f t="shared" ref="AG247:AG250" si="2925">AE247+1</f>
        <v>45748</v>
      </c>
      <c r="AH247" s="160">
        <f t="shared" ref="AH247:AH250" si="2926">AG247+29</f>
        <v>45777</v>
      </c>
      <c r="AI247" s="164">
        <f t="shared" ref="AI247:AI250" si="2927">IFERROR(IF(($R247-AH247)&gt;=0,0,IF(($S247-AG247)&lt;0,0,IF(AND(($S247-AH247)&gt;0,(AG247-$R247)&gt;0),$V247/365*(AH247-AG247+1),IF(AND(($S247-AH247)&lt;=0,(AG247-$R247)&gt;0),$V247/365*($S247-AG247+1),$V247/365*(AH247-$R247+1))))),0)</f>
        <v>0</v>
      </c>
      <c r="AJ247" s="160">
        <f t="shared" ref="AJ247:AJ250" si="2928">AH247+1</f>
        <v>45778</v>
      </c>
      <c r="AK247" s="160">
        <f t="shared" ref="AK247:AK250" si="2929">AJ247+30</f>
        <v>45808</v>
      </c>
      <c r="AL247" s="164">
        <f t="shared" ref="AL247:AL250" si="2930">IFERROR(IF(($R247-AK247)&gt;=0,0,IF(($S247-AJ247)&lt;0,0,IF(AND(($S247-AK247)&gt;0,(AJ247-$R247)&gt;0),$V247/365*(AK247-AJ247+1),IF(AND(($S247-AK247)&lt;=0,(AJ247-$R247)&gt;0),$V247/365*($S247-AJ247+1),$V247/365*(AK247-$R247+1))))),0)</f>
        <v>0</v>
      </c>
      <c r="AM247" s="160">
        <f t="shared" ref="AM247:AM250" si="2931">AK247+1</f>
        <v>45809</v>
      </c>
      <c r="AN247" s="160">
        <f t="shared" ref="AN247:AN250" si="2932">AM247+29</f>
        <v>45838</v>
      </c>
      <c r="AO247" s="164">
        <f t="shared" ref="AO247:AO250" si="2933">IFERROR(IF(($R247-AN247)&gt;=0,0,IF(($S247-AM247)&lt;0,0,IF(AND(($S247-AN247)&gt;0,(AM247-$R247)&gt;0),$V247/365*(AN247-AM247+1),IF(AND(($S247-AN247)&lt;=0,(AM247-$R247)&gt;0),$V247/365*($S247-AM247+1),$V247/365*(AN247-$R247+1))))),0)</f>
        <v>0</v>
      </c>
      <c r="AP247" s="160">
        <f t="shared" ref="AP247:AP250" si="2934">AN247+1</f>
        <v>45839</v>
      </c>
      <c r="AQ247" s="160">
        <f t="shared" ref="AQ247:AQ250" si="2935">AP247+30</f>
        <v>45869</v>
      </c>
      <c r="AR247" s="164">
        <f t="shared" ref="AR247:AR250" si="2936">IFERROR(IF(($R247-AQ247)&gt;=0,0,IF(($S247-AP247)&lt;0,0,IF(AND(($S247-AQ247)&gt;0,(AP247-$R247)&gt;0),$V247/365*(AQ247-AP247+1),IF(AND(($S247-AQ247)&lt;=0,(AP247-$R247)&gt;0),$V247/365*($S247-AP247+1),$V247/365*(AQ247-$R247+1))))),0)</f>
        <v>0</v>
      </c>
      <c r="AS247" s="160">
        <f t="shared" ref="AS247:AS250" si="2937">AQ247+1</f>
        <v>45870</v>
      </c>
      <c r="AT247" s="160">
        <f t="shared" ref="AT247:AT250" si="2938">AS247+30</f>
        <v>45900</v>
      </c>
      <c r="AU247" s="164">
        <f t="shared" ref="AU247:AU250" si="2939">IFERROR(IF(($R247-AT247)&gt;=0,0,IF(($S247-AS247)&lt;0,0,IF(AND(($S247-AT247)&gt;0,(AS247-$R247)&gt;0),$V247/365*(AT247-AS247+1),IF(AND(($S247-AT247)&lt;=0,(AS247-$R247)&gt;0),$V247/365*($S247-AS247+1),$V247/365*(AT247-$R247+1))))),0)</f>
        <v>0</v>
      </c>
      <c r="AV247" s="160">
        <f t="shared" ref="AV247:AV250" si="2940">AT247+1</f>
        <v>45901</v>
      </c>
      <c r="AW247" s="160">
        <f t="shared" ref="AW247:AW250" si="2941">AV247+29</f>
        <v>45930</v>
      </c>
      <c r="AX247" s="164">
        <f t="shared" ref="AX247:AX250" si="2942">IFERROR(IF(($R247-AW247)&gt;=0,0,IF(($S247-AV247)&lt;0,0,IF(AND(($S247-AW247)&gt;0,(AV247-$R247)&gt;0),$V247/365*(AW247-AV247+1),IF(AND(($S247-AW247)&lt;=0,(AV247-$R247)&gt;0),$V247/365*($S247-AV247+1),$V247/365*(AW247-$R247+1))))),0)</f>
        <v>0</v>
      </c>
      <c r="AY247" s="160">
        <f t="shared" ref="AY247:AY250" si="2943">AW247+1</f>
        <v>45931</v>
      </c>
      <c r="AZ247" s="160">
        <f t="shared" ref="AZ247:AZ250" si="2944">AY247+30</f>
        <v>45961</v>
      </c>
      <c r="BA247" s="164">
        <f t="shared" ref="BA247:BA250" si="2945">IFERROR(IF(($R247-AZ247)&gt;=0,0,IF(($S247-AY247)&lt;0,0,IF(AND(($S247-AZ247)&gt;0,(AY247-$R247)&gt;0),$V247/365*(AZ247-AY247+1),IF(AND(($S247-AZ247)&lt;=0,(AY247-$R247)&gt;0),$V247/365*($S247-AY247+1),$V247/365*(AZ247-$R247+1))))),0)</f>
        <v>0</v>
      </c>
      <c r="BB247" s="160">
        <f t="shared" ref="BB247:BB250" si="2946">AZ247+1</f>
        <v>45962</v>
      </c>
      <c r="BC247" s="160">
        <f t="shared" ref="BC247:BC250" si="2947">BB247+29</f>
        <v>45991</v>
      </c>
      <c r="BD247" s="164">
        <f t="shared" ref="BD247:BD250" si="2948">IFERROR(IF(($R247-BC247)&gt;=0,0,IF(($S247-BB247)&lt;0,0,IF(AND(($S247-BC247)&gt;0,(BB247-$R247)&gt;0),$V247/365*(BC247-BB247+1),IF(AND(($S247-BC247)&lt;=0,(BB247-$R247)&gt;0),$V247/365*($S247-BB247+1),$V247/365*(BC247-$R247+1))))),0)</f>
        <v>0</v>
      </c>
      <c r="BE247" s="160">
        <f t="shared" ref="BE247:BE250" si="2949">BC247+1</f>
        <v>45992</v>
      </c>
      <c r="BF247" s="160">
        <f t="shared" ref="BF247:BF250" si="2950">BE247+30</f>
        <v>46022</v>
      </c>
      <c r="BG247" s="164">
        <f t="shared" ref="BG247:BG250" si="2951">IFERROR(IF(($R247-BF247)&gt;=0,0,IF(($S247-BE247)&lt;0,0,IF(AND(($S247-BF247)&gt;0,(BE247-$R247)&gt;0),$V247/365*(BF247-BE247+1),IF(AND(($S247-BF247)&lt;=0,(BE247-$R247)&gt;0),$V247/365*($S247-BE247+1),$V247/365*(BF247-$R247+1))))),0)</f>
        <v>0</v>
      </c>
      <c r="BH247" s="160">
        <v>46023</v>
      </c>
      <c r="BI247" s="160">
        <f t="shared" ref="BI247:BI250" si="2952">BH247+30</f>
        <v>46053</v>
      </c>
      <c r="BJ247" s="164">
        <f t="shared" ref="BJ247:BJ250" si="2953">IFERROR(IF(($R247-BI247)&gt;=0,0,IF(($S247-BH247)&lt;0,0,IF(AND(($S247-BI247)&gt;0,(BH247-$R247)&gt;0),$V247/365*(BI247-BH247+1),IF(AND(($S247-BI247)&lt;=0,(BH247-$R247)&gt;0),$V247/365*($S247-BH247+1),$V247/365*(BI247-$R247+1))))),0)</f>
        <v>0</v>
      </c>
      <c r="BK247" s="160">
        <f t="shared" ref="BK247:BK250" si="2954">BI247+1</f>
        <v>46054</v>
      </c>
      <c r="BL247" s="160">
        <f t="shared" ref="BL247:BL250" si="2955">BK247+27</f>
        <v>46081</v>
      </c>
      <c r="BM247" s="164">
        <f t="shared" ref="BM247:BM250" si="2956">IFERROR(IF(($R247-BL247)&gt;=0,0,IF(($S247-BK247)&lt;0,0,IF(AND(($S247-BL247)&gt;0,(BK247-$R247)&gt;0),$V247/365*(BL247-BK247+1),IF(AND(($S247-BL247)&lt;=0,(BK247-$R247)&gt;0),$V247/365*($S247-BK247+1),$V247/365*(BL247-$R247+1))))),0)</f>
        <v>0</v>
      </c>
      <c r="BN247" s="160">
        <f t="shared" ref="BN247:BN250" si="2957">BL247+1</f>
        <v>46082</v>
      </c>
      <c r="BO247" s="160">
        <f t="shared" ref="BO247:BO250" si="2958">BN247+30</f>
        <v>46112</v>
      </c>
      <c r="BP247" s="164">
        <f t="shared" ref="BP247:BP250" si="2959">IFERROR(IF(($R247-BO247)&gt;=0,0,IF(($S247-BN247)&lt;0,0,IF(AND(($S247-BO247)&gt;0,(BN247-$R247)&gt;0),$V247/365*(BO247-BN247+1),IF(AND(($S247-BO247)&lt;=0,(BN247-$R247)&gt;0),$V247/365*($S247-BN247+1),$V247/365*(BO247-$R247+1))))),0)</f>
        <v>0</v>
      </c>
      <c r="BQ247" s="160">
        <f t="shared" ref="BQ247:BQ250" si="2960">BO247+1</f>
        <v>46113</v>
      </c>
      <c r="BR247" s="160">
        <f t="shared" ref="BR247:BR250" si="2961">BQ247+29</f>
        <v>46142</v>
      </c>
      <c r="BS247" s="164">
        <f t="shared" ref="BS247:BS250" si="2962">IFERROR(IF(($R247-BR247)&gt;=0,0,IF(($S247-BQ247)&lt;0,0,IF(AND(($S247-BR247)&gt;0,(BQ247-$R247)&gt;0),$V247/365*(BR247-BQ247+1),IF(AND(($S247-BR247)&lt;=0,(BQ247-$R247)&gt;0),$V247/365*($S247-BQ247+1),$V247/365*(BR247-$R247+1))))),0)</f>
        <v>0</v>
      </c>
      <c r="BT247" s="160">
        <f t="shared" ref="BT247:BT250" si="2963">BR247+1</f>
        <v>46143</v>
      </c>
      <c r="BU247" s="160">
        <f t="shared" ref="BU247:BU250" si="2964">BT247+30</f>
        <v>46173</v>
      </c>
      <c r="BV247" s="164">
        <f t="shared" ref="BV247:BV250" si="2965">IFERROR(IF(($R247-BU247)&gt;=0,0,IF(($S247-BT247)&lt;0,0,IF(AND(($S247-BU247)&gt;0,(BT247-$R247)&gt;0),$V247/365*(BU247-BT247+1),IF(AND(($S247-BU247)&lt;=0,(BT247-$R247)&gt;0),$V247/365*($S247-BT247+1),$V247/365*(BU247-$R247+1))))),0)</f>
        <v>0</v>
      </c>
      <c r="BW247" s="160">
        <f t="shared" ref="BW247:BW250" si="2966">BU247+1</f>
        <v>46174</v>
      </c>
      <c r="BX247" s="160">
        <f t="shared" ref="BX247:BX250" si="2967">BW247+29</f>
        <v>46203</v>
      </c>
      <c r="BY247" s="164">
        <f t="shared" ref="BY247:BY250" si="2968">IFERROR(IF(($R247-BX247)&gt;=0,0,IF(($S247-BW247)&lt;0,0,IF(AND(($S247-BX247)&gt;0,(BW247-$R247)&gt;0),$V247/365*(BX247-BW247+1),IF(AND(($S247-BX247)&lt;=0,(BW247-$R247)&gt;0),$V247/365*($S247-BW247+1),$V247/365*(BX247-$R247+1))))),0)</f>
        <v>0</v>
      </c>
      <c r="BZ247" s="160">
        <f t="shared" ref="BZ247:BZ250" si="2969">BX247+1</f>
        <v>46204</v>
      </c>
      <c r="CA247" s="160">
        <f t="shared" ref="CA247:CA250" si="2970">BZ247+30</f>
        <v>46234</v>
      </c>
      <c r="CB247" s="164">
        <f t="shared" ref="CB247:CB250" si="2971">IFERROR(IF(($R247-CA247)&gt;=0,0,IF(($S247-BZ247)&lt;0,0,IF(AND(($S247-CA247)&gt;0,(BZ247-$R247)&gt;0),$V247/365*(CA247-BZ247+1),IF(AND(($S247-CA247)&lt;=0,(BZ247-$R247)&gt;0),$V247/365*($S247-BZ247+1),$V247/365*(CA247-$R247+1))))),0)</f>
        <v>0</v>
      </c>
      <c r="CC247" s="160">
        <f t="shared" ref="CC247:CC250" si="2972">CA247+1</f>
        <v>46235</v>
      </c>
      <c r="CD247" s="160">
        <f t="shared" ref="CD247:CD250" si="2973">CC247+30</f>
        <v>46265</v>
      </c>
      <c r="CE247" s="164">
        <f t="shared" ref="CE247:CE250" si="2974">IFERROR(IF(($R247-CD247)&gt;=0,0,IF(($S247-CC247)&lt;0,0,IF(AND(($S247-CD247)&gt;0,(CC247-$R247)&gt;0),$V247/365*(CD247-CC247+1),IF(AND(($S247-CD247)&lt;=0,(CC247-$R247)&gt;0),$V247/365*($S247-CC247+1),$V247/365*(CD247-$R247+1))))),0)</f>
        <v>0</v>
      </c>
      <c r="CF247" s="160">
        <f t="shared" ref="CF247:CF250" si="2975">CD247+1</f>
        <v>46266</v>
      </c>
      <c r="CG247" s="160">
        <f t="shared" ref="CG247:CG250" si="2976">CF247+29</f>
        <v>46295</v>
      </c>
      <c r="CH247" s="164">
        <f t="shared" ref="CH247:CH250" si="2977">IFERROR(IF(($R247-CG247)&gt;=0,0,IF(($S247-CF247)&lt;0,0,IF(AND(($S247-CG247)&gt;0,(CF247-$R247)&gt;0),$V247/365*(CG247-CF247+1),IF(AND(($S247-CG247)&lt;=0,(CF247-$R247)&gt;0),$V247/365*($S247-CF247+1),$V247/365*(CG247-$R247+1))))),0)</f>
        <v>0</v>
      </c>
      <c r="CI247" s="160">
        <f t="shared" ref="CI247:CI250" si="2978">CG247+1</f>
        <v>46296</v>
      </c>
      <c r="CJ247" s="160">
        <f t="shared" ref="CJ247:CJ250" si="2979">CI247+30</f>
        <v>46326</v>
      </c>
      <c r="CK247" s="164">
        <f t="shared" ref="CK247:CK250" si="2980">IFERROR(IF(($R247-CJ247)&gt;=0,0,IF(($S247-CI247)&lt;0,0,IF(AND(($S247-CJ247)&gt;0,(CI247-$R247)&gt;0),$V247/365*(CJ247-CI247+1),IF(AND(($S247-CJ247)&lt;=0,(CI247-$R247)&gt;0),$V247/365*($S247-CI247+1),$V247/365*(CJ247-$R247+1))))),0)</f>
        <v>0</v>
      </c>
      <c r="CL247" s="160">
        <f t="shared" ref="CL247:CL250" si="2981">CJ247+1</f>
        <v>46327</v>
      </c>
      <c r="CM247" s="160">
        <f t="shared" ref="CM247:CM250" si="2982">CL247+29</f>
        <v>46356</v>
      </c>
      <c r="CN247" s="164">
        <f t="shared" ref="CN247:CN250" si="2983">IFERROR(IF(($R247-CM247)&gt;=0,0,IF(($S247-CL247)&lt;0,0,IF(AND(($S247-CM247)&gt;0,(CL247-$R247)&gt;0),$V247/365*(CM247-CL247+1),IF(AND(($S247-CM247)&lt;=0,(CL247-$R247)&gt;0),$V247/365*($S247-CL247+1),$V247/365*(CM247-$R247+1))))),0)</f>
        <v>0</v>
      </c>
      <c r="CO247" s="160">
        <f t="shared" ref="CO247:CO250" si="2984">CM247+1</f>
        <v>46357</v>
      </c>
      <c r="CP247" s="160">
        <f t="shared" ref="CP247:CP250" si="2985">CO247+30</f>
        <v>46387</v>
      </c>
      <c r="CQ247" s="164">
        <f t="shared" ref="CQ247:CQ250" si="2986">IFERROR(IF(($R247-CP247)&gt;=0,0,IF(($S247-CO247)&lt;0,0,IF(AND(($S247-CP247)&gt;0,(CO247-$R247)&gt;0),$V247/365*(CP247-CO247+1),IF(AND(($S247-CP247)&lt;=0,(CO247-$R247)&gt;0),$V247/365*($S247-CO247+1),$V247/365*(CP247-$R247+1))))),0)</f>
        <v>0</v>
      </c>
    </row>
    <row r="248" s="86" customFormat="1" ht="24" customHeight="1" outlineLevel="4" spans="1:95">
      <c r="A248" s="125"/>
      <c r="B248" s="126"/>
      <c r="C248" s="127"/>
      <c r="D248" s="125"/>
      <c r="E248" s="126"/>
      <c r="F248" s="126"/>
      <c r="G248" s="126"/>
      <c r="H248" s="128"/>
      <c r="I248" s="128"/>
      <c r="J248" s="128">
        <f t="shared" si="2339"/>
        <v>0</v>
      </c>
      <c r="K248" s="128">
        <f t="shared" ref="K248:K250" si="2987">K247+1</f>
        <v>2</v>
      </c>
      <c r="L248" s="153"/>
      <c r="M248" s="154">
        <f>IFERROR(VLOOKUP($L248,'2-2 引出数据_合同数据仓库'!$B$2:$BP$10000,3,FALSE),0)</f>
        <v>0</v>
      </c>
      <c r="N248" s="128"/>
      <c r="O248" s="154">
        <f>IFERROR(VLOOKUP((LEFT(VLOOKUP($L248,'2-2 引出数据_合同数据仓库'!$B$2:$BP$10000,64,FALSE),15)&amp;(RIGHT(VLOOKUP($L248,'2-2 引出数据_合同数据仓库'!$B$2:$BP$10000,64,FALSE),4)+1)),'2-2 引出数据_合同数据仓库'!$B$2:$BP$10000,3,FALSE),0)</f>
        <v>0</v>
      </c>
      <c r="P248" s="128"/>
      <c r="Q248" s="128">
        <f>IFERROR(VLOOKUP($L248,'2-2 引出数据_合同数据仓库'!$B$2:$BP$10000,28,FALSE),0)</f>
        <v>0</v>
      </c>
      <c r="R248" s="128">
        <f>IFERROR(VLOOKUP($L248,'2-2 引出数据_合同数据仓库'!$B$2:$BP$10000,29,FALSE),0)</f>
        <v>0</v>
      </c>
      <c r="S248" s="128">
        <f>IFERROR(VLOOKUP($L248,'2-2 引出数据_合同数据仓库'!$B$2:$BP$10000,4,FALSE),0)</f>
        <v>0</v>
      </c>
      <c r="T248" s="128"/>
      <c r="U248" s="128">
        <f>IFERROR(VLOOKUP($L248,'2-2 引出数据_合同数据仓库'!$B$2:$BP$10000,15,FALSE),0)</f>
        <v>0</v>
      </c>
      <c r="V248" s="128">
        <f t="shared" si="2916"/>
        <v>0</v>
      </c>
      <c r="W248" s="128"/>
      <c r="X248" s="160">
        <v>45658</v>
      </c>
      <c r="Y248" s="160">
        <f t="shared" si="2917"/>
        <v>45688</v>
      </c>
      <c r="Z248" s="164">
        <f t="shared" si="2918"/>
        <v>0</v>
      </c>
      <c r="AA248" s="160">
        <f t="shared" si="2919"/>
        <v>45689</v>
      </c>
      <c r="AB248" s="160">
        <f t="shared" si="2920"/>
        <v>45716</v>
      </c>
      <c r="AC248" s="164">
        <f t="shared" si="2921"/>
        <v>0</v>
      </c>
      <c r="AD248" s="160">
        <f t="shared" si="2922"/>
        <v>45717</v>
      </c>
      <c r="AE248" s="160">
        <f t="shared" si="2923"/>
        <v>45747</v>
      </c>
      <c r="AF248" s="164">
        <f t="shared" si="2924"/>
        <v>0</v>
      </c>
      <c r="AG248" s="160">
        <f t="shared" si="2925"/>
        <v>45748</v>
      </c>
      <c r="AH248" s="160">
        <f t="shared" si="2926"/>
        <v>45777</v>
      </c>
      <c r="AI248" s="164">
        <f t="shared" si="2927"/>
        <v>0</v>
      </c>
      <c r="AJ248" s="160">
        <f t="shared" si="2928"/>
        <v>45778</v>
      </c>
      <c r="AK248" s="160">
        <f t="shared" si="2929"/>
        <v>45808</v>
      </c>
      <c r="AL248" s="164">
        <f t="shared" si="2930"/>
        <v>0</v>
      </c>
      <c r="AM248" s="160">
        <f t="shared" si="2931"/>
        <v>45809</v>
      </c>
      <c r="AN248" s="160">
        <f t="shared" si="2932"/>
        <v>45838</v>
      </c>
      <c r="AO248" s="164">
        <f t="shared" si="2933"/>
        <v>0</v>
      </c>
      <c r="AP248" s="160">
        <f t="shared" si="2934"/>
        <v>45839</v>
      </c>
      <c r="AQ248" s="160">
        <f t="shared" si="2935"/>
        <v>45869</v>
      </c>
      <c r="AR248" s="164">
        <f t="shared" si="2936"/>
        <v>0</v>
      </c>
      <c r="AS248" s="160">
        <f t="shared" si="2937"/>
        <v>45870</v>
      </c>
      <c r="AT248" s="160">
        <f t="shared" si="2938"/>
        <v>45900</v>
      </c>
      <c r="AU248" s="164">
        <f t="shared" si="2939"/>
        <v>0</v>
      </c>
      <c r="AV248" s="160">
        <f t="shared" si="2940"/>
        <v>45901</v>
      </c>
      <c r="AW248" s="160">
        <f t="shared" si="2941"/>
        <v>45930</v>
      </c>
      <c r="AX248" s="164">
        <f t="shared" si="2942"/>
        <v>0</v>
      </c>
      <c r="AY248" s="160">
        <f t="shared" si="2943"/>
        <v>45931</v>
      </c>
      <c r="AZ248" s="160">
        <f t="shared" si="2944"/>
        <v>45961</v>
      </c>
      <c r="BA248" s="164">
        <f t="shared" si="2945"/>
        <v>0</v>
      </c>
      <c r="BB248" s="160">
        <f t="shared" si="2946"/>
        <v>45962</v>
      </c>
      <c r="BC248" s="160">
        <f t="shared" si="2947"/>
        <v>45991</v>
      </c>
      <c r="BD248" s="164">
        <f t="shared" si="2948"/>
        <v>0</v>
      </c>
      <c r="BE248" s="160">
        <f t="shared" si="2949"/>
        <v>45992</v>
      </c>
      <c r="BF248" s="160">
        <f t="shared" si="2950"/>
        <v>46022</v>
      </c>
      <c r="BG248" s="164">
        <f t="shared" si="2951"/>
        <v>0</v>
      </c>
      <c r="BH248" s="160">
        <v>46023</v>
      </c>
      <c r="BI248" s="160">
        <f t="shared" si="2952"/>
        <v>46053</v>
      </c>
      <c r="BJ248" s="164">
        <f t="shared" si="2953"/>
        <v>0</v>
      </c>
      <c r="BK248" s="160">
        <f t="shared" si="2954"/>
        <v>46054</v>
      </c>
      <c r="BL248" s="160">
        <f t="shared" si="2955"/>
        <v>46081</v>
      </c>
      <c r="BM248" s="164">
        <f t="shared" si="2956"/>
        <v>0</v>
      </c>
      <c r="BN248" s="160">
        <f t="shared" si="2957"/>
        <v>46082</v>
      </c>
      <c r="BO248" s="160">
        <f t="shared" si="2958"/>
        <v>46112</v>
      </c>
      <c r="BP248" s="164">
        <f t="shared" si="2959"/>
        <v>0</v>
      </c>
      <c r="BQ248" s="160">
        <f t="shared" si="2960"/>
        <v>46113</v>
      </c>
      <c r="BR248" s="160">
        <f t="shared" si="2961"/>
        <v>46142</v>
      </c>
      <c r="BS248" s="164">
        <f t="shared" si="2962"/>
        <v>0</v>
      </c>
      <c r="BT248" s="160">
        <f t="shared" si="2963"/>
        <v>46143</v>
      </c>
      <c r="BU248" s="160">
        <f t="shared" si="2964"/>
        <v>46173</v>
      </c>
      <c r="BV248" s="164">
        <f t="shared" si="2965"/>
        <v>0</v>
      </c>
      <c r="BW248" s="160">
        <f t="shared" si="2966"/>
        <v>46174</v>
      </c>
      <c r="BX248" s="160">
        <f t="shared" si="2967"/>
        <v>46203</v>
      </c>
      <c r="BY248" s="164">
        <f t="shared" si="2968"/>
        <v>0</v>
      </c>
      <c r="BZ248" s="160">
        <f t="shared" si="2969"/>
        <v>46204</v>
      </c>
      <c r="CA248" s="160">
        <f t="shared" si="2970"/>
        <v>46234</v>
      </c>
      <c r="CB248" s="164">
        <f t="shared" si="2971"/>
        <v>0</v>
      </c>
      <c r="CC248" s="160">
        <f t="shared" si="2972"/>
        <v>46235</v>
      </c>
      <c r="CD248" s="160">
        <f t="shared" si="2973"/>
        <v>46265</v>
      </c>
      <c r="CE248" s="164">
        <f t="shared" si="2974"/>
        <v>0</v>
      </c>
      <c r="CF248" s="160">
        <f t="shared" si="2975"/>
        <v>46266</v>
      </c>
      <c r="CG248" s="160">
        <f t="shared" si="2976"/>
        <v>46295</v>
      </c>
      <c r="CH248" s="164">
        <f t="shared" si="2977"/>
        <v>0</v>
      </c>
      <c r="CI248" s="160">
        <f t="shared" si="2978"/>
        <v>46296</v>
      </c>
      <c r="CJ248" s="160">
        <f t="shared" si="2979"/>
        <v>46326</v>
      </c>
      <c r="CK248" s="164">
        <f t="shared" si="2980"/>
        <v>0</v>
      </c>
      <c r="CL248" s="160">
        <f t="shared" si="2981"/>
        <v>46327</v>
      </c>
      <c r="CM248" s="160">
        <f t="shared" si="2982"/>
        <v>46356</v>
      </c>
      <c r="CN248" s="164">
        <f t="shared" si="2983"/>
        <v>0</v>
      </c>
      <c r="CO248" s="160">
        <f t="shared" si="2984"/>
        <v>46357</v>
      </c>
      <c r="CP248" s="160">
        <f t="shared" si="2985"/>
        <v>46387</v>
      </c>
      <c r="CQ248" s="164">
        <f t="shared" si="2986"/>
        <v>0</v>
      </c>
    </row>
    <row r="249" s="86" customFormat="1" ht="24" customHeight="1" outlineLevel="4" spans="1:95">
      <c r="A249" s="125"/>
      <c r="B249" s="126"/>
      <c r="C249" s="127"/>
      <c r="D249" s="125"/>
      <c r="E249" s="126"/>
      <c r="F249" s="126"/>
      <c r="G249" s="126"/>
      <c r="H249" s="128"/>
      <c r="I249" s="128"/>
      <c r="J249" s="128">
        <f t="shared" si="2339"/>
        <v>0</v>
      </c>
      <c r="K249" s="128">
        <f t="shared" si="2987"/>
        <v>3</v>
      </c>
      <c r="L249" s="153"/>
      <c r="M249" s="154">
        <f>IFERROR(VLOOKUP($L249,'2-2 引出数据_合同数据仓库'!$B$2:$BP$10000,3,FALSE),0)</f>
        <v>0</v>
      </c>
      <c r="N249" s="128"/>
      <c r="O249" s="154">
        <f>IFERROR(VLOOKUP((LEFT(VLOOKUP($L249,'2-2 引出数据_合同数据仓库'!$B$2:$BP$10000,64,FALSE),15)&amp;(RIGHT(VLOOKUP($L249,'2-2 引出数据_合同数据仓库'!$B$2:$BP$10000,64,FALSE),4)+1)),'2-2 引出数据_合同数据仓库'!$B$2:$BP$10000,3,FALSE),0)</f>
        <v>0</v>
      </c>
      <c r="P249" s="128"/>
      <c r="Q249" s="128">
        <f>IFERROR(VLOOKUP($L249,'2-2 引出数据_合同数据仓库'!$B$2:$BP$10000,28,FALSE),0)</f>
        <v>0</v>
      </c>
      <c r="R249" s="128">
        <f>IFERROR(VLOOKUP($L249,'2-2 引出数据_合同数据仓库'!$B$2:$BP$10000,29,FALSE),0)</f>
        <v>0</v>
      </c>
      <c r="S249" s="128">
        <f>IFERROR(VLOOKUP($L249,'2-2 引出数据_合同数据仓库'!$B$2:$BP$10000,4,FALSE),0)</f>
        <v>0</v>
      </c>
      <c r="T249" s="128"/>
      <c r="U249" s="128">
        <f>IFERROR(VLOOKUP($L249,'2-2 引出数据_合同数据仓库'!$B$2:$BP$10000,15,FALSE),0)</f>
        <v>0</v>
      </c>
      <c r="V249" s="128">
        <f t="shared" si="2916"/>
        <v>0</v>
      </c>
      <c r="W249" s="128"/>
      <c r="X249" s="160">
        <v>45658</v>
      </c>
      <c r="Y249" s="160">
        <f t="shared" si="2917"/>
        <v>45688</v>
      </c>
      <c r="Z249" s="164">
        <f t="shared" si="2918"/>
        <v>0</v>
      </c>
      <c r="AA249" s="160">
        <f t="shared" si="2919"/>
        <v>45689</v>
      </c>
      <c r="AB249" s="160">
        <f t="shared" si="2920"/>
        <v>45716</v>
      </c>
      <c r="AC249" s="164">
        <f t="shared" si="2921"/>
        <v>0</v>
      </c>
      <c r="AD249" s="160">
        <f t="shared" si="2922"/>
        <v>45717</v>
      </c>
      <c r="AE249" s="160">
        <f t="shared" si="2923"/>
        <v>45747</v>
      </c>
      <c r="AF249" s="164">
        <f t="shared" si="2924"/>
        <v>0</v>
      </c>
      <c r="AG249" s="160">
        <f t="shared" si="2925"/>
        <v>45748</v>
      </c>
      <c r="AH249" s="160">
        <f t="shared" si="2926"/>
        <v>45777</v>
      </c>
      <c r="AI249" s="164">
        <f t="shared" si="2927"/>
        <v>0</v>
      </c>
      <c r="AJ249" s="160">
        <f t="shared" si="2928"/>
        <v>45778</v>
      </c>
      <c r="AK249" s="160">
        <f t="shared" si="2929"/>
        <v>45808</v>
      </c>
      <c r="AL249" s="164">
        <f t="shared" si="2930"/>
        <v>0</v>
      </c>
      <c r="AM249" s="160">
        <f t="shared" si="2931"/>
        <v>45809</v>
      </c>
      <c r="AN249" s="160">
        <f t="shared" si="2932"/>
        <v>45838</v>
      </c>
      <c r="AO249" s="164">
        <f t="shared" si="2933"/>
        <v>0</v>
      </c>
      <c r="AP249" s="160">
        <f t="shared" si="2934"/>
        <v>45839</v>
      </c>
      <c r="AQ249" s="160">
        <f t="shared" si="2935"/>
        <v>45869</v>
      </c>
      <c r="AR249" s="164">
        <f t="shared" si="2936"/>
        <v>0</v>
      </c>
      <c r="AS249" s="160">
        <f t="shared" si="2937"/>
        <v>45870</v>
      </c>
      <c r="AT249" s="160">
        <f t="shared" si="2938"/>
        <v>45900</v>
      </c>
      <c r="AU249" s="164">
        <f t="shared" si="2939"/>
        <v>0</v>
      </c>
      <c r="AV249" s="160">
        <f t="shared" si="2940"/>
        <v>45901</v>
      </c>
      <c r="AW249" s="160">
        <f t="shared" si="2941"/>
        <v>45930</v>
      </c>
      <c r="AX249" s="164">
        <f t="shared" si="2942"/>
        <v>0</v>
      </c>
      <c r="AY249" s="160">
        <f t="shared" si="2943"/>
        <v>45931</v>
      </c>
      <c r="AZ249" s="160">
        <f t="shared" si="2944"/>
        <v>45961</v>
      </c>
      <c r="BA249" s="164">
        <f t="shared" si="2945"/>
        <v>0</v>
      </c>
      <c r="BB249" s="160">
        <f t="shared" si="2946"/>
        <v>45962</v>
      </c>
      <c r="BC249" s="160">
        <f t="shared" si="2947"/>
        <v>45991</v>
      </c>
      <c r="BD249" s="164">
        <f t="shared" si="2948"/>
        <v>0</v>
      </c>
      <c r="BE249" s="160">
        <f t="shared" si="2949"/>
        <v>45992</v>
      </c>
      <c r="BF249" s="160">
        <f t="shared" si="2950"/>
        <v>46022</v>
      </c>
      <c r="BG249" s="164">
        <f t="shared" si="2951"/>
        <v>0</v>
      </c>
      <c r="BH249" s="160">
        <v>46023</v>
      </c>
      <c r="BI249" s="160">
        <f t="shared" si="2952"/>
        <v>46053</v>
      </c>
      <c r="BJ249" s="164">
        <f t="shared" si="2953"/>
        <v>0</v>
      </c>
      <c r="BK249" s="160">
        <f t="shared" si="2954"/>
        <v>46054</v>
      </c>
      <c r="BL249" s="160">
        <f t="shared" si="2955"/>
        <v>46081</v>
      </c>
      <c r="BM249" s="164">
        <f t="shared" si="2956"/>
        <v>0</v>
      </c>
      <c r="BN249" s="160">
        <f t="shared" si="2957"/>
        <v>46082</v>
      </c>
      <c r="BO249" s="160">
        <f t="shared" si="2958"/>
        <v>46112</v>
      </c>
      <c r="BP249" s="164">
        <f t="shared" si="2959"/>
        <v>0</v>
      </c>
      <c r="BQ249" s="160">
        <f t="shared" si="2960"/>
        <v>46113</v>
      </c>
      <c r="BR249" s="160">
        <f t="shared" si="2961"/>
        <v>46142</v>
      </c>
      <c r="BS249" s="164">
        <f t="shared" si="2962"/>
        <v>0</v>
      </c>
      <c r="BT249" s="160">
        <f t="shared" si="2963"/>
        <v>46143</v>
      </c>
      <c r="BU249" s="160">
        <f t="shared" si="2964"/>
        <v>46173</v>
      </c>
      <c r="BV249" s="164">
        <f t="shared" si="2965"/>
        <v>0</v>
      </c>
      <c r="BW249" s="160">
        <f t="shared" si="2966"/>
        <v>46174</v>
      </c>
      <c r="BX249" s="160">
        <f t="shared" si="2967"/>
        <v>46203</v>
      </c>
      <c r="BY249" s="164">
        <f t="shared" si="2968"/>
        <v>0</v>
      </c>
      <c r="BZ249" s="160">
        <f t="shared" si="2969"/>
        <v>46204</v>
      </c>
      <c r="CA249" s="160">
        <f t="shared" si="2970"/>
        <v>46234</v>
      </c>
      <c r="CB249" s="164">
        <f t="shared" si="2971"/>
        <v>0</v>
      </c>
      <c r="CC249" s="160">
        <f t="shared" si="2972"/>
        <v>46235</v>
      </c>
      <c r="CD249" s="160">
        <f t="shared" si="2973"/>
        <v>46265</v>
      </c>
      <c r="CE249" s="164">
        <f t="shared" si="2974"/>
        <v>0</v>
      </c>
      <c r="CF249" s="160">
        <f t="shared" si="2975"/>
        <v>46266</v>
      </c>
      <c r="CG249" s="160">
        <f t="shared" si="2976"/>
        <v>46295</v>
      </c>
      <c r="CH249" s="164">
        <f t="shared" si="2977"/>
        <v>0</v>
      </c>
      <c r="CI249" s="160">
        <f t="shared" si="2978"/>
        <v>46296</v>
      </c>
      <c r="CJ249" s="160">
        <f t="shared" si="2979"/>
        <v>46326</v>
      </c>
      <c r="CK249" s="164">
        <f t="shared" si="2980"/>
        <v>0</v>
      </c>
      <c r="CL249" s="160">
        <f t="shared" si="2981"/>
        <v>46327</v>
      </c>
      <c r="CM249" s="160">
        <f t="shared" si="2982"/>
        <v>46356</v>
      </c>
      <c r="CN249" s="164">
        <f t="shared" si="2983"/>
        <v>0</v>
      </c>
      <c r="CO249" s="160">
        <f t="shared" si="2984"/>
        <v>46357</v>
      </c>
      <c r="CP249" s="160">
        <f t="shared" si="2985"/>
        <v>46387</v>
      </c>
      <c r="CQ249" s="164">
        <f t="shared" si="2986"/>
        <v>0</v>
      </c>
    </row>
    <row r="250" s="86" customFormat="1" ht="24" customHeight="1" outlineLevel="4" spans="1:95">
      <c r="A250" s="125"/>
      <c r="B250" s="126"/>
      <c r="C250" s="127"/>
      <c r="D250" s="125"/>
      <c r="E250" s="126"/>
      <c r="F250" s="126"/>
      <c r="G250" s="126"/>
      <c r="H250" s="128"/>
      <c r="I250" s="128"/>
      <c r="J250" s="128">
        <f t="shared" si="2339"/>
        <v>0</v>
      </c>
      <c r="K250" s="128">
        <f t="shared" si="2987"/>
        <v>4</v>
      </c>
      <c r="L250" s="153"/>
      <c r="M250" s="154">
        <f>IFERROR(VLOOKUP($L250,'2-2 引出数据_合同数据仓库'!$B$2:$BP$10000,3,FALSE),0)</f>
        <v>0</v>
      </c>
      <c r="N250" s="128"/>
      <c r="O250" s="154">
        <f>IFERROR(VLOOKUP((LEFT(VLOOKUP($L250,'2-2 引出数据_合同数据仓库'!$B$2:$BP$10000,64,FALSE),15)&amp;(RIGHT(VLOOKUP($L250,'2-2 引出数据_合同数据仓库'!$B$2:$BP$10000,64,FALSE),4)+1)),'2-2 引出数据_合同数据仓库'!$B$2:$BP$10000,3,FALSE),0)</f>
        <v>0</v>
      </c>
      <c r="P250" s="128"/>
      <c r="Q250" s="128">
        <f>IFERROR(VLOOKUP($L250,'2-2 引出数据_合同数据仓库'!$B$2:$BP$10000,28,FALSE),0)</f>
        <v>0</v>
      </c>
      <c r="R250" s="128">
        <f>IFERROR(VLOOKUP($L250,'2-2 引出数据_合同数据仓库'!$B$2:$BP$10000,29,FALSE),0)</f>
        <v>0</v>
      </c>
      <c r="S250" s="128">
        <f>IFERROR(VLOOKUP($L250,'2-2 引出数据_合同数据仓库'!$B$2:$BP$10000,4,FALSE),0)</f>
        <v>0</v>
      </c>
      <c r="T250" s="128"/>
      <c r="U250" s="128">
        <f>IFERROR(VLOOKUP($L250,'2-2 引出数据_合同数据仓库'!$B$2:$BP$10000,15,FALSE),0)</f>
        <v>0</v>
      </c>
      <c r="V250" s="128">
        <f t="shared" si="2916"/>
        <v>0</v>
      </c>
      <c r="W250" s="128"/>
      <c r="X250" s="160">
        <v>45658</v>
      </c>
      <c r="Y250" s="160">
        <f t="shared" si="2917"/>
        <v>45688</v>
      </c>
      <c r="Z250" s="164">
        <f t="shared" si="2918"/>
        <v>0</v>
      </c>
      <c r="AA250" s="160">
        <f t="shared" si="2919"/>
        <v>45689</v>
      </c>
      <c r="AB250" s="160">
        <f t="shared" si="2920"/>
        <v>45716</v>
      </c>
      <c r="AC250" s="164">
        <f t="shared" si="2921"/>
        <v>0</v>
      </c>
      <c r="AD250" s="160">
        <f t="shared" si="2922"/>
        <v>45717</v>
      </c>
      <c r="AE250" s="160">
        <f t="shared" si="2923"/>
        <v>45747</v>
      </c>
      <c r="AF250" s="164">
        <f t="shared" si="2924"/>
        <v>0</v>
      </c>
      <c r="AG250" s="160">
        <f t="shared" si="2925"/>
        <v>45748</v>
      </c>
      <c r="AH250" s="160">
        <f t="shared" si="2926"/>
        <v>45777</v>
      </c>
      <c r="AI250" s="164">
        <f t="shared" si="2927"/>
        <v>0</v>
      </c>
      <c r="AJ250" s="160">
        <f t="shared" si="2928"/>
        <v>45778</v>
      </c>
      <c r="AK250" s="160">
        <f t="shared" si="2929"/>
        <v>45808</v>
      </c>
      <c r="AL250" s="164">
        <f t="shared" si="2930"/>
        <v>0</v>
      </c>
      <c r="AM250" s="160">
        <f t="shared" si="2931"/>
        <v>45809</v>
      </c>
      <c r="AN250" s="160">
        <f t="shared" si="2932"/>
        <v>45838</v>
      </c>
      <c r="AO250" s="164">
        <f t="shared" si="2933"/>
        <v>0</v>
      </c>
      <c r="AP250" s="160">
        <f t="shared" si="2934"/>
        <v>45839</v>
      </c>
      <c r="AQ250" s="160">
        <f t="shared" si="2935"/>
        <v>45869</v>
      </c>
      <c r="AR250" s="164">
        <f t="shared" si="2936"/>
        <v>0</v>
      </c>
      <c r="AS250" s="160">
        <f t="shared" si="2937"/>
        <v>45870</v>
      </c>
      <c r="AT250" s="160">
        <f t="shared" si="2938"/>
        <v>45900</v>
      </c>
      <c r="AU250" s="164">
        <f t="shared" si="2939"/>
        <v>0</v>
      </c>
      <c r="AV250" s="160">
        <f t="shared" si="2940"/>
        <v>45901</v>
      </c>
      <c r="AW250" s="160">
        <f t="shared" si="2941"/>
        <v>45930</v>
      </c>
      <c r="AX250" s="164">
        <f t="shared" si="2942"/>
        <v>0</v>
      </c>
      <c r="AY250" s="160">
        <f t="shared" si="2943"/>
        <v>45931</v>
      </c>
      <c r="AZ250" s="160">
        <f t="shared" si="2944"/>
        <v>45961</v>
      </c>
      <c r="BA250" s="164">
        <f t="shared" si="2945"/>
        <v>0</v>
      </c>
      <c r="BB250" s="160">
        <f t="shared" si="2946"/>
        <v>45962</v>
      </c>
      <c r="BC250" s="160">
        <f t="shared" si="2947"/>
        <v>45991</v>
      </c>
      <c r="BD250" s="164">
        <f t="shared" si="2948"/>
        <v>0</v>
      </c>
      <c r="BE250" s="160">
        <f t="shared" si="2949"/>
        <v>45992</v>
      </c>
      <c r="BF250" s="160">
        <f t="shared" si="2950"/>
        <v>46022</v>
      </c>
      <c r="BG250" s="164">
        <f t="shared" si="2951"/>
        <v>0</v>
      </c>
      <c r="BH250" s="160">
        <v>46023</v>
      </c>
      <c r="BI250" s="160">
        <f t="shared" si="2952"/>
        <v>46053</v>
      </c>
      <c r="BJ250" s="164">
        <f t="shared" si="2953"/>
        <v>0</v>
      </c>
      <c r="BK250" s="160">
        <f t="shared" si="2954"/>
        <v>46054</v>
      </c>
      <c r="BL250" s="160">
        <f t="shared" si="2955"/>
        <v>46081</v>
      </c>
      <c r="BM250" s="164">
        <f t="shared" si="2956"/>
        <v>0</v>
      </c>
      <c r="BN250" s="160">
        <f t="shared" si="2957"/>
        <v>46082</v>
      </c>
      <c r="BO250" s="160">
        <f t="shared" si="2958"/>
        <v>46112</v>
      </c>
      <c r="BP250" s="164">
        <f t="shared" si="2959"/>
        <v>0</v>
      </c>
      <c r="BQ250" s="160">
        <f t="shared" si="2960"/>
        <v>46113</v>
      </c>
      <c r="BR250" s="160">
        <f t="shared" si="2961"/>
        <v>46142</v>
      </c>
      <c r="BS250" s="164">
        <f t="shared" si="2962"/>
        <v>0</v>
      </c>
      <c r="BT250" s="160">
        <f t="shared" si="2963"/>
        <v>46143</v>
      </c>
      <c r="BU250" s="160">
        <f t="shared" si="2964"/>
        <v>46173</v>
      </c>
      <c r="BV250" s="164">
        <f t="shared" si="2965"/>
        <v>0</v>
      </c>
      <c r="BW250" s="160">
        <f t="shared" si="2966"/>
        <v>46174</v>
      </c>
      <c r="BX250" s="160">
        <f t="shared" si="2967"/>
        <v>46203</v>
      </c>
      <c r="BY250" s="164">
        <f t="shared" si="2968"/>
        <v>0</v>
      </c>
      <c r="BZ250" s="160">
        <f t="shared" si="2969"/>
        <v>46204</v>
      </c>
      <c r="CA250" s="160">
        <f t="shared" si="2970"/>
        <v>46234</v>
      </c>
      <c r="CB250" s="164">
        <f t="shared" si="2971"/>
        <v>0</v>
      </c>
      <c r="CC250" s="160">
        <f t="shared" si="2972"/>
        <v>46235</v>
      </c>
      <c r="CD250" s="160">
        <f t="shared" si="2973"/>
        <v>46265</v>
      </c>
      <c r="CE250" s="164">
        <f t="shared" si="2974"/>
        <v>0</v>
      </c>
      <c r="CF250" s="160">
        <f t="shared" si="2975"/>
        <v>46266</v>
      </c>
      <c r="CG250" s="160">
        <f t="shared" si="2976"/>
        <v>46295</v>
      </c>
      <c r="CH250" s="164">
        <f t="shared" si="2977"/>
        <v>0</v>
      </c>
      <c r="CI250" s="160">
        <f t="shared" si="2978"/>
        <v>46296</v>
      </c>
      <c r="CJ250" s="160">
        <f t="shared" si="2979"/>
        <v>46326</v>
      </c>
      <c r="CK250" s="164">
        <f t="shared" si="2980"/>
        <v>0</v>
      </c>
      <c r="CL250" s="160">
        <f t="shared" si="2981"/>
        <v>46327</v>
      </c>
      <c r="CM250" s="160">
        <f t="shared" si="2982"/>
        <v>46356</v>
      </c>
      <c r="CN250" s="164">
        <f t="shared" si="2983"/>
        <v>0</v>
      </c>
      <c r="CO250" s="160">
        <f t="shared" si="2984"/>
        <v>46357</v>
      </c>
      <c r="CP250" s="160">
        <f t="shared" si="2985"/>
        <v>46387</v>
      </c>
      <c r="CQ250" s="164">
        <f t="shared" si="2986"/>
        <v>0</v>
      </c>
    </row>
    <row r="251" s="86" customFormat="1" ht="24" customHeight="1" outlineLevel="4" spans="1:95">
      <c r="A251" s="129" t="s">
        <v>2806</v>
      </c>
      <c r="B251" s="130"/>
      <c r="C251" s="130"/>
      <c r="D251" s="130"/>
      <c r="E251" s="130"/>
      <c r="F251" s="130"/>
      <c r="G251" s="131"/>
      <c r="H251" s="132"/>
      <c r="I251" s="132"/>
      <c r="J251" s="132"/>
      <c r="K251" s="132"/>
      <c r="L251" s="155"/>
      <c r="M251" s="155"/>
      <c r="N251" s="132"/>
      <c r="O251" s="132"/>
      <c r="P251" s="132"/>
      <c r="Q251" s="132"/>
      <c r="R251" s="132"/>
      <c r="S251" s="132"/>
      <c r="T251" s="132"/>
      <c r="U251" s="132"/>
      <c r="V251" s="132"/>
      <c r="W251" s="132"/>
      <c r="X251" s="132"/>
      <c r="Y251" s="132"/>
      <c r="Z251" s="132"/>
      <c r="AA251" s="132"/>
      <c r="AB251" s="132"/>
      <c r="AC251" s="132"/>
      <c r="AD251" s="132"/>
      <c r="AE251" s="132"/>
      <c r="AF251" s="132"/>
      <c r="AG251" s="132"/>
      <c r="AH251" s="132"/>
      <c r="AI251" s="132"/>
      <c r="AJ251" s="132"/>
      <c r="AK251" s="132"/>
      <c r="AL251" s="132"/>
      <c r="AM251" s="132"/>
      <c r="AN251" s="132"/>
      <c r="AO251" s="132"/>
      <c r="AP251" s="132"/>
      <c r="AQ251" s="132"/>
      <c r="AR251" s="132"/>
      <c r="AS251" s="132"/>
      <c r="AT251" s="132"/>
      <c r="AU251" s="132"/>
      <c r="AV251" s="132"/>
      <c r="AW251" s="132"/>
      <c r="AX251" s="132"/>
      <c r="AY251" s="132"/>
      <c r="AZ251" s="132"/>
      <c r="BA251" s="132"/>
      <c r="BB251" s="132"/>
      <c r="BC251" s="132"/>
      <c r="BD251" s="132"/>
      <c r="BE251" s="132"/>
      <c r="BF251" s="132"/>
      <c r="BG251" s="132"/>
      <c r="BH251" s="132"/>
      <c r="BI251" s="132"/>
      <c r="BJ251" s="132"/>
      <c r="BK251" s="132"/>
      <c r="BL251" s="132"/>
      <c r="BM251" s="132"/>
      <c r="BN251" s="132"/>
      <c r="BO251" s="132"/>
      <c r="BP251" s="132"/>
      <c r="BQ251" s="132"/>
      <c r="BR251" s="132"/>
      <c r="BS251" s="132"/>
      <c r="BT251" s="132"/>
      <c r="BU251" s="132"/>
      <c r="BV251" s="132"/>
      <c r="BW251" s="132"/>
      <c r="BX251" s="132"/>
      <c r="BY251" s="132"/>
      <c r="BZ251" s="132"/>
      <c r="CA251" s="132"/>
      <c r="CB251" s="132"/>
      <c r="CC251" s="132"/>
      <c r="CD251" s="132"/>
      <c r="CE251" s="132"/>
      <c r="CF251" s="132"/>
      <c r="CG251" s="132"/>
      <c r="CH251" s="132"/>
      <c r="CI251" s="132"/>
      <c r="CJ251" s="132"/>
      <c r="CK251" s="132"/>
      <c r="CL251" s="132"/>
      <c r="CM251" s="132"/>
      <c r="CN251" s="132"/>
      <c r="CO251" s="132"/>
      <c r="CP251" s="132"/>
      <c r="CQ251" s="132"/>
    </row>
    <row r="252" ht="24" customHeight="1" outlineLevel="2" spans="1:95">
      <c r="A252" s="48"/>
      <c r="B252" s="118" t="s">
        <v>779</v>
      </c>
      <c r="C252" s="119" t="s">
        <v>38</v>
      </c>
      <c r="D252" s="48" t="s">
        <v>39</v>
      </c>
      <c r="E252" s="118"/>
      <c r="F252" s="118"/>
      <c r="G252" s="118"/>
      <c r="H252" s="120">
        <f>X252+AA252+AD252+AG252+AJ252+AM252+AP252+AS252+AV252+AY252+BB252+BE252</f>
        <v>0</v>
      </c>
      <c r="I252" s="120">
        <f>Y252+AB252+AE252+AH252+AK252+AN252+AQ252+AT252+AW252+AZ252+BC252+BF252</f>
        <v>0</v>
      </c>
      <c r="J252" s="120">
        <f t="shared" si="2339"/>
        <v>0</v>
      </c>
      <c r="K252" s="120"/>
      <c r="L252" s="151"/>
      <c r="M252" s="151"/>
      <c r="N252" s="120"/>
      <c r="O252" s="120"/>
      <c r="P252" s="120"/>
      <c r="Q252" s="120"/>
      <c r="R252" s="120"/>
      <c r="S252" s="120"/>
      <c r="T252" s="120"/>
      <c r="U252" s="120"/>
      <c r="V252" s="120"/>
      <c r="W252" s="120"/>
      <c r="X252" s="120">
        <f>VLOOKUP($C252,'1 预算编制表单'!$C:$BJ,27,FALSE)</f>
        <v>0</v>
      </c>
      <c r="Y252" s="120">
        <f>X252-Z252</f>
        <v>0</v>
      </c>
      <c r="Z252" s="120">
        <f>Z253+Z259</f>
        <v>0</v>
      </c>
      <c r="AA252" s="120">
        <f>VLOOKUP($C252,'1 预算编制表单'!$C:$BJ,30,FALSE)</f>
        <v>0</v>
      </c>
      <c r="AB252" s="120">
        <f>AA252-AC252</f>
        <v>0</v>
      </c>
      <c r="AC252" s="120">
        <f>AC253+AC259</f>
        <v>0</v>
      </c>
      <c r="AD252" s="120">
        <f>VLOOKUP($C252,'1 预算编制表单'!$C:$BJ,33,FALSE)</f>
        <v>0</v>
      </c>
      <c r="AE252" s="120">
        <f>AD252-AF252</f>
        <v>0</v>
      </c>
      <c r="AF252" s="120">
        <f>AF253+AF259</f>
        <v>0</v>
      </c>
      <c r="AG252" s="120">
        <f>VLOOKUP($C252,'1 预算编制表单'!$C:$BJ,36,FALSE)</f>
        <v>0</v>
      </c>
      <c r="AH252" s="120">
        <f>AG252-AI252</f>
        <v>0</v>
      </c>
      <c r="AI252" s="120">
        <f>AI253+AI259</f>
        <v>0</v>
      </c>
      <c r="AJ252" s="120">
        <f>VLOOKUP($C252,'1 预算编制表单'!$C:$BJ,39,FALSE)</f>
        <v>0</v>
      </c>
      <c r="AK252" s="120">
        <f>AJ252-AL252</f>
        <v>0</v>
      </c>
      <c r="AL252" s="120">
        <f>AL253+AL259</f>
        <v>0</v>
      </c>
      <c r="AM252" s="120">
        <f>VLOOKUP($C252,'1 预算编制表单'!$C:$BJ,42,FALSE)</f>
        <v>0</v>
      </c>
      <c r="AN252" s="120">
        <f>AM252-AO252</f>
        <v>0</v>
      </c>
      <c r="AO252" s="120">
        <f>AO253+AO259</f>
        <v>0</v>
      </c>
      <c r="AP252" s="120">
        <f>VLOOKUP($C252,'1 预算编制表单'!$C:$BJ,45,FALSE)</f>
        <v>0</v>
      </c>
      <c r="AQ252" s="120">
        <f>AP252-AR252</f>
        <v>0</v>
      </c>
      <c r="AR252" s="120">
        <f>AR253+AR259</f>
        <v>0</v>
      </c>
      <c r="AS252" s="120">
        <f>VLOOKUP($C252,'1 预算编制表单'!$C:$BJ,48,FALSE)</f>
        <v>0</v>
      </c>
      <c r="AT252" s="120">
        <f>AS252-AU252</f>
        <v>0</v>
      </c>
      <c r="AU252" s="120">
        <f>AU253+AU259</f>
        <v>0</v>
      </c>
      <c r="AV252" s="120">
        <f>VLOOKUP($C252,'1 预算编制表单'!$C:$BJ,51,FALSE)</f>
        <v>0</v>
      </c>
      <c r="AW252" s="120">
        <f>AV252-AX252</f>
        <v>0</v>
      </c>
      <c r="AX252" s="120">
        <f>AX253+AX259</f>
        <v>0</v>
      </c>
      <c r="AY252" s="120">
        <f>VLOOKUP($C252,'1 预算编制表单'!$C:$BJ,54,FALSE)</f>
        <v>0</v>
      </c>
      <c r="AZ252" s="120">
        <f>AY252-BA252</f>
        <v>0</v>
      </c>
      <c r="BA252" s="120">
        <f>BA253+BA259</f>
        <v>0</v>
      </c>
      <c r="BB252" s="120">
        <f>VLOOKUP($C252,'1 预算编制表单'!$C:$BJ,57,FALSE)</f>
        <v>0</v>
      </c>
      <c r="BC252" s="120">
        <f>BB252-BD252</f>
        <v>0</v>
      </c>
      <c r="BD252" s="120">
        <f>BD253+BD259</f>
        <v>0</v>
      </c>
      <c r="BE252" s="120">
        <f>VLOOKUP($C252,'1 预算编制表单'!$C:$BJ,60,FALSE)</f>
        <v>0</v>
      </c>
      <c r="BF252" s="120">
        <f>BE252-BG252</f>
        <v>0</v>
      </c>
      <c r="BG252" s="120">
        <f>BG253+BG259</f>
        <v>0</v>
      </c>
      <c r="BH252" s="120">
        <f>VLOOKUP($C252,'1 预算编制表单'!$C:$BJ,27,FALSE)</f>
        <v>0</v>
      </c>
      <c r="BI252" s="120">
        <f>BH252-BJ252</f>
        <v>0</v>
      </c>
      <c r="BJ252" s="120">
        <f>BJ253+BJ259</f>
        <v>0</v>
      </c>
      <c r="BK252" s="120">
        <f>VLOOKUP($C252,'1 预算编制表单'!$C:$BJ,30,FALSE)</f>
        <v>0</v>
      </c>
      <c r="BL252" s="120">
        <f>BK252-BM252</f>
        <v>0</v>
      </c>
      <c r="BM252" s="120">
        <f>BM253+BM259</f>
        <v>0</v>
      </c>
      <c r="BN252" s="120">
        <f>VLOOKUP($C252,'1 预算编制表单'!$C:$BJ,33,FALSE)</f>
        <v>0</v>
      </c>
      <c r="BO252" s="120">
        <f>BN252-BP252</f>
        <v>0</v>
      </c>
      <c r="BP252" s="120">
        <f>BP253+BP259</f>
        <v>0</v>
      </c>
      <c r="BQ252" s="120">
        <f>VLOOKUP($C252,'1 预算编制表单'!$C:$BJ,36,FALSE)</f>
        <v>0</v>
      </c>
      <c r="BR252" s="120">
        <f>BQ252-BS252</f>
        <v>0</v>
      </c>
      <c r="BS252" s="120">
        <f>BS253+BS259</f>
        <v>0</v>
      </c>
      <c r="BT252" s="120">
        <f>VLOOKUP($C252,'1 预算编制表单'!$C:$BJ,39,FALSE)</f>
        <v>0</v>
      </c>
      <c r="BU252" s="120">
        <f>BT252-BV252</f>
        <v>0</v>
      </c>
      <c r="BV252" s="120">
        <f>BV253+BV259</f>
        <v>0</v>
      </c>
      <c r="BW252" s="120">
        <f>VLOOKUP($C252,'1 预算编制表单'!$C:$BJ,42,FALSE)</f>
        <v>0</v>
      </c>
      <c r="BX252" s="120">
        <f>BW252-BY252</f>
        <v>0</v>
      </c>
      <c r="BY252" s="120">
        <f>BY253+BY259</f>
        <v>0</v>
      </c>
      <c r="BZ252" s="120">
        <f>VLOOKUP($C252,'1 预算编制表单'!$C:$BJ,45,FALSE)</f>
        <v>0</v>
      </c>
      <c r="CA252" s="120">
        <f>BZ252-CB252</f>
        <v>0</v>
      </c>
      <c r="CB252" s="120">
        <f>CB253+CB259</f>
        <v>0</v>
      </c>
      <c r="CC252" s="120">
        <f>VLOOKUP($C252,'1 预算编制表单'!$C:$BJ,48,FALSE)</f>
        <v>0</v>
      </c>
      <c r="CD252" s="120">
        <f>CC252-CE252</f>
        <v>0</v>
      </c>
      <c r="CE252" s="120">
        <f>CE253+CE259</f>
        <v>0</v>
      </c>
      <c r="CF252" s="120">
        <f>VLOOKUP($C252,'1 预算编制表单'!$C:$BJ,51,FALSE)</f>
        <v>0</v>
      </c>
      <c r="CG252" s="120">
        <f>CF252-CH252</f>
        <v>0</v>
      </c>
      <c r="CH252" s="120">
        <f>CH253+CH259</f>
        <v>0</v>
      </c>
      <c r="CI252" s="120">
        <f>VLOOKUP($C252,'1 预算编制表单'!$C:$BJ,54,FALSE)</f>
        <v>0</v>
      </c>
      <c r="CJ252" s="120">
        <f>CI252-CK252</f>
        <v>0</v>
      </c>
      <c r="CK252" s="120">
        <f>CK253+CK259</f>
        <v>0</v>
      </c>
      <c r="CL252" s="120">
        <f>VLOOKUP($C252,'1 预算编制表单'!$C:$BJ,57,FALSE)</f>
        <v>0</v>
      </c>
      <c r="CM252" s="120">
        <f>CL252-CN252</f>
        <v>0</v>
      </c>
      <c r="CN252" s="120">
        <f>CN253+CN259</f>
        <v>0</v>
      </c>
      <c r="CO252" s="120">
        <f>VLOOKUP($C252,'1 预算编制表单'!$C:$BJ,60,FALSE)</f>
        <v>0</v>
      </c>
      <c r="CP252" s="120">
        <f>CO252-CQ252</f>
        <v>0</v>
      </c>
      <c r="CQ252" s="120">
        <f>CQ253+CQ259</f>
        <v>0</v>
      </c>
    </row>
    <row r="253" ht="24" customHeight="1" outlineLevel="3" spans="1:95">
      <c r="A253" s="121"/>
      <c r="B253" s="122" t="s">
        <v>784</v>
      </c>
      <c r="C253" s="123" t="s">
        <v>1194</v>
      </c>
      <c r="D253" s="121" t="s">
        <v>1195</v>
      </c>
      <c r="E253" s="122" t="s">
        <v>1196</v>
      </c>
      <c r="F253" s="122"/>
      <c r="G253" s="122" t="s">
        <v>928</v>
      </c>
      <c r="H253" s="124">
        <f>X253+AA253+AD253+AG253+AJ253+AM253+AP253+AS253+AV253+AY253+BB253+BE253</f>
        <v>0</v>
      </c>
      <c r="I253" s="124">
        <f>Y253+AB253+AE253+AH253+AK253+AN253+AQ253+AT253+AW253+AZ253+BC253+BF253</f>
        <v>0</v>
      </c>
      <c r="J253" s="124">
        <f t="shared" si="2339"/>
        <v>0</v>
      </c>
      <c r="K253" s="124"/>
      <c r="L253" s="152"/>
      <c r="M253" s="152"/>
      <c r="N253" s="124"/>
      <c r="O253" s="124"/>
      <c r="P253" s="124"/>
      <c r="Q253" s="124"/>
      <c r="R253" s="124"/>
      <c r="S253" s="124"/>
      <c r="T253" s="124"/>
      <c r="U253" s="124"/>
      <c r="V253" s="124"/>
      <c r="W253" s="124"/>
      <c r="X253" s="124">
        <f>VLOOKUP($C253,'1 预算编制表单'!$C:$BJ,27,FALSE)</f>
        <v>0</v>
      </c>
      <c r="Y253" s="124">
        <f>X253-Z253</f>
        <v>0</v>
      </c>
      <c r="Z253" s="124">
        <f>SUM(Z254:Z258)</f>
        <v>0</v>
      </c>
      <c r="AA253" s="124">
        <f>VLOOKUP($C253,'1 预算编制表单'!$C:$BJ,30,FALSE)</f>
        <v>0</v>
      </c>
      <c r="AB253" s="124">
        <f>AA253-AC253</f>
        <v>0</v>
      </c>
      <c r="AC253" s="124">
        <f>SUM(AC254:AC258)</f>
        <v>0</v>
      </c>
      <c r="AD253" s="124">
        <f>VLOOKUP($C253,'1 预算编制表单'!$C:$BJ,33,FALSE)</f>
        <v>0</v>
      </c>
      <c r="AE253" s="124">
        <f>AD253-AF253</f>
        <v>0</v>
      </c>
      <c r="AF253" s="124">
        <f>SUM(AF254:AF258)</f>
        <v>0</v>
      </c>
      <c r="AG253" s="124">
        <f>VLOOKUP($C253,'1 预算编制表单'!$C:$BJ,36,FALSE)</f>
        <v>0</v>
      </c>
      <c r="AH253" s="124">
        <f>AG253-AI253</f>
        <v>0</v>
      </c>
      <c r="AI253" s="124">
        <f>SUM(AI254:AI258)</f>
        <v>0</v>
      </c>
      <c r="AJ253" s="124">
        <f>VLOOKUP($C253,'1 预算编制表单'!$C:$BJ,39,FALSE)</f>
        <v>0</v>
      </c>
      <c r="AK253" s="124">
        <f>AJ253-AL253</f>
        <v>0</v>
      </c>
      <c r="AL253" s="124">
        <f>SUM(AL254:AL258)</f>
        <v>0</v>
      </c>
      <c r="AM253" s="124">
        <f>VLOOKUP($C253,'1 预算编制表单'!$C:$BJ,42,FALSE)</f>
        <v>0</v>
      </c>
      <c r="AN253" s="124">
        <f>AM253-AO253</f>
        <v>0</v>
      </c>
      <c r="AO253" s="124">
        <f>SUM(AO254:AO258)</f>
        <v>0</v>
      </c>
      <c r="AP253" s="124">
        <f>VLOOKUP($C253,'1 预算编制表单'!$C:$BJ,45,FALSE)</f>
        <v>0</v>
      </c>
      <c r="AQ253" s="124">
        <f>AP253-AR253</f>
        <v>0</v>
      </c>
      <c r="AR253" s="124">
        <f>SUM(AR254:AR258)</f>
        <v>0</v>
      </c>
      <c r="AS253" s="124">
        <f>VLOOKUP($C253,'1 预算编制表单'!$C:$BJ,48,FALSE)</f>
        <v>0</v>
      </c>
      <c r="AT253" s="124">
        <f>AS253-AU253</f>
        <v>0</v>
      </c>
      <c r="AU253" s="124">
        <f>SUM(AU254:AU258)</f>
        <v>0</v>
      </c>
      <c r="AV253" s="124">
        <f>VLOOKUP($C253,'1 预算编制表单'!$C:$BJ,51,FALSE)</f>
        <v>0</v>
      </c>
      <c r="AW253" s="124">
        <f>AV253-AX253</f>
        <v>0</v>
      </c>
      <c r="AX253" s="124">
        <f>SUM(AX254:AX258)</f>
        <v>0</v>
      </c>
      <c r="AY253" s="124">
        <f>VLOOKUP($C253,'1 预算编制表单'!$C:$BJ,54,FALSE)</f>
        <v>0</v>
      </c>
      <c r="AZ253" s="124">
        <f>AY253-BA253</f>
        <v>0</v>
      </c>
      <c r="BA253" s="124">
        <f>SUM(BA254:BA258)</f>
        <v>0</v>
      </c>
      <c r="BB253" s="124">
        <f>VLOOKUP($C253,'1 预算编制表单'!$C:$BJ,57,FALSE)</f>
        <v>0</v>
      </c>
      <c r="BC253" s="124">
        <f>BB253-BD253</f>
        <v>0</v>
      </c>
      <c r="BD253" s="124">
        <f>SUM(BD254:BD258)</f>
        <v>0</v>
      </c>
      <c r="BE253" s="124">
        <f>VLOOKUP($C253,'1 预算编制表单'!$C:$BJ,60,FALSE)</f>
        <v>0</v>
      </c>
      <c r="BF253" s="124">
        <f>BE253-BG253</f>
        <v>0</v>
      </c>
      <c r="BG253" s="124">
        <f>SUM(BG254:BG258)</f>
        <v>0</v>
      </c>
      <c r="BH253" s="124">
        <f>VLOOKUP($C253,'1 预算编制表单'!$C:$BJ,27,FALSE)</f>
        <v>0</v>
      </c>
      <c r="BI253" s="124">
        <f>BH253-BJ253</f>
        <v>0</v>
      </c>
      <c r="BJ253" s="124">
        <f>SUM(BJ254:BJ258)</f>
        <v>0</v>
      </c>
      <c r="BK253" s="124">
        <f>VLOOKUP($C253,'1 预算编制表单'!$C:$BJ,30,FALSE)</f>
        <v>0</v>
      </c>
      <c r="BL253" s="124">
        <f>BK253-BM253</f>
        <v>0</v>
      </c>
      <c r="BM253" s="124">
        <f>SUM(BM254:BM258)</f>
        <v>0</v>
      </c>
      <c r="BN253" s="124">
        <f>VLOOKUP($C253,'1 预算编制表单'!$C:$BJ,33,FALSE)</f>
        <v>0</v>
      </c>
      <c r="BO253" s="124">
        <f>BN253-BP253</f>
        <v>0</v>
      </c>
      <c r="BP253" s="124">
        <f>SUM(BP254:BP258)</f>
        <v>0</v>
      </c>
      <c r="BQ253" s="124">
        <f>VLOOKUP($C253,'1 预算编制表单'!$C:$BJ,36,FALSE)</f>
        <v>0</v>
      </c>
      <c r="BR253" s="124">
        <f>BQ253-BS253</f>
        <v>0</v>
      </c>
      <c r="BS253" s="124">
        <f>SUM(BS254:BS258)</f>
        <v>0</v>
      </c>
      <c r="BT253" s="124">
        <f>VLOOKUP($C253,'1 预算编制表单'!$C:$BJ,39,FALSE)</f>
        <v>0</v>
      </c>
      <c r="BU253" s="124">
        <f>BT253-BV253</f>
        <v>0</v>
      </c>
      <c r="BV253" s="124">
        <f>SUM(BV254:BV258)</f>
        <v>0</v>
      </c>
      <c r="BW253" s="124">
        <f>VLOOKUP($C253,'1 预算编制表单'!$C:$BJ,42,FALSE)</f>
        <v>0</v>
      </c>
      <c r="BX253" s="124">
        <f>BW253-BY253</f>
        <v>0</v>
      </c>
      <c r="BY253" s="124">
        <f>SUM(BY254:BY258)</f>
        <v>0</v>
      </c>
      <c r="BZ253" s="124">
        <f>VLOOKUP($C253,'1 预算编制表单'!$C:$BJ,45,FALSE)</f>
        <v>0</v>
      </c>
      <c r="CA253" s="124">
        <f>BZ253-CB253</f>
        <v>0</v>
      </c>
      <c r="CB253" s="124">
        <f>SUM(CB254:CB258)</f>
        <v>0</v>
      </c>
      <c r="CC253" s="124">
        <f>VLOOKUP($C253,'1 预算编制表单'!$C:$BJ,48,FALSE)</f>
        <v>0</v>
      </c>
      <c r="CD253" s="124">
        <f>CC253-CE253</f>
        <v>0</v>
      </c>
      <c r="CE253" s="124">
        <f>SUM(CE254:CE258)</f>
        <v>0</v>
      </c>
      <c r="CF253" s="124">
        <f>VLOOKUP($C253,'1 预算编制表单'!$C:$BJ,51,FALSE)</f>
        <v>0</v>
      </c>
      <c r="CG253" s="124">
        <f>CF253-CH253</f>
        <v>0</v>
      </c>
      <c r="CH253" s="124">
        <f>SUM(CH254:CH258)</f>
        <v>0</v>
      </c>
      <c r="CI253" s="124">
        <f>VLOOKUP($C253,'1 预算编制表单'!$C:$BJ,54,FALSE)</f>
        <v>0</v>
      </c>
      <c r="CJ253" s="124">
        <f>CI253-CK253</f>
        <v>0</v>
      </c>
      <c r="CK253" s="124">
        <f>SUM(CK254:CK258)</f>
        <v>0</v>
      </c>
      <c r="CL253" s="124">
        <f>VLOOKUP($C253,'1 预算编制表单'!$C:$BJ,57,FALSE)</f>
        <v>0</v>
      </c>
      <c r="CM253" s="124">
        <f>CL253-CN253</f>
        <v>0</v>
      </c>
      <c r="CN253" s="124">
        <f>SUM(CN254:CN258)</f>
        <v>0</v>
      </c>
      <c r="CO253" s="124">
        <f>VLOOKUP($C253,'1 预算编制表单'!$C:$BJ,60,FALSE)</f>
        <v>0</v>
      </c>
      <c r="CP253" s="124">
        <f>CO253-CQ253</f>
        <v>0</v>
      </c>
      <c r="CQ253" s="124">
        <f>SUM(CQ254:CQ258)</f>
        <v>0</v>
      </c>
    </row>
    <row r="254" s="86" customFormat="1" ht="24" customHeight="1" outlineLevel="4" spans="1:95">
      <c r="A254" s="125"/>
      <c r="B254" s="126"/>
      <c r="C254" s="127"/>
      <c r="D254" s="125"/>
      <c r="E254" s="126"/>
      <c r="F254" s="126"/>
      <c r="G254" s="126"/>
      <c r="H254" s="128"/>
      <c r="I254" s="128"/>
      <c r="J254" s="128">
        <f t="shared" si="2339"/>
        <v>0</v>
      </c>
      <c r="K254" s="128">
        <v>1</v>
      </c>
      <c r="L254" s="153"/>
      <c r="M254" s="154">
        <f>IFERROR(VLOOKUP($L254,'2-2 引出数据_合同数据仓库'!$B$2:$BP$10000,3,FALSE),0)</f>
        <v>0</v>
      </c>
      <c r="N254" s="128"/>
      <c r="O254" s="154">
        <f>IFERROR(VLOOKUP((LEFT(VLOOKUP($L254,'2-2 引出数据_合同数据仓库'!$B$2:$BP$10000,64,FALSE),15)&amp;(RIGHT(VLOOKUP($L254,'2-2 引出数据_合同数据仓库'!$B$2:$BP$10000,64,FALSE),4)+1)),'2-2 引出数据_合同数据仓库'!$B$2:$BP$10000,3,FALSE),0)</f>
        <v>0</v>
      </c>
      <c r="P254" s="128"/>
      <c r="Q254" s="128">
        <f>IFERROR(VLOOKUP($L254,'2-2 引出数据_合同数据仓库'!$B$2:$BP$10000,28,FALSE),0)</f>
        <v>0</v>
      </c>
      <c r="R254" s="128">
        <f>IFERROR(VLOOKUP($L254,'2-2 引出数据_合同数据仓库'!$B$2:$BP$10000,29,FALSE),0)</f>
        <v>0</v>
      </c>
      <c r="S254" s="128">
        <f>IFERROR(VLOOKUP($L254,'2-2 引出数据_合同数据仓库'!$B$2:$BP$10000,4,FALSE),0)</f>
        <v>0</v>
      </c>
      <c r="T254" s="128"/>
      <c r="U254" s="128">
        <f>IFERROR(VLOOKUP($L254,'2-2 引出数据_合同数据仓库'!$B$2:$BP$10000,15,FALSE),0)</f>
        <v>0</v>
      </c>
      <c r="V254" s="128">
        <f t="shared" ref="V254:V257" si="2988">U254/(S254-R254+1)*365</f>
        <v>0</v>
      </c>
      <c r="W254" s="128"/>
      <c r="X254" s="160">
        <v>45658</v>
      </c>
      <c r="Y254" s="160">
        <f t="shared" ref="Y254:Y257" si="2989">X254+30</f>
        <v>45688</v>
      </c>
      <c r="Z254" s="164">
        <f t="shared" ref="Z254:Z257" si="2990">IFERROR(IF(($R254-Y254)&gt;=0,0,IF(($S254-X254)&lt;0,0,IF(AND(($S254-Y254)&gt;0,(X254-$R254)&gt;0),$V254/365*(Y254-X254+1),IF(AND(($S254-Y254)&lt;=0,(X254-$R254)&gt;0),$V254/365*($S254-X254+1),$V254/365*(Y254-$R254+1))))),0)</f>
        <v>0</v>
      </c>
      <c r="AA254" s="160">
        <f t="shared" ref="AA254:AA257" si="2991">Y254+1</f>
        <v>45689</v>
      </c>
      <c r="AB254" s="160">
        <f t="shared" ref="AB254:AB257" si="2992">AA254+27</f>
        <v>45716</v>
      </c>
      <c r="AC254" s="164">
        <f t="shared" ref="AC254:AC257" si="2993">IFERROR(IF(($R254-AB254)&gt;=0,0,IF(($S254-AA254)&lt;0,0,IF(AND(($S254-AB254)&gt;0,(AA254-$R254)&gt;0),$V254/365*(AB254-AA254+1),IF(AND(($S254-AB254)&lt;=0,(AA254-$R254)&gt;0),$V254/365*($S254-AA254+1),$V254/365*(AB254-$R254+1))))),0)</f>
        <v>0</v>
      </c>
      <c r="AD254" s="160">
        <f t="shared" ref="AD254:AD257" si="2994">AB254+1</f>
        <v>45717</v>
      </c>
      <c r="AE254" s="160">
        <f t="shared" ref="AE254:AE257" si="2995">AD254+30</f>
        <v>45747</v>
      </c>
      <c r="AF254" s="164">
        <f t="shared" ref="AF254:AF257" si="2996">IFERROR(IF(($R254-AE254)&gt;=0,0,IF(($S254-AD254)&lt;0,0,IF(AND(($S254-AE254)&gt;0,(AD254-$R254)&gt;0),$V254/365*(AE254-AD254+1),IF(AND(($S254-AE254)&lt;=0,(AD254-$R254)&gt;0),$V254/365*($S254-AD254+1),$V254/365*(AE254-$R254+1))))),0)</f>
        <v>0</v>
      </c>
      <c r="AG254" s="160">
        <f t="shared" ref="AG254:AG257" si="2997">AE254+1</f>
        <v>45748</v>
      </c>
      <c r="AH254" s="160">
        <f t="shared" ref="AH254:AH257" si="2998">AG254+29</f>
        <v>45777</v>
      </c>
      <c r="AI254" s="164">
        <f t="shared" ref="AI254:AI257" si="2999">IFERROR(IF(($R254-AH254)&gt;=0,0,IF(($S254-AG254)&lt;0,0,IF(AND(($S254-AH254)&gt;0,(AG254-$R254)&gt;0),$V254/365*(AH254-AG254+1),IF(AND(($S254-AH254)&lt;=0,(AG254-$R254)&gt;0),$V254/365*($S254-AG254+1),$V254/365*(AH254-$R254+1))))),0)</f>
        <v>0</v>
      </c>
      <c r="AJ254" s="160">
        <f t="shared" ref="AJ254:AJ257" si="3000">AH254+1</f>
        <v>45778</v>
      </c>
      <c r="AK254" s="160">
        <f t="shared" ref="AK254:AK257" si="3001">AJ254+30</f>
        <v>45808</v>
      </c>
      <c r="AL254" s="164">
        <f t="shared" ref="AL254:AL257" si="3002">IFERROR(IF(($R254-AK254)&gt;=0,0,IF(($S254-AJ254)&lt;0,0,IF(AND(($S254-AK254)&gt;0,(AJ254-$R254)&gt;0),$V254/365*(AK254-AJ254+1),IF(AND(($S254-AK254)&lt;=0,(AJ254-$R254)&gt;0),$V254/365*($S254-AJ254+1),$V254/365*(AK254-$R254+1))))),0)</f>
        <v>0</v>
      </c>
      <c r="AM254" s="160">
        <f t="shared" ref="AM254:AM257" si="3003">AK254+1</f>
        <v>45809</v>
      </c>
      <c r="AN254" s="160">
        <f t="shared" ref="AN254:AN257" si="3004">AM254+29</f>
        <v>45838</v>
      </c>
      <c r="AO254" s="164">
        <f t="shared" ref="AO254:AO257" si="3005">IFERROR(IF(($R254-AN254)&gt;=0,0,IF(($S254-AM254)&lt;0,0,IF(AND(($S254-AN254)&gt;0,(AM254-$R254)&gt;0),$V254/365*(AN254-AM254+1),IF(AND(($S254-AN254)&lt;=0,(AM254-$R254)&gt;0),$V254/365*($S254-AM254+1),$V254/365*(AN254-$R254+1))))),0)</f>
        <v>0</v>
      </c>
      <c r="AP254" s="160">
        <f t="shared" ref="AP254:AP257" si="3006">AN254+1</f>
        <v>45839</v>
      </c>
      <c r="AQ254" s="160">
        <f t="shared" ref="AQ254:AQ257" si="3007">AP254+30</f>
        <v>45869</v>
      </c>
      <c r="AR254" s="164">
        <f t="shared" ref="AR254:AR257" si="3008">IFERROR(IF(($R254-AQ254)&gt;=0,0,IF(($S254-AP254)&lt;0,0,IF(AND(($S254-AQ254)&gt;0,(AP254-$R254)&gt;0),$V254/365*(AQ254-AP254+1),IF(AND(($S254-AQ254)&lt;=0,(AP254-$R254)&gt;0),$V254/365*($S254-AP254+1),$V254/365*(AQ254-$R254+1))))),0)</f>
        <v>0</v>
      </c>
      <c r="AS254" s="160">
        <f t="shared" ref="AS254:AS257" si="3009">AQ254+1</f>
        <v>45870</v>
      </c>
      <c r="AT254" s="160">
        <f t="shared" ref="AT254:AT257" si="3010">AS254+30</f>
        <v>45900</v>
      </c>
      <c r="AU254" s="164">
        <f t="shared" ref="AU254:AU257" si="3011">IFERROR(IF(($R254-AT254)&gt;=0,0,IF(($S254-AS254)&lt;0,0,IF(AND(($S254-AT254)&gt;0,(AS254-$R254)&gt;0),$V254/365*(AT254-AS254+1),IF(AND(($S254-AT254)&lt;=0,(AS254-$R254)&gt;0),$V254/365*($S254-AS254+1),$V254/365*(AT254-$R254+1))))),0)</f>
        <v>0</v>
      </c>
      <c r="AV254" s="160">
        <f t="shared" ref="AV254:AV257" si="3012">AT254+1</f>
        <v>45901</v>
      </c>
      <c r="AW254" s="160">
        <f t="shared" ref="AW254:AW257" si="3013">AV254+29</f>
        <v>45930</v>
      </c>
      <c r="AX254" s="164">
        <f t="shared" ref="AX254:AX257" si="3014">IFERROR(IF(($R254-AW254)&gt;=0,0,IF(($S254-AV254)&lt;0,0,IF(AND(($S254-AW254)&gt;0,(AV254-$R254)&gt;0),$V254/365*(AW254-AV254+1),IF(AND(($S254-AW254)&lt;=0,(AV254-$R254)&gt;0),$V254/365*($S254-AV254+1),$V254/365*(AW254-$R254+1))))),0)</f>
        <v>0</v>
      </c>
      <c r="AY254" s="160">
        <f t="shared" ref="AY254:AY257" si="3015">AW254+1</f>
        <v>45931</v>
      </c>
      <c r="AZ254" s="160">
        <f t="shared" ref="AZ254:AZ257" si="3016">AY254+30</f>
        <v>45961</v>
      </c>
      <c r="BA254" s="164">
        <f t="shared" ref="BA254:BA257" si="3017">IFERROR(IF(($R254-AZ254)&gt;=0,0,IF(($S254-AY254)&lt;0,0,IF(AND(($S254-AZ254)&gt;0,(AY254-$R254)&gt;0),$V254/365*(AZ254-AY254+1),IF(AND(($S254-AZ254)&lt;=0,(AY254-$R254)&gt;0),$V254/365*($S254-AY254+1),$V254/365*(AZ254-$R254+1))))),0)</f>
        <v>0</v>
      </c>
      <c r="BB254" s="160">
        <f t="shared" ref="BB254:BB257" si="3018">AZ254+1</f>
        <v>45962</v>
      </c>
      <c r="BC254" s="160">
        <f t="shared" ref="BC254:BC257" si="3019">BB254+29</f>
        <v>45991</v>
      </c>
      <c r="BD254" s="164">
        <f t="shared" ref="BD254:BD257" si="3020">IFERROR(IF(($R254-BC254)&gt;=0,0,IF(($S254-BB254)&lt;0,0,IF(AND(($S254-BC254)&gt;0,(BB254-$R254)&gt;0),$V254/365*(BC254-BB254+1),IF(AND(($S254-BC254)&lt;=0,(BB254-$R254)&gt;0),$V254/365*($S254-BB254+1),$V254/365*(BC254-$R254+1))))),0)</f>
        <v>0</v>
      </c>
      <c r="BE254" s="160">
        <f t="shared" ref="BE254:BE257" si="3021">BC254+1</f>
        <v>45992</v>
      </c>
      <c r="BF254" s="160">
        <f t="shared" ref="BF254:BF257" si="3022">BE254+30</f>
        <v>46022</v>
      </c>
      <c r="BG254" s="164">
        <f t="shared" ref="BG254:BG257" si="3023">IFERROR(IF(($R254-BF254)&gt;=0,0,IF(($S254-BE254)&lt;0,0,IF(AND(($S254-BF254)&gt;0,(BE254-$R254)&gt;0),$V254/365*(BF254-BE254+1),IF(AND(($S254-BF254)&lt;=0,(BE254-$R254)&gt;0),$V254/365*($S254-BE254+1),$V254/365*(BF254-$R254+1))))),0)</f>
        <v>0</v>
      </c>
      <c r="BH254" s="160">
        <v>46023</v>
      </c>
      <c r="BI254" s="160">
        <f t="shared" ref="BI254:BI257" si="3024">BH254+30</f>
        <v>46053</v>
      </c>
      <c r="BJ254" s="164">
        <f t="shared" ref="BJ254:BJ257" si="3025">IFERROR(IF(($R254-BI254)&gt;=0,0,IF(($S254-BH254)&lt;0,0,IF(AND(($S254-BI254)&gt;0,(BH254-$R254)&gt;0),$V254/365*(BI254-BH254+1),IF(AND(($S254-BI254)&lt;=0,(BH254-$R254)&gt;0),$V254/365*($S254-BH254+1),$V254/365*(BI254-$R254+1))))),0)</f>
        <v>0</v>
      </c>
      <c r="BK254" s="160">
        <f t="shared" ref="BK254:BK257" si="3026">BI254+1</f>
        <v>46054</v>
      </c>
      <c r="BL254" s="160">
        <f t="shared" ref="BL254:BL257" si="3027">BK254+27</f>
        <v>46081</v>
      </c>
      <c r="BM254" s="164">
        <f t="shared" ref="BM254:BM257" si="3028">IFERROR(IF(($R254-BL254)&gt;=0,0,IF(($S254-BK254)&lt;0,0,IF(AND(($S254-BL254)&gt;0,(BK254-$R254)&gt;0),$V254/365*(BL254-BK254+1),IF(AND(($S254-BL254)&lt;=0,(BK254-$R254)&gt;0),$V254/365*($S254-BK254+1),$V254/365*(BL254-$R254+1))))),0)</f>
        <v>0</v>
      </c>
      <c r="BN254" s="160">
        <f t="shared" ref="BN254:BN257" si="3029">BL254+1</f>
        <v>46082</v>
      </c>
      <c r="BO254" s="160">
        <f t="shared" ref="BO254:BO257" si="3030">BN254+30</f>
        <v>46112</v>
      </c>
      <c r="BP254" s="164">
        <f t="shared" ref="BP254:BP257" si="3031">IFERROR(IF(($R254-BO254)&gt;=0,0,IF(($S254-BN254)&lt;0,0,IF(AND(($S254-BO254)&gt;0,(BN254-$R254)&gt;0),$V254/365*(BO254-BN254+1),IF(AND(($S254-BO254)&lt;=0,(BN254-$R254)&gt;0),$V254/365*($S254-BN254+1),$V254/365*(BO254-$R254+1))))),0)</f>
        <v>0</v>
      </c>
      <c r="BQ254" s="160">
        <f t="shared" ref="BQ254:BQ257" si="3032">BO254+1</f>
        <v>46113</v>
      </c>
      <c r="BR254" s="160">
        <f t="shared" ref="BR254:BR257" si="3033">BQ254+29</f>
        <v>46142</v>
      </c>
      <c r="BS254" s="164">
        <f t="shared" ref="BS254:BS257" si="3034">IFERROR(IF(($R254-BR254)&gt;=0,0,IF(($S254-BQ254)&lt;0,0,IF(AND(($S254-BR254)&gt;0,(BQ254-$R254)&gt;0),$V254/365*(BR254-BQ254+1),IF(AND(($S254-BR254)&lt;=0,(BQ254-$R254)&gt;0),$V254/365*($S254-BQ254+1),$V254/365*(BR254-$R254+1))))),0)</f>
        <v>0</v>
      </c>
      <c r="BT254" s="160">
        <f t="shared" ref="BT254:BT257" si="3035">BR254+1</f>
        <v>46143</v>
      </c>
      <c r="BU254" s="160">
        <f t="shared" ref="BU254:BU257" si="3036">BT254+30</f>
        <v>46173</v>
      </c>
      <c r="BV254" s="164">
        <f t="shared" ref="BV254:BV257" si="3037">IFERROR(IF(($R254-BU254)&gt;=0,0,IF(($S254-BT254)&lt;0,0,IF(AND(($S254-BU254)&gt;0,(BT254-$R254)&gt;0),$V254/365*(BU254-BT254+1),IF(AND(($S254-BU254)&lt;=0,(BT254-$R254)&gt;0),$V254/365*($S254-BT254+1),$V254/365*(BU254-$R254+1))))),0)</f>
        <v>0</v>
      </c>
      <c r="BW254" s="160">
        <f t="shared" ref="BW254:BW257" si="3038">BU254+1</f>
        <v>46174</v>
      </c>
      <c r="BX254" s="160">
        <f t="shared" ref="BX254:BX257" si="3039">BW254+29</f>
        <v>46203</v>
      </c>
      <c r="BY254" s="164">
        <f t="shared" ref="BY254:BY257" si="3040">IFERROR(IF(($R254-BX254)&gt;=0,0,IF(($S254-BW254)&lt;0,0,IF(AND(($S254-BX254)&gt;0,(BW254-$R254)&gt;0),$V254/365*(BX254-BW254+1),IF(AND(($S254-BX254)&lt;=0,(BW254-$R254)&gt;0),$V254/365*($S254-BW254+1),$V254/365*(BX254-$R254+1))))),0)</f>
        <v>0</v>
      </c>
      <c r="BZ254" s="160">
        <f t="shared" ref="BZ254:BZ257" si="3041">BX254+1</f>
        <v>46204</v>
      </c>
      <c r="CA254" s="160">
        <f t="shared" ref="CA254:CA257" si="3042">BZ254+30</f>
        <v>46234</v>
      </c>
      <c r="CB254" s="164">
        <f t="shared" ref="CB254:CB257" si="3043">IFERROR(IF(($R254-CA254)&gt;=0,0,IF(($S254-BZ254)&lt;0,0,IF(AND(($S254-CA254)&gt;0,(BZ254-$R254)&gt;0),$V254/365*(CA254-BZ254+1),IF(AND(($S254-CA254)&lt;=0,(BZ254-$R254)&gt;0),$V254/365*($S254-BZ254+1),$V254/365*(CA254-$R254+1))))),0)</f>
        <v>0</v>
      </c>
      <c r="CC254" s="160">
        <f t="shared" ref="CC254:CC257" si="3044">CA254+1</f>
        <v>46235</v>
      </c>
      <c r="CD254" s="160">
        <f t="shared" ref="CD254:CD257" si="3045">CC254+30</f>
        <v>46265</v>
      </c>
      <c r="CE254" s="164">
        <f t="shared" ref="CE254:CE257" si="3046">IFERROR(IF(($R254-CD254)&gt;=0,0,IF(($S254-CC254)&lt;0,0,IF(AND(($S254-CD254)&gt;0,(CC254-$R254)&gt;0),$V254/365*(CD254-CC254+1),IF(AND(($S254-CD254)&lt;=0,(CC254-$R254)&gt;0),$V254/365*($S254-CC254+1),$V254/365*(CD254-$R254+1))))),0)</f>
        <v>0</v>
      </c>
      <c r="CF254" s="160">
        <f t="shared" ref="CF254:CF257" si="3047">CD254+1</f>
        <v>46266</v>
      </c>
      <c r="CG254" s="160">
        <f t="shared" ref="CG254:CG257" si="3048">CF254+29</f>
        <v>46295</v>
      </c>
      <c r="CH254" s="164">
        <f t="shared" ref="CH254:CH257" si="3049">IFERROR(IF(($R254-CG254)&gt;=0,0,IF(($S254-CF254)&lt;0,0,IF(AND(($S254-CG254)&gt;0,(CF254-$R254)&gt;0),$V254/365*(CG254-CF254+1),IF(AND(($S254-CG254)&lt;=0,(CF254-$R254)&gt;0),$V254/365*($S254-CF254+1),$V254/365*(CG254-$R254+1))))),0)</f>
        <v>0</v>
      </c>
      <c r="CI254" s="160">
        <f t="shared" ref="CI254:CI257" si="3050">CG254+1</f>
        <v>46296</v>
      </c>
      <c r="CJ254" s="160">
        <f t="shared" ref="CJ254:CJ257" si="3051">CI254+30</f>
        <v>46326</v>
      </c>
      <c r="CK254" s="164">
        <f t="shared" ref="CK254:CK257" si="3052">IFERROR(IF(($R254-CJ254)&gt;=0,0,IF(($S254-CI254)&lt;0,0,IF(AND(($S254-CJ254)&gt;0,(CI254-$R254)&gt;0),$V254/365*(CJ254-CI254+1),IF(AND(($S254-CJ254)&lt;=0,(CI254-$R254)&gt;0),$V254/365*($S254-CI254+1),$V254/365*(CJ254-$R254+1))))),0)</f>
        <v>0</v>
      </c>
      <c r="CL254" s="160">
        <f t="shared" ref="CL254:CL257" si="3053">CJ254+1</f>
        <v>46327</v>
      </c>
      <c r="CM254" s="160">
        <f t="shared" ref="CM254:CM257" si="3054">CL254+29</f>
        <v>46356</v>
      </c>
      <c r="CN254" s="164">
        <f t="shared" ref="CN254:CN257" si="3055">IFERROR(IF(($R254-CM254)&gt;=0,0,IF(($S254-CL254)&lt;0,0,IF(AND(($S254-CM254)&gt;0,(CL254-$R254)&gt;0),$V254/365*(CM254-CL254+1),IF(AND(($S254-CM254)&lt;=0,(CL254-$R254)&gt;0),$V254/365*($S254-CL254+1),$V254/365*(CM254-$R254+1))))),0)</f>
        <v>0</v>
      </c>
      <c r="CO254" s="160">
        <f t="shared" ref="CO254:CO257" si="3056">CM254+1</f>
        <v>46357</v>
      </c>
      <c r="CP254" s="160">
        <f t="shared" ref="CP254:CP257" si="3057">CO254+30</f>
        <v>46387</v>
      </c>
      <c r="CQ254" s="164">
        <f t="shared" ref="CQ254:CQ257" si="3058">IFERROR(IF(($R254-CP254)&gt;=0,0,IF(($S254-CO254)&lt;0,0,IF(AND(($S254-CP254)&gt;0,(CO254-$R254)&gt;0),$V254/365*(CP254-CO254+1),IF(AND(($S254-CP254)&lt;=0,(CO254-$R254)&gt;0),$V254/365*($S254-CO254+1),$V254/365*(CP254-$R254+1))))),0)</f>
        <v>0</v>
      </c>
    </row>
    <row r="255" s="86" customFormat="1" ht="24" customHeight="1" outlineLevel="4" spans="1:95">
      <c r="A255" s="125"/>
      <c r="B255" s="126"/>
      <c r="C255" s="127"/>
      <c r="D255" s="125"/>
      <c r="E255" s="126"/>
      <c r="F255" s="126"/>
      <c r="G255" s="126"/>
      <c r="H255" s="128"/>
      <c r="I255" s="128"/>
      <c r="J255" s="128">
        <f t="shared" si="2339"/>
        <v>0</v>
      </c>
      <c r="K255" s="128">
        <f t="shared" ref="K255:K257" si="3059">K254+1</f>
        <v>2</v>
      </c>
      <c r="L255" s="153"/>
      <c r="M255" s="154">
        <f>IFERROR(VLOOKUP($L255,'2-2 引出数据_合同数据仓库'!$B$2:$BP$10000,3,FALSE),0)</f>
        <v>0</v>
      </c>
      <c r="N255" s="128"/>
      <c r="O255" s="154">
        <f>IFERROR(VLOOKUP((LEFT(VLOOKUP($L255,'2-2 引出数据_合同数据仓库'!$B$2:$BP$10000,64,FALSE),15)&amp;(RIGHT(VLOOKUP($L255,'2-2 引出数据_合同数据仓库'!$B$2:$BP$10000,64,FALSE),4)+1)),'2-2 引出数据_合同数据仓库'!$B$2:$BP$10000,3,FALSE),0)</f>
        <v>0</v>
      </c>
      <c r="P255" s="128"/>
      <c r="Q255" s="128">
        <f>IFERROR(VLOOKUP($L255,'2-2 引出数据_合同数据仓库'!$B$2:$BP$10000,28,FALSE),0)</f>
        <v>0</v>
      </c>
      <c r="R255" s="128">
        <f>IFERROR(VLOOKUP($L255,'2-2 引出数据_合同数据仓库'!$B$2:$BP$10000,29,FALSE),0)</f>
        <v>0</v>
      </c>
      <c r="S255" s="128">
        <f>IFERROR(VLOOKUP($L255,'2-2 引出数据_合同数据仓库'!$B$2:$BP$10000,4,FALSE),0)</f>
        <v>0</v>
      </c>
      <c r="T255" s="128"/>
      <c r="U255" s="128">
        <f>IFERROR(VLOOKUP($L255,'2-2 引出数据_合同数据仓库'!$B$2:$BP$10000,15,FALSE),0)</f>
        <v>0</v>
      </c>
      <c r="V255" s="128">
        <f t="shared" si="2988"/>
        <v>0</v>
      </c>
      <c r="W255" s="128"/>
      <c r="X255" s="160">
        <v>45658</v>
      </c>
      <c r="Y255" s="160">
        <f t="shared" si="2989"/>
        <v>45688</v>
      </c>
      <c r="Z255" s="164">
        <f t="shared" si="2990"/>
        <v>0</v>
      </c>
      <c r="AA255" s="160">
        <f t="shared" si="2991"/>
        <v>45689</v>
      </c>
      <c r="AB255" s="160">
        <f t="shared" si="2992"/>
        <v>45716</v>
      </c>
      <c r="AC255" s="164">
        <f t="shared" si="2993"/>
        <v>0</v>
      </c>
      <c r="AD255" s="160">
        <f t="shared" si="2994"/>
        <v>45717</v>
      </c>
      <c r="AE255" s="160">
        <f t="shared" si="2995"/>
        <v>45747</v>
      </c>
      <c r="AF255" s="164">
        <f t="shared" si="2996"/>
        <v>0</v>
      </c>
      <c r="AG255" s="160">
        <f t="shared" si="2997"/>
        <v>45748</v>
      </c>
      <c r="AH255" s="160">
        <f t="shared" si="2998"/>
        <v>45777</v>
      </c>
      <c r="AI255" s="164">
        <f t="shared" si="2999"/>
        <v>0</v>
      </c>
      <c r="AJ255" s="160">
        <f t="shared" si="3000"/>
        <v>45778</v>
      </c>
      <c r="AK255" s="160">
        <f t="shared" si="3001"/>
        <v>45808</v>
      </c>
      <c r="AL255" s="164">
        <f t="shared" si="3002"/>
        <v>0</v>
      </c>
      <c r="AM255" s="160">
        <f t="shared" si="3003"/>
        <v>45809</v>
      </c>
      <c r="AN255" s="160">
        <f t="shared" si="3004"/>
        <v>45838</v>
      </c>
      <c r="AO255" s="164">
        <f t="shared" si="3005"/>
        <v>0</v>
      </c>
      <c r="AP255" s="160">
        <f t="shared" si="3006"/>
        <v>45839</v>
      </c>
      <c r="AQ255" s="160">
        <f t="shared" si="3007"/>
        <v>45869</v>
      </c>
      <c r="AR255" s="164">
        <f t="shared" si="3008"/>
        <v>0</v>
      </c>
      <c r="AS255" s="160">
        <f t="shared" si="3009"/>
        <v>45870</v>
      </c>
      <c r="AT255" s="160">
        <f t="shared" si="3010"/>
        <v>45900</v>
      </c>
      <c r="AU255" s="164">
        <f t="shared" si="3011"/>
        <v>0</v>
      </c>
      <c r="AV255" s="160">
        <f t="shared" si="3012"/>
        <v>45901</v>
      </c>
      <c r="AW255" s="160">
        <f t="shared" si="3013"/>
        <v>45930</v>
      </c>
      <c r="AX255" s="164">
        <f t="shared" si="3014"/>
        <v>0</v>
      </c>
      <c r="AY255" s="160">
        <f t="shared" si="3015"/>
        <v>45931</v>
      </c>
      <c r="AZ255" s="160">
        <f t="shared" si="3016"/>
        <v>45961</v>
      </c>
      <c r="BA255" s="164">
        <f t="shared" si="3017"/>
        <v>0</v>
      </c>
      <c r="BB255" s="160">
        <f t="shared" si="3018"/>
        <v>45962</v>
      </c>
      <c r="BC255" s="160">
        <f t="shared" si="3019"/>
        <v>45991</v>
      </c>
      <c r="BD255" s="164">
        <f t="shared" si="3020"/>
        <v>0</v>
      </c>
      <c r="BE255" s="160">
        <f t="shared" si="3021"/>
        <v>45992</v>
      </c>
      <c r="BF255" s="160">
        <f t="shared" si="3022"/>
        <v>46022</v>
      </c>
      <c r="BG255" s="164">
        <f t="shared" si="3023"/>
        <v>0</v>
      </c>
      <c r="BH255" s="160">
        <v>46023</v>
      </c>
      <c r="BI255" s="160">
        <f t="shared" si="3024"/>
        <v>46053</v>
      </c>
      <c r="BJ255" s="164">
        <f t="shared" si="3025"/>
        <v>0</v>
      </c>
      <c r="BK255" s="160">
        <f t="shared" si="3026"/>
        <v>46054</v>
      </c>
      <c r="BL255" s="160">
        <f t="shared" si="3027"/>
        <v>46081</v>
      </c>
      <c r="BM255" s="164">
        <f t="shared" si="3028"/>
        <v>0</v>
      </c>
      <c r="BN255" s="160">
        <f t="shared" si="3029"/>
        <v>46082</v>
      </c>
      <c r="BO255" s="160">
        <f t="shared" si="3030"/>
        <v>46112</v>
      </c>
      <c r="BP255" s="164">
        <f t="shared" si="3031"/>
        <v>0</v>
      </c>
      <c r="BQ255" s="160">
        <f t="shared" si="3032"/>
        <v>46113</v>
      </c>
      <c r="BR255" s="160">
        <f t="shared" si="3033"/>
        <v>46142</v>
      </c>
      <c r="BS255" s="164">
        <f t="shared" si="3034"/>
        <v>0</v>
      </c>
      <c r="BT255" s="160">
        <f t="shared" si="3035"/>
        <v>46143</v>
      </c>
      <c r="BU255" s="160">
        <f t="shared" si="3036"/>
        <v>46173</v>
      </c>
      <c r="BV255" s="164">
        <f t="shared" si="3037"/>
        <v>0</v>
      </c>
      <c r="BW255" s="160">
        <f t="shared" si="3038"/>
        <v>46174</v>
      </c>
      <c r="BX255" s="160">
        <f t="shared" si="3039"/>
        <v>46203</v>
      </c>
      <c r="BY255" s="164">
        <f t="shared" si="3040"/>
        <v>0</v>
      </c>
      <c r="BZ255" s="160">
        <f t="shared" si="3041"/>
        <v>46204</v>
      </c>
      <c r="CA255" s="160">
        <f t="shared" si="3042"/>
        <v>46234</v>
      </c>
      <c r="CB255" s="164">
        <f t="shared" si="3043"/>
        <v>0</v>
      </c>
      <c r="CC255" s="160">
        <f t="shared" si="3044"/>
        <v>46235</v>
      </c>
      <c r="CD255" s="160">
        <f t="shared" si="3045"/>
        <v>46265</v>
      </c>
      <c r="CE255" s="164">
        <f t="shared" si="3046"/>
        <v>0</v>
      </c>
      <c r="CF255" s="160">
        <f t="shared" si="3047"/>
        <v>46266</v>
      </c>
      <c r="CG255" s="160">
        <f t="shared" si="3048"/>
        <v>46295</v>
      </c>
      <c r="CH255" s="164">
        <f t="shared" si="3049"/>
        <v>0</v>
      </c>
      <c r="CI255" s="160">
        <f t="shared" si="3050"/>
        <v>46296</v>
      </c>
      <c r="CJ255" s="160">
        <f t="shared" si="3051"/>
        <v>46326</v>
      </c>
      <c r="CK255" s="164">
        <f t="shared" si="3052"/>
        <v>0</v>
      </c>
      <c r="CL255" s="160">
        <f t="shared" si="3053"/>
        <v>46327</v>
      </c>
      <c r="CM255" s="160">
        <f t="shared" si="3054"/>
        <v>46356</v>
      </c>
      <c r="CN255" s="164">
        <f t="shared" si="3055"/>
        <v>0</v>
      </c>
      <c r="CO255" s="160">
        <f t="shared" si="3056"/>
        <v>46357</v>
      </c>
      <c r="CP255" s="160">
        <f t="shared" si="3057"/>
        <v>46387</v>
      </c>
      <c r="CQ255" s="164">
        <f t="shared" si="3058"/>
        <v>0</v>
      </c>
    </row>
    <row r="256" s="86" customFormat="1" ht="24" customHeight="1" outlineLevel="4" spans="1:95">
      <c r="A256" s="125"/>
      <c r="B256" s="126"/>
      <c r="C256" s="127"/>
      <c r="D256" s="125"/>
      <c r="E256" s="126"/>
      <c r="F256" s="126"/>
      <c r="G256" s="126"/>
      <c r="H256" s="128"/>
      <c r="I256" s="128"/>
      <c r="J256" s="128">
        <f t="shared" si="2339"/>
        <v>0</v>
      </c>
      <c r="K256" s="128">
        <f t="shared" si="3059"/>
        <v>3</v>
      </c>
      <c r="L256" s="153"/>
      <c r="M256" s="154">
        <f>IFERROR(VLOOKUP($L256,'2-2 引出数据_合同数据仓库'!$B$2:$BP$10000,3,FALSE),0)</f>
        <v>0</v>
      </c>
      <c r="N256" s="128"/>
      <c r="O256" s="154">
        <f>IFERROR(VLOOKUP((LEFT(VLOOKUP($L256,'2-2 引出数据_合同数据仓库'!$B$2:$BP$10000,64,FALSE),15)&amp;(RIGHT(VLOOKUP($L256,'2-2 引出数据_合同数据仓库'!$B$2:$BP$10000,64,FALSE),4)+1)),'2-2 引出数据_合同数据仓库'!$B$2:$BP$10000,3,FALSE),0)</f>
        <v>0</v>
      </c>
      <c r="P256" s="128"/>
      <c r="Q256" s="128">
        <f>IFERROR(VLOOKUP($L256,'2-2 引出数据_合同数据仓库'!$B$2:$BP$10000,28,FALSE),0)</f>
        <v>0</v>
      </c>
      <c r="R256" s="128">
        <f>IFERROR(VLOOKUP($L256,'2-2 引出数据_合同数据仓库'!$B$2:$BP$10000,29,FALSE),0)</f>
        <v>0</v>
      </c>
      <c r="S256" s="128">
        <f>IFERROR(VLOOKUP($L256,'2-2 引出数据_合同数据仓库'!$B$2:$BP$10000,4,FALSE),0)</f>
        <v>0</v>
      </c>
      <c r="T256" s="128"/>
      <c r="U256" s="128">
        <f>IFERROR(VLOOKUP($L256,'2-2 引出数据_合同数据仓库'!$B$2:$BP$10000,15,FALSE),0)</f>
        <v>0</v>
      </c>
      <c r="V256" s="128">
        <f t="shared" si="2988"/>
        <v>0</v>
      </c>
      <c r="W256" s="128"/>
      <c r="X256" s="160">
        <v>45658</v>
      </c>
      <c r="Y256" s="160">
        <f t="shared" si="2989"/>
        <v>45688</v>
      </c>
      <c r="Z256" s="164">
        <f t="shared" si="2990"/>
        <v>0</v>
      </c>
      <c r="AA256" s="160">
        <f t="shared" si="2991"/>
        <v>45689</v>
      </c>
      <c r="AB256" s="160">
        <f t="shared" si="2992"/>
        <v>45716</v>
      </c>
      <c r="AC256" s="164">
        <f t="shared" si="2993"/>
        <v>0</v>
      </c>
      <c r="AD256" s="160">
        <f t="shared" si="2994"/>
        <v>45717</v>
      </c>
      <c r="AE256" s="160">
        <f t="shared" si="2995"/>
        <v>45747</v>
      </c>
      <c r="AF256" s="164">
        <f t="shared" si="2996"/>
        <v>0</v>
      </c>
      <c r="AG256" s="160">
        <f t="shared" si="2997"/>
        <v>45748</v>
      </c>
      <c r="AH256" s="160">
        <f t="shared" si="2998"/>
        <v>45777</v>
      </c>
      <c r="AI256" s="164">
        <f t="shared" si="2999"/>
        <v>0</v>
      </c>
      <c r="AJ256" s="160">
        <f t="shared" si="3000"/>
        <v>45778</v>
      </c>
      <c r="AK256" s="160">
        <f t="shared" si="3001"/>
        <v>45808</v>
      </c>
      <c r="AL256" s="164">
        <f t="shared" si="3002"/>
        <v>0</v>
      </c>
      <c r="AM256" s="160">
        <f t="shared" si="3003"/>
        <v>45809</v>
      </c>
      <c r="AN256" s="160">
        <f t="shared" si="3004"/>
        <v>45838</v>
      </c>
      <c r="AO256" s="164">
        <f t="shared" si="3005"/>
        <v>0</v>
      </c>
      <c r="AP256" s="160">
        <f t="shared" si="3006"/>
        <v>45839</v>
      </c>
      <c r="AQ256" s="160">
        <f t="shared" si="3007"/>
        <v>45869</v>
      </c>
      <c r="AR256" s="164">
        <f t="shared" si="3008"/>
        <v>0</v>
      </c>
      <c r="AS256" s="160">
        <f t="shared" si="3009"/>
        <v>45870</v>
      </c>
      <c r="AT256" s="160">
        <f t="shared" si="3010"/>
        <v>45900</v>
      </c>
      <c r="AU256" s="164">
        <f t="shared" si="3011"/>
        <v>0</v>
      </c>
      <c r="AV256" s="160">
        <f t="shared" si="3012"/>
        <v>45901</v>
      </c>
      <c r="AW256" s="160">
        <f t="shared" si="3013"/>
        <v>45930</v>
      </c>
      <c r="AX256" s="164">
        <f t="shared" si="3014"/>
        <v>0</v>
      </c>
      <c r="AY256" s="160">
        <f t="shared" si="3015"/>
        <v>45931</v>
      </c>
      <c r="AZ256" s="160">
        <f t="shared" si="3016"/>
        <v>45961</v>
      </c>
      <c r="BA256" s="164">
        <f t="shared" si="3017"/>
        <v>0</v>
      </c>
      <c r="BB256" s="160">
        <f t="shared" si="3018"/>
        <v>45962</v>
      </c>
      <c r="BC256" s="160">
        <f t="shared" si="3019"/>
        <v>45991</v>
      </c>
      <c r="BD256" s="164">
        <f t="shared" si="3020"/>
        <v>0</v>
      </c>
      <c r="BE256" s="160">
        <f t="shared" si="3021"/>
        <v>45992</v>
      </c>
      <c r="BF256" s="160">
        <f t="shared" si="3022"/>
        <v>46022</v>
      </c>
      <c r="BG256" s="164">
        <f t="shared" si="3023"/>
        <v>0</v>
      </c>
      <c r="BH256" s="160">
        <v>46023</v>
      </c>
      <c r="BI256" s="160">
        <f t="shared" si="3024"/>
        <v>46053</v>
      </c>
      <c r="BJ256" s="164">
        <f t="shared" si="3025"/>
        <v>0</v>
      </c>
      <c r="BK256" s="160">
        <f t="shared" si="3026"/>
        <v>46054</v>
      </c>
      <c r="BL256" s="160">
        <f t="shared" si="3027"/>
        <v>46081</v>
      </c>
      <c r="BM256" s="164">
        <f t="shared" si="3028"/>
        <v>0</v>
      </c>
      <c r="BN256" s="160">
        <f t="shared" si="3029"/>
        <v>46082</v>
      </c>
      <c r="BO256" s="160">
        <f t="shared" si="3030"/>
        <v>46112</v>
      </c>
      <c r="BP256" s="164">
        <f t="shared" si="3031"/>
        <v>0</v>
      </c>
      <c r="BQ256" s="160">
        <f t="shared" si="3032"/>
        <v>46113</v>
      </c>
      <c r="BR256" s="160">
        <f t="shared" si="3033"/>
        <v>46142</v>
      </c>
      <c r="BS256" s="164">
        <f t="shared" si="3034"/>
        <v>0</v>
      </c>
      <c r="BT256" s="160">
        <f t="shared" si="3035"/>
        <v>46143</v>
      </c>
      <c r="BU256" s="160">
        <f t="shared" si="3036"/>
        <v>46173</v>
      </c>
      <c r="BV256" s="164">
        <f t="shared" si="3037"/>
        <v>0</v>
      </c>
      <c r="BW256" s="160">
        <f t="shared" si="3038"/>
        <v>46174</v>
      </c>
      <c r="BX256" s="160">
        <f t="shared" si="3039"/>
        <v>46203</v>
      </c>
      <c r="BY256" s="164">
        <f t="shared" si="3040"/>
        <v>0</v>
      </c>
      <c r="BZ256" s="160">
        <f t="shared" si="3041"/>
        <v>46204</v>
      </c>
      <c r="CA256" s="160">
        <f t="shared" si="3042"/>
        <v>46234</v>
      </c>
      <c r="CB256" s="164">
        <f t="shared" si="3043"/>
        <v>0</v>
      </c>
      <c r="CC256" s="160">
        <f t="shared" si="3044"/>
        <v>46235</v>
      </c>
      <c r="CD256" s="160">
        <f t="shared" si="3045"/>
        <v>46265</v>
      </c>
      <c r="CE256" s="164">
        <f t="shared" si="3046"/>
        <v>0</v>
      </c>
      <c r="CF256" s="160">
        <f t="shared" si="3047"/>
        <v>46266</v>
      </c>
      <c r="CG256" s="160">
        <f t="shared" si="3048"/>
        <v>46295</v>
      </c>
      <c r="CH256" s="164">
        <f t="shared" si="3049"/>
        <v>0</v>
      </c>
      <c r="CI256" s="160">
        <f t="shared" si="3050"/>
        <v>46296</v>
      </c>
      <c r="CJ256" s="160">
        <f t="shared" si="3051"/>
        <v>46326</v>
      </c>
      <c r="CK256" s="164">
        <f t="shared" si="3052"/>
        <v>0</v>
      </c>
      <c r="CL256" s="160">
        <f t="shared" si="3053"/>
        <v>46327</v>
      </c>
      <c r="CM256" s="160">
        <f t="shared" si="3054"/>
        <v>46356</v>
      </c>
      <c r="CN256" s="164">
        <f t="shared" si="3055"/>
        <v>0</v>
      </c>
      <c r="CO256" s="160">
        <f t="shared" si="3056"/>
        <v>46357</v>
      </c>
      <c r="CP256" s="160">
        <f t="shared" si="3057"/>
        <v>46387</v>
      </c>
      <c r="CQ256" s="164">
        <f t="shared" si="3058"/>
        <v>0</v>
      </c>
    </row>
    <row r="257" s="86" customFormat="1" ht="24" customHeight="1" outlineLevel="4" spans="1:95">
      <c r="A257" s="125"/>
      <c r="B257" s="126"/>
      <c r="C257" s="127"/>
      <c r="D257" s="125"/>
      <c r="E257" s="126"/>
      <c r="F257" s="126"/>
      <c r="G257" s="126"/>
      <c r="H257" s="128"/>
      <c r="I257" s="128"/>
      <c r="J257" s="128">
        <f t="shared" si="2339"/>
        <v>0</v>
      </c>
      <c r="K257" s="128">
        <f t="shared" si="3059"/>
        <v>4</v>
      </c>
      <c r="L257" s="153"/>
      <c r="M257" s="154">
        <f>IFERROR(VLOOKUP($L257,'2-2 引出数据_合同数据仓库'!$B$2:$BP$10000,3,FALSE),0)</f>
        <v>0</v>
      </c>
      <c r="N257" s="128"/>
      <c r="O257" s="154">
        <f>IFERROR(VLOOKUP((LEFT(VLOOKUP($L257,'2-2 引出数据_合同数据仓库'!$B$2:$BP$10000,64,FALSE),15)&amp;(RIGHT(VLOOKUP($L257,'2-2 引出数据_合同数据仓库'!$B$2:$BP$10000,64,FALSE),4)+1)),'2-2 引出数据_合同数据仓库'!$B$2:$BP$10000,3,FALSE),0)</f>
        <v>0</v>
      </c>
      <c r="P257" s="128"/>
      <c r="Q257" s="128">
        <f>IFERROR(VLOOKUP($L257,'2-2 引出数据_合同数据仓库'!$B$2:$BP$10000,28,FALSE),0)</f>
        <v>0</v>
      </c>
      <c r="R257" s="128">
        <f>IFERROR(VLOOKUP($L257,'2-2 引出数据_合同数据仓库'!$B$2:$BP$10000,29,FALSE),0)</f>
        <v>0</v>
      </c>
      <c r="S257" s="128">
        <f>IFERROR(VLOOKUP($L257,'2-2 引出数据_合同数据仓库'!$B$2:$BP$10000,4,FALSE),0)</f>
        <v>0</v>
      </c>
      <c r="T257" s="128"/>
      <c r="U257" s="128">
        <f>IFERROR(VLOOKUP($L257,'2-2 引出数据_合同数据仓库'!$B$2:$BP$10000,15,FALSE),0)</f>
        <v>0</v>
      </c>
      <c r="V257" s="128">
        <f t="shared" si="2988"/>
        <v>0</v>
      </c>
      <c r="W257" s="128"/>
      <c r="X257" s="160">
        <v>45658</v>
      </c>
      <c r="Y257" s="160">
        <f t="shared" si="2989"/>
        <v>45688</v>
      </c>
      <c r="Z257" s="164">
        <f t="shared" si="2990"/>
        <v>0</v>
      </c>
      <c r="AA257" s="160">
        <f t="shared" si="2991"/>
        <v>45689</v>
      </c>
      <c r="AB257" s="160">
        <f t="shared" si="2992"/>
        <v>45716</v>
      </c>
      <c r="AC257" s="164">
        <f t="shared" si="2993"/>
        <v>0</v>
      </c>
      <c r="AD257" s="160">
        <f t="shared" si="2994"/>
        <v>45717</v>
      </c>
      <c r="AE257" s="160">
        <f t="shared" si="2995"/>
        <v>45747</v>
      </c>
      <c r="AF257" s="164">
        <f t="shared" si="2996"/>
        <v>0</v>
      </c>
      <c r="AG257" s="160">
        <f t="shared" si="2997"/>
        <v>45748</v>
      </c>
      <c r="AH257" s="160">
        <f t="shared" si="2998"/>
        <v>45777</v>
      </c>
      <c r="AI257" s="164">
        <f t="shared" si="2999"/>
        <v>0</v>
      </c>
      <c r="AJ257" s="160">
        <f t="shared" si="3000"/>
        <v>45778</v>
      </c>
      <c r="AK257" s="160">
        <f t="shared" si="3001"/>
        <v>45808</v>
      </c>
      <c r="AL257" s="164">
        <f t="shared" si="3002"/>
        <v>0</v>
      </c>
      <c r="AM257" s="160">
        <f t="shared" si="3003"/>
        <v>45809</v>
      </c>
      <c r="AN257" s="160">
        <f t="shared" si="3004"/>
        <v>45838</v>
      </c>
      <c r="AO257" s="164">
        <f t="shared" si="3005"/>
        <v>0</v>
      </c>
      <c r="AP257" s="160">
        <f t="shared" si="3006"/>
        <v>45839</v>
      </c>
      <c r="AQ257" s="160">
        <f t="shared" si="3007"/>
        <v>45869</v>
      </c>
      <c r="AR257" s="164">
        <f t="shared" si="3008"/>
        <v>0</v>
      </c>
      <c r="AS257" s="160">
        <f t="shared" si="3009"/>
        <v>45870</v>
      </c>
      <c r="AT257" s="160">
        <f t="shared" si="3010"/>
        <v>45900</v>
      </c>
      <c r="AU257" s="164">
        <f t="shared" si="3011"/>
        <v>0</v>
      </c>
      <c r="AV257" s="160">
        <f t="shared" si="3012"/>
        <v>45901</v>
      </c>
      <c r="AW257" s="160">
        <f t="shared" si="3013"/>
        <v>45930</v>
      </c>
      <c r="AX257" s="164">
        <f t="shared" si="3014"/>
        <v>0</v>
      </c>
      <c r="AY257" s="160">
        <f t="shared" si="3015"/>
        <v>45931</v>
      </c>
      <c r="AZ257" s="160">
        <f t="shared" si="3016"/>
        <v>45961</v>
      </c>
      <c r="BA257" s="164">
        <f t="shared" si="3017"/>
        <v>0</v>
      </c>
      <c r="BB257" s="160">
        <f t="shared" si="3018"/>
        <v>45962</v>
      </c>
      <c r="BC257" s="160">
        <f t="shared" si="3019"/>
        <v>45991</v>
      </c>
      <c r="BD257" s="164">
        <f t="shared" si="3020"/>
        <v>0</v>
      </c>
      <c r="BE257" s="160">
        <f t="shared" si="3021"/>
        <v>45992</v>
      </c>
      <c r="BF257" s="160">
        <f t="shared" si="3022"/>
        <v>46022</v>
      </c>
      <c r="BG257" s="164">
        <f t="shared" si="3023"/>
        <v>0</v>
      </c>
      <c r="BH257" s="160">
        <v>46023</v>
      </c>
      <c r="BI257" s="160">
        <f t="shared" si="3024"/>
        <v>46053</v>
      </c>
      <c r="BJ257" s="164">
        <f t="shared" si="3025"/>
        <v>0</v>
      </c>
      <c r="BK257" s="160">
        <f t="shared" si="3026"/>
        <v>46054</v>
      </c>
      <c r="BL257" s="160">
        <f t="shared" si="3027"/>
        <v>46081</v>
      </c>
      <c r="BM257" s="164">
        <f t="shared" si="3028"/>
        <v>0</v>
      </c>
      <c r="BN257" s="160">
        <f t="shared" si="3029"/>
        <v>46082</v>
      </c>
      <c r="BO257" s="160">
        <f t="shared" si="3030"/>
        <v>46112</v>
      </c>
      <c r="BP257" s="164">
        <f t="shared" si="3031"/>
        <v>0</v>
      </c>
      <c r="BQ257" s="160">
        <f t="shared" si="3032"/>
        <v>46113</v>
      </c>
      <c r="BR257" s="160">
        <f t="shared" si="3033"/>
        <v>46142</v>
      </c>
      <c r="BS257" s="164">
        <f t="shared" si="3034"/>
        <v>0</v>
      </c>
      <c r="BT257" s="160">
        <f t="shared" si="3035"/>
        <v>46143</v>
      </c>
      <c r="BU257" s="160">
        <f t="shared" si="3036"/>
        <v>46173</v>
      </c>
      <c r="BV257" s="164">
        <f t="shared" si="3037"/>
        <v>0</v>
      </c>
      <c r="BW257" s="160">
        <f t="shared" si="3038"/>
        <v>46174</v>
      </c>
      <c r="BX257" s="160">
        <f t="shared" si="3039"/>
        <v>46203</v>
      </c>
      <c r="BY257" s="164">
        <f t="shared" si="3040"/>
        <v>0</v>
      </c>
      <c r="BZ257" s="160">
        <f t="shared" si="3041"/>
        <v>46204</v>
      </c>
      <c r="CA257" s="160">
        <f t="shared" si="3042"/>
        <v>46234</v>
      </c>
      <c r="CB257" s="164">
        <f t="shared" si="3043"/>
        <v>0</v>
      </c>
      <c r="CC257" s="160">
        <f t="shared" si="3044"/>
        <v>46235</v>
      </c>
      <c r="CD257" s="160">
        <f t="shared" si="3045"/>
        <v>46265</v>
      </c>
      <c r="CE257" s="164">
        <f t="shared" si="3046"/>
        <v>0</v>
      </c>
      <c r="CF257" s="160">
        <f t="shared" si="3047"/>
        <v>46266</v>
      </c>
      <c r="CG257" s="160">
        <f t="shared" si="3048"/>
        <v>46295</v>
      </c>
      <c r="CH257" s="164">
        <f t="shared" si="3049"/>
        <v>0</v>
      </c>
      <c r="CI257" s="160">
        <f t="shared" si="3050"/>
        <v>46296</v>
      </c>
      <c r="CJ257" s="160">
        <f t="shared" si="3051"/>
        <v>46326</v>
      </c>
      <c r="CK257" s="164">
        <f t="shared" si="3052"/>
        <v>0</v>
      </c>
      <c r="CL257" s="160">
        <f t="shared" si="3053"/>
        <v>46327</v>
      </c>
      <c r="CM257" s="160">
        <f t="shared" si="3054"/>
        <v>46356</v>
      </c>
      <c r="CN257" s="164">
        <f t="shared" si="3055"/>
        <v>0</v>
      </c>
      <c r="CO257" s="160">
        <f t="shared" si="3056"/>
        <v>46357</v>
      </c>
      <c r="CP257" s="160">
        <f t="shared" si="3057"/>
        <v>46387</v>
      </c>
      <c r="CQ257" s="164">
        <f t="shared" si="3058"/>
        <v>0</v>
      </c>
    </row>
    <row r="258" s="86" customFormat="1" ht="24" customHeight="1" outlineLevel="4" spans="1:95">
      <c r="A258" s="129" t="s">
        <v>2806</v>
      </c>
      <c r="B258" s="130"/>
      <c r="C258" s="130"/>
      <c r="D258" s="130"/>
      <c r="E258" s="130"/>
      <c r="F258" s="130"/>
      <c r="G258" s="131"/>
      <c r="H258" s="132"/>
      <c r="I258" s="132"/>
      <c r="J258" s="132"/>
      <c r="K258" s="132"/>
      <c r="L258" s="155"/>
      <c r="M258" s="155"/>
      <c r="N258" s="132"/>
      <c r="O258" s="132"/>
      <c r="P258" s="132"/>
      <c r="Q258" s="132"/>
      <c r="R258" s="132"/>
      <c r="S258" s="132"/>
      <c r="T258" s="132"/>
      <c r="U258" s="132"/>
      <c r="V258" s="132"/>
      <c r="W258" s="132"/>
      <c r="X258" s="132"/>
      <c r="Y258" s="132"/>
      <c r="Z258" s="132"/>
      <c r="AA258" s="132"/>
      <c r="AB258" s="132"/>
      <c r="AC258" s="132"/>
      <c r="AD258" s="132"/>
      <c r="AE258" s="132"/>
      <c r="AF258" s="132"/>
      <c r="AG258" s="132"/>
      <c r="AH258" s="132"/>
      <c r="AI258" s="132"/>
      <c r="AJ258" s="132"/>
      <c r="AK258" s="132"/>
      <c r="AL258" s="132"/>
      <c r="AM258" s="132"/>
      <c r="AN258" s="132"/>
      <c r="AO258" s="132"/>
      <c r="AP258" s="132"/>
      <c r="AQ258" s="132"/>
      <c r="AR258" s="132"/>
      <c r="AS258" s="132"/>
      <c r="AT258" s="132"/>
      <c r="AU258" s="132"/>
      <c r="AV258" s="132"/>
      <c r="AW258" s="132"/>
      <c r="AX258" s="132"/>
      <c r="AY258" s="132"/>
      <c r="AZ258" s="132"/>
      <c r="BA258" s="132"/>
      <c r="BB258" s="132"/>
      <c r="BC258" s="132"/>
      <c r="BD258" s="132"/>
      <c r="BE258" s="132"/>
      <c r="BF258" s="132"/>
      <c r="BG258" s="132"/>
      <c r="BH258" s="132"/>
      <c r="BI258" s="132"/>
      <c r="BJ258" s="132"/>
      <c r="BK258" s="132"/>
      <c r="BL258" s="132"/>
      <c r="BM258" s="132"/>
      <c r="BN258" s="132"/>
      <c r="BO258" s="132"/>
      <c r="BP258" s="132"/>
      <c r="BQ258" s="132"/>
      <c r="BR258" s="132"/>
      <c r="BS258" s="132"/>
      <c r="BT258" s="132"/>
      <c r="BU258" s="132"/>
      <c r="BV258" s="132"/>
      <c r="BW258" s="132"/>
      <c r="BX258" s="132"/>
      <c r="BY258" s="132"/>
      <c r="BZ258" s="132"/>
      <c r="CA258" s="132"/>
      <c r="CB258" s="132"/>
      <c r="CC258" s="132"/>
      <c r="CD258" s="132"/>
      <c r="CE258" s="132"/>
      <c r="CF258" s="132"/>
      <c r="CG258" s="132"/>
      <c r="CH258" s="132"/>
      <c r="CI258" s="132"/>
      <c r="CJ258" s="132"/>
      <c r="CK258" s="132"/>
      <c r="CL258" s="132"/>
      <c r="CM258" s="132"/>
      <c r="CN258" s="132"/>
      <c r="CO258" s="132"/>
      <c r="CP258" s="132"/>
      <c r="CQ258" s="132"/>
    </row>
    <row r="259" ht="24" customHeight="1" outlineLevel="3" spans="1:95">
      <c r="A259" s="121"/>
      <c r="B259" s="122" t="s">
        <v>784</v>
      </c>
      <c r="C259" s="123" t="s">
        <v>1197</v>
      </c>
      <c r="D259" s="121" t="s">
        <v>1198</v>
      </c>
      <c r="E259" s="122" t="s">
        <v>1199</v>
      </c>
      <c r="F259" s="122"/>
      <c r="G259" s="122" t="s">
        <v>928</v>
      </c>
      <c r="H259" s="124">
        <f>X259+AA259+AD259+AG259+AJ259+AM259+AP259+AS259+AV259+AY259+BB259+BE259</f>
        <v>0</v>
      </c>
      <c r="I259" s="124">
        <f>Y259+AB259+AE259+AH259+AK259+AN259+AQ259+AT259+AW259+AZ259+BC259+BF259</f>
        <v>0</v>
      </c>
      <c r="J259" s="124">
        <f t="shared" si="2339"/>
        <v>0</v>
      </c>
      <c r="K259" s="124"/>
      <c r="L259" s="152"/>
      <c r="M259" s="152"/>
      <c r="N259" s="124"/>
      <c r="O259" s="124"/>
      <c r="P259" s="124"/>
      <c r="Q259" s="124"/>
      <c r="R259" s="124"/>
      <c r="S259" s="124"/>
      <c r="T259" s="124"/>
      <c r="U259" s="124"/>
      <c r="V259" s="124"/>
      <c r="W259" s="124"/>
      <c r="X259" s="124">
        <f>VLOOKUP($C259,'1 预算编制表单'!$C:$BJ,27,FALSE)</f>
        <v>0</v>
      </c>
      <c r="Y259" s="124">
        <f>X259-Z259</f>
        <v>0</v>
      </c>
      <c r="Z259" s="124">
        <f>SUM(Z260:Z264)</f>
        <v>0</v>
      </c>
      <c r="AA259" s="124">
        <f>VLOOKUP($C259,'1 预算编制表单'!$C:$BJ,30,FALSE)</f>
        <v>0</v>
      </c>
      <c r="AB259" s="124">
        <f>AA259-AC259</f>
        <v>0</v>
      </c>
      <c r="AC259" s="124">
        <f>SUM(AC260:AC264)</f>
        <v>0</v>
      </c>
      <c r="AD259" s="124">
        <f>VLOOKUP($C259,'1 预算编制表单'!$C:$BJ,33,FALSE)</f>
        <v>0</v>
      </c>
      <c r="AE259" s="124">
        <f>AD259-AF259</f>
        <v>0</v>
      </c>
      <c r="AF259" s="124">
        <f>SUM(AF260:AF264)</f>
        <v>0</v>
      </c>
      <c r="AG259" s="124">
        <f>VLOOKUP($C259,'1 预算编制表单'!$C:$BJ,36,FALSE)</f>
        <v>0</v>
      </c>
      <c r="AH259" s="124">
        <f>AG259-AI259</f>
        <v>0</v>
      </c>
      <c r="AI259" s="124">
        <f>SUM(AI260:AI264)</f>
        <v>0</v>
      </c>
      <c r="AJ259" s="124">
        <f>VLOOKUP($C259,'1 预算编制表单'!$C:$BJ,39,FALSE)</f>
        <v>0</v>
      </c>
      <c r="AK259" s="124">
        <f>AJ259-AL259</f>
        <v>0</v>
      </c>
      <c r="AL259" s="124">
        <f>SUM(AL260:AL264)</f>
        <v>0</v>
      </c>
      <c r="AM259" s="124">
        <f>VLOOKUP($C259,'1 预算编制表单'!$C:$BJ,42,FALSE)</f>
        <v>0</v>
      </c>
      <c r="AN259" s="124">
        <f>AM259-AO259</f>
        <v>0</v>
      </c>
      <c r="AO259" s="124">
        <f>SUM(AO260:AO264)</f>
        <v>0</v>
      </c>
      <c r="AP259" s="124">
        <f>VLOOKUP($C259,'1 预算编制表单'!$C:$BJ,45,FALSE)</f>
        <v>0</v>
      </c>
      <c r="AQ259" s="124">
        <f>AP259-AR259</f>
        <v>0</v>
      </c>
      <c r="AR259" s="124">
        <f>SUM(AR260:AR264)</f>
        <v>0</v>
      </c>
      <c r="AS259" s="124">
        <f>VLOOKUP($C259,'1 预算编制表单'!$C:$BJ,48,FALSE)</f>
        <v>0</v>
      </c>
      <c r="AT259" s="124">
        <f>AS259-AU259</f>
        <v>0</v>
      </c>
      <c r="AU259" s="124">
        <f>SUM(AU260:AU264)</f>
        <v>0</v>
      </c>
      <c r="AV259" s="124">
        <f>VLOOKUP($C259,'1 预算编制表单'!$C:$BJ,51,FALSE)</f>
        <v>0</v>
      </c>
      <c r="AW259" s="124">
        <f>AV259-AX259</f>
        <v>0</v>
      </c>
      <c r="AX259" s="124">
        <f>SUM(AX260:AX264)</f>
        <v>0</v>
      </c>
      <c r="AY259" s="124">
        <f>VLOOKUP($C259,'1 预算编制表单'!$C:$BJ,54,FALSE)</f>
        <v>0</v>
      </c>
      <c r="AZ259" s="124">
        <f>AY259-BA259</f>
        <v>0</v>
      </c>
      <c r="BA259" s="124">
        <f>SUM(BA260:BA264)</f>
        <v>0</v>
      </c>
      <c r="BB259" s="124">
        <f>VLOOKUP($C259,'1 预算编制表单'!$C:$BJ,57,FALSE)</f>
        <v>0</v>
      </c>
      <c r="BC259" s="124">
        <f>BB259-BD259</f>
        <v>0</v>
      </c>
      <c r="BD259" s="124">
        <f>SUM(BD260:BD264)</f>
        <v>0</v>
      </c>
      <c r="BE259" s="124">
        <f>VLOOKUP($C259,'1 预算编制表单'!$C:$BJ,60,FALSE)</f>
        <v>0</v>
      </c>
      <c r="BF259" s="124">
        <f>BE259-BG259</f>
        <v>0</v>
      </c>
      <c r="BG259" s="124">
        <f>SUM(BG260:BG264)</f>
        <v>0</v>
      </c>
      <c r="BH259" s="124">
        <f>VLOOKUP($C259,'1 预算编制表单'!$C:$BJ,27,FALSE)</f>
        <v>0</v>
      </c>
      <c r="BI259" s="124">
        <f>BH259-BJ259</f>
        <v>0</v>
      </c>
      <c r="BJ259" s="124">
        <f>SUM(BJ260:BJ264)</f>
        <v>0</v>
      </c>
      <c r="BK259" s="124">
        <f>VLOOKUP($C259,'1 预算编制表单'!$C:$BJ,30,FALSE)</f>
        <v>0</v>
      </c>
      <c r="BL259" s="124">
        <f>BK259-BM259</f>
        <v>0</v>
      </c>
      <c r="BM259" s="124">
        <f>SUM(BM260:BM264)</f>
        <v>0</v>
      </c>
      <c r="BN259" s="124">
        <f>VLOOKUP($C259,'1 预算编制表单'!$C:$BJ,33,FALSE)</f>
        <v>0</v>
      </c>
      <c r="BO259" s="124">
        <f>BN259-BP259</f>
        <v>0</v>
      </c>
      <c r="BP259" s="124">
        <f>SUM(BP260:BP264)</f>
        <v>0</v>
      </c>
      <c r="BQ259" s="124">
        <f>VLOOKUP($C259,'1 预算编制表单'!$C:$BJ,36,FALSE)</f>
        <v>0</v>
      </c>
      <c r="BR259" s="124">
        <f>BQ259-BS259</f>
        <v>0</v>
      </c>
      <c r="BS259" s="124">
        <f>SUM(BS260:BS264)</f>
        <v>0</v>
      </c>
      <c r="BT259" s="124">
        <f>VLOOKUP($C259,'1 预算编制表单'!$C:$BJ,39,FALSE)</f>
        <v>0</v>
      </c>
      <c r="BU259" s="124">
        <f>BT259-BV259</f>
        <v>0</v>
      </c>
      <c r="BV259" s="124">
        <f>SUM(BV260:BV264)</f>
        <v>0</v>
      </c>
      <c r="BW259" s="124">
        <f>VLOOKUP($C259,'1 预算编制表单'!$C:$BJ,42,FALSE)</f>
        <v>0</v>
      </c>
      <c r="BX259" s="124">
        <f>BW259-BY259</f>
        <v>0</v>
      </c>
      <c r="BY259" s="124">
        <f>SUM(BY260:BY264)</f>
        <v>0</v>
      </c>
      <c r="BZ259" s="124">
        <f>VLOOKUP($C259,'1 预算编制表单'!$C:$BJ,45,FALSE)</f>
        <v>0</v>
      </c>
      <c r="CA259" s="124">
        <f>BZ259-CB259</f>
        <v>0</v>
      </c>
      <c r="CB259" s="124">
        <f>SUM(CB260:CB264)</f>
        <v>0</v>
      </c>
      <c r="CC259" s="124">
        <f>VLOOKUP($C259,'1 预算编制表单'!$C:$BJ,48,FALSE)</f>
        <v>0</v>
      </c>
      <c r="CD259" s="124">
        <f>CC259-CE259</f>
        <v>0</v>
      </c>
      <c r="CE259" s="124">
        <f>SUM(CE260:CE264)</f>
        <v>0</v>
      </c>
      <c r="CF259" s="124">
        <f>VLOOKUP($C259,'1 预算编制表单'!$C:$BJ,51,FALSE)</f>
        <v>0</v>
      </c>
      <c r="CG259" s="124">
        <f>CF259-CH259</f>
        <v>0</v>
      </c>
      <c r="CH259" s="124">
        <f>SUM(CH260:CH264)</f>
        <v>0</v>
      </c>
      <c r="CI259" s="124">
        <f>VLOOKUP($C259,'1 预算编制表单'!$C:$BJ,54,FALSE)</f>
        <v>0</v>
      </c>
      <c r="CJ259" s="124">
        <f>CI259-CK259</f>
        <v>0</v>
      </c>
      <c r="CK259" s="124">
        <f>SUM(CK260:CK264)</f>
        <v>0</v>
      </c>
      <c r="CL259" s="124">
        <f>VLOOKUP($C259,'1 预算编制表单'!$C:$BJ,57,FALSE)</f>
        <v>0</v>
      </c>
      <c r="CM259" s="124">
        <f>CL259-CN259</f>
        <v>0</v>
      </c>
      <c r="CN259" s="124">
        <f>SUM(CN260:CN264)</f>
        <v>0</v>
      </c>
      <c r="CO259" s="124">
        <f>VLOOKUP($C259,'1 预算编制表单'!$C:$BJ,60,FALSE)</f>
        <v>0</v>
      </c>
      <c r="CP259" s="124">
        <f>CO259-CQ259</f>
        <v>0</v>
      </c>
      <c r="CQ259" s="124">
        <f>SUM(CQ260:CQ264)</f>
        <v>0</v>
      </c>
    </row>
    <row r="260" s="86" customFormat="1" ht="24" customHeight="1" outlineLevel="4" spans="1:95">
      <c r="A260" s="125"/>
      <c r="B260" s="126"/>
      <c r="C260" s="127"/>
      <c r="D260" s="125"/>
      <c r="E260" s="126"/>
      <c r="F260" s="126"/>
      <c r="G260" s="126"/>
      <c r="H260" s="128"/>
      <c r="I260" s="128"/>
      <c r="J260" s="128">
        <f t="shared" si="2339"/>
        <v>0</v>
      </c>
      <c r="K260" s="128">
        <v>1</v>
      </c>
      <c r="L260" s="153"/>
      <c r="M260" s="154">
        <f>IFERROR(VLOOKUP($L260,'2-2 引出数据_合同数据仓库'!$B$2:$BP$10000,3,FALSE),0)</f>
        <v>0</v>
      </c>
      <c r="N260" s="128"/>
      <c r="O260" s="154">
        <f>IFERROR(VLOOKUP((LEFT(VLOOKUP($L260,'2-2 引出数据_合同数据仓库'!$B$2:$BP$10000,64,FALSE),15)&amp;(RIGHT(VLOOKUP($L260,'2-2 引出数据_合同数据仓库'!$B$2:$BP$10000,64,FALSE),4)+1)),'2-2 引出数据_合同数据仓库'!$B$2:$BP$10000,3,FALSE),0)</f>
        <v>0</v>
      </c>
      <c r="P260" s="128"/>
      <c r="Q260" s="128">
        <f>IFERROR(VLOOKUP($L260,'2-2 引出数据_合同数据仓库'!$B$2:$BP$10000,28,FALSE),0)</f>
        <v>0</v>
      </c>
      <c r="R260" s="128">
        <f>IFERROR(VLOOKUP($L260,'2-2 引出数据_合同数据仓库'!$B$2:$BP$10000,29,FALSE),0)</f>
        <v>0</v>
      </c>
      <c r="S260" s="128">
        <f>IFERROR(VLOOKUP($L260,'2-2 引出数据_合同数据仓库'!$B$2:$BP$10000,4,FALSE),0)</f>
        <v>0</v>
      </c>
      <c r="T260" s="128"/>
      <c r="U260" s="128">
        <f>IFERROR(VLOOKUP($L260,'2-2 引出数据_合同数据仓库'!$B$2:$BP$10000,15,FALSE),0)</f>
        <v>0</v>
      </c>
      <c r="V260" s="128">
        <f t="shared" ref="V260:V263" si="3060">U260/(S260-R260+1)*365</f>
        <v>0</v>
      </c>
      <c r="W260" s="128"/>
      <c r="X260" s="160">
        <v>45658</v>
      </c>
      <c r="Y260" s="160">
        <f t="shared" ref="Y260:Y263" si="3061">X260+30</f>
        <v>45688</v>
      </c>
      <c r="Z260" s="164">
        <f t="shared" ref="Z260:Z263" si="3062">IFERROR(IF(($R260-Y260)&gt;=0,0,IF(($S260-X260)&lt;0,0,IF(AND(($S260-Y260)&gt;0,(X260-$R260)&gt;0),$V260/365*(Y260-X260+1),IF(AND(($S260-Y260)&lt;=0,(X260-$R260)&gt;0),$V260/365*($S260-X260+1),$V260/365*(Y260-$R260+1))))),0)</f>
        <v>0</v>
      </c>
      <c r="AA260" s="160">
        <f t="shared" ref="AA260:AA263" si="3063">Y260+1</f>
        <v>45689</v>
      </c>
      <c r="AB260" s="160">
        <f t="shared" ref="AB260:AB263" si="3064">AA260+27</f>
        <v>45716</v>
      </c>
      <c r="AC260" s="164">
        <f t="shared" ref="AC260:AC263" si="3065">IFERROR(IF(($R260-AB260)&gt;=0,0,IF(($S260-AA260)&lt;0,0,IF(AND(($S260-AB260)&gt;0,(AA260-$R260)&gt;0),$V260/365*(AB260-AA260+1),IF(AND(($S260-AB260)&lt;=0,(AA260-$R260)&gt;0),$V260/365*($S260-AA260+1),$V260/365*(AB260-$R260+1))))),0)</f>
        <v>0</v>
      </c>
      <c r="AD260" s="160">
        <f t="shared" ref="AD260:AD263" si="3066">AB260+1</f>
        <v>45717</v>
      </c>
      <c r="AE260" s="160">
        <f t="shared" ref="AE260:AE263" si="3067">AD260+30</f>
        <v>45747</v>
      </c>
      <c r="AF260" s="164">
        <f t="shared" ref="AF260:AF263" si="3068">IFERROR(IF(($R260-AE260)&gt;=0,0,IF(($S260-AD260)&lt;0,0,IF(AND(($S260-AE260)&gt;0,(AD260-$R260)&gt;0),$V260/365*(AE260-AD260+1),IF(AND(($S260-AE260)&lt;=0,(AD260-$R260)&gt;0),$V260/365*($S260-AD260+1),$V260/365*(AE260-$R260+1))))),0)</f>
        <v>0</v>
      </c>
      <c r="AG260" s="160">
        <f t="shared" ref="AG260:AG263" si="3069">AE260+1</f>
        <v>45748</v>
      </c>
      <c r="AH260" s="160">
        <f t="shared" ref="AH260:AH263" si="3070">AG260+29</f>
        <v>45777</v>
      </c>
      <c r="AI260" s="164">
        <f t="shared" ref="AI260:AI263" si="3071">IFERROR(IF(($R260-AH260)&gt;=0,0,IF(($S260-AG260)&lt;0,0,IF(AND(($S260-AH260)&gt;0,(AG260-$R260)&gt;0),$V260/365*(AH260-AG260+1),IF(AND(($S260-AH260)&lt;=0,(AG260-$R260)&gt;0),$V260/365*($S260-AG260+1),$V260/365*(AH260-$R260+1))))),0)</f>
        <v>0</v>
      </c>
      <c r="AJ260" s="160">
        <f t="shared" ref="AJ260:AJ263" si="3072">AH260+1</f>
        <v>45778</v>
      </c>
      <c r="AK260" s="160">
        <f t="shared" ref="AK260:AK263" si="3073">AJ260+30</f>
        <v>45808</v>
      </c>
      <c r="AL260" s="164">
        <f t="shared" ref="AL260:AL263" si="3074">IFERROR(IF(($R260-AK260)&gt;=0,0,IF(($S260-AJ260)&lt;0,0,IF(AND(($S260-AK260)&gt;0,(AJ260-$R260)&gt;0),$V260/365*(AK260-AJ260+1),IF(AND(($S260-AK260)&lt;=0,(AJ260-$R260)&gt;0),$V260/365*($S260-AJ260+1),$V260/365*(AK260-$R260+1))))),0)</f>
        <v>0</v>
      </c>
      <c r="AM260" s="160">
        <f t="shared" ref="AM260:AM263" si="3075">AK260+1</f>
        <v>45809</v>
      </c>
      <c r="AN260" s="160">
        <f t="shared" ref="AN260:AN263" si="3076">AM260+29</f>
        <v>45838</v>
      </c>
      <c r="AO260" s="164">
        <f t="shared" ref="AO260:AO263" si="3077">IFERROR(IF(($R260-AN260)&gt;=0,0,IF(($S260-AM260)&lt;0,0,IF(AND(($S260-AN260)&gt;0,(AM260-$R260)&gt;0),$V260/365*(AN260-AM260+1),IF(AND(($S260-AN260)&lt;=0,(AM260-$R260)&gt;0),$V260/365*($S260-AM260+1),$V260/365*(AN260-$R260+1))))),0)</f>
        <v>0</v>
      </c>
      <c r="AP260" s="160">
        <f t="shared" ref="AP260:AP263" si="3078">AN260+1</f>
        <v>45839</v>
      </c>
      <c r="AQ260" s="160">
        <f t="shared" ref="AQ260:AQ263" si="3079">AP260+30</f>
        <v>45869</v>
      </c>
      <c r="AR260" s="164">
        <f t="shared" ref="AR260:AR263" si="3080">IFERROR(IF(($R260-AQ260)&gt;=0,0,IF(($S260-AP260)&lt;0,0,IF(AND(($S260-AQ260)&gt;0,(AP260-$R260)&gt;0),$V260/365*(AQ260-AP260+1),IF(AND(($S260-AQ260)&lt;=0,(AP260-$R260)&gt;0),$V260/365*($S260-AP260+1),$V260/365*(AQ260-$R260+1))))),0)</f>
        <v>0</v>
      </c>
      <c r="AS260" s="160">
        <f t="shared" ref="AS260:AS263" si="3081">AQ260+1</f>
        <v>45870</v>
      </c>
      <c r="AT260" s="160">
        <f t="shared" ref="AT260:AT263" si="3082">AS260+30</f>
        <v>45900</v>
      </c>
      <c r="AU260" s="164">
        <f t="shared" ref="AU260:AU263" si="3083">IFERROR(IF(($R260-AT260)&gt;=0,0,IF(($S260-AS260)&lt;0,0,IF(AND(($S260-AT260)&gt;0,(AS260-$R260)&gt;0),$V260/365*(AT260-AS260+1),IF(AND(($S260-AT260)&lt;=0,(AS260-$R260)&gt;0),$V260/365*($S260-AS260+1),$V260/365*(AT260-$R260+1))))),0)</f>
        <v>0</v>
      </c>
      <c r="AV260" s="160">
        <f t="shared" ref="AV260:AV263" si="3084">AT260+1</f>
        <v>45901</v>
      </c>
      <c r="AW260" s="160">
        <f t="shared" ref="AW260:AW263" si="3085">AV260+29</f>
        <v>45930</v>
      </c>
      <c r="AX260" s="164">
        <f t="shared" ref="AX260:AX263" si="3086">IFERROR(IF(($R260-AW260)&gt;=0,0,IF(($S260-AV260)&lt;0,0,IF(AND(($S260-AW260)&gt;0,(AV260-$R260)&gt;0),$V260/365*(AW260-AV260+1),IF(AND(($S260-AW260)&lt;=0,(AV260-$R260)&gt;0),$V260/365*($S260-AV260+1),$V260/365*(AW260-$R260+1))))),0)</f>
        <v>0</v>
      </c>
      <c r="AY260" s="160">
        <f t="shared" ref="AY260:AY263" si="3087">AW260+1</f>
        <v>45931</v>
      </c>
      <c r="AZ260" s="160">
        <f t="shared" ref="AZ260:AZ263" si="3088">AY260+30</f>
        <v>45961</v>
      </c>
      <c r="BA260" s="164">
        <f t="shared" ref="BA260:BA263" si="3089">IFERROR(IF(($R260-AZ260)&gt;=0,0,IF(($S260-AY260)&lt;0,0,IF(AND(($S260-AZ260)&gt;0,(AY260-$R260)&gt;0),$V260/365*(AZ260-AY260+1),IF(AND(($S260-AZ260)&lt;=0,(AY260-$R260)&gt;0),$V260/365*($S260-AY260+1),$V260/365*(AZ260-$R260+1))))),0)</f>
        <v>0</v>
      </c>
      <c r="BB260" s="160">
        <f t="shared" ref="BB260:BB263" si="3090">AZ260+1</f>
        <v>45962</v>
      </c>
      <c r="BC260" s="160">
        <f t="shared" ref="BC260:BC263" si="3091">BB260+29</f>
        <v>45991</v>
      </c>
      <c r="BD260" s="164">
        <f t="shared" ref="BD260:BD263" si="3092">IFERROR(IF(($R260-BC260)&gt;=0,0,IF(($S260-BB260)&lt;0,0,IF(AND(($S260-BC260)&gt;0,(BB260-$R260)&gt;0),$V260/365*(BC260-BB260+1),IF(AND(($S260-BC260)&lt;=0,(BB260-$R260)&gt;0),$V260/365*($S260-BB260+1),$V260/365*(BC260-$R260+1))))),0)</f>
        <v>0</v>
      </c>
      <c r="BE260" s="160">
        <f t="shared" ref="BE260:BE263" si="3093">BC260+1</f>
        <v>45992</v>
      </c>
      <c r="BF260" s="160">
        <f t="shared" ref="BF260:BF263" si="3094">BE260+30</f>
        <v>46022</v>
      </c>
      <c r="BG260" s="164">
        <f t="shared" ref="BG260:BG263" si="3095">IFERROR(IF(($R260-BF260)&gt;=0,0,IF(($S260-BE260)&lt;0,0,IF(AND(($S260-BF260)&gt;0,(BE260-$R260)&gt;0),$V260/365*(BF260-BE260+1),IF(AND(($S260-BF260)&lt;=0,(BE260-$R260)&gt;0),$V260/365*($S260-BE260+1),$V260/365*(BF260-$R260+1))))),0)</f>
        <v>0</v>
      </c>
      <c r="BH260" s="160">
        <v>46023</v>
      </c>
      <c r="BI260" s="160">
        <f t="shared" ref="BI260:BI263" si="3096">BH260+30</f>
        <v>46053</v>
      </c>
      <c r="BJ260" s="164">
        <f t="shared" ref="BJ260:BJ263" si="3097">IFERROR(IF(($R260-BI260)&gt;=0,0,IF(($S260-BH260)&lt;0,0,IF(AND(($S260-BI260)&gt;0,(BH260-$R260)&gt;0),$V260/365*(BI260-BH260+1),IF(AND(($S260-BI260)&lt;=0,(BH260-$R260)&gt;0),$V260/365*($S260-BH260+1),$V260/365*(BI260-$R260+1))))),0)</f>
        <v>0</v>
      </c>
      <c r="BK260" s="160">
        <f t="shared" ref="BK260:BK263" si="3098">BI260+1</f>
        <v>46054</v>
      </c>
      <c r="BL260" s="160">
        <f t="shared" ref="BL260:BL263" si="3099">BK260+27</f>
        <v>46081</v>
      </c>
      <c r="BM260" s="164">
        <f t="shared" ref="BM260:BM263" si="3100">IFERROR(IF(($R260-BL260)&gt;=0,0,IF(($S260-BK260)&lt;0,0,IF(AND(($S260-BL260)&gt;0,(BK260-$R260)&gt;0),$V260/365*(BL260-BK260+1),IF(AND(($S260-BL260)&lt;=0,(BK260-$R260)&gt;0),$V260/365*($S260-BK260+1),$V260/365*(BL260-$R260+1))))),0)</f>
        <v>0</v>
      </c>
      <c r="BN260" s="160">
        <f t="shared" ref="BN260:BN263" si="3101">BL260+1</f>
        <v>46082</v>
      </c>
      <c r="BO260" s="160">
        <f t="shared" ref="BO260:BO263" si="3102">BN260+30</f>
        <v>46112</v>
      </c>
      <c r="BP260" s="164">
        <f t="shared" ref="BP260:BP263" si="3103">IFERROR(IF(($R260-BO260)&gt;=0,0,IF(($S260-BN260)&lt;0,0,IF(AND(($S260-BO260)&gt;0,(BN260-$R260)&gt;0),$V260/365*(BO260-BN260+1),IF(AND(($S260-BO260)&lt;=0,(BN260-$R260)&gt;0),$V260/365*($S260-BN260+1),$V260/365*(BO260-$R260+1))))),0)</f>
        <v>0</v>
      </c>
      <c r="BQ260" s="160">
        <f t="shared" ref="BQ260:BQ263" si="3104">BO260+1</f>
        <v>46113</v>
      </c>
      <c r="BR260" s="160">
        <f t="shared" ref="BR260:BR263" si="3105">BQ260+29</f>
        <v>46142</v>
      </c>
      <c r="BS260" s="164">
        <f t="shared" ref="BS260:BS263" si="3106">IFERROR(IF(($R260-BR260)&gt;=0,0,IF(($S260-BQ260)&lt;0,0,IF(AND(($S260-BR260)&gt;0,(BQ260-$R260)&gt;0),$V260/365*(BR260-BQ260+1),IF(AND(($S260-BR260)&lt;=0,(BQ260-$R260)&gt;0),$V260/365*($S260-BQ260+1),$V260/365*(BR260-$R260+1))))),0)</f>
        <v>0</v>
      </c>
      <c r="BT260" s="160">
        <f t="shared" ref="BT260:BT263" si="3107">BR260+1</f>
        <v>46143</v>
      </c>
      <c r="BU260" s="160">
        <f t="shared" ref="BU260:BU263" si="3108">BT260+30</f>
        <v>46173</v>
      </c>
      <c r="BV260" s="164">
        <f t="shared" ref="BV260:BV263" si="3109">IFERROR(IF(($R260-BU260)&gt;=0,0,IF(($S260-BT260)&lt;0,0,IF(AND(($S260-BU260)&gt;0,(BT260-$R260)&gt;0),$V260/365*(BU260-BT260+1),IF(AND(($S260-BU260)&lt;=0,(BT260-$R260)&gt;0),$V260/365*($S260-BT260+1),$V260/365*(BU260-$R260+1))))),0)</f>
        <v>0</v>
      </c>
      <c r="BW260" s="160">
        <f t="shared" ref="BW260:BW263" si="3110">BU260+1</f>
        <v>46174</v>
      </c>
      <c r="BX260" s="160">
        <f t="shared" ref="BX260:BX263" si="3111">BW260+29</f>
        <v>46203</v>
      </c>
      <c r="BY260" s="164">
        <f t="shared" ref="BY260:BY263" si="3112">IFERROR(IF(($R260-BX260)&gt;=0,0,IF(($S260-BW260)&lt;0,0,IF(AND(($S260-BX260)&gt;0,(BW260-$R260)&gt;0),$V260/365*(BX260-BW260+1),IF(AND(($S260-BX260)&lt;=0,(BW260-$R260)&gt;0),$V260/365*($S260-BW260+1),$V260/365*(BX260-$R260+1))))),0)</f>
        <v>0</v>
      </c>
      <c r="BZ260" s="160">
        <f t="shared" ref="BZ260:BZ263" si="3113">BX260+1</f>
        <v>46204</v>
      </c>
      <c r="CA260" s="160">
        <f t="shared" ref="CA260:CA263" si="3114">BZ260+30</f>
        <v>46234</v>
      </c>
      <c r="CB260" s="164">
        <f t="shared" ref="CB260:CB263" si="3115">IFERROR(IF(($R260-CA260)&gt;=0,0,IF(($S260-BZ260)&lt;0,0,IF(AND(($S260-CA260)&gt;0,(BZ260-$R260)&gt;0),$V260/365*(CA260-BZ260+1),IF(AND(($S260-CA260)&lt;=0,(BZ260-$R260)&gt;0),$V260/365*($S260-BZ260+1),$V260/365*(CA260-$R260+1))))),0)</f>
        <v>0</v>
      </c>
      <c r="CC260" s="160">
        <f t="shared" ref="CC260:CC263" si="3116">CA260+1</f>
        <v>46235</v>
      </c>
      <c r="CD260" s="160">
        <f t="shared" ref="CD260:CD263" si="3117">CC260+30</f>
        <v>46265</v>
      </c>
      <c r="CE260" s="164">
        <f t="shared" ref="CE260:CE263" si="3118">IFERROR(IF(($R260-CD260)&gt;=0,0,IF(($S260-CC260)&lt;0,0,IF(AND(($S260-CD260)&gt;0,(CC260-$R260)&gt;0),$V260/365*(CD260-CC260+1),IF(AND(($S260-CD260)&lt;=0,(CC260-$R260)&gt;0),$V260/365*($S260-CC260+1),$V260/365*(CD260-$R260+1))))),0)</f>
        <v>0</v>
      </c>
      <c r="CF260" s="160">
        <f t="shared" ref="CF260:CF263" si="3119">CD260+1</f>
        <v>46266</v>
      </c>
      <c r="CG260" s="160">
        <f t="shared" ref="CG260:CG263" si="3120">CF260+29</f>
        <v>46295</v>
      </c>
      <c r="CH260" s="164">
        <f t="shared" ref="CH260:CH263" si="3121">IFERROR(IF(($R260-CG260)&gt;=0,0,IF(($S260-CF260)&lt;0,0,IF(AND(($S260-CG260)&gt;0,(CF260-$R260)&gt;0),$V260/365*(CG260-CF260+1),IF(AND(($S260-CG260)&lt;=0,(CF260-$R260)&gt;0),$V260/365*($S260-CF260+1),$V260/365*(CG260-$R260+1))))),0)</f>
        <v>0</v>
      </c>
      <c r="CI260" s="160">
        <f t="shared" ref="CI260:CI263" si="3122">CG260+1</f>
        <v>46296</v>
      </c>
      <c r="CJ260" s="160">
        <f t="shared" ref="CJ260:CJ263" si="3123">CI260+30</f>
        <v>46326</v>
      </c>
      <c r="CK260" s="164">
        <f t="shared" ref="CK260:CK263" si="3124">IFERROR(IF(($R260-CJ260)&gt;=0,0,IF(($S260-CI260)&lt;0,0,IF(AND(($S260-CJ260)&gt;0,(CI260-$R260)&gt;0),$V260/365*(CJ260-CI260+1),IF(AND(($S260-CJ260)&lt;=0,(CI260-$R260)&gt;0),$V260/365*($S260-CI260+1),$V260/365*(CJ260-$R260+1))))),0)</f>
        <v>0</v>
      </c>
      <c r="CL260" s="160">
        <f t="shared" ref="CL260:CL263" si="3125">CJ260+1</f>
        <v>46327</v>
      </c>
      <c r="CM260" s="160">
        <f t="shared" ref="CM260:CM263" si="3126">CL260+29</f>
        <v>46356</v>
      </c>
      <c r="CN260" s="164">
        <f t="shared" ref="CN260:CN263" si="3127">IFERROR(IF(($R260-CM260)&gt;=0,0,IF(($S260-CL260)&lt;0,0,IF(AND(($S260-CM260)&gt;0,(CL260-$R260)&gt;0),$V260/365*(CM260-CL260+1),IF(AND(($S260-CM260)&lt;=0,(CL260-$R260)&gt;0),$V260/365*($S260-CL260+1),$V260/365*(CM260-$R260+1))))),0)</f>
        <v>0</v>
      </c>
      <c r="CO260" s="160">
        <f t="shared" ref="CO260:CO263" si="3128">CM260+1</f>
        <v>46357</v>
      </c>
      <c r="CP260" s="160">
        <f t="shared" ref="CP260:CP263" si="3129">CO260+30</f>
        <v>46387</v>
      </c>
      <c r="CQ260" s="164">
        <f t="shared" ref="CQ260:CQ263" si="3130">IFERROR(IF(($R260-CP260)&gt;=0,0,IF(($S260-CO260)&lt;0,0,IF(AND(($S260-CP260)&gt;0,(CO260-$R260)&gt;0),$V260/365*(CP260-CO260+1),IF(AND(($S260-CP260)&lt;=0,(CO260-$R260)&gt;0),$V260/365*($S260-CO260+1),$V260/365*(CP260-$R260+1))))),0)</f>
        <v>0</v>
      </c>
    </row>
    <row r="261" s="86" customFormat="1" ht="24" customHeight="1" outlineLevel="4" spans="1:95">
      <c r="A261" s="125"/>
      <c r="B261" s="126"/>
      <c r="C261" s="127"/>
      <c r="D261" s="125"/>
      <c r="E261" s="126"/>
      <c r="F261" s="126"/>
      <c r="G261" s="126"/>
      <c r="H261" s="128"/>
      <c r="I261" s="128"/>
      <c r="J261" s="128">
        <f t="shared" ref="J261:J324" si="3131">Z261+AC261+AF261+AI261+AL261+AO261+AR261+AU261+AX261+BA261+BD261+BG261</f>
        <v>0</v>
      </c>
      <c r="K261" s="128">
        <f t="shared" ref="K261:K263" si="3132">K260+1</f>
        <v>2</v>
      </c>
      <c r="L261" s="153"/>
      <c r="M261" s="154">
        <f>IFERROR(VLOOKUP($L261,'2-2 引出数据_合同数据仓库'!$B$2:$BP$10000,3,FALSE),0)</f>
        <v>0</v>
      </c>
      <c r="N261" s="128"/>
      <c r="O261" s="154">
        <f>IFERROR(VLOOKUP((LEFT(VLOOKUP($L261,'2-2 引出数据_合同数据仓库'!$B$2:$BP$10000,64,FALSE),15)&amp;(RIGHT(VLOOKUP($L261,'2-2 引出数据_合同数据仓库'!$B$2:$BP$10000,64,FALSE),4)+1)),'2-2 引出数据_合同数据仓库'!$B$2:$BP$10000,3,FALSE),0)</f>
        <v>0</v>
      </c>
      <c r="P261" s="128"/>
      <c r="Q261" s="128">
        <f>IFERROR(VLOOKUP($L261,'2-2 引出数据_合同数据仓库'!$B$2:$BP$10000,28,FALSE),0)</f>
        <v>0</v>
      </c>
      <c r="R261" s="128">
        <f>IFERROR(VLOOKUP($L261,'2-2 引出数据_合同数据仓库'!$B$2:$BP$10000,29,FALSE),0)</f>
        <v>0</v>
      </c>
      <c r="S261" s="128">
        <f>IFERROR(VLOOKUP($L261,'2-2 引出数据_合同数据仓库'!$B$2:$BP$10000,4,FALSE),0)</f>
        <v>0</v>
      </c>
      <c r="T261" s="128"/>
      <c r="U261" s="128">
        <f>IFERROR(VLOOKUP($L261,'2-2 引出数据_合同数据仓库'!$B$2:$BP$10000,15,FALSE),0)</f>
        <v>0</v>
      </c>
      <c r="V261" s="128">
        <f t="shared" si="3060"/>
        <v>0</v>
      </c>
      <c r="W261" s="128"/>
      <c r="X261" s="160">
        <v>45658</v>
      </c>
      <c r="Y261" s="160">
        <f t="shared" si="3061"/>
        <v>45688</v>
      </c>
      <c r="Z261" s="164">
        <f t="shared" si="3062"/>
        <v>0</v>
      </c>
      <c r="AA261" s="160">
        <f t="shared" si="3063"/>
        <v>45689</v>
      </c>
      <c r="AB261" s="160">
        <f t="shared" si="3064"/>
        <v>45716</v>
      </c>
      <c r="AC261" s="164">
        <f t="shared" si="3065"/>
        <v>0</v>
      </c>
      <c r="AD261" s="160">
        <f t="shared" si="3066"/>
        <v>45717</v>
      </c>
      <c r="AE261" s="160">
        <f t="shared" si="3067"/>
        <v>45747</v>
      </c>
      <c r="AF261" s="164">
        <f t="shared" si="3068"/>
        <v>0</v>
      </c>
      <c r="AG261" s="160">
        <f t="shared" si="3069"/>
        <v>45748</v>
      </c>
      <c r="AH261" s="160">
        <f t="shared" si="3070"/>
        <v>45777</v>
      </c>
      <c r="AI261" s="164">
        <f t="shared" si="3071"/>
        <v>0</v>
      </c>
      <c r="AJ261" s="160">
        <f t="shared" si="3072"/>
        <v>45778</v>
      </c>
      <c r="AK261" s="160">
        <f t="shared" si="3073"/>
        <v>45808</v>
      </c>
      <c r="AL261" s="164">
        <f t="shared" si="3074"/>
        <v>0</v>
      </c>
      <c r="AM261" s="160">
        <f t="shared" si="3075"/>
        <v>45809</v>
      </c>
      <c r="AN261" s="160">
        <f t="shared" si="3076"/>
        <v>45838</v>
      </c>
      <c r="AO261" s="164">
        <f t="shared" si="3077"/>
        <v>0</v>
      </c>
      <c r="AP261" s="160">
        <f t="shared" si="3078"/>
        <v>45839</v>
      </c>
      <c r="AQ261" s="160">
        <f t="shared" si="3079"/>
        <v>45869</v>
      </c>
      <c r="AR261" s="164">
        <f t="shared" si="3080"/>
        <v>0</v>
      </c>
      <c r="AS261" s="160">
        <f t="shared" si="3081"/>
        <v>45870</v>
      </c>
      <c r="AT261" s="160">
        <f t="shared" si="3082"/>
        <v>45900</v>
      </c>
      <c r="AU261" s="164">
        <f t="shared" si="3083"/>
        <v>0</v>
      </c>
      <c r="AV261" s="160">
        <f t="shared" si="3084"/>
        <v>45901</v>
      </c>
      <c r="AW261" s="160">
        <f t="shared" si="3085"/>
        <v>45930</v>
      </c>
      <c r="AX261" s="164">
        <f t="shared" si="3086"/>
        <v>0</v>
      </c>
      <c r="AY261" s="160">
        <f t="shared" si="3087"/>
        <v>45931</v>
      </c>
      <c r="AZ261" s="160">
        <f t="shared" si="3088"/>
        <v>45961</v>
      </c>
      <c r="BA261" s="164">
        <f t="shared" si="3089"/>
        <v>0</v>
      </c>
      <c r="BB261" s="160">
        <f t="shared" si="3090"/>
        <v>45962</v>
      </c>
      <c r="BC261" s="160">
        <f t="shared" si="3091"/>
        <v>45991</v>
      </c>
      <c r="BD261" s="164">
        <f t="shared" si="3092"/>
        <v>0</v>
      </c>
      <c r="BE261" s="160">
        <f t="shared" si="3093"/>
        <v>45992</v>
      </c>
      <c r="BF261" s="160">
        <f t="shared" si="3094"/>
        <v>46022</v>
      </c>
      <c r="BG261" s="164">
        <f t="shared" si="3095"/>
        <v>0</v>
      </c>
      <c r="BH261" s="160">
        <v>46023</v>
      </c>
      <c r="BI261" s="160">
        <f t="shared" si="3096"/>
        <v>46053</v>
      </c>
      <c r="BJ261" s="164">
        <f t="shared" si="3097"/>
        <v>0</v>
      </c>
      <c r="BK261" s="160">
        <f t="shared" si="3098"/>
        <v>46054</v>
      </c>
      <c r="BL261" s="160">
        <f t="shared" si="3099"/>
        <v>46081</v>
      </c>
      <c r="BM261" s="164">
        <f t="shared" si="3100"/>
        <v>0</v>
      </c>
      <c r="BN261" s="160">
        <f t="shared" si="3101"/>
        <v>46082</v>
      </c>
      <c r="BO261" s="160">
        <f t="shared" si="3102"/>
        <v>46112</v>
      </c>
      <c r="BP261" s="164">
        <f t="shared" si="3103"/>
        <v>0</v>
      </c>
      <c r="BQ261" s="160">
        <f t="shared" si="3104"/>
        <v>46113</v>
      </c>
      <c r="BR261" s="160">
        <f t="shared" si="3105"/>
        <v>46142</v>
      </c>
      <c r="BS261" s="164">
        <f t="shared" si="3106"/>
        <v>0</v>
      </c>
      <c r="BT261" s="160">
        <f t="shared" si="3107"/>
        <v>46143</v>
      </c>
      <c r="BU261" s="160">
        <f t="shared" si="3108"/>
        <v>46173</v>
      </c>
      <c r="BV261" s="164">
        <f t="shared" si="3109"/>
        <v>0</v>
      </c>
      <c r="BW261" s="160">
        <f t="shared" si="3110"/>
        <v>46174</v>
      </c>
      <c r="BX261" s="160">
        <f t="shared" si="3111"/>
        <v>46203</v>
      </c>
      <c r="BY261" s="164">
        <f t="shared" si="3112"/>
        <v>0</v>
      </c>
      <c r="BZ261" s="160">
        <f t="shared" si="3113"/>
        <v>46204</v>
      </c>
      <c r="CA261" s="160">
        <f t="shared" si="3114"/>
        <v>46234</v>
      </c>
      <c r="CB261" s="164">
        <f t="shared" si="3115"/>
        <v>0</v>
      </c>
      <c r="CC261" s="160">
        <f t="shared" si="3116"/>
        <v>46235</v>
      </c>
      <c r="CD261" s="160">
        <f t="shared" si="3117"/>
        <v>46265</v>
      </c>
      <c r="CE261" s="164">
        <f t="shared" si="3118"/>
        <v>0</v>
      </c>
      <c r="CF261" s="160">
        <f t="shared" si="3119"/>
        <v>46266</v>
      </c>
      <c r="CG261" s="160">
        <f t="shared" si="3120"/>
        <v>46295</v>
      </c>
      <c r="CH261" s="164">
        <f t="shared" si="3121"/>
        <v>0</v>
      </c>
      <c r="CI261" s="160">
        <f t="shared" si="3122"/>
        <v>46296</v>
      </c>
      <c r="CJ261" s="160">
        <f t="shared" si="3123"/>
        <v>46326</v>
      </c>
      <c r="CK261" s="164">
        <f t="shared" si="3124"/>
        <v>0</v>
      </c>
      <c r="CL261" s="160">
        <f t="shared" si="3125"/>
        <v>46327</v>
      </c>
      <c r="CM261" s="160">
        <f t="shared" si="3126"/>
        <v>46356</v>
      </c>
      <c r="CN261" s="164">
        <f t="shared" si="3127"/>
        <v>0</v>
      </c>
      <c r="CO261" s="160">
        <f t="shared" si="3128"/>
        <v>46357</v>
      </c>
      <c r="CP261" s="160">
        <f t="shared" si="3129"/>
        <v>46387</v>
      </c>
      <c r="CQ261" s="164">
        <f t="shared" si="3130"/>
        <v>0</v>
      </c>
    </row>
    <row r="262" s="86" customFormat="1" ht="24" customHeight="1" outlineLevel="4" spans="1:95">
      <c r="A262" s="125"/>
      <c r="B262" s="126"/>
      <c r="C262" s="127"/>
      <c r="D262" s="125"/>
      <c r="E262" s="126"/>
      <c r="F262" s="126"/>
      <c r="G262" s="126"/>
      <c r="H262" s="128"/>
      <c r="I262" s="128"/>
      <c r="J262" s="128">
        <f t="shared" si="3131"/>
        <v>0</v>
      </c>
      <c r="K262" s="128">
        <f t="shared" si="3132"/>
        <v>3</v>
      </c>
      <c r="L262" s="153"/>
      <c r="M262" s="154">
        <f>IFERROR(VLOOKUP($L262,'2-2 引出数据_合同数据仓库'!$B$2:$BP$10000,3,FALSE),0)</f>
        <v>0</v>
      </c>
      <c r="N262" s="128"/>
      <c r="O262" s="154">
        <f>IFERROR(VLOOKUP((LEFT(VLOOKUP($L262,'2-2 引出数据_合同数据仓库'!$B$2:$BP$10000,64,FALSE),15)&amp;(RIGHT(VLOOKUP($L262,'2-2 引出数据_合同数据仓库'!$B$2:$BP$10000,64,FALSE),4)+1)),'2-2 引出数据_合同数据仓库'!$B$2:$BP$10000,3,FALSE),0)</f>
        <v>0</v>
      </c>
      <c r="P262" s="128"/>
      <c r="Q262" s="128">
        <f>IFERROR(VLOOKUP($L262,'2-2 引出数据_合同数据仓库'!$B$2:$BP$10000,28,FALSE),0)</f>
        <v>0</v>
      </c>
      <c r="R262" s="128">
        <f>IFERROR(VLOOKUP($L262,'2-2 引出数据_合同数据仓库'!$B$2:$BP$10000,29,FALSE),0)</f>
        <v>0</v>
      </c>
      <c r="S262" s="128">
        <f>IFERROR(VLOOKUP($L262,'2-2 引出数据_合同数据仓库'!$B$2:$BP$10000,4,FALSE),0)</f>
        <v>0</v>
      </c>
      <c r="T262" s="128"/>
      <c r="U262" s="128">
        <f>IFERROR(VLOOKUP($L262,'2-2 引出数据_合同数据仓库'!$B$2:$BP$10000,15,FALSE),0)</f>
        <v>0</v>
      </c>
      <c r="V262" s="128">
        <f t="shared" si="3060"/>
        <v>0</v>
      </c>
      <c r="W262" s="128"/>
      <c r="X262" s="160">
        <v>45658</v>
      </c>
      <c r="Y262" s="160">
        <f t="shared" si="3061"/>
        <v>45688</v>
      </c>
      <c r="Z262" s="164">
        <f t="shared" si="3062"/>
        <v>0</v>
      </c>
      <c r="AA262" s="160">
        <f t="shared" si="3063"/>
        <v>45689</v>
      </c>
      <c r="AB262" s="160">
        <f t="shared" si="3064"/>
        <v>45716</v>
      </c>
      <c r="AC262" s="164">
        <f t="shared" si="3065"/>
        <v>0</v>
      </c>
      <c r="AD262" s="160">
        <f t="shared" si="3066"/>
        <v>45717</v>
      </c>
      <c r="AE262" s="160">
        <f t="shared" si="3067"/>
        <v>45747</v>
      </c>
      <c r="AF262" s="164">
        <f t="shared" si="3068"/>
        <v>0</v>
      </c>
      <c r="AG262" s="160">
        <f t="shared" si="3069"/>
        <v>45748</v>
      </c>
      <c r="AH262" s="160">
        <f t="shared" si="3070"/>
        <v>45777</v>
      </c>
      <c r="AI262" s="164">
        <f t="shared" si="3071"/>
        <v>0</v>
      </c>
      <c r="AJ262" s="160">
        <f t="shared" si="3072"/>
        <v>45778</v>
      </c>
      <c r="AK262" s="160">
        <f t="shared" si="3073"/>
        <v>45808</v>
      </c>
      <c r="AL262" s="164">
        <f t="shared" si="3074"/>
        <v>0</v>
      </c>
      <c r="AM262" s="160">
        <f t="shared" si="3075"/>
        <v>45809</v>
      </c>
      <c r="AN262" s="160">
        <f t="shared" si="3076"/>
        <v>45838</v>
      </c>
      <c r="AO262" s="164">
        <f t="shared" si="3077"/>
        <v>0</v>
      </c>
      <c r="AP262" s="160">
        <f t="shared" si="3078"/>
        <v>45839</v>
      </c>
      <c r="AQ262" s="160">
        <f t="shared" si="3079"/>
        <v>45869</v>
      </c>
      <c r="AR262" s="164">
        <f t="shared" si="3080"/>
        <v>0</v>
      </c>
      <c r="AS262" s="160">
        <f t="shared" si="3081"/>
        <v>45870</v>
      </c>
      <c r="AT262" s="160">
        <f t="shared" si="3082"/>
        <v>45900</v>
      </c>
      <c r="AU262" s="164">
        <f t="shared" si="3083"/>
        <v>0</v>
      </c>
      <c r="AV262" s="160">
        <f t="shared" si="3084"/>
        <v>45901</v>
      </c>
      <c r="AW262" s="160">
        <f t="shared" si="3085"/>
        <v>45930</v>
      </c>
      <c r="AX262" s="164">
        <f t="shared" si="3086"/>
        <v>0</v>
      </c>
      <c r="AY262" s="160">
        <f t="shared" si="3087"/>
        <v>45931</v>
      </c>
      <c r="AZ262" s="160">
        <f t="shared" si="3088"/>
        <v>45961</v>
      </c>
      <c r="BA262" s="164">
        <f t="shared" si="3089"/>
        <v>0</v>
      </c>
      <c r="BB262" s="160">
        <f t="shared" si="3090"/>
        <v>45962</v>
      </c>
      <c r="BC262" s="160">
        <f t="shared" si="3091"/>
        <v>45991</v>
      </c>
      <c r="BD262" s="164">
        <f t="shared" si="3092"/>
        <v>0</v>
      </c>
      <c r="BE262" s="160">
        <f t="shared" si="3093"/>
        <v>45992</v>
      </c>
      <c r="BF262" s="160">
        <f t="shared" si="3094"/>
        <v>46022</v>
      </c>
      <c r="BG262" s="164">
        <f t="shared" si="3095"/>
        <v>0</v>
      </c>
      <c r="BH262" s="160">
        <v>46023</v>
      </c>
      <c r="BI262" s="160">
        <f t="shared" si="3096"/>
        <v>46053</v>
      </c>
      <c r="BJ262" s="164">
        <f t="shared" si="3097"/>
        <v>0</v>
      </c>
      <c r="BK262" s="160">
        <f t="shared" si="3098"/>
        <v>46054</v>
      </c>
      <c r="BL262" s="160">
        <f t="shared" si="3099"/>
        <v>46081</v>
      </c>
      <c r="BM262" s="164">
        <f t="shared" si="3100"/>
        <v>0</v>
      </c>
      <c r="BN262" s="160">
        <f t="shared" si="3101"/>
        <v>46082</v>
      </c>
      <c r="BO262" s="160">
        <f t="shared" si="3102"/>
        <v>46112</v>
      </c>
      <c r="BP262" s="164">
        <f t="shared" si="3103"/>
        <v>0</v>
      </c>
      <c r="BQ262" s="160">
        <f t="shared" si="3104"/>
        <v>46113</v>
      </c>
      <c r="BR262" s="160">
        <f t="shared" si="3105"/>
        <v>46142</v>
      </c>
      <c r="BS262" s="164">
        <f t="shared" si="3106"/>
        <v>0</v>
      </c>
      <c r="BT262" s="160">
        <f t="shared" si="3107"/>
        <v>46143</v>
      </c>
      <c r="BU262" s="160">
        <f t="shared" si="3108"/>
        <v>46173</v>
      </c>
      <c r="BV262" s="164">
        <f t="shared" si="3109"/>
        <v>0</v>
      </c>
      <c r="BW262" s="160">
        <f t="shared" si="3110"/>
        <v>46174</v>
      </c>
      <c r="BX262" s="160">
        <f t="shared" si="3111"/>
        <v>46203</v>
      </c>
      <c r="BY262" s="164">
        <f t="shared" si="3112"/>
        <v>0</v>
      </c>
      <c r="BZ262" s="160">
        <f t="shared" si="3113"/>
        <v>46204</v>
      </c>
      <c r="CA262" s="160">
        <f t="shared" si="3114"/>
        <v>46234</v>
      </c>
      <c r="CB262" s="164">
        <f t="shared" si="3115"/>
        <v>0</v>
      </c>
      <c r="CC262" s="160">
        <f t="shared" si="3116"/>
        <v>46235</v>
      </c>
      <c r="CD262" s="160">
        <f t="shared" si="3117"/>
        <v>46265</v>
      </c>
      <c r="CE262" s="164">
        <f t="shared" si="3118"/>
        <v>0</v>
      </c>
      <c r="CF262" s="160">
        <f t="shared" si="3119"/>
        <v>46266</v>
      </c>
      <c r="CG262" s="160">
        <f t="shared" si="3120"/>
        <v>46295</v>
      </c>
      <c r="CH262" s="164">
        <f t="shared" si="3121"/>
        <v>0</v>
      </c>
      <c r="CI262" s="160">
        <f t="shared" si="3122"/>
        <v>46296</v>
      </c>
      <c r="CJ262" s="160">
        <f t="shared" si="3123"/>
        <v>46326</v>
      </c>
      <c r="CK262" s="164">
        <f t="shared" si="3124"/>
        <v>0</v>
      </c>
      <c r="CL262" s="160">
        <f t="shared" si="3125"/>
        <v>46327</v>
      </c>
      <c r="CM262" s="160">
        <f t="shared" si="3126"/>
        <v>46356</v>
      </c>
      <c r="CN262" s="164">
        <f t="shared" si="3127"/>
        <v>0</v>
      </c>
      <c r="CO262" s="160">
        <f t="shared" si="3128"/>
        <v>46357</v>
      </c>
      <c r="CP262" s="160">
        <f t="shared" si="3129"/>
        <v>46387</v>
      </c>
      <c r="CQ262" s="164">
        <f t="shared" si="3130"/>
        <v>0</v>
      </c>
    </row>
    <row r="263" s="86" customFormat="1" ht="24" customHeight="1" outlineLevel="4" spans="1:95">
      <c r="A263" s="125"/>
      <c r="B263" s="126"/>
      <c r="C263" s="127"/>
      <c r="D263" s="125"/>
      <c r="E263" s="126"/>
      <c r="F263" s="126"/>
      <c r="G263" s="126"/>
      <c r="H263" s="128"/>
      <c r="I263" s="128"/>
      <c r="J263" s="128">
        <f t="shared" si="3131"/>
        <v>0</v>
      </c>
      <c r="K263" s="128">
        <f t="shared" si="3132"/>
        <v>4</v>
      </c>
      <c r="L263" s="153"/>
      <c r="M263" s="154">
        <f>IFERROR(VLOOKUP($L263,'2-2 引出数据_合同数据仓库'!$B$2:$BP$10000,3,FALSE),0)</f>
        <v>0</v>
      </c>
      <c r="N263" s="128"/>
      <c r="O263" s="154">
        <f>IFERROR(VLOOKUP((LEFT(VLOOKUP($L263,'2-2 引出数据_合同数据仓库'!$B$2:$BP$10000,64,FALSE),15)&amp;(RIGHT(VLOOKUP($L263,'2-2 引出数据_合同数据仓库'!$B$2:$BP$10000,64,FALSE),4)+1)),'2-2 引出数据_合同数据仓库'!$B$2:$BP$10000,3,FALSE),0)</f>
        <v>0</v>
      </c>
      <c r="P263" s="128"/>
      <c r="Q263" s="128">
        <f>IFERROR(VLOOKUP($L263,'2-2 引出数据_合同数据仓库'!$B$2:$BP$10000,28,FALSE),0)</f>
        <v>0</v>
      </c>
      <c r="R263" s="128">
        <f>IFERROR(VLOOKUP($L263,'2-2 引出数据_合同数据仓库'!$B$2:$BP$10000,29,FALSE),0)</f>
        <v>0</v>
      </c>
      <c r="S263" s="128">
        <f>IFERROR(VLOOKUP($L263,'2-2 引出数据_合同数据仓库'!$B$2:$BP$10000,4,FALSE),0)</f>
        <v>0</v>
      </c>
      <c r="T263" s="128"/>
      <c r="U263" s="128">
        <f>IFERROR(VLOOKUP($L263,'2-2 引出数据_合同数据仓库'!$B$2:$BP$10000,15,FALSE),0)</f>
        <v>0</v>
      </c>
      <c r="V263" s="128">
        <f t="shared" si="3060"/>
        <v>0</v>
      </c>
      <c r="W263" s="128"/>
      <c r="X263" s="160">
        <v>45658</v>
      </c>
      <c r="Y263" s="160">
        <f t="shared" si="3061"/>
        <v>45688</v>
      </c>
      <c r="Z263" s="164">
        <f t="shared" si="3062"/>
        <v>0</v>
      </c>
      <c r="AA263" s="160">
        <f t="shared" si="3063"/>
        <v>45689</v>
      </c>
      <c r="AB263" s="160">
        <f t="shared" si="3064"/>
        <v>45716</v>
      </c>
      <c r="AC263" s="164">
        <f t="shared" si="3065"/>
        <v>0</v>
      </c>
      <c r="AD263" s="160">
        <f t="shared" si="3066"/>
        <v>45717</v>
      </c>
      <c r="AE263" s="160">
        <f t="shared" si="3067"/>
        <v>45747</v>
      </c>
      <c r="AF263" s="164">
        <f t="shared" si="3068"/>
        <v>0</v>
      </c>
      <c r="AG263" s="160">
        <f t="shared" si="3069"/>
        <v>45748</v>
      </c>
      <c r="AH263" s="160">
        <f t="shared" si="3070"/>
        <v>45777</v>
      </c>
      <c r="AI263" s="164">
        <f t="shared" si="3071"/>
        <v>0</v>
      </c>
      <c r="AJ263" s="160">
        <f t="shared" si="3072"/>
        <v>45778</v>
      </c>
      <c r="AK263" s="160">
        <f t="shared" si="3073"/>
        <v>45808</v>
      </c>
      <c r="AL263" s="164">
        <f t="shared" si="3074"/>
        <v>0</v>
      </c>
      <c r="AM263" s="160">
        <f t="shared" si="3075"/>
        <v>45809</v>
      </c>
      <c r="AN263" s="160">
        <f t="shared" si="3076"/>
        <v>45838</v>
      </c>
      <c r="AO263" s="164">
        <f t="shared" si="3077"/>
        <v>0</v>
      </c>
      <c r="AP263" s="160">
        <f t="shared" si="3078"/>
        <v>45839</v>
      </c>
      <c r="AQ263" s="160">
        <f t="shared" si="3079"/>
        <v>45869</v>
      </c>
      <c r="AR263" s="164">
        <f t="shared" si="3080"/>
        <v>0</v>
      </c>
      <c r="AS263" s="160">
        <f t="shared" si="3081"/>
        <v>45870</v>
      </c>
      <c r="AT263" s="160">
        <f t="shared" si="3082"/>
        <v>45900</v>
      </c>
      <c r="AU263" s="164">
        <f t="shared" si="3083"/>
        <v>0</v>
      </c>
      <c r="AV263" s="160">
        <f t="shared" si="3084"/>
        <v>45901</v>
      </c>
      <c r="AW263" s="160">
        <f t="shared" si="3085"/>
        <v>45930</v>
      </c>
      <c r="AX263" s="164">
        <f t="shared" si="3086"/>
        <v>0</v>
      </c>
      <c r="AY263" s="160">
        <f t="shared" si="3087"/>
        <v>45931</v>
      </c>
      <c r="AZ263" s="160">
        <f t="shared" si="3088"/>
        <v>45961</v>
      </c>
      <c r="BA263" s="164">
        <f t="shared" si="3089"/>
        <v>0</v>
      </c>
      <c r="BB263" s="160">
        <f t="shared" si="3090"/>
        <v>45962</v>
      </c>
      <c r="BC263" s="160">
        <f t="shared" si="3091"/>
        <v>45991</v>
      </c>
      <c r="BD263" s="164">
        <f t="shared" si="3092"/>
        <v>0</v>
      </c>
      <c r="BE263" s="160">
        <f t="shared" si="3093"/>
        <v>45992</v>
      </c>
      <c r="BF263" s="160">
        <f t="shared" si="3094"/>
        <v>46022</v>
      </c>
      <c r="BG263" s="164">
        <f t="shared" si="3095"/>
        <v>0</v>
      </c>
      <c r="BH263" s="160">
        <v>46023</v>
      </c>
      <c r="BI263" s="160">
        <f t="shared" si="3096"/>
        <v>46053</v>
      </c>
      <c r="BJ263" s="164">
        <f t="shared" si="3097"/>
        <v>0</v>
      </c>
      <c r="BK263" s="160">
        <f t="shared" si="3098"/>
        <v>46054</v>
      </c>
      <c r="BL263" s="160">
        <f t="shared" si="3099"/>
        <v>46081</v>
      </c>
      <c r="BM263" s="164">
        <f t="shared" si="3100"/>
        <v>0</v>
      </c>
      <c r="BN263" s="160">
        <f t="shared" si="3101"/>
        <v>46082</v>
      </c>
      <c r="BO263" s="160">
        <f t="shared" si="3102"/>
        <v>46112</v>
      </c>
      <c r="BP263" s="164">
        <f t="shared" si="3103"/>
        <v>0</v>
      </c>
      <c r="BQ263" s="160">
        <f t="shared" si="3104"/>
        <v>46113</v>
      </c>
      <c r="BR263" s="160">
        <f t="shared" si="3105"/>
        <v>46142</v>
      </c>
      <c r="BS263" s="164">
        <f t="shared" si="3106"/>
        <v>0</v>
      </c>
      <c r="BT263" s="160">
        <f t="shared" si="3107"/>
        <v>46143</v>
      </c>
      <c r="BU263" s="160">
        <f t="shared" si="3108"/>
        <v>46173</v>
      </c>
      <c r="BV263" s="164">
        <f t="shared" si="3109"/>
        <v>0</v>
      </c>
      <c r="BW263" s="160">
        <f t="shared" si="3110"/>
        <v>46174</v>
      </c>
      <c r="BX263" s="160">
        <f t="shared" si="3111"/>
        <v>46203</v>
      </c>
      <c r="BY263" s="164">
        <f t="shared" si="3112"/>
        <v>0</v>
      </c>
      <c r="BZ263" s="160">
        <f t="shared" si="3113"/>
        <v>46204</v>
      </c>
      <c r="CA263" s="160">
        <f t="shared" si="3114"/>
        <v>46234</v>
      </c>
      <c r="CB263" s="164">
        <f t="shared" si="3115"/>
        <v>0</v>
      </c>
      <c r="CC263" s="160">
        <f t="shared" si="3116"/>
        <v>46235</v>
      </c>
      <c r="CD263" s="160">
        <f t="shared" si="3117"/>
        <v>46265</v>
      </c>
      <c r="CE263" s="164">
        <f t="shared" si="3118"/>
        <v>0</v>
      </c>
      <c r="CF263" s="160">
        <f t="shared" si="3119"/>
        <v>46266</v>
      </c>
      <c r="CG263" s="160">
        <f t="shared" si="3120"/>
        <v>46295</v>
      </c>
      <c r="CH263" s="164">
        <f t="shared" si="3121"/>
        <v>0</v>
      </c>
      <c r="CI263" s="160">
        <f t="shared" si="3122"/>
        <v>46296</v>
      </c>
      <c r="CJ263" s="160">
        <f t="shared" si="3123"/>
        <v>46326</v>
      </c>
      <c r="CK263" s="164">
        <f t="shared" si="3124"/>
        <v>0</v>
      </c>
      <c r="CL263" s="160">
        <f t="shared" si="3125"/>
        <v>46327</v>
      </c>
      <c r="CM263" s="160">
        <f t="shared" si="3126"/>
        <v>46356</v>
      </c>
      <c r="CN263" s="164">
        <f t="shared" si="3127"/>
        <v>0</v>
      </c>
      <c r="CO263" s="160">
        <f t="shared" si="3128"/>
        <v>46357</v>
      </c>
      <c r="CP263" s="160">
        <f t="shared" si="3129"/>
        <v>46387</v>
      </c>
      <c r="CQ263" s="164">
        <f t="shared" si="3130"/>
        <v>0</v>
      </c>
    </row>
    <row r="264" s="86" customFormat="1" ht="24" customHeight="1" outlineLevel="4" spans="1:95">
      <c r="A264" s="129" t="s">
        <v>2806</v>
      </c>
      <c r="B264" s="130"/>
      <c r="C264" s="130"/>
      <c r="D264" s="130"/>
      <c r="E264" s="130"/>
      <c r="F264" s="130"/>
      <c r="G264" s="131"/>
      <c r="H264" s="132"/>
      <c r="I264" s="132"/>
      <c r="J264" s="132"/>
      <c r="K264" s="132"/>
      <c r="L264" s="155"/>
      <c r="M264" s="155"/>
      <c r="N264" s="132"/>
      <c r="O264" s="132"/>
      <c r="P264" s="132"/>
      <c r="Q264" s="132"/>
      <c r="R264" s="132"/>
      <c r="S264" s="132"/>
      <c r="T264" s="132"/>
      <c r="U264" s="132"/>
      <c r="V264" s="132"/>
      <c r="W264" s="132"/>
      <c r="X264" s="132"/>
      <c r="Y264" s="132"/>
      <c r="Z264" s="132"/>
      <c r="AA264" s="132"/>
      <c r="AB264" s="132"/>
      <c r="AC264" s="132"/>
      <c r="AD264" s="132"/>
      <c r="AE264" s="132"/>
      <c r="AF264" s="132"/>
      <c r="AG264" s="132"/>
      <c r="AH264" s="132"/>
      <c r="AI264" s="132"/>
      <c r="AJ264" s="132"/>
      <c r="AK264" s="132"/>
      <c r="AL264" s="132"/>
      <c r="AM264" s="132"/>
      <c r="AN264" s="132"/>
      <c r="AO264" s="132"/>
      <c r="AP264" s="132"/>
      <c r="AQ264" s="132"/>
      <c r="AR264" s="132"/>
      <c r="AS264" s="132"/>
      <c r="AT264" s="132"/>
      <c r="AU264" s="132"/>
      <c r="AV264" s="132"/>
      <c r="AW264" s="132"/>
      <c r="AX264" s="132"/>
      <c r="AY264" s="132"/>
      <c r="AZ264" s="132"/>
      <c r="BA264" s="132"/>
      <c r="BB264" s="132"/>
      <c r="BC264" s="132"/>
      <c r="BD264" s="132"/>
      <c r="BE264" s="132"/>
      <c r="BF264" s="132"/>
      <c r="BG264" s="132"/>
      <c r="BH264" s="132"/>
      <c r="BI264" s="132"/>
      <c r="BJ264" s="132"/>
      <c r="BK264" s="132"/>
      <c r="BL264" s="132"/>
      <c r="BM264" s="132"/>
      <c r="BN264" s="132"/>
      <c r="BO264" s="132"/>
      <c r="BP264" s="132"/>
      <c r="BQ264" s="132"/>
      <c r="BR264" s="132"/>
      <c r="BS264" s="132"/>
      <c r="BT264" s="132"/>
      <c r="BU264" s="132"/>
      <c r="BV264" s="132"/>
      <c r="BW264" s="132"/>
      <c r="BX264" s="132"/>
      <c r="BY264" s="132"/>
      <c r="BZ264" s="132"/>
      <c r="CA264" s="132"/>
      <c r="CB264" s="132"/>
      <c r="CC264" s="132"/>
      <c r="CD264" s="132"/>
      <c r="CE264" s="132"/>
      <c r="CF264" s="132"/>
      <c r="CG264" s="132"/>
      <c r="CH264" s="132"/>
      <c r="CI264" s="132"/>
      <c r="CJ264" s="132"/>
      <c r="CK264" s="132"/>
      <c r="CL264" s="132"/>
      <c r="CM264" s="132"/>
      <c r="CN264" s="132"/>
      <c r="CO264" s="132"/>
      <c r="CP264" s="132"/>
      <c r="CQ264" s="132"/>
    </row>
    <row r="265" ht="24" customHeight="1" outlineLevel="2" spans="1:95">
      <c r="A265" s="48"/>
      <c r="B265" s="118" t="s">
        <v>779</v>
      </c>
      <c r="C265" s="119" t="s">
        <v>40</v>
      </c>
      <c r="D265" s="48" t="s">
        <v>41</v>
      </c>
      <c r="E265" s="118"/>
      <c r="F265" s="118"/>
      <c r="G265" s="118"/>
      <c r="H265" s="120">
        <f>X265+AA265+AD265+AG265+AJ265+AM265+AP265+AS265+AV265+AY265+BB265+BE265</f>
        <v>0</v>
      </c>
      <c r="I265" s="120">
        <f>Y265+AB265+AE265+AH265+AK265+AN265+AQ265+AT265+AW265+AZ265+BC265+BF265</f>
        <v>-19445.4794520548</v>
      </c>
      <c r="J265" s="120">
        <f t="shared" si="3131"/>
        <v>19445.4794520548</v>
      </c>
      <c r="K265" s="120"/>
      <c r="L265" s="151"/>
      <c r="M265" s="151"/>
      <c r="N265" s="120"/>
      <c r="O265" s="120"/>
      <c r="P265" s="120"/>
      <c r="Q265" s="120"/>
      <c r="R265" s="120"/>
      <c r="S265" s="120"/>
      <c r="T265" s="120"/>
      <c r="U265" s="120"/>
      <c r="V265" s="120"/>
      <c r="W265" s="120"/>
      <c r="X265" s="120">
        <f>VLOOKUP($C265,'1 预算编制表单'!$C:$BJ,27,FALSE)</f>
        <v>0</v>
      </c>
      <c r="Y265" s="120">
        <f>X265-Z265</f>
        <v>-1698.6301369863</v>
      </c>
      <c r="Z265" s="120">
        <f>Z266+Z272</f>
        <v>1698.6301369863</v>
      </c>
      <c r="AA265" s="120">
        <f>VLOOKUP($C265,'1 预算编制表单'!$C:$BJ,30,FALSE)</f>
        <v>0</v>
      </c>
      <c r="AB265" s="120">
        <f>AA265-AC265</f>
        <v>-1534.24657534247</v>
      </c>
      <c r="AC265" s="120">
        <f>AC266+AC272</f>
        <v>1534.24657534247</v>
      </c>
      <c r="AD265" s="120">
        <f>VLOOKUP($C265,'1 预算编制表单'!$C:$BJ,33,FALSE)</f>
        <v>0</v>
      </c>
      <c r="AE265" s="120">
        <f>AD265-AF265</f>
        <v>-1698.6301369863</v>
      </c>
      <c r="AF265" s="120">
        <f>AF266+AF272</f>
        <v>1698.6301369863</v>
      </c>
      <c r="AG265" s="120">
        <f>VLOOKUP($C265,'1 预算编制表单'!$C:$BJ,36,FALSE)</f>
        <v>0</v>
      </c>
      <c r="AH265" s="120">
        <f>AG265-AI265</f>
        <v>-1643.83561643836</v>
      </c>
      <c r="AI265" s="120">
        <f>AI266+AI272</f>
        <v>1643.83561643836</v>
      </c>
      <c r="AJ265" s="120">
        <f>VLOOKUP($C265,'1 预算编制表单'!$C:$BJ,39,FALSE)</f>
        <v>0</v>
      </c>
      <c r="AK265" s="120">
        <f>AJ265-AL265</f>
        <v>-1698.6301369863</v>
      </c>
      <c r="AL265" s="120">
        <f>AL266+AL272</f>
        <v>1698.6301369863</v>
      </c>
      <c r="AM265" s="120">
        <f>VLOOKUP($C265,'1 预算编制表单'!$C:$BJ,42,FALSE)</f>
        <v>0</v>
      </c>
      <c r="AN265" s="120">
        <f>AM265-AO265</f>
        <v>-1643.83561643836</v>
      </c>
      <c r="AO265" s="120">
        <f>AO266+AO272</f>
        <v>1643.83561643836</v>
      </c>
      <c r="AP265" s="120">
        <f>VLOOKUP($C265,'1 预算编制表单'!$C:$BJ,45,FALSE)</f>
        <v>0</v>
      </c>
      <c r="AQ265" s="120">
        <f>AP265-AR265</f>
        <v>-1605.20547945205</v>
      </c>
      <c r="AR265" s="120">
        <f>AR266+AR272</f>
        <v>1605.20547945205</v>
      </c>
      <c r="AS265" s="120">
        <f>VLOOKUP($C265,'1 预算编制表单'!$C:$BJ,48,FALSE)</f>
        <v>0</v>
      </c>
      <c r="AT265" s="120">
        <f>AS265-AU265</f>
        <v>-1605.20547945205</v>
      </c>
      <c r="AU265" s="120">
        <f>AU266+AU272</f>
        <v>1605.20547945205</v>
      </c>
      <c r="AV265" s="120">
        <f>VLOOKUP($C265,'1 预算编制表单'!$C:$BJ,51,FALSE)</f>
        <v>0</v>
      </c>
      <c r="AW265" s="120">
        <f>AV265-AX265</f>
        <v>-1553.42465753425</v>
      </c>
      <c r="AX265" s="120">
        <f>AX266+AX272</f>
        <v>1553.42465753425</v>
      </c>
      <c r="AY265" s="120">
        <f>VLOOKUP($C265,'1 预算编制表单'!$C:$BJ,54,FALSE)</f>
        <v>0</v>
      </c>
      <c r="AZ265" s="120">
        <f>AY265-BA265</f>
        <v>-1605.20547945205</v>
      </c>
      <c r="BA265" s="120">
        <f>BA266+BA272</f>
        <v>1605.20547945205</v>
      </c>
      <c r="BB265" s="120">
        <f>VLOOKUP($C265,'1 预算编制表单'!$C:$BJ,57,FALSE)</f>
        <v>0</v>
      </c>
      <c r="BC265" s="120">
        <f>BB265-BD265</f>
        <v>-1553.42465753425</v>
      </c>
      <c r="BD265" s="120">
        <f>BD266+BD272</f>
        <v>1553.42465753425</v>
      </c>
      <c r="BE265" s="120">
        <f>VLOOKUP($C265,'1 预算编制表单'!$C:$BJ,60,FALSE)</f>
        <v>0</v>
      </c>
      <c r="BF265" s="120">
        <f>BE265-BG265</f>
        <v>-1605.20547945205</v>
      </c>
      <c r="BG265" s="120">
        <f>BG266+BG272</f>
        <v>1605.20547945205</v>
      </c>
      <c r="BH265" s="120">
        <f>VLOOKUP($C265,'1 预算编制表单'!$C:$BJ,27,FALSE)</f>
        <v>0</v>
      </c>
      <c r="BI265" s="120">
        <f>BH265-BJ265</f>
        <v>-1605.20547945205</v>
      </c>
      <c r="BJ265" s="120">
        <f>BJ266+BJ272</f>
        <v>1605.20547945205</v>
      </c>
      <c r="BK265" s="120">
        <f>VLOOKUP($C265,'1 预算编制表单'!$C:$BJ,30,FALSE)</f>
        <v>0</v>
      </c>
      <c r="BL265" s="120">
        <f>BK265-BM265</f>
        <v>-1449.86301369863</v>
      </c>
      <c r="BM265" s="120">
        <f>BM266+BM272</f>
        <v>1449.86301369863</v>
      </c>
      <c r="BN265" s="120">
        <f>VLOOKUP($C265,'1 预算编制表单'!$C:$BJ,33,FALSE)</f>
        <v>0</v>
      </c>
      <c r="BO265" s="120">
        <f>BN265-BP265</f>
        <v>-1605.20547945205</v>
      </c>
      <c r="BP265" s="120">
        <f>BP266+BP272</f>
        <v>1605.20547945205</v>
      </c>
      <c r="BQ265" s="120">
        <f>VLOOKUP($C265,'1 预算编制表单'!$C:$BJ,36,FALSE)</f>
        <v>0</v>
      </c>
      <c r="BR265" s="120">
        <f>BQ265-BS265</f>
        <v>-1553.42465753425</v>
      </c>
      <c r="BS265" s="120">
        <f>BS266+BS272</f>
        <v>1553.42465753425</v>
      </c>
      <c r="BT265" s="120">
        <f>VLOOKUP($C265,'1 预算编制表单'!$C:$BJ,39,FALSE)</f>
        <v>0</v>
      </c>
      <c r="BU265" s="120">
        <f>BT265-BV265</f>
        <v>-1605.20547945205</v>
      </c>
      <c r="BV265" s="120">
        <f>BV266+BV272</f>
        <v>1605.20547945205</v>
      </c>
      <c r="BW265" s="120">
        <f>VLOOKUP($C265,'1 预算编制表单'!$C:$BJ,42,FALSE)</f>
        <v>0</v>
      </c>
      <c r="BX265" s="120">
        <f>BW265-BY265</f>
        <v>-1553.42465753425</v>
      </c>
      <c r="BY265" s="120">
        <f>BY266+BY272</f>
        <v>1553.42465753425</v>
      </c>
      <c r="BZ265" s="120">
        <f>VLOOKUP($C265,'1 预算编制表单'!$C:$BJ,45,FALSE)</f>
        <v>0</v>
      </c>
      <c r="CA265" s="120">
        <f>BZ265-CB265</f>
        <v>0</v>
      </c>
      <c r="CB265" s="120">
        <f>CB266+CB272</f>
        <v>0</v>
      </c>
      <c r="CC265" s="120">
        <f>VLOOKUP($C265,'1 预算编制表单'!$C:$BJ,48,FALSE)</f>
        <v>0</v>
      </c>
      <c r="CD265" s="120">
        <f>CC265-CE265</f>
        <v>0</v>
      </c>
      <c r="CE265" s="120">
        <f>CE266+CE272</f>
        <v>0</v>
      </c>
      <c r="CF265" s="120">
        <f>VLOOKUP($C265,'1 预算编制表单'!$C:$BJ,51,FALSE)</f>
        <v>0</v>
      </c>
      <c r="CG265" s="120">
        <f>CF265-CH265</f>
        <v>0</v>
      </c>
      <c r="CH265" s="120">
        <f>CH266+CH272</f>
        <v>0</v>
      </c>
      <c r="CI265" s="120">
        <f>VLOOKUP($C265,'1 预算编制表单'!$C:$BJ,54,FALSE)</f>
        <v>0</v>
      </c>
      <c r="CJ265" s="120">
        <f>CI265-CK265</f>
        <v>0</v>
      </c>
      <c r="CK265" s="120">
        <f>CK266+CK272</f>
        <v>0</v>
      </c>
      <c r="CL265" s="120">
        <f>VLOOKUP($C265,'1 预算编制表单'!$C:$BJ,57,FALSE)</f>
        <v>0</v>
      </c>
      <c r="CM265" s="120">
        <f>CL265-CN265</f>
        <v>0</v>
      </c>
      <c r="CN265" s="120">
        <f>CN266+CN272</f>
        <v>0</v>
      </c>
      <c r="CO265" s="120">
        <f>VLOOKUP($C265,'1 预算编制表单'!$C:$BJ,60,FALSE)</f>
        <v>0</v>
      </c>
      <c r="CP265" s="120">
        <f>CO265-CQ265</f>
        <v>0</v>
      </c>
      <c r="CQ265" s="120">
        <f>CQ266+CQ272</f>
        <v>0</v>
      </c>
    </row>
    <row r="266" ht="24" customHeight="1" outlineLevel="3" spans="1:95">
      <c r="A266" s="121"/>
      <c r="B266" s="122" t="s">
        <v>784</v>
      </c>
      <c r="C266" s="123" t="s">
        <v>1200</v>
      </c>
      <c r="D266" s="121" t="s">
        <v>1201</v>
      </c>
      <c r="E266" s="122" t="s">
        <v>1202</v>
      </c>
      <c r="F266" s="122"/>
      <c r="G266" s="122" t="s">
        <v>928</v>
      </c>
      <c r="H266" s="124">
        <f>X266+AA266+AD266+AG266+AJ266+AM266+AP266+AS266+AV266+AY266+BB266+BE266</f>
        <v>0</v>
      </c>
      <c r="I266" s="124">
        <f>Y266+AB266+AE266+AH266+AK266+AN266+AQ266+AT266+AW266+AZ266+BC266+BF266</f>
        <v>0</v>
      </c>
      <c r="J266" s="124">
        <f t="shared" si="3131"/>
        <v>0</v>
      </c>
      <c r="K266" s="124"/>
      <c r="L266" s="152"/>
      <c r="M266" s="152"/>
      <c r="N266" s="124"/>
      <c r="O266" s="124"/>
      <c r="P266" s="124"/>
      <c r="Q266" s="124"/>
      <c r="R266" s="124"/>
      <c r="S266" s="124"/>
      <c r="T266" s="124"/>
      <c r="U266" s="124"/>
      <c r="V266" s="124"/>
      <c r="W266" s="124"/>
      <c r="X266" s="124">
        <f>VLOOKUP($C266,'1 预算编制表单'!$C:$BJ,27,FALSE)</f>
        <v>0</v>
      </c>
      <c r="Y266" s="124">
        <f>X266-Z266</f>
        <v>0</v>
      </c>
      <c r="Z266" s="124">
        <f>SUM(Z267:Z271)</f>
        <v>0</v>
      </c>
      <c r="AA266" s="124">
        <f>VLOOKUP($C266,'1 预算编制表单'!$C:$BJ,30,FALSE)</f>
        <v>0</v>
      </c>
      <c r="AB266" s="124">
        <f>AA266-AC266</f>
        <v>0</v>
      </c>
      <c r="AC266" s="124">
        <f>SUM(AC267:AC271)</f>
        <v>0</v>
      </c>
      <c r="AD266" s="124">
        <f>VLOOKUP($C266,'1 预算编制表单'!$C:$BJ,33,FALSE)</f>
        <v>0</v>
      </c>
      <c r="AE266" s="124">
        <f>AD266-AF266</f>
        <v>0</v>
      </c>
      <c r="AF266" s="124">
        <f>SUM(AF267:AF271)</f>
        <v>0</v>
      </c>
      <c r="AG266" s="124">
        <f>VLOOKUP($C266,'1 预算编制表单'!$C:$BJ,36,FALSE)</f>
        <v>0</v>
      </c>
      <c r="AH266" s="124">
        <f>AG266-AI266</f>
        <v>0</v>
      </c>
      <c r="AI266" s="124">
        <f>SUM(AI267:AI271)</f>
        <v>0</v>
      </c>
      <c r="AJ266" s="124">
        <f>VLOOKUP($C266,'1 预算编制表单'!$C:$BJ,39,FALSE)</f>
        <v>0</v>
      </c>
      <c r="AK266" s="124">
        <f>AJ266-AL266</f>
        <v>0</v>
      </c>
      <c r="AL266" s="124">
        <f>SUM(AL267:AL271)</f>
        <v>0</v>
      </c>
      <c r="AM266" s="124">
        <f>VLOOKUP($C266,'1 预算编制表单'!$C:$BJ,42,FALSE)</f>
        <v>0</v>
      </c>
      <c r="AN266" s="124">
        <f>AM266-AO266</f>
        <v>0</v>
      </c>
      <c r="AO266" s="124">
        <f>SUM(AO267:AO271)</f>
        <v>0</v>
      </c>
      <c r="AP266" s="124">
        <f>VLOOKUP($C266,'1 预算编制表单'!$C:$BJ,45,FALSE)</f>
        <v>0</v>
      </c>
      <c r="AQ266" s="124">
        <f>AP266-AR266</f>
        <v>0</v>
      </c>
      <c r="AR266" s="124">
        <f>SUM(AR267:AR271)</f>
        <v>0</v>
      </c>
      <c r="AS266" s="124">
        <f>VLOOKUP($C266,'1 预算编制表单'!$C:$BJ,48,FALSE)</f>
        <v>0</v>
      </c>
      <c r="AT266" s="124">
        <f>AS266-AU266</f>
        <v>0</v>
      </c>
      <c r="AU266" s="124">
        <f>SUM(AU267:AU271)</f>
        <v>0</v>
      </c>
      <c r="AV266" s="124">
        <f>VLOOKUP($C266,'1 预算编制表单'!$C:$BJ,51,FALSE)</f>
        <v>0</v>
      </c>
      <c r="AW266" s="124">
        <f>AV266-AX266</f>
        <v>0</v>
      </c>
      <c r="AX266" s="124">
        <f>SUM(AX267:AX271)</f>
        <v>0</v>
      </c>
      <c r="AY266" s="124">
        <f>VLOOKUP($C266,'1 预算编制表单'!$C:$BJ,54,FALSE)</f>
        <v>0</v>
      </c>
      <c r="AZ266" s="124">
        <f>AY266-BA266</f>
        <v>0</v>
      </c>
      <c r="BA266" s="124">
        <f>SUM(BA267:BA271)</f>
        <v>0</v>
      </c>
      <c r="BB266" s="124">
        <f>VLOOKUP($C266,'1 预算编制表单'!$C:$BJ,57,FALSE)</f>
        <v>0</v>
      </c>
      <c r="BC266" s="124">
        <f>BB266-BD266</f>
        <v>0</v>
      </c>
      <c r="BD266" s="124">
        <f>SUM(BD267:BD271)</f>
        <v>0</v>
      </c>
      <c r="BE266" s="124">
        <f>VLOOKUP($C266,'1 预算编制表单'!$C:$BJ,60,FALSE)</f>
        <v>0</v>
      </c>
      <c r="BF266" s="124">
        <f>BE266-BG266</f>
        <v>0</v>
      </c>
      <c r="BG266" s="124">
        <f>SUM(BG267:BG271)</f>
        <v>0</v>
      </c>
      <c r="BH266" s="124">
        <f>VLOOKUP($C266,'1 预算编制表单'!$C:$BJ,27,FALSE)</f>
        <v>0</v>
      </c>
      <c r="BI266" s="124">
        <f>BH266-BJ266</f>
        <v>0</v>
      </c>
      <c r="BJ266" s="124">
        <f>SUM(BJ267:BJ271)</f>
        <v>0</v>
      </c>
      <c r="BK266" s="124">
        <f>VLOOKUP($C266,'1 预算编制表单'!$C:$BJ,30,FALSE)</f>
        <v>0</v>
      </c>
      <c r="BL266" s="124">
        <f>BK266-BM266</f>
        <v>0</v>
      </c>
      <c r="BM266" s="124">
        <f>SUM(BM267:BM271)</f>
        <v>0</v>
      </c>
      <c r="BN266" s="124">
        <f>VLOOKUP($C266,'1 预算编制表单'!$C:$BJ,33,FALSE)</f>
        <v>0</v>
      </c>
      <c r="BO266" s="124">
        <f>BN266-BP266</f>
        <v>0</v>
      </c>
      <c r="BP266" s="124">
        <f>SUM(BP267:BP271)</f>
        <v>0</v>
      </c>
      <c r="BQ266" s="124">
        <f>VLOOKUP($C266,'1 预算编制表单'!$C:$BJ,36,FALSE)</f>
        <v>0</v>
      </c>
      <c r="BR266" s="124">
        <f>BQ266-BS266</f>
        <v>0</v>
      </c>
      <c r="BS266" s="124">
        <f>SUM(BS267:BS271)</f>
        <v>0</v>
      </c>
      <c r="BT266" s="124">
        <f>VLOOKUP($C266,'1 预算编制表单'!$C:$BJ,39,FALSE)</f>
        <v>0</v>
      </c>
      <c r="BU266" s="124">
        <f>BT266-BV266</f>
        <v>0</v>
      </c>
      <c r="BV266" s="124">
        <f>SUM(BV267:BV271)</f>
        <v>0</v>
      </c>
      <c r="BW266" s="124">
        <f>VLOOKUP($C266,'1 预算编制表单'!$C:$BJ,42,FALSE)</f>
        <v>0</v>
      </c>
      <c r="BX266" s="124">
        <f>BW266-BY266</f>
        <v>0</v>
      </c>
      <c r="BY266" s="124">
        <f>SUM(BY267:BY271)</f>
        <v>0</v>
      </c>
      <c r="BZ266" s="124">
        <f>VLOOKUP($C266,'1 预算编制表单'!$C:$BJ,45,FALSE)</f>
        <v>0</v>
      </c>
      <c r="CA266" s="124">
        <f>BZ266-CB266</f>
        <v>0</v>
      </c>
      <c r="CB266" s="124">
        <f>SUM(CB267:CB271)</f>
        <v>0</v>
      </c>
      <c r="CC266" s="124">
        <f>VLOOKUP($C266,'1 预算编制表单'!$C:$BJ,48,FALSE)</f>
        <v>0</v>
      </c>
      <c r="CD266" s="124">
        <f>CC266-CE266</f>
        <v>0</v>
      </c>
      <c r="CE266" s="124">
        <f>SUM(CE267:CE271)</f>
        <v>0</v>
      </c>
      <c r="CF266" s="124">
        <f>VLOOKUP($C266,'1 预算编制表单'!$C:$BJ,51,FALSE)</f>
        <v>0</v>
      </c>
      <c r="CG266" s="124">
        <f>CF266-CH266</f>
        <v>0</v>
      </c>
      <c r="CH266" s="124">
        <f>SUM(CH267:CH271)</f>
        <v>0</v>
      </c>
      <c r="CI266" s="124">
        <f>VLOOKUP($C266,'1 预算编制表单'!$C:$BJ,54,FALSE)</f>
        <v>0</v>
      </c>
      <c r="CJ266" s="124">
        <f>CI266-CK266</f>
        <v>0</v>
      </c>
      <c r="CK266" s="124">
        <f>SUM(CK267:CK271)</f>
        <v>0</v>
      </c>
      <c r="CL266" s="124">
        <f>VLOOKUP($C266,'1 预算编制表单'!$C:$BJ,57,FALSE)</f>
        <v>0</v>
      </c>
      <c r="CM266" s="124">
        <f>CL266-CN266</f>
        <v>0</v>
      </c>
      <c r="CN266" s="124">
        <f>SUM(CN267:CN271)</f>
        <v>0</v>
      </c>
      <c r="CO266" s="124">
        <f>VLOOKUP($C266,'1 预算编制表单'!$C:$BJ,60,FALSE)</f>
        <v>0</v>
      </c>
      <c r="CP266" s="124">
        <f>CO266-CQ266</f>
        <v>0</v>
      </c>
      <c r="CQ266" s="124">
        <f>SUM(CQ267:CQ271)</f>
        <v>0</v>
      </c>
    </row>
    <row r="267" s="86" customFormat="1" ht="24" customHeight="1" outlineLevel="4" spans="1:95">
      <c r="A267" s="125"/>
      <c r="B267" s="126"/>
      <c r="C267" s="127"/>
      <c r="D267" s="125"/>
      <c r="E267" s="126"/>
      <c r="F267" s="126"/>
      <c r="G267" s="126"/>
      <c r="H267" s="128"/>
      <c r="I267" s="128"/>
      <c r="J267" s="128">
        <f t="shared" si="3131"/>
        <v>0</v>
      </c>
      <c r="K267" s="128">
        <v>1</v>
      </c>
      <c r="L267" s="153"/>
      <c r="M267" s="154">
        <f>IFERROR(VLOOKUP($L267,'2-2 引出数据_合同数据仓库'!$B$2:$BP$10000,3,FALSE),0)</f>
        <v>0</v>
      </c>
      <c r="N267" s="128"/>
      <c r="O267" s="154">
        <f>IFERROR(VLOOKUP((LEFT(VLOOKUP($L267,'2-2 引出数据_合同数据仓库'!$B$2:$BP$10000,64,FALSE),15)&amp;(RIGHT(VLOOKUP($L267,'2-2 引出数据_合同数据仓库'!$B$2:$BP$10000,64,FALSE),4)+1)),'2-2 引出数据_合同数据仓库'!$B$2:$BP$10000,3,FALSE),0)</f>
        <v>0</v>
      </c>
      <c r="P267" s="128"/>
      <c r="Q267" s="128">
        <f>IFERROR(VLOOKUP($L267,'2-2 引出数据_合同数据仓库'!$B$2:$BP$10000,28,FALSE),0)</f>
        <v>0</v>
      </c>
      <c r="R267" s="128">
        <f>IFERROR(VLOOKUP($L267,'2-2 引出数据_合同数据仓库'!$B$2:$BP$10000,29,FALSE),0)</f>
        <v>0</v>
      </c>
      <c r="S267" s="128">
        <f>IFERROR(VLOOKUP($L267,'2-2 引出数据_合同数据仓库'!$B$2:$BP$10000,4,FALSE),0)</f>
        <v>0</v>
      </c>
      <c r="T267" s="128"/>
      <c r="U267" s="128">
        <f>IFERROR(VLOOKUP($L267,'2-2 引出数据_合同数据仓库'!$B$2:$BP$10000,15,FALSE),0)</f>
        <v>0</v>
      </c>
      <c r="V267" s="128">
        <f t="shared" ref="V267:V270" si="3133">U267/(S267-R267+1)*365</f>
        <v>0</v>
      </c>
      <c r="W267" s="128"/>
      <c r="X267" s="160">
        <v>45658</v>
      </c>
      <c r="Y267" s="160">
        <f t="shared" ref="Y267:Y270" si="3134">X267+30</f>
        <v>45688</v>
      </c>
      <c r="Z267" s="164">
        <f t="shared" ref="Z267:Z270" si="3135">IFERROR(IF(($R267-Y267)&gt;=0,0,IF(($S267-X267)&lt;0,0,IF(AND(($S267-Y267)&gt;0,(X267-$R267)&gt;0),$V267/365*(Y267-X267+1),IF(AND(($S267-Y267)&lt;=0,(X267-$R267)&gt;0),$V267/365*($S267-X267+1),$V267/365*(Y267-$R267+1))))),0)</f>
        <v>0</v>
      </c>
      <c r="AA267" s="160">
        <f t="shared" ref="AA267:AA270" si="3136">Y267+1</f>
        <v>45689</v>
      </c>
      <c r="AB267" s="160">
        <f t="shared" ref="AB267:AB270" si="3137">AA267+27</f>
        <v>45716</v>
      </c>
      <c r="AC267" s="164">
        <f t="shared" ref="AC267:AC270" si="3138">IFERROR(IF(($R267-AB267)&gt;=0,0,IF(($S267-AA267)&lt;0,0,IF(AND(($S267-AB267)&gt;0,(AA267-$R267)&gt;0),$V267/365*(AB267-AA267+1),IF(AND(($S267-AB267)&lt;=0,(AA267-$R267)&gt;0),$V267/365*($S267-AA267+1),$V267/365*(AB267-$R267+1))))),0)</f>
        <v>0</v>
      </c>
      <c r="AD267" s="160">
        <f t="shared" ref="AD267:AD270" si="3139">AB267+1</f>
        <v>45717</v>
      </c>
      <c r="AE267" s="160">
        <f t="shared" ref="AE267:AE270" si="3140">AD267+30</f>
        <v>45747</v>
      </c>
      <c r="AF267" s="164">
        <f t="shared" ref="AF267:AF270" si="3141">IFERROR(IF(($R267-AE267)&gt;=0,0,IF(($S267-AD267)&lt;0,0,IF(AND(($S267-AE267)&gt;0,(AD267-$R267)&gt;0),$V267/365*(AE267-AD267+1),IF(AND(($S267-AE267)&lt;=0,(AD267-$R267)&gt;0),$V267/365*($S267-AD267+1),$V267/365*(AE267-$R267+1))))),0)</f>
        <v>0</v>
      </c>
      <c r="AG267" s="160">
        <f t="shared" ref="AG267:AG270" si="3142">AE267+1</f>
        <v>45748</v>
      </c>
      <c r="AH267" s="160">
        <f t="shared" ref="AH267:AH270" si="3143">AG267+29</f>
        <v>45777</v>
      </c>
      <c r="AI267" s="164">
        <f t="shared" ref="AI267:AI270" si="3144">IFERROR(IF(($R267-AH267)&gt;=0,0,IF(($S267-AG267)&lt;0,0,IF(AND(($S267-AH267)&gt;0,(AG267-$R267)&gt;0),$V267/365*(AH267-AG267+1),IF(AND(($S267-AH267)&lt;=0,(AG267-$R267)&gt;0),$V267/365*($S267-AG267+1),$V267/365*(AH267-$R267+1))))),0)</f>
        <v>0</v>
      </c>
      <c r="AJ267" s="160">
        <f t="shared" ref="AJ267:AJ270" si="3145">AH267+1</f>
        <v>45778</v>
      </c>
      <c r="AK267" s="160">
        <f t="shared" ref="AK267:AK270" si="3146">AJ267+30</f>
        <v>45808</v>
      </c>
      <c r="AL267" s="164">
        <f t="shared" ref="AL267:AL270" si="3147">IFERROR(IF(($R267-AK267)&gt;=0,0,IF(($S267-AJ267)&lt;0,0,IF(AND(($S267-AK267)&gt;0,(AJ267-$R267)&gt;0),$V267/365*(AK267-AJ267+1),IF(AND(($S267-AK267)&lt;=0,(AJ267-$R267)&gt;0),$V267/365*($S267-AJ267+1),$V267/365*(AK267-$R267+1))))),0)</f>
        <v>0</v>
      </c>
      <c r="AM267" s="160">
        <f t="shared" ref="AM267:AM270" si="3148">AK267+1</f>
        <v>45809</v>
      </c>
      <c r="AN267" s="160">
        <f t="shared" ref="AN267:AN270" si="3149">AM267+29</f>
        <v>45838</v>
      </c>
      <c r="AO267" s="164">
        <f t="shared" ref="AO267:AO270" si="3150">IFERROR(IF(($R267-AN267)&gt;=0,0,IF(($S267-AM267)&lt;0,0,IF(AND(($S267-AN267)&gt;0,(AM267-$R267)&gt;0),$V267/365*(AN267-AM267+1),IF(AND(($S267-AN267)&lt;=0,(AM267-$R267)&gt;0),$V267/365*($S267-AM267+1),$V267/365*(AN267-$R267+1))))),0)</f>
        <v>0</v>
      </c>
      <c r="AP267" s="160">
        <f t="shared" ref="AP267:AP270" si="3151">AN267+1</f>
        <v>45839</v>
      </c>
      <c r="AQ267" s="160">
        <f t="shared" ref="AQ267:AQ270" si="3152">AP267+30</f>
        <v>45869</v>
      </c>
      <c r="AR267" s="164">
        <f t="shared" ref="AR267:AR270" si="3153">IFERROR(IF(($R267-AQ267)&gt;=0,0,IF(($S267-AP267)&lt;0,0,IF(AND(($S267-AQ267)&gt;0,(AP267-$R267)&gt;0),$V267/365*(AQ267-AP267+1),IF(AND(($S267-AQ267)&lt;=0,(AP267-$R267)&gt;0),$V267/365*($S267-AP267+1),$V267/365*(AQ267-$R267+1))))),0)</f>
        <v>0</v>
      </c>
      <c r="AS267" s="160">
        <f t="shared" ref="AS267:AS270" si="3154">AQ267+1</f>
        <v>45870</v>
      </c>
      <c r="AT267" s="160">
        <f t="shared" ref="AT267:AT270" si="3155">AS267+30</f>
        <v>45900</v>
      </c>
      <c r="AU267" s="164">
        <f t="shared" ref="AU267:AU270" si="3156">IFERROR(IF(($R267-AT267)&gt;=0,0,IF(($S267-AS267)&lt;0,0,IF(AND(($S267-AT267)&gt;0,(AS267-$R267)&gt;0),$V267/365*(AT267-AS267+1),IF(AND(($S267-AT267)&lt;=0,(AS267-$R267)&gt;0),$V267/365*($S267-AS267+1),$V267/365*(AT267-$R267+1))))),0)</f>
        <v>0</v>
      </c>
      <c r="AV267" s="160">
        <f t="shared" ref="AV267:AV270" si="3157">AT267+1</f>
        <v>45901</v>
      </c>
      <c r="AW267" s="160">
        <f t="shared" ref="AW267:AW270" si="3158">AV267+29</f>
        <v>45930</v>
      </c>
      <c r="AX267" s="164">
        <f t="shared" ref="AX267:AX270" si="3159">IFERROR(IF(($R267-AW267)&gt;=0,0,IF(($S267-AV267)&lt;0,0,IF(AND(($S267-AW267)&gt;0,(AV267-$R267)&gt;0),$V267/365*(AW267-AV267+1),IF(AND(($S267-AW267)&lt;=0,(AV267-$R267)&gt;0),$V267/365*($S267-AV267+1),$V267/365*(AW267-$R267+1))))),0)</f>
        <v>0</v>
      </c>
      <c r="AY267" s="160">
        <f t="shared" ref="AY267:AY270" si="3160">AW267+1</f>
        <v>45931</v>
      </c>
      <c r="AZ267" s="160">
        <f t="shared" ref="AZ267:AZ270" si="3161">AY267+30</f>
        <v>45961</v>
      </c>
      <c r="BA267" s="164">
        <f t="shared" ref="BA267:BA270" si="3162">IFERROR(IF(($R267-AZ267)&gt;=0,0,IF(($S267-AY267)&lt;0,0,IF(AND(($S267-AZ267)&gt;0,(AY267-$R267)&gt;0),$V267/365*(AZ267-AY267+1),IF(AND(($S267-AZ267)&lt;=0,(AY267-$R267)&gt;0),$V267/365*($S267-AY267+1),$V267/365*(AZ267-$R267+1))))),0)</f>
        <v>0</v>
      </c>
      <c r="BB267" s="160">
        <f t="shared" ref="BB267:BB270" si="3163">AZ267+1</f>
        <v>45962</v>
      </c>
      <c r="BC267" s="160">
        <f t="shared" ref="BC267:BC270" si="3164">BB267+29</f>
        <v>45991</v>
      </c>
      <c r="BD267" s="164">
        <f t="shared" ref="BD267:BD270" si="3165">IFERROR(IF(($R267-BC267)&gt;=0,0,IF(($S267-BB267)&lt;0,0,IF(AND(($S267-BC267)&gt;0,(BB267-$R267)&gt;0),$V267/365*(BC267-BB267+1),IF(AND(($S267-BC267)&lt;=0,(BB267-$R267)&gt;0),$V267/365*($S267-BB267+1),$V267/365*(BC267-$R267+1))))),0)</f>
        <v>0</v>
      </c>
      <c r="BE267" s="160">
        <f t="shared" ref="BE267:BE270" si="3166">BC267+1</f>
        <v>45992</v>
      </c>
      <c r="BF267" s="160">
        <f t="shared" ref="BF267:BF270" si="3167">BE267+30</f>
        <v>46022</v>
      </c>
      <c r="BG267" s="164">
        <f t="shared" ref="BG267:BG270" si="3168">IFERROR(IF(($R267-BF267)&gt;=0,0,IF(($S267-BE267)&lt;0,0,IF(AND(($S267-BF267)&gt;0,(BE267-$R267)&gt;0),$V267/365*(BF267-BE267+1),IF(AND(($S267-BF267)&lt;=0,(BE267-$R267)&gt;0),$V267/365*($S267-BE267+1),$V267/365*(BF267-$R267+1))))),0)</f>
        <v>0</v>
      </c>
      <c r="BH267" s="160">
        <v>46023</v>
      </c>
      <c r="BI267" s="160">
        <f t="shared" ref="BI267:BI270" si="3169">BH267+30</f>
        <v>46053</v>
      </c>
      <c r="BJ267" s="164">
        <f t="shared" ref="BJ267:BJ270" si="3170">IFERROR(IF(($R267-BI267)&gt;=0,0,IF(($S267-BH267)&lt;0,0,IF(AND(($S267-BI267)&gt;0,(BH267-$R267)&gt;0),$V267/365*(BI267-BH267+1),IF(AND(($S267-BI267)&lt;=0,(BH267-$R267)&gt;0),$V267/365*($S267-BH267+1),$V267/365*(BI267-$R267+1))))),0)</f>
        <v>0</v>
      </c>
      <c r="BK267" s="160">
        <f t="shared" ref="BK267:BK270" si="3171">BI267+1</f>
        <v>46054</v>
      </c>
      <c r="BL267" s="160">
        <f t="shared" ref="BL267:BL270" si="3172">BK267+27</f>
        <v>46081</v>
      </c>
      <c r="BM267" s="164">
        <f t="shared" ref="BM267:BM270" si="3173">IFERROR(IF(($R267-BL267)&gt;=0,0,IF(($S267-BK267)&lt;0,0,IF(AND(($S267-BL267)&gt;0,(BK267-$R267)&gt;0),$V267/365*(BL267-BK267+1),IF(AND(($S267-BL267)&lt;=0,(BK267-$R267)&gt;0),$V267/365*($S267-BK267+1),$V267/365*(BL267-$R267+1))))),0)</f>
        <v>0</v>
      </c>
      <c r="BN267" s="160">
        <f t="shared" ref="BN267:BN270" si="3174">BL267+1</f>
        <v>46082</v>
      </c>
      <c r="BO267" s="160">
        <f t="shared" ref="BO267:BO270" si="3175">BN267+30</f>
        <v>46112</v>
      </c>
      <c r="BP267" s="164">
        <f t="shared" ref="BP267:BP270" si="3176">IFERROR(IF(($R267-BO267)&gt;=0,0,IF(($S267-BN267)&lt;0,0,IF(AND(($S267-BO267)&gt;0,(BN267-$R267)&gt;0),$V267/365*(BO267-BN267+1),IF(AND(($S267-BO267)&lt;=0,(BN267-$R267)&gt;0),$V267/365*($S267-BN267+1),$V267/365*(BO267-$R267+1))))),0)</f>
        <v>0</v>
      </c>
      <c r="BQ267" s="160">
        <f t="shared" ref="BQ267:BQ270" si="3177">BO267+1</f>
        <v>46113</v>
      </c>
      <c r="BR267" s="160">
        <f t="shared" ref="BR267:BR270" si="3178">BQ267+29</f>
        <v>46142</v>
      </c>
      <c r="BS267" s="164">
        <f t="shared" ref="BS267:BS270" si="3179">IFERROR(IF(($R267-BR267)&gt;=0,0,IF(($S267-BQ267)&lt;0,0,IF(AND(($S267-BR267)&gt;0,(BQ267-$R267)&gt;0),$V267/365*(BR267-BQ267+1),IF(AND(($S267-BR267)&lt;=0,(BQ267-$R267)&gt;0),$V267/365*($S267-BQ267+1),$V267/365*(BR267-$R267+1))))),0)</f>
        <v>0</v>
      </c>
      <c r="BT267" s="160">
        <f t="shared" ref="BT267:BT270" si="3180">BR267+1</f>
        <v>46143</v>
      </c>
      <c r="BU267" s="160">
        <f t="shared" ref="BU267:BU270" si="3181">BT267+30</f>
        <v>46173</v>
      </c>
      <c r="BV267" s="164">
        <f t="shared" ref="BV267:BV270" si="3182">IFERROR(IF(($R267-BU267)&gt;=0,0,IF(($S267-BT267)&lt;0,0,IF(AND(($S267-BU267)&gt;0,(BT267-$R267)&gt;0),$V267/365*(BU267-BT267+1),IF(AND(($S267-BU267)&lt;=0,(BT267-$R267)&gt;0),$V267/365*($S267-BT267+1),$V267/365*(BU267-$R267+1))))),0)</f>
        <v>0</v>
      </c>
      <c r="BW267" s="160">
        <f t="shared" ref="BW267:BW270" si="3183">BU267+1</f>
        <v>46174</v>
      </c>
      <c r="BX267" s="160">
        <f t="shared" ref="BX267:BX270" si="3184">BW267+29</f>
        <v>46203</v>
      </c>
      <c r="BY267" s="164">
        <f t="shared" ref="BY267:BY270" si="3185">IFERROR(IF(($R267-BX267)&gt;=0,0,IF(($S267-BW267)&lt;0,0,IF(AND(($S267-BX267)&gt;0,(BW267-$R267)&gt;0),$V267/365*(BX267-BW267+1),IF(AND(($S267-BX267)&lt;=0,(BW267-$R267)&gt;0),$V267/365*($S267-BW267+1),$V267/365*(BX267-$R267+1))))),0)</f>
        <v>0</v>
      </c>
      <c r="BZ267" s="160">
        <f t="shared" ref="BZ267:BZ270" si="3186">BX267+1</f>
        <v>46204</v>
      </c>
      <c r="CA267" s="160">
        <f t="shared" ref="CA267:CA270" si="3187">BZ267+30</f>
        <v>46234</v>
      </c>
      <c r="CB267" s="164">
        <f t="shared" ref="CB267:CB270" si="3188">IFERROR(IF(($R267-CA267)&gt;=0,0,IF(($S267-BZ267)&lt;0,0,IF(AND(($S267-CA267)&gt;0,(BZ267-$R267)&gt;0),$V267/365*(CA267-BZ267+1),IF(AND(($S267-CA267)&lt;=0,(BZ267-$R267)&gt;0),$V267/365*($S267-BZ267+1),$V267/365*(CA267-$R267+1))))),0)</f>
        <v>0</v>
      </c>
      <c r="CC267" s="160">
        <f t="shared" ref="CC267:CC270" si="3189">CA267+1</f>
        <v>46235</v>
      </c>
      <c r="CD267" s="160">
        <f t="shared" ref="CD267:CD270" si="3190">CC267+30</f>
        <v>46265</v>
      </c>
      <c r="CE267" s="164">
        <f t="shared" ref="CE267:CE270" si="3191">IFERROR(IF(($R267-CD267)&gt;=0,0,IF(($S267-CC267)&lt;0,0,IF(AND(($S267-CD267)&gt;0,(CC267-$R267)&gt;0),$V267/365*(CD267-CC267+1),IF(AND(($S267-CD267)&lt;=0,(CC267-$R267)&gt;0),$V267/365*($S267-CC267+1),$V267/365*(CD267-$R267+1))))),0)</f>
        <v>0</v>
      </c>
      <c r="CF267" s="160">
        <f t="shared" ref="CF267:CF270" si="3192">CD267+1</f>
        <v>46266</v>
      </c>
      <c r="CG267" s="160">
        <f t="shared" ref="CG267:CG270" si="3193">CF267+29</f>
        <v>46295</v>
      </c>
      <c r="CH267" s="164">
        <f t="shared" ref="CH267:CH270" si="3194">IFERROR(IF(($R267-CG267)&gt;=0,0,IF(($S267-CF267)&lt;0,0,IF(AND(($S267-CG267)&gt;0,(CF267-$R267)&gt;0),$V267/365*(CG267-CF267+1),IF(AND(($S267-CG267)&lt;=0,(CF267-$R267)&gt;0),$V267/365*($S267-CF267+1),$V267/365*(CG267-$R267+1))))),0)</f>
        <v>0</v>
      </c>
      <c r="CI267" s="160">
        <f t="shared" ref="CI267:CI270" si="3195">CG267+1</f>
        <v>46296</v>
      </c>
      <c r="CJ267" s="160">
        <f t="shared" ref="CJ267:CJ270" si="3196">CI267+30</f>
        <v>46326</v>
      </c>
      <c r="CK267" s="164">
        <f t="shared" ref="CK267:CK270" si="3197">IFERROR(IF(($R267-CJ267)&gt;=0,0,IF(($S267-CI267)&lt;0,0,IF(AND(($S267-CJ267)&gt;0,(CI267-$R267)&gt;0),$V267/365*(CJ267-CI267+1),IF(AND(($S267-CJ267)&lt;=0,(CI267-$R267)&gt;0),$V267/365*($S267-CI267+1),$V267/365*(CJ267-$R267+1))))),0)</f>
        <v>0</v>
      </c>
      <c r="CL267" s="160">
        <f t="shared" ref="CL267:CL270" si="3198">CJ267+1</f>
        <v>46327</v>
      </c>
      <c r="CM267" s="160">
        <f t="shared" ref="CM267:CM270" si="3199">CL267+29</f>
        <v>46356</v>
      </c>
      <c r="CN267" s="164">
        <f t="shared" ref="CN267:CN270" si="3200">IFERROR(IF(($R267-CM267)&gt;=0,0,IF(($S267-CL267)&lt;0,0,IF(AND(($S267-CM267)&gt;0,(CL267-$R267)&gt;0),$V267/365*(CM267-CL267+1),IF(AND(($S267-CM267)&lt;=0,(CL267-$R267)&gt;0),$V267/365*($S267-CL267+1),$V267/365*(CM267-$R267+1))))),0)</f>
        <v>0</v>
      </c>
      <c r="CO267" s="160">
        <f t="shared" ref="CO267:CO270" si="3201">CM267+1</f>
        <v>46357</v>
      </c>
      <c r="CP267" s="160">
        <f t="shared" ref="CP267:CP270" si="3202">CO267+30</f>
        <v>46387</v>
      </c>
      <c r="CQ267" s="164">
        <f t="shared" ref="CQ267:CQ270" si="3203">IFERROR(IF(($R267-CP267)&gt;=0,0,IF(($S267-CO267)&lt;0,0,IF(AND(($S267-CP267)&gt;0,(CO267-$R267)&gt;0),$V267/365*(CP267-CO267+1),IF(AND(($S267-CP267)&lt;=0,(CO267-$R267)&gt;0),$V267/365*($S267-CO267+1),$V267/365*(CP267-$R267+1))))),0)</f>
        <v>0</v>
      </c>
    </row>
    <row r="268" s="86" customFormat="1" ht="24" customHeight="1" outlineLevel="4" spans="1:95">
      <c r="A268" s="125"/>
      <c r="B268" s="126"/>
      <c r="C268" s="127"/>
      <c r="D268" s="125"/>
      <c r="E268" s="126"/>
      <c r="F268" s="126"/>
      <c r="G268" s="126"/>
      <c r="H268" s="128"/>
      <c r="I268" s="128"/>
      <c r="J268" s="128">
        <f t="shared" si="3131"/>
        <v>0</v>
      </c>
      <c r="K268" s="128">
        <f t="shared" ref="K268:K270" si="3204">K267+1</f>
        <v>2</v>
      </c>
      <c r="L268" s="153"/>
      <c r="M268" s="154">
        <f>IFERROR(VLOOKUP($L268,'2-2 引出数据_合同数据仓库'!$B$2:$BP$10000,3,FALSE),0)</f>
        <v>0</v>
      </c>
      <c r="N268" s="128"/>
      <c r="O268" s="154">
        <f>IFERROR(VLOOKUP((LEFT(VLOOKUP($L268,'2-2 引出数据_合同数据仓库'!$B$2:$BP$10000,64,FALSE),15)&amp;(RIGHT(VLOOKUP($L268,'2-2 引出数据_合同数据仓库'!$B$2:$BP$10000,64,FALSE),4)+1)),'2-2 引出数据_合同数据仓库'!$B$2:$BP$10000,3,FALSE),0)</f>
        <v>0</v>
      </c>
      <c r="P268" s="128"/>
      <c r="Q268" s="128">
        <f>IFERROR(VLOOKUP($L268,'2-2 引出数据_合同数据仓库'!$B$2:$BP$10000,28,FALSE),0)</f>
        <v>0</v>
      </c>
      <c r="R268" s="128">
        <f>IFERROR(VLOOKUP($L268,'2-2 引出数据_合同数据仓库'!$B$2:$BP$10000,29,FALSE),0)</f>
        <v>0</v>
      </c>
      <c r="S268" s="128">
        <f>IFERROR(VLOOKUP($L268,'2-2 引出数据_合同数据仓库'!$B$2:$BP$10000,4,FALSE),0)</f>
        <v>0</v>
      </c>
      <c r="T268" s="128"/>
      <c r="U268" s="128">
        <f>IFERROR(VLOOKUP($L268,'2-2 引出数据_合同数据仓库'!$B$2:$BP$10000,15,FALSE),0)</f>
        <v>0</v>
      </c>
      <c r="V268" s="128">
        <f t="shared" si="3133"/>
        <v>0</v>
      </c>
      <c r="W268" s="128"/>
      <c r="X268" s="160">
        <v>45658</v>
      </c>
      <c r="Y268" s="160">
        <f t="shared" si="3134"/>
        <v>45688</v>
      </c>
      <c r="Z268" s="164">
        <f t="shared" si="3135"/>
        <v>0</v>
      </c>
      <c r="AA268" s="160">
        <f t="shared" si="3136"/>
        <v>45689</v>
      </c>
      <c r="AB268" s="160">
        <f t="shared" si="3137"/>
        <v>45716</v>
      </c>
      <c r="AC268" s="164">
        <f t="shared" si="3138"/>
        <v>0</v>
      </c>
      <c r="AD268" s="160">
        <f t="shared" si="3139"/>
        <v>45717</v>
      </c>
      <c r="AE268" s="160">
        <f t="shared" si="3140"/>
        <v>45747</v>
      </c>
      <c r="AF268" s="164">
        <f t="shared" si="3141"/>
        <v>0</v>
      </c>
      <c r="AG268" s="160">
        <f t="shared" si="3142"/>
        <v>45748</v>
      </c>
      <c r="AH268" s="160">
        <f t="shared" si="3143"/>
        <v>45777</v>
      </c>
      <c r="AI268" s="164">
        <f t="shared" si="3144"/>
        <v>0</v>
      </c>
      <c r="AJ268" s="160">
        <f t="shared" si="3145"/>
        <v>45778</v>
      </c>
      <c r="AK268" s="160">
        <f t="shared" si="3146"/>
        <v>45808</v>
      </c>
      <c r="AL268" s="164">
        <f t="shared" si="3147"/>
        <v>0</v>
      </c>
      <c r="AM268" s="160">
        <f t="shared" si="3148"/>
        <v>45809</v>
      </c>
      <c r="AN268" s="160">
        <f t="shared" si="3149"/>
        <v>45838</v>
      </c>
      <c r="AO268" s="164">
        <f t="shared" si="3150"/>
        <v>0</v>
      </c>
      <c r="AP268" s="160">
        <f t="shared" si="3151"/>
        <v>45839</v>
      </c>
      <c r="AQ268" s="160">
        <f t="shared" si="3152"/>
        <v>45869</v>
      </c>
      <c r="AR268" s="164">
        <f t="shared" si="3153"/>
        <v>0</v>
      </c>
      <c r="AS268" s="160">
        <f t="shared" si="3154"/>
        <v>45870</v>
      </c>
      <c r="AT268" s="160">
        <f t="shared" si="3155"/>
        <v>45900</v>
      </c>
      <c r="AU268" s="164">
        <f t="shared" si="3156"/>
        <v>0</v>
      </c>
      <c r="AV268" s="160">
        <f t="shared" si="3157"/>
        <v>45901</v>
      </c>
      <c r="AW268" s="160">
        <f t="shared" si="3158"/>
        <v>45930</v>
      </c>
      <c r="AX268" s="164">
        <f t="shared" si="3159"/>
        <v>0</v>
      </c>
      <c r="AY268" s="160">
        <f t="shared" si="3160"/>
        <v>45931</v>
      </c>
      <c r="AZ268" s="160">
        <f t="shared" si="3161"/>
        <v>45961</v>
      </c>
      <c r="BA268" s="164">
        <f t="shared" si="3162"/>
        <v>0</v>
      </c>
      <c r="BB268" s="160">
        <f t="shared" si="3163"/>
        <v>45962</v>
      </c>
      <c r="BC268" s="160">
        <f t="shared" si="3164"/>
        <v>45991</v>
      </c>
      <c r="BD268" s="164">
        <f t="shared" si="3165"/>
        <v>0</v>
      </c>
      <c r="BE268" s="160">
        <f t="shared" si="3166"/>
        <v>45992</v>
      </c>
      <c r="BF268" s="160">
        <f t="shared" si="3167"/>
        <v>46022</v>
      </c>
      <c r="BG268" s="164">
        <f t="shared" si="3168"/>
        <v>0</v>
      </c>
      <c r="BH268" s="160">
        <v>46023</v>
      </c>
      <c r="BI268" s="160">
        <f t="shared" si="3169"/>
        <v>46053</v>
      </c>
      <c r="BJ268" s="164">
        <f t="shared" si="3170"/>
        <v>0</v>
      </c>
      <c r="BK268" s="160">
        <f t="shared" si="3171"/>
        <v>46054</v>
      </c>
      <c r="BL268" s="160">
        <f t="shared" si="3172"/>
        <v>46081</v>
      </c>
      <c r="BM268" s="164">
        <f t="shared" si="3173"/>
        <v>0</v>
      </c>
      <c r="BN268" s="160">
        <f t="shared" si="3174"/>
        <v>46082</v>
      </c>
      <c r="BO268" s="160">
        <f t="shared" si="3175"/>
        <v>46112</v>
      </c>
      <c r="BP268" s="164">
        <f t="shared" si="3176"/>
        <v>0</v>
      </c>
      <c r="BQ268" s="160">
        <f t="shared" si="3177"/>
        <v>46113</v>
      </c>
      <c r="BR268" s="160">
        <f t="shared" si="3178"/>
        <v>46142</v>
      </c>
      <c r="BS268" s="164">
        <f t="shared" si="3179"/>
        <v>0</v>
      </c>
      <c r="BT268" s="160">
        <f t="shared" si="3180"/>
        <v>46143</v>
      </c>
      <c r="BU268" s="160">
        <f t="shared" si="3181"/>
        <v>46173</v>
      </c>
      <c r="BV268" s="164">
        <f t="shared" si="3182"/>
        <v>0</v>
      </c>
      <c r="BW268" s="160">
        <f t="shared" si="3183"/>
        <v>46174</v>
      </c>
      <c r="BX268" s="160">
        <f t="shared" si="3184"/>
        <v>46203</v>
      </c>
      <c r="BY268" s="164">
        <f t="shared" si="3185"/>
        <v>0</v>
      </c>
      <c r="BZ268" s="160">
        <f t="shared" si="3186"/>
        <v>46204</v>
      </c>
      <c r="CA268" s="160">
        <f t="shared" si="3187"/>
        <v>46234</v>
      </c>
      <c r="CB268" s="164">
        <f t="shared" si="3188"/>
        <v>0</v>
      </c>
      <c r="CC268" s="160">
        <f t="shared" si="3189"/>
        <v>46235</v>
      </c>
      <c r="CD268" s="160">
        <f t="shared" si="3190"/>
        <v>46265</v>
      </c>
      <c r="CE268" s="164">
        <f t="shared" si="3191"/>
        <v>0</v>
      </c>
      <c r="CF268" s="160">
        <f t="shared" si="3192"/>
        <v>46266</v>
      </c>
      <c r="CG268" s="160">
        <f t="shared" si="3193"/>
        <v>46295</v>
      </c>
      <c r="CH268" s="164">
        <f t="shared" si="3194"/>
        <v>0</v>
      </c>
      <c r="CI268" s="160">
        <f t="shared" si="3195"/>
        <v>46296</v>
      </c>
      <c r="CJ268" s="160">
        <f t="shared" si="3196"/>
        <v>46326</v>
      </c>
      <c r="CK268" s="164">
        <f t="shared" si="3197"/>
        <v>0</v>
      </c>
      <c r="CL268" s="160">
        <f t="shared" si="3198"/>
        <v>46327</v>
      </c>
      <c r="CM268" s="160">
        <f t="shared" si="3199"/>
        <v>46356</v>
      </c>
      <c r="CN268" s="164">
        <f t="shared" si="3200"/>
        <v>0</v>
      </c>
      <c r="CO268" s="160">
        <f t="shared" si="3201"/>
        <v>46357</v>
      </c>
      <c r="CP268" s="160">
        <f t="shared" si="3202"/>
        <v>46387</v>
      </c>
      <c r="CQ268" s="164">
        <f t="shared" si="3203"/>
        <v>0</v>
      </c>
    </row>
    <row r="269" s="86" customFormat="1" ht="24" customHeight="1" outlineLevel="4" spans="1:95">
      <c r="A269" s="125"/>
      <c r="B269" s="126"/>
      <c r="C269" s="127"/>
      <c r="D269" s="125"/>
      <c r="E269" s="126"/>
      <c r="F269" s="126"/>
      <c r="G269" s="126"/>
      <c r="H269" s="128"/>
      <c r="I269" s="128"/>
      <c r="J269" s="128">
        <f t="shared" si="3131"/>
        <v>0</v>
      </c>
      <c r="K269" s="128">
        <f t="shared" si="3204"/>
        <v>3</v>
      </c>
      <c r="L269" s="153"/>
      <c r="M269" s="154">
        <f>IFERROR(VLOOKUP($L269,'2-2 引出数据_合同数据仓库'!$B$2:$BP$10000,3,FALSE),0)</f>
        <v>0</v>
      </c>
      <c r="N269" s="128"/>
      <c r="O269" s="154">
        <f>IFERROR(VLOOKUP((LEFT(VLOOKUP($L269,'2-2 引出数据_合同数据仓库'!$B$2:$BP$10000,64,FALSE),15)&amp;(RIGHT(VLOOKUP($L269,'2-2 引出数据_合同数据仓库'!$B$2:$BP$10000,64,FALSE),4)+1)),'2-2 引出数据_合同数据仓库'!$B$2:$BP$10000,3,FALSE),0)</f>
        <v>0</v>
      </c>
      <c r="P269" s="128"/>
      <c r="Q269" s="128">
        <f>IFERROR(VLOOKUP($L269,'2-2 引出数据_合同数据仓库'!$B$2:$BP$10000,28,FALSE),0)</f>
        <v>0</v>
      </c>
      <c r="R269" s="128">
        <f>IFERROR(VLOOKUP($L269,'2-2 引出数据_合同数据仓库'!$B$2:$BP$10000,29,FALSE),0)</f>
        <v>0</v>
      </c>
      <c r="S269" s="128">
        <f>IFERROR(VLOOKUP($L269,'2-2 引出数据_合同数据仓库'!$B$2:$BP$10000,4,FALSE),0)</f>
        <v>0</v>
      </c>
      <c r="T269" s="128"/>
      <c r="U269" s="128">
        <f>IFERROR(VLOOKUP($L269,'2-2 引出数据_合同数据仓库'!$B$2:$BP$10000,15,FALSE),0)</f>
        <v>0</v>
      </c>
      <c r="V269" s="128">
        <f t="shared" si="3133"/>
        <v>0</v>
      </c>
      <c r="W269" s="128"/>
      <c r="X269" s="160">
        <v>45658</v>
      </c>
      <c r="Y269" s="160">
        <f t="shared" si="3134"/>
        <v>45688</v>
      </c>
      <c r="Z269" s="164">
        <f t="shared" si="3135"/>
        <v>0</v>
      </c>
      <c r="AA269" s="160">
        <f t="shared" si="3136"/>
        <v>45689</v>
      </c>
      <c r="AB269" s="160">
        <f t="shared" si="3137"/>
        <v>45716</v>
      </c>
      <c r="AC269" s="164">
        <f t="shared" si="3138"/>
        <v>0</v>
      </c>
      <c r="AD269" s="160">
        <f t="shared" si="3139"/>
        <v>45717</v>
      </c>
      <c r="AE269" s="160">
        <f t="shared" si="3140"/>
        <v>45747</v>
      </c>
      <c r="AF269" s="164">
        <f t="shared" si="3141"/>
        <v>0</v>
      </c>
      <c r="AG269" s="160">
        <f t="shared" si="3142"/>
        <v>45748</v>
      </c>
      <c r="AH269" s="160">
        <f t="shared" si="3143"/>
        <v>45777</v>
      </c>
      <c r="AI269" s="164">
        <f t="shared" si="3144"/>
        <v>0</v>
      </c>
      <c r="AJ269" s="160">
        <f t="shared" si="3145"/>
        <v>45778</v>
      </c>
      <c r="AK269" s="160">
        <f t="shared" si="3146"/>
        <v>45808</v>
      </c>
      <c r="AL269" s="164">
        <f t="shared" si="3147"/>
        <v>0</v>
      </c>
      <c r="AM269" s="160">
        <f t="shared" si="3148"/>
        <v>45809</v>
      </c>
      <c r="AN269" s="160">
        <f t="shared" si="3149"/>
        <v>45838</v>
      </c>
      <c r="AO269" s="164">
        <f t="shared" si="3150"/>
        <v>0</v>
      </c>
      <c r="AP269" s="160">
        <f t="shared" si="3151"/>
        <v>45839</v>
      </c>
      <c r="AQ269" s="160">
        <f t="shared" si="3152"/>
        <v>45869</v>
      </c>
      <c r="AR269" s="164">
        <f t="shared" si="3153"/>
        <v>0</v>
      </c>
      <c r="AS269" s="160">
        <f t="shared" si="3154"/>
        <v>45870</v>
      </c>
      <c r="AT269" s="160">
        <f t="shared" si="3155"/>
        <v>45900</v>
      </c>
      <c r="AU269" s="164">
        <f t="shared" si="3156"/>
        <v>0</v>
      </c>
      <c r="AV269" s="160">
        <f t="shared" si="3157"/>
        <v>45901</v>
      </c>
      <c r="AW269" s="160">
        <f t="shared" si="3158"/>
        <v>45930</v>
      </c>
      <c r="AX269" s="164">
        <f t="shared" si="3159"/>
        <v>0</v>
      </c>
      <c r="AY269" s="160">
        <f t="shared" si="3160"/>
        <v>45931</v>
      </c>
      <c r="AZ269" s="160">
        <f t="shared" si="3161"/>
        <v>45961</v>
      </c>
      <c r="BA269" s="164">
        <f t="shared" si="3162"/>
        <v>0</v>
      </c>
      <c r="BB269" s="160">
        <f t="shared" si="3163"/>
        <v>45962</v>
      </c>
      <c r="BC269" s="160">
        <f t="shared" si="3164"/>
        <v>45991</v>
      </c>
      <c r="BD269" s="164">
        <f t="shared" si="3165"/>
        <v>0</v>
      </c>
      <c r="BE269" s="160">
        <f t="shared" si="3166"/>
        <v>45992</v>
      </c>
      <c r="BF269" s="160">
        <f t="shared" si="3167"/>
        <v>46022</v>
      </c>
      <c r="BG269" s="164">
        <f t="shared" si="3168"/>
        <v>0</v>
      </c>
      <c r="BH269" s="160">
        <v>46023</v>
      </c>
      <c r="BI269" s="160">
        <f t="shared" si="3169"/>
        <v>46053</v>
      </c>
      <c r="BJ269" s="164">
        <f t="shared" si="3170"/>
        <v>0</v>
      </c>
      <c r="BK269" s="160">
        <f t="shared" si="3171"/>
        <v>46054</v>
      </c>
      <c r="BL269" s="160">
        <f t="shared" si="3172"/>
        <v>46081</v>
      </c>
      <c r="BM269" s="164">
        <f t="shared" si="3173"/>
        <v>0</v>
      </c>
      <c r="BN269" s="160">
        <f t="shared" si="3174"/>
        <v>46082</v>
      </c>
      <c r="BO269" s="160">
        <f t="shared" si="3175"/>
        <v>46112</v>
      </c>
      <c r="BP269" s="164">
        <f t="shared" si="3176"/>
        <v>0</v>
      </c>
      <c r="BQ269" s="160">
        <f t="shared" si="3177"/>
        <v>46113</v>
      </c>
      <c r="BR269" s="160">
        <f t="shared" si="3178"/>
        <v>46142</v>
      </c>
      <c r="BS269" s="164">
        <f t="shared" si="3179"/>
        <v>0</v>
      </c>
      <c r="BT269" s="160">
        <f t="shared" si="3180"/>
        <v>46143</v>
      </c>
      <c r="BU269" s="160">
        <f t="shared" si="3181"/>
        <v>46173</v>
      </c>
      <c r="BV269" s="164">
        <f t="shared" si="3182"/>
        <v>0</v>
      </c>
      <c r="BW269" s="160">
        <f t="shared" si="3183"/>
        <v>46174</v>
      </c>
      <c r="BX269" s="160">
        <f t="shared" si="3184"/>
        <v>46203</v>
      </c>
      <c r="BY269" s="164">
        <f t="shared" si="3185"/>
        <v>0</v>
      </c>
      <c r="BZ269" s="160">
        <f t="shared" si="3186"/>
        <v>46204</v>
      </c>
      <c r="CA269" s="160">
        <f t="shared" si="3187"/>
        <v>46234</v>
      </c>
      <c r="CB269" s="164">
        <f t="shared" si="3188"/>
        <v>0</v>
      </c>
      <c r="CC269" s="160">
        <f t="shared" si="3189"/>
        <v>46235</v>
      </c>
      <c r="CD269" s="160">
        <f t="shared" si="3190"/>
        <v>46265</v>
      </c>
      <c r="CE269" s="164">
        <f t="shared" si="3191"/>
        <v>0</v>
      </c>
      <c r="CF269" s="160">
        <f t="shared" si="3192"/>
        <v>46266</v>
      </c>
      <c r="CG269" s="160">
        <f t="shared" si="3193"/>
        <v>46295</v>
      </c>
      <c r="CH269" s="164">
        <f t="shared" si="3194"/>
        <v>0</v>
      </c>
      <c r="CI269" s="160">
        <f t="shared" si="3195"/>
        <v>46296</v>
      </c>
      <c r="CJ269" s="160">
        <f t="shared" si="3196"/>
        <v>46326</v>
      </c>
      <c r="CK269" s="164">
        <f t="shared" si="3197"/>
        <v>0</v>
      </c>
      <c r="CL269" s="160">
        <f t="shared" si="3198"/>
        <v>46327</v>
      </c>
      <c r="CM269" s="160">
        <f t="shared" si="3199"/>
        <v>46356</v>
      </c>
      <c r="CN269" s="164">
        <f t="shared" si="3200"/>
        <v>0</v>
      </c>
      <c r="CO269" s="160">
        <f t="shared" si="3201"/>
        <v>46357</v>
      </c>
      <c r="CP269" s="160">
        <f t="shared" si="3202"/>
        <v>46387</v>
      </c>
      <c r="CQ269" s="164">
        <f t="shared" si="3203"/>
        <v>0</v>
      </c>
    </row>
    <row r="270" s="86" customFormat="1" ht="24" customHeight="1" outlineLevel="4" spans="1:95">
      <c r="A270" s="125"/>
      <c r="B270" s="126"/>
      <c r="C270" s="127"/>
      <c r="D270" s="125"/>
      <c r="E270" s="126"/>
      <c r="F270" s="126"/>
      <c r="G270" s="126"/>
      <c r="H270" s="128"/>
      <c r="I270" s="128"/>
      <c r="J270" s="128">
        <f t="shared" si="3131"/>
        <v>0</v>
      </c>
      <c r="K270" s="128">
        <f t="shared" si="3204"/>
        <v>4</v>
      </c>
      <c r="L270" s="153"/>
      <c r="M270" s="154">
        <f>IFERROR(VLOOKUP($L270,'2-2 引出数据_合同数据仓库'!$B$2:$BP$10000,3,FALSE),0)</f>
        <v>0</v>
      </c>
      <c r="N270" s="128"/>
      <c r="O270" s="154">
        <f>IFERROR(VLOOKUP((LEFT(VLOOKUP($L270,'2-2 引出数据_合同数据仓库'!$B$2:$BP$10000,64,FALSE),15)&amp;(RIGHT(VLOOKUP($L270,'2-2 引出数据_合同数据仓库'!$B$2:$BP$10000,64,FALSE),4)+1)),'2-2 引出数据_合同数据仓库'!$B$2:$BP$10000,3,FALSE),0)</f>
        <v>0</v>
      </c>
      <c r="P270" s="128"/>
      <c r="Q270" s="128">
        <f>IFERROR(VLOOKUP($L270,'2-2 引出数据_合同数据仓库'!$B$2:$BP$10000,28,FALSE),0)</f>
        <v>0</v>
      </c>
      <c r="R270" s="128">
        <f>IFERROR(VLOOKUP($L270,'2-2 引出数据_合同数据仓库'!$B$2:$BP$10000,29,FALSE),0)</f>
        <v>0</v>
      </c>
      <c r="S270" s="128">
        <f>IFERROR(VLOOKUP($L270,'2-2 引出数据_合同数据仓库'!$B$2:$BP$10000,4,FALSE),0)</f>
        <v>0</v>
      </c>
      <c r="T270" s="128"/>
      <c r="U270" s="128">
        <f>IFERROR(VLOOKUP($L270,'2-2 引出数据_合同数据仓库'!$B$2:$BP$10000,15,FALSE),0)</f>
        <v>0</v>
      </c>
      <c r="V270" s="128">
        <f t="shared" si="3133"/>
        <v>0</v>
      </c>
      <c r="W270" s="128"/>
      <c r="X270" s="160">
        <v>45658</v>
      </c>
      <c r="Y270" s="160">
        <f t="shared" si="3134"/>
        <v>45688</v>
      </c>
      <c r="Z270" s="164">
        <f t="shared" si="3135"/>
        <v>0</v>
      </c>
      <c r="AA270" s="160">
        <f t="shared" si="3136"/>
        <v>45689</v>
      </c>
      <c r="AB270" s="160">
        <f t="shared" si="3137"/>
        <v>45716</v>
      </c>
      <c r="AC270" s="164">
        <f t="shared" si="3138"/>
        <v>0</v>
      </c>
      <c r="AD270" s="160">
        <f t="shared" si="3139"/>
        <v>45717</v>
      </c>
      <c r="AE270" s="160">
        <f t="shared" si="3140"/>
        <v>45747</v>
      </c>
      <c r="AF270" s="164">
        <f t="shared" si="3141"/>
        <v>0</v>
      </c>
      <c r="AG270" s="160">
        <f t="shared" si="3142"/>
        <v>45748</v>
      </c>
      <c r="AH270" s="160">
        <f t="shared" si="3143"/>
        <v>45777</v>
      </c>
      <c r="AI270" s="164">
        <f t="shared" si="3144"/>
        <v>0</v>
      </c>
      <c r="AJ270" s="160">
        <f t="shared" si="3145"/>
        <v>45778</v>
      </c>
      <c r="AK270" s="160">
        <f t="shared" si="3146"/>
        <v>45808</v>
      </c>
      <c r="AL270" s="164">
        <f t="shared" si="3147"/>
        <v>0</v>
      </c>
      <c r="AM270" s="160">
        <f t="shared" si="3148"/>
        <v>45809</v>
      </c>
      <c r="AN270" s="160">
        <f t="shared" si="3149"/>
        <v>45838</v>
      </c>
      <c r="AO270" s="164">
        <f t="shared" si="3150"/>
        <v>0</v>
      </c>
      <c r="AP270" s="160">
        <f t="shared" si="3151"/>
        <v>45839</v>
      </c>
      <c r="AQ270" s="160">
        <f t="shared" si="3152"/>
        <v>45869</v>
      </c>
      <c r="AR270" s="164">
        <f t="shared" si="3153"/>
        <v>0</v>
      </c>
      <c r="AS270" s="160">
        <f t="shared" si="3154"/>
        <v>45870</v>
      </c>
      <c r="AT270" s="160">
        <f t="shared" si="3155"/>
        <v>45900</v>
      </c>
      <c r="AU270" s="164">
        <f t="shared" si="3156"/>
        <v>0</v>
      </c>
      <c r="AV270" s="160">
        <f t="shared" si="3157"/>
        <v>45901</v>
      </c>
      <c r="AW270" s="160">
        <f t="shared" si="3158"/>
        <v>45930</v>
      </c>
      <c r="AX270" s="164">
        <f t="shared" si="3159"/>
        <v>0</v>
      </c>
      <c r="AY270" s="160">
        <f t="shared" si="3160"/>
        <v>45931</v>
      </c>
      <c r="AZ270" s="160">
        <f t="shared" si="3161"/>
        <v>45961</v>
      </c>
      <c r="BA270" s="164">
        <f t="shared" si="3162"/>
        <v>0</v>
      </c>
      <c r="BB270" s="160">
        <f t="shared" si="3163"/>
        <v>45962</v>
      </c>
      <c r="BC270" s="160">
        <f t="shared" si="3164"/>
        <v>45991</v>
      </c>
      <c r="BD270" s="164">
        <f t="shared" si="3165"/>
        <v>0</v>
      </c>
      <c r="BE270" s="160">
        <f t="shared" si="3166"/>
        <v>45992</v>
      </c>
      <c r="BF270" s="160">
        <f t="shared" si="3167"/>
        <v>46022</v>
      </c>
      <c r="BG270" s="164">
        <f t="shared" si="3168"/>
        <v>0</v>
      </c>
      <c r="BH270" s="160">
        <v>46023</v>
      </c>
      <c r="BI270" s="160">
        <f t="shared" si="3169"/>
        <v>46053</v>
      </c>
      <c r="BJ270" s="164">
        <f t="shared" si="3170"/>
        <v>0</v>
      </c>
      <c r="BK270" s="160">
        <f t="shared" si="3171"/>
        <v>46054</v>
      </c>
      <c r="BL270" s="160">
        <f t="shared" si="3172"/>
        <v>46081</v>
      </c>
      <c r="BM270" s="164">
        <f t="shared" si="3173"/>
        <v>0</v>
      </c>
      <c r="BN270" s="160">
        <f t="shared" si="3174"/>
        <v>46082</v>
      </c>
      <c r="BO270" s="160">
        <f t="shared" si="3175"/>
        <v>46112</v>
      </c>
      <c r="BP270" s="164">
        <f t="shared" si="3176"/>
        <v>0</v>
      </c>
      <c r="BQ270" s="160">
        <f t="shared" si="3177"/>
        <v>46113</v>
      </c>
      <c r="BR270" s="160">
        <f t="shared" si="3178"/>
        <v>46142</v>
      </c>
      <c r="BS270" s="164">
        <f t="shared" si="3179"/>
        <v>0</v>
      </c>
      <c r="BT270" s="160">
        <f t="shared" si="3180"/>
        <v>46143</v>
      </c>
      <c r="BU270" s="160">
        <f t="shared" si="3181"/>
        <v>46173</v>
      </c>
      <c r="BV270" s="164">
        <f t="shared" si="3182"/>
        <v>0</v>
      </c>
      <c r="BW270" s="160">
        <f t="shared" si="3183"/>
        <v>46174</v>
      </c>
      <c r="BX270" s="160">
        <f t="shared" si="3184"/>
        <v>46203</v>
      </c>
      <c r="BY270" s="164">
        <f t="shared" si="3185"/>
        <v>0</v>
      </c>
      <c r="BZ270" s="160">
        <f t="shared" si="3186"/>
        <v>46204</v>
      </c>
      <c r="CA270" s="160">
        <f t="shared" si="3187"/>
        <v>46234</v>
      </c>
      <c r="CB270" s="164">
        <f t="shared" si="3188"/>
        <v>0</v>
      </c>
      <c r="CC270" s="160">
        <f t="shared" si="3189"/>
        <v>46235</v>
      </c>
      <c r="CD270" s="160">
        <f t="shared" si="3190"/>
        <v>46265</v>
      </c>
      <c r="CE270" s="164">
        <f t="shared" si="3191"/>
        <v>0</v>
      </c>
      <c r="CF270" s="160">
        <f t="shared" si="3192"/>
        <v>46266</v>
      </c>
      <c r="CG270" s="160">
        <f t="shared" si="3193"/>
        <v>46295</v>
      </c>
      <c r="CH270" s="164">
        <f t="shared" si="3194"/>
        <v>0</v>
      </c>
      <c r="CI270" s="160">
        <f t="shared" si="3195"/>
        <v>46296</v>
      </c>
      <c r="CJ270" s="160">
        <f t="shared" si="3196"/>
        <v>46326</v>
      </c>
      <c r="CK270" s="164">
        <f t="shared" si="3197"/>
        <v>0</v>
      </c>
      <c r="CL270" s="160">
        <f t="shared" si="3198"/>
        <v>46327</v>
      </c>
      <c r="CM270" s="160">
        <f t="shared" si="3199"/>
        <v>46356</v>
      </c>
      <c r="CN270" s="164">
        <f t="shared" si="3200"/>
        <v>0</v>
      </c>
      <c r="CO270" s="160">
        <f t="shared" si="3201"/>
        <v>46357</v>
      </c>
      <c r="CP270" s="160">
        <f t="shared" si="3202"/>
        <v>46387</v>
      </c>
      <c r="CQ270" s="164">
        <f t="shared" si="3203"/>
        <v>0</v>
      </c>
    </row>
    <row r="271" s="86" customFormat="1" ht="24" customHeight="1" outlineLevel="4" spans="1:95">
      <c r="A271" s="129" t="s">
        <v>2806</v>
      </c>
      <c r="B271" s="130"/>
      <c r="C271" s="130"/>
      <c r="D271" s="130"/>
      <c r="E271" s="130"/>
      <c r="F271" s="130"/>
      <c r="G271" s="131"/>
      <c r="H271" s="132"/>
      <c r="I271" s="132"/>
      <c r="J271" s="132"/>
      <c r="K271" s="132"/>
      <c r="L271" s="155"/>
      <c r="M271" s="155"/>
      <c r="N271" s="132"/>
      <c r="O271" s="132"/>
      <c r="P271" s="132"/>
      <c r="Q271" s="132"/>
      <c r="R271" s="132"/>
      <c r="S271" s="132"/>
      <c r="T271" s="132"/>
      <c r="U271" s="132"/>
      <c r="V271" s="132"/>
      <c r="W271" s="132"/>
      <c r="X271" s="132"/>
      <c r="Y271" s="132"/>
      <c r="Z271" s="132"/>
      <c r="AA271" s="132"/>
      <c r="AB271" s="132"/>
      <c r="AC271" s="132"/>
      <c r="AD271" s="132"/>
      <c r="AE271" s="132"/>
      <c r="AF271" s="132"/>
      <c r="AG271" s="132"/>
      <c r="AH271" s="132"/>
      <c r="AI271" s="132"/>
      <c r="AJ271" s="132"/>
      <c r="AK271" s="132"/>
      <c r="AL271" s="132"/>
      <c r="AM271" s="132"/>
      <c r="AN271" s="132"/>
      <c r="AO271" s="132"/>
      <c r="AP271" s="132"/>
      <c r="AQ271" s="132"/>
      <c r="AR271" s="132"/>
      <c r="AS271" s="132"/>
      <c r="AT271" s="132"/>
      <c r="AU271" s="132"/>
      <c r="AV271" s="132"/>
      <c r="AW271" s="132"/>
      <c r="AX271" s="132"/>
      <c r="AY271" s="132"/>
      <c r="AZ271" s="132"/>
      <c r="BA271" s="132"/>
      <c r="BB271" s="132"/>
      <c r="BC271" s="132"/>
      <c r="BD271" s="132"/>
      <c r="BE271" s="132"/>
      <c r="BF271" s="132"/>
      <c r="BG271" s="132"/>
      <c r="BH271" s="132"/>
      <c r="BI271" s="132"/>
      <c r="BJ271" s="132"/>
      <c r="BK271" s="132"/>
      <c r="BL271" s="132"/>
      <c r="BM271" s="132"/>
      <c r="BN271" s="132"/>
      <c r="BO271" s="132"/>
      <c r="BP271" s="132"/>
      <c r="BQ271" s="132"/>
      <c r="BR271" s="132"/>
      <c r="BS271" s="132"/>
      <c r="BT271" s="132"/>
      <c r="BU271" s="132"/>
      <c r="BV271" s="132"/>
      <c r="BW271" s="132"/>
      <c r="BX271" s="132"/>
      <c r="BY271" s="132"/>
      <c r="BZ271" s="132"/>
      <c r="CA271" s="132"/>
      <c r="CB271" s="132"/>
      <c r="CC271" s="132"/>
      <c r="CD271" s="132"/>
      <c r="CE271" s="132"/>
      <c r="CF271" s="132"/>
      <c r="CG271" s="132"/>
      <c r="CH271" s="132"/>
      <c r="CI271" s="132"/>
      <c r="CJ271" s="132"/>
      <c r="CK271" s="132"/>
      <c r="CL271" s="132"/>
      <c r="CM271" s="132"/>
      <c r="CN271" s="132"/>
      <c r="CO271" s="132"/>
      <c r="CP271" s="132"/>
      <c r="CQ271" s="132"/>
    </row>
    <row r="272" ht="24" customHeight="1" outlineLevel="3" spans="1:95">
      <c r="A272" s="121"/>
      <c r="B272" s="122" t="s">
        <v>784</v>
      </c>
      <c r="C272" s="123" t="s">
        <v>1203</v>
      </c>
      <c r="D272" s="121" t="s">
        <v>1204</v>
      </c>
      <c r="E272" s="122"/>
      <c r="F272" s="122"/>
      <c r="G272" s="122"/>
      <c r="H272" s="124">
        <f>X272+AA272+AD272+AG272+AJ272+AM272+AP272+AS272+AV272+AY272+BB272+BE272</f>
        <v>0</v>
      </c>
      <c r="I272" s="124">
        <f>Y272+AB272+AE272+AH272+AK272+AN272+AQ272+AT272+AW272+AZ272+BC272+BF272</f>
        <v>-19445.4794520548</v>
      </c>
      <c r="J272" s="124">
        <f t="shared" si="3131"/>
        <v>19445.4794520548</v>
      </c>
      <c r="K272" s="124"/>
      <c r="L272" s="152"/>
      <c r="M272" s="152"/>
      <c r="N272" s="124"/>
      <c r="O272" s="124"/>
      <c r="P272" s="124"/>
      <c r="Q272" s="124"/>
      <c r="R272" s="124"/>
      <c r="S272" s="124"/>
      <c r="T272" s="124"/>
      <c r="U272" s="124"/>
      <c r="V272" s="124"/>
      <c r="W272" s="124"/>
      <c r="X272" s="124">
        <f>VLOOKUP($C272,'1 预算编制表单'!$C:$BJ,27,FALSE)</f>
        <v>0</v>
      </c>
      <c r="Y272" s="124">
        <f>X272-Z272</f>
        <v>-1698.6301369863</v>
      </c>
      <c r="Z272" s="124">
        <f>SUM(Z273:Z277)</f>
        <v>1698.6301369863</v>
      </c>
      <c r="AA272" s="124">
        <f>VLOOKUP($C272,'1 预算编制表单'!$C:$BJ,30,FALSE)</f>
        <v>0</v>
      </c>
      <c r="AB272" s="124">
        <f>AA272-AC272</f>
        <v>-1534.24657534247</v>
      </c>
      <c r="AC272" s="124">
        <f>SUM(AC273:AC277)</f>
        <v>1534.24657534247</v>
      </c>
      <c r="AD272" s="124">
        <f>VLOOKUP($C272,'1 预算编制表单'!$C:$BJ,33,FALSE)</f>
        <v>0</v>
      </c>
      <c r="AE272" s="124">
        <f>AD272-AF272</f>
        <v>-1698.6301369863</v>
      </c>
      <c r="AF272" s="124">
        <f>SUM(AF273:AF277)</f>
        <v>1698.6301369863</v>
      </c>
      <c r="AG272" s="124">
        <f>VLOOKUP($C272,'1 预算编制表单'!$C:$BJ,36,FALSE)</f>
        <v>0</v>
      </c>
      <c r="AH272" s="124">
        <f>AG272-AI272</f>
        <v>-1643.83561643836</v>
      </c>
      <c r="AI272" s="124">
        <f>SUM(AI273:AI277)</f>
        <v>1643.83561643836</v>
      </c>
      <c r="AJ272" s="124">
        <f>VLOOKUP($C272,'1 预算编制表单'!$C:$BJ,39,FALSE)</f>
        <v>0</v>
      </c>
      <c r="AK272" s="124">
        <f>AJ272-AL272</f>
        <v>-1698.6301369863</v>
      </c>
      <c r="AL272" s="124">
        <f>SUM(AL273:AL277)</f>
        <v>1698.6301369863</v>
      </c>
      <c r="AM272" s="124">
        <f>VLOOKUP($C272,'1 预算编制表单'!$C:$BJ,42,FALSE)</f>
        <v>0</v>
      </c>
      <c r="AN272" s="124">
        <f>AM272-AO272</f>
        <v>-1643.83561643836</v>
      </c>
      <c r="AO272" s="124">
        <f>SUM(AO273:AO277)</f>
        <v>1643.83561643836</v>
      </c>
      <c r="AP272" s="124">
        <f>VLOOKUP($C272,'1 预算编制表单'!$C:$BJ,45,FALSE)</f>
        <v>0</v>
      </c>
      <c r="AQ272" s="124">
        <f>AP272-AR272</f>
        <v>-1605.20547945205</v>
      </c>
      <c r="AR272" s="124">
        <f>SUM(AR273:AR277)</f>
        <v>1605.20547945205</v>
      </c>
      <c r="AS272" s="124">
        <f>VLOOKUP($C272,'1 预算编制表单'!$C:$BJ,48,FALSE)</f>
        <v>0</v>
      </c>
      <c r="AT272" s="124">
        <f>AS272-AU272</f>
        <v>-1605.20547945205</v>
      </c>
      <c r="AU272" s="124">
        <f>SUM(AU273:AU277)</f>
        <v>1605.20547945205</v>
      </c>
      <c r="AV272" s="124">
        <f>VLOOKUP($C272,'1 预算编制表单'!$C:$BJ,51,FALSE)</f>
        <v>0</v>
      </c>
      <c r="AW272" s="124">
        <f>AV272-AX272</f>
        <v>-1553.42465753425</v>
      </c>
      <c r="AX272" s="124">
        <f>SUM(AX273:AX277)</f>
        <v>1553.42465753425</v>
      </c>
      <c r="AY272" s="124">
        <f>VLOOKUP($C272,'1 预算编制表单'!$C:$BJ,54,FALSE)</f>
        <v>0</v>
      </c>
      <c r="AZ272" s="124">
        <f>AY272-BA272</f>
        <v>-1605.20547945205</v>
      </c>
      <c r="BA272" s="124">
        <f>SUM(BA273:BA277)</f>
        <v>1605.20547945205</v>
      </c>
      <c r="BB272" s="124">
        <f>VLOOKUP($C272,'1 预算编制表单'!$C:$BJ,57,FALSE)</f>
        <v>0</v>
      </c>
      <c r="BC272" s="124">
        <f>BB272-BD272</f>
        <v>-1553.42465753425</v>
      </c>
      <c r="BD272" s="124">
        <f>SUM(BD273:BD277)</f>
        <v>1553.42465753425</v>
      </c>
      <c r="BE272" s="124">
        <f>VLOOKUP($C272,'1 预算编制表单'!$C:$BJ,60,FALSE)</f>
        <v>0</v>
      </c>
      <c r="BF272" s="124">
        <f>BE272-BG272</f>
        <v>-1605.20547945205</v>
      </c>
      <c r="BG272" s="124">
        <f>SUM(BG273:BG277)</f>
        <v>1605.20547945205</v>
      </c>
      <c r="BH272" s="124">
        <f>VLOOKUP($C272,'1 预算编制表单'!$C:$BJ,27,FALSE)</f>
        <v>0</v>
      </c>
      <c r="BI272" s="124">
        <f>BH272-BJ272</f>
        <v>-1605.20547945205</v>
      </c>
      <c r="BJ272" s="124">
        <f>SUM(BJ273:BJ277)</f>
        <v>1605.20547945205</v>
      </c>
      <c r="BK272" s="124">
        <f>VLOOKUP($C272,'1 预算编制表单'!$C:$BJ,30,FALSE)</f>
        <v>0</v>
      </c>
      <c r="BL272" s="124">
        <f>BK272-BM272</f>
        <v>-1449.86301369863</v>
      </c>
      <c r="BM272" s="124">
        <f>SUM(BM273:BM277)</f>
        <v>1449.86301369863</v>
      </c>
      <c r="BN272" s="124">
        <f>VLOOKUP($C272,'1 预算编制表单'!$C:$BJ,33,FALSE)</f>
        <v>0</v>
      </c>
      <c r="BO272" s="124">
        <f>BN272-BP272</f>
        <v>-1605.20547945205</v>
      </c>
      <c r="BP272" s="124">
        <f>SUM(BP273:BP277)</f>
        <v>1605.20547945205</v>
      </c>
      <c r="BQ272" s="124">
        <f>VLOOKUP($C272,'1 预算编制表单'!$C:$BJ,36,FALSE)</f>
        <v>0</v>
      </c>
      <c r="BR272" s="124">
        <f>BQ272-BS272</f>
        <v>-1553.42465753425</v>
      </c>
      <c r="BS272" s="124">
        <f>SUM(BS273:BS277)</f>
        <v>1553.42465753425</v>
      </c>
      <c r="BT272" s="124">
        <f>VLOOKUP($C272,'1 预算编制表单'!$C:$BJ,39,FALSE)</f>
        <v>0</v>
      </c>
      <c r="BU272" s="124">
        <f>BT272-BV272</f>
        <v>-1605.20547945205</v>
      </c>
      <c r="BV272" s="124">
        <f>SUM(BV273:BV277)</f>
        <v>1605.20547945205</v>
      </c>
      <c r="BW272" s="124">
        <f>VLOOKUP($C272,'1 预算编制表单'!$C:$BJ,42,FALSE)</f>
        <v>0</v>
      </c>
      <c r="BX272" s="124">
        <f>BW272-BY272</f>
        <v>-1553.42465753425</v>
      </c>
      <c r="BY272" s="124">
        <f>SUM(BY273:BY277)</f>
        <v>1553.42465753425</v>
      </c>
      <c r="BZ272" s="124">
        <f>VLOOKUP($C272,'1 预算编制表单'!$C:$BJ,45,FALSE)</f>
        <v>0</v>
      </c>
      <c r="CA272" s="124">
        <f>BZ272-CB272</f>
        <v>0</v>
      </c>
      <c r="CB272" s="124">
        <f>SUM(CB273:CB277)</f>
        <v>0</v>
      </c>
      <c r="CC272" s="124">
        <f>VLOOKUP($C272,'1 预算编制表单'!$C:$BJ,48,FALSE)</f>
        <v>0</v>
      </c>
      <c r="CD272" s="124">
        <f>CC272-CE272</f>
        <v>0</v>
      </c>
      <c r="CE272" s="124">
        <f>SUM(CE273:CE277)</f>
        <v>0</v>
      </c>
      <c r="CF272" s="124">
        <f>VLOOKUP($C272,'1 预算编制表单'!$C:$BJ,51,FALSE)</f>
        <v>0</v>
      </c>
      <c r="CG272" s="124">
        <f>CF272-CH272</f>
        <v>0</v>
      </c>
      <c r="CH272" s="124">
        <f>SUM(CH273:CH277)</f>
        <v>0</v>
      </c>
      <c r="CI272" s="124">
        <f>VLOOKUP($C272,'1 预算编制表单'!$C:$BJ,54,FALSE)</f>
        <v>0</v>
      </c>
      <c r="CJ272" s="124">
        <f>CI272-CK272</f>
        <v>0</v>
      </c>
      <c r="CK272" s="124">
        <f>SUM(CK273:CK277)</f>
        <v>0</v>
      </c>
      <c r="CL272" s="124">
        <f>VLOOKUP($C272,'1 预算编制表单'!$C:$BJ,57,FALSE)</f>
        <v>0</v>
      </c>
      <c r="CM272" s="124">
        <f>CL272-CN272</f>
        <v>0</v>
      </c>
      <c r="CN272" s="124">
        <f>SUM(CN273:CN277)</f>
        <v>0</v>
      </c>
      <c r="CO272" s="124">
        <f>VLOOKUP($C272,'1 预算编制表单'!$C:$BJ,60,FALSE)</f>
        <v>0</v>
      </c>
      <c r="CP272" s="124">
        <f>CO272-CQ272</f>
        <v>0</v>
      </c>
      <c r="CQ272" s="124">
        <f>SUM(CQ273:CQ277)</f>
        <v>0</v>
      </c>
    </row>
    <row r="273" s="86" customFormat="1" ht="24" customHeight="1" outlineLevel="4" spans="1:95">
      <c r="A273" s="125"/>
      <c r="B273" s="126"/>
      <c r="C273" s="127"/>
      <c r="D273" s="125"/>
      <c r="E273" s="126"/>
      <c r="F273" s="126"/>
      <c r="G273" s="126"/>
      <c r="H273" s="128"/>
      <c r="I273" s="128"/>
      <c r="J273" s="128">
        <f t="shared" si="3131"/>
        <v>9527.67123287671</v>
      </c>
      <c r="K273" s="128">
        <v>1</v>
      </c>
      <c r="L273" s="153" t="s">
        <v>2813</v>
      </c>
      <c r="M273" s="154" t="str">
        <f>IFERROR(VLOOKUP($L273,'2-2 引出数据_合同数据仓库'!$B$2:$BP$10000,3,FALSE),0)</f>
        <v>深圳非住二片区化粪池、排污管道清掏服务项目合同评审盖章申请</v>
      </c>
      <c r="N273" s="128"/>
      <c r="O273" s="154">
        <f>IFERROR(VLOOKUP((LEFT(VLOOKUP($L273,'2-2 引出数据_合同数据仓库'!$B$2:$BP$10000,64,FALSE),15)&amp;(RIGHT(VLOOKUP($L273,'2-2 引出数据_合同数据仓库'!$B$2:$BP$10000,64,FALSE),4)+1)),'2-2 引出数据_合同数据仓库'!$B$2:$BP$10000,3,FALSE),0)</f>
        <v>0</v>
      </c>
      <c r="P273" s="128"/>
      <c r="Q273" s="128" t="str">
        <f>IFERROR(VLOOKUP($L273,'2-2 引出数据_合同数据仓库'!$B$2:$BP$10000,28,FALSE),0)</f>
        <v>2025-06-10</v>
      </c>
      <c r="R273" s="128" t="str">
        <f>IFERROR(VLOOKUP($L273,'2-2 引出数据_合同数据仓库'!$B$2:$BP$10000,29,FALSE),0)</f>
        <v>2025-07-01</v>
      </c>
      <c r="S273" s="128" t="str">
        <f>IFERROR(VLOOKUP($L273,'2-2 引出数据_合同数据仓库'!$B$2:$BP$10000,4,FALSE),0)</f>
        <v>2026-06-30</v>
      </c>
      <c r="T273" s="128"/>
      <c r="U273" s="128">
        <f>IFERROR(VLOOKUP($L273,'2-2 引出数据_合同数据仓库'!$B$2:$BP$10000,15,FALSE),0)</f>
        <v>18900</v>
      </c>
      <c r="V273" s="128">
        <f t="shared" ref="V273:V276" si="3205">U273/(S273-R273+1)*365</f>
        <v>18900</v>
      </c>
      <c r="W273" s="128"/>
      <c r="X273" s="160">
        <v>45658</v>
      </c>
      <c r="Y273" s="160">
        <f t="shared" ref="Y273:Y276" si="3206">X273+30</f>
        <v>45688</v>
      </c>
      <c r="Z273" s="164">
        <f t="shared" ref="Z273:Z276" si="3207">IFERROR(IF(($R273-Y273)&gt;=0,0,IF(($S273-X273)&lt;0,0,IF(AND(($S273-Y273)&gt;0,(X273-$R273)&gt;0),$V273/365*(Y273-X273+1),IF(AND(($S273-Y273)&lt;=0,(X273-$R273)&gt;0),$V273/365*($S273-X273+1),$V273/365*(Y273-$R273+1))))),0)</f>
        <v>0</v>
      </c>
      <c r="AA273" s="160">
        <f t="shared" ref="AA273:AA276" si="3208">Y273+1</f>
        <v>45689</v>
      </c>
      <c r="AB273" s="160">
        <f t="shared" ref="AB273:AB276" si="3209">AA273+27</f>
        <v>45716</v>
      </c>
      <c r="AC273" s="164">
        <f t="shared" ref="AC273:AC276" si="3210">IFERROR(IF(($R273-AB273)&gt;=0,0,IF(($S273-AA273)&lt;0,0,IF(AND(($S273-AB273)&gt;0,(AA273-$R273)&gt;0),$V273/365*(AB273-AA273+1),IF(AND(($S273-AB273)&lt;=0,(AA273-$R273)&gt;0),$V273/365*($S273-AA273+1),$V273/365*(AB273-$R273+1))))),0)</f>
        <v>0</v>
      </c>
      <c r="AD273" s="160">
        <f t="shared" ref="AD273:AD276" si="3211">AB273+1</f>
        <v>45717</v>
      </c>
      <c r="AE273" s="160">
        <f t="shared" ref="AE273:AE276" si="3212">AD273+30</f>
        <v>45747</v>
      </c>
      <c r="AF273" s="164">
        <f t="shared" ref="AF273:AF276" si="3213">IFERROR(IF(($R273-AE273)&gt;=0,0,IF(($S273-AD273)&lt;0,0,IF(AND(($S273-AE273)&gt;0,(AD273-$R273)&gt;0),$V273/365*(AE273-AD273+1),IF(AND(($S273-AE273)&lt;=0,(AD273-$R273)&gt;0),$V273/365*($S273-AD273+1),$V273/365*(AE273-$R273+1))))),0)</f>
        <v>0</v>
      </c>
      <c r="AG273" s="160">
        <f t="shared" ref="AG273:AG276" si="3214">AE273+1</f>
        <v>45748</v>
      </c>
      <c r="AH273" s="160">
        <f t="shared" ref="AH273:AH276" si="3215">AG273+29</f>
        <v>45777</v>
      </c>
      <c r="AI273" s="164">
        <f t="shared" ref="AI273:AI276" si="3216">IFERROR(IF(($R273-AH273)&gt;=0,0,IF(($S273-AG273)&lt;0,0,IF(AND(($S273-AH273)&gt;0,(AG273-$R273)&gt;0),$V273/365*(AH273-AG273+1),IF(AND(($S273-AH273)&lt;=0,(AG273-$R273)&gt;0),$V273/365*($S273-AG273+1),$V273/365*(AH273-$R273+1))))),0)</f>
        <v>0</v>
      </c>
      <c r="AJ273" s="160">
        <f t="shared" ref="AJ273:AJ276" si="3217">AH273+1</f>
        <v>45778</v>
      </c>
      <c r="AK273" s="160">
        <f t="shared" ref="AK273:AK276" si="3218">AJ273+30</f>
        <v>45808</v>
      </c>
      <c r="AL273" s="164">
        <f t="shared" ref="AL273:AL276" si="3219">IFERROR(IF(($R273-AK273)&gt;=0,0,IF(($S273-AJ273)&lt;0,0,IF(AND(($S273-AK273)&gt;0,(AJ273-$R273)&gt;0),$V273/365*(AK273-AJ273+1),IF(AND(($S273-AK273)&lt;=0,(AJ273-$R273)&gt;0),$V273/365*($S273-AJ273+1),$V273/365*(AK273-$R273+1))))),0)</f>
        <v>0</v>
      </c>
      <c r="AM273" s="160">
        <f t="shared" ref="AM273:AM276" si="3220">AK273+1</f>
        <v>45809</v>
      </c>
      <c r="AN273" s="160">
        <f t="shared" ref="AN273:AN276" si="3221">AM273+29</f>
        <v>45838</v>
      </c>
      <c r="AO273" s="164">
        <f t="shared" ref="AO273:AO276" si="3222">IFERROR(IF(($R273-AN273)&gt;=0,0,IF(($S273-AM273)&lt;0,0,IF(AND(($S273-AN273)&gt;0,(AM273-$R273)&gt;0),$V273/365*(AN273-AM273+1),IF(AND(($S273-AN273)&lt;=0,(AM273-$R273)&gt;0),$V273/365*($S273-AM273+1),$V273/365*(AN273-$R273+1))))),0)</f>
        <v>0</v>
      </c>
      <c r="AP273" s="160">
        <f t="shared" ref="AP273:AP276" si="3223">AN273+1</f>
        <v>45839</v>
      </c>
      <c r="AQ273" s="160">
        <f t="shared" ref="AQ273:AQ276" si="3224">AP273+30</f>
        <v>45869</v>
      </c>
      <c r="AR273" s="164">
        <f t="shared" ref="AR273:AR276" si="3225">IFERROR(IF(($R273-AQ273)&gt;=0,0,IF(($S273-AP273)&lt;0,0,IF(AND(($S273-AQ273)&gt;0,(AP273-$R273)&gt;0),$V273/365*(AQ273-AP273+1),IF(AND(($S273-AQ273)&lt;=0,(AP273-$R273)&gt;0),$V273/365*($S273-AP273+1),$V273/365*(AQ273-$R273+1))))),0)</f>
        <v>1605.20547945205</v>
      </c>
      <c r="AS273" s="160">
        <f t="shared" ref="AS273:AS276" si="3226">AQ273+1</f>
        <v>45870</v>
      </c>
      <c r="AT273" s="160">
        <f t="shared" ref="AT273:AT276" si="3227">AS273+30</f>
        <v>45900</v>
      </c>
      <c r="AU273" s="164">
        <f t="shared" ref="AU273:AU276" si="3228">IFERROR(IF(($R273-AT273)&gt;=0,0,IF(($S273-AS273)&lt;0,0,IF(AND(($S273-AT273)&gt;0,(AS273-$R273)&gt;0),$V273/365*(AT273-AS273+1),IF(AND(($S273-AT273)&lt;=0,(AS273-$R273)&gt;0),$V273/365*($S273-AS273+1),$V273/365*(AT273-$R273+1))))),0)</f>
        <v>1605.20547945205</v>
      </c>
      <c r="AV273" s="160">
        <f t="shared" ref="AV273:AV276" si="3229">AT273+1</f>
        <v>45901</v>
      </c>
      <c r="AW273" s="160">
        <f t="shared" ref="AW273:AW276" si="3230">AV273+29</f>
        <v>45930</v>
      </c>
      <c r="AX273" s="164">
        <f t="shared" ref="AX273:AX276" si="3231">IFERROR(IF(($R273-AW273)&gt;=0,0,IF(($S273-AV273)&lt;0,0,IF(AND(($S273-AW273)&gt;0,(AV273-$R273)&gt;0),$V273/365*(AW273-AV273+1),IF(AND(($S273-AW273)&lt;=0,(AV273-$R273)&gt;0),$V273/365*($S273-AV273+1),$V273/365*(AW273-$R273+1))))),0)</f>
        <v>1553.42465753425</v>
      </c>
      <c r="AY273" s="160">
        <f t="shared" ref="AY273:AY276" si="3232">AW273+1</f>
        <v>45931</v>
      </c>
      <c r="AZ273" s="160">
        <f t="shared" ref="AZ273:AZ276" si="3233">AY273+30</f>
        <v>45961</v>
      </c>
      <c r="BA273" s="164">
        <f t="shared" ref="BA273:BA276" si="3234">IFERROR(IF(($R273-AZ273)&gt;=0,0,IF(($S273-AY273)&lt;0,0,IF(AND(($S273-AZ273)&gt;0,(AY273-$R273)&gt;0),$V273/365*(AZ273-AY273+1),IF(AND(($S273-AZ273)&lt;=0,(AY273-$R273)&gt;0),$V273/365*($S273-AY273+1),$V273/365*(AZ273-$R273+1))))),0)</f>
        <v>1605.20547945205</v>
      </c>
      <c r="BB273" s="160">
        <f t="shared" ref="BB273:BB276" si="3235">AZ273+1</f>
        <v>45962</v>
      </c>
      <c r="BC273" s="160">
        <f t="shared" ref="BC273:BC276" si="3236">BB273+29</f>
        <v>45991</v>
      </c>
      <c r="BD273" s="164">
        <f t="shared" ref="BD273:BD276" si="3237">IFERROR(IF(($R273-BC273)&gt;=0,0,IF(($S273-BB273)&lt;0,0,IF(AND(($S273-BC273)&gt;0,(BB273-$R273)&gt;0),$V273/365*(BC273-BB273+1),IF(AND(($S273-BC273)&lt;=0,(BB273-$R273)&gt;0),$V273/365*($S273-BB273+1),$V273/365*(BC273-$R273+1))))),0)</f>
        <v>1553.42465753425</v>
      </c>
      <c r="BE273" s="160">
        <f t="shared" ref="BE273:BE276" si="3238">BC273+1</f>
        <v>45992</v>
      </c>
      <c r="BF273" s="160">
        <f t="shared" ref="BF273:BF276" si="3239">BE273+30</f>
        <v>46022</v>
      </c>
      <c r="BG273" s="164">
        <f t="shared" ref="BG273:BG276" si="3240">IFERROR(IF(($R273-BF273)&gt;=0,0,IF(($S273-BE273)&lt;0,0,IF(AND(($S273-BF273)&gt;0,(BE273-$R273)&gt;0),$V273/365*(BF273-BE273+1),IF(AND(($S273-BF273)&lt;=0,(BE273-$R273)&gt;0),$V273/365*($S273-BE273+1),$V273/365*(BF273-$R273+1))))),0)</f>
        <v>1605.20547945205</v>
      </c>
      <c r="BH273" s="160">
        <v>46023</v>
      </c>
      <c r="BI273" s="160">
        <f t="shared" ref="BI273:BI276" si="3241">BH273+30</f>
        <v>46053</v>
      </c>
      <c r="BJ273" s="164">
        <f t="shared" ref="BJ273:BJ276" si="3242">IFERROR(IF(($R273-BI273)&gt;=0,0,IF(($S273-BH273)&lt;0,0,IF(AND(($S273-BI273)&gt;0,(BH273-$R273)&gt;0),$V273/365*(BI273-BH273+1),IF(AND(($S273-BI273)&lt;=0,(BH273-$R273)&gt;0),$V273/365*($S273-BH273+1),$V273/365*(BI273-$R273+1))))),0)</f>
        <v>1605.20547945205</v>
      </c>
      <c r="BK273" s="160">
        <f t="shared" ref="BK273:BK276" si="3243">BI273+1</f>
        <v>46054</v>
      </c>
      <c r="BL273" s="160">
        <f t="shared" ref="BL273:BL276" si="3244">BK273+27</f>
        <v>46081</v>
      </c>
      <c r="BM273" s="164">
        <f t="shared" ref="BM273:BM276" si="3245">IFERROR(IF(($R273-BL273)&gt;=0,0,IF(($S273-BK273)&lt;0,0,IF(AND(($S273-BL273)&gt;0,(BK273-$R273)&gt;0),$V273/365*(BL273-BK273+1),IF(AND(($S273-BL273)&lt;=0,(BK273-$R273)&gt;0),$V273/365*($S273-BK273+1),$V273/365*(BL273-$R273+1))))),0)</f>
        <v>1449.86301369863</v>
      </c>
      <c r="BN273" s="160">
        <f t="shared" ref="BN273:BN276" si="3246">BL273+1</f>
        <v>46082</v>
      </c>
      <c r="BO273" s="160">
        <f t="shared" ref="BO273:BO276" si="3247">BN273+30</f>
        <v>46112</v>
      </c>
      <c r="BP273" s="164">
        <f t="shared" ref="BP273:BP276" si="3248">IFERROR(IF(($R273-BO273)&gt;=0,0,IF(($S273-BN273)&lt;0,0,IF(AND(($S273-BO273)&gt;0,(BN273-$R273)&gt;0),$V273/365*(BO273-BN273+1),IF(AND(($S273-BO273)&lt;=0,(BN273-$R273)&gt;0),$V273/365*($S273-BN273+1),$V273/365*(BO273-$R273+1))))),0)</f>
        <v>1605.20547945205</v>
      </c>
      <c r="BQ273" s="160">
        <f t="shared" ref="BQ273:BQ276" si="3249">BO273+1</f>
        <v>46113</v>
      </c>
      <c r="BR273" s="160">
        <f t="shared" ref="BR273:BR276" si="3250">BQ273+29</f>
        <v>46142</v>
      </c>
      <c r="BS273" s="164">
        <f t="shared" ref="BS273:BS276" si="3251">IFERROR(IF(($R273-BR273)&gt;=0,0,IF(($S273-BQ273)&lt;0,0,IF(AND(($S273-BR273)&gt;0,(BQ273-$R273)&gt;0),$V273/365*(BR273-BQ273+1),IF(AND(($S273-BR273)&lt;=0,(BQ273-$R273)&gt;0),$V273/365*($S273-BQ273+1),$V273/365*(BR273-$R273+1))))),0)</f>
        <v>1553.42465753425</v>
      </c>
      <c r="BT273" s="160">
        <f t="shared" ref="BT273:BT276" si="3252">BR273+1</f>
        <v>46143</v>
      </c>
      <c r="BU273" s="160">
        <f t="shared" ref="BU273:BU276" si="3253">BT273+30</f>
        <v>46173</v>
      </c>
      <c r="BV273" s="164">
        <f t="shared" ref="BV273:BV276" si="3254">IFERROR(IF(($R273-BU273)&gt;=0,0,IF(($S273-BT273)&lt;0,0,IF(AND(($S273-BU273)&gt;0,(BT273-$R273)&gt;0),$V273/365*(BU273-BT273+1),IF(AND(($S273-BU273)&lt;=0,(BT273-$R273)&gt;0),$V273/365*($S273-BT273+1),$V273/365*(BU273-$R273+1))))),0)</f>
        <v>1605.20547945205</v>
      </c>
      <c r="BW273" s="160">
        <f t="shared" ref="BW273:BW276" si="3255">BU273+1</f>
        <v>46174</v>
      </c>
      <c r="BX273" s="160">
        <f t="shared" ref="BX273:BX276" si="3256">BW273+29</f>
        <v>46203</v>
      </c>
      <c r="BY273" s="164">
        <f t="shared" ref="BY273:BY276" si="3257">IFERROR(IF(($R273-BX273)&gt;=0,0,IF(($S273-BW273)&lt;0,0,IF(AND(($S273-BX273)&gt;0,(BW273-$R273)&gt;0),$V273/365*(BX273-BW273+1),IF(AND(($S273-BX273)&lt;=0,(BW273-$R273)&gt;0),$V273/365*($S273-BW273+1),$V273/365*(BX273-$R273+1))))),0)</f>
        <v>1553.42465753425</v>
      </c>
      <c r="BZ273" s="160">
        <f t="shared" ref="BZ273:BZ276" si="3258">BX273+1</f>
        <v>46204</v>
      </c>
      <c r="CA273" s="160">
        <f t="shared" ref="CA273:CA276" si="3259">BZ273+30</f>
        <v>46234</v>
      </c>
      <c r="CB273" s="164">
        <f t="shared" ref="CB273:CB276" si="3260">IFERROR(IF(($R273-CA273)&gt;=0,0,IF(($S273-BZ273)&lt;0,0,IF(AND(($S273-CA273)&gt;0,(BZ273-$R273)&gt;0),$V273/365*(CA273-BZ273+1),IF(AND(($S273-CA273)&lt;=0,(BZ273-$R273)&gt;0),$V273/365*($S273-BZ273+1),$V273/365*(CA273-$R273+1))))),0)</f>
        <v>0</v>
      </c>
      <c r="CC273" s="160">
        <f t="shared" ref="CC273:CC276" si="3261">CA273+1</f>
        <v>46235</v>
      </c>
      <c r="CD273" s="160">
        <f t="shared" ref="CD273:CD276" si="3262">CC273+30</f>
        <v>46265</v>
      </c>
      <c r="CE273" s="164">
        <f t="shared" ref="CE273:CE276" si="3263">IFERROR(IF(($R273-CD273)&gt;=0,0,IF(($S273-CC273)&lt;0,0,IF(AND(($S273-CD273)&gt;0,(CC273-$R273)&gt;0),$V273/365*(CD273-CC273+1),IF(AND(($S273-CD273)&lt;=0,(CC273-$R273)&gt;0),$V273/365*($S273-CC273+1),$V273/365*(CD273-$R273+1))))),0)</f>
        <v>0</v>
      </c>
      <c r="CF273" s="160">
        <f t="shared" ref="CF273:CF276" si="3264">CD273+1</f>
        <v>46266</v>
      </c>
      <c r="CG273" s="160">
        <f t="shared" ref="CG273:CG276" si="3265">CF273+29</f>
        <v>46295</v>
      </c>
      <c r="CH273" s="164">
        <f t="shared" ref="CH273:CH276" si="3266">IFERROR(IF(($R273-CG273)&gt;=0,0,IF(($S273-CF273)&lt;0,0,IF(AND(($S273-CG273)&gt;0,(CF273-$R273)&gt;0),$V273/365*(CG273-CF273+1),IF(AND(($S273-CG273)&lt;=0,(CF273-$R273)&gt;0),$V273/365*($S273-CF273+1),$V273/365*(CG273-$R273+1))))),0)</f>
        <v>0</v>
      </c>
      <c r="CI273" s="160">
        <f t="shared" ref="CI273:CI276" si="3267">CG273+1</f>
        <v>46296</v>
      </c>
      <c r="CJ273" s="160">
        <f t="shared" ref="CJ273:CJ276" si="3268">CI273+30</f>
        <v>46326</v>
      </c>
      <c r="CK273" s="164">
        <f t="shared" ref="CK273:CK276" si="3269">IFERROR(IF(($R273-CJ273)&gt;=0,0,IF(($S273-CI273)&lt;0,0,IF(AND(($S273-CJ273)&gt;0,(CI273-$R273)&gt;0),$V273/365*(CJ273-CI273+1),IF(AND(($S273-CJ273)&lt;=0,(CI273-$R273)&gt;0),$V273/365*($S273-CI273+1),$V273/365*(CJ273-$R273+1))))),0)</f>
        <v>0</v>
      </c>
      <c r="CL273" s="160">
        <f t="shared" ref="CL273:CL276" si="3270">CJ273+1</f>
        <v>46327</v>
      </c>
      <c r="CM273" s="160">
        <f t="shared" ref="CM273:CM276" si="3271">CL273+29</f>
        <v>46356</v>
      </c>
      <c r="CN273" s="164">
        <f t="shared" ref="CN273:CN276" si="3272">IFERROR(IF(($R273-CM273)&gt;=0,0,IF(($S273-CL273)&lt;0,0,IF(AND(($S273-CM273)&gt;0,(CL273-$R273)&gt;0),$V273/365*(CM273-CL273+1),IF(AND(($S273-CM273)&lt;=0,(CL273-$R273)&gt;0),$V273/365*($S273-CL273+1),$V273/365*(CM273-$R273+1))))),0)</f>
        <v>0</v>
      </c>
      <c r="CO273" s="160">
        <f t="shared" ref="CO273:CO276" si="3273">CM273+1</f>
        <v>46357</v>
      </c>
      <c r="CP273" s="160">
        <f t="shared" ref="CP273:CP276" si="3274">CO273+30</f>
        <v>46387</v>
      </c>
      <c r="CQ273" s="164">
        <f t="shared" ref="CQ273:CQ276" si="3275">IFERROR(IF(($R273-CP273)&gt;=0,0,IF(($S273-CO273)&lt;0,0,IF(AND(($S273-CP273)&gt;0,(CO273-$R273)&gt;0),$V273/365*(CP273-CO273+1),IF(AND(($S273-CP273)&lt;=0,(CO273-$R273)&gt;0),$V273/365*($S273-CO273+1),$V273/365*(CP273-$R273+1))))),0)</f>
        <v>0</v>
      </c>
    </row>
    <row r="274" s="86" customFormat="1" ht="24" customHeight="1" outlineLevel="4" spans="1:95">
      <c r="A274" s="125"/>
      <c r="B274" s="126"/>
      <c r="C274" s="127"/>
      <c r="D274" s="125"/>
      <c r="E274" s="126"/>
      <c r="F274" s="126"/>
      <c r="G274" s="126"/>
      <c r="H274" s="128"/>
      <c r="I274" s="128"/>
      <c r="J274" s="128">
        <f t="shared" si="3131"/>
        <v>9917.80821917808</v>
      </c>
      <c r="K274" s="128">
        <f t="shared" ref="K274:K276" si="3276">K273+1</f>
        <v>2</v>
      </c>
      <c r="L274" s="153" t="s">
        <v>2814</v>
      </c>
      <c r="M274" s="154" t="str">
        <f>IFERROR(VLOOKUP($L274,'2-2 引出数据_合同数据仓库'!$B$2:$BP$10000,3,FALSE),0)</f>
        <v>关于迈瑞光明项目2024年化粪池、排污管道清掏服务合同的评审及盖章申请</v>
      </c>
      <c r="N274" s="128"/>
      <c r="O274" s="154">
        <f>IFERROR(VLOOKUP((LEFT(VLOOKUP($L274,'2-2 引出数据_合同数据仓库'!$B$2:$BP$10000,64,FALSE),15)&amp;(RIGHT(VLOOKUP($L274,'2-2 引出数据_合同数据仓库'!$B$2:$BP$10000,64,FALSE),4)+1)),'2-2 引出数据_合同数据仓库'!$B$2:$BP$10000,3,FALSE),0)</f>
        <v>0</v>
      </c>
      <c r="P274" s="128"/>
      <c r="Q274" s="128" t="str">
        <f>IFERROR(VLOOKUP($L274,'2-2 引出数据_合同数据仓库'!$B$2:$BP$10000,28,FALSE),0)</f>
        <v>2024-05-20</v>
      </c>
      <c r="R274" s="128" t="str">
        <f>IFERROR(VLOOKUP($L274,'2-2 引出数据_合同数据仓库'!$B$2:$BP$10000,29,FALSE),0)</f>
        <v>2024-07-01</v>
      </c>
      <c r="S274" s="128" t="str">
        <f>IFERROR(VLOOKUP($L274,'2-2 引出数据_合同数据仓库'!$B$2:$BP$10000,4,FALSE),0)</f>
        <v>2025-06-30</v>
      </c>
      <c r="T274" s="128"/>
      <c r="U274" s="128">
        <f>IFERROR(VLOOKUP($L274,'2-2 引出数据_合同数据仓库'!$B$2:$BP$10000,15,FALSE),0)</f>
        <v>20000</v>
      </c>
      <c r="V274" s="128">
        <f t="shared" si="3205"/>
        <v>20000</v>
      </c>
      <c r="W274" s="128"/>
      <c r="X274" s="160">
        <v>45658</v>
      </c>
      <c r="Y274" s="160">
        <f t="shared" si="3206"/>
        <v>45688</v>
      </c>
      <c r="Z274" s="164">
        <f t="shared" si="3207"/>
        <v>1698.6301369863</v>
      </c>
      <c r="AA274" s="160">
        <f t="shared" si="3208"/>
        <v>45689</v>
      </c>
      <c r="AB274" s="160">
        <f t="shared" si="3209"/>
        <v>45716</v>
      </c>
      <c r="AC274" s="164">
        <f t="shared" si="3210"/>
        <v>1534.24657534247</v>
      </c>
      <c r="AD274" s="160">
        <f t="shared" si="3211"/>
        <v>45717</v>
      </c>
      <c r="AE274" s="160">
        <f t="shared" si="3212"/>
        <v>45747</v>
      </c>
      <c r="AF274" s="164">
        <f t="shared" si="3213"/>
        <v>1698.6301369863</v>
      </c>
      <c r="AG274" s="160">
        <f t="shared" si="3214"/>
        <v>45748</v>
      </c>
      <c r="AH274" s="160">
        <f t="shared" si="3215"/>
        <v>45777</v>
      </c>
      <c r="AI274" s="164">
        <f t="shared" si="3216"/>
        <v>1643.83561643836</v>
      </c>
      <c r="AJ274" s="160">
        <f t="shared" si="3217"/>
        <v>45778</v>
      </c>
      <c r="AK274" s="160">
        <f t="shared" si="3218"/>
        <v>45808</v>
      </c>
      <c r="AL274" s="164">
        <f t="shared" si="3219"/>
        <v>1698.6301369863</v>
      </c>
      <c r="AM274" s="160">
        <f t="shared" si="3220"/>
        <v>45809</v>
      </c>
      <c r="AN274" s="160">
        <f t="shared" si="3221"/>
        <v>45838</v>
      </c>
      <c r="AO274" s="164">
        <f t="shared" si="3222"/>
        <v>1643.83561643836</v>
      </c>
      <c r="AP274" s="160">
        <f t="shared" si="3223"/>
        <v>45839</v>
      </c>
      <c r="AQ274" s="160">
        <f t="shared" si="3224"/>
        <v>45869</v>
      </c>
      <c r="AR274" s="164">
        <f t="shared" si="3225"/>
        <v>0</v>
      </c>
      <c r="AS274" s="160">
        <f t="shared" si="3226"/>
        <v>45870</v>
      </c>
      <c r="AT274" s="160">
        <f t="shared" si="3227"/>
        <v>45900</v>
      </c>
      <c r="AU274" s="164">
        <f t="shared" si="3228"/>
        <v>0</v>
      </c>
      <c r="AV274" s="160">
        <f t="shared" si="3229"/>
        <v>45901</v>
      </c>
      <c r="AW274" s="160">
        <f t="shared" si="3230"/>
        <v>45930</v>
      </c>
      <c r="AX274" s="164">
        <f t="shared" si="3231"/>
        <v>0</v>
      </c>
      <c r="AY274" s="160">
        <f t="shared" si="3232"/>
        <v>45931</v>
      </c>
      <c r="AZ274" s="160">
        <f t="shared" si="3233"/>
        <v>45961</v>
      </c>
      <c r="BA274" s="164">
        <f t="shared" si="3234"/>
        <v>0</v>
      </c>
      <c r="BB274" s="160">
        <f t="shared" si="3235"/>
        <v>45962</v>
      </c>
      <c r="BC274" s="160">
        <f t="shared" si="3236"/>
        <v>45991</v>
      </c>
      <c r="BD274" s="164">
        <f t="shared" si="3237"/>
        <v>0</v>
      </c>
      <c r="BE274" s="160">
        <f t="shared" si="3238"/>
        <v>45992</v>
      </c>
      <c r="BF274" s="160">
        <f t="shared" si="3239"/>
        <v>46022</v>
      </c>
      <c r="BG274" s="164">
        <f t="shared" si="3240"/>
        <v>0</v>
      </c>
      <c r="BH274" s="160">
        <v>46023</v>
      </c>
      <c r="BI274" s="160">
        <f t="shared" si="3241"/>
        <v>46053</v>
      </c>
      <c r="BJ274" s="164">
        <f t="shared" si="3242"/>
        <v>0</v>
      </c>
      <c r="BK274" s="160">
        <f t="shared" si="3243"/>
        <v>46054</v>
      </c>
      <c r="BL274" s="160">
        <f t="shared" si="3244"/>
        <v>46081</v>
      </c>
      <c r="BM274" s="164">
        <f t="shared" si="3245"/>
        <v>0</v>
      </c>
      <c r="BN274" s="160">
        <f t="shared" si="3246"/>
        <v>46082</v>
      </c>
      <c r="BO274" s="160">
        <f t="shared" si="3247"/>
        <v>46112</v>
      </c>
      <c r="BP274" s="164">
        <f t="shared" si="3248"/>
        <v>0</v>
      </c>
      <c r="BQ274" s="160">
        <f t="shared" si="3249"/>
        <v>46113</v>
      </c>
      <c r="BR274" s="160">
        <f t="shared" si="3250"/>
        <v>46142</v>
      </c>
      <c r="BS274" s="164">
        <f t="shared" si="3251"/>
        <v>0</v>
      </c>
      <c r="BT274" s="160">
        <f t="shared" si="3252"/>
        <v>46143</v>
      </c>
      <c r="BU274" s="160">
        <f t="shared" si="3253"/>
        <v>46173</v>
      </c>
      <c r="BV274" s="164">
        <f t="shared" si="3254"/>
        <v>0</v>
      </c>
      <c r="BW274" s="160">
        <f t="shared" si="3255"/>
        <v>46174</v>
      </c>
      <c r="BX274" s="160">
        <f t="shared" si="3256"/>
        <v>46203</v>
      </c>
      <c r="BY274" s="164">
        <f t="shared" si="3257"/>
        <v>0</v>
      </c>
      <c r="BZ274" s="160">
        <f t="shared" si="3258"/>
        <v>46204</v>
      </c>
      <c r="CA274" s="160">
        <f t="shared" si="3259"/>
        <v>46234</v>
      </c>
      <c r="CB274" s="164">
        <f t="shared" si="3260"/>
        <v>0</v>
      </c>
      <c r="CC274" s="160">
        <f t="shared" si="3261"/>
        <v>46235</v>
      </c>
      <c r="CD274" s="160">
        <f t="shared" si="3262"/>
        <v>46265</v>
      </c>
      <c r="CE274" s="164">
        <f t="shared" si="3263"/>
        <v>0</v>
      </c>
      <c r="CF274" s="160">
        <f t="shared" si="3264"/>
        <v>46266</v>
      </c>
      <c r="CG274" s="160">
        <f t="shared" si="3265"/>
        <v>46295</v>
      </c>
      <c r="CH274" s="164">
        <f t="shared" si="3266"/>
        <v>0</v>
      </c>
      <c r="CI274" s="160">
        <f t="shared" si="3267"/>
        <v>46296</v>
      </c>
      <c r="CJ274" s="160">
        <f t="shared" si="3268"/>
        <v>46326</v>
      </c>
      <c r="CK274" s="164">
        <f t="shared" si="3269"/>
        <v>0</v>
      </c>
      <c r="CL274" s="160">
        <f t="shared" si="3270"/>
        <v>46327</v>
      </c>
      <c r="CM274" s="160">
        <f t="shared" si="3271"/>
        <v>46356</v>
      </c>
      <c r="CN274" s="164">
        <f t="shared" si="3272"/>
        <v>0</v>
      </c>
      <c r="CO274" s="160">
        <f t="shared" si="3273"/>
        <v>46357</v>
      </c>
      <c r="CP274" s="160">
        <f t="shared" si="3274"/>
        <v>46387</v>
      </c>
      <c r="CQ274" s="164">
        <f t="shared" si="3275"/>
        <v>0</v>
      </c>
    </row>
    <row r="275" s="86" customFormat="1" ht="24" customHeight="1" outlineLevel="4" spans="1:95">
      <c r="A275" s="125"/>
      <c r="B275" s="126"/>
      <c r="C275" s="127"/>
      <c r="D275" s="125"/>
      <c r="E275" s="126"/>
      <c r="F275" s="126"/>
      <c r="G275" s="126"/>
      <c r="H275" s="128"/>
      <c r="I275" s="128"/>
      <c r="J275" s="128">
        <f t="shared" si="3131"/>
        <v>0</v>
      </c>
      <c r="K275" s="128">
        <f t="shared" si="3276"/>
        <v>3</v>
      </c>
      <c r="L275" s="153" t="s">
        <v>2815</v>
      </c>
      <c r="M275" s="154" t="str">
        <f>IFERROR(VLOOKUP($L275,'2-2 引出数据_合同数据仓库'!$B$2:$BP$10000,3,FALSE),0)</f>
        <v>关于迈瑞光明项目化粪池、排污管道清掏服务外包合同</v>
      </c>
      <c r="N275" s="128"/>
      <c r="O275" s="154">
        <f>IFERROR(VLOOKUP((LEFT(VLOOKUP($L275,'2-2 引出数据_合同数据仓库'!$B$2:$BP$10000,64,FALSE),15)&amp;(RIGHT(VLOOKUP($L275,'2-2 引出数据_合同数据仓库'!$B$2:$BP$10000,64,FALSE),4)+1)),'2-2 引出数据_合同数据仓库'!$B$2:$BP$10000,3,FALSE),0)</f>
        <v>0</v>
      </c>
      <c r="P275" s="128"/>
      <c r="Q275" s="128" t="str">
        <f>IFERROR(VLOOKUP($L275,'2-2 引出数据_合同数据仓库'!$B$2:$BP$10000,28,FALSE),0)</f>
        <v>2023-07-01</v>
      </c>
      <c r="R275" s="128" t="str">
        <f>IFERROR(VLOOKUP($L275,'2-2 引出数据_合同数据仓库'!$B$2:$BP$10000,29,FALSE),0)</f>
        <v>2023-07-01</v>
      </c>
      <c r="S275" s="128" t="str">
        <f>IFERROR(VLOOKUP($L275,'2-2 引出数据_合同数据仓库'!$B$2:$BP$10000,4,FALSE),0)</f>
        <v>2024-06-30</v>
      </c>
      <c r="T275" s="128"/>
      <c r="U275" s="128">
        <f>IFERROR(VLOOKUP($L275,'2-2 引出数据_合同数据仓库'!$B$2:$BP$10000,15,FALSE),0)</f>
        <v>20000</v>
      </c>
      <c r="V275" s="128">
        <f t="shared" si="3205"/>
        <v>19945.3551912568</v>
      </c>
      <c r="W275" s="128"/>
      <c r="X275" s="160">
        <v>45658</v>
      </c>
      <c r="Y275" s="160">
        <f t="shared" si="3206"/>
        <v>45688</v>
      </c>
      <c r="Z275" s="164">
        <f t="shared" si="3207"/>
        <v>0</v>
      </c>
      <c r="AA275" s="160">
        <f t="shared" si="3208"/>
        <v>45689</v>
      </c>
      <c r="AB275" s="160">
        <f t="shared" si="3209"/>
        <v>45716</v>
      </c>
      <c r="AC275" s="164">
        <f t="shared" si="3210"/>
        <v>0</v>
      </c>
      <c r="AD275" s="160">
        <f t="shared" si="3211"/>
        <v>45717</v>
      </c>
      <c r="AE275" s="160">
        <f t="shared" si="3212"/>
        <v>45747</v>
      </c>
      <c r="AF275" s="164">
        <f t="shared" si="3213"/>
        <v>0</v>
      </c>
      <c r="AG275" s="160">
        <f t="shared" si="3214"/>
        <v>45748</v>
      </c>
      <c r="AH275" s="160">
        <f t="shared" si="3215"/>
        <v>45777</v>
      </c>
      <c r="AI275" s="164">
        <f t="shared" si="3216"/>
        <v>0</v>
      </c>
      <c r="AJ275" s="160">
        <f t="shared" si="3217"/>
        <v>45778</v>
      </c>
      <c r="AK275" s="160">
        <f t="shared" si="3218"/>
        <v>45808</v>
      </c>
      <c r="AL275" s="164">
        <f t="shared" si="3219"/>
        <v>0</v>
      </c>
      <c r="AM275" s="160">
        <f t="shared" si="3220"/>
        <v>45809</v>
      </c>
      <c r="AN275" s="160">
        <f t="shared" si="3221"/>
        <v>45838</v>
      </c>
      <c r="AO275" s="164">
        <f t="shared" si="3222"/>
        <v>0</v>
      </c>
      <c r="AP275" s="160">
        <f t="shared" si="3223"/>
        <v>45839</v>
      </c>
      <c r="AQ275" s="160">
        <f t="shared" si="3224"/>
        <v>45869</v>
      </c>
      <c r="AR275" s="164">
        <f t="shared" si="3225"/>
        <v>0</v>
      </c>
      <c r="AS275" s="160">
        <f t="shared" si="3226"/>
        <v>45870</v>
      </c>
      <c r="AT275" s="160">
        <f t="shared" si="3227"/>
        <v>45900</v>
      </c>
      <c r="AU275" s="164">
        <f t="shared" si="3228"/>
        <v>0</v>
      </c>
      <c r="AV275" s="160">
        <f t="shared" si="3229"/>
        <v>45901</v>
      </c>
      <c r="AW275" s="160">
        <f t="shared" si="3230"/>
        <v>45930</v>
      </c>
      <c r="AX275" s="164">
        <f t="shared" si="3231"/>
        <v>0</v>
      </c>
      <c r="AY275" s="160">
        <f t="shared" si="3232"/>
        <v>45931</v>
      </c>
      <c r="AZ275" s="160">
        <f t="shared" si="3233"/>
        <v>45961</v>
      </c>
      <c r="BA275" s="164">
        <f t="shared" si="3234"/>
        <v>0</v>
      </c>
      <c r="BB275" s="160">
        <f t="shared" si="3235"/>
        <v>45962</v>
      </c>
      <c r="BC275" s="160">
        <f t="shared" si="3236"/>
        <v>45991</v>
      </c>
      <c r="BD275" s="164">
        <f t="shared" si="3237"/>
        <v>0</v>
      </c>
      <c r="BE275" s="160">
        <f t="shared" si="3238"/>
        <v>45992</v>
      </c>
      <c r="BF275" s="160">
        <f t="shared" si="3239"/>
        <v>46022</v>
      </c>
      <c r="BG275" s="164">
        <f t="shared" si="3240"/>
        <v>0</v>
      </c>
      <c r="BH275" s="160">
        <v>46023</v>
      </c>
      <c r="BI275" s="160">
        <f t="shared" si="3241"/>
        <v>46053</v>
      </c>
      <c r="BJ275" s="164">
        <f t="shared" si="3242"/>
        <v>0</v>
      </c>
      <c r="BK275" s="160">
        <f t="shared" si="3243"/>
        <v>46054</v>
      </c>
      <c r="BL275" s="160">
        <f t="shared" si="3244"/>
        <v>46081</v>
      </c>
      <c r="BM275" s="164">
        <f t="shared" si="3245"/>
        <v>0</v>
      </c>
      <c r="BN275" s="160">
        <f t="shared" si="3246"/>
        <v>46082</v>
      </c>
      <c r="BO275" s="160">
        <f t="shared" si="3247"/>
        <v>46112</v>
      </c>
      <c r="BP275" s="164">
        <f t="shared" si="3248"/>
        <v>0</v>
      </c>
      <c r="BQ275" s="160">
        <f t="shared" si="3249"/>
        <v>46113</v>
      </c>
      <c r="BR275" s="160">
        <f t="shared" si="3250"/>
        <v>46142</v>
      </c>
      <c r="BS275" s="164">
        <f t="shared" si="3251"/>
        <v>0</v>
      </c>
      <c r="BT275" s="160">
        <f t="shared" si="3252"/>
        <v>46143</v>
      </c>
      <c r="BU275" s="160">
        <f t="shared" si="3253"/>
        <v>46173</v>
      </c>
      <c r="BV275" s="164">
        <f t="shared" si="3254"/>
        <v>0</v>
      </c>
      <c r="BW275" s="160">
        <f t="shared" si="3255"/>
        <v>46174</v>
      </c>
      <c r="BX275" s="160">
        <f t="shared" si="3256"/>
        <v>46203</v>
      </c>
      <c r="BY275" s="164">
        <f t="shared" si="3257"/>
        <v>0</v>
      </c>
      <c r="BZ275" s="160">
        <f t="shared" si="3258"/>
        <v>46204</v>
      </c>
      <c r="CA275" s="160">
        <f t="shared" si="3259"/>
        <v>46234</v>
      </c>
      <c r="CB275" s="164">
        <f t="shared" si="3260"/>
        <v>0</v>
      </c>
      <c r="CC275" s="160">
        <f t="shared" si="3261"/>
        <v>46235</v>
      </c>
      <c r="CD275" s="160">
        <f t="shared" si="3262"/>
        <v>46265</v>
      </c>
      <c r="CE275" s="164">
        <f t="shared" si="3263"/>
        <v>0</v>
      </c>
      <c r="CF275" s="160">
        <f t="shared" si="3264"/>
        <v>46266</v>
      </c>
      <c r="CG275" s="160">
        <f t="shared" si="3265"/>
        <v>46295</v>
      </c>
      <c r="CH275" s="164">
        <f t="shared" si="3266"/>
        <v>0</v>
      </c>
      <c r="CI275" s="160">
        <f t="shared" si="3267"/>
        <v>46296</v>
      </c>
      <c r="CJ275" s="160">
        <f t="shared" si="3268"/>
        <v>46326</v>
      </c>
      <c r="CK275" s="164">
        <f t="shared" si="3269"/>
        <v>0</v>
      </c>
      <c r="CL275" s="160">
        <f t="shared" si="3270"/>
        <v>46327</v>
      </c>
      <c r="CM275" s="160">
        <f t="shared" si="3271"/>
        <v>46356</v>
      </c>
      <c r="CN275" s="164">
        <f t="shared" si="3272"/>
        <v>0</v>
      </c>
      <c r="CO275" s="160">
        <f t="shared" si="3273"/>
        <v>46357</v>
      </c>
      <c r="CP275" s="160">
        <f t="shared" si="3274"/>
        <v>46387</v>
      </c>
      <c r="CQ275" s="164">
        <f t="shared" si="3275"/>
        <v>0</v>
      </c>
    </row>
    <row r="276" s="86" customFormat="1" ht="24" customHeight="1" outlineLevel="4" spans="1:95">
      <c r="A276" s="125"/>
      <c r="B276" s="126"/>
      <c r="C276" s="127"/>
      <c r="D276" s="125"/>
      <c r="E276" s="126"/>
      <c r="F276" s="126"/>
      <c r="G276" s="126"/>
      <c r="H276" s="128"/>
      <c r="I276" s="128"/>
      <c r="J276" s="128">
        <f t="shared" si="3131"/>
        <v>0</v>
      </c>
      <c r="K276" s="128">
        <f t="shared" si="3276"/>
        <v>4</v>
      </c>
      <c r="L276" s="153"/>
      <c r="M276" s="154">
        <f>IFERROR(VLOOKUP($L276,'2-2 引出数据_合同数据仓库'!$B$2:$BP$10000,3,FALSE),0)</f>
        <v>0</v>
      </c>
      <c r="N276" s="128"/>
      <c r="O276" s="154">
        <f>IFERROR(VLOOKUP((LEFT(VLOOKUP($L276,'2-2 引出数据_合同数据仓库'!$B$2:$BP$10000,64,FALSE),15)&amp;(RIGHT(VLOOKUP($L276,'2-2 引出数据_合同数据仓库'!$B$2:$BP$10000,64,FALSE),4)+1)),'2-2 引出数据_合同数据仓库'!$B$2:$BP$10000,3,FALSE),0)</f>
        <v>0</v>
      </c>
      <c r="P276" s="128"/>
      <c r="Q276" s="128">
        <f>IFERROR(VLOOKUP($L276,'2-2 引出数据_合同数据仓库'!$B$2:$BP$10000,28,FALSE),0)</f>
        <v>0</v>
      </c>
      <c r="R276" s="128">
        <f>IFERROR(VLOOKUP($L276,'2-2 引出数据_合同数据仓库'!$B$2:$BP$10000,29,FALSE),0)</f>
        <v>0</v>
      </c>
      <c r="S276" s="128">
        <f>IFERROR(VLOOKUP($L276,'2-2 引出数据_合同数据仓库'!$B$2:$BP$10000,4,FALSE),0)</f>
        <v>0</v>
      </c>
      <c r="T276" s="128"/>
      <c r="U276" s="128">
        <f>IFERROR(VLOOKUP($L276,'2-2 引出数据_合同数据仓库'!$B$2:$BP$10000,15,FALSE),0)</f>
        <v>0</v>
      </c>
      <c r="V276" s="128">
        <f t="shared" si="3205"/>
        <v>0</v>
      </c>
      <c r="W276" s="128"/>
      <c r="X276" s="160">
        <v>45658</v>
      </c>
      <c r="Y276" s="160">
        <f t="shared" si="3206"/>
        <v>45688</v>
      </c>
      <c r="Z276" s="164">
        <f t="shared" si="3207"/>
        <v>0</v>
      </c>
      <c r="AA276" s="160">
        <f t="shared" si="3208"/>
        <v>45689</v>
      </c>
      <c r="AB276" s="160">
        <f t="shared" si="3209"/>
        <v>45716</v>
      </c>
      <c r="AC276" s="164">
        <f t="shared" si="3210"/>
        <v>0</v>
      </c>
      <c r="AD276" s="160">
        <f t="shared" si="3211"/>
        <v>45717</v>
      </c>
      <c r="AE276" s="160">
        <f t="shared" si="3212"/>
        <v>45747</v>
      </c>
      <c r="AF276" s="164">
        <f t="shared" si="3213"/>
        <v>0</v>
      </c>
      <c r="AG276" s="160">
        <f t="shared" si="3214"/>
        <v>45748</v>
      </c>
      <c r="AH276" s="160">
        <f t="shared" si="3215"/>
        <v>45777</v>
      </c>
      <c r="AI276" s="164">
        <f t="shared" si="3216"/>
        <v>0</v>
      </c>
      <c r="AJ276" s="160">
        <f t="shared" si="3217"/>
        <v>45778</v>
      </c>
      <c r="AK276" s="160">
        <f t="shared" si="3218"/>
        <v>45808</v>
      </c>
      <c r="AL276" s="164">
        <f t="shared" si="3219"/>
        <v>0</v>
      </c>
      <c r="AM276" s="160">
        <f t="shared" si="3220"/>
        <v>45809</v>
      </c>
      <c r="AN276" s="160">
        <f t="shared" si="3221"/>
        <v>45838</v>
      </c>
      <c r="AO276" s="164">
        <f t="shared" si="3222"/>
        <v>0</v>
      </c>
      <c r="AP276" s="160">
        <f t="shared" si="3223"/>
        <v>45839</v>
      </c>
      <c r="AQ276" s="160">
        <f t="shared" si="3224"/>
        <v>45869</v>
      </c>
      <c r="AR276" s="164">
        <f t="shared" si="3225"/>
        <v>0</v>
      </c>
      <c r="AS276" s="160">
        <f t="shared" si="3226"/>
        <v>45870</v>
      </c>
      <c r="AT276" s="160">
        <f t="shared" si="3227"/>
        <v>45900</v>
      </c>
      <c r="AU276" s="164">
        <f t="shared" si="3228"/>
        <v>0</v>
      </c>
      <c r="AV276" s="160">
        <f t="shared" si="3229"/>
        <v>45901</v>
      </c>
      <c r="AW276" s="160">
        <f t="shared" si="3230"/>
        <v>45930</v>
      </c>
      <c r="AX276" s="164">
        <f t="shared" si="3231"/>
        <v>0</v>
      </c>
      <c r="AY276" s="160">
        <f t="shared" si="3232"/>
        <v>45931</v>
      </c>
      <c r="AZ276" s="160">
        <f t="shared" si="3233"/>
        <v>45961</v>
      </c>
      <c r="BA276" s="164">
        <f t="shared" si="3234"/>
        <v>0</v>
      </c>
      <c r="BB276" s="160">
        <f t="shared" si="3235"/>
        <v>45962</v>
      </c>
      <c r="BC276" s="160">
        <f t="shared" si="3236"/>
        <v>45991</v>
      </c>
      <c r="BD276" s="164">
        <f t="shared" si="3237"/>
        <v>0</v>
      </c>
      <c r="BE276" s="160">
        <f t="shared" si="3238"/>
        <v>45992</v>
      </c>
      <c r="BF276" s="160">
        <f t="shared" si="3239"/>
        <v>46022</v>
      </c>
      <c r="BG276" s="164">
        <f t="shared" si="3240"/>
        <v>0</v>
      </c>
      <c r="BH276" s="160">
        <v>46023</v>
      </c>
      <c r="BI276" s="160">
        <f t="shared" si="3241"/>
        <v>46053</v>
      </c>
      <c r="BJ276" s="164">
        <f t="shared" si="3242"/>
        <v>0</v>
      </c>
      <c r="BK276" s="160">
        <f t="shared" si="3243"/>
        <v>46054</v>
      </c>
      <c r="BL276" s="160">
        <f t="shared" si="3244"/>
        <v>46081</v>
      </c>
      <c r="BM276" s="164">
        <f t="shared" si="3245"/>
        <v>0</v>
      </c>
      <c r="BN276" s="160">
        <f t="shared" si="3246"/>
        <v>46082</v>
      </c>
      <c r="BO276" s="160">
        <f t="shared" si="3247"/>
        <v>46112</v>
      </c>
      <c r="BP276" s="164">
        <f t="shared" si="3248"/>
        <v>0</v>
      </c>
      <c r="BQ276" s="160">
        <f t="shared" si="3249"/>
        <v>46113</v>
      </c>
      <c r="BR276" s="160">
        <f t="shared" si="3250"/>
        <v>46142</v>
      </c>
      <c r="BS276" s="164">
        <f t="shared" si="3251"/>
        <v>0</v>
      </c>
      <c r="BT276" s="160">
        <f t="shared" si="3252"/>
        <v>46143</v>
      </c>
      <c r="BU276" s="160">
        <f t="shared" si="3253"/>
        <v>46173</v>
      </c>
      <c r="BV276" s="164">
        <f t="shared" si="3254"/>
        <v>0</v>
      </c>
      <c r="BW276" s="160">
        <f t="shared" si="3255"/>
        <v>46174</v>
      </c>
      <c r="BX276" s="160">
        <f t="shared" si="3256"/>
        <v>46203</v>
      </c>
      <c r="BY276" s="164">
        <f t="shared" si="3257"/>
        <v>0</v>
      </c>
      <c r="BZ276" s="160">
        <f t="shared" si="3258"/>
        <v>46204</v>
      </c>
      <c r="CA276" s="160">
        <f t="shared" si="3259"/>
        <v>46234</v>
      </c>
      <c r="CB276" s="164">
        <f t="shared" si="3260"/>
        <v>0</v>
      </c>
      <c r="CC276" s="160">
        <f t="shared" si="3261"/>
        <v>46235</v>
      </c>
      <c r="CD276" s="160">
        <f t="shared" si="3262"/>
        <v>46265</v>
      </c>
      <c r="CE276" s="164">
        <f t="shared" si="3263"/>
        <v>0</v>
      </c>
      <c r="CF276" s="160">
        <f t="shared" si="3264"/>
        <v>46266</v>
      </c>
      <c r="CG276" s="160">
        <f t="shared" si="3265"/>
        <v>46295</v>
      </c>
      <c r="CH276" s="164">
        <f t="shared" si="3266"/>
        <v>0</v>
      </c>
      <c r="CI276" s="160">
        <f t="shared" si="3267"/>
        <v>46296</v>
      </c>
      <c r="CJ276" s="160">
        <f t="shared" si="3268"/>
        <v>46326</v>
      </c>
      <c r="CK276" s="164">
        <f t="shared" si="3269"/>
        <v>0</v>
      </c>
      <c r="CL276" s="160">
        <f t="shared" si="3270"/>
        <v>46327</v>
      </c>
      <c r="CM276" s="160">
        <f t="shared" si="3271"/>
        <v>46356</v>
      </c>
      <c r="CN276" s="164">
        <f t="shared" si="3272"/>
        <v>0</v>
      </c>
      <c r="CO276" s="160">
        <f t="shared" si="3273"/>
        <v>46357</v>
      </c>
      <c r="CP276" s="160">
        <f t="shared" si="3274"/>
        <v>46387</v>
      </c>
      <c r="CQ276" s="164">
        <f t="shared" si="3275"/>
        <v>0</v>
      </c>
    </row>
    <row r="277" s="86" customFormat="1" ht="24" customHeight="1" outlineLevel="4" spans="1:95">
      <c r="A277" s="129" t="s">
        <v>2806</v>
      </c>
      <c r="B277" s="130"/>
      <c r="C277" s="130"/>
      <c r="D277" s="130"/>
      <c r="E277" s="130"/>
      <c r="F277" s="130"/>
      <c r="G277" s="131"/>
      <c r="H277" s="132"/>
      <c r="I277" s="132"/>
      <c r="J277" s="132"/>
      <c r="K277" s="132"/>
      <c r="L277" s="155"/>
      <c r="M277" s="155"/>
      <c r="N277" s="132"/>
      <c r="O277" s="132"/>
      <c r="P277" s="132"/>
      <c r="Q277" s="132"/>
      <c r="R277" s="132"/>
      <c r="S277" s="132"/>
      <c r="T277" s="132"/>
      <c r="U277" s="132"/>
      <c r="V277" s="132"/>
      <c r="W277" s="132"/>
      <c r="X277" s="132"/>
      <c r="Y277" s="132"/>
      <c r="Z277" s="132"/>
      <c r="AA277" s="132"/>
      <c r="AB277" s="132"/>
      <c r="AC277" s="132"/>
      <c r="AD277" s="132"/>
      <c r="AE277" s="132"/>
      <c r="AF277" s="132"/>
      <c r="AG277" s="132"/>
      <c r="AH277" s="132"/>
      <c r="AI277" s="132"/>
      <c r="AJ277" s="132"/>
      <c r="AK277" s="132"/>
      <c r="AL277" s="132"/>
      <c r="AM277" s="132"/>
      <c r="AN277" s="132"/>
      <c r="AO277" s="132"/>
      <c r="AP277" s="132"/>
      <c r="AQ277" s="132"/>
      <c r="AR277" s="132"/>
      <c r="AS277" s="132"/>
      <c r="AT277" s="132"/>
      <c r="AU277" s="132"/>
      <c r="AV277" s="132"/>
      <c r="AW277" s="132"/>
      <c r="AX277" s="132"/>
      <c r="AY277" s="132"/>
      <c r="AZ277" s="132"/>
      <c r="BA277" s="132"/>
      <c r="BB277" s="132"/>
      <c r="BC277" s="132"/>
      <c r="BD277" s="132"/>
      <c r="BE277" s="132"/>
      <c r="BF277" s="132"/>
      <c r="BG277" s="132"/>
      <c r="BH277" s="132"/>
      <c r="BI277" s="132"/>
      <c r="BJ277" s="132"/>
      <c r="BK277" s="132"/>
      <c r="BL277" s="132"/>
      <c r="BM277" s="132"/>
      <c r="BN277" s="132"/>
      <c r="BO277" s="132"/>
      <c r="BP277" s="132"/>
      <c r="BQ277" s="132"/>
      <c r="BR277" s="132"/>
      <c r="BS277" s="132"/>
      <c r="BT277" s="132"/>
      <c r="BU277" s="132"/>
      <c r="BV277" s="132"/>
      <c r="BW277" s="132"/>
      <c r="BX277" s="132"/>
      <c r="BY277" s="132"/>
      <c r="BZ277" s="132"/>
      <c r="CA277" s="132"/>
      <c r="CB277" s="132"/>
      <c r="CC277" s="132"/>
      <c r="CD277" s="132"/>
      <c r="CE277" s="132"/>
      <c r="CF277" s="132"/>
      <c r="CG277" s="132"/>
      <c r="CH277" s="132"/>
      <c r="CI277" s="132"/>
      <c r="CJ277" s="132"/>
      <c r="CK277" s="132"/>
      <c r="CL277" s="132"/>
      <c r="CM277" s="132"/>
      <c r="CN277" s="132"/>
      <c r="CO277" s="132"/>
      <c r="CP277" s="132"/>
      <c r="CQ277" s="132"/>
    </row>
    <row r="278" ht="24" customHeight="1" outlineLevel="2" spans="1:95">
      <c r="A278" s="48"/>
      <c r="B278" s="118" t="s">
        <v>779</v>
      </c>
      <c r="C278" s="119" t="s">
        <v>42</v>
      </c>
      <c r="D278" s="48" t="s">
        <v>43</v>
      </c>
      <c r="E278" s="118"/>
      <c r="F278" s="118"/>
      <c r="G278" s="118"/>
      <c r="H278" s="120">
        <f>X278+AA278+AD278+AG278+AJ278+AM278+AP278+AS278+AV278+AY278+BB278+BE278</f>
        <v>0</v>
      </c>
      <c r="I278" s="120">
        <f>Y278+AB278+AE278+AH278+AK278+AN278+AQ278+AT278+AW278+AZ278+BC278+BF278</f>
        <v>-4326.66328428885</v>
      </c>
      <c r="J278" s="120">
        <f t="shared" si="3131"/>
        <v>4326.66328428885</v>
      </c>
      <c r="K278" s="120"/>
      <c r="L278" s="151"/>
      <c r="M278" s="151"/>
      <c r="N278" s="120"/>
      <c r="O278" s="120"/>
      <c r="P278" s="120"/>
      <c r="Q278" s="120"/>
      <c r="R278" s="120"/>
      <c r="S278" s="120"/>
      <c r="T278" s="120"/>
      <c r="U278" s="120"/>
      <c r="V278" s="120"/>
      <c r="W278" s="120"/>
      <c r="X278" s="120">
        <f>VLOOKUP($C278,'1 预算编制表单'!$C:$BJ,27,FALSE)</f>
        <v>0</v>
      </c>
      <c r="Y278" s="120">
        <f>X278-Z278</f>
        <v>-382.716049382716</v>
      </c>
      <c r="Z278" s="120">
        <f>Z279+Z285+Z291+Z297+Z303+Z309+Z315+Z321+Z327+Z333</f>
        <v>382.716049382716</v>
      </c>
      <c r="AA278" s="120">
        <f>VLOOKUP($C278,'1 预算编制表单'!$C:$BJ,30,FALSE)</f>
        <v>0</v>
      </c>
      <c r="AB278" s="120">
        <f>AA278-AC278</f>
        <v>-345.679012345679</v>
      </c>
      <c r="AC278" s="120">
        <f>AC279+AC285+AC291+AC297+AC303+AC309+AC315+AC321+AC327+AC333</f>
        <v>345.679012345679</v>
      </c>
      <c r="AD278" s="120">
        <f>VLOOKUP($C278,'1 预算编制表单'!$C:$BJ,33,FALSE)</f>
        <v>0</v>
      </c>
      <c r="AE278" s="120">
        <f>AD278-AF278</f>
        <v>-382.716049382716</v>
      </c>
      <c r="AF278" s="120">
        <f>AF279+AF285+AF291+AF297+AF303+AF309+AF315+AF321+AF327+AF333</f>
        <v>382.716049382716</v>
      </c>
      <c r="AG278" s="120">
        <f>VLOOKUP($C278,'1 预算编制表单'!$C:$BJ,36,FALSE)</f>
        <v>0</v>
      </c>
      <c r="AH278" s="120">
        <f>AG278-AI278</f>
        <v>-370.37037037037</v>
      </c>
      <c r="AI278" s="120">
        <f>AI279+AI285+AI291+AI297+AI303+AI309+AI315+AI321+AI327+AI333</f>
        <v>370.37037037037</v>
      </c>
      <c r="AJ278" s="120">
        <f>VLOOKUP($C278,'1 预算编制表单'!$C:$BJ,39,FALSE)</f>
        <v>0</v>
      </c>
      <c r="AK278" s="120">
        <f>AJ278-AL278</f>
        <v>-382.716049382716</v>
      </c>
      <c r="AL278" s="120">
        <f>AL279+AL285+AL291+AL297+AL303+AL309+AL315+AL321+AL327+AL333</f>
        <v>382.716049382716</v>
      </c>
      <c r="AM278" s="120">
        <f>VLOOKUP($C278,'1 预算编制表单'!$C:$BJ,42,FALSE)</f>
        <v>0</v>
      </c>
      <c r="AN278" s="120">
        <f>AM278-AO278</f>
        <v>-345.205479452055</v>
      </c>
      <c r="AO278" s="120">
        <f>AO279+AO285+AO291+AO297+AO303+AO309+AO315+AO321+AO327+AO333</f>
        <v>345.205479452055</v>
      </c>
      <c r="AP278" s="120">
        <f>VLOOKUP($C278,'1 预算编制表单'!$C:$BJ,45,FALSE)</f>
        <v>0</v>
      </c>
      <c r="AQ278" s="120">
        <f>AP278-AR278</f>
        <v>-356.712328767123</v>
      </c>
      <c r="AR278" s="120">
        <f>AR279+AR285+AR291+AR297+AR303+AR309+AR315+AR321+AR327+AR333</f>
        <v>356.712328767123</v>
      </c>
      <c r="AS278" s="120">
        <f>VLOOKUP($C278,'1 预算编制表单'!$C:$BJ,48,FALSE)</f>
        <v>0</v>
      </c>
      <c r="AT278" s="120">
        <f>AS278-AU278</f>
        <v>-356.712328767123</v>
      </c>
      <c r="AU278" s="120">
        <f>AU279+AU285+AU291+AU297+AU303+AU309+AU315+AU321+AU327+AU333</f>
        <v>356.712328767123</v>
      </c>
      <c r="AV278" s="120">
        <f>VLOOKUP($C278,'1 预算编制表单'!$C:$BJ,51,FALSE)</f>
        <v>0</v>
      </c>
      <c r="AW278" s="120">
        <f>AV278-AX278</f>
        <v>-345.205479452055</v>
      </c>
      <c r="AX278" s="120">
        <f>AX279+AX285+AX291+AX297+AX303+AX309+AX315+AX321+AX327+AX333</f>
        <v>345.205479452055</v>
      </c>
      <c r="AY278" s="120">
        <f>VLOOKUP($C278,'1 预算编制表单'!$C:$BJ,54,FALSE)</f>
        <v>0</v>
      </c>
      <c r="AZ278" s="120">
        <f>AY278-BA278</f>
        <v>-356.712328767123</v>
      </c>
      <c r="BA278" s="120">
        <f>BA279+BA285+BA291+BA297+BA303+BA309+BA315+BA321+BA327+BA333</f>
        <v>356.712328767123</v>
      </c>
      <c r="BB278" s="120">
        <f>VLOOKUP($C278,'1 预算编制表单'!$C:$BJ,57,FALSE)</f>
        <v>0</v>
      </c>
      <c r="BC278" s="120">
        <f>BB278-BD278</f>
        <v>-345.205479452055</v>
      </c>
      <c r="BD278" s="120">
        <f>BD279+BD285+BD291+BD297+BD303+BD309+BD315+BD321+BD327+BD333</f>
        <v>345.205479452055</v>
      </c>
      <c r="BE278" s="120">
        <f>VLOOKUP($C278,'1 预算编制表单'!$C:$BJ,60,FALSE)</f>
        <v>0</v>
      </c>
      <c r="BF278" s="120">
        <f>BE278-BG278</f>
        <v>-356.712328767123</v>
      </c>
      <c r="BG278" s="120">
        <f>BG279+BG285+BG291+BG297+BG303+BG309+BG315+BG321+BG327+BG333</f>
        <v>356.712328767123</v>
      </c>
      <c r="BH278" s="120">
        <f>VLOOKUP($C278,'1 预算编制表单'!$C:$BJ,27,FALSE)</f>
        <v>0</v>
      </c>
      <c r="BI278" s="120">
        <f>BH278-BJ278</f>
        <v>-356.712328767123</v>
      </c>
      <c r="BJ278" s="120">
        <f>BJ279+BJ285+BJ291+BJ297+BJ303+BJ309+BJ315+BJ321+BJ327+BJ333</f>
        <v>356.712328767123</v>
      </c>
      <c r="BK278" s="120">
        <f>VLOOKUP($C278,'1 预算编制表单'!$C:$BJ,30,FALSE)</f>
        <v>0</v>
      </c>
      <c r="BL278" s="120">
        <f>BK278-BM278</f>
        <v>-322.191780821918</v>
      </c>
      <c r="BM278" s="120">
        <f>BM279+BM285+BM291+BM297+BM303+BM309+BM315+BM321+BM327+BM333</f>
        <v>322.191780821918</v>
      </c>
      <c r="BN278" s="120">
        <f>VLOOKUP($C278,'1 预算编制表单'!$C:$BJ,33,FALSE)</f>
        <v>0</v>
      </c>
      <c r="BO278" s="120">
        <f>BN278-BP278</f>
        <v>-356.712328767123</v>
      </c>
      <c r="BP278" s="120">
        <f>BP279+BP285+BP291+BP297+BP303+BP309+BP315+BP321+BP327+BP333</f>
        <v>356.712328767123</v>
      </c>
      <c r="BQ278" s="120">
        <f>VLOOKUP($C278,'1 预算编制表单'!$C:$BJ,36,FALSE)</f>
        <v>0</v>
      </c>
      <c r="BR278" s="120">
        <f>BQ278-BS278</f>
        <v>-345.205479452055</v>
      </c>
      <c r="BS278" s="120">
        <f>BS279+BS285+BS291+BS297+BS303+BS309+BS315+BS321+BS327+BS333</f>
        <v>345.205479452055</v>
      </c>
      <c r="BT278" s="120">
        <f>VLOOKUP($C278,'1 预算编制表单'!$C:$BJ,39,FALSE)</f>
        <v>0</v>
      </c>
      <c r="BU278" s="120">
        <f>BT278-BV278</f>
        <v>-356.712328767123</v>
      </c>
      <c r="BV278" s="120">
        <f>BV279+BV285+BV291+BV297+BV303+BV309+BV315+BV321+BV327+BV333</f>
        <v>356.712328767123</v>
      </c>
      <c r="BW278" s="120">
        <f>VLOOKUP($C278,'1 预算编制表单'!$C:$BJ,42,FALSE)</f>
        <v>0</v>
      </c>
      <c r="BX278" s="120">
        <f>BW278-BY278</f>
        <v>0</v>
      </c>
      <c r="BY278" s="120">
        <f>BY279+BY285+BY291+BY297+BY303+BY309+BY315+BY321+BY327+BY333</f>
        <v>0</v>
      </c>
      <c r="BZ278" s="120">
        <f>VLOOKUP($C278,'1 预算编制表单'!$C:$BJ,45,FALSE)</f>
        <v>0</v>
      </c>
      <c r="CA278" s="120">
        <f>BZ278-CB278</f>
        <v>0</v>
      </c>
      <c r="CB278" s="120">
        <f>CB279+CB285+CB291+CB297+CB303+CB309+CB315+CB321+CB327+CB333</f>
        <v>0</v>
      </c>
      <c r="CC278" s="120">
        <f>VLOOKUP($C278,'1 预算编制表单'!$C:$BJ,48,FALSE)</f>
        <v>0</v>
      </c>
      <c r="CD278" s="120">
        <f>CC278-CE278</f>
        <v>0</v>
      </c>
      <c r="CE278" s="120">
        <f>CE279+CE285+CE291+CE297+CE303+CE309+CE315+CE321+CE327+CE333</f>
        <v>0</v>
      </c>
      <c r="CF278" s="120">
        <f>VLOOKUP($C278,'1 预算编制表单'!$C:$BJ,51,FALSE)</f>
        <v>0</v>
      </c>
      <c r="CG278" s="120">
        <f>CF278-CH278</f>
        <v>0</v>
      </c>
      <c r="CH278" s="120">
        <f>CH279+CH285+CH291+CH297+CH303+CH309+CH315+CH321+CH327+CH333</f>
        <v>0</v>
      </c>
      <c r="CI278" s="120">
        <f>VLOOKUP($C278,'1 预算编制表单'!$C:$BJ,54,FALSE)</f>
        <v>0</v>
      </c>
      <c r="CJ278" s="120">
        <f>CI278-CK278</f>
        <v>0</v>
      </c>
      <c r="CK278" s="120">
        <f>CK279+CK285+CK291+CK297+CK303+CK309+CK315+CK321+CK327+CK333</f>
        <v>0</v>
      </c>
      <c r="CL278" s="120">
        <f>VLOOKUP($C278,'1 预算编制表单'!$C:$BJ,57,FALSE)</f>
        <v>0</v>
      </c>
      <c r="CM278" s="120">
        <f>CL278-CN278</f>
        <v>0</v>
      </c>
      <c r="CN278" s="120">
        <f>CN279+CN285+CN291+CN297+CN303+CN309+CN315+CN321+CN327+CN333</f>
        <v>0</v>
      </c>
      <c r="CO278" s="120">
        <f>VLOOKUP($C278,'1 预算编制表单'!$C:$BJ,60,FALSE)</f>
        <v>0</v>
      </c>
      <c r="CP278" s="120">
        <f>CO278-CQ278</f>
        <v>0</v>
      </c>
      <c r="CQ278" s="120">
        <f>CQ279+CQ285+CQ291+CQ297+CQ303+CQ309+CQ315+CQ321+CQ327+CQ333</f>
        <v>0</v>
      </c>
    </row>
    <row r="279" ht="24" customHeight="1" outlineLevel="3" spans="1:95">
      <c r="A279" s="121"/>
      <c r="B279" s="122" t="s">
        <v>784</v>
      </c>
      <c r="C279" s="123" t="s">
        <v>1230</v>
      </c>
      <c r="D279" s="121" t="s">
        <v>1231</v>
      </c>
      <c r="E279" s="122" t="s">
        <v>1232</v>
      </c>
      <c r="F279" s="122"/>
      <c r="G279" s="122" t="s">
        <v>928</v>
      </c>
      <c r="H279" s="124">
        <f>X279+AA279+AD279+AG279+AJ279+AM279+AP279+AS279+AV279+AY279+BB279+BE279</f>
        <v>0</v>
      </c>
      <c r="I279" s="124">
        <f>Y279+AB279+AE279+AH279+AK279+AN279+AQ279+AT279+AW279+AZ279+BC279+BF279</f>
        <v>0</v>
      </c>
      <c r="J279" s="124">
        <f t="shared" si="3131"/>
        <v>0</v>
      </c>
      <c r="K279" s="124"/>
      <c r="L279" s="152"/>
      <c r="M279" s="152"/>
      <c r="N279" s="124"/>
      <c r="O279" s="124"/>
      <c r="P279" s="124"/>
      <c r="Q279" s="124"/>
      <c r="R279" s="124"/>
      <c r="S279" s="124"/>
      <c r="T279" s="124"/>
      <c r="U279" s="124"/>
      <c r="V279" s="124"/>
      <c r="W279" s="124"/>
      <c r="X279" s="124">
        <f>VLOOKUP($C279,'1 预算编制表单'!$C:$BJ,27,FALSE)</f>
        <v>0</v>
      </c>
      <c r="Y279" s="124">
        <f>X279-Z279</f>
        <v>0</v>
      </c>
      <c r="Z279" s="124">
        <f>SUM(Z280:Z284)</f>
        <v>0</v>
      </c>
      <c r="AA279" s="124">
        <f>VLOOKUP($C279,'1 预算编制表单'!$C:$BJ,30,FALSE)</f>
        <v>0</v>
      </c>
      <c r="AB279" s="124">
        <f>AA279-AC279</f>
        <v>0</v>
      </c>
      <c r="AC279" s="124">
        <f>SUM(AC280:AC284)</f>
        <v>0</v>
      </c>
      <c r="AD279" s="124">
        <f>VLOOKUP($C279,'1 预算编制表单'!$C:$BJ,33,FALSE)</f>
        <v>0</v>
      </c>
      <c r="AE279" s="124">
        <f>AD279-AF279</f>
        <v>0</v>
      </c>
      <c r="AF279" s="124">
        <f>SUM(AF280:AF284)</f>
        <v>0</v>
      </c>
      <c r="AG279" s="124">
        <f>VLOOKUP($C279,'1 预算编制表单'!$C:$BJ,36,FALSE)</f>
        <v>0</v>
      </c>
      <c r="AH279" s="124">
        <f>AG279-AI279</f>
        <v>0</v>
      </c>
      <c r="AI279" s="124">
        <f>SUM(AI280:AI284)</f>
        <v>0</v>
      </c>
      <c r="AJ279" s="124">
        <f>VLOOKUP($C279,'1 预算编制表单'!$C:$BJ,39,FALSE)</f>
        <v>0</v>
      </c>
      <c r="AK279" s="124">
        <f>AJ279-AL279</f>
        <v>0</v>
      </c>
      <c r="AL279" s="124">
        <f>SUM(AL280:AL284)</f>
        <v>0</v>
      </c>
      <c r="AM279" s="124">
        <f>VLOOKUP($C279,'1 预算编制表单'!$C:$BJ,42,FALSE)</f>
        <v>0</v>
      </c>
      <c r="AN279" s="124">
        <f>AM279-AO279</f>
        <v>0</v>
      </c>
      <c r="AO279" s="124">
        <f>SUM(AO280:AO284)</f>
        <v>0</v>
      </c>
      <c r="AP279" s="124">
        <f>VLOOKUP($C279,'1 预算编制表单'!$C:$BJ,45,FALSE)</f>
        <v>0</v>
      </c>
      <c r="AQ279" s="124">
        <f>AP279-AR279</f>
        <v>0</v>
      </c>
      <c r="AR279" s="124">
        <f>SUM(AR280:AR284)</f>
        <v>0</v>
      </c>
      <c r="AS279" s="124">
        <f>VLOOKUP($C279,'1 预算编制表单'!$C:$BJ,48,FALSE)</f>
        <v>0</v>
      </c>
      <c r="AT279" s="124">
        <f>AS279-AU279</f>
        <v>0</v>
      </c>
      <c r="AU279" s="124">
        <f>SUM(AU280:AU284)</f>
        <v>0</v>
      </c>
      <c r="AV279" s="124">
        <f>VLOOKUP($C279,'1 预算编制表单'!$C:$BJ,51,FALSE)</f>
        <v>0</v>
      </c>
      <c r="AW279" s="124">
        <f>AV279-AX279</f>
        <v>0</v>
      </c>
      <c r="AX279" s="124">
        <f>SUM(AX280:AX284)</f>
        <v>0</v>
      </c>
      <c r="AY279" s="124">
        <f>VLOOKUP($C279,'1 预算编制表单'!$C:$BJ,54,FALSE)</f>
        <v>0</v>
      </c>
      <c r="AZ279" s="124">
        <f>AY279-BA279</f>
        <v>0</v>
      </c>
      <c r="BA279" s="124">
        <f>SUM(BA280:BA284)</f>
        <v>0</v>
      </c>
      <c r="BB279" s="124">
        <f>VLOOKUP($C279,'1 预算编制表单'!$C:$BJ,57,FALSE)</f>
        <v>0</v>
      </c>
      <c r="BC279" s="124">
        <f>BB279-BD279</f>
        <v>0</v>
      </c>
      <c r="BD279" s="124">
        <f>SUM(BD280:BD284)</f>
        <v>0</v>
      </c>
      <c r="BE279" s="124">
        <f>VLOOKUP($C279,'1 预算编制表单'!$C:$BJ,60,FALSE)</f>
        <v>0</v>
      </c>
      <c r="BF279" s="124">
        <f>BE279-BG279</f>
        <v>0</v>
      </c>
      <c r="BG279" s="124">
        <f>SUM(BG280:BG284)</f>
        <v>0</v>
      </c>
      <c r="BH279" s="124">
        <f>VLOOKUP($C279,'1 预算编制表单'!$C:$BJ,27,FALSE)</f>
        <v>0</v>
      </c>
      <c r="BI279" s="124">
        <f>BH279-BJ279</f>
        <v>0</v>
      </c>
      <c r="BJ279" s="124">
        <f>SUM(BJ280:BJ284)</f>
        <v>0</v>
      </c>
      <c r="BK279" s="124">
        <f>VLOOKUP($C279,'1 预算编制表单'!$C:$BJ,30,FALSE)</f>
        <v>0</v>
      </c>
      <c r="BL279" s="124">
        <f>BK279-BM279</f>
        <v>0</v>
      </c>
      <c r="BM279" s="124">
        <f>SUM(BM280:BM284)</f>
        <v>0</v>
      </c>
      <c r="BN279" s="124">
        <f>VLOOKUP($C279,'1 预算编制表单'!$C:$BJ,33,FALSE)</f>
        <v>0</v>
      </c>
      <c r="BO279" s="124">
        <f>BN279-BP279</f>
        <v>0</v>
      </c>
      <c r="BP279" s="124">
        <f>SUM(BP280:BP284)</f>
        <v>0</v>
      </c>
      <c r="BQ279" s="124">
        <f>VLOOKUP($C279,'1 预算编制表单'!$C:$BJ,36,FALSE)</f>
        <v>0</v>
      </c>
      <c r="BR279" s="124">
        <f>BQ279-BS279</f>
        <v>0</v>
      </c>
      <c r="BS279" s="124">
        <f>SUM(BS280:BS284)</f>
        <v>0</v>
      </c>
      <c r="BT279" s="124">
        <f>VLOOKUP($C279,'1 预算编制表单'!$C:$BJ,39,FALSE)</f>
        <v>0</v>
      </c>
      <c r="BU279" s="124">
        <f>BT279-BV279</f>
        <v>0</v>
      </c>
      <c r="BV279" s="124">
        <f>SUM(BV280:BV284)</f>
        <v>0</v>
      </c>
      <c r="BW279" s="124">
        <f>VLOOKUP($C279,'1 预算编制表单'!$C:$BJ,42,FALSE)</f>
        <v>0</v>
      </c>
      <c r="BX279" s="124">
        <f>BW279-BY279</f>
        <v>0</v>
      </c>
      <c r="BY279" s="124">
        <f>SUM(BY280:BY284)</f>
        <v>0</v>
      </c>
      <c r="BZ279" s="124">
        <f>VLOOKUP($C279,'1 预算编制表单'!$C:$BJ,45,FALSE)</f>
        <v>0</v>
      </c>
      <c r="CA279" s="124">
        <f>BZ279-CB279</f>
        <v>0</v>
      </c>
      <c r="CB279" s="124">
        <f>SUM(CB280:CB284)</f>
        <v>0</v>
      </c>
      <c r="CC279" s="124">
        <f>VLOOKUP($C279,'1 预算编制表单'!$C:$BJ,48,FALSE)</f>
        <v>0</v>
      </c>
      <c r="CD279" s="124">
        <f>CC279-CE279</f>
        <v>0</v>
      </c>
      <c r="CE279" s="124">
        <f>SUM(CE280:CE284)</f>
        <v>0</v>
      </c>
      <c r="CF279" s="124">
        <f>VLOOKUP($C279,'1 预算编制表单'!$C:$BJ,51,FALSE)</f>
        <v>0</v>
      </c>
      <c r="CG279" s="124">
        <f>CF279-CH279</f>
        <v>0</v>
      </c>
      <c r="CH279" s="124">
        <f>SUM(CH280:CH284)</f>
        <v>0</v>
      </c>
      <c r="CI279" s="124">
        <f>VLOOKUP($C279,'1 预算编制表单'!$C:$BJ,54,FALSE)</f>
        <v>0</v>
      </c>
      <c r="CJ279" s="124">
        <f>CI279-CK279</f>
        <v>0</v>
      </c>
      <c r="CK279" s="124">
        <f>SUM(CK280:CK284)</f>
        <v>0</v>
      </c>
      <c r="CL279" s="124">
        <f>VLOOKUP($C279,'1 预算编制表单'!$C:$BJ,57,FALSE)</f>
        <v>0</v>
      </c>
      <c r="CM279" s="124">
        <f>CL279-CN279</f>
        <v>0</v>
      </c>
      <c r="CN279" s="124">
        <f>SUM(CN280:CN284)</f>
        <v>0</v>
      </c>
      <c r="CO279" s="124">
        <f>VLOOKUP($C279,'1 预算编制表单'!$C:$BJ,60,FALSE)</f>
        <v>0</v>
      </c>
      <c r="CP279" s="124">
        <f>CO279-CQ279</f>
        <v>0</v>
      </c>
      <c r="CQ279" s="124">
        <f>SUM(CQ280:CQ284)</f>
        <v>0</v>
      </c>
    </row>
    <row r="280" s="86" customFormat="1" ht="24" customHeight="1" outlineLevel="4" spans="1:95">
      <c r="A280" s="125"/>
      <c r="B280" s="126"/>
      <c r="C280" s="127"/>
      <c r="D280" s="125"/>
      <c r="E280" s="126"/>
      <c r="F280" s="126"/>
      <c r="G280" s="126"/>
      <c r="H280" s="128"/>
      <c r="I280" s="128"/>
      <c r="J280" s="128">
        <f t="shared" si="3131"/>
        <v>0</v>
      </c>
      <c r="K280" s="128">
        <v>1</v>
      </c>
      <c r="L280" s="153"/>
      <c r="M280" s="154">
        <f>IFERROR(VLOOKUP($L280,'2-2 引出数据_合同数据仓库'!$B$2:$BP$10000,3,FALSE),0)</f>
        <v>0</v>
      </c>
      <c r="N280" s="128"/>
      <c r="O280" s="154">
        <f>IFERROR(VLOOKUP((LEFT(VLOOKUP($L280,'2-2 引出数据_合同数据仓库'!$B$2:$BP$10000,64,FALSE),15)&amp;(RIGHT(VLOOKUP($L280,'2-2 引出数据_合同数据仓库'!$B$2:$BP$10000,64,FALSE),4)+1)),'2-2 引出数据_合同数据仓库'!$B$2:$BP$10000,3,FALSE),0)</f>
        <v>0</v>
      </c>
      <c r="P280" s="128"/>
      <c r="Q280" s="128">
        <f>IFERROR(VLOOKUP($L280,'2-2 引出数据_合同数据仓库'!$B$2:$BP$10000,28,FALSE),0)</f>
        <v>0</v>
      </c>
      <c r="R280" s="128">
        <f>IFERROR(VLOOKUP($L280,'2-2 引出数据_合同数据仓库'!$B$2:$BP$10000,29,FALSE),0)</f>
        <v>0</v>
      </c>
      <c r="S280" s="128">
        <f>IFERROR(VLOOKUP($L280,'2-2 引出数据_合同数据仓库'!$B$2:$BP$10000,4,FALSE),0)</f>
        <v>0</v>
      </c>
      <c r="T280" s="128"/>
      <c r="U280" s="128">
        <f>IFERROR(VLOOKUP($L280,'2-2 引出数据_合同数据仓库'!$B$2:$BP$10000,15,FALSE),0)</f>
        <v>0</v>
      </c>
      <c r="V280" s="128">
        <f t="shared" ref="V280:V283" si="3277">U280/(S280-R280+1)*365</f>
        <v>0</v>
      </c>
      <c r="W280" s="128"/>
      <c r="X280" s="160">
        <v>45658</v>
      </c>
      <c r="Y280" s="160">
        <f t="shared" ref="Y280:Y283" si="3278">X280+30</f>
        <v>45688</v>
      </c>
      <c r="Z280" s="164">
        <f t="shared" ref="Z280:Z283" si="3279">IFERROR(IF(($R280-Y280)&gt;=0,0,IF(($S280-X280)&lt;0,0,IF(AND(($S280-Y280)&gt;0,(X280-$R280)&gt;0),$V280/365*(Y280-X280+1),IF(AND(($S280-Y280)&lt;=0,(X280-$R280)&gt;0),$V280/365*($S280-X280+1),$V280/365*(Y280-$R280+1))))),0)</f>
        <v>0</v>
      </c>
      <c r="AA280" s="160">
        <f t="shared" ref="AA280:AA283" si="3280">Y280+1</f>
        <v>45689</v>
      </c>
      <c r="AB280" s="160">
        <f t="shared" ref="AB280:AB283" si="3281">AA280+27</f>
        <v>45716</v>
      </c>
      <c r="AC280" s="164">
        <f t="shared" ref="AC280:AC283" si="3282">IFERROR(IF(($R280-AB280)&gt;=0,0,IF(($S280-AA280)&lt;0,0,IF(AND(($S280-AB280)&gt;0,(AA280-$R280)&gt;0),$V280/365*(AB280-AA280+1),IF(AND(($S280-AB280)&lt;=0,(AA280-$R280)&gt;0),$V280/365*($S280-AA280+1),$V280/365*(AB280-$R280+1))))),0)</f>
        <v>0</v>
      </c>
      <c r="AD280" s="160">
        <f t="shared" ref="AD280:AD283" si="3283">AB280+1</f>
        <v>45717</v>
      </c>
      <c r="AE280" s="160">
        <f t="shared" ref="AE280:AE283" si="3284">AD280+30</f>
        <v>45747</v>
      </c>
      <c r="AF280" s="164">
        <f t="shared" ref="AF280:AF283" si="3285">IFERROR(IF(($R280-AE280)&gt;=0,0,IF(($S280-AD280)&lt;0,0,IF(AND(($S280-AE280)&gt;0,(AD280-$R280)&gt;0),$V280/365*(AE280-AD280+1),IF(AND(($S280-AE280)&lt;=0,(AD280-$R280)&gt;0),$V280/365*($S280-AD280+1),$V280/365*(AE280-$R280+1))))),0)</f>
        <v>0</v>
      </c>
      <c r="AG280" s="160">
        <f t="shared" ref="AG280:AG283" si="3286">AE280+1</f>
        <v>45748</v>
      </c>
      <c r="AH280" s="160">
        <f t="shared" ref="AH280:AH283" si="3287">AG280+29</f>
        <v>45777</v>
      </c>
      <c r="AI280" s="164">
        <f t="shared" ref="AI280:AI283" si="3288">IFERROR(IF(($R280-AH280)&gt;=0,0,IF(($S280-AG280)&lt;0,0,IF(AND(($S280-AH280)&gt;0,(AG280-$R280)&gt;0),$V280/365*(AH280-AG280+1),IF(AND(($S280-AH280)&lt;=0,(AG280-$R280)&gt;0),$V280/365*($S280-AG280+1),$V280/365*(AH280-$R280+1))))),0)</f>
        <v>0</v>
      </c>
      <c r="AJ280" s="160">
        <f t="shared" ref="AJ280:AJ283" si="3289">AH280+1</f>
        <v>45778</v>
      </c>
      <c r="AK280" s="160">
        <f t="shared" ref="AK280:AK283" si="3290">AJ280+30</f>
        <v>45808</v>
      </c>
      <c r="AL280" s="164">
        <f t="shared" ref="AL280:AL283" si="3291">IFERROR(IF(($R280-AK280)&gt;=0,0,IF(($S280-AJ280)&lt;0,0,IF(AND(($S280-AK280)&gt;0,(AJ280-$R280)&gt;0),$V280/365*(AK280-AJ280+1),IF(AND(($S280-AK280)&lt;=0,(AJ280-$R280)&gt;0),$V280/365*($S280-AJ280+1),$V280/365*(AK280-$R280+1))))),0)</f>
        <v>0</v>
      </c>
      <c r="AM280" s="160">
        <f t="shared" ref="AM280:AM283" si="3292">AK280+1</f>
        <v>45809</v>
      </c>
      <c r="AN280" s="160">
        <f t="shared" ref="AN280:AN283" si="3293">AM280+29</f>
        <v>45838</v>
      </c>
      <c r="AO280" s="164">
        <f t="shared" ref="AO280:AO283" si="3294">IFERROR(IF(($R280-AN280)&gt;=0,0,IF(($S280-AM280)&lt;0,0,IF(AND(($S280-AN280)&gt;0,(AM280-$R280)&gt;0),$V280/365*(AN280-AM280+1),IF(AND(($S280-AN280)&lt;=0,(AM280-$R280)&gt;0),$V280/365*($S280-AM280+1),$V280/365*(AN280-$R280+1))))),0)</f>
        <v>0</v>
      </c>
      <c r="AP280" s="160">
        <f t="shared" ref="AP280:AP283" si="3295">AN280+1</f>
        <v>45839</v>
      </c>
      <c r="AQ280" s="160">
        <f t="shared" ref="AQ280:AQ283" si="3296">AP280+30</f>
        <v>45869</v>
      </c>
      <c r="AR280" s="164">
        <f t="shared" ref="AR280:AR283" si="3297">IFERROR(IF(($R280-AQ280)&gt;=0,0,IF(($S280-AP280)&lt;0,0,IF(AND(($S280-AQ280)&gt;0,(AP280-$R280)&gt;0),$V280/365*(AQ280-AP280+1),IF(AND(($S280-AQ280)&lt;=0,(AP280-$R280)&gt;0),$V280/365*($S280-AP280+1),$V280/365*(AQ280-$R280+1))))),0)</f>
        <v>0</v>
      </c>
      <c r="AS280" s="160">
        <f t="shared" ref="AS280:AS283" si="3298">AQ280+1</f>
        <v>45870</v>
      </c>
      <c r="AT280" s="160">
        <f t="shared" ref="AT280:AT283" si="3299">AS280+30</f>
        <v>45900</v>
      </c>
      <c r="AU280" s="164">
        <f t="shared" ref="AU280:AU283" si="3300">IFERROR(IF(($R280-AT280)&gt;=0,0,IF(($S280-AS280)&lt;0,0,IF(AND(($S280-AT280)&gt;0,(AS280-$R280)&gt;0),$V280/365*(AT280-AS280+1),IF(AND(($S280-AT280)&lt;=0,(AS280-$R280)&gt;0),$V280/365*($S280-AS280+1),$V280/365*(AT280-$R280+1))))),0)</f>
        <v>0</v>
      </c>
      <c r="AV280" s="160">
        <f t="shared" ref="AV280:AV283" si="3301">AT280+1</f>
        <v>45901</v>
      </c>
      <c r="AW280" s="160">
        <f t="shared" ref="AW280:AW283" si="3302">AV280+29</f>
        <v>45930</v>
      </c>
      <c r="AX280" s="164">
        <f t="shared" ref="AX280:AX283" si="3303">IFERROR(IF(($R280-AW280)&gt;=0,0,IF(($S280-AV280)&lt;0,0,IF(AND(($S280-AW280)&gt;0,(AV280-$R280)&gt;0),$V280/365*(AW280-AV280+1),IF(AND(($S280-AW280)&lt;=0,(AV280-$R280)&gt;0),$V280/365*($S280-AV280+1),$V280/365*(AW280-$R280+1))))),0)</f>
        <v>0</v>
      </c>
      <c r="AY280" s="160">
        <f t="shared" ref="AY280:AY283" si="3304">AW280+1</f>
        <v>45931</v>
      </c>
      <c r="AZ280" s="160">
        <f t="shared" ref="AZ280:AZ283" si="3305">AY280+30</f>
        <v>45961</v>
      </c>
      <c r="BA280" s="164">
        <f t="shared" ref="BA280:BA283" si="3306">IFERROR(IF(($R280-AZ280)&gt;=0,0,IF(($S280-AY280)&lt;0,0,IF(AND(($S280-AZ280)&gt;0,(AY280-$R280)&gt;0),$V280/365*(AZ280-AY280+1),IF(AND(($S280-AZ280)&lt;=0,(AY280-$R280)&gt;0),$V280/365*($S280-AY280+1),$V280/365*(AZ280-$R280+1))))),0)</f>
        <v>0</v>
      </c>
      <c r="BB280" s="160">
        <f t="shared" ref="BB280:BB283" si="3307">AZ280+1</f>
        <v>45962</v>
      </c>
      <c r="BC280" s="160">
        <f t="shared" ref="BC280:BC283" si="3308">BB280+29</f>
        <v>45991</v>
      </c>
      <c r="BD280" s="164">
        <f t="shared" ref="BD280:BD283" si="3309">IFERROR(IF(($R280-BC280)&gt;=0,0,IF(($S280-BB280)&lt;0,0,IF(AND(($S280-BC280)&gt;0,(BB280-$R280)&gt;0),$V280/365*(BC280-BB280+1),IF(AND(($S280-BC280)&lt;=0,(BB280-$R280)&gt;0),$V280/365*($S280-BB280+1),$V280/365*(BC280-$R280+1))))),0)</f>
        <v>0</v>
      </c>
      <c r="BE280" s="160">
        <f t="shared" ref="BE280:BE283" si="3310">BC280+1</f>
        <v>45992</v>
      </c>
      <c r="BF280" s="160">
        <f t="shared" ref="BF280:BF283" si="3311">BE280+30</f>
        <v>46022</v>
      </c>
      <c r="BG280" s="164">
        <f t="shared" ref="BG280:BG283" si="3312">IFERROR(IF(($R280-BF280)&gt;=0,0,IF(($S280-BE280)&lt;0,0,IF(AND(($S280-BF280)&gt;0,(BE280-$R280)&gt;0),$V280/365*(BF280-BE280+1),IF(AND(($S280-BF280)&lt;=0,(BE280-$R280)&gt;0),$V280/365*($S280-BE280+1),$V280/365*(BF280-$R280+1))))),0)</f>
        <v>0</v>
      </c>
      <c r="BH280" s="160">
        <v>46023</v>
      </c>
      <c r="BI280" s="160">
        <f t="shared" ref="BI280:BI283" si="3313">BH280+30</f>
        <v>46053</v>
      </c>
      <c r="BJ280" s="164">
        <f t="shared" ref="BJ280:BJ283" si="3314">IFERROR(IF(($R280-BI280)&gt;=0,0,IF(($S280-BH280)&lt;0,0,IF(AND(($S280-BI280)&gt;0,(BH280-$R280)&gt;0),$V280/365*(BI280-BH280+1),IF(AND(($S280-BI280)&lt;=0,(BH280-$R280)&gt;0),$V280/365*($S280-BH280+1),$V280/365*(BI280-$R280+1))))),0)</f>
        <v>0</v>
      </c>
      <c r="BK280" s="160">
        <f t="shared" ref="BK280:BK283" si="3315">BI280+1</f>
        <v>46054</v>
      </c>
      <c r="BL280" s="160">
        <f t="shared" ref="BL280:BL283" si="3316">BK280+27</f>
        <v>46081</v>
      </c>
      <c r="BM280" s="164">
        <f t="shared" ref="BM280:BM283" si="3317">IFERROR(IF(($R280-BL280)&gt;=0,0,IF(($S280-BK280)&lt;0,0,IF(AND(($S280-BL280)&gt;0,(BK280-$R280)&gt;0),$V280/365*(BL280-BK280+1),IF(AND(($S280-BL280)&lt;=0,(BK280-$R280)&gt;0),$V280/365*($S280-BK280+1),$V280/365*(BL280-$R280+1))))),0)</f>
        <v>0</v>
      </c>
      <c r="BN280" s="160">
        <f t="shared" ref="BN280:BN283" si="3318">BL280+1</f>
        <v>46082</v>
      </c>
      <c r="BO280" s="160">
        <f t="shared" ref="BO280:BO283" si="3319">BN280+30</f>
        <v>46112</v>
      </c>
      <c r="BP280" s="164">
        <f t="shared" ref="BP280:BP283" si="3320">IFERROR(IF(($R280-BO280)&gt;=0,0,IF(($S280-BN280)&lt;0,0,IF(AND(($S280-BO280)&gt;0,(BN280-$R280)&gt;0),$V280/365*(BO280-BN280+1),IF(AND(($S280-BO280)&lt;=0,(BN280-$R280)&gt;0),$V280/365*($S280-BN280+1),$V280/365*(BO280-$R280+1))))),0)</f>
        <v>0</v>
      </c>
      <c r="BQ280" s="160">
        <f t="shared" ref="BQ280:BQ283" si="3321">BO280+1</f>
        <v>46113</v>
      </c>
      <c r="BR280" s="160">
        <f t="shared" ref="BR280:BR283" si="3322">BQ280+29</f>
        <v>46142</v>
      </c>
      <c r="BS280" s="164">
        <f t="shared" ref="BS280:BS283" si="3323">IFERROR(IF(($R280-BR280)&gt;=0,0,IF(($S280-BQ280)&lt;0,0,IF(AND(($S280-BR280)&gt;0,(BQ280-$R280)&gt;0),$V280/365*(BR280-BQ280+1),IF(AND(($S280-BR280)&lt;=0,(BQ280-$R280)&gt;0),$V280/365*($S280-BQ280+1),$V280/365*(BR280-$R280+1))))),0)</f>
        <v>0</v>
      </c>
      <c r="BT280" s="160">
        <f t="shared" ref="BT280:BT283" si="3324">BR280+1</f>
        <v>46143</v>
      </c>
      <c r="BU280" s="160">
        <f t="shared" ref="BU280:BU283" si="3325">BT280+30</f>
        <v>46173</v>
      </c>
      <c r="BV280" s="164">
        <f t="shared" ref="BV280:BV283" si="3326">IFERROR(IF(($R280-BU280)&gt;=0,0,IF(($S280-BT280)&lt;0,0,IF(AND(($S280-BU280)&gt;0,(BT280-$R280)&gt;0),$V280/365*(BU280-BT280+1),IF(AND(($S280-BU280)&lt;=0,(BT280-$R280)&gt;0),$V280/365*($S280-BT280+1),$V280/365*(BU280-$R280+1))))),0)</f>
        <v>0</v>
      </c>
      <c r="BW280" s="160">
        <f t="shared" ref="BW280:BW283" si="3327">BU280+1</f>
        <v>46174</v>
      </c>
      <c r="BX280" s="160">
        <f t="shared" ref="BX280:BX283" si="3328">BW280+29</f>
        <v>46203</v>
      </c>
      <c r="BY280" s="164">
        <f t="shared" ref="BY280:BY283" si="3329">IFERROR(IF(($R280-BX280)&gt;=0,0,IF(($S280-BW280)&lt;0,0,IF(AND(($S280-BX280)&gt;0,(BW280-$R280)&gt;0),$V280/365*(BX280-BW280+1),IF(AND(($S280-BX280)&lt;=0,(BW280-$R280)&gt;0),$V280/365*($S280-BW280+1),$V280/365*(BX280-$R280+1))))),0)</f>
        <v>0</v>
      </c>
      <c r="BZ280" s="160">
        <f t="shared" ref="BZ280:BZ283" si="3330">BX280+1</f>
        <v>46204</v>
      </c>
      <c r="CA280" s="160">
        <f t="shared" ref="CA280:CA283" si="3331">BZ280+30</f>
        <v>46234</v>
      </c>
      <c r="CB280" s="164">
        <f t="shared" ref="CB280:CB283" si="3332">IFERROR(IF(($R280-CA280)&gt;=0,0,IF(($S280-BZ280)&lt;0,0,IF(AND(($S280-CA280)&gt;0,(BZ280-$R280)&gt;0),$V280/365*(CA280-BZ280+1),IF(AND(($S280-CA280)&lt;=0,(BZ280-$R280)&gt;0),$V280/365*($S280-BZ280+1),$V280/365*(CA280-$R280+1))))),0)</f>
        <v>0</v>
      </c>
      <c r="CC280" s="160">
        <f t="shared" ref="CC280:CC283" si="3333">CA280+1</f>
        <v>46235</v>
      </c>
      <c r="CD280" s="160">
        <f t="shared" ref="CD280:CD283" si="3334">CC280+30</f>
        <v>46265</v>
      </c>
      <c r="CE280" s="164">
        <f t="shared" ref="CE280:CE283" si="3335">IFERROR(IF(($R280-CD280)&gt;=0,0,IF(($S280-CC280)&lt;0,0,IF(AND(($S280-CD280)&gt;0,(CC280-$R280)&gt;0),$V280/365*(CD280-CC280+1),IF(AND(($S280-CD280)&lt;=0,(CC280-$R280)&gt;0),$V280/365*($S280-CC280+1),$V280/365*(CD280-$R280+1))))),0)</f>
        <v>0</v>
      </c>
      <c r="CF280" s="160">
        <f t="shared" ref="CF280:CF283" si="3336">CD280+1</f>
        <v>46266</v>
      </c>
      <c r="CG280" s="160">
        <f t="shared" ref="CG280:CG283" si="3337">CF280+29</f>
        <v>46295</v>
      </c>
      <c r="CH280" s="164">
        <f t="shared" ref="CH280:CH283" si="3338">IFERROR(IF(($R280-CG280)&gt;=0,0,IF(($S280-CF280)&lt;0,0,IF(AND(($S280-CG280)&gt;0,(CF280-$R280)&gt;0),$V280/365*(CG280-CF280+1),IF(AND(($S280-CG280)&lt;=0,(CF280-$R280)&gt;0),$V280/365*($S280-CF280+1),$V280/365*(CG280-$R280+1))))),0)</f>
        <v>0</v>
      </c>
      <c r="CI280" s="160">
        <f t="shared" ref="CI280:CI283" si="3339">CG280+1</f>
        <v>46296</v>
      </c>
      <c r="CJ280" s="160">
        <f t="shared" ref="CJ280:CJ283" si="3340">CI280+30</f>
        <v>46326</v>
      </c>
      <c r="CK280" s="164">
        <f t="shared" ref="CK280:CK283" si="3341">IFERROR(IF(($R280-CJ280)&gt;=0,0,IF(($S280-CI280)&lt;0,0,IF(AND(($S280-CJ280)&gt;0,(CI280-$R280)&gt;0),$V280/365*(CJ280-CI280+1),IF(AND(($S280-CJ280)&lt;=0,(CI280-$R280)&gt;0),$V280/365*($S280-CI280+1),$V280/365*(CJ280-$R280+1))))),0)</f>
        <v>0</v>
      </c>
      <c r="CL280" s="160">
        <f t="shared" ref="CL280:CL283" si="3342">CJ280+1</f>
        <v>46327</v>
      </c>
      <c r="CM280" s="160">
        <f t="shared" ref="CM280:CM283" si="3343">CL280+29</f>
        <v>46356</v>
      </c>
      <c r="CN280" s="164">
        <f t="shared" ref="CN280:CN283" si="3344">IFERROR(IF(($R280-CM280)&gt;=0,0,IF(($S280-CL280)&lt;0,0,IF(AND(($S280-CM280)&gt;0,(CL280-$R280)&gt;0),$V280/365*(CM280-CL280+1),IF(AND(($S280-CM280)&lt;=0,(CL280-$R280)&gt;0),$V280/365*($S280-CL280+1),$V280/365*(CM280-$R280+1))))),0)</f>
        <v>0</v>
      </c>
      <c r="CO280" s="160">
        <f t="shared" ref="CO280:CO283" si="3345">CM280+1</f>
        <v>46357</v>
      </c>
      <c r="CP280" s="160">
        <f t="shared" ref="CP280:CP283" si="3346">CO280+30</f>
        <v>46387</v>
      </c>
      <c r="CQ280" s="164">
        <f t="shared" ref="CQ280:CQ283" si="3347">IFERROR(IF(($R280-CP280)&gt;=0,0,IF(($S280-CO280)&lt;0,0,IF(AND(($S280-CP280)&gt;0,(CO280-$R280)&gt;0),$V280/365*(CP280-CO280+1),IF(AND(($S280-CP280)&lt;=0,(CO280-$R280)&gt;0),$V280/365*($S280-CO280+1),$V280/365*(CP280-$R280+1))))),0)</f>
        <v>0</v>
      </c>
    </row>
    <row r="281" s="86" customFormat="1" ht="24" customHeight="1" outlineLevel="4" spans="1:95">
      <c r="A281" s="125"/>
      <c r="B281" s="126"/>
      <c r="C281" s="127"/>
      <c r="D281" s="125"/>
      <c r="E281" s="126"/>
      <c r="F281" s="126"/>
      <c r="G281" s="126"/>
      <c r="H281" s="128"/>
      <c r="I281" s="128"/>
      <c r="J281" s="128">
        <f t="shared" si="3131"/>
        <v>0</v>
      </c>
      <c r="K281" s="128">
        <f t="shared" ref="K281:K283" si="3348">K280+1</f>
        <v>2</v>
      </c>
      <c r="L281" s="153"/>
      <c r="M281" s="154">
        <f>IFERROR(VLOOKUP($L281,'2-2 引出数据_合同数据仓库'!$B$2:$BP$10000,3,FALSE),0)</f>
        <v>0</v>
      </c>
      <c r="N281" s="128"/>
      <c r="O281" s="154">
        <f>IFERROR(VLOOKUP((LEFT(VLOOKUP($L281,'2-2 引出数据_合同数据仓库'!$B$2:$BP$10000,64,FALSE),15)&amp;(RIGHT(VLOOKUP($L281,'2-2 引出数据_合同数据仓库'!$B$2:$BP$10000,64,FALSE),4)+1)),'2-2 引出数据_合同数据仓库'!$B$2:$BP$10000,3,FALSE),0)</f>
        <v>0</v>
      </c>
      <c r="P281" s="128"/>
      <c r="Q281" s="128">
        <f>IFERROR(VLOOKUP($L281,'2-2 引出数据_合同数据仓库'!$B$2:$BP$10000,28,FALSE),0)</f>
        <v>0</v>
      </c>
      <c r="R281" s="128">
        <f>IFERROR(VLOOKUP($L281,'2-2 引出数据_合同数据仓库'!$B$2:$BP$10000,29,FALSE),0)</f>
        <v>0</v>
      </c>
      <c r="S281" s="128">
        <f>IFERROR(VLOOKUP($L281,'2-2 引出数据_合同数据仓库'!$B$2:$BP$10000,4,FALSE),0)</f>
        <v>0</v>
      </c>
      <c r="T281" s="128"/>
      <c r="U281" s="128">
        <f>IFERROR(VLOOKUP($L281,'2-2 引出数据_合同数据仓库'!$B$2:$BP$10000,15,FALSE),0)</f>
        <v>0</v>
      </c>
      <c r="V281" s="128">
        <f t="shared" si="3277"/>
        <v>0</v>
      </c>
      <c r="W281" s="128"/>
      <c r="X281" s="160">
        <v>45658</v>
      </c>
      <c r="Y281" s="160">
        <f t="shared" si="3278"/>
        <v>45688</v>
      </c>
      <c r="Z281" s="164">
        <f t="shared" si="3279"/>
        <v>0</v>
      </c>
      <c r="AA281" s="160">
        <f t="shared" si="3280"/>
        <v>45689</v>
      </c>
      <c r="AB281" s="160">
        <f t="shared" si="3281"/>
        <v>45716</v>
      </c>
      <c r="AC281" s="164">
        <f t="shared" si="3282"/>
        <v>0</v>
      </c>
      <c r="AD281" s="160">
        <f t="shared" si="3283"/>
        <v>45717</v>
      </c>
      <c r="AE281" s="160">
        <f t="shared" si="3284"/>
        <v>45747</v>
      </c>
      <c r="AF281" s="164">
        <f t="shared" si="3285"/>
        <v>0</v>
      </c>
      <c r="AG281" s="160">
        <f t="shared" si="3286"/>
        <v>45748</v>
      </c>
      <c r="AH281" s="160">
        <f t="shared" si="3287"/>
        <v>45777</v>
      </c>
      <c r="AI281" s="164">
        <f t="shared" si="3288"/>
        <v>0</v>
      </c>
      <c r="AJ281" s="160">
        <f t="shared" si="3289"/>
        <v>45778</v>
      </c>
      <c r="AK281" s="160">
        <f t="shared" si="3290"/>
        <v>45808</v>
      </c>
      <c r="AL281" s="164">
        <f t="shared" si="3291"/>
        <v>0</v>
      </c>
      <c r="AM281" s="160">
        <f t="shared" si="3292"/>
        <v>45809</v>
      </c>
      <c r="AN281" s="160">
        <f t="shared" si="3293"/>
        <v>45838</v>
      </c>
      <c r="AO281" s="164">
        <f t="shared" si="3294"/>
        <v>0</v>
      </c>
      <c r="AP281" s="160">
        <f t="shared" si="3295"/>
        <v>45839</v>
      </c>
      <c r="AQ281" s="160">
        <f t="shared" si="3296"/>
        <v>45869</v>
      </c>
      <c r="AR281" s="164">
        <f t="shared" si="3297"/>
        <v>0</v>
      </c>
      <c r="AS281" s="160">
        <f t="shared" si="3298"/>
        <v>45870</v>
      </c>
      <c r="AT281" s="160">
        <f t="shared" si="3299"/>
        <v>45900</v>
      </c>
      <c r="AU281" s="164">
        <f t="shared" si="3300"/>
        <v>0</v>
      </c>
      <c r="AV281" s="160">
        <f t="shared" si="3301"/>
        <v>45901</v>
      </c>
      <c r="AW281" s="160">
        <f t="shared" si="3302"/>
        <v>45930</v>
      </c>
      <c r="AX281" s="164">
        <f t="shared" si="3303"/>
        <v>0</v>
      </c>
      <c r="AY281" s="160">
        <f t="shared" si="3304"/>
        <v>45931</v>
      </c>
      <c r="AZ281" s="160">
        <f t="shared" si="3305"/>
        <v>45961</v>
      </c>
      <c r="BA281" s="164">
        <f t="shared" si="3306"/>
        <v>0</v>
      </c>
      <c r="BB281" s="160">
        <f t="shared" si="3307"/>
        <v>45962</v>
      </c>
      <c r="BC281" s="160">
        <f t="shared" si="3308"/>
        <v>45991</v>
      </c>
      <c r="BD281" s="164">
        <f t="shared" si="3309"/>
        <v>0</v>
      </c>
      <c r="BE281" s="160">
        <f t="shared" si="3310"/>
        <v>45992</v>
      </c>
      <c r="BF281" s="160">
        <f t="shared" si="3311"/>
        <v>46022</v>
      </c>
      <c r="BG281" s="164">
        <f t="shared" si="3312"/>
        <v>0</v>
      </c>
      <c r="BH281" s="160">
        <v>46023</v>
      </c>
      <c r="BI281" s="160">
        <f t="shared" si="3313"/>
        <v>46053</v>
      </c>
      <c r="BJ281" s="164">
        <f t="shared" si="3314"/>
        <v>0</v>
      </c>
      <c r="BK281" s="160">
        <f t="shared" si="3315"/>
        <v>46054</v>
      </c>
      <c r="BL281" s="160">
        <f t="shared" si="3316"/>
        <v>46081</v>
      </c>
      <c r="BM281" s="164">
        <f t="shared" si="3317"/>
        <v>0</v>
      </c>
      <c r="BN281" s="160">
        <f t="shared" si="3318"/>
        <v>46082</v>
      </c>
      <c r="BO281" s="160">
        <f t="shared" si="3319"/>
        <v>46112</v>
      </c>
      <c r="BP281" s="164">
        <f t="shared" si="3320"/>
        <v>0</v>
      </c>
      <c r="BQ281" s="160">
        <f t="shared" si="3321"/>
        <v>46113</v>
      </c>
      <c r="BR281" s="160">
        <f t="shared" si="3322"/>
        <v>46142</v>
      </c>
      <c r="BS281" s="164">
        <f t="shared" si="3323"/>
        <v>0</v>
      </c>
      <c r="BT281" s="160">
        <f t="shared" si="3324"/>
        <v>46143</v>
      </c>
      <c r="BU281" s="160">
        <f t="shared" si="3325"/>
        <v>46173</v>
      </c>
      <c r="BV281" s="164">
        <f t="shared" si="3326"/>
        <v>0</v>
      </c>
      <c r="BW281" s="160">
        <f t="shared" si="3327"/>
        <v>46174</v>
      </c>
      <c r="BX281" s="160">
        <f t="shared" si="3328"/>
        <v>46203</v>
      </c>
      <c r="BY281" s="164">
        <f t="shared" si="3329"/>
        <v>0</v>
      </c>
      <c r="BZ281" s="160">
        <f t="shared" si="3330"/>
        <v>46204</v>
      </c>
      <c r="CA281" s="160">
        <f t="shared" si="3331"/>
        <v>46234</v>
      </c>
      <c r="CB281" s="164">
        <f t="shared" si="3332"/>
        <v>0</v>
      </c>
      <c r="CC281" s="160">
        <f t="shared" si="3333"/>
        <v>46235</v>
      </c>
      <c r="CD281" s="160">
        <f t="shared" si="3334"/>
        <v>46265</v>
      </c>
      <c r="CE281" s="164">
        <f t="shared" si="3335"/>
        <v>0</v>
      </c>
      <c r="CF281" s="160">
        <f t="shared" si="3336"/>
        <v>46266</v>
      </c>
      <c r="CG281" s="160">
        <f t="shared" si="3337"/>
        <v>46295</v>
      </c>
      <c r="CH281" s="164">
        <f t="shared" si="3338"/>
        <v>0</v>
      </c>
      <c r="CI281" s="160">
        <f t="shared" si="3339"/>
        <v>46296</v>
      </c>
      <c r="CJ281" s="160">
        <f t="shared" si="3340"/>
        <v>46326</v>
      </c>
      <c r="CK281" s="164">
        <f t="shared" si="3341"/>
        <v>0</v>
      </c>
      <c r="CL281" s="160">
        <f t="shared" si="3342"/>
        <v>46327</v>
      </c>
      <c r="CM281" s="160">
        <f t="shared" si="3343"/>
        <v>46356</v>
      </c>
      <c r="CN281" s="164">
        <f t="shared" si="3344"/>
        <v>0</v>
      </c>
      <c r="CO281" s="160">
        <f t="shared" si="3345"/>
        <v>46357</v>
      </c>
      <c r="CP281" s="160">
        <f t="shared" si="3346"/>
        <v>46387</v>
      </c>
      <c r="CQ281" s="164">
        <f t="shared" si="3347"/>
        <v>0</v>
      </c>
    </row>
    <row r="282" s="86" customFormat="1" ht="24" customHeight="1" outlineLevel="4" spans="1:95">
      <c r="A282" s="125"/>
      <c r="B282" s="126"/>
      <c r="C282" s="127"/>
      <c r="D282" s="125"/>
      <c r="E282" s="126"/>
      <c r="F282" s="126"/>
      <c r="G282" s="126"/>
      <c r="H282" s="128"/>
      <c r="I282" s="128"/>
      <c r="J282" s="128">
        <f t="shared" si="3131"/>
        <v>0</v>
      </c>
      <c r="K282" s="128">
        <f t="shared" si="3348"/>
        <v>3</v>
      </c>
      <c r="L282" s="153"/>
      <c r="M282" s="154">
        <f>IFERROR(VLOOKUP($L282,'2-2 引出数据_合同数据仓库'!$B$2:$BP$10000,3,FALSE),0)</f>
        <v>0</v>
      </c>
      <c r="N282" s="128"/>
      <c r="O282" s="154">
        <f>IFERROR(VLOOKUP((LEFT(VLOOKUP($L282,'2-2 引出数据_合同数据仓库'!$B$2:$BP$10000,64,FALSE),15)&amp;(RIGHT(VLOOKUP($L282,'2-2 引出数据_合同数据仓库'!$B$2:$BP$10000,64,FALSE),4)+1)),'2-2 引出数据_合同数据仓库'!$B$2:$BP$10000,3,FALSE),0)</f>
        <v>0</v>
      </c>
      <c r="P282" s="128"/>
      <c r="Q282" s="128">
        <f>IFERROR(VLOOKUP($L282,'2-2 引出数据_合同数据仓库'!$B$2:$BP$10000,28,FALSE),0)</f>
        <v>0</v>
      </c>
      <c r="R282" s="128">
        <f>IFERROR(VLOOKUP($L282,'2-2 引出数据_合同数据仓库'!$B$2:$BP$10000,29,FALSE),0)</f>
        <v>0</v>
      </c>
      <c r="S282" s="128">
        <f>IFERROR(VLOOKUP($L282,'2-2 引出数据_合同数据仓库'!$B$2:$BP$10000,4,FALSE),0)</f>
        <v>0</v>
      </c>
      <c r="T282" s="128"/>
      <c r="U282" s="128">
        <f>IFERROR(VLOOKUP($L282,'2-2 引出数据_合同数据仓库'!$B$2:$BP$10000,15,FALSE),0)</f>
        <v>0</v>
      </c>
      <c r="V282" s="128">
        <f t="shared" si="3277"/>
        <v>0</v>
      </c>
      <c r="W282" s="128"/>
      <c r="X282" s="160">
        <v>45658</v>
      </c>
      <c r="Y282" s="160">
        <f t="shared" si="3278"/>
        <v>45688</v>
      </c>
      <c r="Z282" s="164">
        <f t="shared" si="3279"/>
        <v>0</v>
      </c>
      <c r="AA282" s="160">
        <f t="shared" si="3280"/>
        <v>45689</v>
      </c>
      <c r="AB282" s="160">
        <f t="shared" si="3281"/>
        <v>45716</v>
      </c>
      <c r="AC282" s="164">
        <f t="shared" si="3282"/>
        <v>0</v>
      </c>
      <c r="AD282" s="160">
        <f t="shared" si="3283"/>
        <v>45717</v>
      </c>
      <c r="AE282" s="160">
        <f t="shared" si="3284"/>
        <v>45747</v>
      </c>
      <c r="AF282" s="164">
        <f t="shared" si="3285"/>
        <v>0</v>
      </c>
      <c r="AG282" s="160">
        <f t="shared" si="3286"/>
        <v>45748</v>
      </c>
      <c r="AH282" s="160">
        <f t="shared" si="3287"/>
        <v>45777</v>
      </c>
      <c r="AI282" s="164">
        <f t="shared" si="3288"/>
        <v>0</v>
      </c>
      <c r="AJ282" s="160">
        <f t="shared" si="3289"/>
        <v>45778</v>
      </c>
      <c r="AK282" s="160">
        <f t="shared" si="3290"/>
        <v>45808</v>
      </c>
      <c r="AL282" s="164">
        <f t="shared" si="3291"/>
        <v>0</v>
      </c>
      <c r="AM282" s="160">
        <f t="shared" si="3292"/>
        <v>45809</v>
      </c>
      <c r="AN282" s="160">
        <f t="shared" si="3293"/>
        <v>45838</v>
      </c>
      <c r="AO282" s="164">
        <f t="shared" si="3294"/>
        <v>0</v>
      </c>
      <c r="AP282" s="160">
        <f t="shared" si="3295"/>
        <v>45839</v>
      </c>
      <c r="AQ282" s="160">
        <f t="shared" si="3296"/>
        <v>45869</v>
      </c>
      <c r="AR282" s="164">
        <f t="shared" si="3297"/>
        <v>0</v>
      </c>
      <c r="AS282" s="160">
        <f t="shared" si="3298"/>
        <v>45870</v>
      </c>
      <c r="AT282" s="160">
        <f t="shared" si="3299"/>
        <v>45900</v>
      </c>
      <c r="AU282" s="164">
        <f t="shared" si="3300"/>
        <v>0</v>
      </c>
      <c r="AV282" s="160">
        <f t="shared" si="3301"/>
        <v>45901</v>
      </c>
      <c r="AW282" s="160">
        <f t="shared" si="3302"/>
        <v>45930</v>
      </c>
      <c r="AX282" s="164">
        <f t="shared" si="3303"/>
        <v>0</v>
      </c>
      <c r="AY282" s="160">
        <f t="shared" si="3304"/>
        <v>45931</v>
      </c>
      <c r="AZ282" s="160">
        <f t="shared" si="3305"/>
        <v>45961</v>
      </c>
      <c r="BA282" s="164">
        <f t="shared" si="3306"/>
        <v>0</v>
      </c>
      <c r="BB282" s="160">
        <f t="shared" si="3307"/>
        <v>45962</v>
      </c>
      <c r="BC282" s="160">
        <f t="shared" si="3308"/>
        <v>45991</v>
      </c>
      <c r="BD282" s="164">
        <f t="shared" si="3309"/>
        <v>0</v>
      </c>
      <c r="BE282" s="160">
        <f t="shared" si="3310"/>
        <v>45992</v>
      </c>
      <c r="BF282" s="160">
        <f t="shared" si="3311"/>
        <v>46022</v>
      </c>
      <c r="BG282" s="164">
        <f t="shared" si="3312"/>
        <v>0</v>
      </c>
      <c r="BH282" s="160">
        <v>46023</v>
      </c>
      <c r="BI282" s="160">
        <f t="shared" si="3313"/>
        <v>46053</v>
      </c>
      <c r="BJ282" s="164">
        <f t="shared" si="3314"/>
        <v>0</v>
      </c>
      <c r="BK282" s="160">
        <f t="shared" si="3315"/>
        <v>46054</v>
      </c>
      <c r="BL282" s="160">
        <f t="shared" si="3316"/>
        <v>46081</v>
      </c>
      <c r="BM282" s="164">
        <f t="shared" si="3317"/>
        <v>0</v>
      </c>
      <c r="BN282" s="160">
        <f t="shared" si="3318"/>
        <v>46082</v>
      </c>
      <c r="BO282" s="160">
        <f t="shared" si="3319"/>
        <v>46112</v>
      </c>
      <c r="BP282" s="164">
        <f t="shared" si="3320"/>
        <v>0</v>
      </c>
      <c r="BQ282" s="160">
        <f t="shared" si="3321"/>
        <v>46113</v>
      </c>
      <c r="BR282" s="160">
        <f t="shared" si="3322"/>
        <v>46142</v>
      </c>
      <c r="BS282" s="164">
        <f t="shared" si="3323"/>
        <v>0</v>
      </c>
      <c r="BT282" s="160">
        <f t="shared" si="3324"/>
        <v>46143</v>
      </c>
      <c r="BU282" s="160">
        <f t="shared" si="3325"/>
        <v>46173</v>
      </c>
      <c r="BV282" s="164">
        <f t="shared" si="3326"/>
        <v>0</v>
      </c>
      <c r="BW282" s="160">
        <f t="shared" si="3327"/>
        <v>46174</v>
      </c>
      <c r="BX282" s="160">
        <f t="shared" si="3328"/>
        <v>46203</v>
      </c>
      <c r="BY282" s="164">
        <f t="shared" si="3329"/>
        <v>0</v>
      </c>
      <c r="BZ282" s="160">
        <f t="shared" si="3330"/>
        <v>46204</v>
      </c>
      <c r="CA282" s="160">
        <f t="shared" si="3331"/>
        <v>46234</v>
      </c>
      <c r="CB282" s="164">
        <f t="shared" si="3332"/>
        <v>0</v>
      </c>
      <c r="CC282" s="160">
        <f t="shared" si="3333"/>
        <v>46235</v>
      </c>
      <c r="CD282" s="160">
        <f t="shared" si="3334"/>
        <v>46265</v>
      </c>
      <c r="CE282" s="164">
        <f t="shared" si="3335"/>
        <v>0</v>
      </c>
      <c r="CF282" s="160">
        <f t="shared" si="3336"/>
        <v>46266</v>
      </c>
      <c r="CG282" s="160">
        <f t="shared" si="3337"/>
        <v>46295</v>
      </c>
      <c r="CH282" s="164">
        <f t="shared" si="3338"/>
        <v>0</v>
      </c>
      <c r="CI282" s="160">
        <f t="shared" si="3339"/>
        <v>46296</v>
      </c>
      <c r="CJ282" s="160">
        <f t="shared" si="3340"/>
        <v>46326</v>
      </c>
      <c r="CK282" s="164">
        <f t="shared" si="3341"/>
        <v>0</v>
      </c>
      <c r="CL282" s="160">
        <f t="shared" si="3342"/>
        <v>46327</v>
      </c>
      <c r="CM282" s="160">
        <f t="shared" si="3343"/>
        <v>46356</v>
      </c>
      <c r="CN282" s="164">
        <f t="shared" si="3344"/>
        <v>0</v>
      </c>
      <c r="CO282" s="160">
        <f t="shared" si="3345"/>
        <v>46357</v>
      </c>
      <c r="CP282" s="160">
        <f t="shared" si="3346"/>
        <v>46387</v>
      </c>
      <c r="CQ282" s="164">
        <f t="shared" si="3347"/>
        <v>0</v>
      </c>
    </row>
    <row r="283" s="86" customFormat="1" ht="24" customHeight="1" outlineLevel="4" spans="1:95">
      <c r="A283" s="125"/>
      <c r="B283" s="126"/>
      <c r="C283" s="127"/>
      <c r="D283" s="125"/>
      <c r="E283" s="126"/>
      <c r="F283" s="126"/>
      <c r="G283" s="126"/>
      <c r="H283" s="128"/>
      <c r="I283" s="128"/>
      <c r="J283" s="128">
        <f t="shared" si="3131"/>
        <v>0</v>
      </c>
      <c r="K283" s="128">
        <f t="shared" si="3348"/>
        <v>4</v>
      </c>
      <c r="L283" s="153"/>
      <c r="M283" s="154">
        <f>IFERROR(VLOOKUP($L283,'2-2 引出数据_合同数据仓库'!$B$2:$BP$10000,3,FALSE),0)</f>
        <v>0</v>
      </c>
      <c r="N283" s="128"/>
      <c r="O283" s="154">
        <f>IFERROR(VLOOKUP((LEFT(VLOOKUP($L283,'2-2 引出数据_合同数据仓库'!$B$2:$BP$10000,64,FALSE),15)&amp;(RIGHT(VLOOKUP($L283,'2-2 引出数据_合同数据仓库'!$B$2:$BP$10000,64,FALSE),4)+1)),'2-2 引出数据_合同数据仓库'!$B$2:$BP$10000,3,FALSE),0)</f>
        <v>0</v>
      </c>
      <c r="P283" s="128"/>
      <c r="Q283" s="128">
        <f>IFERROR(VLOOKUP($L283,'2-2 引出数据_合同数据仓库'!$B$2:$BP$10000,28,FALSE),0)</f>
        <v>0</v>
      </c>
      <c r="R283" s="128">
        <f>IFERROR(VLOOKUP($L283,'2-2 引出数据_合同数据仓库'!$B$2:$BP$10000,29,FALSE),0)</f>
        <v>0</v>
      </c>
      <c r="S283" s="128">
        <f>IFERROR(VLOOKUP($L283,'2-2 引出数据_合同数据仓库'!$B$2:$BP$10000,4,FALSE),0)</f>
        <v>0</v>
      </c>
      <c r="T283" s="128"/>
      <c r="U283" s="128">
        <f>IFERROR(VLOOKUP($L283,'2-2 引出数据_合同数据仓库'!$B$2:$BP$10000,15,FALSE),0)</f>
        <v>0</v>
      </c>
      <c r="V283" s="128">
        <f t="shared" si="3277"/>
        <v>0</v>
      </c>
      <c r="W283" s="128"/>
      <c r="X283" s="160">
        <v>45658</v>
      </c>
      <c r="Y283" s="160">
        <f t="shared" si="3278"/>
        <v>45688</v>
      </c>
      <c r="Z283" s="164">
        <f t="shared" si="3279"/>
        <v>0</v>
      </c>
      <c r="AA283" s="160">
        <f t="shared" si="3280"/>
        <v>45689</v>
      </c>
      <c r="AB283" s="160">
        <f t="shared" si="3281"/>
        <v>45716</v>
      </c>
      <c r="AC283" s="164">
        <f t="shared" si="3282"/>
        <v>0</v>
      </c>
      <c r="AD283" s="160">
        <f t="shared" si="3283"/>
        <v>45717</v>
      </c>
      <c r="AE283" s="160">
        <f t="shared" si="3284"/>
        <v>45747</v>
      </c>
      <c r="AF283" s="164">
        <f t="shared" si="3285"/>
        <v>0</v>
      </c>
      <c r="AG283" s="160">
        <f t="shared" si="3286"/>
        <v>45748</v>
      </c>
      <c r="AH283" s="160">
        <f t="shared" si="3287"/>
        <v>45777</v>
      </c>
      <c r="AI283" s="164">
        <f t="shared" si="3288"/>
        <v>0</v>
      </c>
      <c r="AJ283" s="160">
        <f t="shared" si="3289"/>
        <v>45778</v>
      </c>
      <c r="AK283" s="160">
        <f t="shared" si="3290"/>
        <v>45808</v>
      </c>
      <c r="AL283" s="164">
        <f t="shared" si="3291"/>
        <v>0</v>
      </c>
      <c r="AM283" s="160">
        <f t="shared" si="3292"/>
        <v>45809</v>
      </c>
      <c r="AN283" s="160">
        <f t="shared" si="3293"/>
        <v>45838</v>
      </c>
      <c r="AO283" s="164">
        <f t="shared" si="3294"/>
        <v>0</v>
      </c>
      <c r="AP283" s="160">
        <f t="shared" si="3295"/>
        <v>45839</v>
      </c>
      <c r="AQ283" s="160">
        <f t="shared" si="3296"/>
        <v>45869</v>
      </c>
      <c r="AR283" s="164">
        <f t="shared" si="3297"/>
        <v>0</v>
      </c>
      <c r="AS283" s="160">
        <f t="shared" si="3298"/>
        <v>45870</v>
      </c>
      <c r="AT283" s="160">
        <f t="shared" si="3299"/>
        <v>45900</v>
      </c>
      <c r="AU283" s="164">
        <f t="shared" si="3300"/>
        <v>0</v>
      </c>
      <c r="AV283" s="160">
        <f t="shared" si="3301"/>
        <v>45901</v>
      </c>
      <c r="AW283" s="160">
        <f t="shared" si="3302"/>
        <v>45930</v>
      </c>
      <c r="AX283" s="164">
        <f t="shared" si="3303"/>
        <v>0</v>
      </c>
      <c r="AY283" s="160">
        <f t="shared" si="3304"/>
        <v>45931</v>
      </c>
      <c r="AZ283" s="160">
        <f t="shared" si="3305"/>
        <v>45961</v>
      </c>
      <c r="BA283" s="164">
        <f t="shared" si="3306"/>
        <v>0</v>
      </c>
      <c r="BB283" s="160">
        <f t="shared" si="3307"/>
        <v>45962</v>
      </c>
      <c r="BC283" s="160">
        <f t="shared" si="3308"/>
        <v>45991</v>
      </c>
      <c r="BD283" s="164">
        <f t="shared" si="3309"/>
        <v>0</v>
      </c>
      <c r="BE283" s="160">
        <f t="shared" si="3310"/>
        <v>45992</v>
      </c>
      <c r="BF283" s="160">
        <f t="shared" si="3311"/>
        <v>46022</v>
      </c>
      <c r="BG283" s="164">
        <f t="shared" si="3312"/>
        <v>0</v>
      </c>
      <c r="BH283" s="160">
        <v>46023</v>
      </c>
      <c r="BI283" s="160">
        <f t="shared" si="3313"/>
        <v>46053</v>
      </c>
      <c r="BJ283" s="164">
        <f t="shared" si="3314"/>
        <v>0</v>
      </c>
      <c r="BK283" s="160">
        <f t="shared" si="3315"/>
        <v>46054</v>
      </c>
      <c r="BL283" s="160">
        <f t="shared" si="3316"/>
        <v>46081</v>
      </c>
      <c r="BM283" s="164">
        <f t="shared" si="3317"/>
        <v>0</v>
      </c>
      <c r="BN283" s="160">
        <f t="shared" si="3318"/>
        <v>46082</v>
      </c>
      <c r="BO283" s="160">
        <f t="shared" si="3319"/>
        <v>46112</v>
      </c>
      <c r="BP283" s="164">
        <f t="shared" si="3320"/>
        <v>0</v>
      </c>
      <c r="BQ283" s="160">
        <f t="shared" si="3321"/>
        <v>46113</v>
      </c>
      <c r="BR283" s="160">
        <f t="shared" si="3322"/>
        <v>46142</v>
      </c>
      <c r="BS283" s="164">
        <f t="shared" si="3323"/>
        <v>0</v>
      </c>
      <c r="BT283" s="160">
        <f t="shared" si="3324"/>
        <v>46143</v>
      </c>
      <c r="BU283" s="160">
        <f t="shared" si="3325"/>
        <v>46173</v>
      </c>
      <c r="BV283" s="164">
        <f t="shared" si="3326"/>
        <v>0</v>
      </c>
      <c r="BW283" s="160">
        <f t="shared" si="3327"/>
        <v>46174</v>
      </c>
      <c r="BX283" s="160">
        <f t="shared" si="3328"/>
        <v>46203</v>
      </c>
      <c r="BY283" s="164">
        <f t="shared" si="3329"/>
        <v>0</v>
      </c>
      <c r="BZ283" s="160">
        <f t="shared" si="3330"/>
        <v>46204</v>
      </c>
      <c r="CA283" s="160">
        <f t="shared" si="3331"/>
        <v>46234</v>
      </c>
      <c r="CB283" s="164">
        <f t="shared" si="3332"/>
        <v>0</v>
      </c>
      <c r="CC283" s="160">
        <f t="shared" si="3333"/>
        <v>46235</v>
      </c>
      <c r="CD283" s="160">
        <f t="shared" si="3334"/>
        <v>46265</v>
      </c>
      <c r="CE283" s="164">
        <f t="shared" si="3335"/>
        <v>0</v>
      </c>
      <c r="CF283" s="160">
        <f t="shared" si="3336"/>
        <v>46266</v>
      </c>
      <c r="CG283" s="160">
        <f t="shared" si="3337"/>
        <v>46295</v>
      </c>
      <c r="CH283" s="164">
        <f t="shared" si="3338"/>
        <v>0</v>
      </c>
      <c r="CI283" s="160">
        <f t="shared" si="3339"/>
        <v>46296</v>
      </c>
      <c r="CJ283" s="160">
        <f t="shared" si="3340"/>
        <v>46326</v>
      </c>
      <c r="CK283" s="164">
        <f t="shared" si="3341"/>
        <v>0</v>
      </c>
      <c r="CL283" s="160">
        <f t="shared" si="3342"/>
        <v>46327</v>
      </c>
      <c r="CM283" s="160">
        <f t="shared" si="3343"/>
        <v>46356</v>
      </c>
      <c r="CN283" s="164">
        <f t="shared" si="3344"/>
        <v>0</v>
      </c>
      <c r="CO283" s="160">
        <f t="shared" si="3345"/>
        <v>46357</v>
      </c>
      <c r="CP283" s="160">
        <f t="shared" si="3346"/>
        <v>46387</v>
      </c>
      <c r="CQ283" s="164">
        <f t="shared" si="3347"/>
        <v>0</v>
      </c>
    </row>
    <row r="284" s="86" customFormat="1" ht="24" customHeight="1" outlineLevel="4" spans="1:95">
      <c r="A284" s="129" t="s">
        <v>2806</v>
      </c>
      <c r="B284" s="130"/>
      <c r="C284" s="130"/>
      <c r="D284" s="130"/>
      <c r="E284" s="130"/>
      <c r="F284" s="130"/>
      <c r="G284" s="131"/>
      <c r="H284" s="132"/>
      <c r="I284" s="132"/>
      <c r="J284" s="132"/>
      <c r="K284" s="132"/>
      <c r="L284" s="155"/>
      <c r="M284" s="155"/>
      <c r="N284" s="132"/>
      <c r="O284" s="132"/>
      <c r="P284" s="132"/>
      <c r="Q284" s="132"/>
      <c r="R284" s="132"/>
      <c r="S284" s="132"/>
      <c r="T284" s="132"/>
      <c r="U284" s="132"/>
      <c r="V284" s="132"/>
      <c r="W284" s="132"/>
      <c r="X284" s="132"/>
      <c r="Y284" s="132"/>
      <c r="Z284" s="132"/>
      <c r="AA284" s="132"/>
      <c r="AB284" s="132"/>
      <c r="AC284" s="132"/>
      <c r="AD284" s="132"/>
      <c r="AE284" s="132"/>
      <c r="AF284" s="132"/>
      <c r="AG284" s="132"/>
      <c r="AH284" s="132"/>
      <c r="AI284" s="132"/>
      <c r="AJ284" s="132"/>
      <c r="AK284" s="132"/>
      <c r="AL284" s="132"/>
      <c r="AM284" s="132"/>
      <c r="AN284" s="132"/>
      <c r="AO284" s="132"/>
      <c r="AP284" s="132"/>
      <c r="AQ284" s="132"/>
      <c r="AR284" s="132"/>
      <c r="AS284" s="132"/>
      <c r="AT284" s="132"/>
      <c r="AU284" s="132"/>
      <c r="AV284" s="132"/>
      <c r="AW284" s="132"/>
      <c r="AX284" s="132"/>
      <c r="AY284" s="132"/>
      <c r="AZ284" s="132"/>
      <c r="BA284" s="132"/>
      <c r="BB284" s="132"/>
      <c r="BC284" s="132"/>
      <c r="BD284" s="132"/>
      <c r="BE284" s="132"/>
      <c r="BF284" s="132"/>
      <c r="BG284" s="132"/>
      <c r="BH284" s="132"/>
      <c r="BI284" s="132"/>
      <c r="BJ284" s="132"/>
      <c r="BK284" s="132"/>
      <c r="BL284" s="132"/>
      <c r="BM284" s="132"/>
      <c r="BN284" s="132"/>
      <c r="BO284" s="132"/>
      <c r="BP284" s="132"/>
      <c r="BQ284" s="132"/>
      <c r="BR284" s="132"/>
      <c r="BS284" s="132"/>
      <c r="BT284" s="132"/>
      <c r="BU284" s="132"/>
      <c r="BV284" s="132"/>
      <c r="BW284" s="132"/>
      <c r="BX284" s="132"/>
      <c r="BY284" s="132"/>
      <c r="BZ284" s="132"/>
      <c r="CA284" s="132"/>
      <c r="CB284" s="132"/>
      <c r="CC284" s="132"/>
      <c r="CD284" s="132"/>
      <c r="CE284" s="132"/>
      <c r="CF284" s="132"/>
      <c r="CG284" s="132"/>
      <c r="CH284" s="132"/>
      <c r="CI284" s="132"/>
      <c r="CJ284" s="132"/>
      <c r="CK284" s="132"/>
      <c r="CL284" s="132"/>
      <c r="CM284" s="132"/>
      <c r="CN284" s="132"/>
      <c r="CO284" s="132"/>
      <c r="CP284" s="132"/>
      <c r="CQ284" s="132"/>
    </row>
    <row r="285" ht="24" customHeight="1" outlineLevel="3" spans="1:95">
      <c r="A285" s="121"/>
      <c r="B285" s="122" t="s">
        <v>784</v>
      </c>
      <c r="C285" s="123" t="s">
        <v>1233</v>
      </c>
      <c r="D285" s="121" t="s">
        <v>1234</v>
      </c>
      <c r="E285" s="122" t="s">
        <v>1235</v>
      </c>
      <c r="F285" s="122"/>
      <c r="G285" s="122" t="s">
        <v>928</v>
      </c>
      <c r="H285" s="124">
        <f>X285+AA285+AD285+AG285+AJ285+AM285+AP285+AS285+AV285+AY285+BB285+BE285</f>
        <v>0</v>
      </c>
      <c r="I285" s="124">
        <f>Y285+AB285+AE285+AH285+AK285+AN285+AQ285+AT285+AW285+AZ285+BC285+BF285</f>
        <v>0</v>
      </c>
      <c r="J285" s="124">
        <f t="shared" si="3131"/>
        <v>0</v>
      </c>
      <c r="K285" s="124"/>
      <c r="L285" s="152"/>
      <c r="M285" s="152"/>
      <c r="N285" s="124"/>
      <c r="O285" s="124"/>
      <c r="P285" s="124"/>
      <c r="Q285" s="124"/>
      <c r="R285" s="124"/>
      <c r="S285" s="124"/>
      <c r="T285" s="124"/>
      <c r="U285" s="124"/>
      <c r="V285" s="124"/>
      <c r="W285" s="124"/>
      <c r="X285" s="124">
        <f>VLOOKUP($C285,'1 预算编制表单'!$C:$BJ,27,FALSE)</f>
        <v>0</v>
      </c>
      <c r="Y285" s="124">
        <f>X285-Z285</f>
        <v>0</v>
      </c>
      <c r="Z285" s="124">
        <f>SUM(Z286:Z290)</f>
        <v>0</v>
      </c>
      <c r="AA285" s="124">
        <f>VLOOKUP($C285,'1 预算编制表单'!$C:$BJ,30,FALSE)</f>
        <v>0</v>
      </c>
      <c r="AB285" s="124">
        <f>AA285-AC285</f>
        <v>0</v>
      </c>
      <c r="AC285" s="124">
        <f>SUM(AC286:AC290)</f>
        <v>0</v>
      </c>
      <c r="AD285" s="124">
        <f>VLOOKUP($C285,'1 预算编制表单'!$C:$BJ,33,FALSE)</f>
        <v>0</v>
      </c>
      <c r="AE285" s="124">
        <f>AD285-AF285</f>
        <v>0</v>
      </c>
      <c r="AF285" s="124">
        <f>SUM(AF286:AF290)</f>
        <v>0</v>
      </c>
      <c r="AG285" s="124">
        <f>VLOOKUP($C285,'1 预算编制表单'!$C:$BJ,36,FALSE)</f>
        <v>0</v>
      </c>
      <c r="AH285" s="124">
        <f>AG285-AI285</f>
        <v>0</v>
      </c>
      <c r="AI285" s="124">
        <f>SUM(AI286:AI290)</f>
        <v>0</v>
      </c>
      <c r="AJ285" s="124">
        <f>VLOOKUP($C285,'1 预算编制表单'!$C:$BJ,39,FALSE)</f>
        <v>0</v>
      </c>
      <c r="AK285" s="124">
        <f>AJ285-AL285</f>
        <v>0</v>
      </c>
      <c r="AL285" s="124">
        <f>SUM(AL286:AL290)</f>
        <v>0</v>
      </c>
      <c r="AM285" s="124">
        <f>VLOOKUP($C285,'1 预算编制表单'!$C:$BJ,42,FALSE)</f>
        <v>0</v>
      </c>
      <c r="AN285" s="124">
        <f>AM285-AO285</f>
        <v>0</v>
      </c>
      <c r="AO285" s="124">
        <f>SUM(AO286:AO290)</f>
        <v>0</v>
      </c>
      <c r="AP285" s="124">
        <f>VLOOKUP($C285,'1 预算编制表单'!$C:$BJ,45,FALSE)</f>
        <v>0</v>
      </c>
      <c r="AQ285" s="124">
        <f>AP285-AR285</f>
        <v>0</v>
      </c>
      <c r="AR285" s="124">
        <f>SUM(AR286:AR290)</f>
        <v>0</v>
      </c>
      <c r="AS285" s="124">
        <f>VLOOKUP($C285,'1 预算编制表单'!$C:$BJ,48,FALSE)</f>
        <v>0</v>
      </c>
      <c r="AT285" s="124">
        <f>AS285-AU285</f>
        <v>0</v>
      </c>
      <c r="AU285" s="124">
        <f>SUM(AU286:AU290)</f>
        <v>0</v>
      </c>
      <c r="AV285" s="124">
        <f>VLOOKUP($C285,'1 预算编制表单'!$C:$BJ,51,FALSE)</f>
        <v>0</v>
      </c>
      <c r="AW285" s="124">
        <f>AV285-AX285</f>
        <v>0</v>
      </c>
      <c r="AX285" s="124">
        <f>SUM(AX286:AX290)</f>
        <v>0</v>
      </c>
      <c r="AY285" s="124">
        <f>VLOOKUP($C285,'1 预算编制表单'!$C:$BJ,54,FALSE)</f>
        <v>0</v>
      </c>
      <c r="AZ285" s="124">
        <f>AY285-BA285</f>
        <v>0</v>
      </c>
      <c r="BA285" s="124">
        <f>SUM(BA286:BA290)</f>
        <v>0</v>
      </c>
      <c r="BB285" s="124">
        <f>VLOOKUP($C285,'1 预算编制表单'!$C:$BJ,57,FALSE)</f>
        <v>0</v>
      </c>
      <c r="BC285" s="124">
        <f>BB285-BD285</f>
        <v>0</v>
      </c>
      <c r="BD285" s="124">
        <f>SUM(BD286:BD290)</f>
        <v>0</v>
      </c>
      <c r="BE285" s="124">
        <f>VLOOKUP($C285,'1 预算编制表单'!$C:$BJ,60,FALSE)</f>
        <v>0</v>
      </c>
      <c r="BF285" s="124">
        <f>BE285-BG285</f>
        <v>0</v>
      </c>
      <c r="BG285" s="124">
        <f>SUM(BG286:BG290)</f>
        <v>0</v>
      </c>
      <c r="BH285" s="124">
        <f>VLOOKUP($C285,'1 预算编制表单'!$C:$BJ,27,FALSE)</f>
        <v>0</v>
      </c>
      <c r="BI285" s="124">
        <f>BH285-BJ285</f>
        <v>0</v>
      </c>
      <c r="BJ285" s="124">
        <f>SUM(BJ286:BJ290)</f>
        <v>0</v>
      </c>
      <c r="BK285" s="124">
        <f>VLOOKUP($C285,'1 预算编制表单'!$C:$BJ,30,FALSE)</f>
        <v>0</v>
      </c>
      <c r="BL285" s="124">
        <f>BK285-BM285</f>
        <v>0</v>
      </c>
      <c r="BM285" s="124">
        <f>SUM(BM286:BM290)</f>
        <v>0</v>
      </c>
      <c r="BN285" s="124">
        <f>VLOOKUP($C285,'1 预算编制表单'!$C:$BJ,33,FALSE)</f>
        <v>0</v>
      </c>
      <c r="BO285" s="124">
        <f>BN285-BP285</f>
        <v>0</v>
      </c>
      <c r="BP285" s="124">
        <f>SUM(BP286:BP290)</f>
        <v>0</v>
      </c>
      <c r="BQ285" s="124">
        <f>VLOOKUP($C285,'1 预算编制表单'!$C:$BJ,36,FALSE)</f>
        <v>0</v>
      </c>
      <c r="BR285" s="124">
        <f>BQ285-BS285</f>
        <v>0</v>
      </c>
      <c r="BS285" s="124">
        <f>SUM(BS286:BS290)</f>
        <v>0</v>
      </c>
      <c r="BT285" s="124">
        <f>VLOOKUP($C285,'1 预算编制表单'!$C:$BJ,39,FALSE)</f>
        <v>0</v>
      </c>
      <c r="BU285" s="124">
        <f>BT285-BV285</f>
        <v>0</v>
      </c>
      <c r="BV285" s="124">
        <f>SUM(BV286:BV290)</f>
        <v>0</v>
      </c>
      <c r="BW285" s="124">
        <f>VLOOKUP($C285,'1 预算编制表单'!$C:$BJ,42,FALSE)</f>
        <v>0</v>
      </c>
      <c r="BX285" s="124">
        <f>BW285-BY285</f>
        <v>0</v>
      </c>
      <c r="BY285" s="124">
        <f>SUM(BY286:BY290)</f>
        <v>0</v>
      </c>
      <c r="BZ285" s="124">
        <f>VLOOKUP($C285,'1 预算编制表单'!$C:$BJ,45,FALSE)</f>
        <v>0</v>
      </c>
      <c r="CA285" s="124">
        <f>BZ285-CB285</f>
        <v>0</v>
      </c>
      <c r="CB285" s="124">
        <f>SUM(CB286:CB290)</f>
        <v>0</v>
      </c>
      <c r="CC285" s="124">
        <f>VLOOKUP($C285,'1 预算编制表单'!$C:$BJ,48,FALSE)</f>
        <v>0</v>
      </c>
      <c r="CD285" s="124">
        <f>CC285-CE285</f>
        <v>0</v>
      </c>
      <c r="CE285" s="124">
        <f>SUM(CE286:CE290)</f>
        <v>0</v>
      </c>
      <c r="CF285" s="124">
        <f>VLOOKUP($C285,'1 预算编制表单'!$C:$BJ,51,FALSE)</f>
        <v>0</v>
      </c>
      <c r="CG285" s="124">
        <f>CF285-CH285</f>
        <v>0</v>
      </c>
      <c r="CH285" s="124">
        <f>SUM(CH286:CH290)</f>
        <v>0</v>
      </c>
      <c r="CI285" s="124">
        <f>VLOOKUP($C285,'1 预算编制表单'!$C:$BJ,54,FALSE)</f>
        <v>0</v>
      </c>
      <c r="CJ285" s="124">
        <f>CI285-CK285</f>
        <v>0</v>
      </c>
      <c r="CK285" s="124">
        <f>SUM(CK286:CK290)</f>
        <v>0</v>
      </c>
      <c r="CL285" s="124">
        <f>VLOOKUP($C285,'1 预算编制表单'!$C:$BJ,57,FALSE)</f>
        <v>0</v>
      </c>
      <c r="CM285" s="124">
        <f>CL285-CN285</f>
        <v>0</v>
      </c>
      <c r="CN285" s="124">
        <f>SUM(CN286:CN290)</f>
        <v>0</v>
      </c>
      <c r="CO285" s="124">
        <f>VLOOKUP($C285,'1 预算编制表单'!$C:$BJ,60,FALSE)</f>
        <v>0</v>
      </c>
      <c r="CP285" s="124">
        <f>CO285-CQ285</f>
        <v>0</v>
      </c>
      <c r="CQ285" s="124">
        <f>SUM(CQ286:CQ290)</f>
        <v>0</v>
      </c>
    </row>
    <row r="286" s="86" customFormat="1" ht="24" customHeight="1" outlineLevel="4" spans="1:95">
      <c r="A286" s="125"/>
      <c r="B286" s="126"/>
      <c r="C286" s="127"/>
      <c r="D286" s="125"/>
      <c r="E286" s="126"/>
      <c r="F286" s="126"/>
      <c r="G286" s="126"/>
      <c r="H286" s="128"/>
      <c r="I286" s="128"/>
      <c r="J286" s="128">
        <f t="shared" si="3131"/>
        <v>0</v>
      </c>
      <c r="K286" s="128">
        <v>1</v>
      </c>
      <c r="L286" s="153"/>
      <c r="M286" s="154">
        <f>IFERROR(VLOOKUP($L286,'2-2 引出数据_合同数据仓库'!$B$2:$BP$10000,3,FALSE),0)</f>
        <v>0</v>
      </c>
      <c r="N286" s="128"/>
      <c r="O286" s="154">
        <f>IFERROR(VLOOKUP((LEFT(VLOOKUP($L286,'2-2 引出数据_合同数据仓库'!$B$2:$BP$10000,64,FALSE),15)&amp;(RIGHT(VLOOKUP($L286,'2-2 引出数据_合同数据仓库'!$B$2:$BP$10000,64,FALSE),4)+1)),'2-2 引出数据_合同数据仓库'!$B$2:$BP$10000,3,FALSE),0)</f>
        <v>0</v>
      </c>
      <c r="P286" s="128"/>
      <c r="Q286" s="128">
        <f>IFERROR(VLOOKUP($L286,'2-2 引出数据_合同数据仓库'!$B$2:$BP$10000,28,FALSE),0)</f>
        <v>0</v>
      </c>
      <c r="R286" s="128">
        <f>IFERROR(VLOOKUP($L286,'2-2 引出数据_合同数据仓库'!$B$2:$BP$10000,29,FALSE),0)</f>
        <v>0</v>
      </c>
      <c r="S286" s="128">
        <f>IFERROR(VLOOKUP($L286,'2-2 引出数据_合同数据仓库'!$B$2:$BP$10000,4,FALSE),0)</f>
        <v>0</v>
      </c>
      <c r="T286" s="128"/>
      <c r="U286" s="128">
        <f>IFERROR(VLOOKUP($L286,'2-2 引出数据_合同数据仓库'!$B$2:$BP$10000,15,FALSE),0)</f>
        <v>0</v>
      </c>
      <c r="V286" s="128">
        <f t="shared" ref="V286:V289" si="3349">U286/(S286-R286+1)*365</f>
        <v>0</v>
      </c>
      <c r="W286" s="128"/>
      <c r="X286" s="160">
        <v>45658</v>
      </c>
      <c r="Y286" s="160">
        <f t="shared" ref="Y286:Y289" si="3350">X286+30</f>
        <v>45688</v>
      </c>
      <c r="Z286" s="164">
        <f t="shared" ref="Z286:Z289" si="3351">IFERROR(IF(($R286-Y286)&gt;=0,0,IF(($S286-X286)&lt;0,0,IF(AND(($S286-Y286)&gt;0,(X286-$R286)&gt;0),$V286/365*(Y286-X286+1),IF(AND(($S286-Y286)&lt;=0,(X286-$R286)&gt;0),$V286/365*($S286-X286+1),$V286/365*(Y286-$R286+1))))),0)</f>
        <v>0</v>
      </c>
      <c r="AA286" s="160">
        <f t="shared" ref="AA286:AA289" si="3352">Y286+1</f>
        <v>45689</v>
      </c>
      <c r="AB286" s="160">
        <f t="shared" ref="AB286:AB289" si="3353">AA286+27</f>
        <v>45716</v>
      </c>
      <c r="AC286" s="164">
        <f t="shared" ref="AC286:AC289" si="3354">IFERROR(IF(($R286-AB286)&gt;=0,0,IF(($S286-AA286)&lt;0,0,IF(AND(($S286-AB286)&gt;0,(AA286-$R286)&gt;0),$V286/365*(AB286-AA286+1),IF(AND(($S286-AB286)&lt;=0,(AA286-$R286)&gt;0),$V286/365*($S286-AA286+1),$V286/365*(AB286-$R286+1))))),0)</f>
        <v>0</v>
      </c>
      <c r="AD286" s="160">
        <f t="shared" ref="AD286:AD289" si="3355">AB286+1</f>
        <v>45717</v>
      </c>
      <c r="AE286" s="160">
        <f t="shared" ref="AE286:AE289" si="3356">AD286+30</f>
        <v>45747</v>
      </c>
      <c r="AF286" s="164">
        <f t="shared" ref="AF286:AF289" si="3357">IFERROR(IF(($R286-AE286)&gt;=0,0,IF(($S286-AD286)&lt;0,0,IF(AND(($S286-AE286)&gt;0,(AD286-$R286)&gt;0),$V286/365*(AE286-AD286+1),IF(AND(($S286-AE286)&lt;=0,(AD286-$R286)&gt;0),$V286/365*($S286-AD286+1),$V286/365*(AE286-$R286+1))))),0)</f>
        <v>0</v>
      </c>
      <c r="AG286" s="160">
        <f t="shared" ref="AG286:AG289" si="3358">AE286+1</f>
        <v>45748</v>
      </c>
      <c r="AH286" s="160">
        <f t="shared" ref="AH286:AH289" si="3359">AG286+29</f>
        <v>45777</v>
      </c>
      <c r="AI286" s="164">
        <f t="shared" ref="AI286:AI289" si="3360">IFERROR(IF(($R286-AH286)&gt;=0,0,IF(($S286-AG286)&lt;0,0,IF(AND(($S286-AH286)&gt;0,(AG286-$R286)&gt;0),$V286/365*(AH286-AG286+1),IF(AND(($S286-AH286)&lt;=0,(AG286-$R286)&gt;0),$V286/365*($S286-AG286+1),$V286/365*(AH286-$R286+1))))),0)</f>
        <v>0</v>
      </c>
      <c r="AJ286" s="160">
        <f t="shared" ref="AJ286:AJ289" si="3361">AH286+1</f>
        <v>45778</v>
      </c>
      <c r="AK286" s="160">
        <f t="shared" ref="AK286:AK289" si="3362">AJ286+30</f>
        <v>45808</v>
      </c>
      <c r="AL286" s="164">
        <f t="shared" ref="AL286:AL289" si="3363">IFERROR(IF(($R286-AK286)&gt;=0,0,IF(($S286-AJ286)&lt;0,0,IF(AND(($S286-AK286)&gt;0,(AJ286-$R286)&gt;0),$V286/365*(AK286-AJ286+1),IF(AND(($S286-AK286)&lt;=0,(AJ286-$R286)&gt;0),$V286/365*($S286-AJ286+1),$V286/365*(AK286-$R286+1))))),0)</f>
        <v>0</v>
      </c>
      <c r="AM286" s="160">
        <f t="shared" ref="AM286:AM289" si="3364">AK286+1</f>
        <v>45809</v>
      </c>
      <c r="AN286" s="160">
        <f t="shared" ref="AN286:AN289" si="3365">AM286+29</f>
        <v>45838</v>
      </c>
      <c r="AO286" s="164">
        <f t="shared" ref="AO286:AO289" si="3366">IFERROR(IF(($R286-AN286)&gt;=0,0,IF(($S286-AM286)&lt;0,0,IF(AND(($S286-AN286)&gt;0,(AM286-$R286)&gt;0),$V286/365*(AN286-AM286+1),IF(AND(($S286-AN286)&lt;=0,(AM286-$R286)&gt;0),$V286/365*($S286-AM286+1),$V286/365*(AN286-$R286+1))))),0)</f>
        <v>0</v>
      </c>
      <c r="AP286" s="160">
        <f t="shared" ref="AP286:AP289" si="3367">AN286+1</f>
        <v>45839</v>
      </c>
      <c r="AQ286" s="160">
        <f t="shared" ref="AQ286:AQ289" si="3368">AP286+30</f>
        <v>45869</v>
      </c>
      <c r="AR286" s="164">
        <f t="shared" ref="AR286:AR289" si="3369">IFERROR(IF(($R286-AQ286)&gt;=0,0,IF(($S286-AP286)&lt;0,0,IF(AND(($S286-AQ286)&gt;0,(AP286-$R286)&gt;0),$V286/365*(AQ286-AP286+1),IF(AND(($S286-AQ286)&lt;=0,(AP286-$R286)&gt;0),$V286/365*($S286-AP286+1),$V286/365*(AQ286-$R286+1))))),0)</f>
        <v>0</v>
      </c>
      <c r="AS286" s="160">
        <f t="shared" ref="AS286:AS289" si="3370">AQ286+1</f>
        <v>45870</v>
      </c>
      <c r="AT286" s="160">
        <f t="shared" ref="AT286:AT289" si="3371">AS286+30</f>
        <v>45900</v>
      </c>
      <c r="AU286" s="164">
        <f t="shared" ref="AU286:AU289" si="3372">IFERROR(IF(($R286-AT286)&gt;=0,0,IF(($S286-AS286)&lt;0,0,IF(AND(($S286-AT286)&gt;0,(AS286-$R286)&gt;0),$V286/365*(AT286-AS286+1),IF(AND(($S286-AT286)&lt;=0,(AS286-$R286)&gt;0),$V286/365*($S286-AS286+1),$V286/365*(AT286-$R286+1))))),0)</f>
        <v>0</v>
      </c>
      <c r="AV286" s="160">
        <f t="shared" ref="AV286:AV289" si="3373">AT286+1</f>
        <v>45901</v>
      </c>
      <c r="AW286" s="160">
        <f t="shared" ref="AW286:AW289" si="3374">AV286+29</f>
        <v>45930</v>
      </c>
      <c r="AX286" s="164">
        <f t="shared" ref="AX286:AX289" si="3375">IFERROR(IF(($R286-AW286)&gt;=0,0,IF(($S286-AV286)&lt;0,0,IF(AND(($S286-AW286)&gt;0,(AV286-$R286)&gt;0),$V286/365*(AW286-AV286+1),IF(AND(($S286-AW286)&lt;=0,(AV286-$R286)&gt;0),$V286/365*($S286-AV286+1),$V286/365*(AW286-$R286+1))))),0)</f>
        <v>0</v>
      </c>
      <c r="AY286" s="160">
        <f t="shared" ref="AY286:AY289" si="3376">AW286+1</f>
        <v>45931</v>
      </c>
      <c r="AZ286" s="160">
        <f t="shared" ref="AZ286:AZ289" si="3377">AY286+30</f>
        <v>45961</v>
      </c>
      <c r="BA286" s="164">
        <f t="shared" ref="BA286:BA289" si="3378">IFERROR(IF(($R286-AZ286)&gt;=0,0,IF(($S286-AY286)&lt;0,0,IF(AND(($S286-AZ286)&gt;0,(AY286-$R286)&gt;0),$V286/365*(AZ286-AY286+1),IF(AND(($S286-AZ286)&lt;=0,(AY286-$R286)&gt;0),$V286/365*($S286-AY286+1),$V286/365*(AZ286-$R286+1))))),0)</f>
        <v>0</v>
      </c>
      <c r="BB286" s="160">
        <f t="shared" ref="BB286:BB289" si="3379">AZ286+1</f>
        <v>45962</v>
      </c>
      <c r="BC286" s="160">
        <f t="shared" ref="BC286:BC289" si="3380">BB286+29</f>
        <v>45991</v>
      </c>
      <c r="BD286" s="164">
        <f t="shared" ref="BD286:BD289" si="3381">IFERROR(IF(($R286-BC286)&gt;=0,0,IF(($S286-BB286)&lt;0,0,IF(AND(($S286-BC286)&gt;0,(BB286-$R286)&gt;0),$V286/365*(BC286-BB286+1),IF(AND(($S286-BC286)&lt;=0,(BB286-$R286)&gt;0),$V286/365*($S286-BB286+1),$V286/365*(BC286-$R286+1))))),0)</f>
        <v>0</v>
      </c>
      <c r="BE286" s="160">
        <f t="shared" ref="BE286:BE289" si="3382">BC286+1</f>
        <v>45992</v>
      </c>
      <c r="BF286" s="160">
        <f t="shared" ref="BF286:BF289" si="3383">BE286+30</f>
        <v>46022</v>
      </c>
      <c r="BG286" s="164">
        <f t="shared" ref="BG286:BG289" si="3384">IFERROR(IF(($R286-BF286)&gt;=0,0,IF(($S286-BE286)&lt;0,0,IF(AND(($S286-BF286)&gt;0,(BE286-$R286)&gt;0),$V286/365*(BF286-BE286+1),IF(AND(($S286-BF286)&lt;=0,(BE286-$R286)&gt;0),$V286/365*($S286-BE286+1),$V286/365*(BF286-$R286+1))))),0)</f>
        <v>0</v>
      </c>
      <c r="BH286" s="160">
        <v>46023</v>
      </c>
      <c r="BI286" s="160">
        <f t="shared" ref="BI286:BI289" si="3385">BH286+30</f>
        <v>46053</v>
      </c>
      <c r="BJ286" s="164">
        <f t="shared" ref="BJ286:BJ289" si="3386">IFERROR(IF(($R286-BI286)&gt;=0,0,IF(($S286-BH286)&lt;0,0,IF(AND(($S286-BI286)&gt;0,(BH286-$R286)&gt;0),$V286/365*(BI286-BH286+1),IF(AND(($S286-BI286)&lt;=0,(BH286-$R286)&gt;0),$V286/365*($S286-BH286+1),$V286/365*(BI286-$R286+1))))),0)</f>
        <v>0</v>
      </c>
      <c r="BK286" s="160">
        <f t="shared" ref="BK286:BK289" si="3387">BI286+1</f>
        <v>46054</v>
      </c>
      <c r="BL286" s="160">
        <f t="shared" ref="BL286:BL289" si="3388">BK286+27</f>
        <v>46081</v>
      </c>
      <c r="BM286" s="164">
        <f t="shared" ref="BM286:BM289" si="3389">IFERROR(IF(($R286-BL286)&gt;=0,0,IF(($S286-BK286)&lt;0,0,IF(AND(($S286-BL286)&gt;0,(BK286-$R286)&gt;0),$V286/365*(BL286-BK286+1),IF(AND(($S286-BL286)&lt;=0,(BK286-$R286)&gt;0),$V286/365*($S286-BK286+1),$V286/365*(BL286-$R286+1))))),0)</f>
        <v>0</v>
      </c>
      <c r="BN286" s="160">
        <f t="shared" ref="BN286:BN289" si="3390">BL286+1</f>
        <v>46082</v>
      </c>
      <c r="BO286" s="160">
        <f t="shared" ref="BO286:BO289" si="3391">BN286+30</f>
        <v>46112</v>
      </c>
      <c r="BP286" s="164">
        <f t="shared" ref="BP286:BP289" si="3392">IFERROR(IF(($R286-BO286)&gt;=0,0,IF(($S286-BN286)&lt;0,0,IF(AND(($S286-BO286)&gt;0,(BN286-$R286)&gt;0),$V286/365*(BO286-BN286+1),IF(AND(($S286-BO286)&lt;=0,(BN286-$R286)&gt;0),$V286/365*($S286-BN286+1),$V286/365*(BO286-$R286+1))))),0)</f>
        <v>0</v>
      </c>
      <c r="BQ286" s="160">
        <f t="shared" ref="BQ286:BQ289" si="3393">BO286+1</f>
        <v>46113</v>
      </c>
      <c r="BR286" s="160">
        <f t="shared" ref="BR286:BR289" si="3394">BQ286+29</f>
        <v>46142</v>
      </c>
      <c r="BS286" s="164">
        <f t="shared" ref="BS286:BS289" si="3395">IFERROR(IF(($R286-BR286)&gt;=0,0,IF(($S286-BQ286)&lt;0,0,IF(AND(($S286-BR286)&gt;0,(BQ286-$R286)&gt;0),$V286/365*(BR286-BQ286+1),IF(AND(($S286-BR286)&lt;=0,(BQ286-$R286)&gt;0),$V286/365*($S286-BQ286+1),$V286/365*(BR286-$R286+1))))),0)</f>
        <v>0</v>
      </c>
      <c r="BT286" s="160">
        <f t="shared" ref="BT286:BT289" si="3396">BR286+1</f>
        <v>46143</v>
      </c>
      <c r="BU286" s="160">
        <f t="shared" ref="BU286:BU289" si="3397">BT286+30</f>
        <v>46173</v>
      </c>
      <c r="BV286" s="164">
        <f t="shared" ref="BV286:BV289" si="3398">IFERROR(IF(($R286-BU286)&gt;=0,0,IF(($S286-BT286)&lt;0,0,IF(AND(($S286-BU286)&gt;0,(BT286-$R286)&gt;0),$V286/365*(BU286-BT286+1),IF(AND(($S286-BU286)&lt;=0,(BT286-$R286)&gt;0),$V286/365*($S286-BT286+1),$V286/365*(BU286-$R286+1))))),0)</f>
        <v>0</v>
      </c>
      <c r="BW286" s="160">
        <f t="shared" ref="BW286:BW289" si="3399">BU286+1</f>
        <v>46174</v>
      </c>
      <c r="BX286" s="160">
        <f t="shared" ref="BX286:BX289" si="3400">BW286+29</f>
        <v>46203</v>
      </c>
      <c r="BY286" s="164">
        <f t="shared" ref="BY286:BY289" si="3401">IFERROR(IF(($R286-BX286)&gt;=0,0,IF(($S286-BW286)&lt;0,0,IF(AND(($S286-BX286)&gt;0,(BW286-$R286)&gt;0),$V286/365*(BX286-BW286+1),IF(AND(($S286-BX286)&lt;=0,(BW286-$R286)&gt;0),$V286/365*($S286-BW286+1),$V286/365*(BX286-$R286+1))))),0)</f>
        <v>0</v>
      </c>
      <c r="BZ286" s="160">
        <f t="shared" ref="BZ286:BZ289" si="3402">BX286+1</f>
        <v>46204</v>
      </c>
      <c r="CA286" s="160">
        <f t="shared" ref="CA286:CA289" si="3403">BZ286+30</f>
        <v>46234</v>
      </c>
      <c r="CB286" s="164">
        <f t="shared" ref="CB286:CB289" si="3404">IFERROR(IF(($R286-CA286)&gt;=0,0,IF(($S286-BZ286)&lt;0,0,IF(AND(($S286-CA286)&gt;0,(BZ286-$R286)&gt;0),$V286/365*(CA286-BZ286+1),IF(AND(($S286-CA286)&lt;=0,(BZ286-$R286)&gt;0),$V286/365*($S286-BZ286+1),$V286/365*(CA286-$R286+1))))),0)</f>
        <v>0</v>
      </c>
      <c r="CC286" s="160">
        <f t="shared" ref="CC286:CC289" si="3405">CA286+1</f>
        <v>46235</v>
      </c>
      <c r="CD286" s="160">
        <f t="shared" ref="CD286:CD289" si="3406">CC286+30</f>
        <v>46265</v>
      </c>
      <c r="CE286" s="164">
        <f t="shared" ref="CE286:CE289" si="3407">IFERROR(IF(($R286-CD286)&gt;=0,0,IF(($S286-CC286)&lt;0,0,IF(AND(($S286-CD286)&gt;0,(CC286-$R286)&gt;0),$V286/365*(CD286-CC286+1),IF(AND(($S286-CD286)&lt;=0,(CC286-$R286)&gt;0),$V286/365*($S286-CC286+1),$V286/365*(CD286-$R286+1))))),0)</f>
        <v>0</v>
      </c>
      <c r="CF286" s="160">
        <f t="shared" ref="CF286:CF289" si="3408">CD286+1</f>
        <v>46266</v>
      </c>
      <c r="CG286" s="160">
        <f t="shared" ref="CG286:CG289" si="3409">CF286+29</f>
        <v>46295</v>
      </c>
      <c r="CH286" s="164">
        <f t="shared" ref="CH286:CH289" si="3410">IFERROR(IF(($R286-CG286)&gt;=0,0,IF(($S286-CF286)&lt;0,0,IF(AND(($S286-CG286)&gt;0,(CF286-$R286)&gt;0),$V286/365*(CG286-CF286+1),IF(AND(($S286-CG286)&lt;=0,(CF286-$R286)&gt;0),$V286/365*($S286-CF286+1),$V286/365*(CG286-$R286+1))))),0)</f>
        <v>0</v>
      </c>
      <c r="CI286" s="160">
        <f t="shared" ref="CI286:CI289" si="3411">CG286+1</f>
        <v>46296</v>
      </c>
      <c r="CJ286" s="160">
        <f t="shared" ref="CJ286:CJ289" si="3412">CI286+30</f>
        <v>46326</v>
      </c>
      <c r="CK286" s="164">
        <f t="shared" ref="CK286:CK289" si="3413">IFERROR(IF(($R286-CJ286)&gt;=0,0,IF(($S286-CI286)&lt;0,0,IF(AND(($S286-CJ286)&gt;0,(CI286-$R286)&gt;0),$V286/365*(CJ286-CI286+1),IF(AND(($S286-CJ286)&lt;=0,(CI286-$R286)&gt;0),$V286/365*($S286-CI286+1),$V286/365*(CJ286-$R286+1))))),0)</f>
        <v>0</v>
      </c>
      <c r="CL286" s="160">
        <f t="shared" ref="CL286:CL289" si="3414">CJ286+1</f>
        <v>46327</v>
      </c>
      <c r="CM286" s="160">
        <f t="shared" ref="CM286:CM289" si="3415">CL286+29</f>
        <v>46356</v>
      </c>
      <c r="CN286" s="164">
        <f t="shared" ref="CN286:CN289" si="3416">IFERROR(IF(($R286-CM286)&gt;=0,0,IF(($S286-CL286)&lt;0,0,IF(AND(($S286-CM286)&gt;0,(CL286-$R286)&gt;0),$V286/365*(CM286-CL286+1),IF(AND(($S286-CM286)&lt;=0,(CL286-$R286)&gt;0),$V286/365*($S286-CL286+1),$V286/365*(CM286-$R286+1))))),0)</f>
        <v>0</v>
      </c>
      <c r="CO286" s="160">
        <f t="shared" ref="CO286:CO289" si="3417">CM286+1</f>
        <v>46357</v>
      </c>
      <c r="CP286" s="160">
        <f t="shared" ref="CP286:CP289" si="3418">CO286+30</f>
        <v>46387</v>
      </c>
      <c r="CQ286" s="164">
        <f t="shared" ref="CQ286:CQ289" si="3419">IFERROR(IF(($R286-CP286)&gt;=0,0,IF(($S286-CO286)&lt;0,0,IF(AND(($S286-CP286)&gt;0,(CO286-$R286)&gt;0),$V286/365*(CP286-CO286+1),IF(AND(($S286-CP286)&lt;=0,(CO286-$R286)&gt;0),$V286/365*($S286-CO286+1),$V286/365*(CP286-$R286+1))))),0)</f>
        <v>0</v>
      </c>
    </row>
    <row r="287" s="86" customFormat="1" ht="24" customHeight="1" outlineLevel="4" spans="1:95">
      <c r="A287" s="125"/>
      <c r="B287" s="126"/>
      <c r="C287" s="127"/>
      <c r="D287" s="125"/>
      <c r="E287" s="126"/>
      <c r="F287" s="126"/>
      <c r="G287" s="126"/>
      <c r="H287" s="128"/>
      <c r="I287" s="128"/>
      <c r="J287" s="128">
        <f t="shared" si="3131"/>
        <v>0</v>
      </c>
      <c r="K287" s="128">
        <f t="shared" ref="K287:K289" si="3420">K286+1</f>
        <v>2</v>
      </c>
      <c r="L287" s="153"/>
      <c r="M287" s="154">
        <f>IFERROR(VLOOKUP($L287,'2-2 引出数据_合同数据仓库'!$B$2:$BP$10000,3,FALSE),0)</f>
        <v>0</v>
      </c>
      <c r="N287" s="128"/>
      <c r="O287" s="154">
        <f>IFERROR(VLOOKUP((LEFT(VLOOKUP($L287,'2-2 引出数据_合同数据仓库'!$B$2:$BP$10000,64,FALSE),15)&amp;(RIGHT(VLOOKUP($L287,'2-2 引出数据_合同数据仓库'!$B$2:$BP$10000,64,FALSE),4)+1)),'2-2 引出数据_合同数据仓库'!$B$2:$BP$10000,3,FALSE),0)</f>
        <v>0</v>
      </c>
      <c r="P287" s="128"/>
      <c r="Q287" s="128">
        <f>IFERROR(VLOOKUP($L287,'2-2 引出数据_合同数据仓库'!$B$2:$BP$10000,28,FALSE),0)</f>
        <v>0</v>
      </c>
      <c r="R287" s="128">
        <f>IFERROR(VLOOKUP($L287,'2-2 引出数据_合同数据仓库'!$B$2:$BP$10000,29,FALSE),0)</f>
        <v>0</v>
      </c>
      <c r="S287" s="128">
        <f>IFERROR(VLOOKUP($L287,'2-2 引出数据_合同数据仓库'!$B$2:$BP$10000,4,FALSE),0)</f>
        <v>0</v>
      </c>
      <c r="T287" s="128"/>
      <c r="U287" s="128">
        <f>IFERROR(VLOOKUP($L287,'2-2 引出数据_合同数据仓库'!$B$2:$BP$10000,15,FALSE),0)</f>
        <v>0</v>
      </c>
      <c r="V287" s="128">
        <f t="shared" si="3349"/>
        <v>0</v>
      </c>
      <c r="W287" s="128"/>
      <c r="X287" s="160">
        <v>45658</v>
      </c>
      <c r="Y287" s="160">
        <f t="shared" si="3350"/>
        <v>45688</v>
      </c>
      <c r="Z287" s="164">
        <f t="shared" si="3351"/>
        <v>0</v>
      </c>
      <c r="AA287" s="160">
        <f t="shared" si="3352"/>
        <v>45689</v>
      </c>
      <c r="AB287" s="160">
        <f t="shared" si="3353"/>
        <v>45716</v>
      </c>
      <c r="AC287" s="164">
        <f t="shared" si="3354"/>
        <v>0</v>
      </c>
      <c r="AD287" s="160">
        <f t="shared" si="3355"/>
        <v>45717</v>
      </c>
      <c r="AE287" s="160">
        <f t="shared" si="3356"/>
        <v>45747</v>
      </c>
      <c r="AF287" s="164">
        <f t="shared" si="3357"/>
        <v>0</v>
      </c>
      <c r="AG287" s="160">
        <f t="shared" si="3358"/>
        <v>45748</v>
      </c>
      <c r="AH287" s="160">
        <f t="shared" si="3359"/>
        <v>45777</v>
      </c>
      <c r="AI287" s="164">
        <f t="shared" si="3360"/>
        <v>0</v>
      </c>
      <c r="AJ287" s="160">
        <f t="shared" si="3361"/>
        <v>45778</v>
      </c>
      <c r="AK287" s="160">
        <f t="shared" si="3362"/>
        <v>45808</v>
      </c>
      <c r="AL287" s="164">
        <f t="shared" si="3363"/>
        <v>0</v>
      </c>
      <c r="AM287" s="160">
        <f t="shared" si="3364"/>
        <v>45809</v>
      </c>
      <c r="AN287" s="160">
        <f t="shared" si="3365"/>
        <v>45838</v>
      </c>
      <c r="AO287" s="164">
        <f t="shared" si="3366"/>
        <v>0</v>
      </c>
      <c r="AP287" s="160">
        <f t="shared" si="3367"/>
        <v>45839</v>
      </c>
      <c r="AQ287" s="160">
        <f t="shared" si="3368"/>
        <v>45869</v>
      </c>
      <c r="AR287" s="164">
        <f t="shared" si="3369"/>
        <v>0</v>
      </c>
      <c r="AS287" s="160">
        <f t="shared" si="3370"/>
        <v>45870</v>
      </c>
      <c r="AT287" s="160">
        <f t="shared" si="3371"/>
        <v>45900</v>
      </c>
      <c r="AU287" s="164">
        <f t="shared" si="3372"/>
        <v>0</v>
      </c>
      <c r="AV287" s="160">
        <f t="shared" si="3373"/>
        <v>45901</v>
      </c>
      <c r="AW287" s="160">
        <f t="shared" si="3374"/>
        <v>45930</v>
      </c>
      <c r="AX287" s="164">
        <f t="shared" si="3375"/>
        <v>0</v>
      </c>
      <c r="AY287" s="160">
        <f t="shared" si="3376"/>
        <v>45931</v>
      </c>
      <c r="AZ287" s="160">
        <f t="shared" si="3377"/>
        <v>45961</v>
      </c>
      <c r="BA287" s="164">
        <f t="shared" si="3378"/>
        <v>0</v>
      </c>
      <c r="BB287" s="160">
        <f t="shared" si="3379"/>
        <v>45962</v>
      </c>
      <c r="BC287" s="160">
        <f t="shared" si="3380"/>
        <v>45991</v>
      </c>
      <c r="BD287" s="164">
        <f t="shared" si="3381"/>
        <v>0</v>
      </c>
      <c r="BE287" s="160">
        <f t="shared" si="3382"/>
        <v>45992</v>
      </c>
      <c r="BF287" s="160">
        <f t="shared" si="3383"/>
        <v>46022</v>
      </c>
      <c r="BG287" s="164">
        <f t="shared" si="3384"/>
        <v>0</v>
      </c>
      <c r="BH287" s="160">
        <v>46023</v>
      </c>
      <c r="BI287" s="160">
        <f t="shared" si="3385"/>
        <v>46053</v>
      </c>
      <c r="BJ287" s="164">
        <f t="shared" si="3386"/>
        <v>0</v>
      </c>
      <c r="BK287" s="160">
        <f t="shared" si="3387"/>
        <v>46054</v>
      </c>
      <c r="BL287" s="160">
        <f t="shared" si="3388"/>
        <v>46081</v>
      </c>
      <c r="BM287" s="164">
        <f t="shared" si="3389"/>
        <v>0</v>
      </c>
      <c r="BN287" s="160">
        <f t="shared" si="3390"/>
        <v>46082</v>
      </c>
      <c r="BO287" s="160">
        <f t="shared" si="3391"/>
        <v>46112</v>
      </c>
      <c r="BP287" s="164">
        <f t="shared" si="3392"/>
        <v>0</v>
      </c>
      <c r="BQ287" s="160">
        <f t="shared" si="3393"/>
        <v>46113</v>
      </c>
      <c r="BR287" s="160">
        <f t="shared" si="3394"/>
        <v>46142</v>
      </c>
      <c r="BS287" s="164">
        <f t="shared" si="3395"/>
        <v>0</v>
      </c>
      <c r="BT287" s="160">
        <f t="shared" si="3396"/>
        <v>46143</v>
      </c>
      <c r="BU287" s="160">
        <f t="shared" si="3397"/>
        <v>46173</v>
      </c>
      <c r="BV287" s="164">
        <f t="shared" si="3398"/>
        <v>0</v>
      </c>
      <c r="BW287" s="160">
        <f t="shared" si="3399"/>
        <v>46174</v>
      </c>
      <c r="BX287" s="160">
        <f t="shared" si="3400"/>
        <v>46203</v>
      </c>
      <c r="BY287" s="164">
        <f t="shared" si="3401"/>
        <v>0</v>
      </c>
      <c r="BZ287" s="160">
        <f t="shared" si="3402"/>
        <v>46204</v>
      </c>
      <c r="CA287" s="160">
        <f t="shared" si="3403"/>
        <v>46234</v>
      </c>
      <c r="CB287" s="164">
        <f t="shared" si="3404"/>
        <v>0</v>
      </c>
      <c r="CC287" s="160">
        <f t="shared" si="3405"/>
        <v>46235</v>
      </c>
      <c r="CD287" s="160">
        <f t="shared" si="3406"/>
        <v>46265</v>
      </c>
      <c r="CE287" s="164">
        <f t="shared" si="3407"/>
        <v>0</v>
      </c>
      <c r="CF287" s="160">
        <f t="shared" si="3408"/>
        <v>46266</v>
      </c>
      <c r="CG287" s="160">
        <f t="shared" si="3409"/>
        <v>46295</v>
      </c>
      <c r="CH287" s="164">
        <f t="shared" si="3410"/>
        <v>0</v>
      </c>
      <c r="CI287" s="160">
        <f t="shared" si="3411"/>
        <v>46296</v>
      </c>
      <c r="CJ287" s="160">
        <f t="shared" si="3412"/>
        <v>46326</v>
      </c>
      <c r="CK287" s="164">
        <f t="shared" si="3413"/>
        <v>0</v>
      </c>
      <c r="CL287" s="160">
        <f t="shared" si="3414"/>
        <v>46327</v>
      </c>
      <c r="CM287" s="160">
        <f t="shared" si="3415"/>
        <v>46356</v>
      </c>
      <c r="CN287" s="164">
        <f t="shared" si="3416"/>
        <v>0</v>
      </c>
      <c r="CO287" s="160">
        <f t="shared" si="3417"/>
        <v>46357</v>
      </c>
      <c r="CP287" s="160">
        <f t="shared" si="3418"/>
        <v>46387</v>
      </c>
      <c r="CQ287" s="164">
        <f t="shared" si="3419"/>
        <v>0</v>
      </c>
    </row>
    <row r="288" s="86" customFormat="1" ht="24" customHeight="1" outlineLevel="4" spans="1:95">
      <c r="A288" s="125"/>
      <c r="B288" s="126"/>
      <c r="C288" s="127"/>
      <c r="D288" s="125"/>
      <c r="E288" s="126"/>
      <c r="F288" s="126"/>
      <c r="G288" s="126"/>
      <c r="H288" s="128"/>
      <c r="I288" s="128"/>
      <c r="J288" s="128">
        <f t="shared" si="3131"/>
        <v>0</v>
      </c>
      <c r="K288" s="128">
        <f t="shared" si="3420"/>
        <v>3</v>
      </c>
      <c r="L288" s="153"/>
      <c r="M288" s="154">
        <f>IFERROR(VLOOKUP($L288,'2-2 引出数据_合同数据仓库'!$B$2:$BP$10000,3,FALSE),0)</f>
        <v>0</v>
      </c>
      <c r="N288" s="128"/>
      <c r="O288" s="154">
        <f>IFERROR(VLOOKUP((LEFT(VLOOKUP($L288,'2-2 引出数据_合同数据仓库'!$B$2:$BP$10000,64,FALSE),15)&amp;(RIGHT(VLOOKUP($L288,'2-2 引出数据_合同数据仓库'!$B$2:$BP$10000,64,FALSE),4)+1)),'2-2 引出数据_合同数据仓库'!$B$2:$BP$10000,3,FALSE),0)</f>
        <v>0</v>
      </c>
      <c r="P288" s="128"/>
      <c r="Q288" s="128">
        <f>IFERROR(VLOOKUP($L288,'2-2 引出数据_合同数据仓库'!$B$2:$BP$10000,28,FALSE),0)</f>
        <v>0</v>
      </c>
      <c r="R288" s="128">
        <f>IFERROR(VLOOKUP($L288,'2-2 引出数据_合同数据仓库'!$B$2:$BP$10000,29,FALSE),0)</f>
        <v>0</v>
      </c>
      <c r="S288" s="128">
        <f>IFERROR(VLOOKUP($L288,'2-2 引出数据_合同数据仓库'!$B$2:$BP$10000,4,FALSE),0)</f>
        <v>0</v>
      </c>
      <c r="T288" s="128"/>
      <c r="U288" s="128">
        <f>IFERROR(VLOOKUP($L288,'2-2 引出数据_合同数据仓库'!$B$2:$BP$10000,15,FALSE),0)</f>
        <v>0</v>
      </c>
      <c r="V288" s="128">
        <f t="shared" si="3349"/>
        <v>0</v>
      </c>
      <c r="W288" s="128"/>
      <c r="X288" s="160">
        <v>45658</v>
      </c>
      <c r="Y288" s="160">
        <f t="shared" si="3350"/>
        <v>45688</v>
      </c>
      <c r="Z288" s="164">
        <f t="shared" si="3351"/>
        <v>0</v>
      </c>
      <c r="AA288" s="160">
        <f t="shared" si="3352"/>
        <v>45689</v>
      </c>
      <c r="AB288" s="160">
        <f t="shared" si="3353"/>
        <v>45716</v>
      </c>
      <c r="AC288" s="164">
        <f t="shared" si="3354"/>
        <v>0</v>
      </c>
      <c r="AD288" s="160">
        <f t="shared" si="3355"/>
        <v>45717</v>
      </c>
      <c r="AE288" s="160">
        <f t="shared" si="3356"/>
        <v>45747</v>
      </c>
      <c r="AF288" s="164">
        <f t="shared" si="3357"/>
        <v>0</v>
      </c>
      <c r="AG288" s="160">
        <f t="shared" si="3358"/>
        <v>45748</v>
      </c>
      <c r="AH288" s="160">
        <f t="shared" si="3359"/>
        <v>45777</v>
      </c>
      <c r="AI288" s="164">
        <f t="shared" si="3360"/>
        <v>0</v>
      </c>
      <c r="AJ288" s="160">
        <f t="shared" si="3361"/>
        <v>45778</v>
      </c>
      <c r="AK288" s="160">
        <f t="shared" si="3362"/>
        <v>45808</v>
      </c>
      <c r="AL288" s="164">
        <f t="shared" si="3363"/>
        <v>0</v>
      </c>
      <c r="AM288" s="160">
        <f t="shared" si="3364"/>
        <v>45809</v>
      </c>
      <c r="AN288" s="160">
        <f t="shared" si="3365"/>
        <v>45838</v>
      </c>
      <c r="AO288" s="164">
        <f t="shared" si="3366"/>
        <v>0</v>
      </c>
      <c r="AP288" s="160">
        <f t="shared" si="3367"/>
        <v>45839</v>
      </c>
      <c r="AQ288" s="160">
        <f t="shared" si="3368"/>
        <v>45869</v>
      </c>
      <c r="AR288" s="164">
        <f t="shared" si="3369"/>
        <v>0</v>
      </c>
      <c r="AS288" s="160">
        <f t="shared" si="3370"/>
        <v>45870</v>
      </c>
      <c r="AT288" s="160">
        <f t="shared" si="3371"/>
        <v>45900</v>
      </c>
      <c r="AU288" s="164">
        <f t="shared" si="3372"/>
        <v>0</v>
      </c>
      <c r="AV288" s="160">
        <f t="shared" si="3373"/>
        <v>45901</v>
      </c>
      <c r="AW288" s="160">
        <f t="shared" si="3374"/>
        <v>45930</v>
      </c>
      <c r="AX288" s="164">
        <f t="shared" si="3375"/>
        <v>0</v>
      </c>
      <c r="AY288" s="160">
        <f t="shared" si="3376"/>
        <v>45931</v>
      </c>
      <c r="AZ288" s="160">
        <f t="shared" si="3377"/>
        <v>45961</v>
      </c>
      <c r="BA288" s="164">
        <f t="shared" si="3378"/>
        <v>0</v>
      </c>
      <c r="BB288" s="160">
        <f t="shared" si="3379"/>
        <v>45962</v>
      </c>
      <c r="BC288" s="160">
        <f t="shared" si="3380"/>
        <v>45991</v>
      </c>
      <c r="BD288" s="164">
        <f t="shared" si="3381"/>
        <v>0</v>
      </c>
      <c r="BE288" s="160">
        <f t="shared" si="3382"/>
        <v>45992</v>
      </c>
      <c r="BF288" s="160">
        <f t="shared" si="3383"/>
        <v>46022</v>
      </c>
      <c r="BG288" s="164">
        <f t="shared" si="3384"/>
        <v>0</v>
      </c>
      <c r="BH288" s="160">
        <v>46023</v>
      </c>
      <c r="BI288" s="160">
        <f t="shared" si="3385"/>
        <v>46053</v>
      </c>
      <c r="BJ288" s="164">
        <f t="shared" si="3386"/>
        <v>0</v>
      </c>
      <c r="BK288" s="160">
        <f t="shared" si="3387"/>
        <v>46054</v>
      </c>
      <c r="BL288" s="160">
        <f t="shared" si="3388"/>
        <v>46081</v>
      </c>
      <c r="BM288" s="164">
        <f t="shared" si="3389"/>
        <v>0</v>
      </c>
      <c r="BN288" s="160">
        <f t="shared" si="3390"/>
        <v>46082</v>
      </c>
      <c r="BO288" s="160">
        <f t="shared" si="3391"/>
        <v>46112</v>
      </c>
      <c r="BP288" s="164">
        <f t="shared" si="3392"/>
        <v>0</v>
      </c>
      <c r="BQ288" s="160">
        <f t="shared" si="3393"/>
        <v>46113</v>
      </c>
      <c r="BR288" s="160">
        <f t="shared" si="3394"/>
        <v>46142</v>
      </c>
      <c r="BS288" s="164">
        <f t="shared" si="3395"/>
        <v>0</v>
      </c>
      <c r="BT288" s="160">
        <f t="shared" si="3396"/>
        <v>46143</v>
      </c>
      <c r="BU288" s="160">
        <f t="shared" si="3397"/>
        <v>46173</v>
      </c>
      <c r="BV288" s="164">
        <f t="shared" si="3398"/>
        <v>0</v>
      </c>
      <c r="BW288" s="160">
        <f t="shared" si="3399"/>
        <v>46174</v>
      </c>
      <c r="BX288" s="160">
        <f t="shared" si="3400"/>
        <v>46203</v>
      </c>
      <c r="BY288" s="164">
        <f t="shared" si="3401"/>
        <v>0</v>
      </c>
      <c r="BZ288" s="160">
        <f t="shared" si="3402"/>
        <v>46204</v>
      </c>
      <c r="CA288" s="160">
        <f t="shared" si="3403"/>
        <v>46234</v>
      </c>
      <c r="CB288" s="164">
        <f t="shared" si="3404"/>
        <v>0</v>
      </c>
      <c r="CC288" s="160">
        <f t="shared" si="3405"/>
        <v>46235</v>
      </c>
      <c r="CD288" s="160">
        <f t="shared" si="3406"/>
        <v>46265</v>
      </c>
      <c r="CE288" s="164">
        <f t="shared" si="3407"/>
        <v>0</v>
      </c>
      <c r="CF288" s="160">
        <f t="shared" si="3408"/>
        <v>46266</v>
      </c>
      <c r="CG288" s="160">
        <f t="shared" si="3409"/>
        <v>46295</v>
      </c>
      <c r="CH288" s="164">
        <f t="shared" si="3410"/>
        <v>0</v>
      </c>
      <c r="CI288" s="160">
        <f t="shared" si="3411"/>
        <v>46296</v>
      </c>
      <c r="CJ288" s="160">
        <f t="shared" si="3412"/>
        <v>46326</v>
      </c>
      <c r="CK288" s="164">
        <f t="shared" si="3413"/>
        <v>0</v>
      </c>
      <c r="CL288" s="160">
        <f t="shared" si="3414"/>
        <v>46327</v>
      </c>
      <c r="CM288" s="160">
        <f t="shared" si="3415"/>
        <v>46356</v>
      </c>
      <c r="CN288" s="164">
        <f t="shared" si="3416"/>
        <v>0</v>
      </c>
      <c r="CO288" s="160">
        <f t="shared" si="3417"/>
        <v>46357</v>
      </c>
      <c r="CP288" s="160">
        <f t="shared" si="3418"/>
        <v>46387</v>
      </c>
      <c r="CQ288" s="164">
        <f t="shared" si="3419"/>
        <v>0</v>
      </c>
    </row>
    <row r="289" s="86" customFormat="1" ht="24" customHeight="1" outlineLevel="4" spans="1:95">
      <c r="A289" s="125"/>
      <c r="B289" s="126"/>
      <c r="C289" s="127"/>
      <c r="D289" s="125"/>
      <c r="E289" s="126"/>
      <c r="F289" s="126"/>
      <c r="G289" s="126"/>
      <c r="H289" s="128"/>
      <c r="I289" s="128"/>
      <c r="J289" s="128">
        <f t="shared" si="3131"/>
        <v>0</v>
      </c>
      <c r="K289" s="128">
        <f t="shared" si="3420"/>
        <v>4</v>
      </c>
      <c r="L289" s="153"/>
      <c r="M289" s="154">
        <f>IFERROR(VLOOKUP($L289,'2-2 引出数据_合同数据仓库'!$B$2:$BP$10000,3,FALSE),0)</f>
        <v>0</v>
      </c>
      <c r="N289" s="128"/>
      <c r="O289" s="154">
        <f>IFERROR(VLOOKUP((LEFT(VLOOKUP($L289,'2-2 引出数据_合同数据仓库'!$B$2:$BP$10000,64,FALSE),15)&amp;(RIGHT(VLOOKUP($L289,'2-2 引出数据_合同数据仓库'!$B$2:$BP$10000,64,FALSE),4)+1)),'2-2 引出数据_合同数据仓库'!$B$2:$BP$10000,3,FALSE),0)</f>
        <v>0</v>
      </c>
      <c r="P289" s="128"/>
      <c r="Q289" s="128">
        <f>IFERROR(VLOOKUP($L289,'2-2 引出数据_合同数据仓库'!$B$2:$BP$10000,28,FALSE),0)</f>
        <v>0</v>
      </c>
      <c r="R289" s="128">
        <f>IFERROR(VLOOKUP($L289,'2-2 引出数据_合同数据仓库'!$B$2:$BP$10000,29,FALSE),0)</f>
        <v>0</v>
      </c>
      <c r="S289" s="128">
        <f>IFERROR(VLOOKUP($L289,'2-2 引出数据_合同数据仓库'!$B$2:$BP$10000,4,FALSE),0)</f>
        <v>0</v>
      </c>
      <c r="T289" s="128"/>
      <c r="U289" s="128">
        <f>IFERROR(VLOOKUP($L289,'2-2 引出数据_合同数据仓库'!$B$2:$BP$10000,15,FALSE),0)</f>
        <v>0</v>
      </c>
      <c r="V289" s="128">
        <f t="shared" si="3349"/>
        <v>0</v>
      </c>
      <c r="W289" s="128"/>
      <c r="X289" s="160">
        <v>45658</v>
      </c>
      <c r="Y289" s="160">
        <f t="shared" si="3350"/>
        <v>45688</v>
      </c>
      <c r="Z289" s="164">
        <f t="shared" si="3351"/>
        <v>0</v>
      </c>
      <c r="AA289" s="160">
        <f t="shared" si="3352"/>
        <v>45689</v>
      </c>
      <c r="AB289" s="160">
        <f t="shared" si="3353"/>
        <v>45716</v>
      </c>
      <c r="AC289" s="164">
        <f t="shared" si="3354"/>
        <v>0</v>
      </c>
      <c r="AD289" s="160">
        <f t="shared" si="3355"/>
        <v>45717</v>
      </c>
      <c r="AE289" s="160">
        <f t="shared" si="3356"/>
        <v>45747</v>
      </c>
      <c r="AF289" s="164">
        <f t="shared" si="3357"/>
        <v>0</v>
      </c>
      <c r="AG289" s="160">
        <f t="shared" si="3358"/>
        <v>45748</v>
      </c>
      <c r="AH289" s="160">
        <f t="shared" si="3359"/>
        <v>45777</v>
      </c>
      <c r="AI289" s="164">
        <f t="shared" si="3360"/>
        <v>0</v>
      </c>
      <c r="AJ289" s="160">
        <f t="shared" si="3361"/>
        <v>45778</v>
      </c>
      <c r="AK289" s="160">
        <f t="shared" si="3362"/>
        <v>45808</v>
      </c>
      <c r="AL289" s="164">
        <f t="shared" si="3363"/>
        <v>0</v>
      </c>
      <c r="AM289" s="160">
        <f t="shared" si="3364"/>
        <v>45809</v>
      </c>
      <c r="AN289" s="160">
        <f t="shared" si="3365"/>
        <v>45838</v>
      </c>
      <c r="AO289" s="164">
        <f t="shared" si="3366"/>
        <v>0</v>
      </c>
      <c r="AP289" s="160">
        <f t="shared" si="3367"/>
        <v>45839</v>
      </c>
      <c r="AQ289" s="160">
        <f t="shared" si="3368"/>
        <v>45869</v>
      </c>
      <c r="AR289" s="164">
        <f t="shared" si="3369"/>
        <v>0</v>
      </c>
      <c r="AS289" s="160">
        <f t="shared" si="3370"/>
        <v>45870</v>
      </c>
      <c r="AT289" s="160">
        <f t="shared" si="3371"/>
        <v>45900</v>
      </c>
      <c r="AU289" s="164">
        <f t="shared" si="3372"/>
        <v>0</v>
      </c>
      <c r="AV289" s="160">
        <f t="shared" si="3373"/>
        <v>45901</v>
      </c>
      <c r="AW289" s="160">
        <f t="shared" si="3374"/>
        <v>45930</v>
      </c>
      <c r="AX289" s="164">
        <f t="shared" si="3375"/>
        <v>0</v>
      </c>
      <c r="AY289" s="160">
        <f t="shared" si="3376"/>
        <v>45931</v>
      </c>
      <c r="AZ289" s="160">
        <f t="shared" si="3377"/>
        <v>45961</v>
      </c>
      <c r="BA289" s="164">
        <f t="shared" si="3378"/>
        <v>0</v>
      </c>
      <c r="BB289" s="160">
        <f t="shared" si="3379"/>
        <v>45962</v>
      </c>
      <c r="BC289" s="160">
        <f t="shared" si="3380"/>
        <v>45991</v>
      </c>
      <c r="BD289" s="164">
        <f t="shared" si="3381"/>
        <v>0</v>
      </c>
      <c r="BE289" s="160">
        <f t="shared" si="3382"/>
        <v>45992</v>
      </c>
      <c r="BF289" s="160">
        <f t="shared" si="3383"/>
        <v>46022</v>
      </c>
      <c r="BG289" s="164">
        <f t="shared" si="3384"/>
        <v>0</v>
      </c>
      <c r="BH289" s="160">
        <v>46023</v>
      </c>
      <c r="BI289" s="160">
        <f t="shared" si="3385"/>
        <v>46053</v>
      </c>
      <c r="BJ289" s="164">
        <f t="shared" si="3386"/>
        <v>0</v>
      </c>
      <c r="BK289" s="160">
        <f t="shared" si="3387"/>
        <v>46054</v>
      </c>
      <c r="BL289" s="160">
        <f t="shared" si="3388"/>
        <v>46081</v>
      </c>
      <c r="BM289" s="164">
        <f t="shared" si="3389"/>
        <v>0</v>
      </c>
      <c r="BN289" s="160">
        <f t="shared" si="3390"/>
        <v>46082</v>
      </c>
      <c r="BO289" s="160">
        <f t="shared" si="3391"/>
        <v>46112</v>
      </c>
      <c r="BP289" s="164">
        <f t="shared" si="3392"/>
        <v>0</v>
      </c>
      <c r="BQ289" s="160">
        <f t="shared" si="3393"/>
        <v>46113</v>
      </c>
      <c r="BR289" s="160">
        <f t="shared" si="3394"/>
        <v>46142</v>
      </c>
      <c r="BS289" s="164">
        <f t="shared" si="3395"/>
        <v>0</v>
      </c>
      <c r="BT289" s="160">
        <f t="shared" si="3396"/>
        <v>46143</v>
      </c>
      <c r="BU289" s="160">
        <f t="shared" si="3397"/>
        <v>46173</v>
      </c>
      <c r="BV289" s="164">
        <f t="shared" si="3398"/>
        <v>0</v>
      </c>
      <c r="BW289" s="160">
        <f t="shared" si="3399"/>
        <v>46174</v>
      </c>
      <c r="BX289" s="160">
        <f t="shared" si="3400"/>
        <v>46203</v>
      </c>
      <c r="BY289" s="164">
        <f t="shared" si="3401"/>
        <v>0</v>
      </c>
      <c r="BZ289" s="160">
        <f t="shared" si="3402"/>
        <v>46204</v>
      </c>
      <c r="CA289" s="160">
        <f t="shared" si="3403"/>
        <v>46234</v>
      </c>
      <c r="CB289" s="164">
        <f t="shared" si="3404"/>
        <v>0</v>
      </c>
      <c r="CC289" s="160">
        <f t="shared" si="3405"/>
        <v>46235</v>
      </c>
      <c r="CD289" s="160">
        <f t="shared" si="3406"/>
        <v>46265</v>
      </c>
      <c r="CE289" s="164">
        <f t="shared" si="3407"/>
        <v>0</v>
      </c>
      <c r="CF289" s="160">
        <f t="shared" si="3408"/>
        <v>46266</v>
      </c>
      <c r="CG289" s="160">
        <f t="shared" si="3409"/>
        <v>46295</v>
      </c>
      <c r="CH289" s="164">
        <f t="shared" si="3410"/>
        <v>0</v>
      </c>
      <c r="CI289" s="160">
        <f t="shared" si="3411"/>
        <v>46296</v>
      </c>
      <c r="CJ289" s="160">
        <f t="shared" si="3412"/>
        <v>46326</v>
      </c>
      <c r="CK289" s="164">
        <f t="shared" si="3413"/>
        <v>0</v>
      </c>
      <c r="CL289" s="160">
        <f t="shared" si="3414"/>
        <v>46327</v>
      </c>
      <c r="CM289" s="160">
        <f t="shared" si="3415"/>
        <v>46356</v>
      </c>
      <c r="CN289" s="164">
        <f t="shared" si="3416"/>
        <v>0</v>
      </c>
      <c r="CO289" s="160">
        <f t="shared" si="3417"/>
        <v>46357</v>
      </c>
      <c r="CP289" s="160">
        <f t="shared" si="3418"/>
        <v>46387</v>
      </c>
      <c r="CQ289" s="164">
        <f t="shared" si="3419"/>
        <v>0</v>
      </c>
    </row>
    <row r="290" s="86" customFormat="1" ht="24" customHeight="1" outlineLevel="4" spans="1:95">
      <c r="A290" s="129" t="s">
        <v>2806</v>
      </c>
      <c r="B290" s="130"/>
      <c r="C290" s="130"/>
      <c r="D290" s="130"/>
      <c r="E290" s="130"/>
      <c r="F290" s="130"/>
      <c r="G290" s="131"/>
      <c r="H290" s="132"/>
      <c r="I290" s="132"/>
      <c r="J290" s="132"/>
      <c r="K290" s="132"/>
      <c r="L290" s="155"/>
      <c r="M290" s="155"/>
      <c r="N290" s="132"/>
      <c r="O290" s="132"/>
      <c r="P290" s="132"/>
      <c r="Q290" s="132"/>
      <c r="R290" s="132"/>
      <c r="S290" s="132"/>
      <c r="T290" s="132"/>
      <c r="U290" s="132"/>
      <c r="V290" s="132"/>
      <c r="W290" s="132"/>
      <c r="X290" s="132"/>
      <c r="Y290" s="132"/>
      <c r="Z290" s="132"/>
      <c r="AA290" s="132"/>
      <c r="AB290" s="132"/>
      <c r="AC290" s="132"/>
      <c r="AD290" s="132"/>
      <c r="AE290" s="132"/>
      <c r="AF290" s="132"/>
      <c r="AG290" s="132"/>
      <c r="AH290" s="132"/>
      <c r="AI290" s="132"/>
      <c r="AJ290" s="132"/>
      <c r="AK290" s="132"/>
      <c r="AL290" s="132"/>
      <c r="AM290" s="132"/>
      <c r="AN290" s="132"/>
      <c r="AO290" s="132"/>
      <c r="AP290" s="132"/>
      <c r="AQ290" s="132"/>
      <c r="AR290" s="132"/>
      <c r="AS290" s="132"/>
      <c r="AT290" s="132"/>
      <c r="AU290" s="132"/>
      <c r="AV290" s="132"/>
      <c r="AW290" s="132"/>
      <c r="AX290" s="132"/>
      <c r="AY290" s="132"/>
      <c r="AZ290" s="132"/>
      <c r="BA290" s="132"/>
      <c r="BB290" s="132"/>
      <c r="BC290" s="132"/>
      <c r="BD290" s="132"/>
      <c r="BE290" s="132"/>
      <c r="BF290" s="132"/>
      <c r="BG290" s="132"/>
      <c r="BH290" s="132"/>
      <c r="BI290" s="132"/>
      <c r="BJ290" s="132"/>
      <c r="BK290" s="132"/>
      <c r="BL290" s="132"/>
      <c r="BM290" s="132"/>
      <c r="BN290" s="132"/>
      <c r="BO290" s="132"/>
      <c r="BP290" s="132"/>
      <c r="BQ290" s="132"/>
      <c r="BR290" s="132"/>
      <c r="BS290" s="132"/>
      <c r="BT290" s="132"/>
      <c r="BU290" s="132"/>
      <c r="BV290" s="132"/>
      <c r="BW290" s="132"/>
      <c r="BX290" s="132"/>
      <c r="BY290" s="132"/>
      <c r="BZ290" s="132"/>
      <c r="CA290" s="132"/>
      <c r="CB290" s="132"/>
      <c r="CC290" s="132"/>
      <c r="CD290" s="132"/>
      <c r="CE290" s="132"/>
      <c r="CF290" s="132"/>
      <c r="CG290" s="132"/>
      <c r="CH290" s="132"/>
      <c r="CI290" s="132"/>
      <c r="CJ290" s="132"/>
      <c r="CK290" s="132"/>
      <c r="CL290" s="132"/>
      <c r="CM290" s="132"/>
      <c r="CN290" s="132"/>
      <c r="CO290" s="132"/>
      <c r="CP290" s="132"/>
      <c r="CQ290" s="132"/>
    </row>
    <row r="291" ht="24" customHeight="1" outlineLevel="3" spans="1:95">
      <c r="A291" s="121"/>
      <c r="B291" s="122" t="s">
        <v>784</v>
      </c>
      <c r="C291" s="123" t="s">
        <v>1236</v>
      </c>
      <c r="D291" s="121" t="s">
        <v>1237</v>
      </c>
      <c r="E291" s="122"/>
      <c r="F291" s="122"/>
      <c r="G291" s="122" t="s">
        <v>928</v>
      </c>
      <c r="H291" s="124">
        <f>X291+AA291+AD291+AG291+AJ291+AM291+AP291+AS291+AV291+AY291+BB291+BE291</f>
        <v>0</v>
      </c>
      <c r="I291" s="124">
        <f>Y291+AB291+AE291+AH291+AK291+AN291+AQ291+AT291+AW291+AZ291+BC291+BF291</f>
        <v>0</v>
      </c>
      <c r="J291" s="124">
        <f t="shared" si="3131"/>
        <v>0</v>
      </c>
      <c r="K291" s="124"/>
      <c r="L291" s="152"/>
      <c r="M291" s="152"/>
      <c r="N291" s="124"/>
      <c r="O291" s="124"/>
      <c r="P291" s="124"/>
      <c r="Q291" s="124"/>
      <c r="R291" s="124"/>
      <c r="S291" s="124"/>
      <c r="T291" s="124"/>
      <c r="U291" s="124"/>
      <c r="V291" s="124"/>
      <c r="W291" s="124"/>
      <c r="X291" s="124">
        <f>VLOOKUP($C291,'1 预算编制表单'!$C:$BJ,27,FALSE)</f>
        <v>0</v>
      </c>
      <c r="Y291" s="124">
        <f>X291-Z291</f>
        <v>0</v>
      </c>
      <c r="Z291" s="124">
        <f>SUM(Z292:Z296)</f>
        <v>0</v>
      </c>
      <c r="AA291" s="124">
        <f>VLOOKUP($C291,'1 预算编制表单'!$C:$BJ,30,FALSE)</f>
        <v>0</v>
      </c>
      <c r="AB291" s="124">
        <f>AA291-AC291</f>
        <v>0</v>
      </c>
      <c r="AC291" s="124">
        <f>SUM(AC292:AC296)</f>
        <v>0</v>
      </c>
      <c r="AD291" s="124">
        <f>VLOOKUP($C291,'1 预算编制表单'!$C:$BJ,33,FALSE)</f>
        <v>0</v>
      </c>
      <c r="AE291" s="124">
        <f>AD291-AF291</f>
        <v>0</v>
      </c>
      <c r="AF291" s="124">
        <f>SUM(AF292:AF296)</f>
        <v>0</v>
      </c>
      <c r="AG291" s="124">
        <f>VLOOKUP($C291,'1 预算编制表单'!$C:$BJ,36,FALSE)</f>
        <v>0</v>
      </c>
      <c r="AH291" s="124">
        <f>AG291-AI291</f>
        <v>0</v>
      </c>
      <c r="AI291" s="124">
        <f>SUM(AI292:AI296)</f>
        <v>0</v>
      </c>
      <c r="AJ291" s="124">
        <f>VLOOKUP($C291,'1 预算编制表单'!$C:$BJ,39,FALSE)</f>
        <v>0</v>
      </c>
      <c r="AK291" s="124">
        <f>AJ291-AL291</f>
        <v>0</v>
      </c>
      <c r="AL291" s="124">
        <f>SUM(AL292:AL296)</f>
        <v>0</v>
      </c>
      <c r="AM291" s="124">
        <f>VLOOKUP($C291,'1 预算编制表单'!$C:$BJ,42,FALSE)</f>
        <v>0</v>
      </c>
      <c r="AN291" s="124">
        <f>AM291-AO291</f>
        <v>0</v>
      </c>
      <c r="AO291" s="124">
        <f>SUM(AO292:AO296)</f>
        <v>0</v>
      </c>
      <c r="AP291" s="124">
        <f>VLOOKUP($C291,'1 预算编制表单'!$C:$BJ,45,FALSE)</f>
        <v>0</v>
      </c>
      <c r="AQ291" s="124">
        <f>AP291-AR291</f>
        <v>0</v>
      </c>
      <c r="AR291" s="124">
        <f>SUM(AR292:AR296)</f>
        <v>0</v>
      </c>
      <c r="AS291" s="124">
        <f>VLOOKUP($C291,'1 预算编制表单'!$C:$BJ,48,FALSE)</f>
        <v>0</v>
      </c>
      <c r="AT291" s="124">
        <f>AS291-AU291</f>
        <v>0</v>
      </c>
      <c r="AU291" s="124">
        <f>SUM(AU292:AU296)</f>
        <v>0</v>
      </c>
      <c r="AV291" s="124">
        <f>VLOOKUP($C291,'1 预算编制表单'!$C:$BJ,51,FALSE)</f>
        <v>0</v>
      </c>
      <c r="AW291" s="124">
        <f>AV291-AX291</f>
        <v>0</v>
      </c>
      <c r="AX291" s="124">
        <f>SUM(AX292:AX296)</f>
        <v>0</v>
      </c>
      <c r="AY291" s="124">
        <f>VLOOKUP($C291,'1 预算编制表单'!$C:$BJ,54,FALSE)</f>
        <v>0</v>
      </c>
      <c r="AZ291" s="124">
        <f>AY291-BA291</f>
        <v>0</v>
      </c>
      <c r="BA291" s="124">
        <f>SUM(BA292:BA296)</f>
        <v>0</v>
      </c>
      <c r="BB291" s="124">
        <f>VLOOKUP($C291,'1 预算编制表单'!$C:$BJ,57,FALSE)</f>
        <v>0</v>
      </c>
      <c r="BC291" s="124">
        <f>BB291-BD291</f>
        <v>0</v>
      </c>
      <c r="BD291" s="124">
        <f>SUM(BD292:BD296)</f>
        <v>0</v>
      </c>
      <c r="BE291" s="124">
        <f>VLOOKUP($C291,'1 预算编制表单'!$C:$BJ,60,FALSE)</f>
        <v>0</v>
      </c>
      <c r="BF291" s="124">
        <f>BE291-BG291</f>
        <v>0</v>
      </c>
      <c r="BG291" s="124">
        <f>SUM(BG292:BG296)</f>
        <v>0</v>
      </c>
      <c r="BH291" s="124">
        <f>VLOOKUP($C291,'1 预算编制表单'!$C:$BJ,27,FALSE)</f>
        <v>0</v>
      </c>
      <c r="BI291" s="124">
        <f>BH291-BJ291</f>
        <v>0</v>
      </c>
      <c r="BJ291" s="124">
        <f>SUM(BJ292:BJ296)</f>
        <v>0</v>
      </c>
      <c r="BK291" s="124">
        <f>VLOOKUP($C291,'1 预算编制表单'!$C:$BJ,30,FALSE)</f>
        <v>0</v>
      </c>
      <c r="BL291" s="124">
        <f>BK291-BM291</f>
        <v>0</v>
      </c>
      <c r="BM291" s="124">
        <f>SUM(BM292:BM296)</f>
        <v>0</v>
      </c>
      <c r="BN291" s="124">
        <f>VLOOKUP($C291,'1 预算编制表单'!$C:$BJ,33,FALSE)</f>
        <v>0</v>
      </c>
      <c r="BO291" s="124">
        <f>BN291-BP291</f>
        <v>0</v>
      </c>
      <c r="BP291" s="124">
        <f>SUM(BP292:BP296)</f>
        <v>0</v>
      </c>
      <c r="BQ291" s="124">
        <f>VLOOKUP($C291,'1 预算编制表单'!$C:$BJ,36,FALSE)</f>
        <v>0</v>
      </c>
      <c r="BR291" s="124">
        <f>BQ291-BS291</f>
        <v>0</v>
      </c>
      <c r="BS291" s="124">
        <f>SUM(BS292:BS296)</f>
        <v>0</v>
      </c>
      <c r="BT291" s="124">
        <f>VLOOKUP($C291,'1 预算编制表单'!$C:$BJ,39,FALSE)</f>
        <v>0</v>
      </c>
      <c r="BU291" s="124">
        <f>BT291-BV291</f>
        <v>0</v>
      </c>
      <c r="BV291" s="124">
        <f>SUM(BV292:BV296)</f>
        <v>0</v>
      </c>
      <c r="BW291" s="124">
        <f>VLOOKUP($C291,'1 预算编制表单'!$C:$BJ,42,FALSE)</f>
        <v>0</v>
      </c>
      <c r="BX291" s="124">
        <f>BW291-BY291</f>
        <v>0</v>
      </c>
      <c r="BY291" s="124">
        <f>SUM(BY292:BY296)</f>
        <v>0</v>
      </c>
      <c r="BZ291" s="124">
        <f>VLOOKUP($C291,'1 预算编制表单'!$C:$BJ,45,FALSE)</f>
        <v>0</v>
      </c>
      <c r="CA291" s="124">
        <f>BZ291-CB291</f>
        <v>0</v>
      </c>
      <c r="CB291" s="124">
        <f>SUM(CB292:CB296)</f>
        <v>0</v>
      </c>
      <c r="CC291" s="124">
        <f>VLOOKUP($C291,'1 预算编制表单'!$C:$BJ,48,FALSE)</f>
        <v>0</v>
      </c>
      <c r="CD291" s="124">
        <f>CC291-CE291</f>
        <v>0</v>
      </c>
      <c r="CE291" s="124">
        <f>SUM(CE292:CE296)</f>
        <v>0</v>
      </c>
      <c r="CF291" s="124">
        <f>VLOOKUP($C291,'1 预算编制表单'!$C:$BJ,51,FALSE)</f>
        <v>0</v>
      </c>
      <c r="CG291" s="124">
        <f>CF291-CH291</f>
        <v>0</v>
      </c>
      <c r="CH291" s="124">
        <f>SUM(CH292:CH296)</f>
        <v>0</v>
      </c>
      <c r="CI291" s="124">
        <f>VLOOKUP($C291,'1 预算编制表单'!$C:$BJ,54,FALSE)</f>
        <v>0</v>
      </c>
      <c r="CJ291" s="124">
        <f>CI291-CK291</f>
        <v>0</v>
      </c>
      <c r="CK291" s="124">
        <f>SUM(CK292:CK296)</f>
        <v>0</v>
      </c>
      <c r="CL291" s="124">
        <f>VLOOKUP($C291,'1 预算编制表单'!$C:$BJ,57,FALSE)</f>
        <v>0</v>
      </c>
      <c r="CM291" s="124">
        <f>CL291-CN291</f>
        <v>0</v>
      </c>
      <c r="CN291" s="124">
        <f>SUM(CN292:CN296)</f>
        <v>0</v>
      </c>
      <c r="CO291" s="124">
        <f>VLOOKUP($C291,'1 预算编制表单'!$C:$BJ,60,FALSE)</f>
        <v>0</v>
      </c>
      <c r="CP291" s="124">
        <f>CO291-CQ291</f>
        <v>0</v>
      </c>
      <c r="CQ291" s="124">
        <f>SUM(CQ292:CQ296)</f>
        <v>0</v>
      </c>
    </row>
    <row r="292" s="86" customFormat="1" ht="24" customHeight="1" outlineLevel="4" spans="1:95">
      <c r="A292" s="125"/>
      <c r="B292" s="126"/>
      <c r="C292" s="127"/>
      <c r="D292" s="125"/>
      <c r="E292" s="126"/>
      <c r="F292" s="126"/>
      <c r="G292" s="126"/>
      <c r="H292" s="128"/>
      <c r="I292" s="128"/>
      <c r="J292" s="128">
        <f t="shared" si="3131"/>
        <v>0</v>
      </c>
      <c r="K292" s="128">
        <v>1</v>
      </c>
      <c r="L292" s="153"/>
      <c r="M292" s="154">
        <f>IFERROR(VLOOKUP($L292,'2-2 引出数据_合同数据仓库'!$B$2:$BP$10000,3,FALSE),0)</f>
        <v>0</v>
      </c>
      <c r="N292" s="128"/>
      <c r="O292" s="154">
        <f>IFERROR(VLOOKUP((LEFT(VLOOKUP($L292,'2-2 引出数据_合同数据仓库'!$B$2:$BP$10000,64,FALSE),15)&amp;(RIGHT(VLOOKUP($L292,'2-2 引出数据_合同数据仓库'!$B$2:$BP$10000,64,FALSE),4)+1)),'2-2 引出数据_合同数据仓库'!$B$2:$BP$10000,3,FALSE),0)</f>
        <v>0</v>
      </c>
      <c r="P292" s="128"/>
      <c r="Q292" s="128">
        <f>IFERROR(VLOOKUP($L292,'2-2 引出数据_合同数据仓库'!$B$2:$BP$10000,28,FALSE),0)</f>
        <v>0</v>
      </c>
      <c r="R292" s="128">
        <f>IFERROR(VLOOKUP($L292,'2-2 引出数据_合同数据仓库'!$B$2:$BP$10000,29,FALSE),0)</f>
        <v>0</v>
      </c>
      <c r="S292" s="128">
        <f>IFERROR(VLOOKUP($L292,'2-2 引出数据_合同数据仓库'!$B$2:$BP$10000,4,FALSE),0)</f>
        <v>0</v>
      </c>
      <c r="T292" s="128"/>
      <c r="U292" s="128">
        <f>IFERROR(VLOOKUP($L292,'2-2 引出数据_合同数据仓库'!$B$2:$BP$10000,15,FALSE),0)</f>
        <v>0</v>
      </c>
      <c r="V292" s="128">
        <f t="shared" ref="V292:V295" si="3421">U292/(S292-R292+1)*365</f>
        <v>0</v>
      </c>
      <c r="W292" s="128"/>
      <c r="X292" s="160">
        <v>45658</v>
      </c>
      <c r="Y292" s="160">
        <f t="shared" ref="Y292:Y295" si="3422">X292+30</f>
        <v>45688</v>
      </c>
      <c r="Z292" s="164">
        <f t="shared" ref="Z292:Z295" si="3423">IFERROR(IF(($R292-Y292)&gt;=0,0,IF(($S292-X292)&lt;0,0,IF(AND(($S292-Y292)&gt;0,(X292-$R292)&gt;0),$V292/365*(Y292-X292+1),IF(AND(($S292-Y292)&lt;=0,(X292-$R292)&gt;0),$V292/365*($S292-X292+1),$V292/365*(Y292-$R292+1))))),0)</f>
        <v>0</v>
      </c>
      <c r="AA292" s="160">
        <f t="shared" ref="AA292:AA295" si="3424">Y292+1</f>
        <v>45689</v>
      </c>
      <c r="AB292" s="160">
        <f t="shared" ref="AB292:AB295" si="3425">AA292+27</f>
        <v>45716</v>
      </c>
      <c r="AC292" s="164">
        <f t="shared" ref="AC292:AC295" si="3426">IFERROR(IF(($R292-AB292)&gt;=0,0,IF(($S292-AA292)&lt;0,0,IF(AND(($S292-AB292)&gt;0,(AA292-$R292)&gt;0),$V292/365*(AB292-AA292+1),IF(AND(($S292-AB292)&lt;=0,(AA292-$R292)&gt;0),$V292/365*($S292-AA292+1),$V292/365*(AB292-$R292+1))))),0)</f>
        <v>0</v>
      </c>
      <c r="AD292" s="160">
        <f t="shared" ref="AD292:AD295" si="3427">AB292+1</f>
        <v>45717</v>
      </c>
      <c r="AE292" s="160">
        <f t="shared" ref="AE292:AE295" si="3428">AD292+30</f>
        <v>45747</v>
      </c>
      <c r="AF292" s="164">
        <f t="shared" ref="AF292:AF295" si="3429">IFERROR(IF(($R292-AE292)&gt;=0,0,IF(($S292-AD292)&lt;0,0,IF(AND(($S292-AE292)&gt;0,(AD292-$R292)&gt;0),$V292/365*(AE292-AD292+1),IF(AND(($S292-AE292)&lt;=0,(AD292-$R292)&gt;0),$V292/365*($S292-AD292+1),$V292/365*(AE292-$R292+1))))),0)</f>
        <v>0</v>
      </c>
      <c r="AG292" s="160">
        <f t="shared" ref="AG292:AG295" si="3430">AE292+1</f>
        <v>45748</v>
      </c>
      <c r="AH292" s="160">
        <f t="shared" ref="AH292:AH295" si="3431">AG292+29</f>
        <v>45777</v>
      </c>
      <c r="AI292" s="164">
        <f t="shared" ref="AI292:AI295" si="3432">IFERROR(IF(($R292-AH292)&gt;=0,0,IF(($S292-AG292)&lt;0,0,IF(AND(($S292-AH292)&gt;0,(AG292-$R292)&gt;0),$V292/365*(AH292-AG292+1),IF(AND(($S292-AH292)&lt;=0,(AG292-$R292)&gt;0),$V292/365*($S292-AG292+1),$V292/365*(AH292-$R292+1))))),0)</f>
        <v>0</v>
      </c>
      <c r="AJ292" s="160">
        <f t="shared" ref="AJ292:AJ295" si="3433">AH292+1</f>
        <v>45778</v>
      </c>
      <c r="AK292" s="160">
        <f t="shared" ref="AK292:AK295" si="3434">AJ292+30</f>
        <v>45808</v>
      </c>
      <c r="AL292" s="164">
        <f t="shared" ref="AL292:AL295" si="3435">IFERROR(IF(($R292-AK292)&gt;=0,0,IF(($S292-AJ292)&lt;0,0,IF(AND(($S292-AK292)&gt;0,(AJ292-$R292)&gt;0),$V292/365*(AK292-AJ292+1),IF(AND(($S292-AK292)&lt;=0,(AJ292-$R292)&gt;0),$V292/365*($S292-AJ292+1),$V292/365*(AK292-$R292+1))))),0)</f>
        <v>0</v>
      </c>
      <c r="AM292" s="160">
        <f t="shared" ref="AM292:AM295" si="3436">AK292+1</f>
        <v>45809</v>
      </c>
      <c r="AN292" s="160">
        <f t="shared" ref="AN292:AN295" si="3437">AM292+29</f>
        <v>45838</v>
      </c>
      <c r="AO292" s="164">
        <f t="shared" ref="AO292:AO295" si="3438">IFERROR(IF(($R292-AN292)&gt;=0,0,IF(($S292-AM292)&lt;0,0,IF(AND(($S292-AN292)&gt;0,(AM292-$R292)&gt;0),$V292/365*(AN292-AM292+1),IF(AND(($S292-AN292)&lt;=0,(AM292-$R292)&gt;0),$V292/365*($S292-AM292+1),$V292/365*(AN292-$R292+1))))),0)</f>
        <v>0</v>
      </c>
      <c r="AP292" s="160">
        <f t="shared" ref="AP292:AP295" si="3439">AN292+1</f>
        <v>45839</v>
      </c>
      <c r="AQ292" s="160">
        <f t="shared" ref="AQ292:AQ295" si="3440">AP292+30</f>
        <v>45869</v>
      </c>
      <c r="AR292" s="164">
        <f t="shared" ref="AR292:AR295" si="3441">IFERROR(IF(($R292-AQ292)&gt;=0,0,IF(($S292-AP292)&lt;0,0,IF(AND(($S292-AQ292)&gt;0,(AP292-$R292)&gt;0),$V292/365*(AQ292-AP292+1),IF(AND(($S292-AQ292)&lt;=0,(AP292-$R292)&gt;0),$V292/365*($S292-AP292+1),$V292/365*(AQ292-$R292+1))))),0)</f>
        <v>0</v>
      </c>
      <c r="AS292" s="160">
        <f t="shared" ref="AS292:AS295" si="3442">AQ292+1</f>
        <v>45870</v>
      </c>
      <c r="AT292" s="160">
        <f t="shared" ref="AT292:AT295" si="3443">AS292+30</f>
        <v>45900</v>
      </c>
      <c r="AU292" s="164">
        <f t="shared" ref="AU292:AU295" si="3444">IFERROR(IF(($R292-AT292)&gt;=0,0,IF(($S292-AS292)&lt;0,0,IF(AND(($S292-AT292)&gt;0,(AS292-$R292)&gt;0),$V292/365*(AT292-AS292+1),IF(AND(($S292-AT292)&lt;=0,(AS292-$R292)&gt;0),$V292/365*($S292-AS292+1),$V292/365*(AT292-$R292+1))))),0)</f>
        <v>0</v>
      </c>
      <c r="AV292" s="160">
        <f t="shared" ref="AV292:AV295" si="3445">AT292+1</f>
        <v>45901</v>
      </c>
      <c r="AW292" s="160">
        <f t="shared" ref="AW292:AW295" si="3446">AV292+29</f>
        <v>45930</v>
      </c>
      <c r="AX292" s="164">
        <f t="shared" ref="AX292:AX295" si="3447">IFERROR(IF(($R292-AW292)&gt;=0,0,IF(($S292-AV292)&lt;0,0,IF(AND(($S292-AW292)&gt;0,(AV292-$R292)&gt;0),$V292/365*(AW292-AV292+1),IF(AND(($S292-AW292)&lt;=0,(AV292-$R292)&gt;0),$V292/365*($S292-AV292+1),$V292/365*(AW292-$R292+1))))),0)</f>
        <v>0</v>
      </c>
      <c r="AY292" s="160">
        <f t="shared" ref="AY292:AY295" si="3448">AW292+1</f>
        <v>45931</v>
      </c>
      <c r="AZ292" s="160">
        <f t="shared" ref="AZ292:AZ295" si="3449">AY292+30</f>
        <v>45961</v>
      </c>
      <c r="BA292" s="164">
        <f t="shared" ref="BA292:BA295" si="3450">IFERROR(IF(($R292-AZ292)&gt;=0,0,IF(($S292-AY292)&lt;0,0,IF(AND(($S292-AZ292)&gt;0,(AY292-$R292)&gt;0),$V292/365*(AZ292-AY292+1),IF(AND(($S292-AZ292)&lt;=0,(AY292-$R292)&gt;0),$V292/365*($S292-AY292+1),$V292/365*(AZ292-$R292+1))))),0)</f>
        <v>0</v>
      </c>
      <c r="BB292" s="160">
        <f t="shared" ref="BB292:BB295" si="3451">AZ292+1</f>
        <v>45962</v>
      </c>
      <c r="BC292" s="160">
        <f t="shared" ref="BC292:BC295" si="3452">BB292+29</f>
        <v>45991</v>
      </c>
      <c r="BD292" s="164">
        <f t="shared" ref="BD292:BD295" si="3453">IFERROR(IF(($R292-BC292)&gt;=0,0,IF(($S292-BB292)&lt;0,0,IF(AND(($S292-BC292)&gt;0,(BB292-$R292)&gt;0),$V292/365*(BC292-BB292+1),IF(AND(($S292-BC292)&lt;=0,(BB292-$R292)&gt;0),$V292/365*($S292-BB292+1),$V292/365*(BC292-$R292+1))))),0)</f>
        <v>0</v>
      </c>
      <c r="BE292" s="160">
        <f t="shared" ref="BE292:BE295" si="3454">BC292+1</f>
        <v>45992</v>
      </c>
      <c r="BF292" s="160">
        <f t="shared" ref="BF292:BF295" si="3455">BE292+30</f>
        <v>46022</v>
      </c>
      <c r="BG292" s="164">
        <f t="shared" ref="BG292:BG295" si="3456">IFERROR(IF(($R292-BF292)&gt;=0,0,IF(($S292-BE292)&lt;0,0,IF(AND(($S292-BF292)&gt;0,(BE292-$R292)&gt;0),$V292/365*(BF292-BE292+1),IF(AND(($S292-BF292)&lt;=0,(BE292-$R292)&gt;0),$V292/365*($S292-BE292+1),$V292/365*(BF292-$R292+1))))),0)</f>
        <v>0</v>
      </c>
      <c r="BH292" s="160">
        <v>46023</v>
      </c>
      <c r="BI292" s="160">
        <f t="shared" ref="BI292:BI295" si="3457">BH292+30</f>
        <v>46053</v>
      </c>
      <c r="BJ292" s="164">
        <f t="shared" ref="BJ292:BJ295" si="3458">IFERROR(IF(($R292-BI292)&gt;=0,0,IF(($S292-BH292)&lt;0,0,IF(AND(($S292-BI292)&gt;0,(BH292-$R292)&gt;0),$V292/365*(BI292-BH292+1),IF(AND(($S292-BI292)&lt;=0,(BH292-$R292)&gt;0),$V292/365*($S292-BH292+1),$V292/365*(BI292-$R292+1))))),0)</f>
        <v>0</v>
      </c>
      <c r="BK292" s="160">
        <f t="shared" ref="BK292:BK295" si="3459">BI292+1</f>
        <v>46054</v>
      </c>
      <c r="BL292" s="160">
        <f t="shared" ref="BL292:BL295" si="3460">BK292+27</f>
        <v>46081</v>
      </c>
      <c r="BM292" s="164">
        <f t="shared" ref="BM292:BM295" si="3461">IFERROR(IF(($R292-BL292)&gt;=0,0,IF(($S292-BK292)&lt;0,0,IF(AND(($S292-BL292)&gt;0,(BK292-$R292)&gt;0),$V292/365*(BL292-BK292+1),IF(AND(($S292-BL292)&lt;=0,(BK292-$R292)&gt;0),$V292/365*($S292-BK292+1),$V292/365*(BL292-$R292+1))))),0)</f>
        <v>0</v>
      </c>
      <c r="BN292" s="160">
        <f t="shared" ref="BN292:BN295" si="3462">BL292+1</f>
        <v>46082</v>
      </c>
      <c r="BO292" s="160">
        <f t="shared" ref="BO292:BO295" si="3463">BN292+30</f>
        <v>46112</v>
      </c>
      <c r="BP292" s="164">
        <f t="shared" ref="BP292:BP295" si="3464">IFERROR(IF(($R292-BO292)&gt;=0,0,IF(($S292-BN292)&lt;0,0,IF(AND(($S292-BO292)&gt;0,(BN292-$R292)&gt;0),$V292/365*(BO292-BN292+1),IF(AND(($S292-BO292)&lt;=0,(BN292-$R292)&gt;0),$V292/365*($S292-BN292+1),$V292/365*(BO292-$R292+1))))),0)</f>
        <v>0</v>
      </c>
      <c r="BQ292" s="160">
        <f t="shared" ref="BQ292:BQ295" si="3465">BO292+1</f>
        <v>46113</v>
      </c>
      <c r="BR292" s="160">
        <f t="shared" ref="BR292:BR295" si="3466">BQ292+29</f>
        <v>46142</v>
      </c>
      <c r="BS292" s="164">
        <f t="shared" ref="BS292:BS295" si="3467">IFERROR(IF(($R292-BR292)&gt;=0,0,IF(($S292-BQ292)&lt;0,0,IF(AND(($S292-BR292)&gt;0,(BQ292-$R292)&gt;0),$V292/365*(BR292-BQ292+1),IF(AND(($S292-BR292)&lt;=0,(BQ292-$R292)&gt;0),$V292/365*($S292-BQ292+1),$V292/365*(BR292-$R292+1))))),0)</f>
        <v>0</v>
      </c>
      <c r="BT292" s="160">
        <f t="shared" ref="BT292:BT295" si="3468">BR292+1</f>
        <v>46143</v>
      </c>
      <c r="BU292" s="160">
        <f t="shared" ref="BU292:BU295" si="3469">BT292+30</f>
        <v>46173</v>
      </c>
      <c r="BV292" s="164">
        <f t="shared" ref="BV292:BV295" si="3470">IFERROR(IF(($R292-BU292)&gt;=0,0,IF(($S292-BT292)&lt;0,0,IF(AND(($S292-BU292)&gt;0,(BT292-$R292)&gt;0),$V292/365*(BU292-BT292+1),IF(AND(($S292-BU292)&lt;=0,(BT292-$R292)&gt;0),$V292/365*($S292-BT292+1),$V292/365*(BU292-$R292+1))))),0)</f>
        <v>0</v>
      </c>
      <c r="BW292" s="160">
        <f t="shared" ref="BW292:BW295" si="3471">BU292+1</f>
        <v>46174</v>
      </c>
      <c r="BX292" s="160">
        <f t="shared" ref="BX292:BX295" si="3472">BW292+29</f>
        <v>46203</v>
      </c>
      <c r="BY292" s="164">
        <f t="shared" ref="BY292:BY295" si="3473">IFERROR(IF(($R292-BX292)&gt;=0,0,IF(($S292-BW292)&lt;0,0,IF(AND(($S292-BX292)&gt;0,(BW292-$R292)&gt;0),$V292/365*(BX292-BW292+1),IF(AND(($S292-BX292)&lt;=0,(BW292-$R292)&gt;0),$V292/365*($S292-BW292+1),$V292/365*(BX292-$R292+1))))),0)</f>
        <v>0</v>
      </c>
      <c r="BZ292" s="160">
        <f t="shared" ref="BZ292:BZ295" si="3474">BX292+1</f>
        <v>46204</v>
      </c>
      <c r="CA292" s="160">
        <f t="shared" ref="CA292:CA295" si="3475">BZ292+30</f>
        <v>46234</v>
      </c>
      <c r="CB292" s="164">
        <f t="shared" ref="CB292:CB295" si="3476">IFERROR(IF(($R292-CA292)&gt;=0,0,IF(($S292-BZ292)&lt;0,0,IF(AND(($S292-CA292)&gt;0,(BZ292-$R292)&gt;0),$V292/365*(CA292-BZ292+1),IF(AND(($S292-CA292)&lt;=0,(BZ292-$R292)&gt;0),$V292/365*($S292-BZ292+1),$V292/365*(CA292-$R292+1))))),0)</f>
        <v>0</v>
      </c>
      <c r="CC292" s="160">
        <f t="shared" ref="CC292:CC295" si="3477">CA292+1</f>
        <v>46235</v>
      </c>
      <c r="CD292" s="160">
        <f t="shared" ref="CD292:CD295" si="3478">CC292+30</f>
        <v>46265</v>
      </c>
      <c r="CE292" s="164">
        <f t="shared" ref="CE292:CE295" si="3479">IFERROR(IF(($R292-CD292)&gt;=0,0,IF(($S292-CC292)&lt;0,0,IF(AND(($S292-CD292)&gt;0,(CC292-$R292)&gt;0),$V292/365*(CD292-CC292+1),IF(AND(($S292-CD292)&lt;=0,(CC292-$R292)&gt;0),$V292/365*($S292-CC292+1),$V292/365*(CD292-$R292+1))))),0)</f>
        <v>0</v>
      </c>
      <c r="CF292" s="160">
        <f t="shared" ref="CF292:CF295" si="3480">CD292+1</f>
        <v>46266</v>
      </c>
      <c r="CG292" s="160">
        <f t="shared" ref="CG292:CG295" si="3481">CF292+29</f>
        <v>46295</v>
      </c>
      <c r="CH292" s="164">
        <f t="shared" ref="CH292:CH295" si="3482">IFERROR(IF(($R292-CG292)&gt;=0,0,IF(($S292-CF292)&lt;0,0,IF(AND(($S292-CG292)&gt;0,(CF292-$R292)&gt;0),$V292/365*(CG292-CF292+1),IF(AND(($S292-CG292)&lt;=0,(CF292-$R292)&gt;0),$V292/365*($S292-CF292+1),$V292/365*(CG292-$R292+1))))),0)</f>
        <v>0</v>
      </c>
      <c r="CI292" s="160">
        <f t="shared" ref="CI292:CI295" si="3483">CG292+1</f>
        <v>46296</v>
      </c>
      <c r="CJ292" s="160">
        <f t="shared" ref="CJ292:CJ295" si="3484">CI292+30</f>
        <v>46326</v>
      </c>
      <c r="CK292" s="164">
        <f t="shared" ref="CK292:CK295" si="3485">IFERROR(IF(($R292-CJ292)&gt;=0,0,IF(($S292-CI292)&lt;0,0,IF(AND(($S292-CJ292)&gt;0,(CI292-$R292)&gt;0),$V292/365*(CJ292-CI292+1),IF(AND(($S292-CJ292)&lt;=0,(CI292-$R292)&gt;0),$V292/365*($S292-CI292+1),$V292/365*(CJ292-$R292+1))))),0)</f>
        <v>0</v>
      </c>
      <c r="CL292" s="160">
        <f t="shared" ref="CL292:CL295" si="3486">CJ292+1</f>
        <v>46327</v>
      </c>
      <c r="CM292" s="160">
        <f t="shared" ref="CM292:CM295" si="3487">CL292+29</f>
        <v>46356</v>
      </c>
      <c r="CN292" s="164">
        <f t="shared" ref="CN292:CN295" si="3488">IFERROR(IF(($R292-CM292)&gt;=0,0,IF(($S292-CL292)&lt;0,0,IF(AND(($S292-CM292)&gt;0,(CL292-$R292)&gt;0),$V292/365*(CM292-CL292+1),IF(AND(($S292-CM292)&lt;=0,(CL292-$R292)&gt;0),$V292/365*($S292-CL292+1),$V292/365*(CM292-$R292+1))))),0)</f>
        <v>0</v>
      </c>
      <c r="CO292" s="160">
        <f t="shared" ref="CO292:CO295" si="3489">CM292+1</f>
        <v>46357</v>
      </c>
      <c r="CP292" s="160">
        <f t="shared" ref="CP292:CP295" si="3490">CO292+30</f>
        <v>46387</v>
      </c>
      <c r="CQ292" s="164">
        <f t="shared" ref="CQ292:CQ295" si="3491">IFERROR(IF(($R292-CP292)&gt;=0,0,IF(($S292-CO292)&lt;0,0,IF(AND(($S292-CP292)&gt;0,(CO292-$R292)&gt;0),$V292/365*(CP292-CO292+1),IF(AND(($S292-CP292)&lt;=0,(CO292-$R292)&gt;0),$V292/365*($S292-CO292+1),$V292/365*(CP292-$R292+1))))),0)</f>
        <v>0</v>
      </c>
    </row>
    <row r="293" s="86" customFormat="1" ht="24" customHeight="1" outlineLevel="4" spans="1:95">
      <c r="A293" s="125"/>
      <c r="B293" s="126"/>
      <c r="C293" s="127"/>
      <c r="D293" s="125"/>
      <c r="E293" s="126"/>
      <c r="F293" s="126"/>
      <c r="G293" s="126"/>
      <c r="H293" s="128"/>
      <c r="I293" s="128"/>
      <c r="J293" s="128">
        <f t="shared" si="3131"/>
        <v>0</v>
      </c>
      <c r="K293" s="128">
        <f t="shared" ref="K293:K295" si="3492">K292+1</f>
        <v>2</v>
      </c>
      <c r="L293" s="153"/>
      <c r="M293" s="154">
        <f>IFERROR(VLOOKUP($L293,'2-2 引出数据_合同数据仓库'!$B$2:$BP$10000,3,FALSE),0)</f>
        <v>0</v>
      </c>
      <c r="N293" s="128"/>
      <c r="O293" s="154">
        <f>IFERROR(VLOOKUP((LEFT(VLOOKUP($L293,'2-2 引出数据_合同数据仓库'!$B$2:$BP$10000,64,FALSE),15)&amp;(RIGHT(VLOOKUP($L293,'2-2 引出数据_合同数据仓库'!$B$2:$BP$10000,64,FALSE),4)+1)),'2-2 引出数据_合同数据仓库'!$B$2:$BP$10000,3,FALSE),0)</f>
        <v>0</v>
      </c>
      <c r="P293" s="128"/>
      <c r="Q293" s="128">
        <f>IFERROR(VLOOKUP($L293,'2-2 引出数据_合同数据仓库'!$B$2:$BP$10000,28,FALSE),0)</f>
        <v>0</v>
      </c>
      <c r="R293" s="128">
        <f>IFERROR(VLOOKUP($L293,'2-2 引出数据_合同数据仓库'!$B$2:$BP$10000,29,FALSE),0)</f>
        <v>0</v>
      </c>
      <c r="S293" s="128">
        <f>IFERROR(VLOOKUP($L293,'2-2 引出数据_合同数据仓库'!$B$2:$BP$10000,4,FALSE),0)</f>
        <v>0</v>
      </c>
      <c r="T293" s="128"/>
      <c r="U293" s="128">
        <f>IFERROR(VLOOKUP($L293,'2-2 引出数据_合同数据仓库'!$B$2:$BP$10000,15,FALSE),0)</f>
        <v>0</v>
      </c>
      <c r="V293" s="128">
        <f t="shared" si="3421"/>
        <v>0</v>
      </c>
      <c r="W293" s="128"/>
      <c r="X293" s="160">
        <v>45658</v>
      </c>
      <c r="Y293" s="160">
        <f t="shared" si="3422"/>
        <v>45688</v>
      </c>
      <c r="Z293" s="164">
        <f t="shared" si="3423"/>
        <v>0</v>
      </c>
      <c r="AA293" s="160">
        <f t="shared" si="3424"/>
        <v>45689</v>
      </c>
      <c r="AB293" s="160">
        <f t="shared" si="3425"/>
        <v>45716</v>
      </c>
      <c r="AC293" s="164">
        <f t="shared" si="3426"/>
        <v>0</v>
      </c>
      <c r="AD293" s="160">
        <f t="shared" si="3427"/>
        <v>45717</v>
      </c>
      <c r="AE293" s="160">
        <f t="shared" si="3428"/>
        <v>45747</v>
      </c>
      <c r="AF293" s="164">
        <f t="shared" si="3429"/>
        <v>0</v>
      </c>
      <c r="AG293" s="160">
        <f t="shared" si="3430"/>
        <v>45748</v>
      </c>
      <c r="AH293" s="160">
        <f t="shared" si="3431"/>
        <v>45777</v>
      </c>
      <c r="AI293" s="164">
        <f t="shared" si="3432"/>
        <v>0</v>
      </c>
      <c r="AJ293" s="160">
        <f t="shared" si="3433"/>
        <v>45778</v>
      </c>
      <c r="AK293" s="160">
        <f t="shared" si="3434"/>
        <v>45808</v>
      </c>
      <c r="AL293" s="164">
        <f t="shared" si="3435"/>
        <v>0</v>
      </c>
      <c r="AM293" s="160">
        <f t="shared" si="3436"/>
        <v>45809</v>
      </c>
      <c r="AN293" s="160">
        <f t="shared" si="3437"/>
        <v>45838</v>
      </c>
      <c r="AO293" s="164">
        <f t="shared" si="3438"/>
        <v>0</v>
      </c>
      <c r="AP293" s="160">
        <f t="shared" si="3439"/>
        <v>45839</v>
      </c>
      <c r="AQ293" s="160">
        <f t="shared" si="3440"/>
        <v>45869</v>
      </c>
      <c r="AR293" s="164">
        <f t="shared" si="3441"/>
        <v>0</v>
      </c>
      <c r="AS293" s="160">
        <f t="shared" si="3442"/>
        <v>45870</v>
      </c>
      <c r="AT293" s="160">
        <f t="shared" si="3443"/>
        <v>45900</v>
      </c>
      <c r="AU293" s="164">
        <f t="shared" si="3444"/>
        <v>0</v>
      </c>
      <c r="AV293" s="160">
        <f t="shared" si="3445"/>
        <v>45901</v>
      </c>
      <c r="AW293" s="160">
        <f t="shared" si="3446"/>
        <v>45930</v>
      </c>
      <c r="AX293" s="164">
        <f t="shared" si="3447"/>
        <v>0</v>
      </c>
      <c r="AY293" s="160">
        <f t="shared" si="3448"/>
        <v>45931</v>
      </c>
      <c r="AZ293" s="160">
        <f t="shared" si="3449"/>
        <v>45961</v>
      </c>
      <c r="BA293" s="164">
        <f t="shared" si="3450"/>
        <v>0</v>
      </c>
      <c r="BB293" s="160">
        <f t="shared" si="3451"/>
        <v>45962</v>
      </c>
      <c r="BC293" s="160">
        <f t="shared" si="3452"/>
        <v>45991</v>
      </c>
      <c r="BD293" s="164">
        <f t="shared" si="3453"/>
        <v>0</v>
      </c>
      <c r="BE293" s="160">
        <f t="shared" si="3454"/>
        <v>45992</v>
      </c>
      <c r="BF293" s="160">
        <f t="shared" si="3455"/>
        <v>46022</v>
      </c>
      <c r="BG293" s="164">
        <f t="shared" si="3456"/>
        <v>0</v>
      </c>
      <c r="BH293" s="160">
        <v>46023</v>
      </c>
      <c r="BI293" s="160">
        <f t="shared" si="3457"/>
        <v>46053</v>
      </c>
      <c r="BJ293" s="164">
        <f t="shared" si="3458"/>
        <v>0</v>
      </c>
      <c r="BK293" s="160">
        <f t="shared" si="3459"/>
        <v>46054</v>
      </c>
      <c r="BL293" s="160">
        <f t="shared" si="3460"/>
        <v>46081</v>
      </c>
      <c r="BM293" s="164">
        <f t="shared" si="3461"/>
        <v>0</v>
      </c>
      <c r="BN293" s="160">
        <f t="shared" si="3462"/>
        <v>46082</v>
      </c>
      <c r="BO293" s="160">
        <f t="shared" si="3463"/>
        <v>46112</v>
      </c>
      <c r="BP293" s="164">
        <f t="shared" si="3464"/>
        <v>0</v>
      </c>
      <c r="BQ293" s="160">
        <f t="shared" si="3465"/>
        <v>46113</v>
      </c>
      <c r="BR293" s="160">
        <f t="shared" si="3466"/>
        <v>46142</v>
      </c>
      <c r="BS293" s="164">
        <f t="shared" si="3467"/>
        <v>0</v>
      </c>
      <c r="BT293" s="160">
        <f t="shared" si="3468"/>
        <v>46143</v>
      </c>
      <c r="BU293" s="160">
        <f t="shared" si="3469"/>
        <v>46173</v>
      </c>
      <c r="BV293" s="164">
        <f t="shared" si="3470"/>
        <v>0</v>
      </c>
      <c r="BW293" s="160">
        <f t="shared" si="3471"/>
        <v>46174</v>
      </c>
      <c r="BX293" s="160">
        <f t="shared" si="3472"/>
        <v>46203</v>
      </c>
      <c r="BY293" s="164">
        <f t="shared" si="3473"/>
        <v>0</v>
      </c>
      <c r="BZ293" s="160">
        <f t="shared" si="3474"/>
        <v>46204</v>
      </c>
      <c r="CA293" s="160">
        <f t="shared" si="3475"/>
        <v>46234</v>
      </c>
      <c r="CB293" s="164">
        <f t="shared" si="3476"/>
        <v>0</v>
      </c>
      <c r="CC293" s="160">
        <f t="shared" si="3477"/>
        <v>46235</v>
      </c>
      <c r="CD293" s="160">
        <f t="shared" si="3478"/>
        <v>46265</v>
      </c>
      <c r="CE293" s="164">
        <f t="shared" si="3479"/>
        <v>0</v>
      </c>
      <c r="CF293" s="160">
        <f t="shared" si="3480"/>
        <v>46266</v>
      </c>
      <c r="CG293" s="160">
        <f t="shared" si="3481"/>
        <v>46295</v>
      </c>
      <c r="CH293" s="164">
        <f t="shared" si="3482"/>
        <v>0</v>
      </c>
      <c r="CI293" s="160">
        <f t="shared" si="3483"/>
        <v>46296</v>
      </c>
      <c r="CJ293" s="160">
        <f t="shared" si="3484"/>
        <v>46326</v>
      </c>
      <c r="CK293" s="164">
        <f t="shared" si="3485"/>
        <v>0</v>
      </c>
      <c r="CL293" s="160">
        <f t="shared" si="3486"/>
        <v>46327</v>
      </c>
      <c r="CM293" s="160">
        <f t="shared" si="3487"/>
        <v>46356</v>
      </c>
      <c r="CN293" s="164">
        <f t="shared" si="3488"/>
        <v>0</v>
      </c>
      <c r="CO293" s="160">
        <f t="shared" si="3489"/>
        <v>46357</v>
      </c>
      <c r="CP293" s="160">
        <f t="shared" si="3490"/>
        <v>46387</v>
      </c>
      <c r="CQ293" s="164">
        <f t="shared" si="3491"/>
        <v>0</v>
      </c>
    </row>
    <row r="294" s="86" customFormat="1" ht="24" customHeight="1" outlineLevel="4" spans="1:95">
      <c r="A294" s="125"/>
      <c r="B294" s="126"/>
      <c r="C294" s="127"/>
      <c r="D294" s="125"/>
      <c r="E294" s="126"/>
      <c r="F294" s="126"/>
      <c r="G294" s="126"/>
      <c r="H294" s="128"/>
      <c r="I294" s="128"/>
      <c r="J294" s="128">
        <f t="shared" si="3131"/>
        <v>0</v>
      </c>
      <c r="K294" s="128">
        <f t="shared" si="3492"/>
        <v>3</v>
      </c>
      <c r="L294" s="153"/>
      <c r="M294" s="154">
        <f>IFERROR(VLOOKUP($L294,'2-2 引出数据_合同数据仓库'!$B$2:$BP$10000,3,FALSE),0)</f>
        <v>0</v>
      </c>
      <c r="N294" s="128"/>
      <c r="O294" s="154">
        <f>IFERROR(VLOOKUP((LEFT(VLOOKUP($L294,'2-2 引出数据_合同数据仓库'!$B$2:$BP$10000,64,FALSE),15)&amp;(RIGHT(VLOOKUP($L294,'2-2 引出数据_合同数据仓库'!$B$2:$BP$10000,64,FALSE),4)+1)),'2-2 引出数据_合同数据仓库'!$B$2:$BP$10000,3,FALSE),0)</f>
        <v>0</v>
      </c>
      <c r="P294" s="128"/>
      <c r="Q294" s="128">
        <f>IFERROR(VLOOKUP($L294,'2-2 引出数据_合同数据仓库'!$B$2:$BP$10000,28,FALSE),0)</f>
        <v>0</v>
      </c>
      <c r="R294" s="128">
        <f>IFERROR(VLOOKUP($L294,'2-2 引出数据_合同数据仓库'!$B$2:$BP$10000,29,FALSE),0)</f>
        <v>0</v>
      </c>
      <c r="S294" s="128">
        <f>IFERROR(VLOOKUP($L294,'2-2 引出数据_合同数据仓库'!$B$2:$BP$10000,4,FALSE),0)</f>
        <v>0</v>
      </c>
      <c r="T294" s="128"/>
      <c r="U294" s="128">
        <f>IFERROR(VLOOKUP($L294,'2-2 引出数据_合同数据仓库'!$B$2:$BP$10000,15,FALSE),0)</f>
        <v>0</v>
      </c>
      <c r="V294" s="128">
        <f t="shared" si="3421"/>
        <v>0</v>
      </c>
      <c r="W294" s="128"/>
      <c r="X294" s="160">
        <v>45658</v>
      </c>
      <c r="Y294" s="160">
        <f t="shared" si="3422"/>
        <v>45688</v>
      </c>
      <c r="Z294" s="164">
        <f t="shared" si="3423"/>
        <v>0</v>
      </c>
      <c r="AA294" s="160">
        <f t="shared" si="3424"/>
        <v>45689</v>
      </c>
      <c r="AB294" s="160">
        <f t="shared" si="3425"/>
        <v>45716</v>
      </c>
      <c r="AC294" s="164">
        <f t="shared" si="3426"/>
        <v>0</v>
      </c>
      <c r="AD294" s="160">
        <f t="shared" si="3427"/>
        <v>45717</v>
      </c>
      <c r="AE294" s="160">
        <f t="shared" si="3428"/>
        <v>45747</v>
      </c>
      <c r="AF294" s="164">
        <f t="shared" si="3429"/>
        <v>0</v>
      </c>
      <c r="AG294" s="160">
        <f t="shared" si="3430"/>
        <v>45748</v>
      </c>
      <c r="AH294" s="160">
        <f t="shared" si="3431"/>
        <v>45777</v>
      </c>
      <c r="AI294" s="164">
        <f t="shared" si="3432"/>
        <v>0</v>
      </c>
      <c r="AJ294" s="160">
        <f t="shared" si="3433"/>
        <v>45778</v>
      </c>
      <c r="AK294" s="160">
        <f t="shared" si="3434"/>
        <v>45808</v>
      </c>
      <c r="AL294" s="164">
        <f t="shared" si="3435"/>
        <v>0</v>
      </c>
      <c r="AM294" s="160">
        <f t="shared" si="3436"/>
        <v>45809</v>
      </c>
      <c r="AN294" s="160">
        <f t="shared" si="3437"/>
        <v>45838</v>
      </c>
      <c r="AO294" s="164">
        <f t="shared" si="3438"/>
        <v>0</v>
      </c>
      <c r="AP294" s="160">
        <f t="shared" si="3439"/>
        <v>45839</v>
      </c>
      <c r="AQ294" s="160">
        <f t="shared" si="3440"/>
        <v>45869</v>
      </c>
      <c r="AR294" s="164">
        <f t="shared" si="3441"/>
        <v>0</v>
      </c>
      <c r="AS294" s="160">
        <f t="shared" si="3442"/>
        <v>45870</v>
      </c>
      <c r="AT294" s="160">
        <f t="shared" si="3443"/>
        <v>45900</v>
      </c>
      <c r="AU294" s="164">
        <f t="shared" si="3444"/>
        <v>0</v>
      </c>
      <c r="AV294" s="160">
        <f t="shared" si="3445"/>
        <v>45901</v>
      </c>
      <c r="AW294" s="160">
        <f t="shared" si="3446"/>
        <v>45930</v>
      </c>
      <c r="AX294" s="164">
        <f t="shared" si="3447"/>
        <v>0</v>
      </c>
      <c r="AY294" s="160">
        <f t="shared" si="3448"/>
        <v>45931</v>
      </c>
      <c r="AZ294" s="160">
        <f t="shared" si="3449"/>
        <v>45961</v>
      </c>
      <c r="BA294" s="164">
        <f t="shared" si="3450"/>
        <v>0</v>
      </c>
      <c r="BB294" s="160">
        <f t="shared" si="3451"/>
        <v>45962</v>
      </c>
      <c r="BC294" s="160">
        <f t="shared" si="3452"/>
        <v>45991</v>
      </c>
      <c r="BD294" s="164">
        <f t="shared" si="3453"/>
        <v>0</v>
      </c>
      <c r="BE294" s="160">
        <f t="shared" si="3454"/>
        <v>45992</v>
      </c>
      <c r="BF294" s="160">
        <f t="shared" si="3455"/>
        <v>46022</v>
      </c>
      <c r="BG294" s="164">
        <f t="shared" si="3456"/>
        <v>0</v>
      </c>
      <c r="BH294" s="160">
        <v>46023</v>
      </c>
      <c r="BI294" s="160">
        <f t="shared" si="3457"/>
        <v>46053</v>
      </c>
      <c r="BJ294" s="164">
        <f t="shared" si="3458"/>
        <v>0</v>
      </c>
      <c r="BK294" s="160">
        <f t="shared" si="3459"/>
        <v>46054</v>
      </c>
      <c r="BL294" s="160">
        <f t="shared" si="3460"/>
        <v>46081</v>
      </c>
      <c r="BM294" s="164">
        <f t="shared" si="3461"/>
        <v>0</v>
      </c>
      <c r="BN294" s="160">
        <f t="shared" si="3462"/>
        <v>46082</v>
      </c>
      <c r="BO294" s="160">
        <f t="shared" si="3463"/>
        <v>46112</v>
      </c>
      <c r="BP294" s="164">
        <f t="shared" si="3464"/>
        <v>0</v>
      </c>
      <c r="BQ294" s="160">
        <f t="shared" si="3465"/>
        <v>46113</v>
      </c>
      <c r="BR294" s="160">
        <f t="shared" si="3466"/>
        <v>46142</v>
      </c>
      <c r="BS294" s="164">
        <f t="shared" si="3467"/>
        <v>0</v>
      </c>
      <c r="BT294" s="160">
        <f t="shared" si="3468"/>
        <v>46143</v>
      </c>
      <c r="BU294" s="160">
        <f t="shared" si="3469"/>
        <v>46173</v>
      </c>
      <c r="BV294" s="164">
        <f t="shared" si="3470"/>
        <v>0</v>
      </c>
      <c r="BW294" s="160">
        <f t="shared" si="3471"/>
        <v>46174</v>
      </c>
      <c r="BX294" s="160">
        <f t="shared" si="3472"/>
        <v>46203</v>
      </c>
      <c r="BY294" s="164">
        <f t="shared" si="3473"/>
        <v>0</v>
      </c>
      <c r="BZ294" s="160">
        <f t="shared" si="3474"/>
        <v>46204</v>
      </c>
      <c r="CA294" s="160">
        <f t="shared" si="3475"/>
        <v>46234</v>
      </c>
      <c r="CB294" s="164">
        <f t="shared" si="3476"/>
        <v>0</v>
      </c>
      <c r="CC294" s="160">
        <f t="shared" si="3477"/>
        <v>46235</v>
      </c>
      <c r="CD294" s="160">
        <f t="shared" si="3478"/>
        <v>46265</v>
      </c>
      <c r="CE294" s="164">
        <f t="shared" si="3479"/>
        <v>0</v>
      </c>
      <c r="CF294" s="160">
        <f t="shared" si="3480"/>
        <v>46266</v>
      </c>
      <c r="CG294" s="160">
        <f t="shared" si="3481"/>
        <v>46295</v>
      </c>
      <c r="CH294" s="164">
        <f t="shared" si="3482"/>
        <v>0</v>
      </c>
      <c r="CI294" s="160">
        <f t="shared" si="3483"/>
        <v>46296</v>
      </c>
      <c r="CJ294" s="160">
        <f t="shared" si="3484"/>
        <v>46326</v>
      </c>
      <c r="CK294" s="164">
        <f t="shared" si="3485"/>
        <v>0</v>
      </c>
      <c r="CL294" s="160">
        <f t="shared" si="3486"/>
        <v>46327</v>
      </c>
      <c r="CM294" s="160">
        <f t="shared" si="3487"/>
        <v>46356</v>
      </c>
      <c r="CN294" s="164">
        <f t="shared" si="3488"/>
        <v>0</v>
      </c>
      <c r="CO294" s="160">
        <f t="shared" si="3489"/>
        <v>46357</v>
      </c>
      <c r="CP294" s="160">
        <f t="shared" si="3490"/>
        <v>46387</v>
      </c>
      <c r="CQ294" s="164">
        <f t="shared" si="3491"/>
        <v>0</v>
      </c>
    </row>
    <row r="295" s="86" customFormat="1" ht="24" customHeight="1" outlineLevel="4" spans="1:95">
      <c r="A295" s="125"/>
      <c r="B295" s="126"/>
      <c r="C295" s="127"/>
      <c r="D295" s="125"/>
      <c r="E295" s="126"/>
      <c r="F295" s="126"/>
      <c r="G295" s="126"/>
      <c r="H295" s="128"/>
      <c r="I295" s="128"/>
      <c r="J295" s="128">
        <f t="shared" si="3131"/>
        <v>0</v>
      </c>
      <c r="K295" s="128">
        <f t="shared" si="3492"/>
        <v>4</v>
      </c>
      <c r="L295" s="153"/>
      <c r="M295" s="154">
        <f>IFERROR(VLOOKUP($L295,'2-2 引出数据_合同数据仓库'!$B$2:$BP$10000,3,FALSE),0)</f>
        <v>0</v>
      </c>
      <c r="N295" s="128"/>
      <c r="O295" s="154">
        <f>IFERROR(VLOOKUP((LEFT(VLOOKUP($L295,'2-2 引出数据_合同数据仓库'!$B$2:$BP$10000,64,FALSE),15)&amp;(RIGHT(VLOOKUP($L295,'2-2 引出数据_合同数据仓库'!$B$2:$BP$10000,64,FALSE),4)+1)),'2-2 引出数据_合同数据仓库'!$B$2:$BP$10000,3,FALSE),0)</f>
        <v>0</v>
      </c>
      <c r="P295" s="128"/>
      <c r="Q295" s="128">
        <f>IFERROR(VLOOKUP($L295,'2-2 引出数据_合同数据仓库'!$B$2:$BP$10000,28,FALSE),0)</f>
        <v>0</v>
      </c>
      <c r="R295" s="128">
        <f>IFERROR(VLOOKUP($L295,'2-2 引出数据_合同数据仓库'!$B$2:$BP$10000,29,FALSE),0)</f>
        <v>0</v>
      </c>
      <c r="S295" s="128">
        <f>IFERROR(VLOOKUP($L295,'2-2 引出数据_合同数据仓库'!$B$2:$BP$10000,4,FALSE),0)</f>
        <v>0</v>
      </c>
      <c r="T295" s="128"/>
      <c r="U295" s="128">
        <f>IFERROR(VLOOKUP($L295,'2-2 引出数据_合同数据仓库'!$B$2:$BP$10000,15,FALSE),0)</f>
        <v>0</v>
      </c>
      <c r="V295" s="128">
        <f t="shared" si="3421"/>
        <v>0</v>
      </c>
      <c r="W295" s="128"/>
      <c r="X295" s="160">
        <v>45658</v>
      </c>
      <c r="Y295" s="160">
        <f t="shared" si="3422"/>
        <v>45688</v>
      </c>
      <c r="Z295" s="164">
        <f t="shared" si="3423"/>
        <v>0</v>
      </c>
      <c r="AA295" s="160">
        <f t="shared" si="3424"/>
        <v>45689</v>
      </c>
      <c r="AB295" s="160">
        <f t="shared" si="3425"/>
        <v>45716</v>
      </c>
      <c r="AC295" s="164">
        <f t="shared" si="3426"/>
        <v>0</v>
      </c>
      <c r="AD295" s="160">
        <f t="shared" si="3427"/>
        <v>45717</v>
      </c>
      <c r="AE295" s="160">
        <f t="shared" si="3428"/>
        <v>45747</v>
      </c>
      <c r="AF295" s="164">
        <f t="shared" si="3429"/>
        <v>0</v>
      </c>
      <c r="AG295" s="160">
        <f t="shared" si="3430"/>
        <v>45748</v>
      </c>
      <c r="AH295" s="160">
        <f t="shared" si="3431"/>
        <v>45777</v>
      </c>
      <c r="AI295" s="164">
        <f t="shared" si="3432"/>
        <v>0</v>
      </c>
      <c r="AJ295" s="160">
        <f t="shared" si="3433"/>
        <v>45778</v>
      </c>
      <c r="AK295" s="160">
        <f t="shared" si="3434"/>
        <v>45808</v>
      </c>
      <c r="AL295" s="164">
        <f t="shared" si="3435"/>
        <v>0</v>
      </c>
      <c r="AM295" s="160">
        <f t="shared" si="3436"/>
        <v>45809</v>
      </c>
      <c r="AN295" s="160">
        <f t="shared" si="3437"/>
        <v>45838</v>
      </c>
      <c r="AO295" s="164">
        <f t="shared" si="3438"/>
        <v>0</v>
      </c>
      <c r="AP295" s="160">
        <f t="shared" si="3439"/>
        <v>45839</v>
      </c>
      <c r="AQ295" s="160">
        <f t="shared" si="3440"/>
        <v>45869</v>
      </c>
      <c r="AR295" s="164">
        <f t="shared" si="3441"/>
        <v>0</v>
      </c>
      <c r="AS295" s="160">
        <f t="shared" si="3442"/>
        <v>45870</v>
      </c>
      <c r="AT295" s="160">
        <f t="shared" si="3443"/>
        <v>45900</v>
      </c>
      <c r="AU295" s="164">
        <f t="shared" si="3444"/>
        <v>0</v>
      </c>
      <c r="AV295" s="160">
        <f t="shared" si="3445"/>
        <v>45901</v>
      </c>
      <c r="AW295" s="160">
        <f t="shared" si="3446"/>
        <v>45930</v>
      </c>
      <c r="AX295" s="164">
        <f t="shared" si="3447"/>
        <v>0</v>
      </c>
      <c r="AY295" s="160">
        <f t="shared" si="3448"/>
        <v>45931</v>
      </c>
      <c r="AZ295" s="160">
        <f t="shared" si="3449"/>
        <v>45961</v>
      </c>
      <c r="BA295" s="164">
        <f t="shared" si="3450"/>
        <v>0</v>
      </c>
      <c r="BB295" s="160">
        <f t="shared" si="3451"/>
        <v>45962</v>
      </c>
      <c r="BC295" s="160">
        <f t="shared" si="3452"/>
        <v>45991</v>
      </c>
      <c r="BD295" s="164">
        <f t="shared" si="3453"/>
        <v>0</v>
      </c>
      <c r="BE295" s="160">
        <f t="shared" si="3454"/>
        <v>45992</v>
      </c>
      <c r="BF295" s="160">
        <f t="shared" si="3455"/>
        <v>46022</v>
      </c>
      <c r="BG295" s="164">
        <f t="shared" si="3456"/>
        <v>0</v>
      </c>
      <c r="BH295" s="160">
        <v>46023</v>
      </c>
      <c r="BI295" s="160">
        <f t="shared" si="3457"/>
        <v>46053</v>
      </c>
      <c r="BJ295" s="164">
        <f t="shared" si="3458"/>
        <v>0</v>
      </c>
      <c r="BK295" s="160">
        <f t="shared" si="3459"/>
        <v>46054</v>
      </c>
      <c r="BL295" s="160">
        <f t="shared" si="3460"/>
        <v>46081</v>
      </c>
      <c r="BM295" s="164">
        <f t="shared" si="3461"/>
        <v>0</v>
      </c>
      <c r="BN295" s="160">
        <f t="shared" si="3462"/>
        <v>46082</v>
      </c>
      <c r="BO295" s="160">
        <f t="shared" si="3463"/>
        <v>46112</v>
      </c>
      <c r="BP295" s="164">
        <f t="shared" si="3464"/>
        <v>0</v>
      </c>
      <c r="BQ295" s="160">
        <f t="shared" si="3465"/>
        <v>46113</v>
      </c>
      <c r="BR295" s="160">
        <f t="shared" si="3466"/>
        <v>46142</v>
      </c>
      <c r="BS295" s="164">
        <f t="shared" si="3467"/>
        <v>0</v>
      </c>
      <c r="BT295" s="160">
        <f t="shared" si="3468"/>
        <v>46143</v>
      </c>
      <c r="BU295" s="160">
        <f t="shared" si="3469"/>
        <v>46173</v>
      </c>
      <c r="BV295" s="164">
        <f t="shared" si="3470"/>
        <v>0</v>
      </c>
      <c r="BW295" s="160">
        <f t="shared" si="3471"/>
        <v>46174</v>
      </c>
      <c r="BX295" s="160">
        <f t="shared" si="3472"/>
        <v>46203</v>
      </c>
      <c r="BY295" s="164">
        <f t="shared" si="3473"/>
        <v>0</v>
      </c>
      <c r="BZ295" s="160">
        <f t="shared" si="3474"/>
        <v>46204</v>
      </c>
      <c r="CA295" s="160">
        <f t="shared" si="3475"/>
        <v>46234</v>
      </c>
      <c r="CB295" s="164">
        <f t="shared" si="3476"/>
        <v>0</v>
      </c>
      <c r="CC295" s="160">
        <f t="shared" si="3477"/>
        <v>46235</v>
      </c>
      <c r="CD295" s="160">
        <f t="shared" si="3478"/>
        <v>46265</v>
      </c>
      <c r="CE295" s="164">
        <f t="shared" si="3479"/>
        <v>0</v>
      </c>
      <c r="CF295" s="160">
        <f t="shared" si="3480"/>
        <v>46266</v>
      </c>
      <c r="CG295" s="160">
        <f t="shared" si="3481"/>
        <v>46295</v>
      </c>
      <c r="CH295" s="164">
        <f t="shared" si="3482"/>
        <v>0</v>
      </c>
      <c r="CI295" s="160">
        <f t="shared" si="3483"/>
        <v>46296</v>
      </c>
      <c r="CJ295" s="160">
        <f t="shared" si="3484"/>
        <v>46326</v>
      </c>
      <c r="CK295" s="164">
        <f t="shared" si="3485"/>
        <v>0</v>
      </c>
      <c r="CL295" s="160">
        <f t="shared" si="3486"/>
        <v>46327</v>
      </c>
      <c r="CM295" s="160">
        <f t="shared" si="3487"/>
        <v>46356</v>
      </c>
      <c r="CN295" s="164">
        <f t="shared" si="3488"/>
        <v>0</v>
      </c>
      <c r="CO295" s="160">
        <f t="shared" si="3489"/>
        <v>46357</v>
      </c>
      <c r="CP295" s="160">
        <f t="shared" si="3490"/>
        <v>46387</v>
      </c>
      <c r="CQ295" s="164">
        <f t="shared" si="3491"/>
        <v>0</v>
      </c>
    </row>
    <row r="296" s="86" customFormat="1" ht="24" customHeight="1" outlineLevel="4" spans="1:95">
      <c r="A296" s="129" t="s">
        <v>2806</v>
      </c>
      <c r="B296" s="130"/>
      <c r="C296" s="130"/>
      <c r="D296" s="130"/>
      <c r="E296" s="130"/>
      <c r="F296" s="130"/>
      <c r="G296" s="131"/>
      <c r="H296" s="132"/>
      <c r="I296" s="132"/>
      <c r="J296" s="132"/>
      <c r="K296" s="132"/>
      <c r="L296" s="155"/>
      <c r="M296" s="155"/>
      <c r="N296" s="132"/>
      <c r="O296" s="132"/>
      <c r="P296" s="132"/>
      <c r="Q296" s="132"/>
      <c r="R296" s="132"/>
      <c r="S296" s="132"/>
      <c r="T296" s="132"/>
      <c r="U296" s="132"/>
      <c r="V296" s="132"/>
      <c r="W296" s="132"/>
      <c r="X296" s="132"/>
      <c r="Y296" s="132"/>
      <c r="Z296" s="132"/>
      <c r="AA296" s="132"/>
      <c r="AB296" s="132"/>
      <c r="AC296" s="132"/>
      <c r="AD296" s="132"/>
      <c r="AE296" s="132"/>
      <c r="AF296" s="132"/>
      <c r="AG296" s="132"/>
      <c r="AH296" s="132"/>
      <c r="AI296" s="132"/>
      <c r="AJ296" s="132"/>
      <c r="AK296" s="132"/>
      <c r="AL296" s="132"/>
      <c r="AM296" s="132"/>
      <c r="AN296" s="132"/>
      <c r="AO296" s="132"/>
      <c r="AP296" s="132"/>
      <c r="AQ296" s="132"/>
      <c r="AR296" s="132"/>
      <c r="AS296" s="132"/>
      <c r="AT296" s="132"/>
      <c r="AU296" s="132"/>
      <c r="AV296" s="132"/>
      <c r="AW296" s="132"/>
      <c r="AX296" s="132"/>
      <c r="AY296" s="132"/>
      <c r="AZ296" s="132"/>
      <c r="BA296" s="132"/>
      <c r="BB296" s="132"/>
      <c r="BC296" s="132"/>
      <c r="BD296" s="132"/>
      <c r="BE296" s="132"/>
      <c r="BF296" s="132"/>
      <c r="BG296" s="132"/>
      <c r="BH296" s="132"/>
      <c r="BI296" s="132"/>
      <c r="BJ296" s="132"/>
      <c r="BK296" s="132"/>
      <c r="BL296" s="132"/>
      <c r="BM296" s="132"/>
      <c r="BN296" s="132"/>
      <c r="BO296" s="132"/>
      <c r="BP296" s="132"/>
      <c r="BQ296" s="132"/>
      <c r="BR296" s="132"/>
      <c r="BS296" s="132"/>
      <c r="BT296" s="132"/>
      <c r="BU296" s="132"/>
      <c r="BV296" s="132"/>
      <c r="BW296" s="132"/>
      <c r="BX296" s="132"/>
      <c r="BY296" s="132"/>
      <c r="BZ296" s="132"/>
      <c r="CA296" s="132"/>
      <c r="CB296" s="132"/>
      <c r="CC296" s="132"/>
      <c r="CD296" s="132"/>
      <c r="CE296" s="132"/>
      <c r="CF296" s="132"/>
      <c r="CG296" s="132"/>
      <c r="CH296" s="132"/>
      <c r="CI296" s="132"/>
      <c r="CJ296" s="132"/>
      <c r="CK296" s="132"/>
      <c r="CL296" s="132"/>
      <c r="CM296" s="132"/>
      <c r="CN296" s="132"/>
      <c r="CO296" s="132"/>
      <c r="CP296" s="132"/>
      <c r="CQ296" s="132"/>
    </row>
    <row r="297" ht="24" customHeight="1" outlineLevel="3" spans="1:95">
      <c r="A297" s="121"/>
      <c r="B297" s="122" t="s">
        <v>784</v>
      </c>
      <c r="C297" s="123" t="s">
        <v>1238</v>
      </c>
      <c r="D297" s="121" t="s">
        <v>1239</v>
      </c>
      <c r="E297" s="122" t="s">
        <v>1240</v>
      </c>
      <c r="F297" s="122"/>
      <c r="G297" s="122" t="s">
        <v>928</v>
      </c>
      <c r="H297" s="124">
        <f>X297+AA297+AD297+AG297+AJ297+AM297+AP297+AS297+AV297+AY297+BB297+BE297</f>
        <v>0</v>
      </c>
      <c r="I297" s="124">
        <f>Y297+AB297+AE297+AH297+AK297+AN297+AQ297+AT297+AW297+AZ297+BC297+BF297</f>
        <v>0</v>
      </c>
      <c r="J297" s="124">
        <f t="shared" si="3131"/>
        <v>0</v>
      </c>
      <c r="K297" s="124"/>
      <c r="L297" s="152"/>
      <c r="M297" s="152"/>
      <c r="N297" s="124"/>
      <c r="O297" s="124"/>
      <c r="P297" s="124"/>
      <c r="Q297" s="124"/>
      <c r="R297" s="124"/>
      <c r="S297" s="124"/>
      <c r="T297" s="124"/>
      <c r="U297" s="124"/>
      <c r="V297" s="124"/>
      <c r="W297" s="124"/>
      <c r="X297" s="124">
        <f>VLOOKUP($C297,'1 预算编制表单'!$C:$BJ,27,FALSE)</f>
        <v>0</v>
      </c>
      <c r="Y297" s="124">
        <f>X297-Z297</f>
        <v>0</v>
      </c>
      <c r="Z297" s="124">
        <f>SUM(Z298:Z302)</f>
        <v>0</v>
      </c>
      <c r="AA297" s="124">
        <f>VLOOKUP($C297,'1 预算编制表单'!$C:$BJ,30,FALSE)</f>
        <v>0</v>
      </c>
      <c r="AB297" s="124">
        <f>AA297-AC297</f>
        <v>0</v>
      </c>
      <c r="AC297" s="124">
        <f>SUM(AC298:AC302)</f>
        <v>0</v>
      </c>
      <c r="AD297" s="124">
        <f>VLOOKUP($C297,'1 预算编制表单'!$C:$BJ,33,FALSE)</f>
        <v>0</v>
      </c>
      <c r="AE297" s="124">
        <f>AD297-AF297</f>
        <v>0</v>
      </c>
      <c r="AF297" s="124">
        <f>SUM(AF298:AF302)</f>
        <v>0</v>
      </c>
      <c r="AG297" s="124">
        <f>VLOOKUP($C297,'1 预算编制表单'!$C:$BJ,36,FALSE)</f>
        <v>0</v>
      </c>
      <c r="AH297" s="124">
        <f>AG297-AI297</f>
        <v>0</v>
      </c>
      <c r="AI297" s="124">
        <f>SUM(AI298:AI302)</f>
        <v>0</v>
      </c>
      <c r="AJ297" s="124">
        <f>VLOOKUP($C297,'1 预算编制表单'!$C:$BJ,39,FALSE)</f>
        <v>0</v>
      </c>
      <c r="AK297" s="124">
        <f>AJ297-AL297</f>
        <v>0</v>
      </c>
      <c r="AL297" s="124">
        <f>SUM(AL298:AL302)</f>
        <v>0</v>
      </c>
      <c r="AM297" s="124">
        <f>VLOOKUP($C297,'1 预算编制表单'!$C:$BJ,42,FALSE)</f>
        <v>0</v>
      </c>
      <c r="AN297" s="124">
        <f>AM297-AO297</f>
        <v>0</v>
      </c>
      <c r="AO297" s="124">
        <f>SUM(AO298:AO302)</f>
        <v>0</v>
      </c>
      <c r="AP297" s="124">
        <f>VLOOKUP($C297,'1 预算编制表单'!$C:$BJ,45,FALSE)</f>
        <v>0</v>
      </c>
      <c r="AQ297" s="124">
        <f>AP297-AR297</f>
        <v>0</v>
      </c>
      <c r="AR297" s="124">
        <f>SUM(AR298:AR302)</f>
        <v>0</v>
      </c>
      <c r="AS297" s="124">
        <f>VLOOKUP($C297,'1 预算编制表单'!$C:$BJ,48,FALSE)</f>
        <v>0</v>
      </c>
      <c r="AT297" s="124">
        <f>AS297-AU297</f>
        <v>0</v>
      </c>
      <c r="AU297" s="124">
        <f>SUM(AU298:AU302)</f>
        <v>0</v>
      </c>
      <c r="AV297" s="124">
        <f>VLOOKUP($C297,'1 预算编制表单'!$C:$BJ,51,FALSE)</f>
        <v>0</v>
      </c>
      <c r="AW297" s="124">
        <f>AV297-AX297</f>
        <v>0</v>
      </c>
      <c r="AX297" s="124">
        <f>SUM(AX298:AX302)</f>
        <v>0</v>
      </c>
      <c r="AY297" s="124">
        <f>VLOOKUP($C297,'1 预算编制表单'!$C:$BJ,54,FALSE)</f>
        <v>0</v>
      </c>
      <c r="AZ297" s="124">
        <f>AY297-BA297</f>
        <v>0</v>
      </c>
      <c r="BA297" s="124">
        <f>SUM(BA298:BA302)</f>
        <v>0</v>
      </c>
      <c r="BB297" s="124">
        <f>VLOOKUP($C297,'1 预算编制表单'!$C:$BJ,57,FALSE)</f>
        <v>0</v>
      </c>
      <c r="BC297" s="124">
        <f>BB297-BD297</f>
        <v>0</v>
      </c>
      <c r="BD297" s="124">
        <f>SUM(BD298:BD302)</f>
        <v>0</v>
      </c>
      <c r="BE297" s="124">
        <f>VLOOKUP($C297,'1 预算编制表单'!$C:$BJ,60,FALSE)</f>
        <v>0</v>
      </c>
      <c r="BF297" s="124">
        <f>BE297-BG297</f>
        <v>0</v>
      </c>
      <c r="BG297" s="124">
        <f>SUM(BG298:BG302)</f>
        <v>0</v>
      </c>
      <c r="BH297" s="124">
        <f>VLOOKUP($C297,'1 预算编制表单'!$C:$BJ,27,FALSE)</f>
        <v>0</v>
      </c>
      <c r="BI297" s="124">
        <f>BH297-BJ297</f>
        <v>0</v>
      </c>
      <c r="BJ297" s="124">
        <f>SUM(BJ298:BJ302)</f>
        <v>0</v>
      </c>
      <c r="BK297" s="124">
        <f>VLOOKUP($C297,'1 预算编制表单'!$C:$BJ,30,FALSE)</f>
        <v>0</v>
      </c>
      <c r="BL297" s="124">
        <f>BK297-BM297</f>
        <v>0</v>
      </c>
      <c r="BM297" s="124">
        <f>SUM(BM298:BM302)</f>
        <v>0</v>
      </c>
      <c r="BN297" s="124">
        <f>VLOOKUP($C297,'1 预算编制表单'!$C:$BJ,33,FALSE)</f>
        <v>0</v>
      </c>
      <c r="BO297" s="124">
        <f>BN297-BP297</f>
        <v>0</v>
      </c>
      <c r="BP297" s="124">
        <f>SUM(BP298:BP302)</f>
        <v>0</v>
      </c>
      <c r="BQ297" s="124">
        <f>VLOOKUP($C297,'1 预算编制表单'!$C:$BJ,36,FALSE)</f>
        <v>0</v>
      </c>
      <c r="BR297" s="124">
        <f>BQ297-BS297</f>
        <v>0</v>
      </c>
      <c r="BS297" s="124">
        <f>SUM(BS298:BS302)</f>
        <v>0</v>
      </c>
      <c r="BT297" s="124">
        <f>VLOOKUP($C297,'1 预算编制表单'!$C:$BJ,39,FALSE)</f>
        <v>0</v>
      </c>
      <c r="BU297" s="124">
        <f>BT297-BV297</f>
        <v>0</v>
      </c>
      <c r="BV297" s="124">
        <f>SUM(BV298:BV302)</f>
        <v>0</v>
      </c>
      <c r="BW297" s="124">
        <f>VLOOKUP($C297,'1 预算编制表单'!$C:$BJ,42,FALSE)</f>
        <v>0</v>
      </c>
      <c r="BX297" s="124">
        <f>BW297-BY297</f>
        <v>0</v>
      </c>
      <c r="BY297" s="124">
        <f>SUM(BY298:BY302)</f>
        <v>0</v>
      </c>
      <c r="BZ297" s="124">
        <f>VLOOKUP($C297,'1 预算编制表单'!$C:$BJ,45,FALSE)</f>
        <v>0</v>
      </c>
      <c r="CA297" s="124">
        <f>BZ297-CB297</f>
        <v>0</v>
      </c>
      <c r="CB297" s="124">
        <f>SUM(CB298:CB302)</f>
        <v>0</v>
      </c>
      <c r="CC297" s="124">
        <f>VLOOKUP($C297,'1 预算编制表单'!$C:$BJ,48,FALSE)</f>
        <v>0</v>
      </c>
      <c r="CD297" s="124">
        <f>CC297-CE297</f>
        <v>0</v>
      </c>
      <c r="CE297" s="124">
        <f>SUM(CE298:CE302)</f>
        <v>0</v>
      </c>
      <c r="CF297" s="124">
        <f>VLOOKUP($C297,'1 预算编制表单'!$C:$BJ,51,FALSE)</f>
        <v>0</v>
      </c>
      <c r="CG297" s="124">
        <f>CF297-CH297</f>
        <v>0</v>
      </c>
      <c r="CH297" s="124">
        <f>SUM(CH298:CH302)</f>
        <v>0</v>
      </c>
      <c r="CI297" s="124">
        <f>VLOOKUP($C297,'1 预算编制表单'!$C:$BJ,54,FALSE)</f>
        <v>0</v>
      </c>
      <c r="CJ297" s="124">
        <f>CI297-CK297</f>
        <v>0</v>
      </c>
      <c r="CK297" s="124">
        <f>SUM(CK298:CK302)</f>
        <v>0</v>
      </c>
      <c r="CL297" s="124">
        <f>VLOOKUP($C297,'1 预算编制表单'!$C:$BJ,57,FALSE)</f>
        <v>0</v>
      </c>
      <c r="CM297" s="124">
        <f>CL297-CN297</f>
        <v>0</v>
      </c>
      <c r="CN297" s="124">
        <f>SUM(CN298:CN302)</f>
        <v>0</v>
      </c>
      <c r="CO297" s="124">
        <f>VLOOKUP($C297,'1 预算编制表单'!$C:$BJ,60,FALSE)</f>
        <v>0</v>
      </c>
      <c r="CP297" s="124">
        <f>CO297-CQ297</f>
        <v>0</v>
      </c>
      <c r="CQ297" s="124">
        <f>SUM(CQ298:CQ302)</f>
        <v>0</v>
      </c>
    </row>
    <row r="298" s="86" customFormat="1" ht="24" customHeight="1" outlineLevel="4" spans="1:95">
      <c r="A298" s="125"/>
      <c r="B298" s="126"/>
      <c r="C298" s="127"/>
      <c r="D298" s="125"/>
      <c r="E298" s="126"/>
      <c r="F298" s="126"/>
      <c r="G298" s="126"/>
      <c r="H298" s="128"/>
      <c r="I298" s="128"/>
      <c r="J298" s="128">
        <f t="shared" si="3131"/>
        <v>0</v>
      </c>
      <c r="K298" s="128">
        <v>1</v>
      </c>
      <c r="L298" s="153"/>
      <c r="M298" s="154">
        <f>IFERROR(VLOOKUP($L298,'2-2 引出数据_合同数据仓库'!$B$2:$BP$10000,3,FALSE),0)</f>
        <v>0</v>
      </c>
      <c r="N298" s="128"/>
      <c r="O298" s="154">
        <f>IFERROR(VLOOKUP((LEFT(VLOOKUP($L298,'2-2 引出数据_合同数据仓库'!$B$2:$BP$10000,64,FALSE),15)&amp;(RIGHT(VLOOKUP($L298,'2-2 引出数据_合同数据仓库'!$B$2:$BP$10000,64,FALSE),4)+1)),'2-2 引出数据_合同数据仓库'!$B$2:$BP$10000,3,FALSE),0)</f>
        <v>0</v>
      </c>
      <c r="P298" s="128"/>
      <c r="Q298" s="128">
        <f>IFERROR(VLOOKUP($L298,'2-2 引出数据_合同数据仓库'!$B$2:$BP$10000,28,FALSE),0)</f>
        <v>0</v>
      </c>
      <c r="R298" s="128">
        <f>IFERROR(VLOOKUP($L298,'2-2 引出数据_合同数据仓库'!$B$2:$BP$10000,29,FALSE),0)</f>
        <v>0</v>
      </c>
      <c r="S298" s="128">
        <f>IFERROR(VLOOKUP($L298,'2-2 引出数据_合同数据仓库'!$B$2:$BP$10000,4,FALSE),0)</f>
        <v>0</v>
      </c>
      <c r="T298" s="128"/>
      <c r="U298" s="128">
        <f>IFERROR(VLOOKUP($L298,'2-2 引出数据_合同数据仓库'!$B$2:$BP$10000,15,FALSE),0)</f>
        <v>0</v>
      </c>
      <c r="V298" s="128">
        <f t="shared" ref="V298:V301" si="3493">U298/(S298-R298+1)*365</f>
        <v>0</v>
      </c>
      <c r="W298" s="128"/>
      <c r="X298" s="160">
        <v>45658</v>
      </c>
      <c r="Y298" s="160">
        <f t="shared" ref="Y298:Y301" si="3494">X298+30</f>
        <v>45688</v>
      </c>
      <c r="Z298" s="164">
        <f t="shared" ref="Z298:Z301" si="3495">IFERROR(IF(($R298-Y298)&gt;=0,0,IF(($S298-X298)&lt;0,0,IF(AND(($S298-Y298)&gt;0,(X298-$R298)&gt;0),$V298/365*(Y298-X298+1),IF(AND(($S298-Y298)&lt;=0,(X298-$R298)&gt;0),$V298/365*($S298-X298+1),$V298/365*(Y298-$R298+1))))),0)</f>
        <v>0</v>
      </c>
      <c r="AA298" s="160">
        <f t="shared" ref="AA298:AA301" si="3496">Y298+1</f>
        <v>45689</v>
      </c>
      <c r="AB298" s="160">
        <f t="shared" ref="AB298:AB301" si="3497">AA298+27</f>
        <v>45716</v>
      </c>
      <c r="AC298" s="164">
        <f t="shared" ref="AC298:AC301" si="3498">IFERROR(IF(($R298-AB298)&gt;=0,0,IF(($S298-AA298)&lt;0,0,IF(AND(($S298-AB298)&gt;0,(AA298-$R298)&gt;0),$V298/365*(AB298-AA298+1),IF(AND(($S298-AB298)&lt;=0,(AA298-$R298)&gt;0),$V298/365*($S298-AA298+1),$V298/365*(AB298-$R298+1))))),0)</f>
        <v>0</v>
      </c>
      <c r="AD298" s="160">
        <f t="shared" ref="AD298:AD301" si="3499">AB298+1</f>
        <v>45717</v>
      </c>
      <c r="AE298" s="160">
        <f t="shared" ref="AE298:AE301" si="3500">AD298+30</f>
        <v>45747</v>
      </c>
      <c r="AF298" s="164">
        <f t="shared" ref="AF298:AF301" si="3501">IFERROR(IF(($R298-AE298)&gt;=0,0,IF(($S298-AD298)&lt;0,0,IF(AND(($S298-AE298)&gt;0,(AD298-$R298)&gt;0),$V298/365*(AE298-AD298+1),IF(AND(($S298-AE298)&lt;=0,(AD298-$R298)&gt;0),$V298/365*($S298-AD298+1),$V298/365*(AE298-$R298+1))))),0)</f>
        <v>0</v>
      </c>
      <c r="AG298" s="160">
        <f t="shared" ref="AG298:AG301" si="3502">AE298+1</f>
        <v>45748</v>
      </c>
      <c r="AH298" s="160">
        <f t="shared" ref="AH298:AH301" si="3503">AG298+29</f>
        <v>45777</v>
      </c>
      <c r="AI298" s="164">
        <f t="shared" ref="AI298:AI301" si="3504">IFERROR(IF(($R298-AH298)&gt;=0,0,IF(($S298-AG298)&lt;0,0,IF(AND(($S298-AH298)&gt;0,(AG298-$R298)&gt;0),$V298/365*(AH298-AG298+1),IF(AND(($S298-AH298)&lt;=0,(AG298-$R298)&gt;0),$V298/365*($S298-AG298+1),$V298/365*(AH298-$R298+1))))),0)</f>
        <v>0</v>
      </c>
      <c r="AJ298" s="160">
        <f t="shared" ref="AJ298:AJ301" si="3505">AH298+1</f>
        <v>45778</v>
      </c>
      <c r="AK298" s="160">
        <f t="shared" ref="AK298:AK301" si="3506">AJ298+30</f>
        <v>45808</v>
      </c>
      <c r="AL298" s="164">
        <f t="shared" ref="AL298:AL301" si="3507">IFERROR(IF(($R298-AK298)&gt;=0,0,IF(($S298-AJ298)&lt;0,0,IF(AND(($S298-AK298)&gt;0,(AJ298-$R298)&gt;0),$V298/365*(AK298-AJ298+1),IF(AND(($S298-AK298)&lt;=0,(AJ298-$R298)&gt;0),$V298/365*($S298-AJ298+1),$V298/365*(AK298-$R298+1))))),0)</f>
        <v>0</v>
      </c>
      <c r="AM298" s="160">
        <f t="shared" ref="AM298:AM301" si="3508">AK298+1</f>
        <v>45809</v>
      </c>
      <c r="AN298" s="160">
        <f t="shared" ref="AN298:AN301" si="3509">AM298+29</f>
        <v>45838</v>
      </c>
      <c r="AO298" s="164">
        <f t="shared" ref="AO298:AO301" si="3510">IFERROR(IF(($R298-AN298)&gt;=0,0,IF(($S298-AM298)&lt;0,0,IF(AND(($S298-AN298)&gt;0,(AM298-$R298)&gt;0),$V298/365*(AN298-AM298+1),IF(AND(($S298-AN298)&lt;=0,(AM298-$R298)&gt;0),$V298/365*($S298-AM298+1),$V298/365*(AN298-$R298+1))))),0)</f>
        <v>0</v>
      </c>
      <c r="AP298" s="160">
        <f t="shared" ref="AP298:AP301" si="3511">AN298+1</f>
        <v>45839</v>
      </c>
      <c r="AQ298" s="160">
        <f t="shared" ref="AQ298:AQ301" si="3512">AP298+30</f>
        <v>45869</v>
      </c>
      <c r="AR298" s="164">
        <f t="shared" ref="AR298:AR301" si="3513">IFERROR(IF(($R298-AQ298)&gt;=0,0,IF(($S298-AP298)&lt;0,0,IF(AND(($S298-AQ298)&gt;0,(AP298-$R298)&gt;0),$V298/365*(AQ298-AP298+1),IF(AND(($S298-AQ298)&lt;=0,(AP298-$R298)&gt;0),$V298/365*($S298-AP298+1),$V298/365*(AQ298-$R298+1))))),0)</f>
        <v>0</v>
      </c>
      <c r="AS298" s="160">
        <f t="shared" ref="AS298:AS301" si="3514">AQ298+1</f>
        <v>45870</v>
      </c>
      <c r="AT298" s="160">
        <f t="shared" ref="AT298:AT301" si="3515">AS298+30</f>
        <v>45900</v>
      </c>
      <c r="AU298" s="164">
        <f t="shared" ref="AU298:AU301" si="3516">IFERROR(IF(($R298-AT298)&gt;=0,0,IF(($S298-AS298)&lt;0,0,IF(AND(($S298-AT298)&gt;0,(AS298-$R298)&gt;0),$V298/365*(AT298-AS298+1),IF(AND(($S298-AT298)&lt;=0,(AS298-$R298)&gt;0),$V298/365*($S298-AS298+1),$V298/365*(AT298-$R298+1))))),0)</f>
        <v>0</v>
      </c>
      <c r="AV298" s="160">
        <f t="shared" ref="AV298:AV301" si="3517">AT298+1</f>
        <v>45901</v>
      </c>
      <c r="AW298" s="160">
        <f t="shared" ref="AW298:AW301" si="3518">AV298+29</f>
        <v>45930</v>
      </c>
      <c r="AX298" s="164">
        <f t="shared" ref="AX298:AX301" si="3519">IFERROR(IF(($R298-AW298)&gt;=0,0,IF(($S298-AV298)&lt;0,0,IF(AND(($S298-AW298)&gt;0,(AV298-$R298)&gt;0),$V298/365*(AW298-AV298+1),IF(AND(($S298-AW298)&lt;=0,(AV298-$R298)&gt;0),$V298/365*($S298-AV298+1),$V298/365*(AW298-$R298+1))))),0)</f>
        <v>0</v>
      </c>
      <c r="AY298" s="160">
        <f t="shared" ref="AY298:AY301" si="3520">AW298+1</f>
        <v>45931</v>
      </c>
      <c r="AZ298" s="160">
        <f t="shared" ref="AZ298:AZ301" si="3521">AY298+30</f>
        <v>45961</v>
      </c>
      <c r="BA298" s="164">
        <f t="shared" ref="BA298:BA301" si="3522">IFERROR(IF(($R298-AZ298)&gt;=0,0,IF(($S298-AY298)&lt;0,0,IF(AND(($S298-AZ298)&gt;0,(AY298-$R298)&gt;0),$V298/365*(AZ298-AY298+1),IF(AND(($S298-AZ298)&lt;=0,(AY298-$R298)&gt;0),$V298/365*($S298-AY298+1),$V298/365*(AZ298-$R298+1))))),0)</f>
        <v>0</v>
      </c>
      <c r="BB298" s="160">
        <f t="shared" ref="BB298:BB301" si="3523">AZ298+1</f>
        <v>45962</v>
      </c>
      <c r="BC298" s="160">
        <f t="shared" ref="BC298:BC301" si="3524">BB298+29</f>
        <v>45991</v>
      </c>
      <c r="BD298" s="164">
        <f t="shared" ref="BD298:BD301" si="3525">IFERROR(IF(($R298-BC298)&gt;=0,0,IF(($S298-BB298)&lt;0,0,IF(AND(($S298-BC298)&gt;0,(BB298-$R298)&gt;0),$V298/365*(BC298-BB298+1),IF(AND(($S298-BC298)&lt;=0,(BB298-$R298)&gt;0),$V298/365*($S298-BB298+1),$V298/365*(BC298-$R298+1))))),0)</f>
        <v>0</v>
      </c>
      <c r="BE298" s="160">
        <f t="shared" ref="BE298:BE301" si="3526">BC298+1</f>
        <v>45992</v>
      </c>
      <c r="BF298" s="160">
        <f t="shared" ref="BF298:BF301" si="3527">BE298+30</f>
        <v>46022</v>
      </c>
      <c r="BG298" s="164">
        <f t="shared" ref="BG298:BG301" si="3528">IFERROR(IF(($R298-BF298)&gt;=0,0,IF(($S298-BE298)&lt;0,0,IF(AND(($S298-BF298)&gt;0,(BE298-$R298)&gt;0),$V298/365*(BF298-BE298+1),IF(AND(($S298-BF298)&lt;=0,(BE298-$R298)&gt;0),$V298/365*($S298-BE298+1),$V298/365*(BF298-$R298+1))))),0)</f>
        <v>0</v>
      </c>
      <c r="BH298" s="160">
        <v>46023</v>
      </c>
      <c r="BI298" s="160">
        <f t="shared" ref="BI298:BI301" si="3529">BH298+30</f>
        <v>46053</v>
      </c>
      <c r="BJ298" s="164">
        <f t="shared" ref="BJ298:BJ301" si="3530">IFERROR(IF(($R298-BI298)&gt;=0,0,IF(($S298-BH298)&lt;0,0,IF(AND(($S298-BI298)&gt;0,(BH298-$R298)&gt;0),$V298/365*(BI298-BH298+1),IF(AND(($S298-BI298)&lt;=0,(BH298-$R298)&gt;0),$V298/365*($S298-BH298+1),$V298/365*(BI298-$R298+1))))),0)</f>
        <v>0</v>
      </c>
      <c r="BK298" s="160">
        <f t="shared" ref="BK298:BK301" si="3531">BI298+1</f>
        <v>46054</v>
      </c>
      <c r="BL298" s="160">
        <f t="shared" ref="BL298:BL301" si="3532">BK298+27</f>
        <v>46081</v>
      </c>
      <c r="BM298" s="164">
        <f t="shared" ref="BM298:BM301" si="3533">IFERROR(IF(($R298-BL298)&gt;=0,0,IF(($S298-BK298)&lt;0,0,IF(AND(($S298-BL298)&gt;0,(BK298-$R298)&gt;0),$V298/365*(BL298-BK298+1),IF(AND(($S298-BL298)&lt;=0,(BK298-$R298)&gt;0),$V298/365*($S298-BK298+1),$V298/365*(BL298-$R298+1))))),0)</f>
        <v>0</v>
      </c>
      <c r="BN298" s="160">
        <f t="shared" ref="BN298:BN301" si="3534">BL298+1</f>
        <v>46082</v>
      </c>
      <c r="BO298" s="160">
        <f t="shared" ref="BO298:BO301" si="3535">BN298+30</f>
        <v>46112</v>
      </c>
      <c r="BP298" s="164">
        <f t="shared" ref="BP298:BP301" si="3536">IFERROR(IF(($R298-BO298)&gt;=0,0,IF(($S298-BN298)&lt;0,0,IF(AND(($S298-BO298)&gt;0,(BN298-$R298)&gt;0),$V298/365*(BO298-BN298+1),IF(AND(($S298-BO298)&lt;=0,(BN298-$R298)&gt;0),$V298/365*($S298-BN298+1),$V298/365*(BO298-$R298+1))))),0)</f>
        <v>0</v>
      </c>
      <c r="BQ298" s="160">
        <f t="shared" ref="BQ298:BQ301" si="3537">BO298+1</f>
        <v>46113</v>
      </c>
      <c r="BR298" s="160">
        <f t="shared" ref="BR298:BR301" si="3538">BQ298+29</f>
        <v>46142</v>
      </c>
      <c r="BS298" s="164">
        <f t="shared" ref="BS298:BS301" si="3539">IFERROR(IF(($R298-BR298)&gt;=0,0,IF(($S298-BQ298)&lt;0,0,IF(AND(($S298-BR298)&gt;0,(BQ298-$R298)&gt;0),$V298/365*(BR298-BQ298+1),IF(AND(($S298-BR298)&lt;=0,(BQ298-$R298)&gt;0),$V298/365*($S298-BQ298+1),$V298/365*(BR298-$R298+1))))),0)</f>
        <v>0</v>
      </c>
      <c r="BT298" s="160">
        <f t="shared" ref="BT298:BT301" si="3540">BR298+1</f>
        <v>46143</v>
      </c>
      <c r="BU298" s="160">
        <f t="shared" ref="BU298:BU301" si="3541">BT298+30</f>
        <v>46173</v>
      </c>
      <c r="BV298" s="164">
        <f t="shared" ref="BV298:BV301" si="3542">IFERROR(IF(($R298-BU298)&gt;=0,0,IF(($S298-BT298)&lt;0,0,IF(AND(($S298-BU298)&gt;0,(BT298-$R298)&gt;0),$V298/365*(BU298-BT298+1),IF(AND(($S298-BU298)&lt;=0,(BT298-$R298)&gt;0),$V298/365*($S298-BT298+1),$V298/365*(BU298-$R298+1))))),0)</f>
        <v>0</v>
      </c>
      <c r="BW298" s="160">
        <f t="shared" ref="BW298:BW301" si="3543">BU298+1</f>
        <v>46174</v>
      </c>
      <c r="BX298" s="160">
        <f t="shared" ref="BX298:BX301" si="3544">BW298+29</f>
        <v>46203</v>
      </c>
      <c r="BY298" s="164">
        <f t="shared" ref="BY298:BY301" si="3545">IFERROR(IF(($R298-BX298)&gt;=0,0,IF(($S298-BW298)&lt;0,0,IF(AND(($S298-BX298)&gt;0,(BW298-$R298)&gt;0),$V298/365*(BX298-BW298+1),IF(AND(($S298-BX298)&lt;=0,(BW298-$R298)&gt;0),$V298/365*($S298-BW298+1),$V298/365*(BX298-$R298+1))))),0)</f>
        <v>0</v>
      </c>
      <c r="BZ298" s="160">
        <f t="shared" ref="BZ298:BZ301" si="3546">BX298+1</f>
        <v>46204</v>
      </c>
      <c r="CA298" s="160">
        <f t="shared" ref="CA298:CA301" si="3547">BZ298+30</f>
        <v>46234</v>
      </c>
      <c r="CB298" s="164">
        <f t="shared" ref="CB298:CB301" si="3548">IFERROR(IF(($R298-CA298)&gt;=0,0,IF(($S298-BZ298)&lt;0,0,IF(AND(($S298-CA298)&gt;0,(BZ298-$R298)&gt;0),$V298/365*(CA298-BZ298+1),IF(AND(($S298-CA298)&lt;=0,(BZ298-$R298)&gt;0),$V298/365*($S298-BZ298+1),$V298/365*(CA298-$R298+1))))),0)</f>
        <v>0</v>
      </c>
      <c r="CC298" s="160">
        <f t="shared" ref="CC298:CC301" si="3549">CA298+1</f>
        <v>46235</v>
      </c>
      <c r="CD298" s="160">
        <f t="shared" ref="CD298:CD301" si="3550">CC298+30</f>
        <v>46265</v>
      </c>
      <c r="CE298" s="164">
        <f t="shared" ref="CE298:CE301" si="3551">IFERROR(IF(($R298-CD298)&gt;=0,0,IF(($S298-CC298)&lt;0,0,IF(AND(($S298-CD298)&gt;0,(CC298-$R298)&gt;0),$V298/365*(CD298-CC298+1),IF(AND(($S298-CD298)&lt;=0,(CC298-$R298)&gt;0),$V298/365*($S298-CC298+1),$V298/365*(CD298-$R298+1))))),0)</f>
        <v>0</v>
      </c>
      <c r="CF298" s="160">
        <f t="shared" ref="CF298:CF301" si="3552">CD298+1</f>
        <v>46266</v>
      </c>
      <c r="CG298" s="160">
        <f t="shared" ref="CG298:CG301" si="3553">CF298+29</f>
        <v>46295</v>
      </c>
      <c r="CH298" s="164">
        <f t="shared" ref="CH298:CH301" si="3554">IFERROR(IF(($R298-CG298)&gt;=0,0,IF(($S298-CF298)&lt;0,0,IF(AND(($S298-CG298)&gt;0,(CF298-$R298)&gt;0),$V298/365*(CG298-CF298+1),IF(AND(($S298-CG298)&lt;=0,(CF298-$R298)&gt;0),$V298/365*($S298-CF298+1),$V298/365*(CG298-$R298+1))))),0)</f>
        <v>0</v>
      </c>
      <c r="CI298" s="160">
        <f t="shared" ref="CI298:CI301" si="3555">CG298+1</f>
        <v>46296</v>
      </c>
      <c r="CJ298" s="160">
        <f t="shared" ref="CJ298:CJ301" si="3556">CI298+30</f>
        <v>46326</v>
      </c>
      <c r="CK298" s="164">
        <f t="shared" ref="CK298:CK301" si="3557">IFERROR(IF(($R298-CJ298)&gt;=0,0,IF(($S298-CI298)&lt;0,0,IF(AND(($S298-CJ298)&gt;0,(CI298-$R298)&gt;0),$V298/365*(CJ298-CI298+1),IF(AND(($S298-CJ298)&lt;=0,(CI298-$R298)&gt;0),$V298/365*($S298-CI298+1),$V298/365*(CJ298-$R298+1))))),0)</f>
        <v>0</v>
      </c>
      <c r="CL298" s="160">
        <f t="shared" ref="CL298:CL301" si="3558">CJ298+1</f>
        <v>46327</v>
      </c>
      <c r="CM298" s="160">
        <f t="shared" ref="CM298:CM301" si="3559">CL298+29</f>
        <v>46356</v>
      </c>
      <c r="CN298" s="164">
        <f t="shared" ref="CN298:CN301" si="3560">IFERROR(IF(($R298-CM298)&gt;=0,0,IF(($S298-CL298)&lt;0,0,IF(AND(($S298-CM298)&gt;0,(CL298-$R298)&gt;0),$V298/365*(CM298-CL298+1),IF(AND(($S298-CM298)&lt;=0,(CL298-$R298)&gt;0),$V298/365*($S298-CL298+1),$V298/365*(CM298-$R298+1))))),0)</f>
        <v>0</v>
      </c>
      <c r="CO298" s="160">
        <f t="shared" ref="CO298:CO301" si="3561">CM298+1</f>
        <v>46357</v>
      </c>
      <c r="CP298" s="160">
        <f t="shared" ref="CP298:CP301" si="3562">CO298+30</f>
        <v>46387</v>
      </c>
      <c r="CQ298" s="164">
        <f t="shared" ref="CQ298:CQ301" si="3563">IFERROR(IF(($R298-CP298)&gt;=0,0,IF(($S298-CO298)&lt;0,0,IF(AND(($S298-CP298)&gt;0,(CO298-$R298)&gt;0),$V298/365*(CP298-CO298+1),IF(AND(($S298-CP298)&lt;=0,(CO298-$R298)&gt;0),$V298/365*($S298-CO298+1),$V298/365*(CP298-$R298+1))))),0)</f>
        <v>0</v>
      </c>
    </row>
    <row r="299" s="86" customFormat="1" ht="24" customHeight="1" outlineLevel="4" spans="1:95">
      <c r="A299" s="125"/>
      <c r="B299" s="126"/>
      <c r="C299" s="127"/>
      <c r="D299" s="125"/>
      <c r="E299" s="126"/>
      <c r="F299" s="126"/>
      <c r="G299" s="126"/>
      <c r="H299" s="128"/>
      <c r="I299" s="128"/>
      <c r="J299" s="128">
        <f t="shared" si="3131"/>
        <v>0</v>
      </c>
      <c r="K299" s="128">
        <f t="shared" ref="K299:K301" si="3564">K298+1</f>
        <v>2</v>
      </c>
      <c r="L299" s="153"/>
      <c r="M299" s="154">
        <f>IFERROR(VLOOKUP($L299,'2-2 引出数据_合同数据仓库'!$B$2:$BP$10000,3,FALSE),0)</f>
        <v>0</v>
      </c>
      <c r="N299" s="128"/>
      <c r="O299" s="154">
        <f>IFERROR(VLOOKUP((LEFT(VLOOKUP($L299,'2-2 引出数据_合同数据仓库'!$B$2:$BP$10000,64,FALSE),15)&amp;(RIGHT(VLOOKUP($L299,'2-2 引出数据_合同数据仓库'!$B$2:$BP$10000,64,FALSE),4)+1)),'2-2 引出数据_合同数据仓库'!$B$2:$BP$10000,3,FALSE),0)</f>
        <v>0</v>
      </c>
      <c r="P299" s="128"/>
      <c r="Q299" s="128">
        <f>IFERROR(VLOOKUP($L299,'2-2 引出数据_合同数据仓库'!$B$2:$BP$10000,28,FALSE),0)</f>
        <v>0</v>
      </c>
      <c r="R299" s="128">
        <f>IFERROR(VLOOKUP($L299,'2-2 引出数据_合同数据仓库'!$B$2:$BP$10000,29,FALSE),0)</f>
        <v>0</v>
      </c>
      <c r="S299" s="128">
        <f>IFERROR(VLOOKUP($L299,'2-2 引出数据_合同数据仓库'!$B$2:$BP$10000,4,FALSE),0)</f>
        <v>0</v>
      </c>
      <c r="T299" s="128"/>
      <c r="U299" s="128">
        <f>IFERROR(VLOOKUP($L299,'2-2 引出数据_合同数据仓库'!$B$2:$BP$10000,15,FALSE),0)</f>
        <v>0</v>
      </c>
      <c r="V299" s="128">
        <f t="shared" si="3493"/>
        <v>0</v>
      </c>
      <c r="W299" s="128"/>
      <c r="X299" s="160">
        <v>45658</v>
      </c>
      <c r="Y299" s="160">
        <f t="shared" si="3494"/>
        <v>45688</v>
      </c>
      <c r="Z299" s="164">
        <f t="shared" si="3495"/>
        <v>0</v>
      </c>
      <c r="AA299" s="160">
        <f t="shared" si="3496"/>
        <v>45689</v>
      </c>
      <c r="AB299" s="160">
        <f t="shared" si="3497"/>
        <v>45716</v>
      </c>
      <c r="AC299" s="164">
        <f t="shared" si="3498"/>
        <v>0</v>
      </c>
      <c r="AD299" s="160">
        <f t="shared" si="3499"/>
        <v>45717</v>
      </c>
      <c r="AE299" s="160">
        <f t="shared" si="3500"/>
        <v>45747</v>
      </c>
      <c r="AF299" s="164">
        <f t="shared" si="3501"/>
        <v>0</v>
      </c>
      <c r="AG299" s="160">
        <f t="shared" si="3502"/>
        <v>45748</v>
      </c>
      <c r="AH299" s="160">
        <f t="shared" si="3503"/>
        <v>45777</v>
      </c>
      <c r="AI299" s="164">
        <f t="shared" si="3504"/>
        <v>0</v>
      </c>
      <c r="AJ299" s="160">
        <f t="shared" si="3505"/>
        <v>45778</v>
      </c>
      <c r="AK299" s="160">
        <f t="shared" si="3506"/>
        <v>45808</v>
      </c>
      <c r="AL299" s="164">
        <f t="shared" si="3507"/>
        <v>0</v>
      </c>
      <c r="AM299" s="160">
        <f t="shared" si="3508"/>
        <v>45809</v>
      </c>
      <c r="AN299" s="160">
        <f t="shared" si="3509"/>
        <v>45838</v>
      </c>
      <c r="AO299" s="164">
        <f t="shared" si="3510"/>
        <v>0</v>
      </c>
      <c r="AP299" s="160">
        <f t="shared" si="3511"/>
        <v>45839</v>
      </c>
      <c r="AQ299" s="160">
        <f t="shared" si="3512"/>
        <v>45869</v>
      </c>
      <c r="AR299" s="164">
        <f t="shared" si="3513"/>
        <v>0</v>
      </c>
      <c r="AS299" s="160">
        <f t="shared" si="3514"/>
        <v>45870</v>
      </c>
      <c r="AT299" s="160">
        <f t="shared" si="3515"/>
        <v>45900</v>
      </c>
      <c r="AU299" s="164">
        <f t="shared" si="3516"/>
        <v>0</v>
      </c>
      <c r="AV299" s="160">
        <f t="shared" si="3517"/>
        <v>45901</v>
      </c>
      <c r="AW299" s="160">
        <f t="shared" si="3518"/>
        <v>45930</v>
      </c>
      <c r="AX299" s="164">
        <f t="shared" si="3519"/>
        <v>0</v>
      </c>
      <c r="AY299" s="160">
        <f t="shared" si="3520"/>
        <v>45931</v>
      </c>
      <c r="AZ299" s="160">
        <f t="shared" si="3521"/>
        <v>45961</v>
      </c>
      <c r="BA299" s="164">
        <f t="shared" si="3522"/>
        <v>0</v>
      </c>
      <c r="BB299" s="160">
        <f t="shared" si="3523"/>
        <v>45962</v>
      </c>
      <c r="BC299" s="160">
        <f t="shared" si="3524"/>
        <v>45991</v>
      </c>
      <c r="BD299" s="164">
        <f t="shared" si="3525"/>
        <v>0</v>
      </c>
      <c r="BE299" s="160">
        <f t="shared" si="3526"/>
        <v>45992</v>
      </c>
      <c r="BF299" s="160">
        <f t="shared" si="3527"/>
        <v>46022</v>
      </c>
      <c r="BG299" s="164">
        <f t="shared" si="3528"/>
        <v>0</v>
      </c>
      <c r="BH299" s="160">
        <v>46023</v>
      </c>
      <c r="BI299" s="160">
        <f t="shared" si="3529"/>
        <v>46053</v>
      </c>
      <c r="BJ299" s="164">
        <f t="shared" si="3530"/>
        <v>0</v>
      </c>
      <c r="BK299" s="160">
        <f t="shared" si="3531"/>
        <v>46054</v>
      </c>
      <c r="BL299" s="160">
        <f t="shared" si="3532"/>
        <v>46081</v>
      </c>
      <c r="BM299" s="164">
        <f t="shared" si="3533"/>
        <v>0</v>
      </c>
      <c r="BN299" s="160">
        <f t="shared" si="3534"/>
        <v>46082</v>
      </c>
      <c r="BO299" s="160">
        <f t="shared" si="3535"/>
        <v>46112</v>
      </c>
      <c r="BP299" s="164">
        <f t="shared" si="3536"/>
        <v>0</v>
      </c>
      <c r="BQ299" s="160">
        <f t="shared" si="3537"/>
        <v>46113</v>
      </c>
      <c r="BR299" s="160">
        <f t="shared" si="3538"/>
        <v>46142</v>
      </c>
      <c r="BS299" s="164">
        <f t="shared" si="3539"/>
        <v>0</v>
      </c>
      <c r="BT299" s="160">
        <f t="shared" si="3540"/>
        <v>46143</v>
      </c>
      <c r="BU299" s="160">
        <f t="shared" si="3541"/>
        <v>46173</v>
      </c>
      <c r="BV299" s="164">
        <f t="shared" si="3542"/>
        <v>0</v>
      </c>
      <c r="BW299" s="160">
        <f t="shared" si="3543"/>
        <v>46174</v>
      </c>
      <c r="BX299" s="160">
        <f t="shared" si="3544"/>
        <v>46203</v>
      </c>
      <c r="BY299" s="164">
        <f t="shared" si="3545"/>
        <v>0</v>
      </c>
      <c r="BZ299" s="160">
        <f t="shared" si="3546"/>
        <v>46204</v>
      </c>
      <c r="CA299" s="160">
        <f t="shared" si="3547"/>
        <v>46234</v>
      </c>
      <c r="CB299" s="164">
        <f t="shared" si="3548"/>
        <v>0</v>
      </c>
      <c r="CC299" s="160">
        <f t="shared" si="3549"/>
        <v>46235</v>
      </c>
      <c r="CD299" s="160">
        <f t="shared" si="3550"/>
        <v>46265</v>
      </c>
      <c r="CE299" s="164">
        <f t="shared" si="3551"/>
        <v>0</v>
      </c>
      <c r="CF299" s="160">
        <f t="shared" si="3552"/>
        <v>46266</v>
      </c>
      <c r="CG299" s="160">
        <f t="shared" si="3553"/>
        <v>46295</v>
      </c>
      <c r="CH299" s="164">
        <f t="shared" si="3554"/>
        <v>0</v>
      </c>
      <c r="CI299" s="160">
        <f t="shared" si="3555"/>
        <v>46296</v>
      </c>
      <c r="CJ299" s="160">
        <f t="shared" si="3556"/>
        <v>46326</v>
      </c>
      <c r="CK299" s="164">
        <f t="shared" si="3557"/>
        <v>0</v>
      </c>
      <c r="CL299" s="160">
        <f t="shared" si="3558"/>
        <v>46327</v>
      </c>
      <c r="CM299" s="160">
        <f t="shared" si="3559"/>
        <v>46356</v>
      </c>
      <c r="CN299" s="164">
        <f t="shared" si="3560"/>
        <v>0</v>
      </c>
      <c r="CO299" s="160">
        <f t="shared" si="3561"/>
        <v>46357</v>
      </c>
      <c r="CP299" s="160">
        <f t="shared" si="3562"/>
        <v>46387</v>
      </c>
      <c r="CQ299" s="164">
        <f t="shared" si="3563"/>
        <v>0</v>
      </c>
    </row>
    <row r="300" s="86" customFormat="1" ht="24" customHeight="1" outlineLevel="4" spans="1:95">
      <c r="A300" s="125"/>
      <c r="B300" s="126"/>
      <c r="C300" s="127"/>
      <c r="D300" s="125"/>
      <c r="E300" s="126"/>
      <c r="F300" s="126"/>
      <c r="G300" s="126"/>
      <c r="H300" s="128"/>
      <c r="I300" s="128"/>
      <c r="J300" s="128">
        <f t="shared" si="3131"/>
        <v>0</v>
      </c>
      <c r="K300" s="128">
        <f t="shared" si="3564"/>
        <v>3</v>
      </c>
      <c r="L300" s="153"/>
      <c r="M300" s="154">
        <f>IFERROR(VLOOKUP($L300,'2-2 引出数据_合同数据仓库'!$B$2:$BP$10000,3,FALSE),0)</f>
        <v>0</v>
      </c>
      <c r="N300" s="128"/>
      <c r="O300" s="154">
        <f>IFERROR(VLOOKUP((LEFT(VLOOKUP($L300,'2-2 引出数据_合同数据仓库'!$B$2:$BP$10000,64,FALSE),15)&amp;(RIGHT(VLOOKUP($L300,'2-2 引出数据_合同数据仓库'!$B$2:$BP$10000,64,FALSE),4)+1)),'2-2 引出数据_合同数据仓库'!$B$2:$BP$10000,3,FALSE),0)</f>
        <v>0</v>
      </c>
      <c r="P300" s="128"/>
      <c r="Q300" s="128">
        <f>IFERROR(VLOOKUP($L300,'2-2 引出数据_合同数据仓库'!$B$2:$BP$10000,28,FALSE),0)</f>
        <v>0</v>
      </c>
      <c r="R300" s="128">
        <f>IFERROR(VLOOKUP($L300,'2-2 引出数据_合同数据仓库'!$B$2:$BP$10000,29,FALSE),0)</f>
        <v>0</v>
      </c>
      <c r="S300" s="128">
        <f>IFERROR(VLOOKUP($L300,'2-2 引出数据_合同数据仓库'!$B$2:$BP$10000,4,FALSE),0)</f>
        <v>0</v>
      </c>
      <c r="T300" s="128"/>
      <c r="U300" s="128">
        <f>IFERROR(VLOOKUP($L300,'2-2 引出数据_合同数据仓库'!$B$2:$BP$10000,15,FALSE),0)</f>
        <v>0</v>
      </c>
      <c r="V300" s="128">
        <f t="shared" si="3493"/>
        <v>0</v>
      </c>
      <c r="W300" s="128"/>
      <c r="X300" s="160">
        <v>45658</v>
      </c>
      <c r="Y300" s="160">
        <f t="shared" si="3494"/>
        <v>45688</v>
      </c>
      <c r="Z300" s="164">
        <f t="shared" si="3495"/>
        <v>0</v>
      </c>
      <c r="AA300" s="160">
        <f t="shared" si="3496"/>
        <v>45689</v>
      </c>
      <c r="AB300" s="160">
        <f t="shared" si="3497"/>
        <v>45716</v>
      </c>
      <c r="AC300" s="164">
        <f t="shared" si="3498"/>
        <v>0</v>
      </c>
      <c r="AD300" s="160">
        <f t="shared" si="3499"/>
        <v>45717</v>
      </c>
      <c r="AE300" s="160">
        <f t="shared" si="3500"/>
        <v>45747</v>
      </c>
      <c r="AF300" s="164">
        <f t="shared" si="3501"/>
        <v>0</v>
      </c>
      <c r="AG300" s="160">
        <f t="shared" si="3502"/>
        <v>45748</v>
      </c>
      <c r="AH300" s="160">
        <f t="shared" si="3503"/>
        <v>45777</v>
      </c>
      <c r="AI300" s="164">
        <f t="shared" si="3504"/>
        <v>0</v>
      </c>
      <c r="AJ300" s="160">
        <f t="shared" si="3505"/>
        <v>45778</v>
      </c>
      <c r="AK300" s="160">
        <f t="shared" si="3506"/>
        <v>45808</v>
      </c>
      <c r="AL300" s="164">
        <f t="shared" si="3507"/>
        <v>0</v>
      </c>
      <c r="AM300" s="160">
        <f t="shared" si="3508"/>
        <v>45809</v>
      </c>
      <c r="AN300" s="160">
        <f t="shared" si="3509"/>
        <v>45838</v>
      </c>
      <c r="AO300" s="164">
        <f t="shared" si="3510"/>
        <v>0</v>
      </c>
      <c r="AP300" s="160">
        <f t="shared" si="3511"/>
        <v>45839</v>
      </c>
      <c r="AQ300" s="160">
        <f t="shared" si="3512"/>
        <v>45869</v>
      </c>
      <c r="AR300" s="164">
        <f t="shared" si="3513"/>
        <v>0</v>
      </c>
      <c r="AS300" s="160">
        <f t="shared" si="3514"/>
        <v>45870</v>
      </c>
      <c r="AT300" s="160">
        <f t="shared" si="3515"/>
        <v>45900</v>
      </c>
      <c r="AU300" s="164">
        <f t="shared" si="3516"/>
        <v>0</v>
      </c>
      <c r="AV300" s="160">
        <f t="shared" si="3517"/>
        <v>45901</v>
      </c>
      <c r="AW300" s="160">
        <f t="shared" si="3518"/>
        <v>45930</v>
      </c>
      <c r="AX300" s="164">
        <f t="shared" si="3519"/>
        <v>0</v>
      </c>
      <c r="AY300" s="160">
        <f t="shared" si="3520"/>
        <v>45931</v>
      </c>
      <c r="AZ300" s="160">
        <f t="shared" si="3521"/>
        <v>45961</v>
      </c>
      <c r="BA300" s="164">
        <f t="shared" si="3522"/>
        <v>0</v>
      </c>
      <c r="BB300" s="160">
        <f t="shared" si="3523"/>
        <v>45962</v>
      </c>
      <c r="BC300" s="160">
        <f t="shared" si="3524"/>
        <v>45991</v>
      </c>
      <c r="BD300" s="164">
        <f t="shared" si="3525"/>
        <v>0</v>
      </c>
      <c r="BE300" s="160">
        <f t="shared" si="3526"/>
        <v>45992</v>
      </c>
      <c r="BF300" s="160">
        <f t="shared" si="3527"/>
        <v>46022</v>
      </c>
      <c r="BG300" s="164">
        <f t="shared" si="3528"/>
        <v>0</v>
      </c>
      <c r="BH300" s="160">
        <v>46023</v>
      </c>
      <c r="BI300" s="160">
        <f t="shared" si="3529"/>
        <v>46053</v>
      </c>
      <c r="BJ300" s="164">
        <f t="shared" si="3530"/>
        <v>0</v>
      </c>
      <c r="BK300" s="160">
        <f t="shared" si="3531"/>
        <v>46054</v>
      </c>
      <c r="BL300" s="160">
        <f t="shared" si="3532"/>
        <v>46081</v>
      </c>
      <c r="BM300" s="164">
        <f t="shared" si="3533"/>
        <v>0</v>
      </c>
      <c r="BN300" s="160">
        <f t="shared" si="3534"/>
        <v>46082</v>
      </c>
      <c r="BO300" s="160">
        <f t="shared" si="3535"/>
        <v>46112</v>
      </c>
      <c r="BP300" s="164">
        <f t="shared" si="3536"/>
        <v>0</v>
      </c>
      <c r="BQ300" s="160">
        <f t="shared" si="3537"/>
        <v>46113</v>
      </c>
      <c r="BR300" s="160">
        <f t="shared" si="3538"/>
        <v>46142</v>
      </c>
      <c r="BS300" s="164">
        <f t="shared" si="3539"/>
        <v>0</v>
      </c>
      <c r="BT300" s="160">
        <f t="shared" si="3540"/>
        <v>46143</v>
      </c>
      <c r="BU300" s="160">
        <f t="shared" si="3541"/>
        <v>46173</v>
      </c>
      <c r="BV300" s="164">
        <f t="shared" si="3542"/>
        <v>0</v>
      </c>
      <c r="BW300" s="160">
        <f t="shared" si="3543"/>
        <v>46174</v>
      </c>
      <c r="BX300" s="160">
        <f t="shared" si="3544"/>
        <v>46203</v>
      </c>
      <c r="BY300" s="164">
        <f t="shared" si="3545"/>
        <v>0</v>
      </c>
      <c r="BZ300" s="160">
        <f t="shared" si="3546"/>
        <v>46204</v>
      </c>
      <c r="CA300" s="160">
        <f t="shared" si="3547"/>
        <v>46234</v>
      </c>
      <c r="CB300" s="164">
        <f t="shared" si="3548"/>
        <v>0</v>
      </c>
      <c r="CC300" s="160">
        <f t="shared" si="3549"/>
        <v>46235</v>
      </c>
      <c r="CD300" s="160">
        <f t="shared" si="3550"/>
        <v>46265</v>
      </c>
      <c r="CE300" s="164">
        <f t="shared" si="3551"/>
        <v>0</v>
      </c>
      <c r="CF300" s="160">
        <f t="shared" si="3552"/>
        <v>46266</v>
      </c>
      <c r="CG300" s="160">
        <f t="shared" si="3553"/>
        <v>46295</v>
      </c>
      <c r="CH300" s="164">
        <f t="shared" si="3554"/>
        <v>0</v>
      </c>
      <c r="CI300" s="160">
        <f t="shared" si="3555"/>
        <v>46296</v>
      </c>
      <c r="CJ300" s="160">
        <f t="shared" si="3556"/>
        <v>46326</v>
      </c>
      <c r="CK300" s="164">
        <f t="shared" si="3557"/>
        <v>0</v>
      </c>
      <c r="CL300" s="160">
        <f t="shared" si="3558"/>
        <v>46327</v>
      </c>
      <c r="CM300" s="160">
        <f t="shared" si="3559"/>
        <v>46356</v>
      </c>
      <c r="CN300" s="164">
        <f t="shared" si="3560"/>
        <v>0</v>
      </c>
      <c r="CO300" s="160">
        <f t="shared" si="3561"/>
        <v>46357</v>
      </c>
      <c r="CP300" s="160">
        <f t="shared" si="3562"/>
        <v>46387</v>
      </c>
      <c r="CQ300" s="164">
        <f t="shared" si="3563"/>
        <v>0</v>
      </c>
    </row>
    <row r="301" s="86" customFormat="1" ht="24" customHeight="1" outlineLevel="4" spans="1:95">
      <c r="A301" s="125"/>
      <c r="B301" s="126"/>
      <c r="C301" s="127"/>
      <c r="D301" s="125"/>
      <c r="E301" s="126"/>
      <c r="F301" s="126"/>
      <c r="G301" s="126"/>
      <c r="H301" s="128"/>
      <c r="I301" s="128"/>
      <c r="J301" s="128">
        <f t="shared" si="3131"/>
        <v>0</v>
      </c>
      <c r="K301" s="128">
        <f t="shared" si="3564"/>
        <v>4</v>
      </c>
      <c r="L301" s="153"/>
      <c r="M301" s="154">
        <f>IFERROR(VLOOKUP($L301,'2-2 引出数据_合同数据仓库'!$B$2:$BP$10000,3,FALSE),0)</f>
        <v>0</v>
      </c>
      <c r="N301" s="128"/>
      <c r="O301" s="154">
        <f>IFERROR(VLOOKUP((LEFT(VLOOKUP($L301,'2-2 引出数据_合同数据仓库'!$B$2:$BP$10000,64,FALSE),15)&amp;(RIGHT(VLOOKUP($L301,'2-2 引出数据_合同数据仓库'!$B$2:$BP$10000,64,FALSE),4)+1)),'2-2 引出数据_合同数据仓库'!$B$2:$BP$10000,3,FALSE),0)</f>
        <v>0</v>
      </c>
      <c r="P301" s="128"/>
      <c r="Q301" s="128">
        <f>IFERROR(VLOOKUP($L301,'2-2 引出数据_合同数据仓库'!$B$2:$BP$10000,28,FALSE),0)</f>
        <v>0</v>
      </c>
      <c r="R301" s="128">
        <f>IFERROR(VLOOKUP($L301,'2-2 引出数据_合同数据仓库'!$B$2:$BP$10000,29,FALSE),0)</f>
        <v>0</v>
      </c>
      <c r="S301" s="128">
        <f>IFERROR(VLOOKUP($L301,'2-2 引出数据_合同数据仓库'!$B$2:$BP$10000,4,FALSE),0)</f>
        <v>0</v>
      </c>
      <c r="T301" s="128"/>
      <c r="U301" s="128">
        <f>IFERROR(VLOOKUP($L301,'2-2 引出数据_合同数据仓库'!$B$2:$BP$10000,15,FALSE),0)</f>
        <v>0</v>
      </c>
      <c r="V301" s="128">
        <f t="shared" si="3493"/>
        <v>0</v>
      </c>
      <c r="W301" s="128"/>
      <c r="X301" s="160">
        <v>45658</v>
      </c>
      <c r="Y301" s="160">
        <f t="shared" si="3494"/>
        <v>45688</v>
      </c>
      <c r="Z301" s="164">
        <f t="shared" si="3495"/>
        <v>0</v>
      </c>
      <c r="AA301" s="160">
        <f t="shared" si="3496"/>
        <v>45689</v>
      </c>
      <c r="AB301" s="160">
        <f t="shared" si="3497"/>
        <v>45716</v>
      </c>
      <c r="AC301" s="164">
        <f t="shared" si="3498"/>
        <v>0</v>
      </c>
      <c r="AD301" s="160">
        <f t="shared" si="3499"/>
        <v>45717</v>
      </c>
      <c r="AE301" s="160">
        <f t="shared" si="3500"/>
        <v>45747</v>
      </c>
      <c r="AF301" s="164">
        <f t="shared" si="3501"/>
        <v>0</v>
      </c>
      <c r="AG301" s="160">
        <f t="shared" si="3502"/>
        <v>45748</v>
      </c>
      <c r="AH301" s="160">
        <f t="shared" si="3503"/>
        <v>45777</v>
      </c>
      <c r="AI301" s="164">
        <f t="shared" si="3504"/>
        <v>0</v>
      </c>
      <c r="AJ301" s="160">
        <f t="shared" si="3505"/>
        <v>45778</v>
      </c>
      <c r="AK301" s="160">
        <f t="shared" si="3506"/>
        <v>45808</v>
      </c>
      <c r="AL301" s="164">
        <f t="shared" si="3507"/>
        <v>0</v>
      </c>
      <c r="AM301" s="160">
        <f t="shared" si="3508"/>
        <v>45809</v>
      </c>
      <c r="AN301" s="160">
        <f t="shared" si="3509"/>
        <v>45838</v>
      </c>
      <c r="AO301" s="164">
        <f t="shared" si="3510"/>
        <v>0</v>
      </c>
      <c r="AP301" s="160">
        <f t="shared" si="3511"/>
        <v>45839</v>
      </c>
      <c r="AQ301" s="160">
        <f t="shared" si="3512"/>
        <v>45869</v>
      </c>
      <c r="AR301" s="164">
        <f t="shared" si="3513"/>
        <v>0</v>
      </c>
      <c r="AS301" s="160">
        <f t="shared" si="3514"/>
        <v>45870</v>
      </c>
      <c r="AT301" s="160">
        <f t="shared" si="3515"/>
        <v>45900</v>
      </c>
      <c r="AU301" s="164">
        <f t="shared" si="3516"/>
        <v>0</v>
      </c>
      <c r="AV301" s="160">
        <f t="shared" si="3517"/>
        <v>45901</v>
      </c>
      <c r="AW301" s="160">
        <f t="shared" si="3518"/>
        <v>45930</v>
      </c>
      <c r="AX301" s="164">
        <f t="shared" si="3519"/>
        <v>0</v>
      </c>
      <c r="AY301" s="160">
        <f t="shared" si="3520"/>
        <v>45931</v>
      </c>
      <c r="AZ301" s="160">
        <f t="shared" si="3521"/>
        <v>45961</v>
      </c>
      <c r="BA301" s="164">
        <f t="shared" si="3522"/>
        <v>0</v>
      </c>
      <c r="BB301" s="160">
        <f t="shared" si="3523"/>
        <v>45962</v>
      </c>
      <c r="BC301" s="160">
        <f t="shared" si="3524"/>
        <v>45991</v>
      </c>
      <c r="BD301" s="164">
        <f t="shared" si="3525"/>
        <v>0</v>
      </c>
      <c r="BE301" s="160">
        <f t="shared" si="3526"/>
        <v>45992</v>
      </c>
      <c r="BF301" s="160">
        <f t="shared" si="3527"/>
        <v>46022</v>
      </c>
      <c r="BG301" s="164">
        <f t="shared" si="3528"/>
        <v>0</v>
      </c>
      <c r="BH301" s="160">
        <v>46023</v>
      </c>
      <c r="BI301" s="160">
        <f t="shared" si="3529"/>
        <v>46053</v>
      </c>
      <c r="BJ301" s="164">
        <f t="shared" si="3530"/>
        <v>0</v>
      </c>
      <c r="BK301" s="160">
        <f t="shared" si="3531"/>
        <v>46054</v>
      </c>
      <c r="BL301" s="160">
        <f t="shared" si="3532"/>
        <v>46081</v>
      </c>
      <c r="BM301" s="164">
        <f t="shared" si="3533"/>
        <v>0</v>
      </c>
      <c r="BN301" s="160">
        <f t="shared" si="3534"/>
        <v>46082</v>
      </c>
      <c r="BO301" s="160">
        <f t="shared" si="3535"/>
        <v>46112</v>
      </c>
      <c r="BP301" s="164">
        <f t="shared" si="3536"/>
        <v>0</v>
      </c>
      <c r="BQ301" s="160">
        <f t="shared" si="3537"/>
        <v>46113</v>
      </c>
      <c r="BR301" s="160">
        <f t="shared" si="3538"/>
        <v>46142</v>
      </c>
      <c r="BS301" s="164">
        <f t="shared" si="3539"/>
        <v>0</v>
      </c>
      <c r="BT301" s="160">
        <f t="shared" si="3540"/>
        <v>46143</v>
      </c>
      <c r="BU301" s="160">
        <f t="shared" si="3541"/>
        <v>46173</v>
      </c>
      <c r="BV301" s="164">
        <f t="shared" si="3542"/>
        <v>0</v>
      </c>
      <c r="BW301" s="160">
        <f t="shared" si="3543"/>
        <v>46174</v>
      </c>
      <c r="BX301" s="160">
        <f t="shared" si="3544"/>
        <v>46203</v>
      </c>
      <c r="BY301" s="164">
        <f t="shared" si="3545"/>
        <v>0</v>
      </c>
      <c r="BZ301" s="160">
        <f t="shared" si="3546"/>
        <v>46204</v>
      </c>
      <c r="CA301" s="160">
        <f t="shared" si="3547"/>
        <v>46234</v>
      </c>
      <c r="CB301" s="164">
        <f t="shared" si="3548"/>
        <v>0</v>
      </c>
      <c r="CC301" s="160">
        <f t="shared" si="3549"/>
        <v>46235</v>
      </c>
      <c r="CD301" s="160">
        <f t="shared" si="3550"/>
        <v>46265</v>
      </c>
      <c r="CE301" s="164">
        <f t="shared" si="3551"/>
        <v>0</v>
      </c>
      <c r="CF301" s="160">
        <f t="shared" si="3552"/>
        <v>46266</v>
      </c>
      <c r="CG301" s="160">
        <f t="shared" si="3553"/>
        <v>46295</v>
      </c>
      <c r="CH301" s="164">
        <f t="shared" si="3554"/>
        <v>0</v>
      </c>
      <c r="CI301" s="160">
        <f t="shared" si="3555"/>
        <v>46296</v>
      </c>
      <c r="CJ301" s="160">
        <f t="shared" si="3556"/>
        <v>46326</v>
      </c>
      <c r="CK301" s="164">
        <f t="shared" si="3557"/>
        <v>0</v>
      </c>
      <c r="CL301" s="160">
        <f t="shared" si="3558"/>
        <v>46327</v>
      </c>
      <c r="CM301" s="160">
        <f t="shared" si="3559"/>
        <v>46356</v>
      </c>
      <c r="CN301" s="164">
        <f t="shared" si="3560"/>
        <v>0</v>
      </c>
      <c r="CO301" s="160">
        <f t="shared" si="3561"/>
        <v>46357</v>
      </c>
      <c r="CP301" s="160">
        <f t="shared" si="3562"/>
        <v>46387</v>
      </c>
      <c r="CQ301" s="164">
        <f t="shared" si="3563"/>
        <v>0</v>
      </c>
    </row>
    <row r="302" s="86" customFormat="1" ht="24" customHeight="1" outlineLevel="4" spans="1:95">
      <c r="A302" s="129" t="s">
        <v>2806</v>
      </c>
      <c r="B302" s="130"/>
      <c r="C302" s="130"/>
      <c r="D302" s="130"/>
      <c r="E302" s="130"/>
      <c r="F302" s="130"/>
      <c r="G302" s="131"/>
      <c r="H302" s="132"/>
      <c r="I302" s="132"/>
      <c r="J302" s="132"/>
      <c r="K302" s="132"/>
      <c r="L302" s="155"/>
      <c r="M302" s="155"/>
      <c r="N302" s="132"/>
      <c r="O302" s="132"/>
      <c r="P302" s="132"/>
      <c r="Q302" s="132"/>
      <c r="R302" s="132"/>
      <c r="S302" s="132"/>
      <c r="T302" s="132"/>
      <c r="U302" s="132"/>
      <c r="V302" s="132"/>
      <c r="W302" s="132"/>
      <c r="X302" s="132"/>
      <c r="Y302" s="132"/>
      <c r="Z302" s="132"/>
      <c r="AA302" s="132"/>
      <c r="AB302" s="132"/>
      <c r="AC302" s="132"/>
      <c r="AD302" s="132"/>
      <c r="AE302" s="132"/>
      <c r="AF302" s="132"/>
      <c r="AG302" s="132"/>
      <c r="AH302" s="132"/>
      <c r="AI302" s="132"/>
      <c r="AJ302" s="132"/>
      <c r="AK302" s="132"/>
      <c r="AL302" s="132"/>
      <c r="AM302" s="132"/>
      <c r="AN302" s="132"/>
      <c r="AO302" s="132"/>
      <c r="AP302" s="132"/>
      <c r="AQ302" s="132"/>
      <c r="AR302" s="132"/>
      <c r="AS302" s="132"/>
      <c r="AT302" s="132"/>
      <c r="AU302" s="132"/>
      <c r="AV302" s="132"/>
      <c r="AW302" s="132"/>
      <c r="AX302" s="132"/>
      <c r="AY302" s="132"/>
      <c r="AZ302" s="132"/>
      <c r="BA302" s="132"/>
      <c r="BB302" s="132"/>
      <c r="BC302" s="132"/>
      <c r="BD302" s="132"/>
      <c r="BE302" s="132"/>
      <c r="BF302" s="132"/>
      <c r="BG302" s="132"/>
      <c r="BH302" s="132"/>
      <c r="BI302" s="132"/>
      <c r="BJ302" s="132"/>
      <c r="BK302" s="132"/>
      <c r="BL302" s="132"/>
      <c r="BM302" s="132"/>
      <c r="BN302" s="132"/>
      <c r="BO302" s="132"/>
      <c r="BP302" s="132"/>
      <c r="BQ302" s="132"/>
      <c r="BR302" s="132"/>
      <c r="BS302" s="132"/>
      <c r="BT302" s="132"/>
      <c r="BU302" s="132"/>
      <c r="BV302" s="132"/>
      <c r="BW302" s="132"/>
      <c r="BX302" s="132"/>
      <c r="BY302" s="132"/>
      <c r="BZ302" s="132"/>
      <c r="CA302" s="132"/>
      <c r="CB302" s="132"/>
      <c r="CC302" s="132"/>
      <c r="CD302" s="132"/>
      <c r="CE302" s="132"/>
      <c r="CF302" s="132"/>
      <c r="CG302" s="132"/>
      <c r="CH302" s="132"/>
      <c r="CI302" s="132"/>
      <c r="CJ302" s="132"/>
      <c r="CK302" s="132"/>
      <c r="CL302" s="132"/>
      <c r="CM302" s="132"/>
      <c r="CN302" s="132"/>
      <c r="CO302" s="132"/>
      <c r="CP302" s="132"/>
      <c r="CQ302" s="132"/>
    </row>
    <row r="303" ht="24" customHeight="1" outlineLevel="3" spans="1:95">
      <c r="A303" s="121"/>
      <c r="B303" s="122" t="s">
        <v>784</v>
      </c>
      <c r="C303" s="123" t="s">
        <v>1241</v>
      </c>
      <c r="D303" s="121" t="s">
        <v>1242</v>
      </c>
      <c r="E303" s="122" t="s">
        <v>1243</v>
      </c>
      <c r="F303" s="122"/>
      <c r="G303" s="122" t="s">
        <v>928</v>
      </c>
      <c r="H303" s="124">
        <f>X303+AA303+AD303+AG303+AJ303+AM303+AP303+AS303+AV303+AY303+BB303+BE303</f>
        <v>0</v>
      </c>
      <c r="I303" s="124">
        <f>Y303+AB303+AE303+AH303+AK303+AN303+AQ303+AT303+AW303+AZ303+BC303+BF303</f>
        <v>0</v>
      </c>
      <c r="J303" s="124">
        <f t="shared" si="3131"/>
        <v>0</v>
      </c>
      <c r="K303" s="124"/>
      <c r="L303" s="152"/>
      <c r="M303" s="152"/>
      <c r="N303" s="124"/>
      <c r="O303" s="124"/>
      <c r="P303" s="124"/>
      <c r="Q303" s="124"/>
      <c r="R303" s="124"/>
      <c r="S303" s="124"/>
      <c r="T303" s="124"/>
      <c r="U303" s="124"/>
      <c r="V303" s="124"/>
      <c r="W303" s="124"/>
      <c r="X303" s="124">
        <f>VLOOKUP($C303,'1 预算编制表单'!$C:$BJ,27,FALSE)</f>
        <v>0</v>
      </c>
      <c r="Y303" s="124">
        <f>X303-Z303</f>
        <v>0</v>
      </c>
      <c r="Z303" s="124">
        <f>SUM(Z304:Z308)</f>
        <v>0</v>
      </c>
      <c r="AA303" s="124">
        <f>VLOOKUP($C303,'1 预算编制表单'!$C:$BJ,30,FALSE)</f>
        <v>0</v>
      </c>
      <c r="AB303" s="124">
        <f>AA303-AC303</f>
        <v>0</v>
      </c>
      <c r="AC303" s="124">
        <f>SUM(AC304:AC308)</f>
        <v>0</v>
      </c>
      <c r="AD303" s="124">
        <f>VLOOKUP($C303,'1 预算编制表单'!$C:$BJ,33,FALSE)</f>
        <v>0</v>
      </c>
      <c r="AE303" s="124">
        <f>AD303-AF303</f>
        <v>0</v>
      </c>
      <c r="AF303" s="124">
        <f>SUM(AF304:AF308)</f>
        <v>0</v>
      </c>
      <c r="AG303" s="124">
        <f>VLOOKUP($C303,'1 预算编制表单'!$C:$BJ,36,FALSE)</f>
        <v>0</v>
      </c>
      <c r="AH303" s="124">
        <f>AG303-AI303</f>
        <v>0</v>
      </c>
      <c r="AI303" s="124">
        <f>SUM(AI304:AI308)</f>
        <v>0</v>
      </c>
      <c r="AJ303" s="124">
        <f>VLOOKUP($C303,'1 预算编制表单'!$C:$BJ,39,FALSE)</f>
        <v>0</v>
      </c>
      <c r="AK303" s="124">
        <f>AJ303-AL303</f>
        <v>0</v>
      </c>
      <c r="AL303" s="124">
        <f>SUM(AL304:AL308)</f>
        <v>0</v>
      </c>
      <c r="AM303" s="124">
        <f>VLOOKUP($C303,'1 预算编制表单'!$C:$BJ,42,FALSE)</f>
        <v>0</v>
      </c>
      <c r="AN303" s="124">
        <f>AM303-AO303</f>
        <v>0</v>
      </c>
      <c r="AO303" s="124">
        <f>SUM(AO304:AO308)</f>
        <v>0</v>
      </c>
      <c r="AP303" s="124">
        <f>VLOOKUP($C303,'1 预算编制表单'!$C:$BJ,45,FALSE)</f>
        <v>0</v>
      </c>
      <c r="AQ303" s="124">
        <f>AP303-AR303</f>
        <v>0</v>
      </c>
      <c r="AR303" s="124">
        <f>SUM(AR304:AR308)</f>
        <v>0</v>
      </c>
      <c r="AS303" s="124">
        <f>VLOOKUP($C303,'1 预算编制表单'!$C:$BJ,48,FALSE)</f>
        <v>0</v>
      </c>
      <c r="AT303" s="124">
        <f>AS303-AU303</f>
        <v>0</v>
      </c>
      <c r="AU303" s="124">
        <f>SUM(AU304:AU308)</f>
        <v>0</v>
      </c>
      <c r="AV303" s="124">
        <f>VLOOKUP($C303,'1 预算编制表单'!$C:$BJ,51,FALSE)</f>
        <v>0</v>
      </c>
      <c r="AW303" s="124">
        <f>AV303-AX303</f>
        <v>0</v>
      </c>
      <c r="AX303" s="124">
        <f>SUM(AX304:AX308)</f>
        <v>0</v>
      </c>
      <c r="AY303" s="124">
        <f>VLOOKUP($C303,'1 预算编制表单'!$C:$BJ,54,FALSE)</f>
        <v>0</v>
      </c>
      <c r="AZ303" s="124">
        <f>AY303-BA303</f>
        <v>0</v>
      </c>
      <c r="BA303" s="124">
        <f>SUM(BA304:BA308)</f>
        <v>0</v>
      </c>
      <c r="BB303" s="124">
        <f>VLOOKUP($C303,'1 预算编制表单'!$C:$BJ,57,FALSE)</f>
        <v>0</v>
      </c>
      <c r="BC303" s="124">
        <f>BB303-BD303</f>
        <v>0</v>
      </c>
      <c r="BD303" s="124">
        <f>SUM(BD304:BD308)</f>
        <v>0</v>
      </c>
      <c r="BE303" s="124">
        <f>VLOOKUP($C303,'1 预算编制表单'!$C:$BJ,60,FALSE)</f>
        <v>0</v>
      </c>
      <c r="BF303" s="124">
        <f>BE303-BG303</f>
        <v>0</v>
      </c>
      <c r="BG303" s="124">
        <f>SUM(BG304:BG308)</f>
        <v>0</v>
      </c>
      <c r="BH303" s="124">
        <f>VLOOKUP($C303,'1 预算编制表单'!$C:$BJ,27,FALSE)</f>
        <v>0</v>
      </c>
      <c r="BI303" s="124">
        <f>BH303-BJ303</f>
        <v>0</v>
      </c>
      <c r="BJ303" s="124">
        <f>SUM(BJ304:BJ308)</f>
        <v>0</v>
      </c>
      <c r="BK303" s="124">
        <f>VLOOKUP($C303,'1 预算编制表单'!$C:$BJ,30,FALSE)</f>
        <v>0</v>
      </c>
      <c r="BL303" s="124">
        <f>BK303-BM303</f>
        <v>0</v>
      </c>
      <c r="BM303" s="124">
        <f>SUM(BM304:BM308)</f>
        <v>0</v>
      </c>
      <c r="BN303" s="124">
        <f>VLOOKUP($C303,'1 预算编制表单'!$C:$BJ,33,FALSE)</f>
        <v>0</v>
      </c>
      <c r="BO303" s="124">
        <f>BN303-BP303</f>
        <v>0</v>
      </c>
      <c r="BP303" s="124">
        <f>SUM(BP304:BP308)</f>
        <v>0</v>
      </c>
      <c r="BQ303" s="124">
        <f>VLOOKUP($C303,'1 预算编制表单'!$C:$BJ,36,FALSE)</f>
        <v>0</v>
      </c>
      <c r="BR303" s="124">
        <f>BQ303-BS303</f>
        <v>0</v>
      </c>
      <c r="BS303" s="124">
        <f>SUM(BS304:BS308)</f>
        <v>0</v>
      </c>
      <c r="BT303" s="124">
        <f>VLOOKUP($C303,'1 预算编制表单'!$C:$BJ,39,FALSE)</f>
        <v>0</v>
      </c>
      <c r="BU303" s="124">
        <f>BT303-BV303</f>
        <v>0</v>
      </c>
      <c r="BV303" s="124">
        <f>SUM(BV304:BV308)</f>
        <v>0</v>
      </c>
      <c r="BW303" s="124">
        <f>VLOOKUP($C303,'1 预算编制表单'!$C:$BJ,42,FALSE)</f>
        <v>0</v>
      </c>
      <c r="BX303" s="124">
        <f>BW303-BY303</f>
        <v>0</v>
      </c>
      <c r="BY303" s="124">
        <f>SUM(BY304:BY308)</f>
        <v>0</v>
      </c>
      <c r="BZ303" s="124">
        <f>VLOOKUP($C303,'1 预算编制表单'!$C:$BJ,45,FALSE)</f>
        <v>0</v>
      </c>
      <c r="CA303" s="124">
        <f>BZ303-CB303</f>
        <v>0</v>
      </c>
      <c r="CB303" s="124">
        <f>SUM(CB304:CB308)</f>
        <v>0</v>
      </c>
      <c r="CC303" s="124">
        <f>VLOOKUP($C303,'1 预算编制表单'!$C:$BJ,48,FALSE)</f>
        <v>0</v>
      </c>
      <c r="CD303" s="124">
        <f>CC303-CE303</f>
        <v>0</v>
      </c>
      <c r="CE303" s="124">
        <f>SUM(CE304:CE308)</f>
        <v>0</v>
      </c>
      <c r="CF303" s="124">
        <f>VLOOKUP($C303,'1 预算编制表单'!$C:$BJ,51,FALSE)</f>
        <v>0</v>
      </c>
      <c r="CG303" s="124">
        <f>CF303-CH303</f>
        <v>0</v>
      </c>
      <c r="CH303" s="124">
        <f>SUM(CH304:CH308)</f>
        <v>0</v>
      </c>
      <c r="CI303" s="124">
        <f>VLOOKUP($C303,'1 预算编制表单'!$C:$BJ,54,FALSE)</f>
        <v>0</v>
      </c>
      <c r="CJ303" s="124">
        <f>CI303-CK303</f>
        <v>0</v>
      </c>
      <c r="CK303" s="124">
        <f>SUM(CK304:CK308)</f>
        <v>0</v>
      </c>
      <c r="CL303" s="124">
        <f>VLOOKUP($C303,'1 预算编制表单'!$C:$BJ,57,FALSE)</f>
        <v>0</v>
      </c>
      <c r="CM303" s="124">
        <f>CL303-CN303</f>
        <v>0</v>
      </c>
      <c r="CN303" s="124">
        <f>SUM(CN304:CN308)</f>
        <v>0</v>
      </c>
      <c r="CO303" s="124">
        <f>VLOOKUP($C303,'1 预算编制表单'!$C:$BJ,60,FALSE)</f>
        <v>0</v>
      </c>
      <c r="CP303" s="124">
        <f>CO303-CQ303</f>
        <v>0</v>
      </c>
      <c r="CQ303" s="124">
        <f>SUM(CQ304:CQ308)</f>
        <v>0</v>
      </c>
    </row>
    <row r="304" s="86" customFormat="1" ht="24" customHeight="1" outlineLevel="4" spans="1:95">
      <c r="A304" s="125"/>
      <c r="B304" s="126"/>
      <c r="C304" s="127"/>
      <c r="D304" s="125"/>
      <c r="E304" s="126"/>
      <c r="F304" s="126"/>
      <c r="G304" s="126"/>
      <c r="H304" s="128"/>
      <c r="I304" s="128"/>
      <c r="J304" s="128">
        <f t="shared" si="3131"/>
        <v>0</v>
      </c>
      <c r="K304" s="128">
        <v>1</v>
      </c>
      <c r="L304" s="153"/>
      <c r="M304" s="154">
        <f>IFERROR(VLOOKUP($L304,'2-2 引出数据_合同数据仓库'!$B$2:$BP$10000,3,FALSE),0)</f>
        <v>0</v>
      </c>
      <c r="N304" s="128"/>
      <c r="O304" s="154">
        <f>IFERROR(VLOOKUP((LEFT(VLOOKUP($L304,'2-2 引出数据_合同数据仓库'!$B$2:$BP$10000,64,FALSE),15)&amp;(RIGHT(VLOOKUP($L304,'2-2 引出数据_合同数据仓库'!$B$2:$BP$10000,64,FALSE),4)+1)),'2-2 引出数据_合同数据仓库'!$B$2:$BP$10000,3,FALSE),0)</f>
        <v>0</v>
      </c>
      <c r="P304" s="128"/>
      <c r="Q304" s="128">
        <f>IFERROR(VLOOKUP($L304,'2-2 引出数据_合同数据仓库'!$B$2:$BP$10000,28,FALSE),0)</f>
        <v>0</v>
      </c>
      <c r="R304" s="128">
        <f>IFERROR(VLOOKUP($L304,'2-2 引出数据_合同数据仓库'!$B$2:$BP$10000,29,FALSE),0)</f>
        <v>0</v>
      </c>
      <c r="S304" s="128">
        <f>IFERROR(VLOOKUP($L304,'2-2 引出数据_合同数据仓库'!$B$2:$BP$10000,4,FALSE),0)</f>
        <v>0</v>
      </c>
      <c r="T304" s="128"/>
      <c r="U304" s="128">
        <f>IFERROR(VLOOKUP($L304,'2-2 引出数据_合同数据仓库'!$B$2:$BP$10000,15,FALSE),0)</f>
        <v>0</v>
      </c>
      <c r="V304" s="128">
        <f t="shared" ref="V304:V307" si="3565">U304/(S304-R304+1)*365</f>
        <v>0</v>
      </c>
      <c r="W304" s="128"/>
      <c r="X304" s="160">
        <v>45658</v>
      </c>
      <c r="Y304" s="160">
        <f t="shared" ref="Y304:Y307" si="3566">X304+30</f>
        <v>45688</v>
      </c>
      <c r="Z304" s="164">
        <f t="shared" ref="Z304:Z307" si="3567">IFERROR(IF(($R304-Y304)&gt;=0,0,IF(($S304-X304)&lt;0,0,IF(AND(($S304-Y304)&gt;0,(X304-$R304)&gt;0),$V304/365*(Y304-X304+1),IF(AND(($S304-Y304)&lt;=0,(X304-$R304)&gt;0),$V304/365*($S304-X304+1),$V304/365*(Y304-$R304+1))))),0)</f>
        <v>0</v>
      </c>
      <c r="AA304" s="160">
        <f t="shared" ref="AA304:AA307" si="3568">Y304+1</f>
        <v>45689</v>
      </c>
      <c r="AB304" s="160">
        <f t="shared" ref="AB304:AB307" si="3569">AA304+27</f>
        <v>45716</v>
      </c>
      <c r="AC304" s="164">
        <f t="shared" ref="AC304:AC307" si="3570">IFERROR(IF(($R304-AB304)&gt;=0,0,IF(($S304-AA304)&lt;0,0,IF(AND(($S304-AB304)&gt;0,(AA304-$R304)&gt;0),$V304/365*(AB304-AA304+1),IF(AND(($S304-AB304)&lt;=0,(AA304-$R304)&gt;0),$V304/365*($S304-AA304+1),$V304/365*(AB304-$R304+1))))),0)</f>
        <v>0</v>
      </c>
      <c r="AD304" s="160">
        <f t="shared" ref="AD304:AD307" si="3571">AB304+1</f>
        <v>45717</v>
      </c>
      <c r="AE304" s="160">
        <f t="shared" ref="AE304:AE307" si="3572">AD304+30</f>
        <v>45747</v>
      </c>
      <c r="AF304" s="164">
        <f t="shared" ref="AF304:AF307" si="3573">IFERROR(IF(($R304-AE304)&gt;=0,0,IF(($S304-AD304)&lt;0,0,IF(AND(($S304-AE304)&gt;0,(AD304-$R304)&gt;0),$V304/365*(AE304-AD304+1),IF(AND(($S304-AE304)&lt;=0,(AD304-$R304)&gt;0),$V304/365*($S304-AD304+1),$V304/365*(AE304-$R304+1))))),0)</f>
        <v>0</v>
      </c>
      <c r="AG304" s="160">
        <f t="shared" ref="AG304:AG307" si="3574">AE304+1</f>
        <v>45748</v>
      </c>
      <c r="AH304" s="160">
        <f t="shared" ref="AH304:AH307" si="3575">AG304+29</f>
        <v>45777</v>
      </c>
      <c r="AI304" s="164">
        <f t="shared" ref="AI304:AI307" si="3576">IFERROR(IF(($R304-AH304)&gt;=0,0,IF(($S304-AG304)&lt;0,0,IF(AND(($S304-AH304)&gt;0,(AG304-$R304)&gt;0),$V304/365*(AH304-AG304+1),IF(AND(($S304-AH304)&lt;=0,(AG304-$R304)&gt;0),$V304/365*($S304-AG304+1),$V304/365*(AH304-$R304+1))))),0)</f>
        <v>0</v>
      </c>
      <c r="AJ304" s="160">
        <f t="shared" ref="AJ304:AJ307" si="3577">AH304+1</f>
        <v>45778</v>
      </c>
      <c r="AK304" s="160">
        <f t="shared" ref="AK304:AK307" si="3578">AJ304+30</f>
        <v>45808</v>
      </c>
      <c r="AL304" s="164">
        <f t="shared" ref="AL304:AL307" si="3579">IFERROR(IF(($R304-AK304)&gt;=0,0,IF(($S304-AJ304)&lt;0,0,IF(AND(($S304-AK304)&gt;0,(AJ304-$R304)&gt;0),$V304/365*(AK304-AJ304+1),IF(AND(($S304-AK304)&lt;=0,(AJ304-$R304)&gt;0),$V304/365*($S304-AJ304+1),$V304/365*(AK304-$R304+1))))),0)</f>
        <v>0</v>
      </c>
      <c r="AM304" s="160">
        <f t="shared" ref="AM304:AM307" si="3580">AK304+1</f>
        <v>45809</v>
      </c>
      <c r="AN304" s="160">
        <f t="shared" ref="AN304:AN307" si="3581">AM304+29</f>
        <v>45838</v>
      </c>
      <c r="AO304" s="164">
        <f t="shared" ref="AO304:AO307" si="3582">IFERROR(IF(($R304-AN304)&gt;=0,0,IF(($S304-AM304)&lt;0,0,IF(AND(($S304-AN304)&gt;0,(AM304-$R304)&gt;0),$V304/365*(AN304-AM304+1),IF(AND(($S304-AN304)&lt;=0,(AM304-$R304)&gt;0),$V304/365*($S304-AM304+1),$V304/365*(AN304-$R304+1))))),0)</f>
        <v>0</v>
      </c>
      <c r="AP304" s="160">
        <f t="shared" ref="AP304:AP307" si="3583">AN304+1</f>
        <v>45839</v>
      </c>
      <c r="AQ304" s="160">
        <f t="shared" ref="AQ304:AQ307" si="3584">AP304+30</f>
        <v>45869</v>
      </c>
      <c r="AR304" s="164">
        <f t="shared" ref="AR304:AR307" si="3585">IFERROR(IF(($R304-AQ304)&gt;=0,0,IF(($S304-AP304)&lt;0,0,IF(AND(($S304-AQ304)&gt;0,(AP304-$R304)&gt;0),$V304/365*(AQ304-AP304+1),IF(AND(($S304-AQ304)&lt;=0,(AP304-$R304)&gt;0),$V304/365*($S304-AP304+1),$V304/365*(AQ304-$R304+1))))),0)</f>
        <v>0</v>
      </c>
      <c r="AS304" s="160">
        <f t="shared" ref="AS304:AS307" si="3586">AQ304+1</f>
        <v>45870</v>
      </c>
      <c r="AT304" s="160">
        <f t="shared" ref="AT304:AT307" si="3587">AS304+30</f>
        <v>45900</v>
      </c>
      <c r="AU304" s="164">
        <f t="shared" ref="AU304:AU307" si="3588">IFERROR(IF(($R304-AT304)&gt;=0,0,IF(($S304-AS304)&lt;0,0,IF(AND(($S304-AT304)&gt;0,(AS304-$R304)&gt;0),$V304/365*(AT304-AS304+1),IF(AND(($S304-AT304)&lt;=0,(AS304-$R304)&gt;0),$V304/365*($S304-AS304+1),$V304/365*(AT304-$R304+1))))),0)</f>
        <v>0</v>
      </c>
      <c r="AV304" s="160">
        <f t="shared" ref="AV304:AV307" si="3589">AT304+1</f>
        <v>45901</v>
      </c>
      <c r="AW304" s="160">
        <f t="shared" ref="AW304:AW307" si="3590">AV304+29</f>
        <v>45930</v>
      </c>
      <c r="AX304" s="164">
        <f t="shared" ref="AX304:AX307" si="3591">IFERROR(IF(($R304-AW304)&gt;=0,0,IF(($S304-AV304)&lt;0,0,IF(AND(($S304-AW304)&gt;0,(AV304-$R304)&gt;0),$V304/365*(AW304-AV304+1),IF(AND(($S304-AW304)&lt;=0,(AV304-$R304)&gt;0),$V304/365*($S304-AV304+1),$V304/365*(AW304-$R304+1))))),0)</f>
        <v>0</v>
      </c>
      <c r="AY304" s="160">
        <f t="shared" ref="AY304:AY307" si="3592">AW304+1</f>
        <v>45931</v>
      </c>
      <c r="AZ304" s="160">
        <f t="shared" ref="AZ304:AZ307" si="3593">AY304+30</f>
        <v>45961</v>
      </c>
      <c r="BA304" s="164">
        <f t="shared" ref="BA304:BA307" si="3594">IFERROR(IF(($R304-AZ304)&gt;=0,0,IF(($S304-AY304)&lt;0,0,IF(AND(($S304-AZ304)&gt;0,(AY304-$R304)&gt;0),$V304/365*(AZ304-AY304+1),IF(AND(($S304-AZ304)&lt;=0,(AY304-$R304)&gt;0),$V304/365*($S304-AY304+1),$V304/365*(AZ304-$R304+1))))),0)</f>
        <v>0</v>
      </c>
      <c r="BB304" s="160">
        <f t="shared" ref="BB304:BB307" si="3595">AZ304+1</f>
        <v>45962</v>
      </c>
      <c r="BC304" s="160">
        <f t="shared" ref="BC304:BC307" si="3596">BB304+29</f>
        <v>45991</v>
      </c>
      <c r="BD304" s="164">
        <f t="shared" ref="BD304:BD307" si="3597">IFERROR(IF(($R304-BC304)&gt;=0,0,IF(($S304-BB304)&lt;0,0,IF(AND(($S304-BC304)&gt;0,(BB304-$R304)&gt;0),$V304/365*(BC304-BB304+1),IF(AND(($S304-BC304)&lt;=0,(BB304-$R304)&gt;0),$V304/365*($S304-BB304+1),$V304/365*(BC304-$R304+1))))),0)</f>
        <v>0</v>
      </c>
      <c r="BE304" s="160">
        <f t="shared" ref="BE304:BE307" si="3598">BC304+1</f>
        <v>45992</v>
      </c>
      <c r="BF304" s="160">
        <f t="shared" ref="BF304:BF307" si="3599">BE304+30</f>
        <v>46022</v>
      </c>
      <c r="BG304" s="164">
        <f t="shared" ref="BG304:BG307" si="3600">IFERROR(IF(($R304-BF304)&gt;=0,0,IF(($S304-BE304)&lt;0,0,IF(AND(($S304-BF304)&gt;0,(BE304-$R304)&gt;0),$V304/365*(BF304-BE304+1),IF(AND(($S304-BF304)&lt;=0,(BE304-$R304)&gt;0),$V304/365*($S304-BE304+1),$V304/365*(BF304-$R304+1))))),0)</f>
        <v>0</v>
      </c>
      <c r="BH304" s="160">
        <v>46023</v>
      </c>
      <c r="BI304" s="160">
        <f t="shared" ref="BI304:BI307" si="3601">BH304+30</f>
        <v>46053</v>
      </c>
      <c r="BJ304" s="164">
        <f t="shared" ref="BJ304:BJ307" si="3602">IFERROR(IF(($R304-BI304)&gt;=0,0,IF(($S304-BH304)&lt;0,0,IF(AND(($S304-BI304)&gt;0,(BH304-$R304)&gt;0),$V304/365*(BI304-BH304+1),IF(AND(($S304-BI304)&lt;=0,(BH304-$R304)&gt;0),$V304/365*($S304-BH304+1),$V304/365*(BI304-$R304+1))))),0)</f>
        <v>0</v>
      </c>
      <c r="BK304" s="160">
        <f t="shared" ref="BK304:BK307" si="3603">BI304+1</f>
        <v>46054</v>
      </c>
      <c r="BL304" s="160">
        <f t="shared" ref="BL304:BL307" si="3604">BK304+27</f>
        <v>46081</v>
      </c>
      <c r="BM304" s="164">
        <f t="shared" ref="BM304:BM307" si="3605">IFERROR(IF(($R304-BL304)&gt;=0,0,IF(($S304-BK304)&lt;0,0,IF(AND(($S304-BL304)&gt;0,(BK304-$R304)&gt;0),$V304/365*(BL304-BK304+1),IF(AND(($S304-BL304)&lt;=0,(BK304-$R304)&gt;0),$V304/365*($S304-BK304+1),$V304/365*(BL304-$R304+1))))),0)</f>
        <v>0</v>
      </c>
      <c r="BN304" s="160">
        <f t="shared" ref="BN304:BN307" si="3606">BL304+1</f>
        <v>46082</v>
      </c>
      <c r="BO304" s="160">
        <f t="shared" ref="BO304:BO307" si="3607">BN304+30</f>
        <v>46112</v>
      </c>
      <c r="BP304" s="164">
        <f t="shared" ref="BP304:BP307" si="3608">IFERROR(IF(($R304-BO304)&gt;=0,0,IF(($S304-BN304)&lt;0,0,IF(AND(($S304-BO304)&gt;0,(BN304-$R304)&gt;0),$V304/365*(BO304-BN304+1),IF(AND(($S304-BO304)&lt;=0,(BN304-$R304)&gt;0),$V304/365*($S304-BN304+1),$V304/365*(BO304-$R304+1))))),0)</f>
        <v>0</v>
      </c>
      <c r="BQ304" s="160">
        <f t="shared" ref="BQ304:BQ307" si="3609">BO304+1</f>
        <v>46113</v>
      </c>
      <c r="BR304" s="160">
        <f t="shared" ref="BR304:BR307" si="3610">BQ304+29</f>
        <v>46142</v>
      </c>
      <c r="BS304" s="164">
        <f t="shared" ref="BS304:BS307" si="3611">IFERROR(IF(($R304-BR304)&gt;=0,0,IF(($S304-BQ304)&lt;0,0,IF(AND(($S304-BR304)&gt;0,(BQ304-$R304)&gt;0),$V304/365*(BR304-BQ304+1),IF(AND(($S304-BR304)&lt;=0,(BQ304-$R304)&gt;0),$V304/365*($S304-BQ304+1),$V304/365*(BR304-$R304+1))))),0)</f>
        <v>0</v>
      </c>
      <c r="BT304" s="160">
        <f t="shared" ref="BT304:BT307" si="3612">BR304+1</f>
        <v>46143</v>
      </c>
      <c r="BU304" s="160">
        <f t="shared" ref="BU304:BU307" si="3613">BT304+30</f>
        <v>46173</v>
      </c>
      <c r="BV304" s="164">
        <f t="shared" ref="BV304:BV307" si="3614">IFERROR(IF(($R304-BU304)&gt;=0,0,IF(($S304-BT304)&lt;0,0,IF(AND(($S304-BU304)&gt;0,(BT304-$R304)&gt;0),$V304/365*(BU304-BT304+1),IF(AND(($S304-BU304)&lt;=0,(BT304-$R304)&gt;0),$V304/365*($S304-BT304+1),$V304/365*(BU304-$R304+1))))),0)</f>
        <v>0</v>
      </c>
      <c r="BW304" s="160">
        <f t="shared" ref="BW304:BW307" si="3615">BU304+1</f>
        <v>46174</v>
      </c>
      <c r="BX304" s="160">
        <f t="shared" ref="BX304:BX307" si="3616">BW304+29</f>
        <v>46203</v>
      </c>
      <c r="BY304" s="164">
        <f t="shared" ref="BY304:BY307" si="3617">IFERROR(IF(($R304-BX304)&gt;=0,0,IF(($S304-BW304)&lt;0,0,IF(AND(($S304-BX304)&gt;0,(BW304-$R304)&gt;0),$V304/365*(BX304-BW304+1),IF(AND(($S304-BX304)&lt;=0,(BW304-$R304)&gt;0),$V304/365*($S304-BW304+1),$V304/365*(BX304-$R304+1))))),0)</f>
        <v>0</v>
      </c>
      <c r="BZ304" s="160">
        <f t="shared" ref="BZ304:BZ307" si="3618">BX304+1</f>
        <v>46204</v>
      </c>
      <c r="CA304" s="160">
        <f t="shared" ref="CA304:CA307" si="3619">BZ304+30</f>
        <v>46234</v>
      </c>
      <c r="CB304" s="164">
        <f t="shared" ref="CB304:CB307" si="3620">IFERROR(IF(($R304-CA304)&gt;=0,0,IF(($S304-BZ304)&lt;0,0,IF(AND(($S304-CA304)&gt;0,(BZ304-$R304)&gt;0),$V304/365*(CA304-BZ304+1),IF(AND(($S304-CA304)&lt;=0,(BZ304-$R304)&gt;0),$V304/365*($S304-BZ304+1),$V304/365*(CA304-$R304+1))))),0)</f>
        <v>0</v>
      </c>
      <c r="CC304" s="160">
        <f t="shared" ref="CC304:CC307" si="3621">CA304+1</f>
        <v>46235</v>
      </c>
      <c r="CD304" s="160">
        <f t="shared" ref="CD304:CD307" si="3622">CC304+30</f>
        <v>46265</v>
      </c>
      <c r="CE304" s="164">
        <f t="shared" ref="CE304:CE307" si="3623">IFERROR(IF(($R304-CD304)&gt;=0,0,IF(($S304-CC304)&lt;0,0,IF(AND(($S304-CD304)&gt;0,(CC304-$R304)&gt;0),$V304/365*(CD304-CC304+1),IF(AND(($S304-CD304)&lt;=0,(CC304-$R304)&gt;0),$V304/365*($S304-CC304+1),$V304/365*(CD304-$R304+1))))),0)</f>
        <v>0</v>
      </c>
      <c r="CF304" s="160">
        <f t="shared" ref="CF304:CF307" si="3624">CD304+1</f>
        <v>46266</v>
      </c>
      <c r="CG304" s="160">
        <f t="shared" ref="CG304:CG307" si="3625">CF304+29</f>
        <v>46295</v>
      </c>
      <c r="CH304" s="164">
        <f t="shared" ref="CH304:CH307" si="3626">IFERROR(IF(($R304-CG304)&gt;=0,0,IF(($S304-CF304)&lt;0,0,IF(AND(($S304-CG304)&gt;0,(CF304-$R304)&gt;0),$V304/365*(CG304-CF304+1),IF(AND(($S304-CG304)&lt;=0,(CF304-$R304)&gt;0),$V304/365*($S304-CF304+1),$V304/365*(CG304-$R304+1))))),0)</f>
        <v>0</v>
      </c>
      <c r="CI304" s="160">
        <f t="shared" ref="CI304:CI307" si="3627">CG304+1</f>
        <v>46296</v>
      </c>
      <c r="CJ304" s="160">
        <f t="shared" ref="CJ304:CJ307" si="3628">CI304+30</f>
        <v>46326</v>
      </c>
      <c r="CK304" s="164">
        <f t="shared" ref="CK304:CK307" si="3629">IFERROR(IF(($R304-CJ304)&gt;=0,0,IF(($S304-CI304)&lt;0,0,IF(AND(($S304-CJ304)&gt;0,(CI304-$R304)&gt;0),$V304/365*(CJ304-CI304+1),IF(AND(($S304-CJ304)&lt;=0,(CI304-$R304)&gt;0),$V304/365*($S304-CI304+1),$V304/365*(CJ304-$R304+1))))),0)</f>
        <v>0</v>
      </c>
      <c r="CL304" s="160">
        <f t="shared" ref="CL304:CL307" si="3630">CJ304+1</f>
        <v>46327</v>
      </c>
      <c r="CM304" s="160">
        <f t="shared" ref="CM304:CM307" si="3631">CL304+29</f>
        <v>46356</v>
      </c>
      <c r="CN304" s="164">
        <f t="shared" ref="CN304:CN307" si="3632">IFERROR(IF(($R304-CM304)&gt;=0,0,IF(($S304-CL304)&lt;0,0,IF(AND(($S304-CM304)&gt;0,(CL304-$R304)&gt;0),$V304/365*(CM304-CL304+1),IF(AND(($S304-CM304)&lt;=0,(CL304-$R304)&gt;0),$V304/365*($S304-CL304+1),$V304/365*(CM304-$R304+1))))),0)</f>
        <v>0</v>
      </c>
      <c r="CO304" s="160">
        <f t="shared" ref="CO304:CO307" si="3633">CM304+1</f>
        <v>46357</v>
      </c>
      <c r="CP304" s="160">
        <f t="shared" ref="CP304:CP307" si="3634">CO304+30</f>
        <v>46387</v>
      </c>
      <c r="CQ304" s="164">
        <f t="shared" ref="CQ304:CQ307" si="3635">IFERROR(IF(($R304-CP304)&gt;=0,0,IF(($S304-CO304)&lt;0,0,IF(AND(($S304-CP304)&gt;0,(CO304-$R304)&gt;0),$V304/365*(CP304-CO304+1),IF(AND(($S304-CP304)&lt;=0,(CO304-$R304)&gt;0),$V304/365*($S304-CO304+1),$V304/365*(CP304-$R304+1))))),0)</f>
        <v>0</v>
      </c>
    </row>
    <row r="305" s="86" customFormat="1" ht="24" customHeight="1" outlineLevel="4" spans="1:95">
      <c r="A305" s="125"/>
      <c r="B305" s="126"/>
      <c r="C305" s="127"/>
      <c r="D305" s="125"/>
      <c r="E305" s="126"/>
      <c r="F305" s="126"/>
      <c r="G305" s="126"/>
      <c r="H305" s="128"/>
      <c r="I305" s="128"/>
      <c r="J305" s="128">
        <f t="shared" si="3131"/>
        <v>0</v>
      </c>
      <c r="K305" s="128">
        <f t="shared" ref="K305:K307" si="3636">K304+1</f>
        <v>2</v>
      </c>
      <c r="L305" s="153"/>
      <c r="M305" s="154">
        <f>IFERROR(VLOOKUP($L305,'2-2 引出数据_合同数据仓库'!$B$2:$BP$10000,3,FALSE),0)</f>
        <v>0</v>
      </c>
      <c r="N305" s="128"/>
      <c r="O305" s="154">
        <f>IFERROR(VLOOKUP((LEFT(VLOOKUP($L305,'2-2 引出数据_合同数据仓库'!$B$2:$BP$10000,64,FALSE),15)&amp;(RIGHT(VLOOKUP($L305,'2-2 引出数据_合同数据仓库'!$B$2:$BP$10000,64,FALSE),4)+1)),'2-2 引出数据_合同数据仓库'!$B$2:$BP$10000,3,FALSE),0)</f>
        <v>0</v>
      </c>
      <c r="P305" s="128"/>
      <c r="Q305" s="128">
        <f>IFERROR(VLOOKUP($L305,'2-2 引出数据_合同数据仓库'!$B$2:$BP$10000,28,FALSE),0)</f>
        <v>0</v>
      </c>
      <c r="R305" s="128">
        <f>IFERROR(VLOOKUP($L305,'2-2 引出数据_合同数据仓库'!$B$2:$BP$10000,29,FALSE),0)</f>
        <v>0</v>
      </c>
      <c r="S305" s="128">
        <f>IFERROR(VLOOKUP($L305,'2-2 引出数据_合同数据仓库'!$B$2:$BP$10000,4,FALSE),0)</f>
        <v>0</v>
      </c>
      <c r="T305" s="128"/>
      <c r="U305" s="128">
        <f>IFERROR(VLOOKUP($L305,'2-2 引出数据_合同数据仓库'!$B$2:$BP$10000,15,FALSE),0)</f>
        <v>0</v>
      </c>
      <c r="V305" s="128">
        <f t="shared" si="3565"/>
        <v>0</v>
      </c>
      <c r="W305" s="128"/>
      <c r="X305" s="160">
        <v>45658</v>
      </c>
      <c r="Y305" s="160">
        <f t="shared" si="3566"/>
        <v>45688</v>
      </c>
      <c r="Z305" s="164">
        <f t="shared" si="3567"/>
        <v>0</v>
      </c>
      <c r="AA305" s="160">
        <f t="shared" si="3568"/>
        <v>45689</v>
      </c>
      <c r="AB305" s="160">
        <f t="shared" si="3569"/>
        <v>45716</v>
      </c>
      <c r="AC305" s="164">
        <f t="shared" si="3570"/>
        <v>0</v>
      </c>
      <c r="AD305" s="160">
        <f t="shared" si="3571"/>
        <v>45717</v>
      </c>
      <c r="AE305" s="160">
        <f t="shared" si="3572"/>
        <v>45747</v>
      </c>
      <c r="AF305" s="164">
        <f t="shared" si="3573"/>
        <v>0</v>
      </c>
      <c r="AG305" s="160">
        <f t="shared" si="3574"/>
        <v>45748</v>
      </c>
      <c r="AH305" s="160">
        <f t="shared" si="3575"/>
        <v>45777</v>
      </c>
      <c r="AI305" s="164">
        <f t="shared" si="3576"/>
        <v>0</v>
      </c>
      <c r="AJ305" s="160">
        <f t="shared" si="3577"/>
        <v>45778</v>
      </c>
      <c r="AK305" s="160">
        <f t="shared" si="3578"/>
        <v>45808</v>
      </c>
      <c r="AL305" s="164">
        <f t="shared" si="3579"/>
        <v>0</v>
      </c>
      <c r="AM305" s="160">
        <f t="shared" si="3580"/>
        <v>45809</v>
      </c>
      <c r="AN305" s="160">
        <f t="shared" si="3581"/>
        <v>45838</v>
      </c>
      <c r="AO305" s="164">
        <f t="shared" si="3582"/>
        <v>0</v>
      </c>
      <c r="AP305" s="160">
        <f t="shared" si="3583"/>
        <v>45839</v>
      </c>
      <c r="AQ305" s="160">
        <f t="shared" si="3584"/>
        <v>45869</v>
      </c>
      <c r="AR305" s="164">
        <f t="shared" si="3585"/>
        <v>0</v>
      </c>
      <c r="AS305" s="160">
        <f t="shared" si="3586"/>
        <v>45870</v>
      </c>
      <c r="AT305" s="160">
        <f t="shared" si="3587"/>
        <v>45900</v>
      </c>
      <c r="AU305" s="164">
        <f t="shared" si="3588"/>
        <v>0</v>
      </c>
      <c r="AV305" s="160">
        <f t="shared" si="3589"/>
        <v>45901</v>
      </c>
      <c r="AW305" s="160">
        <f t="shared" si="3590"/>
        <v>45930</v>
      </c>
      <c r="AX305" s="164">
        <f t="shared" si="3591"/>
        <v>0</v>
      </c>
      <c r="AY305" s="160">
        <f t="shared" si="3592"/>
        <v>45931</v>
      </c>
      <c r="AZ305" s="160">
        <f t="shared" si="3593"/>
        <v>45961</v>
      </c>
      <c r="BA305" s="164">
        <f t="shared" si="3594"/>
        <v>0</v>
      </c>
      <c r="BB305" s="160">
        <f t="shared" si="3595"/>
        <v>45962</v>
      </c>
      <c r="BC305" s="160">
        <f t="shared" si="3596"/>
        <v>45991</v>
      </c>
      <c r="BD305" s="164">
        <f t="shared" si="3597"/>
        <v>0</v>
      </c>
      <c r="BE305" s="160">
        <f t="shared" si="3598"/>
        <v>45992</v>
      </c>
      <c r="BF305" s="160">
        <f t="shared" si="3599"/>
        <v>46022</v>
      </c>
      <c r="BG305" s="164">
        <f t="shared" si="3600"/>
        <v>0</v>
      </c>
      <c r="BH305" s="160">
        <v>46023</v>
      </c>
      <c r="BI305" s="160">
        <f t="shared" si="3601"/>
        <v>46053</v>
      </c>
      <c r="BJ305" s="164">
        <f t="shared" si="3602"/>
        <v>0</v>
      </c>
      <c r="BK305" s="160">
        <f t="shared" si="3603"/>
        <v>46054</v>
      </c>
      <c r="BL305" s="160">
        <f t="shared" si="3604"/>
        <v>46081</v>
      </c>
      <c r="BM305" s="164">
        <f t="shared" si="3605"/>
        <v>0</v>
      </c>
      <c r="BN305" s="160">
        <f t="shared" si="3606"/>
        <v>46082</v>
      </c>
      <c r="BO305" s="160">
        <f t="shared" si="3607"/>
        <v>46112</v>
      </c>
      <c r="BP305" s="164">
        <f t="shared" si="3608"/>
        <v>0</v>
      </c>
      <c r="BQ305" s="160">
        <f t="shared" si="3609"/>
        <v>46113</v>
      </c>
      <c r="BR305" s="160">
        <f t="shared" si="3610"/>
        <v>46142</v>
      </c>
      <c r="BS305" s="164">
        <f t="shared" si="3611"/>
        <v>0</v>
      </c>
      <c r="BT305" s="160">
        <f t="shared" si="3612"/>
        <v>46143</v>
      </c>
      <c r="BU305" s="160">
        <f t="shared" si="3613"/>
        <v>46173</v>
      </c>
      <c r="BV305" s="164">
        <f t="shared" si="3614"/>
        <v>0</v>
      </c>
      <c r="BW305" s="160">
        <f t="shared" si="3615"/>
        <v>46174</v>
      </c>
      <c r="BX305" s="160">
        <f t="shared" si="3616"/>
        <v>46203</v>
      </c>
      <c r="BY305" s="164">
        <f t="shared" si="3617"/>
        <v>0</v>
      </c>
      <c r="BZ305" s="160">
        <f t="shared" si="3618"/>
        <v>46204</v>
      </c>
      <c r="CA305" s="160">
        <f t="shared" si="3619"/>
        <v>46234</v>
      </c>
      <c r="CB305" s="164">
        <f t="shared" si="3620"/>
        <v>0</v>
      </c>
      <c r="CC305" s="160">
        <f t="shared" si="3621"/>
        <v>46235</v>
      </c>
      <c r="CD305" s="160">
        <f t="shared" si="3622"/>
        <v>46265</v>
      </c>
      <c r="CE305" s="164">
        <f t="shared" si="3623"/>
        <v>0</v>
      </c>
      <c r="CF305" s="160">
        <f t="shared" si="3624"/>
        <v>46266</v>
      </c>
      <c r="CG305" s="160">
        <f t="shared" si="3625"/>
        <v>46295</v>
      </c>
      <c r="CH305" s="164">
        <f t="shared" si="3626"/>
        <v>0</v>
      </c>
      <c r="CI305" s="160">
        <f t="shared" si="3627"/>
        <v>46296</v>
      </c>
      <c r="CJ305" s="160">
        <f t="shared" si="3628"/>
        <v>46326</v>
      </c>
      <c r="CK305" s="164">
        <f t="shared" si="3629"/>
        <v>0</v>
      </c>
      <c r="CL305" s="160">
        <f t="shared" si="3630"/>
        <v>46327</v>
      </c>
      <c r="CM305" s="160">
        <f t="shared" si="3631"/>
        <v>46356</v>
      </c>
      <c r="CN305" s="164">
        <f t="shared" si="3632"/>
        <v>0</v>
      </c>
      <c r="CO305" s="160">
        <f t="shared" si="3633"/>
        <v>46357</v>
      </c>
      <c r="CP305" s="160">
        <f t="shared" si="3634"/>
        <v>46387</v>
      </c>
      <c r="CQ305" s="164">
        <f t="shared" si="3635"/>
        <v>0</v>
      </c>
    </row>
    <row r="306" s="86" customFormat="1" ht="24" customHeight="1" outlineLevel="4" spans="1:95">
      <c r="A306" s="125"/>
      <c r="B306" s="126"/>
      <c r="C306" s="127"/>
      <c r="D306" s="125"/>
      <c r="E306" s="126"/>
      <c r="F306" s="126"/>
      <c r="G306" s="126"/>
      <c r="H306" s="128"/>
      <c r="I306" s="128"/>
      <c r="J306" s="128">
        <f t="shared" si="3131"/>
        <v>0</v>
      </c>
      <c r="K306" s="128">
        <f t="shared" si="3636"/>
        <v>3</v>
      </c>
      <c r="L306" s="153"/>
      <c r="M306" s="154">
        <f>IFERROR(VLOOKUP($L306,'2-2 引出数据_合同数据仓库'!$B$2:$BP$10000,3,FALSE),0)</f>
        <v>0</v>
      </c>
      <c r="N306" s="128"/>
      <c r="O306" s="154">
        <f>IFERROR(VLOOKUP((LEFT(VLOOKUP($L306,'2-2 引出数据_合同数据仓库'!$B$2:$BP$10000,64,FALSE),15)&amp;(RIGHT(VLOOKUP($L306,'2-2 引出数据_合同数据仓库'!$B$2:$BP$10000,64,FALSE),4)+1)),'2-2 引出数据_合同数据仓库'!$B$2:$BP$10000,3,FALSE),0)</f>
        <v>0</v>
      </c>
      <c r="P306" s="128"/>
      <c r="Q306" s="128">
        <f>IFERROR(VLOOKUP($L306,'2-2 引出数据_合同数据仓库'!$B$2:$BP$10000,28,FALSE),0)</f>
        <v>0</v>
      </c>
      <c r="R306" s="128">
        <f>IFERROR(VLOOKUP($L306,'2-2 引出数据_合同数据仓库'!$B$2:$BP$10000,29,FALSE),0)</f>
        <v>0</v>
      </c>
      <c r="S306" s="128">
        <f>IFERROR(VLOOKUP($L306,'2-2 引出数据_合同数据仓库'!$B$2:$BP$10000,4,FALSE),0)</f>
        <v>0</v>
      </c>
      <c r="T306" s="128"/>
      <c r="U306" s="128">
        <f>IFERROR(VLOOKUP($L306,'2-2 引出数据_合同数据仓库'!$B$2:$BP$10000,15,FALSE),0)</f>
        <v>0</v>
      </c>
      <c r="V306" s="128">
        <f t="shared" si="3565"/>
        <v>0</v>
      </c>
      <c r="W306" s="128"/>
      <c r="X306" s="160">
        <v>45658</v>
      </c>
      <c r="Y306" s="160">
        <f t="shared" si="3566"/>
        <v>45688</v>
      </c>
      <c r="Z306" s="164">
        <f t="shared" si="3567"/>
        <v>0</v>
      </c>
      <c r="AA306" s="160">
        <f t="shared" si="3568"/>
        <v>45689</v>
      </c>
      <c r="AB306" s="160">
        <f t="shared" si="3569"/>
        <v>45716</v>
      </c>
      <c r="AC306" s="164">
        <f t="shared" si="3570"/>
        <v>0</v>
      </c>
      <c r="AD306" s="160">
        <f t="shared" si="3571"/>
        <v>45717</v>
      </c>
      <c r="AE306" s="160">
        <f t="shared" si="3572"/>
        <v>45747</v>
      </c>
      <c r="AF306" s="164">
        <f t="shared" si="3573"/>
        <v>0</v>
      </c>
      <c r="AG306" s="160">
        <f t="shared" si="3574"/>
        <v>45748</v>
      </c>
      <c r="AH306" s="160">
        <f t="shared" si="3575"/>
        <v>45777</v>
      </c>
      <c r="AI306" s="164">
        <f t="shared" si="3576"/>
        <v>0</v>
      </c>
      <c r="AJ306" s="160">
        <f t="shared" si="3577"/>
        <v>45778</v>
      </c>
      <c r="AK306" s="160">
        <f t="shared" si="3578"/>
        <v>45808</v>
      </c>
      <c r="AL306" s="164">
        <f t="shared" si="3579"/>
        <v>0</v>
      </c>
      <c r="AM306" s="160">
        <f t="shared" si="3580"/>
        <v>45809</v>
      </c>
      <c r="AN306" s="160">
        <f t="shared" si="3581"/>
        <v>45838</v>
      </c>
      <c r="AO306" s="164">
        <f t="shared" si="3582"/>
        <v>0</v>
      </c>
      <c r="AP306" s="160">
        <f t="shared" si="3583"/>
        <v>45839</v>
      </c>
      <c r="AQ306" s="160">
        <f t="shared" si="3584"/>
        <v>45869</v>
      </c>
      <c r="AR306" s="164">
        <f t="shared" si="3585"/>
        <v>0</v>
      </c>
      <c r="AS306" s="160">
        <f t="shared" si="3586"/>
        <v>45870</v>
      </c>
      <c r="AT306" s="160">
        <f t="shared" si="3587"/>
        <v>45900</v>
      </c>
      <c r="AU306" s="164">
        <f t="shared" si="3588"/>
        <v>0</v>
      </c>
      <c r="AV306" s="160">
        <f t="shared" si="3589"/>
        <v>45901</v>
      </c>
      <c r="AW306" s="160">
        <f t="shared" si="3590"/>
        <v>45930</v>
      </c>
      <c r="AX306" s="164">
        <f t="shared" si="3591"/>
        <v>0</v>
      </c>
      <c r="AY306" s="160">
        <f t="shared" si="3592"/>
        <v>45931</v>
      </c>
      <c r="AZ306" s="160">
        <f t="shared" si="3593"/>
        <v>45961</v>
      </c>
      <c r="BA306" s="164">
        <f t="shared" si="3594"/>
        <v>0</v>
      </c>
      <c r="BB306" s="160">
        <f t="shared" si="3595"/>
        <v>45962</v>
      </c>
      <c r="BC306" s="160">
        <f t="shared" si="3596"/>
        <v>45991</v>
      </c>
      <c r="BD306" s="164">
        <f t="shared" si="3597"/>
        <v>0</v>
      </c>
      <c r="BE306" s="160">
        <f t="shared" si="3598"/>
        <v>45992</v>
      </c>
      <c r="BF306" s="160">
        <f t="shared" si="3599"/>
        <v>46022</v>
      </c>
      <c r="BG306" s="164">
        <f t="shared" si="3600"/>
        <v>0</v>
      </c>
      <c r="BH306" s="160">
        <v>46023</v>
      </c>
      <c r="BI306" s="160">
        <f t="shared" si="3601"/>
        <v>46053</v>
      </c>
      <c r="BJ306" s="164">
        <f t="shared" si="3602"/>
        <v>0</v>
      </c>
      <c r="BK306" s="160">
        <f t="shared" si="3603"/>
        <v>46054</v>
      </c>
      <c r="BL306" s="160">
        <f t="shared" si="3604"/>
        <v>46081</v>
      </c>
      <c r="BM306" s="164">
        <f t="shared" si="3605"/>
        <v>0</v>
      </c>
      <c r="BN306" s="160">
        <f t="shared" si="3606"/>
        <v>46082</v>
      </c>
      <c r="BO306" s="160">
        <f t="shared" si="3607"/>
        <v>46112</v>
      </c>
      <c r="BP306" s="164">
        <f t="shared" si="3608"/>
        <v>0</v>
      </c>
      <c r="BQ306" s="160">
        <f t="shared" si="3609"/>
        <v>46113</v>
      </c>
      <c r="BR306" s="160">
        <f t="shared" si="3610"/>
        <v>46142</v>
      </c>
      <c r="BS306" s="164">
        <f t="shared" si="3611"/>
        <v>0</v>
      </c>
      <c r="BT306" s="160">
        <f t="shared" si="3612"/>
        <v>46143</v>
      </c>
      <c r="BU306" s="160">
        <f t="shared" si="3613"/>
        <v>46173</v>
      </c>
      <c r="BV306" s="164">
        <f t="shared" si="3614"/>
        <v>0</v>
      </c>
      <c r="BW306" s="160">
        <f t="shared" si="3615"/>
        <v>46174</v>
      </c>
      <c r="BX306" s="160">
        <f t="shared" si="3616"/>
        <v>46203</v>
      </c>
      <c r="BY306" s="164">
        <f t="shared" si="3617"/>
        <v>0</v>
      </c>
      <c r="BZ306" s="160">
        <f t="shared" si="3618"/>
        <v>46204</v>
      </c>
      <c r="CA306" s="160">
        <f t="shared" si="3619"/>
        <v>46234</v>
      </c>
      <c r="CB306" s="164">
        <f t="shared" si="3620"/>
        <v>0</v>
      </c>
      <c r="CC306" s="160">
        <f t="shared" si="3621"/>
        <v>46235</v>
      </c>
      <c r="CD306" s="160">
        <f t="shared" si="3622"/>
        <v>46265</v>
      </c>
      <c r="CE306" s="164">
        <f t="shared" si="3623"/>
        <v>0</v>
      </c>
      <c r="CF306" s="160">
        <f t="shared" si="3624"/>
        <v>46266</v>
      </c>
      <c r="CG306" s="160">
        <f t="shared" si="3625"/>
        <v>46295</v>
      </c>
      <c r="CH306" s="164">
        <f t="shared" si="3626"/>
        <v>0</v>
      </c>
      <c r="CI306" s="160">
        <f t="shared" si="3627"/>
        <v>46296</v>
      </c>
      <c r="CJ306" s="160">
        <f t="shared" si="3628"/>
        <v>46326</v>
      </c>
      <c r="CK306" s="164">
        <f t="shared" si="3629"/>
        <v>0</v>
      </c>
      <c r="CL306" s="160">
        <f t="shared" si="3630"/>
        <v>46327</v>
      </c>
      <c r="CM306" s="160">
        <f t="shared" si="3631"/>
        <v>46356</v>
      </c>
      <c r="CN306" s="164">
        <f t="shared" si="3632"/>
        <v>0</v>
      </c>
      <c r="CO306" s="160">
        <f t="shared" si="3633"/>
        <v>46357</v>
      </c>
      <c r="CP306" s="160">
        <f t="shared" si="3634"/>
        <v>46387</v>
      </c>
      <c r="CQ306" s="164">
        <f t="shared" si="3635"/>
        <v>0</v>
      </c>
    </row>
    <row r="307" s="86" customFormat="1" ht="24" customHeight="1" outlineLevel="4" spans="1:95">
      <c r="A307" s="125"/>
      <c r="B307" s="126"/>
      <c r="C307" s="127"/>
      <c r="D307" s="125"/>
      <c r="E307" s="126"/>
      <c r="F307" s="126"/>
      <c r="G307" s="126"/>
      <c r="H307" s="128"/>
      <c r="I307" s="128"/>
      <c r="J307" s="128">
        <f t="shared" si="3131"/>
        <v>0</v>
      </c>
      <c r="K307" s="128">
        <f t="shared" si="3636"/>
        <v>4</v>
      </c>
      <c r="L307" s="153"/>
      <c r="M307" s="154">
        <f>IFERROR(VLOOKUP($L307,'2-2 引出数据_合同数据仓库'!$B$2:$BP$10000,3,FALSE),0)</f>
        <v>0</v>
      </c>
      <c r="N307" s="128"/>
      <c r="O307" s="154">
        <f>IFERROR(VLOOKUP((LEFT(VLOOKUP($L307,'2-2 引出数据_合同数据仓库'!$B$2:$BP$10000,64,FALSE),15)&amp;(RIGHT(VLOOKUP($L307,'2-2 引出数据_合同数据仓库'!$B$2:$BP$10000,64,FALSE),4)+1)),'2-2 引出数据_合同数据仓库'!$B$2:$BP$10000,3,FALSE),0)</f>
        <v>0</v>
      </c>
      <c r="P307" s="128"/>
      <c r="Q307" s="128">
        <f>IFERROR(VLOOKUP($L307,'2-2 引出数据_合同数据仓库'!$B$2:$BP$10000,28,FALSE),0)</f>
        <v>0</v>
      </c>
      <c r="R307" s="128">
        <f>IFERROR(VLOOKUP($L307,'2-2 引出数据_合同数据仓库'!$B$2:$BP$10000,29,FALSE),0)</f>
        <v>0</v>
      </c>
      <c r="S307" s="128">
        <f>IFERROR(VLOOKUP($L307,'2-2 引出数据_合同数据仓库'!$B$2:$BP$10000,4,FALSE),0)</f>
        <v>0</v>
      </c>
      <c r="T307" s="128"/>
      <c r="U307" s="128">
        <f>IFERROR(VLOOKUP($L307,'2-2 引出数据_合同数据仓库'!$B$2:$BP$10000,15,FALSE),0)</f>
        <v>0</v>
      </c>
      <c r="V307" s="128">
        <f t="shared" si="3565"/>
        <v>0</v>
      </c>
      <c r="W307" s="128"/>
      <c r="X307" s="160">
        <v>45658</v>
      </c>
      <c r="Y307" s="160">
        <f t="shared" si="3566"/>
        <v>45688</v>
      </c>
      <c r="Z307" s="164">
        <f t="shared" si="3567"/>
        <v>0</v>
      </c>
      <c r="AA307" s="160">
        <f t="shared" si="3568"/>
        <v>45689</v>
      </c>
      <c r="AB307" s="160">
        <f t="shared" si="3569"/>
        <v>45716</v>
      </c>
      <c r="AC307" s="164">
        <f t="shared" si="3570"/>
        <v>0</v>
      </c>
      <c r="AD307" s="160">
        <f t="shared" si="3571"/>
        <v>45717</v>
      </c>
      <c r="AE307" s="160">
        <f t="shared" si="3572"/>
        <v>45747</v>
      </c>
      <c r="AF307" s="164">
        <f t="shared" si="3573"/>
        <v>0</v>
      </c>
      <c r="AG307" s="160">
        <f t="shared" si="3574"/>
        <v>45748</v>
      </c>
      <c r="AH307" s="160">
        <f t="shared" si="3575"/>
        <v>45777</v>
      </c>
      <c r="AI307" s="164">
        <f t="shared" si="3576"/>
        <v>0</v>
      </c>
      <c r="AJ307" s="160">
        <f t="shared" si="3577"/>
        <v>45778</v>
      </c>
      <c r="AK307" s="160">
        <f t="shared" si="3578"/>
        <v>45808</v>
      </c>
      <c r="AL307" s="164">
        <f t="shared" si="3579"/>
        <v>0</v>
      </c>
      <c r="AM307" s="160">
        <f t="shared" si="3580"/>
        <v>45809</v>
      </c>
      <c r="AN307" s="160">
        <f t="shared" si="3581"/>
        <v>45838</v>
      </c>
      <c r="AO307" s="164">
        <f t="shared" si="3582"/>
        <v>0</v>
      </c>
      <c r="AP307" s="160">
        <f t="shared" si="3583"/>
        <v>45839</v>
      </c>
      <c r="AQ307" s="160">
        <f t="shared" si="3584"/>
        <v>45869</v>
      </c>
      <c r="AR307" s="164">
        <f t="shared" si="3585"/>
        <v>0</v>
      </c>
      <c r="AS307" s="160">
        <f t="shared" si="3586"/>
        <v>45870</v>
      </c>
      <c r="AT307" s="160">
        <f t="shared" si="3587"/>
        <v>45900</v>
      </c>
      <c r="AU307" s="164">
        <f t="shared" si="3588"/>
        <v>0</v>
      </c>
      <c r="AV307" s="160">
        <f t="shared" si="3589"/>
        <v>45901</v>
      </c>
      <c r="AW307" s="160">
        <f t="shared" si="3590"/>
        <v>45930</v>
      </c>
      <c r="AX307" s="164">
        <f t="shared" si="3591"/>
        <v>0</v>
      </c>
      <c r="AY307" s="160">
        <f t="shared" si="3592"/>
        <v>45931</v>
      </c>
      <c r="AZ307" s="160">
        <f t="shared" si="3593"/>
        <v>45961</v>
      </c>
      <c r="BA307" s="164">
        <f t="shared" si="3594"/>
        <v>0</v>
      </c>
      <c r="BB307" s="160">
        <f t="shared" si="3595"/>
        <v>45962</v>
      </c>
      <c r="BC307" s="160">
        <f t="shared" si="3596"/>
        <v>45991</v>
      </c>
      <c r="BD307" s="164">
        <f t="shared" si="3597"/>
        <v>0</v>
      </c>
      <c r="BE307" s="160">
        <f t="shared" si="3598"/>
        <v>45992</v>
      </c>
      <c r="BF307" s="160">
        <f t="shared" si="3599"/>
        <v>46022</v>
      </c>
      <c r="BG307" s="164">
        <f t="shared" si="3600"/>
        <v>0</v>
      </c>
      <c r="BH307" s="160">
        <v>46023</v>
      </c>
      <c r="BI307" s="160">
        <f t="shared" si="3601"/>
        <v>46053</v>
      </c>
      <c r="BJ307" s="164">
        <f t="shared" si="3602"/>
        <v>0</v>
      </c>
      <c r="BK307" s="160">
        <f t="shared" si="3603"/>
        <v>46054</v>
      </c>
      <c r="BL307" s="160">
        <f t="shared" si="3604"/>
        <v>46081</v>
      </c>
      <c r="BM307" s="164">
        <f t="shared" si="3605"/>
        <v>0</v>
      </c>
      <c r="BN307" s="160">
        <f t="shared" si="3606"/>
        <v>46082</v>
      </c>
      <c r="BO307" s="160">
        <f t="shared" si="3607"/>
        <v>46112</v>
      </c>
      <c r="BP307" s="164">
        <f t="shared" si="3608"/>
        <v>0</v>
      </c>
      <c r="BQ307" s="160">
        <f t="shared" si="3609"/>
        <v>46113</v>
      </c>
      <c r="BR307" s="160">
        <f t="shared" si="3610"/>
        <v>46142</v>
      </c>
      <c r="BS307" s="164">
        <f t="shared" si="3611"/>
        <v>0</v>
      </c>
      <c r="BT307" s="160">
        <f t="shared" si="3612"/>
        <v>46143</v>
      </c>
      <c r="BU307" s="160">
        <f t="shared" si="3613"/>
        <v>46173</v>
      </c>
      <c r="BV307" s="164">
        <f t="shared" si="3614"/>
        <v>0</v>
      </c>
      <c r="BW307" s="160">
        <f t="shared" si="3615"/>
        <v>46174</v>
      </c>
      <c r="BX307" s="160">
        <f t="shared" si="3616"/>
        <v>46203</v>
      </c>
      <c r="BY307" s="164">
        <f t="shared" si="3617"/>
        <v>0</v>
      </c>
      <c r="BZ307" s="160">
        <f t="shared" si="3618"/>
        <v>46204</v>
      </c>
      <c r="CA307" s="160">
        <f t="shared" si="3619"/>
        <v>46234</v>
      </c>
      <c r="CB307" s="164">
        <f t="shared" si="3620"/>
        <v>0</v>
      </c>
      <c r="CC307" s="160">
        <f t="shared" si="3621"/>
        <v>46235</v>
      </c>
      <c r="CD307" s="160">
        <f t="shared" si="3622"/>
        <v>46265</v>
      </c>
      <c r="CE307" s="164">
        <f t="shared" si="3623"/>
        <v>0</v>
      </c>
      <c r="CF307" s="160">
        <f t="shared" si="3624"/>
        <v>46266</v>
      </c>
      <c r="CG307" s="160">
        <f t="shared" si="3625"/>
        <v>46295</v>
      </c>
      <c r="CH307" s="164">
        <f t="shared" si="3626"/>
        <v>0</v>
      </c>
      <c r="CI307" s="160">
        <f t="shared" si="3627"/>
        <v>46296</v>
      </c>
      <c r="CJ307" s="160">
        <f t="shared" si="3628"/>
        <v>46326</v>
      </c>
      <c r="CK307" s="164">
        <f t="shared" si="3629"/>
        <v>0</v>
      </c>
      <c r="CL307" s="160">
        <f t="shared" si="3630"/>
        <v>46327</v>
      </c>
      <c r="CM307" s="160">
        <f t="shared" si="3631"/>
        <v>46356</v>
      </c>
      <c r="CN307" s="164">
        <f t="shared" si="3632"/>
        <v>0</v>
      </c>
      <c r="CO307" s="160">
        <f t="shared" si="3633"/>
        <v>46357</v>
      </c>
      <c r="CP307" s="160">
        <f t="shared" si="3634"/>
        <v>46387</v>
      </c>
      <c r="CQ307" s="164">
        <f t="shared" si="3635"/>
        <v>0</v>
      </c>
    </row>
    <row r="308" s="86" customFormat="1" ht="24" customHeight="1" outlineLevel="4" spans="1:95">
      <c r="A308" s="129" t="s">
        <v>2806</v>
      </c>
      <c r="B308" s="130"/>
      <c r="C308" s="130"/>
      <c r="D308" s="130"/>
      <c r="E308" s="130"/>
      <c r="F308" s="130"/>
      <c r="G308" s="131"/>
      <c r="H308" s="132"/>
      <c r="I308" s="132"/>
      <c r="J308" s="132"/>
      <c r="K308" s="132"/>
      <c r="L308" s="155"/>
      <c r="M308" s="155"/>
      <c r="N308" s="132"/>
      <c r="O308" s="132"/>
      <c r="P308" s="132"/>
      <c r="Q308" s="132"/>
      <c r="R308" s="132"/>
      <c r="S308" s="132"/>
      <c r="T308" s="132"/>
      <c r="U308" s="132"/>
      <c r="V308" s="132"/>
      <c r="W308" s="132"/>
      <c r="X308" s="132"/>
      <c r="Y308" s="132"/>
      <c r="Z308" s="132"/>
      <c r="AA308" s="132"/>
      <c r="AB308" s="132"/>
      <c r="AC308" s="132"/>
      <c r="AD308" s="132"/>
      <c r="AE308" s="132"/>
      <c r="AF308" s="132"/>
      <c r="AG308" s="132"/>
      <c r="AH308" s="132"/>
      <c r="AI308" s="132"/>
      <c r="AJ308" s="132"/>
      <c r="AK308" s="132"/>
      <c r="AL308" s="132"/>
      <c r="AM308" s="132"/>
      <c r="AN308" s="132"/>
      <c r="AO308" s="132"/>
      <c r="AP308" s="132"/>
      <c r="AQ308" s="132"/>
      <c r="AR308" s="132"/>
      <c r="AS308" s="132"/>
      <c r="AT308" s="132"/>
      <c r="AU308" s="132"/>
      <c r="AV308" s="132"/>
      <c r="AW308" s="132"/>
      <c r="AX308" s="132"/>
      <c r="AY308" s="132"/>
      <c r="AZ308" s="132"/>
      <c r="BA308" s="132"/>
      <c r="BB308" s="132"/>
      <c r="BC308" s="132"/>
      <c r="BD308" s="132"/>
      <c r="BE308" s="132"/>
      <c r="BF308" s="132"/>
      <c r="BG308" s="132"/>
      <c r="BH308" s="132"/>
      <c r="BI308" s="132"/>
      <c r="BJ308" s="132"/>
      <c r="BK308" s="132"/>
      <c r="BL308" s="132"/>
      <c r="BM308" s="132"/>
      <c r="BN308" s="132"/>
      <c r="BO308" s="132"/>
      <c r="BP308" s="132"/>
      <c r="BQ308" s="132"/>
      <c r="BR308" s="132"/>
      <c r="BS308" s="132"/>
      <c r="BT308" s="132"/>
      <c r="BU308" s="132"/>
      <c r="BV308" s="132"/>
      <c r="BW308" s="132"/>
      <c r="BX308" s="132"/>
      <c r="BY308" s="132"/>
      <c r="BZ308" s="132"/>
      <c r="CA308" s="132"/>
      <c r="CB308" s="132"/>
      <c r="CC308" s="132"/>
      <c r="CD308" s="132"/>
      <c r="CE308" s="132"/>
      <c r="CF308" s="132"/>
      <c r="CG308" s="132"/>
      <c r="CH308" s="132"/>
      <c r="CI308" s="132"/>
      <c r="CJ308" s="132"/>
      <c r="CK308" s="132"/>
      <c r="CL308" s="132"/>
      <c r="CM308" s="132"/>
      <c r="CN308" s="132"/>
      <c r="CO308" s="132"/>
      <c r="CP308" s="132"/>
      <c r="CQ308" s="132"/>
    </row>
    <row r="309" ht="24" customHeight="1" outlineLevel="3" spans="1:95">
      <c r="A309" s="121"/>
      <c r="B309" s="122" t="s">
        <v>784</v>
      </c>
      <c r="C309" s="123" t="s">
        <v>1244</v>
      </c>
      <c r="D309" s="121" t="s">
        <v>1245</v>
      </c>
      <c r="E309" s="122" t="s">
        <v>1246</v>
      </c>
      <c r="F309" s="122"/>
      <c r="G309" s="122" t="s">
        <v>928</v>
      </c>
      <c r="H309" s="124">
        <f>X309+AA309+AD309+AG309+AJ309+AM309+AP309+AS309+AV309+AY309+BB309+BE309</f>
        <v>0</v>
      </c>
      <c r="I309" s="124">
        <f>Y309+AB309+AE309+AH309+AK309+AN309+AQ309+AT309+AW309+AZ309+BC309+BF309</f>
        <v>0</v>
      </c>
      <c r="J309" s="124">
        <f t="shared" si="3131"/>
        <v>0</v>
      </c>
      <c r="K309" s="124"/>
      <c r="L309" s="152"/>
      <c r="M309" s="152"/>
      <c r="N309" s="124"/>
      <c r="O309" s="124"/>
      <c r="P309" s="124"/>
      <c r="Q309" s="124"/>
      <c r="R309" s="124"/>
      <c r="S309" s="124"/>
      <c r="T309" s="124"/>
      <c r="U309" s="124"/>
      <c r="V309" s="124"/>
      <c r="W309" s="124"/>
      <c r="X309" s="124">
        <f>VLOOKUP($C309,'1 预算编制表单'!$C:$BJ,27,FALSE)</f>
        <v>0</v>
      </c>
      <c r="Y309" s="124">
        <f>X309-Z309</f>
        <v>0</v>
      </c>
      <c r="Z309" s="124">
        <f>SUM(Z310:Z314)</f>
        <v>0</v>
      </c>
      <c r="AA309" s="124">
        <f>VLOOKUP($C309,'1 预算编制表单'!$C:$BJ,30,FALSE)</f>
        <v>0</v>
      </c>
      <c r="AB309" s="124">
        <f>AA309-AC309</f>
        <v>0</v>
      </c>
      <c r="AC309" s="124">
        <f>SUM(AC310:AC314)</f>
        <v>0</v>
      </c>
      <c r="AD309" s="124">
        <f>VLOOKUP($C309,'1 预算编制表单'!$C:$BJ,33,FALSE)</f>
        <v>0</v>
      </c>
      <c r="AE309" s="124">
        <f>AD309-AF309</f>
        <v>0</v>
      </c>
      <c r="AF309" s="124">
        <f>SUM(AF310:AF314)</f>
        <v>0</v>
      </c>
      <c r="AG309" s="124">
        <f>VLOOKUP($C309,'1 预算编制表单'!$C:$BJ,36,FALSE)</f>
        <v>0</v>
      </c>
      <c r="AH309" s="124">
        <f>AG309-AI309</f>
        <v>0</v>
      </c>
      <c r="AI309" s="124">
        <f>SUM(AI310:AI314)</f>
        <v>0</v>
      </c>
      <c r="AJ309" s="124">
        <f>VLOOKUP($C309,'1 预算编制表单'!$C:$BJ,39,FALSE)</f>
        <v>0</v>
      </c>
      <c r="AK309" s="124">
        <f>AJ309-AL309</f>
        <v>0</v>
      </c>
      <c r="AL309" s="124">
        <f>SUM(AL310:AL314)</f>
        <v>0</v>
      </c>
      <c r="AM309" s="124">
        <f>VLOOKUP($C309,'1 预算编制表单'!$C:$BJ,42,FALSE)</f>
        <v>0</v>
      </c>
      <c r="AN309" s="124">
        <f>AM309-AO309</f>
        <v>0</v>
      </c>
      <c r="AO309" s="124">
        <f>SUM(AO310:AO314)</f>
        <v>0</v>
      </c>
      <c r="AP309" s="124">
        <f>VLOOKUP($C309,'1 预算编制表单'!$C:$BJ,45,FALSE)</f>
        <v>0</v>
      </c>
      <c r="AQ309" s="124">
        <f>AP309-AR309</f>
        <v>0</v>
      </c>
      <c r="AR309" s="124">
        <f>SUM(AR310:AR314)</f>
        <v>0</v>
      </c>
      <c r="AS309" s="124">
        <f>VLOOKUP($C309,'1 预算编制表单'!$C:$BJ,48,FALSE)</f>
        <v>0</v>
      </c>
      <c r="AT309" s="124">
        <f>AS309-AU309</f>
        <v>0</v>
      </c>
      <c r="AU309" s="124">
        <f>SUM(AU310:AU314)</f>
        <v>0</v>
      </c>
      <c r="AV309" s="124">
        <f>VLOOKUP($C309,'1 预算编制表单'!$C:$BJ,51,FALSE)</f>
        <v>0</v>
      </c>
      <c r="AW309" s="124">
        <f>AV309-AX309</f>
        <v>0</v>
      </c>
      <c r="AX309" s="124">
        <f>SUM(AX310:AX314)</f>
        <v>0</v>
      </c>
      <c r="AY309" s="124">
        <f>VLOOKUP($C309,'1 预算编制表单'!$C:$BJ,54,FALSE)</f>
        <v>0</v>
      </c>
      <c r="AZ309" s="124">
        <f>AY309-BA309</f>
        <v>0</v>
      </c>
      <c r="BA309" s="124">
        <f>SUM(BA310:BA314)</f>
        <v>0</v>
      </c>
      <c r="BB309" s="124">
        <f>VLOOKUP($C309,'1 预算编制表单'!$C:$BJ,57,FALSE)</f>
        <v>0</v>
      </c>
      <c r="BC309" s="124">
        <f>BB309-BD309</f>
        <v>0</v>
      </c>
      <c r="BD309" s="124">
        <f>SUM(BD310:BD314)</f>
        <v>0</v>
      </c>
      <c r="BE309" s="124">
        <f>VLOOKUP($C309,'1 预算编制表单'!$C:$BJ,60,FALSE)</f>
        <v>0</v>
      </c>
      <c r="BF309" s="124">
        <f>BE309-BG309</f>
        <v>0</v>
      </c>
      <c r="BG309" s="124">
        <f>SUM(BG310:BG314)</f>
        <v>0</v>
      </c>
      <c r="BH309" s="124">
        <f>VLOOKUP($C309,'1 预算编制表单'!$C:$BJ,27,FALSE)</f>
        <v>0</v>
      </c>
      <c r="BI309" s="124">
        <f>BH309-BJ309</f>
        <v>0</v>
      </c>
      <c r="BJ309" s="124">
        <f>SUM(BJ310:BJ314)</f>
        <v>0</v>
      </c>
      <c r="BK309" s="124">
        <f>VLOOKUP($C309,'1 预算编制表单'!$C:$BJ,30,FALSE)</f>
        <v>0</v>
      </c>
      <c r="BL309" s="124">
        <f>BK309-BM309</f>
        <v>0</v>
      </c>
      <c r="BM309" s="124">
        <f>SUM(BM310:BM314)</f>
        <v>0</v>
      </c>
      <c r="BN309" s="124">
        <f>VLOOKUP($C309,'1 预算编制表单'!$C:$BJ,33,FALSE)</f>
        <v>0</v>
      </c>
      <c r="BO309" s="124">
        <f>BN309-BP309</f>
        <v>0</v>
      </c>
      <c r="BP309" s="124">
        <f>SUM(BP310:BP314)</f>
        <v>0</v>
      </c>
      <c r="BQ309" s="124">
        <f>VLOOKUP($C309,'1 预算编制表单'!$C:$BJ,36,FALSE)</f>
        <v>0</v>
      </c>
      <c r="BR309" s="124">
        <f>BQ309-BS309</f>
        <v>0</v>
      </c>
      <c r="BS309" s="124">
        <f>SUM(BS310:BS314)</f>
        <v>0</v>
      </c>
      <c r="BT309" s="124">
        <f>VLOOKUP($C309,'1 预算编制表单'!$C:$BJ,39,FALSE)</f>
        <v>0</v>
      </c>
      <c r="BU309" s="124">
        <f>BT309-BV309</f>
        <v>0</v>
      </c>
      <c r="BV309" s="124">
        <f>SUM(BV310:BV314)</f>
        <v>0</v>
      </c>
      <c r="BW309" s="124">
        <f>VLOOKUP($C309,'1 预算编制表单'!$C:$BJ,42,FALSE)</f>
        <v>0</v>
      </c>
      <c r="BX309" s="124">
        <f>BW309-BY309</f>
        <v>0</v>
      </c>
      <c r="BY309" s="124">
        <f>SUM(BY310:BY314)</f>
        <v>0</v>
      </c>
      <c r="BZ309" s="124">
        <f>VLOOKUP($C309,'1 预算编制表单'!$C:$BJ,45,FALSE)</f>
        <v>0</v>
      </c>
      <c r="CA309" s="124">
        <f>BZ309-CB309</f>
        <v>0</v>
      </c>
      <c r="CB309" s="124">
        <f>SUM(CB310:CB314)</f>
        <v>0</v>
      </c>
      <c r="CC309" s="124">
        <f>VLOOKUP($C309,'1 预算编制表单'!$C:$BJ,48,FALSE)</f>
        <v>0</v>
      </c>
      <c r="CD309" s="124">
        <f>CC309-CE309</f>
        <v>0</v>
      </c>
      <c r="CE309" s="124">
        <f>SUM(CE310:CE314)</f>
        <v>0</v>
      </c>
      <c r="CF309" s="124">
        <f>VLOOKUP($C309,'1 预算编制表单'!$C:$BJ,51,FALSE)</f>
        <v>0</v>
      </c>
      <c r="CG309" s="124">
        <f>CF309-CH309</f>
        <v>0</v>
      </c>
      <c r="CH309" s="124">
        <f>SUM(CH310:CH314)</f>
        <v>0</v>
      </c>
      <c r="CI309" s="124">
        <f>VLOOKUP($C309,'1 预算编制表单'!$C:$BJ,54,FALSE)</f>
        <v>0</v>
      </c>
      <c r="CJ309" s="124">
        <f>CI309-CK309</f>
        <v>0</v>
      </c>
      <c r="CK309" s="124">
        <f>SUM(CK310:CK314)</f>
        <v>0</v>
      </c>
      <c r="CL309" s="124">
        <f>VLOOKUP($C309,'1 预算编制表单'!$C:$BJ,57,FALSE)</f>
        <v>0</v>
      </c>
      <c r="CM309" s="124">
        <f>CL309-CN309</f>
        <v>0</v>
      </c>
      <c r="CN309" s="124">
        <f>SUM(CN310:CN314)</f>
        <v>0</v>
      </c>
      <c r="CO309" s="124">
        <f>VLOOKUP($C309,'1 预算编制表单'!$C:$BJ,60,FALSE)</f>
        <v>0</v>
      </c>
      <c r="CP309" s="124">
        <f>CO309-CQ309</f>
        <v>0</v>
      </c>
      <c r="CQ309" s="124">
        <f>SUM(CQ310:CQ314)</f>
        <v>0</v>
      </c>
    </row>
    <row r="310" s="86" customFormat="1" ht="24" customHeight="1" outlineLevel="4" spans="1:95">
      <c r="A310" s="125"/>
      <c r="B310" s="126"/>
      <c r="C310" s="127"/>
      <c r="D310" s="125"/>
      <c r="E310" s="126"/>
      <c r="F310" s="126"/>
      <c r="G310" s="126"/>
      <c r="H310" s="128"/>
      <c r="I310" s="128"/>
      <c r="J310" s="128">
        <f t="shared" si="3131"/>
        <v>0</v>
      </c>
      <c r="K310" s="128">
        <v>1</v>
      </c>
      <c r="L310" s="153"/>
      <c r="M310" s="154">
        <f>IFERROR(VLOOKUP($L310,'2-2 引出数据_合同数据仓库'!$B$2:$BP$10000,3,FALSE),0)</f>
        <v>0</v>
      </c>
      <c r="N310" s="128"/>
      <c r="O310" s="154">
        <f>IFERROR(VLOOKUP((LEFT(VLOOKUP($L310,'2-2 引出数据_合同数据仓库'!$B$2:$BP$10000,64,FALSE),15)&amp;(RIGHT(VLOOKUP($L310,'2-2 引出数据_合同数据仓库'!$B$2:$BP$10000,64,FALSE),4)+1)),'2-2 引出数据_合同数据仓库'!$B$2:$BP$10000,3,FALSE),0)</f>
        <v>0</v>
      </c>
      <c r="P310" s="128"/>
      <c r="Q310" s="128">
        <f>IFERROR(VLOOKUP($L310,'2-2 引出数据_合同数据仓库'!$B$2:$BP$10000,28,FALSE),0)</f>
        <v>0</v>
      </c>
      <c r="R310" s="128">
        <f>IFERROR(VLOOKUP($L310,'2-2 引出数据_合同数据仓库'!$B$2:$BP$10000,29,FALSE),0)</f>
        <v>0</v>
      </c>
      <c r="S310" s="128">
        <f>IFERROR(VLOOKUP($L310,'2-2 引出数据_合同数据仓库'!$B$2:$BP$10000,4,FALSE),0)</f>
        <v>0</v>
      </c>
      <c r="T310" s="128"/>
      <c r="U310" s="128">
        <f>IFERROR(VLOOKUP($L310,'2-2 引出数据_合同数据仓库'!$B$2:$BP$10000,15,FALSE),0)</f>
        <v>0</v>
      </c>
      <c r="V310" s="128">
        <f t="shared" ref="V310:V313" si="3637">U310/(S310-R310+1)*365</f>
        <v>0</v>
      </c>
      <c r="W310" s="128"/>
      <c r="X310" s="160">
        <v>45658</v>
      </c>
      <c r="Y310" s="160">
        <f t="shared" ref="Y310:Y313" si="3638">X310+30</f>
        <v>45688</v>
      </c>
      <c r="Z310" s="164">
        <f t="shared" ref="Z310:Z313" si="3639">IFERROR(IF(($R310-Y310)&gt;=0,0,IF(($S310-X310)&lt;0,0,IF(AND(($S310-Y310)&gt;0,(X310-$R310)&gt;0),$V310/365*(Y310-X310+1),IF(AND(($S310-Y310)&lt;=0,(X310-$R310)&gt;0),$V310/365*($S310-X310+1),$V310/365*(Y310-$R310+1))))),0)</f>
        <v>0</v>
      </c>
      <c r="AA310" s="160">
        <f t="shared" ref="AA310:AA313" si="3640">Y310+1</f>
        <v>45689</v>
      </c>
      <c r="AB310" s="160">
        <f t="shared" ref="AB310:AB313" si="3641">AA310+27</f>
        <v>45716</v>
      </c>
      <c r="AC310" s="164">
        <f t="shared" ref="AC310:AC313" si="3642">IFERROR(IF(($R310-AB310)&gt;=0,0,IF(($S310-AA310)&lt;0,0,IF(AND(($S310-AB310)&gt;0,(AA310-$R310)&gt;0),$V310/365*(AB310-AA310+1),IF(AND(($S310-AB310)&lt;=0,(AA310-$R310)&gt;0),$V310/365*($S310-AA310+1),$V310/365*(AB310-$R310+1))))),0)</f>
        <v>0</v>
      </c>
      <c r="AD310" s="160">
        <f t="shared" ref="AD310:AD313" si="3643">AB310+1</f>
        <v>45717</v>
      </c>
      <c r="AE310" s="160">
        <f t="shared" ref="AE310:AE313" si="3644">AD310+30</f>
        <v>45747</v>
      </c>
      <c r="AF310" s="164">
        <f t="shared" ref="AF310:AF313" si="3645">IFERROR(IF(($R310-AE310)&gt;=0,0,IF(($S310-AD310)&lt;0,0,IF(AND(($S310-AE310)&gt;0,(AD310-$R310)&gt;0),$V310/365*(AE310-AD310+1),IF(AND(($S310-AE310)&lt;=0,(AD310-$R310)&gt;0),$V310/365*($S310-AD310+1),$V310/365*(AE310-$R310+1))))),0)</f>
        <v>0</v>
      </c>
      <c r="AG310" s="160">
        <f t="shared" ref="AG310:AG313" si="3646">AE310+1</f>
        <v>45748</v>
      </c>
      <c r="AH310" s="160">
        <f t="shared" ref="AH310:AH313" si="3647">AG310+29</f>
        <v>45777</v>
      </c>
      <c r="AI310" s="164">
        <f t="shared" ref="AI310:AI313" si="3648">IFERROR(IF(($R310-AH310)&gt;=0,0,IF(($S310-AG310)&lt;0,0,IF(AND(($S310-AH310)&gt;0,(AG310-$R310)&gt;0),$V310/365*(AH310-AG310+1),IF(AND(($S310-AH310)&lt;=0,(AG310-$R310)&gt;0),$V310/365*($S310-AG310+1),$V310/365*(AH310-$R310+1))))),0)</f>
        <v>0</v>
      </c>
      <c r="AJ310" s="160">
        <f t="shared" ref="AJ310:AJ313" si="3649">AH310+1</f>
        <v>45778</v>
      </c>
      <c r="AK310" s="160">
        <f t="shared" ref="AK310:AK313" si="3650">AJ310+30</f>
        <v>45808</v>
      </c>
      <c r="AL310" s="164">
        <f t="shared" ref="AL310:AL313" si="3651">IFERROR(IF(($R310-AK310)&gt;=0,0,IF(($S310-AJ310)&lt;0,0,IF(AND(($S310-AK310)&gt;0,(AJ310-$R310)&gt;0),$V310/365*(AK310-AJ310+1),IF(AND(($S310-AK310)&lt;=0,(AJ310-$R310)&gt;0),$V310/365*($S310-AJ310+1),$V310/365*(AK310-$R310+1))))),0)</f>
        <v>0</v>
      </c>
      <c r="AM310" s="160">
        <f t="shared" ref="AM310:AM313" si="3652">AK310+1</f>
        <v>45809</v>
      </c>
      <c r="AN310" s="160">
        <f t="shared" ref="AN310:AN313" si="3653">AM310+29</f>
        <v>45838</v>
      </c>
      <c r="AO310" s="164">
        <f t="shared" ref="AO310:AO313" si="3654">IFERROR(IF(($R310-AN310)&gt;=0,0,IF(($S310-AM310)&lt;0,0,IF(AND(($S310-AN310)&gt;0,(AM310-$R310)&gt;0),$V310/365*(AN310-AM310+1),IF(AND(($S310-AN310)&lt;=0,(AM310-$R310)&gt;0),$V310/365*($S310-AM310+1),$V310/365*(AN310-$R310+1))))),0)</f>
        <v>0</v>
      </c>
      <c r="AP310" s="160">
        <f t="shared" ref="AP310:AP313" si="3655">AN310+1</f>
        <v>45839</v>
      </c>
      <c r="AQ310" s="160">
        <f t="shared" ref="AQ310:AQ313" si="3656">AP310+30</f>
        <v>45869</v>
      </c>
      <c r="AR310" s="164">
        <f t="shared" ref="AR310:AR313" si="3657">IFERROR(IF(($R310-AQ310)&gt;=0,0,IF(($S310-AP310)&lt;0,0,IF(AND(($S310-AQ310)&gt;0,(AP310-$R310)&gt;0),$V310/365*(AQ310-AP310+1),IF(AND(($S310-AQ310)&lt;=0,(AP310-$R310)&gt;0),$V310/365*($S310-AP310+1),$V310/365*(AQ310-$R310+1))))),0)</f>
        <v>0</v>
      </c>
      <c r="AS310" s="160">
        <f t="shared" ref="AS310:AS313" si="3658">AQ310+1</f>
        <v>45870</v>
      </c>
      <c r="AT310" s="160">
        <f t="shared" ref="AT310:AT313" si="3659">AS310+30</f>
        <v>45900</v>
      </c>
      <c r="AU310" s="164">
        <f t="shared" ref="AU310:AU313" si="3660">IFERROR(IF(($R310-AT310)&gt;=0,0,IF(($S310-AS310)&lt;0,0,IF(AND(($S310-AT310)&gt;0,(AS310-$R310)&gt;0),$V310/365*(AT310-AS310+1),IF(AND(($S310-AT310)&lt;=0,(AS310-$R310)&gt;0),$V310/365*($S310-AS310+1),$V310/365*(AT310-$R310+1))))),0)</f>
        <v>0</v>
      </c>
      <c r="AV310" s="160">
        <f t="shared" ref="AV310:AV313" si="3661">AT310+1</f>
        <v>45901</v>
      </c>
      <c r="AW310" s="160">
        <f t="shared" ref="AW310:AW313" si="3662">AV310+29</f>
        <v>45930</v>
      </c>
      <c r="AX310" s="164">
        <f t="shared" ref="AX310:AX313" si="3663">IFERROR(IF(($R310-AW310)&gt;=0,0,IF(($S310-AV310)&lt;0,0,IF(AND(($S310-AW310)&gt;0,(AV310-$R310)&gt;0),$V310/365*(AW310-AV310+1),IF(AND(($S310-AW310)&lt;=0,(AV310-$R310)&gt;0),$V310/365*($S310-AV310+1),$V310/365*(AW310-$R310+1))))),0)</f>
        <v>0</v>
      </c>
      <c r="AY310" s="160">
        <f t="shared" ref="AY310:AY313" si="3664">AW310+1</f>
        <v>45931</v>
      </c>
      <c r="AZ310" s="160">
        <f t="shared" ref="AZ310:AZ313" si="3665">AY310+30</f>
        <v>45961</v>
      </c>
      <c r="BA310" s="164">
        <f t="shared" ref="BA310:BA313" si="3666">IFERROR(IF(($R310-AZ310)&gt;=0,0,IF(($S310-AY310)&lt;0,0,IF(AND(($S310-AZ310)&gt;0,(AY310-$R310)&gt;0),$V310/365*(AZ310-AY310+1),IF(AND(($S310-AZ310)&lt;=0,(AY310-$R310)&gt;0),$V310/365*($S310-AY310+1),$V310/365*(AZ310-$R310+1))))),0)</f>
        <v>0</v>
      </c>
      <c r="BB310" s="160">
        <f t="shared" ref="BB310:BB313" si="3667">AZ310+1</f>
        <v>45962</v>
      </c>
      <c r="BC310" s="160">
        <f t="shared" ref="BC310:BC313" si="3668">BB310+29</f>
        <v>45991</v>
      </c>
      <c r="BD310" s="164">
        <f t="shared" ref="BD310:BD313" si="3669">IFERROR(IF(($R310-BC310)&gt;=0,0,IF(($S310-BB310)&lt;0,0,IF(AND(($S310-BC310)&gt;0,(BB310-$R310)&gt;0),$V310/365*(BC310-BB310+1),IF(AND(($S310-BC310)&lt;=0,(BB310-$R310)&gt;0),$V310/365*($S310-BB310+1),$V310/365*(BC310-$R310+1))))),0)</f>
        <v>0</v>
      </c>
      <c r="BE310" s="160">
        <f t="shared" ref="BE310:BE313" si="3670">BC310+1</f>
        <v>45992</v>
      </c>
      <c r="BF310" s="160">
        <f t="shared" ref="BF310:BF313" si="3671">BE310+30</f>
        <v>46022</v>
      </c>
      <c r="BG310" s="164">
        <f t="shared" ref="BG310:BG313" si="3672">IFERROR(IF(($R310-BF310)&gt;=0,0,IF(($S310-BE310)&lt;0,0,IF(AND(($S310-BF310)&gt;0,(BE310-$R310)&gt;0),$V310/365*(BF310-BE310+1),IF(AND(($S310-BF310)&lt;=0,(BE310-$R310)&gt;0),$V310/365*($S310-BE310+1),$V310/365*(BF310-$R310+1))))),0)</f>
        <v>0</v>
      </c>
      <c r="BH310" s="160">
        <v>46023</v>
      </c>
      <c r="BI310" s="160">
        <f t="shared" ref="BI310:BI313" si="3673">BH310+30</f>
        <v>46053</v>
      </c>
      <c r="BJ310" s="164">
        <f t="shared" ref="BJ310:BJ313" si="3674">IFERROR(IF(($R310-BI310)&gt;=0,0,IF(($S310-BH310)&lt;0,0,IF(AND(($S310-BI310)&gt;0,(BH310-$R310)&gt;0),$V310/365*(BI310-BH310+1),IF(AND(($S310-BI310)&lt;=0,(BH310-$R310)&gt;0),$V310/365*($S310-BH310+1),$V310/365*(BI310-$R310+1))))),0)</f>
        <v>0</v>
      </c>
      <c r="BK310" s="160">
        <f t="shared" ref="BK310:BK313" si="3675">BI310+1</f>
        <v>46054</v>
      </c>
      <c r="BL310" s="160">
        <f t="shared" ref="BL310:BL313" si="3676">BK310+27</f>
        <v>46081</v>
      </c>
      <c r="BM310" s="164">
        <f t="shared" ref="BM310:BM313" si="3677">IFERROR(IF(($R310-BL310)&gt;=0,0,IF(($S310-BK310)&lt;0,0,IF(AND(($S310-BL310)&gt;0,(BK310-$R310)&gt;0),$V310/365*(BL310-BK310+1),IF(AND(($S310-BL310)&lt;=0,(BK310-$R310)&gt;0),$V310/365*($S310-BK310+1),$V310/365*(BL310-$R310+1))))),0)</f>
        <v>0</v>
      </c>
      <c r="BN310" s="160">
        <f t="shared" ref="BN310:BN313" si="3678">BL310+1</f>
        <v>46082</v>
      </c>
      <c r="BO310" s="160">
        <f t="shared" ref="BO310:BO313" si="3679">BN310+30</f>
        <v>46112</v>
      </c>
      <c r="BP310" s="164">
        <f t="shared" ref="BP310:BP313" si="3680">IFERROR(IF(($R310-BO310)&gt;=0,0,IF(($S310-BN310)&lt;0,0,IF(AND(($S310-BO310)&gt;0,(BN310-$R310)&gt;0),$V310/365*(BO310-BN310+1),IF(AND(($S310-BO310)&lt;=0,(BN310-$R310)&gt;0),$V310/365*($S310-BN310+1),$V310/365*(BO310-$R310+1))))),0)</f>
        <v>0</v>
      </c>
      <c r="BQ310" s="160">
        <f t="shared" ref="BQ310:BQ313" si="3681">BO310+1</f>
        <v>46113</v>
      </c>
      <c r="BR310" s="160">
        <f t="shared" ref="BR310:BR313" si="3682">BQ310+29</f>
        <v>46142</v>
      </c>
      <c r="BS310" s="164">
        <f t="shared" ref="BS310:BS313" si="3683">IFERROR(IF(($R310-BR310)&gt;=0,0,IF(($S310-BQ310)&lt;0,0,IF(AND(($S310-BR310)&gt;0,(BQ310-$R310)&gt;0),$V310/365*(BR310-BQ310+1),IF(AND(($S310-BR310)&lt;=0,(BQ310-$R310)&gt;0),$V310/365*($S310-BQ310+1),$V310/365*(BR310-$R310+1))))),0)</f>
        <v>0</v>
      </c>
      <c r="BT310" s="160">
        <f t="shared" ref="BT310:BT313" si="3684">BR310+1</f>
        <v>46143</v>
      </c>
      <c r="BU310" s="160">
        <f t="shared" ref="BU310:BU313" si="3685">BT310+30</f>
        <v>46173</v>
      </c>
      <c r="BV310" s="164">
        <f t="shared" ref="BV310:BV313" si="3686">IFERROR(IF(($R310-BU310)&gt;=0,0,IF(($S310-BT310)&lt;0,0,IF(AND(($S310-BU310)&gt;0,(BT310-$R310)&gt;0),$V310/365*(BU310-BT310+1),IF(AND(($S310-BU310)&lt;=0,(BT310-$R310)&gt;0),$V310/365*($S310-BT310+1),$V310/365*(BU310-$R310+1))))),0)</f>
        <v>0</v>
      </c>
      <c r="BW310" s="160">
        <f t="shared" ref="BW310:BW313" si="3687">BU310+1</f>
        <v>46174</v>
      </c>
      <c r="BX310" s="160">
        <f t="shared" ref="BX310:BX313" si="3688">BW310+29</f>
        <v>46203</v>
      </c>
      <c r="BY310" s="164">
        <f t="shared" ref="BY310:BY313" si="3689">IFERROR(IF(($R310-BX310)&gt;=0,0,IF(($S310-BW310)&lt;0,0,IF(AND(($S310-BX310)&gt;0,(BW310-$R310)&gt;0),$V310/365*(BX310-BW310+1),IF(AND(($S310-BX310)&lt;=0,(BW310-$R310)&gt;0),$V310/365*($S310-BW310+1),$V310/365*(BX310-$R310+1))))),0)</f>
        <v>0</v>
      </c>
      <c r="BZ310" s="160">
        <f t="shared" ref="BZ310:BZ313" si="3690">BX310+1</f>
        <v>46204</v>
      </c>
      <c r="CA310" s="160">
        <f t="shared" ref="CA310:CA313" si="3691">BZ310+30</f>
        <v>46234</v>
      </c>
      <c r="CB310" s="164">
        <f t="shared" ref="CB310:CB313" si="3692">IFERROR(IF(($R310-CA310)&gt;=0,0,IF(($S310-BZ310)&lt;0,0,IF(AND(($S310-CA310)&gt;0,(BZ310-$R310)&gt;0),$V310/365*(CA310-BZ310+1),IF(AND(($S310-CA310)&lt;=0,(BZ310-$R310)&gt;0),$V310/365*($S310-BZ310+1),$V310/365*(CA310-$R310+1))))),0)</f>
        <v>0</v>
      </c>
      <c r="CC310" s="160">
        <f t="shared" ref="CC310:CC313" si="3693">CA310+1</f>
        <v>46235</v>
      </c>
      <c r="CD310" s="160">
        <f t="shared" ref="CD310:CD313" si="3694">CC310+30</f>
        <v>46265</v>
      </c>
      <c r="CE310" s="164">
        <f t="shared" ref="CE310:CE313" si="3695">IFERROR(IF(($R310-CD310)&gt;=0,0,IF(($S310-CC310)&lt;0,0,IF(AND(($S310-CD310)&gt;0,(CC310-$R310)&gt;0),$V310/365*(CD310-CC310+1),IF(AND(($S310-CD310)&lt;=0,(CC310-$R310)&gt;0),$V310/365*($S310-CC310+1),$V310/365*(CD310-$R310+1))))),0)</f>
        <v>0</v>
      </c>
      <c r="CF310" s="160">
        <f t="shared" ref="CF310:CF313" si="3696">CD310+1</f>
        <v>46266</v>
      </c>
      <c r="CG310" s="160">
        <f t="shared" ref="CG310:CG313" si="3697">CF310+29</f>
        <v>46295</v>
      </c>
      <c r="CH310" s="164">
        <f t="shared" ref="CH310:CH313" si="3698">IFERROR(IF(($R310-CG310)&gt;=0,0,IF(($S310-CF310)&lt;0,0,IF(AND(($S310-CG310)&gt;0,(CF310-$R310)&gt;0),$V310/365*(CG310-CF310+1),IF(AND(($S310-CG310)&lt;=0,(CF310-$R310)&gt;0),$V310/365*($S310-CF310+1),$V310/365*(CG310-$R310+1))))),0)</f>
        <v>0</v>
      </c>
      <c r="CI310" s="160">
        <f t="shared" ref="CI310:CI313" si="3699">CG310+1</f>
        <v>46296</v>
      </c>
      <c r="CJ310" s="160">
        <f t="shared" ref="CJ310:CJ313" si="3700">CI310+30</f>
        <v>46326</v>
      </c>
      <c r="CK310" s="164">
        <f t="shared" ref="CK310:CK313" si="3701">IFERROR(IF(($R310-CJ310)&gt;=0,0,IF(($S310-CI310)&lt;0,0,IF(AND(($S310-CJ310)&gt;0,(CI310-$R310)&gt;0),$V310/365*(CJ310-CI310+1),IF(AND(($S310-CJ310)&lt;=0,(CI310-$R310)&gt;0),$V310/365*($S310-CI310+1),$V310/365*(CJ310-$R310+1))))),0)</f>
        <v>0</v>
      </c>
      <c r="CL310" s="160">
        <f t="shared" ref="CL310:CL313" si="3702">CJ310+1</f>
        <v>46327</v>
      </c>
      <c r="CM310" s="160">
        <f t="shared" ref="CM310:CM313" si="3703">CL310+29</f>
        <v>46356</v>
      </c>
      <c r="CN310" s="164">
        <f t="shared" ref="CN310:CN313" si="3704">IFERROR(IF(($R310-CM310)&gt;=0,0,IF(($S310-CL310)&lt;0,0,IF(AND(($S310-CM310)&gt;0,(CL310-$R310)&gt;0),$V310/365*(CM310-CL310+1),IF(AND(($S310-CM310)&lt;=0,(CL310-$R310)&gt;0),$V310/365*($S310-CL310+1),$V310/365*(CM310-$R310+1))))),0)</f>
        <v>0</v>
      </c>
      <c r="CO310" s="160">
        <f t="shared" ref="CO310:CO313" si="3705">CM310+1</f>
        <v>46357</v>
      </c>
      <c r="CP310" s="160">
        <f t="shared" ref="CP310:CP313" si="3706">CO310+30</f>
        <v>46387</v>
      </c>
      <c r="CQ310" s="164">
        <f t="shared" ref="CQ310:CQ313" si="3707">IFERROR(IF(($R310-CP310)&gt;=0,0,IF(($S310-CO310)&lt;0,0,IF(AND(($S310-CP310)&gt;0,(CO310-$R310)&gt;0),$V310/365*(CP310-CO310+1),IF(AND(($S310-CP310)&lt;=0,(CO310-$R310)&gt;0),$V310/365*($S310-CO310+1),$V310/365*(CP310-$R310+1))))),0)</f>
        <v>0</v>
      </c>
    </row>
    <row r="311" s="86" customFormat="1" ht="24" customHeight="1" outlineLevel="4" spans="1:95">
      <c r="A311" s="125"/>
      <c r="B311" s="126"/>
      <c r="C311" s="127"/>
      <c r="D311" s="125"/>
      <c r="E311" s="126"/>
      <c r="F311" s="126"/>
      <c r="G311" s="126"/>
      <c r="H311" s="128"/>
      <c r="I311" s="128"/>
      <c r="J311" s="128">
        <f t="shared" si="3131"/>
        <v>0</v>
      </c>
      <c r="K311" s="128">
        <f t="shared" ref="K311:K313" si="3708">K310+1</f>
        <v>2</v>
      </c>
      <c r="L311" s="153"/>
      <c r="M311" s="154">
        <f>IFERROR(VLOOKUP($L311,'2-2 引出数据_合同数据仓库'!$B$2:$BP$10000,3,FALSE),0)</f>
        <v>0</v>
      </c>
      <c r="N311" s="128"/>
      <c r="O311" s="154">
        <f>IFERROR(VLOOKUP((LEFT(VLOOKUP($L311,'2-2 引出数据_合同数据仓库'!$B$2:$BP$10000,64,FALSE),15)&amp;(RIGHT(VLOOKUP($L311,'2-2 引出数据_合同数据仓库'!$B$2:$BP$10000,64,FALSE),4)+1)),'2-2 引出数据_合同数据仓库'!$B$2:$BP$10000,3,FALSE),0)</f>
        <v>0</v>
      </c>
      <c r="P311" s="128"/>
      <c r="Q311" s="128">
        <f>IFERROR(VLOOKUP($L311,'2-2 引出数据_合同数据仓库'!$B$2:$BP$10000,28,FALSE),0)</f>
        <v>0</v>
      </c>
      <c r="R311" s="128">
        <f>IFERROR(VLOOKUP($L311,'2-2 引出数据_合同数据仓库'!$B$2:$BP$10000,29,FALSE),0)</f>
        <v>0</v>
      </c>
      <c r="S311" s="128">
        <f>IFERROR(VLOOKUP($L311,'2-2 引出数据_合同数据仓库'!$B$2:$BP$10000,4,FALSE),0)</f>
        <v>0</v>
      </c>
      <c r="T311" s="128"/>
      <c r="U311" s="128">
        <f>IFERROR(VLOOKUP($L311,'2-2 引出数据_合同数据仓库'!$B$2:$BP$10000,15,FALSE),0)</f>
        <v>0</v>
      </c>
      <c r="V311" s="128">
        <f t="shared" si="3637"/>
        <v>0</v>
      </c>
      <c r="W311" s="128"/>
      <c r="X311" s="160">
        <v>45658</v>
      </c>
      <c r="Y311" s="160">
        <f t="shared" si="3638"/>
        <v>45688</v>
      </c>
      <c r="Z311" s="164">
        <f t="shared" si="3639"/>
        <v>0</v>
      </c>
      <c r="AA311" s="160">
        <f t="shared" si="3640"/>
        <v>45689</v>
      </c>
      <c r="AB311" s="160">
        <f t="shared" si="3641"/>
        <v>45716</v>
      </c>
      <c r="AC311" s="164">
        <f t="shared" si="3642"/>
        <v>0</v>
      </c>
      <c r="AD311" s="160">
        <f t="shared" si="3643"/>
        <v>45717</v>
      </c>
      <c r="AE311" s="160">
        <f t="shared" si="3644"/>
        <v>45747</v>
      </c>
      <c r="AF311" s="164">
        <f t="shared" si="3645"/>
        <v>0</v>
      </c>
      <c r="AG311" s="160">
        <f t="shared" si="3646"/>
        <v>45748</v>
      </c>
      <c r="AH311" s="160">
        <f t="shared" si="3647"/>
        <v>45777</v>
      </c>
      <c r="AI311" s="164">
        <f t="shared" si="3648"/>
        <v>0</v>
      </c>
      <c r="AJ311" s="160">
        <f t="shared" si="3649"/>
        <v>45778</v>
      </c>
      <c r="AK311" s="160">
        <f t="shared" si="3650"/>
        <v>45808</v>
      </c>
      <c r="AL311" s="164">
        <f t="shared" si="3651"/>
        <v>0</v>
      </c>
      <c r="AM311" s="160">
        <f t="shared" si="3652"/>
        <v>45809</v>
      </c>
      <c r="AN311" s="160">
        <f t="shared" si="3653"/>
        <v>45838</v>
      </c>
      <c r="AO311" s="164">
        <f t="shared" si="3654"/>
        <v>0</v>
      </c>
      <c r="AP311" s="160">
        <f t="shared" si="3655"/>
        <v>45839</v>
      </c>
      <c r="AQ311" s="160">
        <f t="shared" si="3656"/>
        <v>45869</v>
      </c>
      <c r="AR311" s="164">
        <f t="shared" si="3657"/>
        <v>0</v>
      </c>
      <c r="AS311" s="160">
        <f t="shared" si="3658"/>
        <v>45870</v>
      </c>
      <c r="AT311" s="160">
        <f t="shared" si="3659"/>
        <v>45900</v>
      </c>
      <c r="AU311" s="164">
        <f t="shared" si="3660"/>
        <v>0</v>
      </c>
      <c r="AV311" s="160">
        <f t="shared" si="3661"/>
        <v>45901</v>
      </c>
      <c r="AW311" s="160">
        <f t="shared" si="3662"/>
        <v>45930</v>
      </c>
      <c r="AX311" s="164">
        <f t="shared" si="3663"/>
        <v>0</v>
      </c>
      <c r="AY311" s="160">
        <f t="shared" si="3664"/>
        <v>45931</v>
      </c>
      <c r="AZ311" s="160">
        <f t="shared" si="3665"/>
        <v>45961</v>
      </c>
      <c r="BA311" s="164">
        <f t="shared" si="3666"/>
        <v>0</v>
      </c>
      <c r="BB311" s="160">
        <f t="shared" si="3667"/>
        <v>45962</v>
      </c>
      <c r="BC311" s="160">
        <f t="shared" si="3668"/>
        <v>45991</v>
      </c>
      <c r="BD311" s="164">
        <f t="shared" si="3669"/>
        <v>0</v>
      </c>
      <c r="BE311" s="160">
        <f t="shared" si="3670"/>
        <v>45992</v>
      </c>
      <c r="BF311" s="160">
        <f t="shared" si="3671"/>
        <v>46022</v>
      </c>
      <c r="BG311" s="164">
        <f t="shared" si="3672"/>
        <v>0</v>
      </c>
      <c r="BH311" s="160">
        <v>46023</v>
      </c>
      <c r="BI311" s="160">
        <f t="shared" si="3673"/>
        <v>46053</v>
      </c>
      <c r="BJ311" s="164">
        <f t="shared" si="3674"/>
        <v>0</v>
      </c>
      <c r="BK311" s="160">
        <f t="shared" si="3675"/>
        <v>46054</v>
      </c>
      <c r="BL311" s="160">
        <f t="shared" si="3676"/>
        <v>46081</v>
      </c>
      <c r="BM311" s="164">
        <f t="shared" si="3677"/>
        <v>0</v>
      </c>
      <c r="BN311" s="160">
        <f t="shared" si="3678"/>
        <v>46082</v>
      </c>
      <c r="BO311" s="160">
        <f t="shared" si="3679"/>
        <v>46112</v>
      </c>
      <c r="BP311" s="164">
        <f t="shared" si="3680"/>
        <v>0</v>
      </c>
      <c r="BQ311" s="160">
        <f t="shared" si="3681"/>
        <v>46113</v>
      </c>
      <c r="BR311" s="160">
        <f t="shared" si="3682"/>
        <v>46142</v>
      </c>
      <c r="BS311" s="164">
        <f t="shared" si="3683"/>
        <v>0</v>
      </c>
      <c r="BT311" s="160">
        <f t="shared" si="3684"/>
        <v>46143</v>
      </c>
      <c r="BU311" s="160">
        <f t="shared" si="3685"/>
        <v>46173</v>
      </c>
      <c r="BV311" s="164">
        <f t="shared" si="3686"/>
        <v>0</v>
      </c>
      <c r="BW311" s="160">
        <f t="shared" si="3687"/>
        <v>46174</v>
      </c>
      <c r="BX311" s="160">
        <f t="shared" si="3688"/>
        <v>46203</v>
      </c>
      <c r="BY311" s="164">
        <f t="shared" si="3689"/>
        <v>0</v>
      </c>
      <c r="BZ311" s="160">
        <f t="shared" si="3690"/>
        <v>46204</v>
      </c>
      <c r="CA311" s="160">
        <f t="shared" si="3691"/>
        <v>46234</v>
      </c>
      <c r="CB311" s="164">
        <f t="shared" si="3692"/>
        <v>0</v>
      </c>
      <c r="CC311" s="160">
        <f t="shared" si="3693"/>
        <v>46235</v>
      </c>
      <c r="CD311" s="160">
        <f t="shared" si="3694"/>
        <v>46265</v>
      </c>
      <c r="CE311" s="164">
        <f t="shared" si="3695"/>
        <v>0</v>
      </c>
      <c r="CF311" s="160">
        <f t="shared" si="3696"/>
        <v>46266</v>
      </c>
      <c r="CG311" s="160">
        <f t="shared" si="3697"/>
        <v>46295</v>
      </c>
      <c r="CH311" s="164">
        <f t="shared" si="3698"/>
        <v>0</v>
      </c>
      <c r="CI311" s="160">
        <f t="shared" si="3699"/>
        <v>46296</v>
      </c>
      <c r="CJ311" s="160">
        <f t="shared" si="3700"/>
        <v>46326</v>
      </c>
      <c r="CK311" s="164">
        <f t="shared" si="3701"/>
        <v>0</v>
      </c>
      <c r="CL311" s="160">
        <f t="shared" si="3702"/>
        <v>46327</v>
      </c>
      <c r="CM311" s="160">
        <f t="shared" si="3703"/>
        <v>46356</v>
      </c>
      <c r="CN311" s="164">
        <f t="shared" si="3704"/>
        <v>0</v>
      </c>
      <c r="CO311" s="160">
        <f t="shared" si="3705"/>
        <v>46357</v>
      </c>
      <c r="CP311" s="160">
        <f t="shared" si="3706"/>
        <v>46387</v>
      </c>
      <c r="CQ311" s="164">
        <f t="shared" si="3707"/>
        <v>0</v>
      </c>
    </row>
    <row r="312" s="86" customFormat="1" ht="24" customHeight="1" outlineLevel="4" spans="1:95">
      <c r="A312" s="125"/>
      <c r="B312" s="126"/>
      <c r="C312" s="127"/>
      <c r="D312" s="125"/>
      <c r="E312" s="126"/>
      <c r="F312" s="126"/>
      <c r="G312" s="126"/>
      <c r="H312" s="128"/>
      <c r="I312" s="128"/>
      <c r="J312" s="128">
        <f t="shared" si="3131"/>
        <v>0</v>
      </c>
      <c r="K312" s="128">
        <f t="shared" si="3708"/>
        <v>3</v>
      </c>
      <c r="L312" s="153"/>
      <c r="M312" s="154">
        <f>IFERROR(VLOOKUP($L312,'2-2 引出数据_合同数据仓库'!$B$2:$BP$10000,3,FALSE),0)</f>
        <v>0</v>
      </c>
      <c r="N312" s="128"/>
      <c r="O312" s="154">
        <f>IFERROR(VLOOKUP((LEFT(VLOOKUP($L312,'2-2 引出数据_合同数据仓库'!$B$2:$BP$10000,64,FALSE),15)&amp;(RIGHT(VLOOKUP($L312,'2-2 引出数据_合同数据仓库'!$B$2:$BP$10000,64,FALSE),4)+1)),'2-2 引出数据_合同数据仓库'!$B$2:$BP$10000,3,FALSE),0)</f>
        <v>0</v>
      </c>
      <c r="P312" s="128"/>
      <c r="Q312" s="128">
        <f>IFERROR(VLOOKUP($L312,'2-2 引出数据_合同数据仓库'!$B$2:$BP$10000,28,FALSE),0)</f>
        <v>0</v>
      </c>
      <c r="R312" s="128">
        <f>IFERROR(VLOOKUP($L312,'2-2 引出数据_合同数据仓库'!$B$2:$BP$10000,29,FALSE),0)</f>
        <v>0</v>
      </c>
      <c r="S312" s="128">
        <f>IFERROR(VLOOKUP($L312,'2-2 引出数据_合同数据仓库'!$B$2:$BP$10000,4,FALSE),0)</f>
        <v>0</v>
      </c>
      <c r="T312" s="128"/>
      <c r="U312" s="128">
        <f>IFERROR(VLOOKUP($L312,'2-2 引出数据_合同数据仓库'!$B$2:$BP$10000,15,FALSE),0)</f>
        <v>0</v>
      </c>
      <c r="V312" s="128">
        <f t="shared" si="3637"/>
        <v>0</v>
      </c>
      <c r="W312" s="128"/>
      <c r="X312" s="160">
        <v>45658</v>
      </c>
      <c r="Y312" s="160">
        <f t="shared" si="3638"/>
        <v>45688</v>
      </c>
      <c r="Z312" s="164">
        <f t="shared" si="3639"/>
        <v>0</v>
      </c>
      <c r="AA312" s="160">
        <f t="shared" si="3640"/>
        <v>45689</v>
      </c>
      <c r="AB312" s="160">
        <f t="shared" si="3641"/>
        <v>45716</v>
      </c>
      <c r="AC312" s="164">
        <f t="shared" si="3642"/>
        <v>0</v>
      </c>
      <c r="AD312" s="160">
        <f t="shared" si="3643"/>
        <v>45717</v>
      </c>
      <c r="AE312" s="160">
        <f t="shared" si="3644"/>
        <v>45747</v>
      </c>
      <c r="AF312" s="164">
        <f t="shared" si="3645"/>
        <v>0</v>
      </c>
      <c r="AG312" s="160">
        <f t="shared" si="3646"/>
        <v>45748</v>
      </c>
      <c r="AH312" s="160">
        <f t="shared" si="3647"/>
        <v>45777</v>
      </c>
      <c r="AI312" s="164">
        <f t="shared" si="3648"/>
        <v>0</v>
      </c>
      <c r="AJ312" s="160">
        <f t="shared" si="3649"/>
        <v>45778</v>
      </c>
      <c r="AK312" s="160">
        <f t="shared" si="3650"/>
        <v>45808</v>
      </c>
      <c r="AL312" s="164">
        <f t="shared" si="3651"/>
        <v>0</v>
      </c>
      <c r="AM312" s="160">
        <f t="shared" si="3652"/>
        <v>45809</v>
      </c>
      <c r="AN312" s="160">
        <f t="shared" si="3653"/>
        <v>45838</v>
      </c>
      <c r="AO312" s="164">
        <f t="shared" si="3654"/>
        <v>0</v>
      </c>
      <c r="AP312" s="160">
        <f t="shared" si="3655"/>
        <v>45839</v>
      </c>
      <c r="AQ312" s="160">
        <f t="shared" si="3656"/>
        <v>45869</v>
      </c>
      <c r="AR312" s="164">
        <f t="shared" si="3657"/>
        <v>0</v>
      </c>
      <c r="AS312" s="160">
        <f t="shared" si="3658"/>
        <v>45870</v>
      </c>
      <c r="AT312" s="160">
        <f t="shared" si="3659"/>
        <v>45900</v>
      </c>
      <c r="AU312" s="164">
        <f t="shared" si="3660"/>
        <v>0</v>
      </c>
      <c r="AV312" s="160">
        <f t="shared" si="3661"/>
        <v>45901</v>
      </c>
      <c r="AW312" s="160">
        <f t="shared" si="3662"/>
        <v>45930</v>
      </c>
      <c r="AX312" s="164">
        <f t="shared" si="3663"/>
        <v>0</v>
      </c>
      <c r="AY312" s="160">
        <f t="shared" si="3664"/>
        <v>45931</v>
      </c>
      <c r="AZ312" s="160">
        <f t="shared" si="3665"/>
        <v>45961</v>
      </c>
      <c r="BA312" s="164">
        <f t="shared" si="3666"/>
        <v>0</v>
      </c>
      <c r="BB312" s="160">
        <f t="shared" si="3667"/>
        <v>45962</v>
      </c>
      <c r="BC312" s="160">
        <f t="shared" si="3668"/>
        <v>45991</v>
      </c>
      <c r="BD312" s="164">
        <f t="shared" si="3669"/>
        <v>0</v>
      </c>
      <c r="BE312" s="160">
        <f t="shared" si="3670"/>
        <v>45992</v>
      </c>
      <c r="BF312" s="160">
        <f t="shared" si="3671"/>
        <v>46022</v>
      </c>
      <c r="BG312" s="164">
        <f t="shared" si="3672"/>
        <v>0</v>
      </c>
      <c r="BH312" s="160">
        <v>46023</v>
      </c>
      <c r="BI312" s="160">
        <f t="shared" si="3673"/>
        <v>46053</v>
      </c>
      <c r="BJ312" s="164">
        <f t="shared" si="3674"/>
        <v>0</v>
      </c>
      <c r="BK312" s="160">
        <f t="shared" si="3675"/>
        <v>46054</v>
      </c>
      <c r="BL312" s="160">
        <f t="shared" si="3676"/>
        <v>46081</v>
      </c>
      <c r="BM312" s="164">
        <f t="shared" si="3677"/>
        <v>0</v>
      </c>
      <c r="BN312" s="160">
        <f t="shared" si="3678"/>
        <v>46082</v>
      </c>
      <c r="BO312" s="160">
        <f t="shared" si="3679"/>
        <v>46112</v>
      </c>
      <c r="BP312" s="164">
        <f t="shared" si="3680"/>
        <v>0</v>
      </c>
      <c r="BQ312" s="160">
        <f t="shared" si="3681"/>
        <v>46113</v>
      </c>
      <c r="BR312" s="160">
        <f t="shared" si="3682"/>
        <v>46142</v>
      </c>
      <c r="BS312" s="164">
        <f t="shared" si="3683"/>
        <v>0</v>
      </c>
      <c r="BT312" s="160">
        <f t="shared" si="3684"/>
        <v>46143</v>
      </c>
      <c r="BU312" s="160">
        <f t="shared" si="3685"/>
        <v>46173</v>
      </c>
      <c r="BV312" s="164">
        <f t="shared" si="3686"/>
        <v>0</v>
      </c>
      <c r="BW312" s="160">
        <f t="shared" si="3687"/>
        <v>46174</v>
      </c>
      <c r="BX312" s="160">
        <f t="shared" si="3688"/>
        <v>46203</v>
      </c>
      <c r="BY312" s="164">
        <f t="shared" si="3689"/>
        <v>0</v>
      </c>
      <c r="BZ312" s="160">
        <f t="shared" si="3690"/>
        <v>46204</v>
      </c>
      <c r="CA312" s="160">
        <f t="shared" si="3691"/>
        <v>46234</v>
      </c>
      <c r="CB312" s="164">
        <f t="shared" si="3692"/>
        <v>0</v>
      </c>
      <c r="CC312" s="160">
        <f t="shared" si="3693"/>
        <v>46235</v>
      </c>
      <c r="CD312" s="160">
        <f t="shared" si="3694"/>
        <v>46265</v>
      </c>
      <c r="CE312" s="164">
        <f t="shared" si="3695"/>
        <v>0</v>
      </c>
      <c r="CF312" s="160">
        <f t="shared" si="3696"/>
        <v>46266</v>
      </c>
      <c r="CG312" s="160">
        <f t="shared" si="3697"/>
        <v>46295</v>
      </c>
      <c r="CH312" s="164">
        <f t="shared" si="3698"/>
        <v>0</v>
      </c>
      <c r="CI312" s="160">
        <f t="shared" si="3699"/>
        <v>46296</v>
      </c>
      <c r="CJ312" s="160">
        <f t="shared" si="3700"/>
        <v>46326</v>
      </c>
      <c r="CK312" s="164">
        <f t="shared" si="3701"/>
        <v>0</v>
      </c>
      <c r="CL312" s="160">
        <f t="shared" si="3702"/>
        <v>46327</v>
      </c>
      <c r="CM312" s="160">
        <f t="shared" si="3703"/>
        <v>46356</v>
      </c>
      <c r="CN312" s="164">
        <f t="shared" si="3704"/>
        <v>0</v>
      </c>
      <c r="CO312" s="160">
        <f t="shared" si="3705"/>
        <v>46357</v>
      </c>
      <c r="CP312" s="160">
        <f t="shared" si="3706"/>
        <v>46387</v>
      </c>
      <c r="CQ312" s="164">
        <f t="shared" si="3707"/>
        <v>0</v>
      </c>
    </row>
    <row r="313" s="86" customFormat="1" ht="24" customHeight="1" outlineLevel="4" spans="1:95">
      <c r="A313" s="125"/>
      <c r="B313" s="126"/>
      <c r="C313" s="127"/>
      <c r="D313" s="125"/>
      <c r="E313" s="126"/>
      <c r="F313" s="126"/>
      <c r="G313" s="126"/>
      <c r="H313" s="128"/>
      <c r="I313" s="128"/>
      <c r="J313" s="128">
        <f t="shared" si="3131"/>
        <v>0</v>
      </c>
      <c r="K313" s="128">
        <f t="shared" si="3708"/>
        <v>4</v>
      </c>
      <c r="L313" s="153"/>
      <c r="M313" s="154">
        <f>IFERROR(VLOOKUP($L313,'2-2 引出数据_合同数据仓库'!$B$2:$BP$10000,3,FALSE),0)</f>
        <v>0</v>
      </c>
      <c r="N313" s="128"/>
      <c r="O313" s="154">
        <f>IFERROR(VLOOKUP((LEFT(VLOOKUP($L313,'2-2 引出数据_合同数据仓库'!$B$2:$BP$10000,64,FALSE),15)&amp;(RIGHT(VLOOKUP($L313,'2-2 引出数据_合同数据仓库'!$B$2:$BP$10000,64,FALSE),4)+1)),'2-2 引出数据_合同数据仓库'!$B$2:$BP$10000,3,FALSE),0)</f>
        <v>0</v>
      </c>
      <c r="P313" s="128"/>
      <c r="Q313" s="128">
        <f>IFERROR(VLOOKUP($L313,'2-2 引出数据_合同数据仓库'!$B$2:$BP$10000,28,FALSE),0)</f>
        <v>0</v>
      </c>
      <c r="R313" s="128">
        <f>IFERROR(VLOOKUP($L313,'2-2 引出数据_合同数据仓库'!$B$2:$BP$10000,29,FALSE),0)</f>
        <v>0</v>
      </c>
      <c r="S313" s="128">
        <f>IFERROR(VLOOKUP($L313,'2-2 引出数据_合同数据仓库'!$B$2:$BP$10000,4,FALSE),0)</f>
        <v>0</v>
      </c>
      <c r="T313" s="128"/>
      <c r="U313" s="128">
        <f>IFERROR(VLOOKUP($L313,'2-2 引出数据_合同数据仓库'!$B$2:$BP$10000,15,FALSE),0)</f>
        <v>0</v>
      </c>
      <c r="V313" s="128">
        <f t="shared" si="3637"/>
        <v>0</v>
      </c>
      <c r="W313" s="128"/>
      <c r="X313" s="160">
        <v>45658</v>
      </c>
      <c r="Y313" s="160">
        <f t="shared" si="3638"/>
        <v>45688</v>
      </c>
      <c r="Z313" s="164">
        <f t="shared" si="3639"/>
        <v>0</v>
      </c>
      <c r="AA313" s="160">
        <f t="shared" si="3640"/>
        <v>45689</v>
      </c>
      <c r="AB313" s="160">
        <f t="shared" si="3641"/>
        <v>45716</v>
      </c>
      <c r="AC313" s="164">
        <f t="shared" si="3642"/>
        <v>0</v>
      </c>
      <c r="AD313" s="160">
        <f t="shared" si="3643"/>
        <v>45717</v>
      </c>
      <c r="AE313" s="160">
        <f t="shared" si="3644"/>
        <v>45747</v>
      </c>
      <c r="AF313" s="164">
        <f t="shared" si="3645"/>
        <v>0</v>
      </c>
      <c r="AG313" s="160">
        <f t="shared" si="3646"/>
        <v>45748</v>
      </c>
      <c r="AH313" s="160">
        <f t="shared" si="3647"/>
        <v>45777</v>
      </c>
      <c r="AI313" s="164">
        <f t="shared" si="3648"/>
        <v>0</v>
      </c>
      <c r="AJ313" s="160">
        <f t="shared" si="3649"/>
        <v>45778</v>
      </c>
      <c r="AK313" s="160">
        <f t="shared" si="3650"/>
        <v>45808</v>
      </c>
      <c r="AL313" s="164">
        <f t="shared" si="3651"/>
        <v>0</v>
      </c>
      <c r="AM313" s="160">
        <f t="shared" si="3652"/>
        <v>45809</v>
      </c>
      <c r="AN313" s="160">
        <f t="shared" si="3653"/>
        <v>45838</v>
      </c>
      <c r="AO313" s="164">
        <f t="shared" si="3654"/>
        <v>0</v>
      </c>
      <c r="AP313" s="160">
        <f t="shared" si="3655"/>
        <v>45839</v>
      </c>
      <c r="AQ313" s="160">
        <f t="shared" si="3656"/>
        <v>45869</v>
      </c>
      <c r="AR313" s="164">
        <f t="shared" si="3657"/>
        <v>0</v>
      </c>
      <c r="AS313" s="160">
        <f t="shared" si="3658"/>
        <v>45870</v>
      </c>
      <c r="AT313" s="160">
        <f t="shared" si="3659"/>
        <v>45900</v>
      </c>
      <c r="AU313" s="164">
        <f t="shared" si="3660"/>
        <v>0</v>
      </c>
      <c r="AV313" s="160">
        <f t="shared" si="3661"/>
        <v>45901</v>
      </c>
      <c r="AW313" s="160">
        <f t="shared" si="3662"/>
        <v>45930</v>
      </c>
      <c r="AX313" s="164">
        <f t="shared" si="3663"/>
        <v>0</v>
      </c>
      <c r="AY313" s="160">
        <f t="shared" si="3664"/>
        <v>45931</v>
      </c>
      <c r="AZ313" s="160">
        <f t="shared" si="3665"/>
        <v>45961</v>
      </c>
      <c r="BA313" s="164">
        <f t="shared" si="3666"/>
        <v>0</v>
      </c>
      <c r="BB313" s="160">
        <f t="shared" si="3667"/>
        <v>45962</v>
      </c>
      <c r="BC313" s="160">
        <f t="shared" si="3668"/>
        <v>45991</v>
      </c>
      <c r="BD313" s="164">
        <f t="shared" si="3669"/>
        <v>0</v>
      </c>
      <c r="BE313" s="160">
        <f t="shared" si="3670"/>
        <v>45992</v>
      </c>
      <c r="BF313" s="160">
        <f t="shared" si="3671"/>
        <v>46022</v>
      </c>
      <c r="BG313" s="164">
        <f t="shared" si="3672"/>
        <v>0</v>
      </c>
      <c r="BH313" s="160">
        <v>46023</v>
      </c>
      <c r="BI313" s="160">
        <f t="shared" si="3673"/>
        <v>46053</v>
      </c>
      <c r="BJ313" s="164">
        <f t="shared" si="3674"/>
        <v>0</v>
      </c>
      <c r="BK313" s="160">
        <f t="shared" si="3675"/>
        <v>46054</v>
      </c>
      <c r="BL313" s="160">
        <f t="shared" si="3676"/>
        <v>46081</v>
      </c>
      <c r="BM313" s="164">
        <f t="shared" si="3677"/>
        <v>0</v>
      </c>
      <c r="BN313" s="160">
        <f t="shared" si="3678"/>
        <v>46082</v>
      </c>
      <c r="BO313" s="160">
        <f t="shared" si="3679"/>
        <v>46112</v>
      </c>
      <c r="BP313" s="164">
        <f t="shared" si="3680"/>
        <v>0</v>
      </c>
      <c r="BQ313" s="160">
        <f t="shared" si="3681"/>
        <v>46113</v>
      </c>
      <c r="BR313" s="160">
        <f t="shared" si="3682"/>
        <v>46142</v>
      </c>
      <c r="BS313" s="164">
        <f t="shared" si="3683"/>
        <v>0</v>
      </c>
      <c r="BT313" s="160">
        <f t="shared" si="3684"/>
        <v>46143</v>
      </c>
      <c r="BU313" s="160">
        <f t="shared" si="3685"/>
        <v>46173</v>
      </c>
      <c r="BV313" s="164">
        <f t="shared" si="3686"/>
        <v>0</v>
      </c>
      <c r="BW313" s="160">
        <f t="shared" si="3687"/>
        <v>46174</v>
      </c>
      <c r="BX313" s="160">
        <f t="shared" si="3688"/>
        <v>46203</v>
      </c>
      <c r="BY313" s="164">
        <f t="shared" si="3689"/>
        <v>0</v>
      </c>
      <c r="BZ313" s="160">
        <f t="shared" si="3690"/>
        <v>46204</v>
      </c>
      <c r="CA313" s="160">
        <f t="shared" si="3691"/>
        <v>46234</v>
      </c>
      <c r="CB313" s="164">
        <f t="shared" si="3692"/>
        <v>0</v>
      </c>
      <c r="CC313" s="160">
        <f t="shared" si="3693"/>
        <v>46235</v>
      </c>
      <c r="CD313" s="160">
        <f t="shared" si="3694"/>
        <v>46265</v>
      </c>
      <c r="CE313" s="164">
        <f t="shared" si="3695"/>
        <v>0</v>
      </c>
      <c r="CF313" s="160">
        <f t="shared" si="3696"/>
        <v>46266</v>
      </c>
      <c r="CG313" s="160">
        <f t="shared" si="3697"/>
        <v>46295</v>
      </c>
      <c r="CH313" s="164">
        <f t="shared" si="3698"/>
        <v>0</v>
      </c>
      <c r="CI313" s="160">
        <f t="shared" si="3699"/>
        <v>46296</v>
      </c>
      <c r="CJ313" s="160">
        <f t="shared" si="3700"/>
        <v>46326</v>
      </c>
      <c r="CK313" s="164">
        <f t="shared" si="3701"/>
        <v>0</v>
      </c>
      <c r="CL313" s="160">
        <f t="shared" si="3702"/>
        <v>46327</v>
      </c>
      <c r="CM313" s="160">
        <f t="shared" si="3703"/>
        <v>46356</v>
      </c>
      <c r="CN313" s="164">
        <f t="shared" si="3704"/>
        <v>0</v>
      </c>
      <c r="CO313" s="160">
        <f t="shared" si="3705"/>
        <v>46357</v>
      </c>
      <c r="CP313" s="160">
        <f t="shared" si="3706"/>
        <v>46387</v>
      </c>
      <c r="CQ313" s="164">
        <f t="shared" si="3707"/>
        <v>0</v>
      </c>
    </row>
    <row r="314" s="86" customFormat="1" ht="24" customHeight="1" outlineLevel="4" spans="1:95">
      <c r="A314" s="129" t="s">
        <v>2806</v>
      </c>
      <c r="B314" s="130"/>
      <c r="C314" s="130"/>
      <c r="D314" s="130"/>
      <c r="E314" s="130"/>
      <c r="F314" s="130"/>
      <c r="G314" s="131"/>
      <c r="H314" s="132"/>
      <c r="I314" s="132"/>
      <c r="J314" s="132"/>
      <c r="K314" s="132"/>
      <c r="L314" s="155"/>
      <c r="M314" s="155"/>
      <c r="N314" s="132"/>
      <c r="O314" s="132"/>
      <c r="P314" s="132"/>
      <c r="Q314" s="132"/>
      <c r="R314" s="132"/>
      <c r="S314" s="132"/>
      <c r="T314" s="132"/>
      <c r="U314" s="132"/>
      <c r="V314" s="132"/>
      <c r="W314" s="132"/>
      <c r="X314" s="132"/>
      <c r="Y314" s="132"/>
      <c r="Z314" s="132"/>
      <c r="AA314" s="132"/>
      <c r="AB314" s="132"/>
      <c r="AC314" s="132"/>
      <c r="AD314" s="132"/>
      <c r="AE314" s="132"/>
      <c r="AF314" s="132"/>
      <c r="AG314" s="132"/>
      <c r="AH314" s="132"/>
      <c r="AI314" s="132"/>
      <c r="AJ314" s="132"/>
      <c r="AK314" s="132"/>
      <c r="AL314" s="132"/>
      <c r="AM314" s="132"/>
      <c r="AN314" s="132"/>
      <c r="AO314" s="132"/>
      <c r="AP314" s="132"/>
      <c r="AQ314" s="132"/>
      <c r="AR314" s="132"/>
      <c r="AS314" s="132"/>
      <c r="AT314" s="132"/>
      <c r="AU314" s="132"/>
      <c r="AV314" s="132"/>
      <c r="AW314" s="132"/>
      <c r="AX314" s="132"/>
      <c r="AY314" s="132"/>
      <c r="AZ314" s="132"/>
      <c r="BA314" s="132"/>
      <c r="BB314" s="132"/>
      <c r="BC314" s="132"/>
      <c r="BD314" s="132"/>
      <c r="BE314" s="132"/>
      <c r="BF314" s="132"/>
      <c r="BG314" s="132"/>
      <c r="BH314" s="132"/>
      <c r="BI314" s="132"/>
      <c r="BJ314" s="132"/>
      <c r="BK314" s="132"/>
      <c r="BL314" s="132"/>
      <c r="BM314" s="132"/>
      <c r="BN314" s="132"/>
      <c r="BO314" s="132"/>
      <c r="BP314" s="132"/>
      <c r="BQ314" s="132"/>
      <c r="BR314" s="132"/>
      <c r="BS314" s="132"/>
      <c r="BT314" s="132"/>
      <c r="BU314" s="132"/>
      <c r="BV314" s="132"/>
      <c r="BW314" s="132"/>
      <c r="BX314" s="132"/>
      <c r="BY314" s="132"/>
      <c r="BZ314" s="132"/>
      <c r="CA314" s="132"/>
      <c r="CB314" s="132"/>
      <c r="CC314" s="132"/>
      <c r="CD314" s="132"/>
      <c r="CE314" s="132"/>
      <c r="CF314" s="132"/>
      <c r="CG314" s="132"/>
      <c r="CH314" s="132"/>
      <c r="CI314" s="132"/>
      <c r="CJ314" s="132"/>
      <c r="CK314" s="132"/>
      <c r="CL314" s="132"/>
      <c r="CM314" s="132"/>
      <c r="CN314" s="132"/>
      <c r="CO314" s="132"/>
      <c r="CP314" s="132"/>
      <c r="CQ314" s="132"/>
    </row>
    <row r="315" ht="24" customHeight="1" outlineLevel="3" spans="1:95">
      <c r="A315" s="121"/>
      <c r="B315" s="122" t="s">
        <v>784</v>
      </c>
      <c r="C315" s="123" t="s">
        <v>1247</v>
      </c>
      <c r="D315" s="121" t="s">
        <v>1248</v>
      </c>
      <c r="E315" s="122" t="s">
        <v>1249</v>
      </c>
      <c r="F315" s="122"/>
      <c r="G315" s="122" t="s">
        <v>928</v>
      </c>
      <c r="H315" s="124">
        <f>X315+AA315+AD315+AG315+AJ315+AM315+AP315+AS315+AV315+AY315+BB315+BE315</f>
        <v>0</v>
      </c>
      <c r="I315" s="124">
        <f>Y315+AB315+AE315+AH315+AK315+AN315+AQ315+AT315+AW315+AZ315+BC315+BF315</f>
        <v>0</v>
      </c>
      <c r="J315" s="124">
        <f t="shared" si="3131"/>
        <v>0</v>
      </c>
      <c r="K315" s="124"/>
      <c r="L315" s="152"/>
      <c r="M315" s="152"/>
      <c r="N315" s="124"/>
      <c r="O315" s="124"/>
      <c r="P315" s="124"/>
      <c r="Q315" s="124"/>
      <c r="R315" s="124"/>
      <c r="S315" s="124"/>
      <c r="T315" s="124"/>
      <c r="U315" s="124"/>
      <c r="V315" s="124"/>
      <c r="W315" s="124"/>
      <c r="X315" s="124">
        <f>VLOOKUP($C315,'1 预算编制表单'!$C:$BJ,27,FALSE)</f>
        <v>0</v>
      </c>
      <c r="Y315" s="124">
        <f>X315-Z315</f>
        <v>0</v>
      </c>
      <c r="Z315" s="124">
        <f>SUM(Z316:Z320)</f>
        <v>0</v>
      </c>
      <c r="AA315" s="124">
        <f>VLOOKUP($C315,'1 预算编制表单'!$C:$BJ,30,FALSE)</f>
        <v>0</v>
      </c>
      <c r="AB315" s="124">
        <f>AA315-AC315</f>
        <v>0</v>
      </c>
      <c r="AC315" s="124">
        <f>SUM(AC316:AC320)</f>
        <v>0</v>
      </c>
      <c r="AD315" s="124">
        <f>VLOOKUP($C315,'1 预算编制表单'!$C:$BJ,33,FALSE)</f>
        <v>0</v>
      </c>
      <c r="AE315" s="124">
        <f>AD315-AF315</f>
        <v>0</v>
      </c>
      <c r="AF315" s="124">
        <f>SUM(AF316:AF320)</f>
        <v>0</v>
      </c>
      <c r="AG315" s="124">
        <f>VLOOKUP($C315,'1 预算编制表单'!$C:$BJ,36,FALSE)</f>
        <v>0</v>
      </c>
      <c r="AH315" s="124">
        <f>AG315-AI315</f>
        <v>0</v>
      </c>
      <c r="AI315" s="124">
        <f>SUM(AI316:AI320)</f>
        <v>0</v>
      </c>
      <c r="AJ315" s="124">
        <f>VLOOKUP($C315,'1 预算编制表单'!$C:$BJ,39,FALSE)</f>
        <v>0</v>
      </c>
      <c r="AK315" s="124">
        <f>AJ315-AL315</f>
        <v>0</v>
      </c>
      <c r="AL315" s="124">
        <f>SUM(AL316:AL320)</f>
        <v>0</v>
      </c>
      <c r="AM315" s="124">
        <f>VLOOKUP($C315,'1 预算编制表单'!$C:$BJ,42,FALSE)</f>
        <v>0</v>
      </c>
      <c r="AN315" s="124">
        <f>AM315-AO315</f>
        <v>0</v>
      </c>
      <c r="AO315" s="124">
        <f>SUM(AO316:AO320)</f>
        <v>0</v>
      </c>
      <c r="AP315" s="124">
        <f>VLOOKUP($C315,'1 预算编制表单'!$C:$BJ,45,FALSE)</f>
        <v>0</v>
      </c>
      <c r="AQ315" s="124">
        <f>AP315-AR315</f>
        <v>0</v>
      </c>
      <c r="AR315" s="124">
        <f>SUM(AR316:AR320)</f>
        <v>0</v>
      </c>
      <c r="AS315" s="124">
        <f>VLOOKUP($C315,'1 预算编制表单'!$C:$BJ,48,FALSE)</f>
        <v>0</v>
      </c>
      <c r="AT315" s="124">
        <f>AS315-AU315</f>
        <v>0</v>
      </c>
      <c r="AU315" s="124">
        <f>SUM(AU316:AU320)</f>
        <v>0</v>
      </c>
      <c r="AV315" s="124">
        <f>VLOOKUP($C315,'1 预算编制表单'!$C:$BJ,51,FALSE)</f>
        <v>0</v>
      </c>
      <c r="AW315" s="124">
        <f>AV315-AX315</f>
        <v>0</v>
      </c>
      <c r="AX315" s="124">
        <f>SUM(AX316:AX320)</f>
        <v>0</v>
      </c>
      <c r="AY315" s="124">
        <f>VLOOKUP($C315,'1 预算编制表单'!$C:$BJ,54,FALSE)</f>
        <v>0</v>
      </c>
      <c r="AZ315" s="124">
        <f>AY315-BA315</f>
        <v>0</v>
      </c>
      <c r="BA315" s="124">
        <f>SUM(BA316:BA320)</f>
        <v>0</v>
      </c>
      <c r="BB315" s="124">
        <f>VLOOKUP($C315,'1 预算编制表单'!$C:$BJ,57,FALSE)</f>
        <v>0</v>
      </c>
      <c r="BC315" s="124">
        <f>BB315-BD315</f>
        <v>0</v>
      </c>
      <c r="BD315" s="124">
        <f>SUM(BD316:BD320)</f>
        <v>0</v>
      </c>
      <c r="BE315" s="124">
        <f>VLOOKUP($C315,'1 预算编制表单'!$C:$BJ,60,FALSE)</f>
        <v>0</v>
      </c>
      <c r="BF315" s="124">
        <f>BE315-BG315</f>
        <v>0</v>
      </c>
      <c r="BG315" s="124">
        <f>SUM(BG316:BG320)</f>
        <v>0</v>
      </c>
      <c r="BH315" s="124">
        <f>VLOOKUP($C315,'1 预算编制表单'!$C:$BJ,27,FALSE)</f>
        <v>0</v>
      </c>
      <c r="BI315" s="124">
        <f>BH315-BJ315</f>
        <v>0</v>
      </c>
      <c r="BJ315" s="124">
        <f>SUM(BJ316:BJ320)</f>
        <v>0</v>
      </c>
      <c r="BK315" s="124">
        <f>VLOOKUP($C315,'1 预算编制表单'!$C:$BJ,30,FALSE)</f>
        <v>0</v>
      </c>
      <c r="BL315" s="124">
        <f>BK315-BM315</f>
        <v>0</v>
      </c>
      <c r="BM315" s="124">
        <f>SUM(BM316:BM320)</f>
        <v>0</v>
      </c>
      <c r="BN315" s="124">
        <f>VLOOKUP($C315,'1 预算编制表单'!$C:$BJ,33,FALSE)</f>
        <v>0</v>
      </c>
      <c r="BO315" s="124">
        <f>BN315-BP315</f>
        <v>0</v>
      </c>
      <c r="BP315" s="124">
        <f>SUM(BP316:BP320)</f>
        <v>0</v>
      </c>
      <c r="BQ315" s="124">
        <f>VLOOKUP($C315,'1 预算编制表单'!$C:$BJ,36,FALSE)</f>
        <v>0</v>
      </c>
      <c r="BR315" s="124">
        <f>BQ315-BS315</f>
        <v>0</v>
      </c>
      <c r="BS315" s="124">
        <f>SUM(BS316:BS320)</f>
        <v>0</v>
      </c>
      <c r="BT315" s="124">
        <f>VLOOKUP($C315,'1 预算编制表单'!$C:$BJ,39,FALSE)</f>
        <v>0</v>
      </c>
      <c r="BU315" s="124">
        <f>BT315-BV315</f>
        <v>0</v>
      </c>
      <c r="BV315" s="124">
        <f>SUM(BV316:BV320)</f>
        <v>0</v>
      </c>
      <c r="BW315" s="124">
        <f>VLOOKUP($C315,'1 预算编制表单'!$C:$BJ,42,FALSE)</f>
        <v>0</v>
      </c>
      <c r="BX315" s="124">
        <f>BW315-BY315</f>
        <v>0</v>
      </c>
      <c r="BY315" s="124">
        <f>SUM(BY316:BY320)</f>
        <v>0</v>
      </c>
      <c r="BZ315" s="124">
        <f>VLOOKUP($C315,'1 预算编制表单'!$C:$BJ,45,FALSE)</f>
        <v>0</v>
      </c>
      <c r="CA315" s="124">
        <f>BZ315-CB315</f>
        <v>0</v>
      </c>
      <c r="CB315" s="124">
        <f>SUM(CB316:CB320)</f>
        <v>0</v>
      </c>
      <c r="CC315" s="124">
        <f>VLOOKUP($C315,'1 预算编制表单'!$C:$BJ,48,FALSE)</f>
        <v>0</v>
      </c>
      <c r="CD315" s="124">
        <f>CC315-CE315</f>
        <v>0</v>
      </c>
      <c r="CE315" s="124">
        <f>SUM(CE316:CE320)</f>
        <v>0</v>
      </c>
      <c r="CF315" s="124">
        <f>VLOOKUP($C315,'1 预算编制表单'!$C:$BJ,51,FALSE)</f>
        <v>0</v>
      </c>
      <c r="CG315" s="124">
        <f>CF315-CH315</f>
        <v>0</v>
      </c>
      <c r="CH315" s="124">
        <f>SUM(CH316:CH320)</f>
        <v>0</v>
      </c>
      <c r="CI315" s="124">
        <f>VLOOKUP($C315,'1 预算编制表单'!$C:$BJ,54,FALSE)</f>
        <v>0</v>
      </c>
      <c r="CJ315" s="124">
        <f>CI315-CK315</f>
        <v>0</v>
      </c>
      <c r="CK315" s="124">
        <f>SUM(CK316:CK320)</f>
        <v>0</v>
      </c>
      <c r="CL315" s="124">
        <f>VLOOKUP($C315,'1 预算编制表单'!$C:$BJ,57,FALSE)</f>
        <v>0</v>
      </c>
      <c r="CM315" s="124">
        <f>CL315-CN315</f>
        <v>0</v>
      </c>
      <c r="CN315" s="124">
        <f>SUM(CN316:CN320)</f>
        <v>0</v>
      </c>
      <c r="CO315" s="124">
        <f>VLOOKUP($C315,'1 预算编制表单'!$C:$BJ,60,FALSE)</f>
        <v>0</v>
      </c>
      <c r="CP315" s="124">
        <f>CO315-CQ315</f>
        <v>0</v>
      </c>
      <c r="CQ315" s="124">
        <f>SUM(CQ316:CQ320)</f>
        <v>0</v>
      </c>
    </row>
    <row r="316" s="86" customFormat="1" ht="24" customHeight="1" outlineLevel="4" spans="1:95">
      <c r="A316" s="125"/>
      <c r="B316" s="126"/>
      <c r="C316" s="127"/>
      <c r="D316" s="125"/>
      <c r="E316" s="126"/>
      <c r="F316" s="126"/>
      <c r="G316" s="126"/>
      <c r="H316" s="128"/>
      <c r="I316" s="128"/>
      <c r="J316" s="128">
        <f t="shared" si="3131"/>
        <v>0</v>
      </c>
      <c r="K316" s="128">
        <v>1</v>
      </c>
      <c r="L316" s="153"/>
      <c r="M316" s="154">
        <f>IFERROR(VLOOKUP($L316,'2-2 引出数据_合同数据仓库'!$B$2:$BP$10000,3,FALSE),0)</f>
        <v>0</v>
      </c>
      <c r="N316" s="128"/>
      <c r="O316" s="154">
        <f>IFERROR(VLOOKUP((LEFT(VLOOKUP($L316,'2-2 引出数据_合同数据仓库'!$B$2:$BP$10000,64,FALSE),15)&amp;(RIGHT(VLOOKUP($L316,'2-2 引出数据_合同数据仓库'!$B$2:$BP$10000,64,FALSE),4)+1)),'2-2 引出数据_合同数据仓库'!$B$2:$BP$10000,3,FALSE),0)</f>
        <v>0</v>
      </c>
      <c r="P316" s="128"/>
      <c r="Q316" s="128">
        <f>IFERROR(VLOOKUP($L316,'2-2 引出数据_合同数据仓库'!$B$2:$BP$10000,28,FALSE),0)</f>
        <v>0</v>
      </c>
      <c r="R316" s="128">
        <f>IFERROR(VLOOKUP($L316,'2-2 引出数据_合同数据仓库'!$B$2:$BP$10000,29,FALSE),0)</f>
        <v>0</v>
      </c>
      <c r="S316" s="128">
        <f>IFERROR(VLOOKUP($L316,'2-2 引出数据_合同数据仓库'!$B$2:$BP$10000,4,FALSE),0)</f>
        <v>0</v>
      </c>
      <c r="T316" s="128"/>
      <c r="U316" s="128">
        <f>IFERROR(VLOOKUP($L316,'2-2 引出数据_合同数据仓库'!$B$2:$BP$10000,15,FALSE),0)</f>
        <v>0</v>
      </c>
      <c r="V316" s="128">
        <f t="shared" ref="V316:V319" si="3709">U316/(S316-R316+1)*365</f>
        <v>0</v>
      </c>
      <c r="W316" s="128"/>
      <c r="X316" s="160">
        <v>45658</v>
      </c>
      <c r="Y316" s="160">
        <f t="shared" ref="Y316:Y319" si="3710">X316+30</f>
        <v>45688</v>
      </c>
      <c r="Z316" s="164">
        <f t="shared" ref="Z316:Z319" si="3711">IFERROR(IF(($R316-Y316)&gt;=0,0,IF(($S316-X316)&lt;0,0,IF(AND(($S316-Y316)&gt;0,(X316-$R316)&gt;0),$V316/365*(Y316-X316+1),IF(AND(($S316-Y316)&lt;=0,(X316-$R316)&gt;0),$V316/365*($S316-X316+1),$V316/365*(Y316-$R316+1))))),0)</f>
        <v>0</v>
      </c>
      <c r="AA316" s="160">
        <f t="shared" ref="AA316:AA319" si="3712">Y316+1</f>
        <v>45689</v>
      </c>
      <c r="AB316" s="160">
        <f t="shared" ref="AB316:AB319" si="3713">AA316+27</f>
        <v>45716</v>
      </c>
      <c r="AC316" s="164">
        <f t="shared" ref="AC316:AC319" si="3714">IFERROR(IF(($R316-AB316)&gt;=0,0,IF(($S316-AA316)&lt;0,0,IF(AND(($S316-AB316)&gt;0,(AA316-$R316)&gt;0),$V316/365*(AB316-AA316+1),IF(AND(($S316-AB316)&lt;=0,(AA316-$R316)&gt;0),$V316/365*($S316-AA316+1),$V316/365*(AB316-$R316+1))))),0)</f>
        <v>0</v>
      </c>
      <c r="AD316" s="160">
        <f t="shared" ref="AD316:AD319" si="3715">AB316+1</f>
        <v>45717</v>
      </c>
      <c r="AE316" s="160">
        <f t="shared" ref="AE316:AE319" si="3716">AD316+30</f>
        <v>45747</v>
      </c>
      <c r="AF316" s="164">
        <f t="shared" ref="AF316:AF319" si="3717">IFERROR(IF(($R316-AE316)&gt;=0,0,IF(($S316-AD316)&lt;0,0,IF(AND(($S316-AE316)&gt;0,(AD316-$R316)&gt;0),$V316/365*(AE316-AD316+1),IF(AND(($S316-AE316)&lt;=0,(AD316-$R316)&gt;0),$V316/365*($S316-AD316+1),$V316/365*(AE316-$R316+1))))),0)</f>
        <v>0</v>
      </c>
      <c r="AG316" s="160">
        <f t="shared" ref="AG316:AG319" si="3718">AE316+1</f>
        <v>45748</v>
      </c>
      <c r="AH316" s="160">
        <f t="shared" ref="AH316:AH319" si="3719">AG316+29</f>
        <v>45777</v>
      </c>
      <c r="AI316" s="164">
        <f t="shared" ref="AI316:AI319" si="3720">IFERROR(IF(($R316-AH316)&gt;=0,0,IF(($S316-AG316)&lt;0,0,IF(AND(($S316-AH316)&gt;0,(AG316-$R316)&gt;0),$V316/365*(AH316-AG316+1),IF(AND(($S316-AH316)&lt;=0,(AG316-$R316)&gt;0),$V316/365*($S316-AG316+1),$V316/365*(AH316-$R316+1))))),0)</f>
        <v>0</v>
      </c>
      <c r="AJ316" s="160">
        <f t="shared" ref="AJ316:AJ319" si="3721">AH316+1</f>
        <v>45778</v>
      </c>
      <c r="AK316" s="160">
        <f t="shared" ref="AK316:AK319" si="3722">AJ316+30</f>
        <v>45808</v>
      </c>
      <c r="AL316" s="164">
        <f t="shared" ref="AL316:AL319" si="3723">IFERROR(IF(($R316-AK316)&gt;=0,0,IF(($S316-AJ316)&lt;0,0,IF(AND(($S316-AK316)&gt;0,(AJ316-$R316)&gt;0),$V316/365*(AK316-AJ316+1),IF(AND(($S316-AK316)&lt;=0,(AJ316-$R316)&gt;0),$V316/365*($S316-AJ316+1),$V316/365*(AK316-$R316+1))))),0)</f>
        <v>0</v>
      </c>
      <c r="AM316" s="160">
        <f t="shared" ref="AM316:AM319" si="3724">AK316+1</f>
        <v>45809</v>
      </c>
      <c r="AN316" s="160">
        <f t="shared" ref="AN316:AN319" si="3725">AM316+29</f>
        <v>45838</v>
      </c>
      <c r="AO316" s="164">
        <f t="shared" ref="AO316:AO319" si="3726">IFERROR(IF(($R316-AN316)&gt;=0,0,IF(($S316-AM316)&lt;0,0,IF(AND(($S316-AN316)&gt;0,(AM316-$R316)&gt;0),$V316/365*(AN316-AM316+1),IF(AND(($S316-AN316)&lt;=0,(AM316-$R316)&gt;0),$V316/365*($S316-AM316+1),$V316/365*(AN316-$R316+1))))),0)</f>
        <v>0</v>
      </c>
      <c r="AP316" s="160">
        <f t="shared" ref="AP316:AP319" si="3727">AN316+1</f>
        <v>45839</v>
      </c>
      <c r="AQ316" s="160">
        <f t="shared" ref="AQ316:AQ319" si="3728">AP316+30</f>
        <v>45869</v>
      </c>
      <c r="AR316" s="164">
        <f t="shared" ref="AR316:AR319" si="3729">IFERROR(IF(($R316-AQ316)&gt;=0,0,IF(($S316-AP316)&lt;0,0,IF(AND(($S316-AQ316)&gt;0,(AP316-$R316)&gt;0),$V316/365*(AQ316-AP316+1),IF(AND(($S316-AQ316)&lt;=0,(AP316-$R316)&gt;0),$V316/365*($S316-AP316+1),$V316/365*(AQ316-$R316+1))))),0)</f>
        <v>0</v>
      </c>
      <c r="AS316" s="160">
        <f t="shared" ref="AS316:AS319" si="3730">AQ316+1</f>
        <v>45870</v>
      </c>
      <c r="AT316" s="160">
        <f t="shared" ref="AT316:AT319" si="3731">AS316+30</f>
        <v>45900</v>
      </c>
      <c r="AU316" s="164">
        <f t="shared" ref="AU316:AU319" si="3732">IFERROR(IF(($R316-AT316)&gt;=0,0,IF(($S316-AS316)&lt;0,0,IF(AND(($S316-AT316)&gt;0,(AS316-$R316)&gt;0),$V316/365*(AT316-AS316+1),IF(AND(($S316-AT316)&lt;=0,(AS316-$R316)&gt;0),$V316/365*($S316-AS316+1),$V316/365*(AT316-$R316+1))))),0)</f>
        <v>0</v>
      </c>
      <c r="AV316" s="160">
        <f t="shared" ref="AV316:AV319" si="3733">AT316+1</f>
        <v>45901</v>
      </c>
      <c r="AW316" s="160">
        <f t="shared" ref="AW316:AW319" si="3734">AV316+29</f>
        <v>45930</v>
      </c>
      <c r="AX316" s="164">
        <f t="shared" ref="AX316:AX319" si="3735">IFERROR(IF(($R316-AW316)&gt;=0,0,IF(($S316-AV316)&lt;0,0,IF(AND(($S316-AW316)&gt;0,(AV316-$R316)&gt;0),$V316/365*(AW316-AV316+1),IF(AND(($S316-AW316)&lt;=0,(AV316-$R316)&gt;0),$V316/365*($S316-AV316+1),$V316/365*(AW316-$R316+1))))),0)</f>
        <v>0</v>
      </c>
      <c r="AY316" s="160">
        <f t="shared" ref="AY316:AY319" si="3736">AW316+1</f>
        <v>45931</v>
      </c>
      <c r="AZ316" s="160">
        <f t="shared" ref="AZ316:AZ319" si="3737">AY316+30</f>
        <v>45961</v>
      </c>
      <c r="BA316" s="164">
        <f t="shared" ref="BA316:BA319" si="3738">IFERROR(IF(($R316-AZ316)&gt;=0,0,IF(($S316-AY316)&lt;0,0,IF(AND(($S316-AZ316)&gt;0,(AY316-$R316)&gt;0),$V316/365*(AZ316-AY316+1),IF(AND(($S316-AZ316)&lt;=0,(AY316-$R316)&gt;0),$V316/365*($S316-AY316+1),$V316/365*(AZ316-$R316+1))))),0)</f>
        <v>0</v>
      </c>
      <c r="BB316" s="160">
        <f t="shared" ref="BB316:BB319" si="3739">AZ316+1</f>
        <v>45962</v>
      </c>
      <c r="BC316" s="160">
        <f t="shared" ref="BC316:BC319" si="3740">BB316+29</f>
        <v>45991</v>
      </c>
      <c r="BD316" s="164">
        <f t="shared" ref="BD316:BD319" si="3741">IFERROR(IF(($R316-BC316)&gt;=0,0,IF(($S316-BB316)&lt;0,0,IF(AND(($S316-BC316)&gt;0,(BB316-$R316)&gt;0),$V316/365*(BC316-BB316+1),IF(AND(($S316-BC316)&lt;=0,(BB316-$R316)&gt;0),$V316/365*($S316-BB316+1),$V316/365*(BC316-$R316+1))))),0)</f>
        <v>0</v>
      </c>
      <c r="BE316" s="160">
        <f t="shared" ref="BE316:BE319" si="3742">BC316+1</f>
        <v>45992</v>
      </c>
      <c r="BF316" s="160">
        <f t="shared" ref="BF316:BF319" si="3743">BE316+30</f>
        <v>46022</v>
      </c>
      <c r="BG316" s="164">
        <f t="shared" ref="BG316:BG319" si="3744">IFERROR(IF(($R316-BF316)&gt;=0,0,IF(($S316-BE316)&lt;0,0,IF(AND(($S316-BF316)&gt;0,(BE316-$R316)&gt;0),$V316/365*(BF316-BE316+1),IF(AND(($S316-BF316)&lt;=0,(BE316-$R316)&gt;0),$V316/365*($S316-BE316+1),$V316/365*(BF316-$R316+1))))),0)</f>
        <v>0</v>
      </c>
      <c r="BH316" s="160">
        <v>46023</v>
      </c>
      <c r="BI316" s="160">
        <f t="shared" ref="BI316:BI319" si="3745">BH316+30</f>
        <v>46053</v>
      </c>
      <c r="BJ316" s="164">
        <f t="shared" ref="BJ316:BJ319" si="3746">IFERROR(IF(($R316-BI316)&gt;=0,0,IF(($S316-BH316)&lt;0,0,IF(AND(($S316-BI316)&gt;0,(BH316-$R316)&gt;0),$V316/365*(BI316-BH316+1),IF(AND(($S316-BI316)&lt;=0,(BH316-$R316)&gt;0),$V316/365*($S316-BH316+1),$V316/365*(BI316-$R316+1))))),0)</f>
        <v>0</v>
      </c>
      <c r="BK316" s="160">
        <f t="shared" ref="BK316:BK319" si="3747">BI316+1</f>
        <v>46054</v>
      </c>
      <c r="BL316" s="160">
        <f t="shared" ref="BL316:BL319" si="3748">BK316+27</f>
        <v>46081</v>
      </c>
      <c r="BM316" s="164">
        <f t="shared" ref="BM316:BM319" si="3749">IFERROR(IF(($R316-BL316)&gt;=0,0,IF(($S316-BK316)&lt;0,0,IF(AND(($S316-BL316)&gt;0,(BK316-$R316)&gt;0),$V316/365*(BL316-BK316+1),IF(AND(($S316-BL316)&lt;=0,(BK316-$R316)&gt;0),$V316/365*($S316-BK316+1),$V316/365*(BL316-$R316+1))))),0)</f>
        <v>0</v>
      </c>
      <c r="BN316" s="160">
        <f t="shared" ref="BN316:BN319" si="3750">BL316+1</f>
        <v>46082</v>
      </c>
      <c r="BO316" s="160">
        <f t="shared" ref="BO316:BO319" si="3751">BN316+30</f>
        <v>46112</v>
      </c>
      <c r="BP316" s="164">
        <f t="shared" ref="BP316:BP319" si="3752">IFERROR(IF(($R316-BO316)&gt;=0,0,IF(($S316-BN316)&lt;0,0,IF(AND(($S316-BO316)&gt;0,(BN316-$R316)&gt;0),$V316/365*(BO316-BN316+1),IF(AND(($S316-BO316)&lt;=0,(BN316-$R316)&gt;0),$V316/365*($S316-BN316+1),$V316/365*(BO316-$R316+1))))),0)</f>
        <v>0</v>
      </c>
      <c r="BQ316" s="160">
        <f t="shared" ref="BQ316:BQ319" si="3753">BO316+1</f>
        <v>46113</v>
      </c>
      <c r="BR316" s="160">
        <f t="shared" ref="BR316:BR319" si="3754">BQ316+29</f>
        <v>46142</v>
      </c>
      <c r="BS316" s="164">
        <f t="shared" ref="BS316:BS319" si="3755">IFERROR(IF(($R316-BR316)&gt;=0,0,IF(($S316-BQ316)&lt;0,0,IF(AND(($S316-BR316)&gt;0,(BQ316-$R316)&gt;0),$V316/365*(BR316-BQ316+1),IF(AND(($S316-BR316)&lt;=0,(BQ316-$R316)&gt;0),$V316/365*($S316-BQ316+1),$V316/365*(BR316-$R316+1))))),0)</f>
        <v>0</v>
      </c>
      <c r="BT316" s="160">
        <f t="shared" ref="BT316:BT319" si="3756">BR316+1</f>
        <v>46143</v>
      </c>
      <c r="BU316" s="160">
        <f t="shared" ref="BU316:BU319" si="3757">BT316+30</f>
        <v>46173</v>
      </c>
      <c r="BV316" s="164">
        <f t="shared" ref="BV316:BV319" si="3758">IFERROR(IF(($R316-BU316)&gt;=0,0,IF(($S316-BT316)&lt;0,0,IF(AND(($S316-BU316)&gt;0,(BT316-$R316)&gt;0),$V316/365*(BU316-BT316+1),IF(AND(($S316-BU316)&lt;=0,(BT316-$R316)&gt;0),$V316/365*($S316-BT316+1),$V316/365*(BU316-$R316+1))))),0)</f>
        <v>0</v>
      </c>
      <c r="BW316" s="160">
        <f t="shared" ref="BW316:BW319" si="3759">BU316+1</f>
        <v>46174</v>
      </c>
      <c r="BX316" s="160">
        <f t="shared" ref="BX316:BX319" si="3760">BW316+29</f>
        <v>46203</v>
      </c>
      <c r="BY316" s="164">
        <f t="shared" ref="BY316:BY319" si="3761">IFERROR(IF(($R316-BX316)&gt;=0,0,IF(($S316-BW316)&lt;0,0,IF(AND(($S316-BX316)&gt;0,(BW316-$R316)&gt;0),$V316/365*(BX316-BW316+1),IF(AND(($S316-BX316)&lt;=0,(BW316-$R316)&gt;0),$V316/365*($S316-BW316+1),$V316/365*(BX316-$R316+1))))),0)</f>
        <v>0</v>
      </c>
      <c r="BZ316" s="160">
        <f t="shared" ref="BZ316:BZ319" si="3762">BX316+1</f>
        <v>46204</v>
      </c>
      <c r="CA316" s="160">
        <f t="shared" ref="CA316:CA319" si="3763">BZ316+30</f>
        <v>46234</v>
      </c>
      <c r="CB316" s="164">
        <f t="shared" ref="CB316:CB319" si="3764">IFERROR(IF(($R316-CA316)&gt;=0,0,IF(($S316-BZ316)&lt;0,0,IF(AND(($S316-CA316)&gt;0,(BZ316-$R316)&gt;0),$V316/365*(CA316-BZ316+1),IF(AND(($S316-CA316)&lt;=0,(BZ316-$R316)&gt;0),$V316/365*($S316-BZ316+1),$V316/365*(CA316-$R316+1))))),0)</f>
        <v>0</v>
      </c>
      <c r="CC316" s="160">
        <f t="shared" ref="CC316:CC319" si="3765">CA316+1</f>
        <v>46235</v>
      </c>
      <c r="CD316" s="160">
        <f t="shared" ref="CD316:CD319" si="3766">CC316+30</f>
        <v>46265</v>
      </c>
      <c r="CE316" s="164">
        <f t="shared" ref="CE316:CE319" si="3767">IFERROR(IF(($R316-CD316)&gt;=0,0,IF(($S316-CC316)&lt;0,0,IF(AND(($S316-CD316)&gt;0,(CC316-$R316)&gt;0),$V316/365*(CD316-CC316+1),IF(AND(($S316-CD316)&lt;=0,(CC316-$R316)&gt;0),$V316/365*($S316-CC316+1),$V316/365*(CD316-$R316+1))))),0)</f>
        <v>0</v>
      </c>
      <c r="CF316" s="160">
        <f t="shared" ref="CF316:CF319" si="3768">CD316+1</f>
        <v>46266</v>
      </c>
      <c r="CG316" s="160">
        <f t="shared" ref="CG316:CG319" si="3769">CF316+29</f>
        <v>46295</v>
      </c>
      <c r="CH316" s="164">
        <f t="shared" ref="CH316:CH319" si="3770">IFERROR(IF(($R316-CG316)&gt;=0,0,IF(($S316-CF316)&lt;0,0,IF(AND(($S316-CG316)&gt;0,(CF316-$R316)&gt;0),$V316/365*(CG316-CF316+1),IF(AND(($S316-CG316)&lt;=0,(CF316-$R316)&gt;0),$V316/365*($S316-CF316+1),$V316/365*(CG316-$R316+1))))),0)</f>
        <v>0</v>
      </c>
      <c r="CI316" s="160">
        <f t="shared" ref="CI316:CI319" si="3771">CG316+1</f>
        <v>46296</v>
      </c>
      <c r="CJ316" s="160">
        <f t="shared" ref="CJ316:CJ319" si="3772">CI316+30</f>
        <v>46326</v>
      </c>
      <c r="CK316" s="164">
        <f t="shared" ref="CK316:CK319" si="3773">IFERROR(IF(($R316-CJ316)&gt;=0,0,IF(($S316-CI316)&lt;0,0,IF(AND(($S316-CJ316)&gt;0,(CI316-$R316)&gt;0),$V316/365*(CJ316-CI316+1),IF(AND(($S316-CJ316)&lt;=0,(CI316-$R316)&gt;0),$V316/365*($S316-CI316+1),$V316/365*(CJ316-$R316+1))))),0)</f>
        <v>0</v>
      </c>
      <c r="CL316" s="160">
        <f t="shared" ref="CL316:CL319" si="3774">CJ316+1</f>
        <v>46327</v>
      </c>
      <c r="CM316" s="160">
        <f t="shared" ref="CM316:CM319" si="3775">CL316+29</f>
        <v>46356</v>
      </c>
      <c r="CN316" s="164">
        <f t="shared" ref="CN316:CN319" si="3776">IFERROR(IF(($R316-CM316)&gt;=0,0,IF(($S316-CL316)&lt;0,0,IF(AND(($S316-CM316)&gt;0,(CL316-$R316)&gt;0),$V316/365*(CM316-CL316+1),IF(AND(($S316-CM316)&lt;=0,(CL316-$R316)&gt;0),$V316/365*($S316-CL316+1),$V316/365*(CM316-$R316+1))))),0)</f>
        <v>0</v>
      </c>
      <c r="CO316" s="160">
        <f t="shared" ref="CO316:CO319" si="3777">CM316+1</f>
        <v>46357</v>
      </c>
      <c r="CP316" s="160">
        <f t="shared" ref="CP316:CP319" si="3778">CO316+30</f>
        <v>46387</v>
      </c>
      <c r="CQ316" s="164">
        <f t="shared" ref="CQ316:CQ319" si="3779">IFERROR(IF(($R316-CP316)&gt;=0,0,IF(($S316-CO316)&lt;0,0,IF(AND(($S316-CP316)&gt;0,(CO316-$R316)&gt;0),$V316/365*(CP316-CO316+1),IF(AND(($S316-CP316)&lt;=0,(CO316-$R316)&gt;0),$V316/365*($S316-CO316+1),$V316/365*(CP316-$R316+1))))),0)</f>
        <v>0</v>
      </c>
    </row>
    <row r="317" s="86" customFormat="1" ht="24" customHeight="1" outlineLevel="4" spans="1:95">
      <c r="A317" s="125"/>
      <c r="B317" s="126"/>
      <c r="C317" s="127"/>
      <c r="D317" s="125"/>
      <c r="E317" s="126"/>
      <c r="F317" s="126"/>
      <c r="G317" s="126"/>
      <c r="H317" s="128"/>
      <c r="I317" s="128"/>
      <c r="J317" s="128">
        <f t="shared" si="3131"/>
        <v>0</v>
      </c>
      <c r="K317" s="128">
        <f t="shared" ref="K317:K319" si="3780">K316+1</f>
        <v>2</v>
      </c>
      <c r="L317" s="153"/>
      <c r="M317" s="154">
        <f>IFERROR(VLOOKUP($L317,'2-2 引出数据_合同数据仓库'!$B$2:$BP$10000,3,FALSE),0)</f>
        <v>0</v>
      </c>
      <c r="N317" s="128"/>
      <c r="O317" s="154">
        <f>IFERROR(VLOOKUP((LEFT(VLOOKUP($L317,'2-2 引出数据_合同数据仓库'!$B$2:$BP$10000,64,FALSE),15)&amp;(RIGHT(VLOOKUP($L317,'2-2 引出数据_合同数据仓库'!$B$2:$BP$10000,64,FALSE),4)+1)),'2-2 引出数据_合同数据仓库'!$B$2:$BP$10000,3,FALSE),0)</f>
        <v>0</v>
      </c>
      <c r="P317" s="128"/>
      <c r="Q317" s="128">
        <f>IFERROR(VLOOKUP($L317,'2-2 引出数据_合同数据仓库'!$B$2:$BP$10000,28,FALSE),0)</f>
        <v>0</v>
      </c>
      <c r="R317" s="128">
        <f>IFERROR(VLOOKUP($L317,'2-2 引出数据_合同数据仓库'!$B$2:$BP$10000,29,FALSE),0)</f>
        <v>0</v>
      </c>
      <c r="S317" s="128">
        <f>IFERROR(VLOOKUP($L317,'2-2 引出数据_合同数据仓库'!$B$2:$BP$10000,4,FALSE),0)</f>
        <v>0</v>
      </c>
      <c r="T317" s="128"/>
      <c r="U317" s="128">
        <f>IFERROR(VLOOKUP($L317,'2-2 引出数据_合同数据仓库'!$B$2:$BP$10000,15,FALSE),0)</f>
        <v>0</v>
      </c>
      <c r="V317" s="128">
        <f t="shared" si="3709"/>
        <v>0</v>
      </c>
      <c r="W317" s="128"/>
      <c r="X317" s="160">
        <v>45658</v>
      </c>
      <c r="Y317" s="160">
        <f t="shared" si="3710"/>
        <v>45688</v>
      </c>
      <c r="Z317" s="164">
        <f t="shared" si="3711"/>
        <v>0</v>
      </c>
      <c r="AA317" s="160">
        <f t="shared" si="3712"/>
        <v>45689</v>
      </c>
      <c r="AB317" s="160">
        <f t="shared" si="3713"/>
        <v>45716</v>
      </c>
      <c r="AC317" s="164">
        <f t="shared" si="3714"/>
        <v>0</v>
      </c>
      <c r="AD317" s="160">
        <f t="shared" si="3715"/>
        <v>45717</v>
      </c>
      <c r="AE317" s="160">
        <f t="shared" si="3716"/>
        <v>45747</v>
      </c>
      <c r="AF317" s="164">
        <f t="shared" si="3717"/>
        <v>0</v>
      </c>
      <c r="AG317" s="160">
        <f t="shared" si="3718"/>
        <v>45748</v>
      </c>
      <c r="AH317" s="160">
        <f t="shared" si="3719"/>
        <v>45777</v>
      </c>
      <c r="AI317" s="164">
        <f t="shared" si="3720"/>
        <v>0</v>
      </c>
      <c r="AJ317" s="160">
        <f t="shared" si="3721"/>
        <v>45778</v>
      </c>
      <c r="AK317" s="160">
        <f t="shared" si="3722"/>
        <v>45808</v>
      </c>
      <c r="AL317" s="164">
        <f t="shared" si="3723"/>
        <v>0</v>
      </c>
      <c r="AM317" s="160">
        <f t="shared" si="3724"/>
        <v>45809</v>
      </c>
      <c r="AN317" s="160">
        <f t="shared" si="3725"/>
        <v>45838</v>
      </c>
      <c r="AO317" s="164">
        <f t="shared" si="3726"/>
        <v>0</v>
      </c>
      <c r="AP317" s="160">
        <f t="shared" si="3727"/>
        <v>45839</v>
      </c>
      <c r="AQ317" s="160">
        <f t="shared" si="3728"/>
        <v>45869</v>
      </c>
      <c r="AR317" s="164">
        <f t="shared" si="3729"/>
        <v>0</v>
      </c>
      <c r="AS317" s="160">
        <f t="shared" si="3730"/>
        <v>45870</v>
      </c>
      <c r="AT317" s="160">
        <f t="shared" si="3731"/>
        <v>45900</v>
      </c>
      <c r="AU317" s="164">
        <f t="shared" si="3732"/>
        <v>0</v>
      </c>
      <c r="AV317" s="160">
        <f t="shared" si="3733"/>
        <v>45901</v>
      </c>
      <c r="AW317" s="160">
        <f t="shared" si="3734"/>
        <v>45930</v>
      </c>
      <c r="AX317" s="164">
        <f t="shared" si="3735"/>
        <v>0</v>
      </c>
      <c r="AY317" s="160">
        <f t="shared" si="3736"/>
        <v>45931</v>
      </c>
      <c r="AZ317" s="160">
        <f t="shared" si="3737"/>
        <v>45961</v>
      </c>
      <c r="BA317" s="164">
        <f t="shared" si="3738"/>
        <v>0</v>
      </c>
      <c r="BB317" s="160">
        <f t="shared" si="3739"/>
        <v>45962</v>
      </c>
      <c r="BC317" s="160">
        <f t="shared" si="3740"/>
        <v>45991</v>
      </c>
      <c r="BD317" s="164">
        <f t="shared" si="3741"/>
        <v>0</v>
      </c>
      <c r="BE317" s="160">
        <f t="shared" si="3742"/>
        <v>45992</v>
      </c>
      <c r="BF317" s="160">
        <f t="shared" si="3743"/>
        <v>46022</v>
      </c>
      <c r="BG317" s="164">
        <f t="shared" si="3744"/>
        <v>0</v>
      </c>
      <c r="BH317" s="160">
        <v>46023</v>
      </c>
      <c r="BI317" s="160">
        <f t="shared" si="3745"/>
        <v>46053</v>
      </c>
      <c r="BJ317" s="164">
        <f t="shared" si="3746"/>
        <v>0</v>
      </c>
      <c r="BK317" s="160">
        <f t="shared" si="3747"/>
        <v>46054</v>
      </c>
      <c r="BL317" s="160">
        <f t="shared" si="3748"/>
        <v>46081</v>
      </c>
      <c r="BM317" s="164">
        <f t="shared" si="3749"/>
        <v>0</v>
      </c>
      <c r="BN317" s="160">
        <f t="shared" si="3750"/>
        <v>46082</v>
      </c>
      <c r="BO317" s="160">
        <f t="shared" si="3751"/>
        <v>46112</v>
      </c>
      <c r="BP317" s="164">
        <f t="shared" si="3752"/>
        <v>0</v>
      </c>
      <c r="BQ317" s="160">
        <f t="shared" si="3753"/>
        <v>46113</v>
      </c>
      <c r="BR317" s="160">
        <f t="shared" si="3754"/>
        <v>46142</v>
      </c>
      <c r="BS317" s="164">
        <f t="shared" si="3755"/>
        <v>0</v>
      </c>
      <c r="BT317" s="160">
        <f t="shared" si="3756"/>
        <v>46143</v>
      </c>
      <c r="BU317" s="160">
        <f t="shared" si="3757"/>
        <v>46173</v>
      </c>
      <c r="BV317" s="164">
        <f t="shared" si="3758"/>
        <v>0</v>
      </c>
      <c r="BW317" s="160">
        <f t="shared" si="3759"/>
        <v>46174</v>
      </c>
      <c r="BX317" s="160">
        <f t="shared" si="3760"/>
        <v>46203</v>
      </c>
      <c r="BY317" s="164">
        <f t="shared" si="3761"/>
        <v>0</v>
      </c>
      <c r="BZ317" s="160">
        <f t="shared" si="3762"/>
        <v>46204</v>
      </c>
      <c r="CA317" s="160">
        <f t="shared" si="3763"/>
        <v>46234</v>
      </c>
      <c r="CB317" s="164">
        <f t="shared" si="3764"/>
        <v>0</v>
      </c>
      <c r="CC317" s="160">
        <f t="shared" si="3765"/>
        <v>46235</v>
      </c>
      <c r="CD317" s="160">
        <f t="shared" si="3766"/>
        <v>46265</v>
      </c>
      <c r="CE317" s="164">
        <f t="shared" si="3767"/>
        <v>0</v>
      </c>
      <c r="CF317" s="160">
        <f t="shared" si="3768"/>
        <v>46266</v>
      </c>
      <c r="CG317" s="160">
        <f t="shared" si="3769"/>
        <v>46295</v>
      </c>
      <c r="CH317" s="164">
        <f t="shared" si="3770"/>
        <v>0</v>
      </c>
      <c r="CI317" s="160">
        <f t="shared" si="3771"/>
        <v>46296</v>
      </c>
      <c r="CJ317" s="160">
        <f t="shared" si="3772"/>
        <v>46326</v>
      </c>
      <c r="CK317" s="164">
        <f t="shared" si="3773"/>
        <v>0</v>
      </c>
      <c r="CL317" s="160">
        <f t="shared" si="3774"/>
        <v>46327</v>
      </c>
      <c r="CM317" s="160">
        <f t="shared" si="3775"/>
        <v>46356</v>
      </c>
      <c r="CN317" s="164">
        <f t="shared" si="3776"/>
        <v>0</v>
      </c>
      <c r="CO317" s="160">
        <f t="shared" si="3777"/>
        <v>46357</v>
      </c>
      <c r="CP317" s="160">
        <f t="shared" si="3778"/>
        <v>46387</v>
      </c>
      <c r="CQ317" s="164">
        <f t="shared" si="3779"/>
        <v>0</v>
      </c>
    </row>
    <row r="318" s="86" customFormat="1" ht="24" customHeight="1" outlineLevel="4" spans="1:95">
      <c r="A318" s="125"/>
      <c r="B318" s="126"/>
      <c r="C318" s="127"/>
      <c r="D318" s="125"/>
      <c r="E318" s="126"/>
      <c r="F318" s="126"/>
      <c r="G318" s="126"/>
      <c r="H318" s="128"/>
      <c r="I318" s="128"/>
      <c r="J318" s="128">
        <f t="shared" si="3131"/>
        <v>0</v>
      </c>
      <c r="K318" s="128">
        <f t="shared" si="3780"/>
        <v>3</v>
      </c>
      <c r="L318" s="153"/>
      <c r="M318" s="154">
        <f>IFERROR(VLOOKUP($L318,'2-2 引出数据_合同数据仓库'!$B$2:$BP$10000,3,FALSE),0)</f>
        <v>0</v>
      </c>
      <c r="N318" s="128"/>
      <c r="O318" s="154">
        <f>IFERROR(VLOOKUP((LEFT(VLOOKUP($L318,'2-2 引出数据_合同数据仓库'!$B$2:$BP$10000,64,FALSE),15)&amp;(RIGHT(VLOOKUP($L318,'2-2 引出数据_合同数据仓库'!$B$2:$BP$10000,64,FALSE),4)+1)),'2-2 引出数据_合同数据仓库'!$B$2:$BP$10000,3,FALSE),0)</f>
        <v>0</v>
      </c>
      <c r="P318" s="128"/>
      <c r="Q318" s="128">
        <f>IFERROR(VLOOKUP($L318,'2-2 引出数据_合同数据仓库'!$B$2:$BP$10000,28,FALSE),0)</f>
        <v>0</v>
      </c>
      <c r="R318" s="128">
        <f>IFERROR(VLOOKUP($L318,'2-2 引出数据_合同数据仓库'!$B$2:$BP$10000,29,FALSE),0)</f>
        <v>0</v>
      </c>
      <c r="S318" s="128">
        <f>IFERROR(VLOOKUP($L318,'2-2 引出数据_合同数据仓库'!$B$2:$BP$10000,4,FALSE),0)</f>
        <v>0</v>
      </c>
      <c r="T318" s="128"/>
      <c r="U318" s="128">
        <f>IFERROR(VLOOKUP($L318,'2-2 引出数据_合同数据仓库'!$B$2:$BP$10000,15,FALSE),0)</f>
        <v>0</v>
      </c>
      <c r="V318" s="128">
        <f t="shared" si="3709"/>
        <v>0</v>
      </c>
      <c r="W318" s="128"/>
      <c r="X318" s="160">
        <v>45658</v>
      </c>
      <c r="Y318" s="160">
        <f t="shared" si="3710"/>
        <v>45688</v>
      </c>
      <c r="Z318" s="164">
        <f t="shared" si="3711"/>
        <v>0</v>
      </c>
      <c r="AA318" s="160">
        <f t="shared" si="3712"/>
        <v>45689</v>
      </c>
      <c r="AB318" s="160">
        <f t="shared" si="3713"/>
        <v>45716</v>
      </c>
      <c r="AC318" s="164">
        <f t="shared" si="3714"/>
        <v>0</v>
      </c>
      <c r="AD318" s="160">
        <f t="shared" si="3715"/>
        <v>45717</v>
      </c>
      <c r="AE318" s="160">
        <f t="shared" si="3716"/>
        <v>45747</v>
      </c>
      <c r="AF318" s="164">
        <f t="shared" si="3717"/>
        <v>0</v>
      </c>
      <c r="AG318" s="160">
        <f t="shared" si="3718"/>
        <v>45748</v>
      </c>
      <c r="AH318" s="160">
        <f t="shared" si="3719"/>
        <v>45777</v>
      </c>
      <c r="AI318" s="164">
        <f t="shared" si="3720"/>
        <v>0</v>
      </c>
      <c r="AJ318" s="160">
        <f t="shared" si="3721"/>
        <v>45778</v>
      </c>
      <c r="AK318" s="160">
        <f t="shared" si="3722"/>
        <v>45808</v>
      </c>
      <c r="AL318" s="164">
        <f t="shared" si="3723"/>
        <v>0</v>
      </c>
      <c r="AM318" s="160">
        <f t="shared" si="3724"/>
        <v>45809</v>
      </c>
      <c r="AN318" s="160">
        <f t="shared" si="3725"/>
        <v>45838</v>
      </c>
      <c r="AO318" s="164">
        <f t="shared" si="3726"/>
        <v>0</v>
      </c>
      <c r="AP318" s="160">
        <f t="shared" si="3727"/>
        <v>45839</v>
      </c>
      <c r="AQ318" s="160">
        <f t="shared" si="3728"/>
        <v>45869</v>
      </c>
      <c r="AR318" s="164">
        <f t="shared" si="3729"/>
        <v>0</v>
      </c>
      <c r="AS318" s="160">
        <f t="shared" si="3730"/>
        <v>45870</v>
      </c>
      <c r="AT318" s="160">
        <f t="shared" si="3731"/>
        <v>45900</v>
      </c>
      <c r="AU318" s="164">
        <f t="shared" si="3732"/>
        <v>0</v>
      </c>
      <c r="AV318" s="160">
        <f t="shared" si="3733"/>
        <v>45901</v>
      </c>
      <c r="AW318" s="160">
        <f t="shared" si="3734"/>
        <v>45930</v>
      </c>
      <c r="AX318" s="164">
        <f t="shared" si="3735"/>
        <v>0</v>
      </c>
      <c r="AY318" s="160">
        <f t="shared" si="3736"/>
        <v>45931</v>
      </c>
      <c r="AZ318" s="160">
        <f t="shared" si="3737"/>
        <v>45961</v>
      </c>
      <c r="BA318" s="164">
        <f t="shared" si="3738"/>
        <v>0</v>
      </c>
      <c r="BB318" s="160">
        <f t="shared" si="3739"/>
        <v>45962</v>
      </c>
      <c r="BC318" s="160">
        <f t="shared" si="3740"/>
        <v>45991</v>
      </c>
      <c r="BD318" s="164">
        <f t="shared" si="3741"/>
        <v>0</v>
      </c>
      <c r="BE318" s="160">
        <f t="shared" si="3742"/>
        <v>45992</v>
      </c>
      <c r="BF318" s="160">
        <f t="shared" si="3743"/>
        <v>46022</v>
      </c>
      <c r="BG318" s="164">
        <f t="shared" si="3744"/>
        <v>0</v>
      </c>
      <c r="BH318" s="160">
        <v>46023</v>
      </c>
      <c r="BI318" s="160">
        <f t="shared" si="3745"/>
        <v>46053</v>
      </c>
      <c r="BJ318" s="164">
        <f t="shared" si="3746"/>
        <v>0</v>
      </c>
      <c r="BK318" s="160">
        <f t="shared" si="3747"/>
        <v>46054</v>
      </c>
      <c r="BL318" s="160">
        <f t="shared" si="3748"/>
        <v>46081</v>
      </c>
      <c r="BM318" s="164">
        <f t="shared" si="3749"/>
        <v>0</v>
      </c>
      <c r="BN318" s="160">
        <f t="shared" si="3750"/>
        <v>46082</v>
      </c>
      <c r="BO318" s="160">
        <f t="shared" si="3751"/>
        <v>46112</v>
      </c>
      <c r="BP318" s="164">
        <f t="shared" si="3752"/>
        <v>0</v>
      </c>
      <c r="BQ318" s="160">
        <f t="shared" si="3753"/>
        <v>46113</v>
      </c>
      <c r="BR318" s="160">
        <f t="shared" si="3754"/>
        <v>46142</v>
      </c>
      <c r="BS318" s="164">
        <f t="shared" si="3755"/>
        <v>0</v>
      </c>
      <c r="BT318" s="160">
        <f t="shared" si="3756"/>
        <v>46143</v>
      </c>
      <c r="BU318" s="160">
        <f t="shared" si="3757"/>
        <v>46173</v>
      </c>
      <c r="BV318" s="164">
        <f t="shared" si="3758"/>
        <v>0</v>
      </c>
      <c r="BW318" s="160">
        <f t="shared" si="3759"/>
        <v>46174</v>
      </c>
      <c r="BX318" s="160">
        <f t="shared" si="3760"/>
        <v>46203</v>
      </c>
      <c r="BY318" s="164">
        <f t="shared" si="3761"/>
        <v>0</v>
      </c>
      <c r="BZ318" s="160">
        <f t="shared" si="3762"/>
        <v>46204</v>
      </c>
      <c r="CA318" s="160">
        <f t="shared" si="3763"/>
        <v>46234</v>
      </c>
      <c r="CB318" s="164">
        <f t="shared" si="3764"/>
        <v>0</v>
      </c>
      <c r="CC318" s="160">
        <f t="shared" si="3765"/>
        <v>46235</v>
      </c>
      <c r="CD318" s="160">
        <f t="shared" si="3766"/>
        <v>46265</v>
      </c>
      <c r="CE318" s="164">
        <f t="shared" si="3767"/>
        <v>0</v>
      </c>
      <c r="CF318" s="160">
        <f t="shared" si="3768"/>
        <v>46266</v>
      </c>
      <c r="CG318" s="160">
        <f t="shared" si="3769"/>
        <v>46295</v>
      </c>
      <c r="CH318" s="164">
        <f t="shared" si="3770"/>
        <v>0</v>
      </c>
      <c r="CI318" s="160">
        <f t="shared" si="3771"/>
        <v>46296</v>
      </c>
      <c r="CJ318" s="160">
        <f t="shared" si="3772"/>
        <v>46326</v>
      </c>
      <c r="CK318" s="164">
        <f t="shared" si="3773"/>
        <v>0</v>
      </c>
      <c r="CL318" s="160">
        <f t="shared" si="3774"/>
        <v>46327</v>
      </c>
      <c r="CM318" s="160">
        <f t="shared" si="3775"/>
        <v>46356</v>
      </c>
      <c r="CN318" s="164">
        <f t="shared" si="3776"/>
        <v>0</v>
      </c>
      <c r="CO318" s="160">
        <f t="shared" si="3777"/>
        <v>46357</v>
      </c>
      <c r="CP318" s="160">
        <f t="shared" si="3778"/>
        <v>46387</v>
      </c>
      <c r="CQ318" s="164">
        <f t="shared" si="3779"/>
        <v>0</v>
      </c>
    </row>
    <row r="319" s="86" customFormat="1" ht="24" customHeight="1" outlineLevel="4" spans="1:95">
      <c r="A319" s="125"/>
      <c r="B319" s="126"/>
      <c r="C319" s="127"/>
      <c r="D319" s="125"/>
      <c r="E319" s="126"/>
      <c r="F319" s="126"/>
      <c r="G319" s="126"/>
      <c r="H319" s="128"/>
      <c r="I319" s="128"/>
      <c r="J319" s="128">
        <f t="shared" si="3131"/>
        <v>0</v>
      </c>
      <c r="K319" s="128">
        <f t="shared" si="3780"/>
        <v>4</v>
      </c>
      <c r="L319" s="153"/>
      <c r="M319" s="154">
        <f>IFERROR(VLOOKUP($L319,'2-2 引出数据_合同数据仓库'!$B$2:$BP$10000,3,FALSE),0)</f>
        <v>0</v>
      </c>
      <c r="N319" s="128"/>
      <c r="O319" s="154">
        <f>IFERROR(VLOOKUP((LEFT(VLOOKUP($L319,'2-2 引出数据_合同数据仓库'!$B$2:$BP$10000,64,FALSE),15)&amp;(RIGHT(VLOOKUP($L319,'2-2 引出数据_合同数据仓库'!$B$2:$BP$10000,64,FALSE),4)+1)),'2-2 引出数据_合同数据仓库'!$B$2:$BP$10000,3,FALSE),0)</f>
        <v>0</v>
      </c>
      <c r="P319" s="128"/>
      <c r="Q319" s="128">
        <f>IFERROR(VLOOKUP($L319,'2-2 引出数据_合同数据仓库'!$B$2:$BP$10000,28,FALSE),0)</f>
        <v>0</v>
      </c>
      <c r="R319" s="128">
        <f>IFERROR(VLOOKUP($L319,'2-2 引出数据_合同数据仓库'!$B$2:$BP$10000,29,FALSE),0)</f>
        <v>0</v>
      </c>
      <c r="S319" s="128">
        <f>IFERROR(VLOOKUP($L319,'2-2 引出数据_合同数据仓库'!$B$2:$BP$10000,4,FALSE),0)</f>
        <v>0</v>
      </c>
      <c r="T319" s="128"/>
      <c r="U319" s="128">
        <f>IFERROR(VLOOKUP($L319,'2-2 引出数据_合同数据仓库'!$B$2:$BP$10000,15,FALSE),0)</f>
        <v>0</v>
      </c>
      <c r="V319" s="128">
        <f t="shared" si="3709"/>
        <v>0</v>
      </c>
      <c r="W319" s="128"/>
      <c r="X319" s="160">
        <v>45658</v>
      </c>
      <c r="Y319" s="160">
        <f t="shared" si="3710"/>
        <v>45688</v>
      </c>
      <c r="Z319" s="164">
        <f t="shared" si="3711"/>
        <v>0</v>
      </c>
      <c r="AA319" s="160">
        <f t="shared" si="3712"/>
        <v>45689</v>
      </c>
      <c r="AB319" s="160">
        <f t="shared" si="3713"/>
        <v>45716</v>
      </c>
      <c r="AC319" s="164">
        <f t="shared" si="3714"/>
        <v>0</v>
      </c>
      <c r="AD319" s="160">
        <f t="shared" si="3715"/>
        <v>45717</v>
      </c>
      <c r="AE319" s="160">
        <f t="shared" si="3716"/>
        <v>45747</v>
      </c>
      <c r="AF319" s="164">
        <f t="shared" si="3717"/>
        <v>0</v>
      </c>
      <c r="AG319" s="160">
        <f t="shared" si="3718"/>
        <v>45748</v>
      </c>
      <c r="AH319" s="160">
        <f t="shared" si="3719"/>
        <v>45777</v>
      </c>
      <c r="AI319" s="164">
        <f t="shared" si="3720"/>
        <v>0</v>
      </c>
      <c r="AJ319" s="160">
        <f t="shared" si="3721"/>
        <v>45778</v>
      </c>
      <c r="AK319" s="160">
        <f t="shared" si="3722"/>
        <v>45808</v>
      </c>
      <c r="AL319" s="164">
        <f t="shared" si="3723"/>
        <v>0</v>
      </c>
      <c r="AM319" s="160">
        <f t="shared" si="3724"/>
        <v>45809</v>
      </c>
      <c r="AN319" s="160">
        <f t="shared" si="3725"/>
        <v>45838</v>
      </c>
      <c r="AO319" s="164">
        <f t="shared" si="3726"/>
        <v>0</v>
      </c>
      <c r="AP319" s="160">
        <f t="shared" si="3727"/>
        <v>45839</v>
      </c>
      <c r="AQ319" s="160">
        <f t="shared" si="3728"/>
        <v>45869</v>
      </c>
      <c r="AR319" s="164">
        <f t="shared" si="3729"/>
        <v>0</v>
      </c>
      <c r="AS319" s="160">
        <f t="shared" si="3730"/>
        <v>45870</v>
      </c>
      <c r="AT319" s="160">
        <f t="shared" si="3731"/>
        <v>45900</v>
      </c>
      <c r="AU319" s="164">
        <f t="shared" si="3732"/>
        <v>0</v>
      </c>
      <c r="AV319" s="160">
        <f t="shared" si="3733"/>
        <v>45901</v>
      </c>
      <c r="AW319" s="160">
        <f t="shared" si="3734"/>
        <v>45930</v>
      </c>
      <c r="AX319" s="164">
        <f t="shared" si="3735"/>
        <v>0</v>
      </c>
      <c r="AY319" s="160">
        <f t="shared" si="3736"/>
        <v>45931</v>
      </c>
      <c r="AZ319" s="160">
        <f t="shared" si="3737"/>
        <v>45961</v>
      </c>
      <c r="BA319" s="164">
        <f t="shared" si="3738"/>
        <v>0</v>
      </c>
      <c r="BB319" s="160">
        <f t="shared" si="3739"/>
        <v>45962</v>
      </c>
      <c r="BC319" s="160">
        <f t="shared" si="3740"/>
        <v>45991</v>
      </c>
      <c r="BD319" s="164">
        <f t="shared" si="3741"/>
        <v>0</v>
      </c>
      <c r="BE319" s="160">
        <f t="shared" si="3742"/>
        <v>45992</v>
      </c>
      <c r="BF319" s="160">
        <f t="shared" si="3743"/>
        <v>46022</v>
      </c>
      <c r="BG319" s="164">
        <f t="shared" si="3744"/>
        <v>0</v>
      </c>
      <c r="BH319" s="160">
        <v>46023</v>
      </c>
      <c r="BI319" s="160">
        <f t="shared" si="3745"/>
        <v>46053</v>
      </c>
      <c r="BJ319" s="164">
        <f t="shared" si="3746"/>
        <v>0</v>
      </c>
      <c r="BK319" s="160">
        <f t="shared" si="3747"/>
        <v>46054</v>
      </c>
      <c r="BL319" s="160">
        <f t="shared" si="3748"/>
        <v>46081</v>
      </c>
      <c r="BM319" s="164">
        <f t="shared" si="3749"/>
        <v>0</v>
      </c>
      <c r="BN319" s="160">
        <f t="shared" si="3750"/>
        <v>46082</v>
      </c>
      <c r="BO319" s="160">
        <f t="shared" si="3751"/>
        <v>46112</v>
      </c>
      <c r="BP319" s="164">
        <f t="shared" si="3752"/>
        <v>0</v>
      </c>
      <c r="BQ319" s="160">
        <f t="shared" si="3753"/>
        <v>46113</v>
      </c>
      <c r="BR319" s="160">
        <f t="shared" si="3754"/>
        <v>46142</v>
      </c>
      <c r="BS319" s="164">
        <f t="shared" si="3755"/>
        <v>0</v>
      </c>
      <c r="BT319" s="160">
        <f t="shared" si="3756"/>
        <v>46143</v>
      </c>
      <c r="BU319" s="160">
        <f t="shared" si="3757"/>
        <v>46173</v>
      </c>
      <c r="BV319" s="164">
        <f t="shared" si="3758"/>
        <v>0</v>
      </c>
      <c r="BW319" s="160">
        <f t="shared" si="3759"/>
        <v>46174</v>
      </c>
      <c r="BX319" s="160">
        <f t="shared" si="3760"/>
        <v>46203</v>
      </c>
      <c r="BY319" s="164">
        <f t="shared" si="3761"/>
        <v>0</v>
      </c>
      <c r="BZ319" s="160">
        <f t="shared" si="3762"/>
        <v>46204</v>
      </c>
      <c r="CA319" s="160">
        <f t="shared" si="3763"/>
        <v>46234</v>
      </c>
      <c r="CB319" s="164">
        <f t="shared" si="3764"/>
        <v>0</v>
      </c>
      <c r="CC319" s="160">
        <f t="shared" si="3765"/>
        <v>46235</v>
      </c>
      <c r="CD319" s="160">
        <f t="shared" si="3766"/>
        <v>46265</v>
      </c>
      <c r="CE319" s="164">
        <f t="shared" si="3767"/>
        <v>0</v>
      </c>
      <c r="CF319" s="160">
        <f t="shared" si="3768"/>
        <v>46266</v>
      </c>
      <c r="CG319" s="160">
        <f t="shared" si="3769"/>
        <v>46295</v>
      </c>
      <c r="CH319" s="164">
        <f t="shared" si="3770"/>
        <v>0</v>
      </c>
      <c r="CI319" s="160">
        <f t="shared" si="3771"/>
        <v>46296</v>
      </c>
      <c r="CJ319" s="160">
        <f t="shared" si="3772"/>
        <v>46326</v>
      </c>
      <c r="CK319" s="164">
        <f t="shared" si="3773"/>
        <v>0</v>
      </c>
      <c r="CL319" s="160">
        <f t="shared" si="3774"/>
        <v>46327</v>
      </c>
      <c r="CM319" s="160">
        <f t="shared" si="3775"/>
        <v>46356</v>
      </c>
      <c r="CN319" s="164">
        <f t="shared" si="3776"/>
        <v>0</v>
      </c>
      <c r="CO319" s="160">
        <f t="shared" si="3777"/>
        <v>46357</v>
      </c>
      <c r="CP319" s="160">
        <f t="shared" si="3778"/>
        <v>46387</v>
      </c>
      <c r="CQ319" s="164">
        <f t="shared" si="3779"/>
        <v>0</v>
      </c>
    </row>
    <row r="320" s="86" customFormat="1" ht="24" customHeight="1" outlineLevel="4" spans="1:95">
      <c r="A320" s="129" t="s">
        <v>2806</v>
      </c>
      <c r="B320" s="130"/>
      <c r="C320" s="130"/>
      <c r="D320" s="130"/>
      <c r="E320" s="130"/>
      <c r="F320" s="130"/>
      <c r="G320" s="131"/>
      <c r="H320" s="132"/>
      <c r="I320" s="132"/>
      <c r="J320" s="132"/>
      <c r="K320" s="132"/>
      <c r="L320" s="155"/>
      <c r="M320" s="155"/>
      <c r="N320" s="132"/>
      <c r="O320" s="132"/>
      <c r="P320" s="132"/>
      <c r="Q320" s="132"/>
      <c r="R320" s="132"/>
      <c r="S320" s="132"/>
      <c r="T320" s="132"/>
      <c r="U320" s="132"/>
      <c r="V320" s="132"/>
      <c r="W320" s="132"/>
      <c r="X320" s="132"/>
      <c r="Y320" s="132"/>
      <c r="Z320" s="132"/>
      <c r="AA320" s="132"/>
      <c r="AB320" s="132"/>
      <c r="AC320" s="132"/>
      <c r="AD320" s="132"/>
      <c r="AE320" s="132"/>
      <c r="AF320" s="132"/>
      <c r="AG320" s="132"/>
      <c r="AH320" s="132"/>
      <c r="AI320" s="132"/>
      <c r="AJ320" s="132"/>
      <c r="AK320" s="132"/>
      <c r="AL320" s="132"/>
      <c r="AM320" s="132"/>
      <c r="AN320" s="132"/>
      <c r="AO320" s="132"/>
      <c r="AP320" s="132"/>
      <c r="AQ320" s="132"/>
      <c r="AR320" s="132"/>
      <c r="AS320" s="132"/>
      <c r="AT320" s="132"/>
      <c r="AU320" s="132"/>
      <c r="AV320" s="132"/>
      <c r="AW320" s="132"/>
      <c r="AX320" s="132"/>
      <c r="AY320" s="132"/>
      <c r="AZ320" s="132"/>
      <c r="BA320" s="132"/>
      <c r="BB320" s="132"/>
      <c r="BC320" s="132"/>
      <c r="BD320" s="132"/>
      <c r="BE320" s="132"/>
      <c r="BF320" s="132"/>
      <c r="BG320" s="132"/>
      <c r="BH320" s="132"/>
      <c r="BI320" s="132"/>
      <c r="BJ320" s="132"/>
      <c r="BK320" s="132"/>
      <c r="BL320" s="132"/>
      <c r="BM320" s="132"/>
      <c r="BN320" s="132"/>
      <c r="BO320" s="132"/>
      <c r="BP320" s="132"/>
      <c r="BQ320" s="132"/>
      <c r="BR320" s="132"/>
      <c r="BS320" s="132"/>
      <c r="BT320" s="132"/>
      <c r="BU320" s="132"/>
      <c r="BV320" s="132"/>
      <c r="BW320" s="132"/>
      <c r="BX320" s="132"/>
      <c r="BY320" s="132"/>
      <c r="BZ320" s="132"/>
      <c r="CA320" s="132"/>
      <c r="CB320" s="132"/>
      <c r="CC320" s="132"/>
      <c r="CD320" s="132"/>
      <c r="CE320" s="132"/>
      <c r="CF320" s="132"/>
      <c r="CG320" s="132"/>
      <c r="CH320" s="132"/>
      <c r="CI320" s="132"/>
      <c r="CJ320" s="132"/>
      <c r="CK320" s="132"/>
      <c r="CL320" s="132"/>
      <c r="CM320" s="132"/>
      <c r="CN320" s="132"/>
      <c r="CO320" s="132"/>
      <c r="CP320" s="132"/>
      <c r="CQ320" s="132"/>
    </row>
    <row r="321" ht="24" customHeight="1" outlineLevel="3" spans="1:95">
      <c r="A321" s="121"/>
      <c r="B321" s="122" t="s">
        <v>784</v>
      </c>
      <c r="C321" s="123" t="s">
        <v>1250</v>
      </c>
      <c r="D321" s="121" t="s">
        <v>1251</v>
      </c>
      <c r="E321" s="122" t="s">
        <v>1249</v>
      </c>
      <c r="F321" s="122"/>
      <c r="G321" s="122" t="s">
        <v>928</v>
      </c>
      <c r="H321" s="124">
        <f>X321+AA321+AD321+AG321+AJ321+AM321+AP321+AS321+AV321+AY321+BB321+BE321</f>
        <v>0</v>
      </c>
      <c r="I321" s="124">
        <f>Y321+AB321+AE321+AH321+AK321+AN321+AQ321+AT321+AW321+AZ321+BC321+BF321</f>
        <v>0</v>
      </c>
      <c r="J321" s="124">
        <f t="shared" si="3131"/>
        <v>0</v>
      </c>
      <c r="K321" s="124"/>
      <c r="L321" s="152"/>
      <c r="M321" s="152"/>
      <c r="N321" s="124"/>
      <c r="O321" s="124"/>
      <c r="P321" s="124"/>
      <c r="Q321" s="124"/>
      <c r="R321" s="124"/>
      <c r="S321" s="124"/>
      <c r="T321" s="124"/>
      <c r="U321" s="124"/>
      <c r="V321" s="124"/>
      <c r="W321" s="124"/>
      <c r="X321" s="124">
        <f>VLOOKUP($C321,'1 预算编制表单'!$C:$BJ,27,FALSE)</f>
        <v>0</v>
      </c>
      <c r="Y321" s="124">
        <f>X321-Z321</f>
        <v>0</v>
      </c>
      <c r="Z321" s="124">
        <f>SUM(Z322:Z326)</f>
        <v>0</v>
      </c>
      <c r="AA321" s="124">
        <f>VLOOKUP($C321,'1 预算编制表单'!$C:$BJ,30,FALSE)</f>
        <v>0</v>
      </c>
      <c r="AB321" s="124">
        <f>AA321-AC321</f>
        <v>0</v>
      </c>
      <c r="AC321" s="124">
        <f>SUM(AC322:AC326)</f>
        <v>0</v>
      </c>
      <c r="AD321" s="124">
        <f>VLOOKUP($C321,'1 预算编制表单'!$C:$BJ,33,FALSE)</f>
        <v>0</v>
      </c>
      <c r="AE321" s="124">
        <f>AD321-AF321</f>
        <v>0</v>
      </c>
      <c r="AF321" s="124">
        <f>SUM(AF322:AF326)</f>
        <v>0</v>
      </c>
      <c r="AG321" s="124">
        <f>VLOOKUP($C321,'1 预算编制表单'!$C:$BJ,36,FALSE)</f>
        <v>0</v>
      </c>
      <c r="AH321" s="124">
        <f>AG321-AI321</f>
        <v>0</v>
      </c>
      <c r="AI321" s="124">
        <f>SUM(AI322:AI326)</f>
        <v>0</v>
      </c>
      <c r="AJ321" s="124">
        <f>VLOOKUP($C321,'1 预算编制表单'!$C:$BJ,39,FALSE)</f>
        <v>0</v>
      </c>
      <c r="AK321" s="124">
        <f>AJ321-AL321</f>
        <v>0</v>
      </c>
      <c r="AL321" s="124">
        <f>SUM(AL322:AL326)</f>
        <v>0</v>
      </c>
      <c r="AM321" s="124">
        <f>VLOOKUP($C321,'1 预算编制表单'!$C:$BJ,42,FALSE)</f>
        <v>0</v>
      </c>
      <c r="AN321" s="124">
        <f>AM321-AO321</f>
        <v>0</v>
      </c>
      <c r="AO321" s="124">
        <f>SUM(AO322:AO326)</f>
        <v>0</v>
      </c>
      <c r="AP321" s="124">
        <f>VLOOKUP($C321,'1 预算编制表单'!$C:$BJ,45,FALSE)</f>
        <v>0</v>
      </c>
      <c r="AQ321" s="124">
        <f>AP321-AR321</f>
        <v>0</v>
      </c>
      <c r="AR321" s="124">
        <f>SUM(AR322:AR326)</f>
        <v>0</v>
      </c>
      <c r="AS321" s="124">
        <f>VLOOKUP($C321,'1 预算编制表单'!$C:$BJ,48,FALSE)</f>
        <v>0</v>
      </c>
      <c r="AT321" s="124">
        <f>AS321-AU321</f>
        <v>0</v>
      </c>
      <c r="AU321" s="124">
        <f>SUM(AU322:AU326)</f>
        <v>0</v>
      </c>
      <c r="AV321" s="124">
        <f>VLOOKUP($C321,'1 预算编制表单'!$C:$BJ,51,FALSE)</f>
        <v>0</v>
      </c>
      <c r="AW321" s="124">
        <f>AV321-AX321</f>
        <v>0</v>
      </c>
      <c r="AX321" s="124">
        <f>SUM(AX322:AX326)</f>
        <v>0</v>
      </c>
      <c r="AY321" s="124">
        <f>VLOOKUP($C321,'1 预算编制表单'!$C:$BJ,54,FALSE)</f>
        <v>0</v>
      </c>
      <c r="AZ321" s="124">
        <f>AY321-BA321</f>
        <v>0</v>
      </c>
      <c r="BA321" s="124">
        <f>SUM(BA322:BA326)</f>
        <v>0</v>
      </c>
      <c r="BB321" s="124">
        <f>VLOOKUP($C321,'1 预算编制表单'!$C:$BJ,57,FALSE)</f>
        <v>0</v>
      </c>
      <c r="BC321" s="124">
        <f>BB321-BD321</f>
        <v>0</v>
      </c>
      <c r="BD321" s="124">
        <f>SUM(BD322:BD326)</f>
        <v>0</v>
      </c>
      <c r="BE321" s="124">
        <f>VLOOKUP($C321,'1 预算编制表单'!$C:$BJ,60,FALSE)</f>
        <v>0</v>
      </c>
      <c r="BF321" s="124">
        <f>BE321-BG321</f>
        <v>0</v>
      </c>
      <c r="BG321" s="124">
        <f>SUM(BG322:BG326)</f>
        <v>0</v>
      </c>
      <c r="BH321" s="124">
        <f>VLOOKUP($C321,'1 预算编制表单'!$C:$BJ,27,FALSE)</f>
        <v>0</v>
      </c>
      <c r="BI321" s="124">
        <f>BH321-BJ321</f>
        <v>0</v>
      </c>
      <c r="BJ321" s="124">
        <f>SUM(BJ322:BJ326)</f>
        <v>0</v>
      </c>
      <c r="BK321" s="124">
        <f>VLOOKUP($C321,'1 预算编制表单'!$C:$BJ,30,FALSE)</f>
        <v>0</v>
      </c>
      <c r="BL321" s="124">
        <f>BK321-BM321</f>
        <v>0</v>
      </c>
      <c r="BM321" s="124">
        <f>SUM(BM322:BM326)</f>
        <v>0</v>
      </c>
      <c r="BN321" s="124">
        <f>VLOOKUP($C321,'1 预算编制表单'!$C:$BJ,33,FALSE)</f>
        <v>0</v>
      </c>
      <c r="BO321" s="124">
        <f>BN321-BP321</f>
        <v>0</v>
      </c>
      <c r="BP321" s="124">
        <f>SUM(BP322:BP326)</f>
        <v>0</v>
      </c>
      <c r="BQ321" s="124">
        <f>VLOOKUP($C321,'1 预算编制表单'!$C:$BJ,36,FALSE)</f>
        <v>0</v>
      </c>
      <c r="BR321" s="124">
        <f>BQ321-BS321</f>
        <v>0</v>
      </c>
      <c r="BS321" s="124">
        <f>SUM(BS322:BS326)</f>
        <v>0</v>
      </c>
      <c r="BT321" s="124">
        <f>VLOOKUP($C321,'1 预算编制表单'!$C:$BJ,39,FALSE)</f>
        <v>0</v>
      </c>
      <c r="BU321" s="124">
        <f>BT321-BV321</f>
        <v>0</v>
      </c>
      <c r="BV321" s="124">
        <f>SUM(BV322:BV326)</f>
        <v>0</v>
      </c>
      <c r="BW321" s="124">
        <f>VLOOKUP($C321,'1 预算编制表单'!$C:$BJ,42,FALSE)</f>
        <v>0</v>
      </c>
      <c r="BX321" s="124">
        <f>BW321-BY321</f>
        <v>0</v>
      </c>
      <c r="BY321" s="124">
        <f>SUM(BY322:BY326)</f>
        <v>0</v>
      </c>
      <c r="BZ321" s="124">
        <f>VLOOKUP($C321,'1 预算编制表单'!$C:$BJ,45,FALSE)</f>
        <v>0</v>
      </c>
      <c r="CA321" s="124">
        <f>BZ321-CB321</f>
        <v>0</v>
      </c>
      <c r="CB321" s="124">
        <f>SUM(CB322:CB326)</f>
        <v>0</v>
      </c>
      <c r="CC321" s="124">
        <f>VLOOKUP($C321,'1 预算编制表单'!$C:$BJ,48,FALSE)</f>
        <v>0</v>
      </c>
      <c r="CD321" s="124">
        <f>CC321-CE321</f>
        <v>0</v>
      </c>
      <c r="CE321" s="124">
        <f>SUM(CE322:CE326)</f>
        <v>0</v>
      </c>
      <c r="CF321" s="124">
        <f>VLOOKUP($C321,'1 预算编制表单'!$C:$BJ,51,FALSE)</f>
        <v>0</v>
      </c>
      <c r="CG321" s="124">
        <f>CF321-CH321</f>
        <v>0</v>
      </c>
      <c r="CH321" s="124">
        <f>SUM(CH322:CH326)</f>
        <v>0</v>
      </c>
      <c r="CI321" s="124">
        <f>VLOOKUP($C321,'1 预算编制表单'!$C:$BJ,54,FALSE)</f>
        <v>0</v>
      </c>
      <c r="CJ321" s="124">
        <f>CI321-CK321</f>
        <v>0</v>
      </c>
      <c r="CK321" s="124">
        <f>SUM(CK322:CK326)</f>
        <v>0</v>
      </c>
      <c r="CL321" s="124">
        <f>VLOOKUP($C321,'1 预算编制表单'!$C:$BJ,57,FALSE)</f>
        <v>0</v>
      </c>
      <c r="CM321" s="124">
        <f>CL321-CN321</f>
        <v>0</v>
      </c>
      <c r="CN321" s="124">
        <f>SUM(CN322:CN326)</f>
        <v>0</v>
      </c>
      <c r="CO321" s="124">
        <f>VLOOKUP($C321,'1 预算编制表单'!$C:$BJ,60,FALSE)</f>
        <v>0</v>
      </c>
      <c r="CP321" s="124">
        <f>CO321-CQ321</f>
        <v>0</v>
      </c>
      <c r="CQ321" s="124">
        <f>SUM(CQ322:CQ326)</f>
        <v>0</v>
      </c>
    </row>
    <row r="322" s="86" customFormat="1" ht="24" customHeight="1" outlineLevel="4" spans="1:95">
      <c r="A322" s="125"/>
      <c r="B322" s="126"/>
      <c r="C322" s="127"/>
      <c r="D322" s="125"/>
      <c r="E322" s="126"/>
      <c r="F322" s="126"/>
      <c r="G322" s="126"/>
      <c r="H322" s="128"/>
      <c r="I322" s="128"/>
      <c r="J322" s="128">
        <f t="shared" si="3131"/>
        <v>0</v>
      </c>
      <c r="K322" s="128">
        <v>1</v>
      </c>
      <c r="L322" s="153"/>
      <c r="M322" s="154">
        <f>IFERROR(VLOOKUP($L322,'2-2 引出数据_合同数据仓库'!$B$2:$BP$10000,3,FALSE),0)</f>
        <v>0</v>
      </c>
      <c r="N322" s="128"/>
      <c r="O322" s="154">
        <f>IFERROR(VLOOKUP((LEFT(VLOOKUP($L322,'2-2 引出数据_合同数据仓库'!$B$2:$BP$10000,64,FALSE),15)&amp;(RIGHT(VLOOKUP($L322,'2-2 引出数据_合同数据仓库'!$B$2:$BP$10000,64,FALSE),4)+1)),'2-2 引出数据_合同数据仓库'!$B$2:$BP$10000,3,FALSE),0)</f>
        <v>0</v>
      </c>
      <c r="P322" s="128"/>
      <c r="Q322" s="128">
        <f>IFERROR(VLOOKUP($L322,'2-2 引出数据_合同数据仓库'!$B$2:$BP$10000,28,FALSE),0)</f>
        <v>0</v>
      </c>
      <c r="R322" s="128">
        <f>IFERROR(VLOOKUP($L322,'2-2 引出数据_合同数据仓库'!$B$2:$BP$10000,29,FALSE),0)</f>
        <v>0</v>
      </c>
      <c r="S322" s="128">
        <f>IFERROR(VLOOKUP($L322,'2-2 引出数据_合同数据仓库'!$B$2:$BP$10000,4,FALSE),0)</f>
        <v>0</v>
      </c>
      <c r="T322" s="128"/>
      <c r="U322" s="128">
        <f>IFERROR(VLOOKUP($L322,'2-2 引出数据_合同数据仓库'!$B$2:$BP$10000,15,FALSE),0)</f>
        <v>0</v>
      </c>
      <c r="V322" s="128">
        <f t="shared" ref="V322:V325" si="3781">U322/(S322-R322+1)*365</f>
        <v>0</v>
      </c>
      <c r="W322" s="128"/>
      <c r="X322" s="160">
        <v>45658</v>
      </c>
      <c r="Y322" s="160">
        <f t="shared" ref="Y322:Y325" si="3782">X322+30</f>
        <v>45688</v>
      </c>
      <c r="Z322" s="164">
        <f t="shared" ref="Z322:Z325" si="3783">IFERROR(IF(($R322-Y322)&gt;=0,0,IF(($S322-X322)&lt;0,0,IF(AND(($S322-Y322)&gt;0,(X322-$R322)&gt;0),$V322/365*(Y322-X322+1),IF(AND(($S322-Y322)&lt;=0,(X322-$R322)&gt;0),$V322/365*($S322-X322+1),$V322/365*(Y322-$R322+1))))),0)</f>
        <v>0</v>
      </c>
      <c r="AA322" s="160">
        <f t="shared" ref="AA322:AA325" si="3784">Y322+1</f>
        <v>45689</v>
      </c>
      <c r="AB322" s="160">
        <f t="shared" ref="AB322:AB325" si="3785">AA322+27</f>
        <v>45716</v>
      </c>
      <c r="AC322" s="164">
        <f t="shared" ref="AC322:AC325" si="3786">IFERROR(IF(($R322-AB322)&gt;=0,0,IF(($S322-AA322)&lt;0,0,IF(AND(($S322-AB322)&gt;0,(AA322-$R322)&gt;0),$V322/365*(AB322-AA322+1),IF(AND(($S322-AB322)&lt;=0,(AA322-$R322)&gt;0),$V322/365*($S322-AA322+1),$V322/365*(AB322-$R322+1))))),0)</f>
        <v>0</v>
      </c>
      <c r="AD322" s="160">
        <f t="shared" ref="AD322:AD325" si="3787">AB322+1</f>
        <v>45717</v>
      </c>
      <c r="AE322" s="160">
        <f t="shared" ref="AE322:AE325" si="3788">AD322+30</f>
        <v>45747</v>
      </c>
      <c r="AF322" s="164">
        <f t="shared" ref="AF322:AF325" si="3789">IFERROR(IF(($R322-AE322)&gt;=0,0,IF(($S322-AD322)&lt;0,0,IF(AND(($S322-AE322)&gt;0,(AD322-$R322)&gt;0),$V322/365*(AE322-AD322+1),IF(AND(($S322-AE322)&lt;=0,(AD322-$R322)&gt;0),$V322/365*($S322-AD322+1),$V322/365*(AE322-$R322+1))))),0)</f>
        <v>0</v>
      </c>
      <c r="AG322" s="160">
        <f t="shared" ref="AG322:AG325" si="3790">AE322+1</f>
        <v>45748</v>
      </c>
      <c r="AH322" s="160">
        <f t="shared" ref="AH322:AH325" si="3791">AG322+29</f>
        <v>45777</v>
      </c>
      <c r="AI322" s="164">
        <f t="shared" ref="AI322:AI325" si="3792">IFERROR(IF(($R322-AH322)&gt;=0,0,IF(($S322-AG322)&lt;0,0,IF(AND(($S322-AH322)&gt;0,(AG322-$R322)&gt;0),$V322/365*(AH322-AG322+1),IF(AND(($S322-AH322)&lt;=0,(AG322-$R322)&gt;0),$V322/365*($S322-AG322+1),$V322/365*(AH322-$R322+1))))),0)</f>
        <v>0</v>
      </c>
      <c r="AJ322" s="160">
        <f t="shared" ref="AJ322:AJ325" si="3793">AH322+1</f>
        <v>45778</v>
      </c>
      <c r="AK322" s="160">
        <f t="shared" ref="AK322:AK325" si="3794">AJ322+30</f>
        <v>45808</v>
      </c>
      <c r="AL322" s="164">
        <f t="shared" ref="AL322:AL325" si="3795">IFERROR(IF(($R322-AK322)&gt;=0,0,IF(($S322-AJ322)&lt;0,0,IF(AND(($S322-AK322)&gt;0,(AJ322-$R322)&gt;0),$V322/365*(AK322-AJ322+1),IF(AND(($S322-AK322)&lt;=0,(AJ322-$R322)&gt;0),$V322/365*($S322-AJ322+1),$V322/365*(AK322-$R322+1))))),0)</f>
        <v>0</v>
      </c>
      <c r="AM322" s="160">
        <f t="shared" ref="AM322:AM325" si="3796">AK322+1</f>
        <v>45809</v>
      </c>
      <c r="AN322" s="160">
        <f t="shared" ref="AN322:AN325" si="3797">AM322+29</f>
        <v>45838</v>
      </c>
      <c r="AO322" s="164">
        <f t="shared" ref="AO322:AO325" si="3798">IFERROR(IF(($R322-AN322)&gt;=0,0,IF(($S322-AM322)&lt;0,0,IF(AND(($S322-AN322)&gt;0,(AM322-$R322)&gt;0),$V322/365*(AN322-AM322+1),IF(AND(($S322-AN322)&lt;=0,(AM322-$R322)&gt;0),$V322/365*($S322-AM322+1),$V322/365*(AN322-$R322+1))))),0)</f>
        <v>0</v>
      </c>
      <c r="AP322" s="160">
        <f t="shared" ref="AP322:AP325" si="3799">AN322+1</f>
        <v>45839</v>
      </c>
      <c r="AQ322" s="160">
        <f t="shared" ref="AQ322:AQ325" si="3800">AP322+30</f>
        <v>45869</v>
      </c>
      <c r="AR322" s="164">
        <f t="shared" ref="AR322:AR325" si="3801">IFERROR(IF(($R322-AQ322)&gt;=0,0,IF(($S322-AP322)&lt;0,0,IF(AND(($S322-AQ322)&gt;0,(AP322-$R322)&gt;0),$V322/365*(AQ322-AP322+1),IF(AND(($S322-AQ322)&lt;=0,(AP322-$R322)&gt;0),$V322/365*($S322-AP322+1),$V322/365*(AQ322-$R322+1))))),0)</f>
        <v>0</v>
      </c>
      <c r="AS322" s="160">
        <f t="shared" ref="AS322:AS325" si="3802">AQ322+1</f>
        <v>45870</v>
      </c>
      <c r="AT322" s="160">
        <f t="shared" ref="AT322:AT325" si="3803">AS322+30</f>
        <v>45900</v>
      </c>
      <c r="AU322" s="164">
        <f t="shared" ref="AU322:AU325" si="3804">IFERROR(IF(($R322-AT322)&gt;=0,0,IF(($S322-AS322)&lt;0,0,IF(AND(($S322-AT322)&gt;0,(AS322-$R322)&gt;0),$V322/365*(AT322-AS322+1),IF(AND(($S322-AT322)&lt;=0,(AS322-$R322)&gt;0),$V322/365*($S322-AS322+1),$V322/365*(AT322-$R322+1))))),0)</f>
        <v>0</v>
      </c>
      <c r="AV322" s="160">
        <f t="shared" ref="AV322:AV325" si="3805">AT322+1</f>
        <v>45901</v>
      </c>
      <c r="AW322" s="160">
        <f t="shared" ref="AW322:AW325" si="3806">AV322+29</f>
        <v>45930</v>
      </c>
      <c r="AX322" s="164">
        <f t="shared" ref="AX322:AX325" si="3807">IFERROR(IF(($R322-AW322)&gt;=0,0,IF(($S322-AV322)&lt;0,0,IF(AND(($S322-AW322)&gt;0,(AV322-$R322)&gt;0),$V322/365*(AW322-AV322+1),IF(AND(($S322-AW322)&lt;=0,(AV322-$R322)&gt;0),$V322/365*($S322-AV322+1),$V322/365*(AW322-$R322+1))))),0)</f>
        <v>0</v>
      </c>
      <c r="AY322" s="160">
        <f t="shared" ref="AY322:AY325" si="3808">AW322+1</f>
        <v>45931</v>
      </c>
      <c r="AZ322" s="160">
        <f t="shared" ref="AZ322:AZ325" si="3809">AY322+30</f>
        <v>45961</v>
      </c>
      <c r="BA322" s="164">
        <f t="shared" ref="BA322:BA325" si="3810">IFERROR(IF(($R322-AZ322)&gt;=0,0,IF(($S322-AY322)&lt;0,0,IF(AND(($S322-AZ322)&gt;0,(AY322-$R322)&gt;0),$V322/365*(AZ322-AY322+1),IF(AND(($S322-AZ322)&lt;=0,(AY322-$R322)&gt;0),$V322/365*($S322-AY322+1),$V322/365*(AZ322-$R322+1))))),0)</f>
        <v>0</v>
      </c>
      <c r="BB322" s="160">
        <f t="shared" ref="BB322:BB325" si="3811">AZ322+1</f>
        <v>45962</v>
      </c>
      <c r="BC322" s="160">
        <f t="shared" ref="BC322:BC325" si="3812">BB322+29</f>
        <v>45991</v>
      </c>
      <c r="BD322" s="164">
        <f t="shared" ref="BD322:BD325" si="3813">IFERROR(IF(($R322-BC322)&gt;=0,0,IF(($S322-BB322)&lt;0,0,IF(AND(($S322-BC322)&gt;0,(BB322-$R322)&gt;0),$V322/365*(BC322-BB322+1),IF(AND(($S322-BC322)&lt;=0,(BB322-$R322)&gt;0),$V322/365*($S322-BB322+1),$V322/365*(BC322-$R322+1))))),0)</f>
        <v>0</v>
      </c>
      <c r="BE322" s="160">
        <f t="shared" ref="BE322:BE325" si="3814">BC322+1</f>
        <v>45992</v>
      </c>
      <c r="BF322" s="160">
        <f t="shared" ref="BF322:BF325" si="3815">BE322+30</f>
        <v>46022</v>
      </c>
      <c r="BG322" s="164">
        <f t="shared" ref="BG322:BG325" si="3816">IFERROR(IF(($R322-BF322)&gt;=0,0,IF(($S322-BE322)&lt;0,0,IF(AND(($S322-BF322)&gt;0,(BE322-$R322)&gt;0),$V322/365*(BF322-BE322+1),IF(AND(($S322-BF322)&lt;=0,(BE322-$R322)&gt;0),$V322/365*($S322-BE322+1),$V322/365*(BF322-$R322+1))))),0)</f>
        <v>0</v>
      </c>
      <c r="BH322" s="160">
        <v>46023</v>
      </c>
      <c r="BI322" s="160">
        <f t="shared" ref="BI322:BI325" si="3817">BH322+30</f>
        <v>46053</v>
      </c>
      <c r="BJ322" s="164">
        <f t="shared" ref="BJ322:BJ325" si="3818">IFERROR(IF(($R322-BI322)&gt;=0,0,IF(($S322-BH322)&lt;0,0,IF(AND(($S322-BI322)&gt;0,(BH322-$R322)&gt;0),$V322/365*(BI322-BH322+1),IF(AND(($S322-BI322)&lt;=0,(BH322-$R322)&gt;0),$V322/365*($S322-BH322+1),$V322/365*(BI322-$R322+1))))),0)</f>
        <v>0</v>
      </c>
      <c r="BK322" s="160">
        <f t="shared" ref="BK322:BK325" si="3819">BI322+1</f>
        <v>46054</v>
      </c>
      <c r="BL322" s="160">
        <f t="shared" ref="BL322:BL325" si="3820">BK322+27</f>
        <v>46081</v>
      </c>
      <c r="BM322" s="164">
        <f t="shared" ref="BM322:BM325" si="3821">IFERROR(IF(($R322-BL322)&gt;=0,0,IF(($S322-BK322)&lt;0,0,IF(AND(($S322-BL322)&gt;0,(BK322-$R322)&gt;0),$V322/365*(BL322-BK322+1),IF(AND(($S322-BL322)&lt;=0,(BK322-$R322)&gt;0),$V322/365*($S322-BK322+1),$V322/365*(BL322-$R322+1))))),0)</f>
        <v>0</v>
      </c>
      <c r="BN322" s="160">
        <f t="shared" ref="BN322:BN325" si="3822">BL322+1</f>
        <v>46082</v>
      </c>
      <c r="BO322" s="160">
        <f t="shared" ref="BO322:BO325" si="3823">BN322+30</f>
        <v>46112</v>
      </c>
      <c r="BP322" s="164">
        <f t="shared" ref="BP322:BP325" si="3824">IFERROR(IF(($R322-BO322)&gt;=0,0,IF(($S322-BN322)&lt;0,0,IF(AND(($S322-BO322)&gt;0,(BN322-$R322)&gt;0),$V322/365*(BO322-BN322+1),IF(AND(($S322-BO322)&lt;=0,(BN322-$R322)&gt;0),$V322/365*($S322-BN322+1),$V322/365*(BO322-$R322+1))))),0)</f>
        <v>0</v>
      </c>
      <c r="BQ322" s="160">
        <f t="shared" ref="BQ322:BQ325" si="3825">BO322+1</f>
        <v>46113</v>
      </c>
      <c r="BR322" s="160">
        <f t="shared" ref="BR322:BR325" si="3826">BQ322+29</f>
        <v>46142</v>
      </c>
      <c r="BS322" s="164">
        <f t="shared" ref="BS322:BS325" si="3827">IFERROR(IF(($R322-BR322)&gt;=0,0,IF(($S322-BQ322)&lt;0,0,IF(AND(($S322-BR322)&gt;0,(BQ322-$R322)&gt;0),$V322/365*(BR322-BQ322+1),IF(AND(($S322-BR322)&lt;=0,(BQ322-$R322)&gt;0),$V322/365*($S322-BQ322+1),$V322/365*(BR322-$R322+1))))),0)</f>
        <v>0</v>
      </c>
      <c r="BT322" s="160">
        <f t="shared" ref="BT322:BT325" si="3828">BR322+1</f>
        <v>46143</v>
      </c>
      <c r="BU322" s="160">
        <f t="shared" ref="BU322:BU325" si="3829">BT322+30</f>
        <v>46173</v>
      </c>
      <c r="BV322" s="164">
        <f t="shared" ref="BV322:BV325" si="3830">IFERROR(IF(($R322-BU322)&gt;=0,0,IF(($S322-BT322)&lt;0,0,IF(AND(($S322-BU322)&gt;0,(BT322-$R322)&gt;0),$V322/365*(BU322-BT322+1),IF(AND(($S322-BU322)&lt;=0,(BT322-$R322)&gt;0),$V322/365*($S322-BT322+1),$V322/365*(BU322-$R322+1))))),0)</f>
        <v>0</v>
      </c>
      <c r="BW322" s="160">
        <f t="shared" ref="BW322:BW325" si="3831">BU322+1</f>
        <v>46174</v>
      </c>
      <c r="BX322" s="160">
        <f t="shared" ref="BX322:BX325" si="3832">BW322+29</f>
        <v>46203</v>
      </c>
      <c r="BY322" s="164">
        <f t="shared" ref="BY322:BY325" si="3833">IFERROR(IF(($R322-BX322)&gt;=0,0,IF(($S322-BW322)&lt;0,0,IF(AND(($S322-BX322)&gt;0,(BW322-$R322)&gt;0),$V322/365*(BX322-BW322+1),IF(AND(($S322-BX322)&lt;=0,(BW322-$R322)&gt;0),$V322/365*($S322-BW322+1),$V322/365*(BX322-$R322+1))))),0)</f>
        <v>0</v>
      </c>
      <c r="BZ322" s="160">
        <f t="shared" ref="BZ322:BZ325" si="3834">BX322+1</f>
        <v>46204</v>
      </c>
      <c r="CA322" s="160">
        <f t="shared" ref="CA322:CA325" si="3835">BZ322+30</f>
        <v>46234</v>
      </c>
      <c r="CB322" s="164">
        <f t="shared" ref="CB322:CB325" si="3836">IFERROR(IF(($R322-CA322)&gt;=0,0,IF(($S322-BZ322)&lt;0,0,IF(AND(($S322-CA322)&gt;0,(BZ322-$R322)&gt;0),$V322/365*(CA322-BZ322+1),IF(AND(($S322-CA322)&lt;=0,(BZ322-$R322)&gt;0),$V322/365*($S322-BZ322+1),$V322/365*(CA322-$R322+1))))),0)</f>
        <v>0</v>
      </c>
      <c r="CC322" s="160">
        <f t="shared" ref="CC322:CC325" si="3837">CA322+1</f>
        <v>46235</v>
      </c>
      <c r="CD322" s="160">
        <f t="shared" ref="CD322:CD325" si="3838">CC322+30</f>
        <v>46265</v>
      </c>
      <c r="CE322" s="164">
        <f t="shared" ref="CE322:CE325" si="3839">IFERROR(IF(($R322-CD322)&gt;=0,0,IF(($S322-CC322)&lt;0,0,IF(AND(($S322-CD322)&gt;0,(CC322-$R322)&gt;0),$V322/365*(CD322-CC322+1),IF(AND(($S322-CD322)&lt;=0,(CC322-$R322)&gt;0),$V322/365*($S322-CC322+1),$V322/365*(CD322-$R322+1))))),0)</f>
        <v>0</v>
      </c>
      <c r="CF322" s="160">
        <f t="shared" ref="CF322:CF325" si="3840">CD322+1</f>
        <v>46266</v>
      </c>
      <c r="CG322" s="160">
        <f t="shared" ref="CG322:CG325" si="3841">CF322+29</f>
        <v>46295</v>
      </c>
      <c r="CH322" s="164">
        <f t="shared" ref="CH322:CH325" si="3842">IFERROR(IF(($R322-CG322)&gt;=0,0,IF(($S322-CF322)&lt;0,0,IF(AND(($S322-CG322)&gt;0,(CF322-$R322)&gt;0),$V322/365*(CG322-CF322+1),IF(AND(($S322-CG322)&lt;=0,(CF322-$R322)&gt;0),$V322/365*($S322-CF322+1),$V322/365*(CG322-$R322+1))))),0)</f>
        <v>0</v>
      </c>
      <c r="CI322" s="160">
        <f t="shared" ref="CI322:CI325" si="3843">CG322+1</f>
        <v>46296</v>
      </c>
      <c r="CJ322" s="160">
        <f t="shared" ref="CJ322:CJ325" si="3844">CI322+30</f>
        <v>46326</v>
      </c>
      <c r="CK322" s="164">
        <f t="shared" ref="CK322:CK325" si="3845">IFERROR(IF(($R322-CJ322)&gt;=0,0,IF(($S322-CI322)&lt;0,0,IF(AND(($S322-CJ322)&gt;0,(CI322-$R322)&gt;0),$V322/365*(CJ322-CI322+1),IF(AND(($S322-CJ322)&lt;=0,(CI322-$R322)&gt;0),$V322/365*($S322-CI322+1),$V322/365*(CJ322-$R322+1))))),0)</f>
        <v>0</v>
      </c>
      <c r="CL322" s="160">
        <f t="shared" ref="CL322:CL325" si="3846">CJ322+1</f>
        <v>46327</v>
      </c>
      <c r="CM322" s="160">
        <f t="shared" ref="CM322:CM325" si="3847">CL322+29</f>
        <v>46356</v>
      </c>
      <c r="CN322" s="164">
        <f t="shared" ref="CN322:CN325" si="3848">IFERROR(IF(($R322-CM322)&gt;=0,0,IF(($S322-CL322)&lt;0,0,IF(AND(($S322-CM322)&gt;0,(CL322-$R322)&gt;0),$V322/365*(CM322-CL322+1),IF(AND(($S322-CM322)&lt;=0,(CL322-$R322)&gt;0),$V322/365*($S322-CL322+1),$V322/365*(CM322-$R322+1))))),0)</f>
        <v>0</v>
      </c>
      <c r="CO322" s="160">
        <f t="shared" ref="CO322:CO325" si="3849">CM322+1</f>
        <v>46357</v>
      </c>
      <c r="CP322" s="160">
        <f t="shared" ref="CP322:CP325" si="3850">CO322+30</f>
        <v>46387</v>
      </c>
      <c r="CQ322" s="164">
        <f t="shared" ref="CQ322:CQ325" si="3851">IFERROR(IF(($R322-CP322)&gt;=0,0,IF(($S322-CO322)&lt;0,0,IF(AND(($S322-CP322)&gt;0,(CO322-$R322)&gt;0),$V322/365*(CP322-CO322+1),IF(AND(($S322-CP322)&lt;=0,(CO322-$R322)&gt;0),$V322/365*($S322-CO322+1),$V322/365*(CP322-$R322+1))))),0)</f>
        <v>0</v>
      </c>
    </row>
    <row r="323" s="86" customFormat="1" ht="24" customHeight="1" outlineLevel="4" spans="1:95">
      <c r="A323" s="125"/>
      <c r="B323" s="126"/>
      <c r="C323" s="127"/>
      <c r="D323" s="125"/>
      <c r="E323" s="126"/>
      <c r="F323" s="126"/>
      <c r="G323" s="126"/>
      <c r="H323" s="128"/>
      <c r="I323" s="128"/>
      <c r="J323" s="128">
        <f t="shared" si="3131"/>
        <v>0</v>
      </c>
      <c r="K323" s="128">
        <f t="shared" ref="K323:K325" si="3852">K322+1</f>
        <v>2</v>
      </c>
      <c r="L323" s="153"/>
      <c r="M323" s="154">
        <f>IFERROR(VLOOKUP($L323,'2-2 引出数据_合同数据仓库'!$B$2:$BP$10000,3,FALSE),0)</f>
        <v>0</v>
      </c>
      <c r="N323" s="128"/>
      <c r="O323" s="154">
        <f>IFERROR(VLOOKUP((LEFT(VLOOKUP($L323,'2-2 引出数据_合同数据仓库'!$B$2:$BP$10000,64,FALSE),15)&amp;(RIGHT(VLOOKUP($L323,'2-2 引出数据_合同数据仓库'!$B$2:$BP$10000,64,FALSE),4)+1)),'2-2 引出数据_合同数据仓库'!$B$2:$BP$10000,3,FALSE),0)</f>
        <v>0</v>
      </c>
      <c r="P323" s="128"/>
      <c r="Q323" s="128">
        <f>IFERROR(VLOOKUP($L323,'2-2 引出数据_合同数据仓库'!$B$2:$BP$10000,28,FALSE),0)</f>
        <v>0</v>
      </c>
      <c r="R323" s="128">
        <f>IFERROR(VLOOKUP($L323,'2-2 引出数据_合同数据仓库'!$B$2:$BP$10000,29,FALSE),0)</f>
        <v>0</v>
      </c>
      <c r="S323" s="128">
        <f>IFERROR(VLOOKUP($L323,'2-2 引出数据_合同数据仓库'!$B$2:$BP$10000,4,FALSE),0)</f>
        <v>0</v>
      </c>
      <c r="T323" s="128"/>
      <c r="U323" s="128">
        <f>IFERROR(VLOOKUP($L323,'2-2 引出数据_合同数据仓库'!$B$2:$BP$10000,15,FALSE),0)</f>
        <v>0</v>
      </c>
      <c r="V323" s="128">
        <f t="shared" si="3781"/>
        <v>0</v>
      </c>
      <c r="W323" s="128"/>
      <c r="X323" s="160">
        <v>45658</v>
      </c>
      <c r="Y323" s="160">
        <f t="shared" si="3782"/>
        <v>45688</v>
      </c>
      <c r="Z323" s="164">
        <f t="shared" si="3783"/>
        <v>0</v>
      </c>
      <c r="AA323" s="160">
        <f t="shared" si="3784"/>
        <v>45689</v>
      </c>
      <c r="AB323" s="160">
        <f t="shared" si="3785"/>
        <v>45716</v>
      </c>
      <c r="AC323" s="164">
        <f t="shared" si="3786"/>
        <v>0</v>
      </c>
      <c r="AD323" s="160">
        <f t="shared" si="3787"/>
        <v>45717</v>
      </c>
      <c r="AE323" s="160">
        <f t="shared" si="3788"/>
        <v>45747</v>
      </c>
      <c r="AF323" s="164">
        <f t="shared" si="3789"/>
        <v>0</v>
      </c>
      <c r="AG323" s="160">
        <f t="shared" si="3790"/>
        <v>45748</v>
      </c>
      <c r="AH323" s="160">
        <f t="shared" si="3791"/>
        <v>45777</v>
      </c>
      <c r="AI323" s="164">
        <f t="shared" si="3792"/>
        <v>0</v>
      </c>
      <c r="AJ323" s="160">
        <f t="shared" si="3793"/>
        <v>45778</v>
      </c>
      <c r="AK323" s="160">
        <f t="shared" si="3794"/>
        <v>45808</v>
      </c>
      <c r="AL323" s="164">
        <f t="shared" si="3795"/>
        <v>0</v>
      </c>
      <c r="AM323" s="160">
        <f t="shared" si="3796"/>
        <v>45809</v>
      </c>
      <c r="AN323" s="160">
        <f t="shared" si="3797"/>
        <v>45838</v>
      </c>
      <c r="AO323" s="164">
        <f t="shared" si="3798"/>
        <v>0</v>
      </c>
      <c r="AP323" s="160">
        <f t="shared" si="3799"/>
        <v>45839</v>
      </c>
      <c r="AQ323" s="160">
        <f t="shared" si="3800"/>
        <v>45869</v>
      </c>
      <c r="AR323" s="164">
        <f t="shared" si="3801"/>
        <v>0</v>
      </c>
      <c r="AS323" s="160">
        <f t="shared" si="3802"/>
        <v>45870</v>
      </c>
      <c r="AT323" s="160">
        <f t="shared" si="3803"/>
        <v>45900</v>
      </c>
      <c r="AU323" s="164">
        <f t="shared" si="3804"/>
        <v>0</v>
      </c>
      <c r="AV323" s="160">
        <f t="shared" si="3805"/>
        <v>45901</v>
      </c>
      <c r="AW323" s="160">
        <f t="shared" si="3806"/>
        <v>45930</v>
      </c>
      <c r="AX323" s="164">
        <f t="shared" si="3807"/>
        <v>0</v>
      </c>
      <c r="AY323" s="160">
        <f t="shared" si="3808"/>
        <v>45931</v>
      </c>
      <c r="AZ323" s="160">
        <f t="shared" si="3809"/>
        <v>45961</v>
      </c>
      <c r="BA323" s="164">
        <f t="shared" si="3810"/>
        <v>0</v>
      </c>
      <c r="BB323" s="160">
        <f t="shared" si="3811"/>
        <v>45962</v>
      </c>
      <c r="BC323" s="160">
        <f t="shared" si="3812"/>
        <v>45991</v>
      </c>
      <c r="BD323" s="164">
        <f t="shared" si="3813"/>
        <v>0</v>
      </c>
      <c r="BE323" s="160">
        <f t="shared" si="3814"/>
        <v>45992</v>
      </c>
      <c r="BF323" s="160">
        <f t="shared" si="3815"/>
        <v>46022</v>
      </c>
      <c r="BG323" s="164">
        <f t="shared" si="3816"/>
        <v>0</v>
      </c>
      <c r="BH323" s="160">
        <v>46023</v>
      </c>
      <c r="BI323" s="160">
        <f t="shared" si="3817"/>
        <v>46053</v>
      </c>
      <c r="BJ323" s="164">
        <f t="shared" si="3818"/>
        <v>0</v>
      </c>
      <c r="BK323" s="160">
        <f t="shared" si="3819"/>
        <v>46054</v>
      </c>
      <c r="BL323" s="160">
        <f t="shared" si="3820"/>
        <v>46081</v>
      </c>
      <c r="BM323" s="164">
        <f t="shared" si="3821"/>
        <v>0</v>
      </c>
      <c r="BN323" s="160">
        <f t="shared" si="3822"/>
        <v>46082</v>
      </c>
      <c r="BO323" s="160">
        <f t="shared" si="3823"/>
        <v>46112</v>
      </c>
      <c r="BP323" s="164">
        <f t="shared" si="3824"/>
        <v>0</v>
      </c>
      <c r="BQ323" s="160">
        <f t="shared" si="3825"/>
        <v>46113</v>
      </c>
      <c r="BR323" s="160">
        <f t="shared" si="3826"/>
        <v>46142</v>
      </c>
      <c r="BS323" s="164">
        <f t="shared" si="3827"/>
        <v>0</v>
      </c>
      <c r="BT323" s="160">
        <f t="shared" si="3828"/>
        <v>46143</v>
      </c>
      <c r="BU323" s="160">
        <f t="shared" si="3829"/>
        <v>46173</v>
      </c>
      <c r="BV323" s="164">
        <f t="shared" si="3830"/>
        <v>0</v>
      </c>
      <c r="BW323" s="160">
        <f t="shared" si="3831"/>
        <v>46174</v>
      </c>
      <c r="BX323" s="160">
        <f t="shared" si="3832"/>
        <v>46203</v>
      </c>
      <c r="BY323" s="164">
        <f t="shared" si="3833"/>
        <v>0</v>
      </c>
      <c r="BZ323" s="160">
        <f t="shared" si="3834"/>
        <v>46204</v>
      </c>
      <c r="CA323" s="160">
        <f t="shared" si="3835"/>
        <v>46234</v>
      </c>
      <c r="CB323" s="164">
        <f t="shared" si="3836"/>
        <v>0</v>
      </c>
      <c r="CC323" s="160">
        <f t="shared" si="3837"/>
        <v>46235</v>
      </c>
      <c r="CD323" s="160">
        <f t="shared" si="3838"/>
        <v>46265</v>
      </c>
      <c r="CE323" s="164">
        <f t="shared" si="3839"/>
        <v>0</v>
      </c>
      <c r="CF323" s="160">
        <f t="shared" si="3840"/>
        <v>46266</v>
      </c>
      <c r="CG323" s="160">
        <f t="shared" si="3841"/>
        <v>46295</v>
      </c>
      <c r="CH323" s="164">
        <f t="shared" si="3842"/>
        <v>0</v>
      </c>
      <c r="CI323" s="160">
        <f t="shared" si="3843"/>
        <v>46296</v>
      </c>
      <c r="CJ323" s="160">
        <f t="shared" si="3844"/>
        <v>46326</v>
      </c>
      <c r="CK323" s="164">
        <f t="shared" si="3845"/>
        <v>0</v>
      </c>
      <c r="CL323" s="160">
        <f t="shared" si="3846"/>
        <v>46327</v>
      </c>
      <c r="CM323" s="160">
        <f t="shared" si="3847"/>
        <v>46356</v>
      </c>
      <c r="CN323" s="164">
        <f t="shared" si="3848"/>
        <v>0</v>
      </c>
      <c r="CO323" s="160">
        <f t="shared" si="3849"/>
        <v>46357</v>
      </c>
      <c r="CP323" s="160">
        <f t="shared" si="3850"/>
        <v>46387</v>
      </c>
      <c r="CQ323" s="164">
        <f t="shared" si="3851"/>
        <v>0</v>
      </c>
    </row>
    <row r="324" s="86" customFormat="1" ht="24" customHeight="1" outlineLevel="4" spans="1:95">
      <c r="A324" s="125"/>
      <c r="B324" s="126"/>
      <c r="C324" s="127"/>
      <c r="D324" s="125"/>
      <c r="E324" s="126"/>
      <c r="F324" s="126"/>
      <c r="G324" s="126"/>
      <c r="H324" s="128"/>
      <c r="I324" s="128"/>
      <c r="J324" s="128">
        <f t="shared" si="3131"/>
        <v>0</v>
      </c>
      <c r="K324" s="128">
        <f t="shared" si="3852"/>
        <v>3</v>
      </c>
      <c r="L324" s="153"/>
      <c r="M324" s="154">
        <f>IFERROR(VLOOKUP($L324,'2-2 引出数据_合同数据仓库'!$B$2:$BP$10000,3,FALSE),0)</f>
        <v>0</v>
      </c>
      <c r="N324" s="128"/>
      <c r="O324" s="154">
        <f>IFERROR(VLOOKUP((LEFT(VLOOKUP($L324,'2-2 引出数据_合同数据仓库'!$B$2:$BP$10000,64,FALSE),15)&amp;(RIGHT(VLOOKUP($L324,'2-2 引出数据_合同数据仓库'!$B$2:$BP$10000,64,FALSE),4)+1)),'2-2 引出数据_合同数据仓库'!$B$2:$BP$10000,3,FALSE),0)</f>
        <v>0</v>
      </c>
      <c r="P324" s="128"/>
      <c r="Q324" s="128">
        <f>IFERROR(VLOOKUP($L324,'2-2 引出数据_合同数据仓库'!$B$2:$BP$10000,28,FALSE),0)</f>
        <v>0</v>
      </c>
      <c r="R324" s="128">
        <f>IFERROR(VLOOKUP($L324,'2-2 引出数据_合同数据仓库'!$B$2:$BP$10000,29,FALSE),0)</f>
        <v>0</v>
      </c>
      <c r="S324" s="128">
        <f>IFERROR(VLOOKUP($L324,'2-2 引出数据_合同数据仓库'!$B$2:$BP$10000,4,FALSE),0)</f>
        <v>0</v>
      </c>
      <c r="T324" s="128"/>
      <c r="U324" s="128">
        <f>IFERROR(VLOOKUP($L324,'2-2 引出数据_合同数据仓库'!$B$2:$BP$10000,15,FALSE),0)</f>
        <v>0</v>
      </c>
      <c r="V324" s="128">
        <f t="shared" si="3781"/>
        <v>0</v>
      </c>
      <c r="W324" s="128"/>
      <c r="X324" s="160">
        <v>45658</v>
      </c>
      <c r="Y324" s="160">
        <f t="shared" si="3782"/>
        <v>45688</v>
      </c>
      <c r="Z324" s="164">
        <f t="shared" si="3783"/>
        <v>0</v>
      </c>
      <c r="AA324" s="160">
        <f t="shared" si="3784"/>
        <v>45689</v>
      </c>
      <c r="AB324" s="160">
        <f t="shared" si="3785"/>
        <v>45716</v>
      </c>
      <c r="AC324" s="164">
        <f t="shared" si="3786"/>
        <v>0</v>
      </c>
      <c r="AD324" s="160">
        <f t="shared" si="3787"/>
        <v>45717</v>
      </c>
      <c r="AE324" s="160">
        <f t="shared" si="3788"/>
        <v>45747</v>
      </c>
      <c r="AF324" s="164">
        <f t="shared" si="3789"/>
        <v>0</v>
      </c>
      <c r="AG324" s="160">
        <f t="shared" si="3790"/>
        <v>45748</v>
      </c>
      <c r="AH324" s="160">
        <f t="shared" si="3791"/>
        <v>45777</v>
      </c>
      <c r="AI324" s="164">
        <f t="shared" si="3792"/>
        <v>0</v>
      </c>
      <c r="AJ324" s="160">
        <f t="shared" si="3793"/>
        <v>45778</v>
      </c>
      <c r="AK324" s="160">
        <f t="shared" si="3794"/>
        <v>45808</v>
      </c>
      <c r="AL324" s="164">
        <f t="shared" si="3795"/>
        <v>0</v>
      </c>
      <c r="AM324" s="160">
        <f t="shared" si="3796"/>
        <v>45809</v>
      </c>
      <c r="AN324" s="160">
        <f t="shared" si="3797"/>
        <v>45838</v>
      </c>
      <c r="AO324" s="164">
        <f t="shared" si="3798"/>
        <v>0</v>
      </c>
      <c r="AP324" s="160">
        <f t="shared" si="3799"/>
        <v>45839</v>
      </c>
      <c r="AQ324" s="160">
        <f t="shared" si="3800"/>
        <v>45869</v>
      </c>
      <c r="AR324" s="164">
        <f t="shared" si="3801"/>
        <v>0</v>
      </c>
      <c r="AS324" s="160">
        <f t="shared" si="3802"/>
        <v>45870</v>
      </c>
      <c r="AT324" s="160">
        <f t="shared" si="3803"/>
        <v>45900</v>
      </c>
      <c r="AU324" s="164">
        <f t="shared" si="3804"/>
        <v>0</v>
      </c>
      <c r="AV324" s="160">
        <f t="shared" si="3805"/>
        <v>45901</v>
      </c>
      <c r="AW324" s="160">
        <f t="shared" si="3806"/>
        <v>45930</v>
      </c>
      <c r="AX324" s="164">
        <f t="shared" si="3807"/>
        <v>0</v>
      </c>
      <c r="AY324" s="160">
        <f t="shared" si="3808"/>
        <v>45931</v>
      </c>
      <c r="AZ324" s="160">
        <f t="shared" si="3809"/>
        <v>45961</v>
      </c>
      <c r="BA324" s="164">
        <f t="shared" si="3810"/>
        <v>0</v>
      </c>
      <c r="BB324" s="160">
        <f t="shared" si="3811"/>
        <v>45962</v>
      </c>
      <c r="BC324" s="160">
        <f t="shared" si="3812"/>
        <v>45991</v>
      </c>
      <c r="BD324" s="164">
        <f t="shared" si="3813"/>
        <v>0</v>
      </c>
      <c r="BE324" s="160">
        <f t="shared" si="3814"/>
        <v>45992</v>
      </c>
      <c r="BF324" s="160">
        <f t="shared" si="3815"/>
        <v>46022</v>
      </c>
      <c r="BG324" s="164">
        <f t="shared" si="3816"/>
        <v>0</v>
      </c>
      <c r="BH324" s="160">
        <v>46023</v>
      </c>
      <c r="BI324" s="160">
        <f t="shared" si="3817"/>
        <v>46053</v>
      </c>
      <c r="BJ324" s="164">
        <f t="shared" si="3818"/>
        <v>0</v>
      </c>
      <c r="BK324" s="160">
        <f t="shared" si="3819"/>
        <v>46054</v>
      </c>
      <c r="BL324" s="160">
        <f t="shared" si="3820"/>
        <v>46081</v>
      </c>
      <c r="BM324" s="164">
        <f t="shared" si="3821"/>
        <v>0</v>
      </c>
      <c r="BN324" s="160">
        <f t="shared" si="3822"/>
        <v>46082</v>
      </c>
      <c r="BO324" s="160">
        <f t="shared" si="3823"/>
        <v>46112</v>
      </c>
      <c r="BP324" s="164">
        <f t="shared" si="3824"/>
        <v>0</v>
      </c>
      <c r="BQ324" s="160">
        <f t="shared" si="3825"/>
        <v>46113</v>
      </c>
      <c r="BR324" s="160">
        <f t="shared" si="3826"/>
        <v>46142</v>
      </c>
      <c r="BS324" s="164">
        <f t="shared" si="3827"/>
        <v>0</v>
      </c>
      <c r="BT324" s="160">
        <f t="shared" si="3828"/>
        <v>46143</v>
      </c>
      <c r="BU324" s="160">
        <f t="shared" si="3829"/>
        <v>46173</v>
      </c>
      <c r="BV324" s="164">
        <f t="shared" si="3830"/>
        <v>0</v>
      </c>
      <c r="BW324" s="160">
        <f t="shared" si="3831"/>
        <v>46174</v>
      </c>
      <c r="BX324" s="160">
        <f t="shared" si="3832"/>
        <v>46203</v>
      </c>
      <c r="BY324" s="164">
        <f t="shared" si="3833"/>
        <v>0</v>
      </c>
      <c r="BZ324" s="160">
        <f t="shared" si="3834"/>
        <v>46204</v>
      </c>
      <c r="CA324" s="160">
        <f t="shared" si="3835"/>
        <v>46234</v>
      </c>
      <c r="CB324" s="164">
        <f t="shared" si="3836"/>
        <v>0</v>
      </c>
      <c r="CC324" s="160">
        <f t="shared" si="3837"/>
        <v>46235</v>
      </c>
      <c r="CD324" s="160">
        <f t="shared" si="3838"/>
        <v>46265</v>
      </c>
      <c r="CE324" s="164">
        <f t="shared" si="3839"/>
        <v>0</v>
      </c>
      <c r="CF324" s="160">
        <f t="shared" si="3840"/>
        <v>46266</v>
      </c>
      <c r="CG324" s="160">
        <f t="shared" si="3841"/>
        <v>46295</v>
      </c>
      <c r="CH324" s="164">
        <f t="shared" si="3842"/>
        <v>0</v>
      </c>
      <c r="CI324" s="160">
        <f t="shared" si="3843"/>
        <v>46296</v>
      </c>
      <c r="CJ324" s="160">
        <f t="shared" si="3844"/>
        <v>46326</v>
      </c>
      <c r="CK324" s="164">
        <f t="shared" si="3845"/>
        <v>0</v>
      </c>
      <c r="CL324" s="160">
        <f t="shared" si="3846"/>
        <v>46327</v>
      </c>
      <c r="CM324" s="160">
        <f t="shared" si="3847"/>
        <v>46356</v>
      </c>
      <c r="CN324" s="164">
        <f t="shared" si="3848"/>
        <v>0</v>
      </c>
      <c r="CO324" s="160">
        <f t="shared" si="3849"/>
        <v>46357</v>
      </c>
      <c r="CP324" s="160">
        <f t="shared" si="3850"/>
        <v>46387</v>
      </c>
      <c r="CQ324" s="164">
        <f t="shared" si="3851"/>
        <v>0</v>
      </c>
    </row>
    <row r="325" s="86" customFormat="1" ht="24" customHeight="1" outlineLevel="4" spans="1:95">
      <c r="A325" s="125"/>
      <c r="B325" s="126"/>
      <c r="C325" s="127"/>
      <c r="D325" s="125"/>
      <c r="E325" s="126"/>
      <c r="F325" s="126"/>
      <c r="G325" s="126"/>
      <c r="H325" s="128"/>
      <c r="I325" s="128"/>
      <c r="J325" s="128">
        <f t="shared" ref="J325:J391" si="3853">Z325+AC325+AF325+AI325+AL325+AO325+AR325+AU325+AX325+BA325+BD325+BG325</f>
        <v>0</v>
      </c>
      <c r="K325" s="128">
        <f t="shared" si="3852"/>
        <v>4</v>
      </c>
      <c r="L325" s="153"/>
      <c r="M325" s="154">
        <f>IFERROR(VLOOKUP($L325,'2-2 引出数据_合同数据仓库'!$B$2:$BP$10000,3,FALSE),0)</f>
        <v>0</v>
      </c>
      <c r="N325" s="128"/>
      <c r="O325" s="154">
        <f>IFERROR(VLOOKUP((LEFT(VLOOKUP($L325,'2-2 引出数据_合同数据仓库'!$B$2:$BP$10000,64,FALSE),15)&amp;(RIGHT(VLOOKUP($L325,'2-2 引出数据_合同数据仓库'!$B$2:$BP$10000,64,FALSE),4)+1)),'2-2 引出数据_合同数据仓库'!$B$2:$BP$10000,3,FALSE),0)</f>
        <v>0</v>
      </c>
      <c r="P325" s="128"/>
      <c r="Q325" s="128">
        <f>IFERROR(VLOOKUP($L325,'2-2 引出数据_合同数据仓库'!$B$2:$BP$10000,28,FALSE),0)</f>
        <v>0</v>
      </c>
      <c r="R325" s="128">
        <f>IFERROR(VLOOKUP($L325,'2-2 引出数据_合同数据仓库'!$B$2:$BP$10000,29,FALSE),0)</f>
        <v>0</v>
      </c>
      <c r="S325" s="128">
        <f>IFERROR(VLOOKUP($L325,'2-2 引出数据_合同数据仓库'!$B$2:$BP$10000,4,FALSE),0)</f>
        <v>0</v>
      </c>
      <c r="T325" s="128"/>
      <c r="U325" s="128">
        <f>IFERROR(VLOOKUP($L325,'2-2 引出数据_合同数据仓库'!$B$2:$BP$10000,15,FALSE),0)</f>
        <v>0</v>
      </c>
      <c r="V325" s="128">
        <f t="shared" si="3781"/>
        <v>0</v>
      </c>
      <c r="W325" s="128"/>
      <c r="X325" s="160">
        <v>45658</v>
      </c>
      <c r="Y325" s="160">
        <f t="shared" si="3782"/>
        <v>45688</v>
      </c>
      <c r="Z325" s="164">
        <f t="shared" si="3783"/>
        <v>0</v>
      </c>
      <c r="AA325" s="160">
        <f t="shared" si="3784"/>
        <v>45689</v>
      </c>
      <c r="AB325" s="160">
        <f t="shared" si="3785"/>
        <v>45716</v>
      </c>
      <c r="AC325" s="164">
        <f t="shared" si="3786"/>
        <v>0</v>
      </c>
      <c r="AD325" s="160">
        <f t="shared" si="3787"/>
        <v>45717</v>
      </c>
      <c r="AE325" s="160">
        <f t="shared" si="3788"/>
        <v>45747</v>
      </c>
      <c r="AF325" s="164">
        <f t="shared" si="3789"/>
        <v>0</v>
      </c>
      <c r="AG325" s="160">
        <f t="shared" si="3790"/>
        <v>45748</v>
      </c>
      <c r="AH325" s="160">
        <f t="shared" si="3791"/>
        <v>45777</v>
      </c>
      <c r="AI325" s="164">
        <f t="shared" si="3792"/>
        <v>0</v>
      </c>
      <c r="AJ325" s="160">
        <f t="shared" si="3793"/>
        <v>45778</v>
      </c>
      <c r="AK325" s="160">
        <f t="shared" si="3794"/>
        <v>45808</v>
      </c>
      <c r="AL325" s="164">
        <f t="shared" si="3795"/>
        <v>0</v>
      </c>
      <c r="AM325" s="160">
        <f t="shared" si="3796"/>
        <v>45809</v>
      </c>
      <c r="AN325" s="160">
        <f t="shared" si="3797"/>
        <v>45838</v>
      </c>
      <c r="AO325" s="164">
        <f t="shared" si="3798"/>
        <v>0</v>
      </c>
      <c r="AP325" s="160">
        <f t="shared" si="3799"/>
        <v>45839</v>
      </c>
      <c r="AQ325" s="160">
        <f t="shared" si="3800"/>
        <v>45869</v>
      </c>
      <c r="AR325" s="164">
        <f t="shared" si="3801"/>
        <v>0</v>
      </c>
      <c r="AS325" s="160">
        <f t="shared" si="3802"/>
        <v>45870</v>
      </c>
      <c r="AT325" s="160">
        <f t="shared" si="3803"/>
        <v>45900</v>
      </c>
      <c r="AU325" s="164">
        <f t="shared" si="3804"/>
        <v>0</v>
      </c>
      <c r="AV325" s="160">
        <f t="shared" si="3805"/>
        <v>45901</v>
      </c>
      <c r="AW325" s="160">
        <f t="shared" si="3806"/>
        <v>45930</v>
      </c>
      <c r="AX325" s="164">
        <f t="shared" si="3807"/>
        <v>0</v>
      </c>
      <c r="AY325" s="160">
        <f t="shared" si="3808"/>
        <v>45931</v>
      </c>
      <c r="AZ325" s="160">
        <f t="shared" si="3809"/>
        <v>45961</v>
      </c>
      <c r="BA325" s="164">
        <f t="shared" si="3810"/>
        <v>0</v>
      </c>
      <c r="BB325" s="160">
        <f t="shared" si="3811"/>
        <v>45962</v>
      </c>
      <c r="BC325" s="160">
        <f t="shared" si="3812"/>
        <v>45991</v>
      </c>
      <c r="BD325" s="164">
        <f t="shared" si="3813"/>
        <v>0</v>
      </c>
      <c r="BE325" s="160">
        <f t="shared" si="3814"/>
        <v>45992</v>
      </c>
      <c r="BF325" s="160">
        <f t="shared" si="3815"/>
        <v>46022</v>
      </c>
      <c r="BG325" s="164">
        <f t="shared" si="3816"/>
        <v>0</v>
      </c>
      <c r="BH325" s="160">
        <v>46023</v>
      </c>
      <c r="BI325" s="160">
        <f t="shared" si="3817"/>
        <v>46053</v>
      </c>
      <c r="BJ325" s="164">
        <f t="shared" si="3818"/>
        <v>0</v>
      </c>
      <c r="BK325" s="160">
        <f t="shared" si="3819"/>
        <v>46054</v>
      </c>
      <c r="BL325" s="160">
        <f t="shared" si="3820"/>
        <v>46081</v>
      </c>
      <c r="BM325" s="164">
        <f t="shared" si="3821"/>
        <v>0</v>
      </c>
      <c r="BN325" s="160">
        <f t="shared" si="3822"/>
        <v>46082</v>
      </c>
      <c r="BO325" s="160">
        <f t="shared" si="3823"/>
        <v>46112</v>
      </c>
      <c r="BP325" s="164">
        <f t="shared" si="3824"/>
        <v>0</v>
      </c>
      <c r="BQ325" s="160">
        <f t="shared" si="3825"/>
        <v>46113</v>
      </c>
      <c r="BR325" s="160">
        <f t="shared" si="3826"/>
        <v>46142</v>
      </c>
      <c r="BS325" s="164">
        <f t="shared" si="3827"/>
        <v>0</v>
      </c>
      <c r="BT325" s="160">
        <f t="shared" si="3828"/>
        <v>46143</v>
      </c>
      <c r="BU325" s="160">
        <f t="shared" si="3829"/>
        <v>46173</v>
      </c>
      <c r="BV325" s="164">
        <f t="shared" si="3830"/>
        <v>0</v>
      </c>
      <c r="BW325" s="160">
        <f t="shared" si="3831"/>
        <v>46174</v>
      </c>
      <c r="BX325" s="160">
        <f t="shared" si="3832"/>
        <v>46203</v>
      </c>
      <c r="BY325" s="164">
        <f t="shared" si="3833"/>
        <v>0</v>
      </c>
      <c r="BZ325" s="160">
        <f t="shared" si="3834"/>
        <v>46204</v>
      </c>
      <c r="CA325" s="160">
        <f t="shared" si="3835"/>
        <v>46234</v>
      </c>
      <c r="CB325" s="164">
        <f t="shared" si="3836"/>
        <v>0</v>
      </c>
      <c r="CC325" s="160">
        <f t="shared" si="3837"/>
        <v>46235</v>
      </c>
      <c r="CD325" s="160">
        <f t="shared" si="3838"/>
        <v>46265</v>
      </c>
      <c r="CE325" s="164">
        <f t="shared" si="3839"/>
        <v>0</v>
      </c>
      <c r="CF325" s="160">
        <f t="shared" si="3840"/>
        <v>46266</v>
      </c>
      <c r="CG325" s="160">
        <f t="shared" si="3841"/>
        <v>46295</v>
      </c>
      <c r="CH325" s="164">
        <f t="shared" si="3842"/>
        <v>0</v>
      </c>
      <c r="CI325" s="160">
        <f t="shared" si="3843"/>
        <v>46296</v>
      </c>
      <c r="CJ325" s="160">
        <f t="shared" si="3844"/>
        <v>46326</v>
      </c>
      <c r="CK325" s="164">
        <f t="shared" si="3845"/>
        <v>0</v>
      </c>
      <c r="CL325" s="160">
        <f t="shared" si="3846"/>
        <v>46327</v>
      </c>
      <c r="CM325" s="160">
        <f t="shared" si="3847"/>
        <v>46356</v>
      </c>
      <c r="CN325" s="164">
        <f t="shared" si="3848"/>
        <v>0</v>
      </c>
      <c r="CO325" s="160">
        <f t="shared" si="3849"/>
        <v>46357</v>
      </c>
      <c r="CP325" s="160">
        <f t="shared" si="3850"/>
        <v>46387</v>
      </c>
      <c r="CQ325" s="164">
        <f t="shared" si="3851"/>
        <v>0</v>
      </c>
    </row>
    <row r="326" s="86" customFormat="1" ht="24" customHeight="1" outlineLevel="4" spans="1:95">
      <c r="A326" s="129" t="s">
        <v>2806</v>
      </c>
      <c r="B326" s="130"/>
      <c r="C326" s="130"/>
      <c r="D326" s="130"/>
      <c r="E326" s="130"/>
      <c r="F326" s="130"/>
      <c r="G326" s="131"/>
      <c r="H326" s="132"/>
      <c r="I326" s="132"/>
      <c r="J326" s="132"/>
      <c r="K326" s="132"/>
      <c r="L326" s="155"/>
      <c r="M326" s="155"/>
      <c r="N326" s="132"/>
      <c r="O326" s="132"/>
      <c r="P326" s="132"/>
      <c r="Q326" s="132"/>
      <c r="R326" s="132"/>
      <c r="S326" s="132"/>
      <c r="T326" s="132"/>
      <c r="U326" s="132"/>
      <c r="V326" s="132"/>
      <c r="W326" s="132"/>
      <c r="X326" s="132"/>
      <c r="Y326" s="132"/>
      <c r="Z326" s="132"/>
      <c r="AA326" s="132"/>
      <c r="AB326" s="132"/>
      <c r="AC326" s="132"/>
      <c r="AD326" s="132"/>
      <c r="AE326" s="132"/>
      <c r="AF326" s="132"/>
      <c r="AG326" s="132"/>
      <c r="AH326" s="132"/>
      <c r="AI326" s="132"/>
      <c r="AJ326" s="132"/>
      <c r="AK326" s="132"/>
      <c r="AL326" s="132"/>
      <c r="AM326" s="132"/>
      <c r="AN326" s="132"/>
      <c r="AO326" s="132"/>
      <c r="AP326" s="132"/>
      <c r="AQ326" s="132"/>
      <c r="AR326" s="132"/>
      <c r="AS326" s="132"/>
      <c r="AT326" s="132"/>
      <c r="AU326" s="132"/>
      <c r="AV326" s="132"/>
      <c r="AW326" s="132"/>
      <c r="AX326" s="132"/>
      <c r="AY326" s="132"/>
      <c r="AZ326" s="132"/>
      <c r="BA326" s="132"/>
      <c r="BB326" s="132"/>
      <c r="BC326" s="132"/>
      <c r="BD326" s="132"/>
      <c r="BE326" s="132"/>
      <c r="BF326" s="132"/>
      <c r="BG326" s="132"/>
      <c r="BH326" s="132"/>
      <c r="BI326" s="132"/>
      <c r="BJ326" s="132"/>
      <c r="BK326" s="132"/>
      <c r="BL326" s="132"/>
      <c r="BM326" s="132"/>
      <c r="BN326" s="132"/>
      <c r="BO326" s="132"/>
      <c r="BP326" s="132"/>
      <c r="BQ326" s="132"/>
      <c r="BR326" s="132"/>
      <c r="BS326" s="132"/>
      <c r="BT326" s="132"/>
      <c r="BU326" s="132"/>
      <c r="BV326" s="132"/>
      <c r="BW326" s="132"/>
      <c r="BX326" s="132"/>
      <c r="BY326" s="132"/>
      <c r="BZ326" s="132"/>
      <c r="CA326" s="132"/>
      <c r="CB326" s="132"/>
      <c r="CC326" s="132"/>
      <c r="CD326" s="132"/>
      <c r="CE326" s="132"/>
      <c r="CF326" s="132"/>
      <c r="CG326" s="132"/>
      <c r="CH326" s="132"/>
      <c r="CI326" s="132"/>
      <c r="CJ326" s="132"/>
      <c r="CK326" s="132"/>
      <c r="CL326" s="132"/>
      <c r="CM326" s="132"/>
      <c r="CN326" s="132"/>
      <c r="CO326" s="132"/>
      <c r="CP326" s="132"/>
      <c r="CQ326" s="132"/>
    </row>
    <row r="327" ht="24" customHeight="1" outlineLevel="3" spans="1:95">
      <c r="A327" s="121"/>
      <c r="B327" s="122" t="s">
        <v>784</v>
      </c>
      <c r="C327" s="123" t="s">
        <v>1252</v>
      </c>
      <c r="D327" s="121" t="s">
        <v>1253</v>
      </c>
      <c r="E327" s="122" t="s">
        <v>1254</v>
      </c>
      <c r="F327" s="122"/>
      <c r="G327" s="122" t="s">
        <v>928</v>
      </c>
      <c r="H327" s="124">
        <f>X327+AA327+AD327+AG327+AJ327+AM327+AP327+AS327+AV327+AY327+BB327+BE327</f>
        <v>0</v>
      </c>
      <c r="I327" s="124">
        <f>Y327+AB327+AE327+AH327+AK327+AN327+AQ327+AT327+AW327+AZ327+BC327+BF327</f>
        <v>0</v>
      </c>
      <c r="J327" s="124">
        <f t="shared" si="3853"/>
        <v>0</v>
      </c>
      <c r="K327" s="124"/>
      <c r="L327" s="152"/>
      <c r="M327" s="152"/>
      <c r="N327" s="124"/>
      <c r="O327" s="124"/>
      <c r="P327" s="124"/>
      <c r="Q327" s="124"/>
      <c r="R327" s="124"/>
      <c r="S327" s="124"/>
      <c r="T327" s="124"/>
      <c r="U327" s="124"/>
      <c r="V327" s="124"/>
      <c r="W327" s="124"/>
      <c r="X327" s="124">
        <f>VLOOKUP($C327,'1 预算编制表单'!$C:$BJ,27,FALSE)</f>
        <v>0</v>
      </c>
      <c r="Y327" s="124">
        <f>X327-Z327</f>
        <v>0</v>
      </c>
      <c r="Z327" s="124">
        <f>SUM(Z328:Z332)</f>
        <v>0</v>
      </c>
      <c r="AA327" s="124">
        <f>VLOOKUP($C327,'1 预算编制表单'!$C:$BJ,30,FALSE)</f>
        <v>0</v>
      </c>
      <c r="AB327" s="124">
        <f>AA327-AC327</f>
        <v>0</v>
      </c>
      <c r="AC327" s="124">
        <f>SUM(AC328:AC332)</f>
        <v>0</v>
      </c>
      <c r="AD327" s="124">
        <f>VLOOKUP($C327,'1 预算编制表单'!$C:$BJ,33,FALSE)</f>
        <v>0</v>
      </c>
      <c r="AE327" s="124">
        <f>AD327-AF327</f>
        <v>0</v>
      </c>
      <c r="AF327" s="124">
        <f>SUM(AF328:AF332)</f>
        <v>0</v>
      </c>
      <c r="AG327" s="124">
        <f>VLOOKUP($C327,'1 预算编制表单'!$C:$BJ,36,FALSE)</f>
        <v>0</v>
      </c>
      <c r="AH327" s="124">
        <f>AG327-AI327</f>
        <v>0</v>
      </c>
      <c r="AI327" s="124">
        <f>SUM(AI328:AI332)</f>
        <v>0</v>
      </c>
      <c r="AJ327" s="124">
        <f>VLOOKUP($C327,'1 预算编制表单'!$C:$BJ,39,FALSE)</f>
        <v>0</v>
      </c>
      <c r="AK327" s="124">
        <f>AJ327-AL327</f>
        <v>0</v>
      </c>
      <c r="AL327" s="124">
        <f>SUM(AL328:AL332)</f>
        <v>0</v>
      </c>
      <c r="AM327" s="124">
        <f>VLOOKUP($C327,'1 预算编制表单'!$C:$BJ,42,FALSE)</f>
        <v>0</v>
      </c>
      <c r="AN327" s="124">
        <f>AM327-AO327</f>
        <v>0</v>
      </c>
      <c r="AO327" s="124">
        <f>SUM(AO328:AO332)</f>
        <v>0</v>
      </c>
      <c r="AP327" s="124">
        <f>VLOOKUP($C327,'1 预算编制表单'!$C:$BJ,45,FALSE)</f>
        <v>0</v>
      </c>
      <c r="AQ327" s="124">
        <f>AP327-AR327</f>
        <v>0</v>
      </c>
      <c r="AR327" s="124">
        <f>SUM(AR328:AR332)</f>
        <v>0</v>
      </c>
      <c r="AS327" s="124">
        <f>VLOOKUP($C327,'1 预算编制表单'!$C:$BJ,48,FALSE)</f>
        <v>0</v>
      </c>
      <c r="AT327" s="124">
        <f>AS327-AU327</f>
        <v>0</v>
      </c>
      <c r="AU327" s="124">
        <f>SUM(AU328:AU332)</f>
        <v>0</v>
      </c>
      <c r="AV327" s="124">
        <f>VLOOKUP($C327,'1 预算编制表单'!$C:$BJ,51,FALSE)</f>
        <v>0</v>
      </c>
      <c r="AW327" s="124">
        <f>AV327-AX327</f>
        <v>0</v>
      </c>
      <c r="AX327" s="124">
        <f>SUM(AX328:AX332)</f>
        <v>0</v>
      </c>
      <c r="AY327" s="124">
        <f>VLOOKUP($C327,'1 预算编制表单'!$C:$BJ,54,FALSE)</f>
        <v>0</v>
      </c>
      <c r="AZ327" s="124">
        <f>AY327-BA327</f>
        <v>0</v>
      </c>
      <c r="BA327" s="124">
        <f>SUM(BA328:BA332)</f>
        <v>0</v>
      </c>
      <c r="BB327" s="124">
        <f>VLOOKUP($C327,'1 预算编制表单'!$C:$BJ,57,FALSE)</f>
        <v>0</v>
      </c>
      <c r="BC327" s="124">
        <f>BB327-BD327</f>
        <v>0</v>
      </c>
      <c r="BD327" s="124">
        <f>SUM(BD328:BD332)</f>
        <v>0</v>
      </c>
      <c r="BE327" s="124">
        <f>VLOOKUP($C327,'1 预算编制表单'!$C:$BJ,60,FALSE)</f>
        <v>0</v>
      </c>
      <c r="BF327" s="124">
        <f>BE327-BG327</f>
        <v>0</v>
      </c>
      <c r="BG327" s="124">
        <f>SUM(BG328:BG332)</f>
        <v>0</v>
      </c>
      <c r="BH327" s="124">
        <f>VLOOKUP($C327,'1 预算编制表单'!$C:$BJ,27,FALSE)</f>
        <v>0</v>
      </c>
      <c r="BI327" s="124">
        <f>BH327-BJ327</f>
        <v>0</v>
      </c>
      <c r="BJ327" s="124">
        <f>SUM(BJ328:BJ332)</f>
        <v>0</v>
      </c>
      <c r="BK327" s="124">
        <f>VLOOKUP($C327,'1 预算编制表单'!$C:$BJ,30,FALSE)</f>
        <v>0</v>
      </c>
      <c r="BL327" s="124">
        <f>BK327-BM327</f>
        <v>0</v>
      </c>
      <c r="BM327" s="124">
        <f>SUM(BM328:BM332)</f>
        <v>0</v>
      </c>
      <c r="BN327" s="124">
        <f>VLOOKUP($C327,'1 预算编制表单'!$C:$BJ,33,FALSE)</f>
        <v>0</v>
      </c>
      <c r="BO327" s="124">
        <f>BN327-BP327</f>
        <v>0</v>
      </c>
      <c r="BP327" s="124">
        <f>SUM(BP328:BP332)</f>
        <v>0</v>
      </c>
      <c r="BQ327" s="124">
        <f>VLOOKUP($C327,'1 预算编制表单'!$C:$BJ,36,FALSE)</f>
        <v>0</v>
      </c>
      <c r="BR327" s="124">
        <f>BQ327-BS327</f>
        <v>0</v>
      </c>
      <c r="BS327" s="124">
        <f>SUM(BS328:BS332)</f>
        <v>0</v>
      </c>
      <c r="BT327" s="124">
        <f>VLOOKUP($C327,'1 预算编制表单'!$C:$BJ,39,FALSE)</f>
        <v>0</v>
      </c>
      <c r="BU327" s="124">
        <f>BT327-BV327</f>
        <v>0</v>
      </c>
      <c r="BV327" s="124">
        <f>SUM(BV328:BV332)</f>
        <v>0</v>
      </c>
      <c r="BW327" s="124">
        <f>VLOOKUP($C327,'1 预算编制表单'!$C:$BJ,42,FALSE)</f>
        <v>0</v>
      </c>
      <c r="BX327" s="124">
        <f>BW327-BY327</f>
        <v>0</v>
      </c>
      <c r="BY327" s="124">
        <f>SUM(BY328:BY332)</f>
        <v>0</v>
      </c>
      <c r="BZ327" s="124">
        <f>VLOOKUP($C327,'1 预算编制表单'!$C:$BJ,45,FALSE)</f>
        <v>0</v>
      </c>
      <c r="CA327" s="124">
        <f>BZ327-CB327</f>
        <v>0</v>
      </c>
      <c r="CB327" s="124">
        <f>SUM(CB328:CB332)</f>
        <v>0</v>
      </c>
      <c r="CC327" s="124">
        <f>VLOOKUP($C327,'1 预算编制表单'!$C:$BJ,48,FALSE)</f>
        <v>0</v>
      </c>
      <c r="CD327" s="124">
        <f>CC327-CE327</f>
        <v>0</v>
      </c>
      <c r="CE327" s="124">
        <f>SUM(CE328:CE332)</f>
        <v>0</v>
      </c>
      <c r="CF327" s="124">
        <f>VLOOKUP($C327,'1 预算编制表单'!$C:$BJ,51,FALSE)</f>
        <v>0</v>
      </c>
      <c r="CG327" s="124">
        <f>CF327-CH327</f>
        <v>0</v>
      </c>
      <c r="CH327" s="124">
        <f>SUM(CH328:CH332)</f>
        <v>0</v>
      </c>
      <c r="CI327" s="124">
        <f>VLOOKUP($C327,'1 预算编制表单'!$C:$BJ,54,FALSE)</f>
        <v>0</v>
      </c>
      <c r="CJ327" s="124">
        <f>CI327-CK327</f>
        <v>0</v>
      </c>
      <c r="CK327" s="124">
        <f>SUM(CK328:CK332)</f>
        <v>0</v>
      </c>
      <c r="CL327" s="124">
        <f>VLOOKUP($C327,'1 预算编制表单'!$C:$BJ,57,FALSE)</f>
        <v>0</v>
      </c>
      <c r="CM327" s="124">
        <f>CL327-CN327</f>
        <v>0</v>
      </c>
      <c r="CN327" s="124">
        <f>SUM(CN328:CN332)</f>
        <v>0</v>
      </c>
      <c r="CO327" s="124">
        <f>VLOOKUP($C327,'1 预算编制表单'!$C:$BJ,60,FALSE)</f>
        <v>0</v>
      </c>
      <c r="CP327" s="124">
        <f>CO327-CQ327</f>
        <v>0</v>
      </c>
      <c r="CQ327" s="124">
        <f>SUM(CQ328:CQ332)</f>
        <v>0</v>
      </c>
    </row>
    <row r="328" s="86" customFormat="1" ht="24" customHeight="1" outlineLevel="4" spans="1:95">
      <c r="A328" s="125"/>
      <c r="B328" s="126"/>
      <c r="C328" s="127"/>
      <c r="D328" s="125"/>
      <c r="E328" s="126"/>
      <c r="F328" s="126"/>
      <c r="G328" s="126"/>
      <c r="H328" s="128"/>
      <c r="I328" s="128"/>
      <c r="J328" s="128">
        <f t="shared" si="3853"/>
        <v>0</v>
      </c>
      <c r="K328" s="128">
        <v>1</v>
      </c>
      <c r="L328" s="153"/>
      <c r="M328" s="154">
        <f>IFERROR(VLOOKUP($L328,'2-2 引出数据_合同数据仓库'!$B$2:$BP$10000,3,FALSE),0)</f>
        <v>0</v>
      </c>
      <c r="N328" s="128"/>
      <c r="O328" s="154">
        <f>IFERROR(VLOOKUP((LEFT(VLOOKUP($L328,'2-2 引出数据_合同数据仓库'!$B$2:$BP$10000,64,FALSE),15)&amp;(RIGHT(VLOOKUP($L328,'2-2 引出数据_合同数据仓库'!$B$2:$BP$10000,64,FALSE),4)+1)),'2-2 引出数据_合同数据仓库'!$B$2:$BP$10000,3,FALSE),0)</f>
        <v>0</v>
      </c>
      <c r="P328" s="128"/>
      <c r="Q328" s="128">
        <f>IFERROR(VLOOKUP($L328,'2-2 引出数据_合同数据仓库'!$B$2:$BP$10000,28,FALSE),0)</f>
        <v>0</v>
      </c>
      <c r="R328" s="128">
        <f>IFERROR(VLOOKUP($L328,'2-2 引出数据_合同数据仓库'!$B$2:$BP$10000,29,FALSE),0)</f>
        <v>0</v>
      </c>
      <c r="S328" s="128">
        <f>IFERROR(VLOOKUP($L328,'2-2 引出数据_合同数据仓库'!$B$2:$BP$10000,4,FALSE),0)</f>
        <v>0</v>
      </c>
      <c r="T328" s="128"/>
      <c r="U328" s="128">
        <f>IFERROR(VLOOKUP($L328,'2-2 引出数据_合同数据仓库'!$B$2:$BP$10000,15,FALSE),0)</f>
        <v>0</v>
      </c>
      <c r="V328" s="128">
        <f t="shared" ref="V328:V331" si="3854">U328/(S328-R328+1)*365</f>
        <v>0</v>
      </c>
      <c r="W328" s="128"/>
      <c r="X328" s="160">
        <v>45658</v>
      </c>
      <c r="Y328" s="160">
        <f t="shared" ref="Y328:Y331" si="3855">X328+30</f>
        <v>45688</v>
      </c>
      <c r="Z328" s="164">
        <f t="shared" ref="Z328:Z331" si="3856">IFERROR(IF(($R328-Y328)&gt;=0,0,IF(($S328-X328)&lt;0,0,IF(AND(($S328-Y328)&gt;0,(X328-$R328)&gt;0),$V328/365*(Y328-X328+1),IF(AND(($S328-Y328)&lt;=0,(X328-$R328)&gt;0),$V328/365*($S328-X328+1),$V328/365*(Y328-$R328+1))))),0)</f>
        <v>0</v>
      </c>
      <c r="AA328" s="160">
        <f t="shared" ref="AA328:AA331" si="3857">Y328+1</f>
        <v>45689</v>
      </c>
      <c r="AB328" s="160">
        <f t="shared" ref="AB328:AB331" si="3858">AA328+27</f>
        <v>45716</v>
      </c>
      <c r="AC328" s="164">
        <f t="shared" ref="AC328:AC331" si="3859">IFERROR(IF(($R328-AB328)&gt;=0,0,IF(($S328-AA328)&lt;0,0,IF(AND(($S328-AB328)&gt;0,(AA328-$R328)&gt;0),$V328/365*(AB328-AA328+1),IF(AND(($S328-AB328)&lt;=0,(AA328-$R328)&gt;0),$V328/365*($S328-AA328+1),$V328/365*(AB328-$R328+1))))),0)</f>
        <v>0</v>
      </c>
      <c r="AD328" s="160">
        <f t="shared" ref="AD328:AD331" si="3860">AB328+1</f>
        <v>45717</v>
      </c>
      <c r="AE328" s="160">
        <f t="shared" ref="AE328:AE331" si="3861">AD328+30</f>
        <v>45747</v>
      </c>
      <c r="AF328" s="164">
        <f t="shared" ref="AF328:AF331" si="3862">IFERROR(IF(($R328-AE328)&gt;=0,0,IF(($S328-AD328)&lt;0,0,IF(AND(($S328-AE328)&gt;0,(AD328-$R328)&gt;0),$V328/365*(AE328-AD328+1),IF(AND(($S328-AE328)&lt;=0,(AD328-$R328)&gt;0),$V328/365*($S328-AD328+1),$V328/365*(AE328-$R328+1))))),0)</f>
        <v>0</v>
      </c>
      <c r="AG328" s="160">
        <f t="shared" ref="AG328:AG331" si="3863">AE328+1</f>
        <v>45748</v>
      </c>
      <c r="AH328" s="160">
        <f t="shared" ref="AH328:AH331" si="3864">AG328+29</f>
        <v>45777</v>
      </c>
      <c r="AI328" s="164">
        <f t="shared" ref="AI328:AI331" si="3865">IFERROR(IF(($R328-AH328)&gt;=0,0,IF(($S328-AG328)&lt;0,0,IF(AND(($S328-AH328)&gt;0,(AG328-$R328)&gt;0),$V328/365*(AH328-AG328+1),IF(AND(($S328-AH328)&lt;=0,(AG328-$R328)&gt;0),$V328/365*($S328-AG328+1),$V328/365*(AH328-$R328+1))))),0)</f>
        <v>0</v>
      </c>
      <c r="AJ328" s="160">
        <f t="shared" ref="AJ328:AJ331" si="3866">AH328+1</f>
        <v>45778</v>
      </c>
      <c r="AK328" s="160">
        <f t="shared" ref="AK328:AK331" si="3867">AJ328+30</f>
        <v>45808</v>
      </c>
      <c r="AL328" s="164">
        <f t="shared" ref="AL328:AL331" si="3868">IFERROR(IF(($R328-AK328)&gt;=0,0,IF(($S328-AJ328)&lt;0,0,IF(AND(($S328-AK328)&gt;0,(AJ328-$R328)&gt;0),$V328/365*(AK328-AJ328+1),IF(AND(($S328-AK328)&lt;=0,(AJ328-$R328)&gt;0),$V328/365*($S328-AJ328+1),$V328/365*(AK328-$R328+1))))),0)</f>
        <v>0</v>
      </c>
      <c r="AM328" s="160">
        <f t="shared" ref="AM328:AM331" si="3869">AK328+1</f>
        <v>45809</v>
      </c>
      <c r="AN328" s="160">
        <f t="shared" ref="AN328:AN331" si="3870">AM328+29</f>
        <v>45838</v>
      </c>
      <c r="AO328" s="164">
        <f t="shared" ref="AO328:AO331" si="3871">IFERROR(IF(($R328-AN328)&gt;=0,0,IF(($S328-AM328)&lt;0,0,IF(AND(($S328-AN328)&gt;0,(AM328-$R328)&gt;0),$V328/365*(AN328-AM328+1),IF(AND(($S328-AN328)&lt;=0,(AM328-$R328)&gt;0),$V328/365*($S328-AM328+1),$V328/365*(AN328-$R328+1))))),0)</f>
        <v>0</v>
      </c>
      <c r="AP328" s="160">
        <f t="shared" ref="AP328:AP331" si="3872">AN328+1</f>
        <v>45839</v>
      </c>
      <c r="AQ328" s="160">
        <f t="shared" ref="AQ328:AQ331" si="3873">AP328+30</f>
        <v>45869</v>
      </c>
      <c r="AR328" s="164">
        <f t="shared" ref="AR328:AR331" si="3874">IFERROR(IF(($R328-AQ328)&gt;=0,0,IF(($S328-AP328)&lt;0,0,IF(AND(($S328-AQ328)&gt;0,(AP328-$R328)&gt;0),$V328/365*(AQ328-AP328+1),IF(AND(($S328-AQ328)&lt;=0,(AP328-$R328)&gt;0),$V328/365*($S328-AP328+1),$V328/365*(AQ328-$R328+1))))),0)</f>
        <v>0</v>
      </c>
      <c r="AS328" s="160">
        <f t="shared" ref="AS328:AS331" si="3875">AQ328+1</f>
        <v>45870</v>
      </c>
      <c r="AT328" s="160">
        <f t="shared" ref="AT328:AT331" si="3876">AS328+30</f>
        <v>45900</v>
      </c>
      <c r="AU328" s="164">
        <f t="shared" ref="AU328:AU331" si="3877">IFERROR(IF(($R328-AT328)&gt;=0,0,IF(($S328-AS328)&lt;0,0,IF(AND(($S328-AT328)&gt;0,(AS328-$R328)&gt;0),$V328/365*(AT328-AS328+1),IF(AND(($S328-AT328)&lt;=0,(AS328-$R328)&gt;0),$V328/365*($S328-AS328+1),$V328/365*(AT328-$R328+1))))),0)</f>
        <v>0</v>
      </c>
      <c r="AV328" s="160">
        <f t="shared" ref="AV328:AV331" si="3878">AT328+1</f>
        <v>45901</v>
      </c>
      <c r="AW328" s="160">
        <f t="shared" ref="AW328:AW331" si="3879">AV328+29</f>
        <v>45930</v>
      </c>
      <c r="AX328" s="164">
        <f t="shared" ref="AX328:AX331" si="3880">IFERROR(IF(($R328-AW328)&gt;=0,0,IF(($S328-AV328)&lt;0,0,IF(AND(($S328-AW328)&gt;0,(AV328-$R328)&gt;0),$V328/365*(AW328-AV328+1),IF(AND(($S328-AW328)&lt;=0,(AV328-$R328)&gt;0),$V328/365*($S328-AV328+1),$V328/365*(AW328-$R328+1))))),0)</f>
        <v>0</v>
      </c>
      <c r="AY328" s="160">
        <f t="shared" ref="AY328:AY331" si="3881">AW328+1</f>
        <v>45931</v>
      </c>
      <c r="AZ328" s="160">
        <f t="shared" ref="AZ328:AZ331" si="3882">AY328+30</f>
        <v>45961</v>
      </c>
      <c r="BA328" s="164">
        <f t="shared" ref="BA328:BA331" si="3883">IFERROR(IF(($R328-AZ328)&gt;=0,0,IF(($S328-AY328)&lt;0,0,IF(AND(($S328-AZ328)&gt;0,(AY328-$R328)&gt;0),$V328/365*(AZ328-AY328+1),IF(AND(($S328-AZ328)&lt;=0,(AY328-$R328)&gt;0),$V328/365*($S328-AY328+1),$V328/365*(AZ328-$R328+1))))),0)</f>
        <v>0</v>
      </c>
      <c r="BB328" s="160">
        <f t="shared" ref="BB328:BB331" si="3884">AZ328+1</f>
        <v>45962</v>
      </c>
      <c r="BC328" s="160">
        <f t="shared" ref="BC328:BC331" si="3885">BB328+29</f>
        <v>45991</v>
      </c>
      <c r="BD328" s="164">
        <f t="shared" ref="BD328:BD331" si="3886">IFERROR(IF(($R328-BC328)&gt;=0,0,IF(($S328-BB328)&lt;0,0,IF(AND(($S328-BC328)&gt;0,(BB328-$R328)&gt;0),$V328/365*(BC328-BB328+1),IF(AND(($S328-BC328)&lt;=0,(BB328-$R328)&gt;0),$V328/365*($S328-BB328+1),$V328/365*(BC328-$R328+1))))),0)</f>
        <v>0</v>
      </c>
      <c r="BE328" s="160">
        <f t="shared" ref="BE328:BE331" si="3887">BC328+1</f>
        <v>45992</v>
      </c>
      <c r="BF328" s="160">
        <f t="shared" ref="BF328:BF331" si="3888">BE328+30</f>
        <v>46022</v>
      </c>
      <c r="BG328" s="164">
        <f t="shared" ref="BG328:BG331" si="3889">IFERROR(IF(($R328-BF328)&gt;=0,0,IF(($S328-BE328)&lt;0,0,IF(AND(($S328-BF328)&gt;0,(BE328-$R328)&gt;0),$V328/365*(BF328-BE328+1),IF(AND(($S328-BF328)&lt;=0,(BE328-$R328)&gt;0),$V328/365*($S328-BE328+1),$V328/365*(BF328-$R328+1))))),0)</f>
        <v>0</v>
      </c>
      <c r="BH328" s="160">
        <v>46023</v>
      </c>
      <c r="BI328" s="160">
        <f t="shared" ref="BI328:BI331" si="3890">BH328+30</f>
        <v>46053</v>
      </c>
      <c r="BJ328" s="164">
        <f t="shared" ref="BJ328:BJ331" si="3891">IFERROR(IF(($R328-BI328)&gt;=0,0,IF(($S328-BH328)&lt;0,0,IF(AND(($S328-BI328)&gt;0,(BH328-$R328)&gt;0),$V328/365*(BI328-BH328+1),IF(AND(($S328-BI328)&lt;=0,(BH328-$R328)&gt;0),$V328/365*($S328-BH328+1),$V328/365*(BI328-$R328+1))))),0)</f>
        <v>0</v>
      </c>
      <c r="BK328" s="160">
        <f t="shared" ref="BK328:BK331" si="3892">BI328+1</f>
        <v>46054</v>
      </c>
      <c r="BL328" s="160">
        <f t="shared" ref="BL328:BL331" si="3893">BK328+27</f>
        <v>46081</v>
      </c>
      <c r="BM328" s="164">
        <f t="shared" ref="BM328:BM331" si="3894">IFERROR(IF(($R328-BL328)&gt;=0,0,IF(($S328-BK328)&lt;0,0,IF(AND(($S328-BL328)&gt;0,(BK328-$R328)&gt;0),$V328/365*(BL328-BK328+1),IF(AND(($S328-BL328)&lt;=0,(BK328-$R328)&gt;0),$V328/365*($S328-BK328+1),$V328/365*(BL328-$R328+1))))),0)</f>
        <v>0</v>
      </c>
      <c r="BN328" s="160">
        <f t="shared" ref="BN328:BN331" si="3895">BL328+1</f>
        <v>46082</v>
      </c>
      <c r="BO328" s="160">
        <f t="shared" ref="BO328:BO331" si="3896">BN328+30</f>
        <v>46112</v>
      </c>
      <c r="BP328" s="164">
        <f t="shared" ref="BP328:BP331" si="3897">IFERROR(IF(($R328-BO328)&gt;=0,0,IF(($S328-BN328)&lt;0,0,IF(AND(($S328-BO328)&gt;0,(BN328-$R328)&gt;0),$V328/365*(BO328-BN328+1),IF(AND(($S328-BO328)&lt;=0,(BN328-$R328)&gt;0),$V328/365*($S328-BN328+1),$V328/365*(BO328-$R328+1))))),0)</f>
        <v>0</v>
      </c>
      <c r="BQ328" s="160">
        <f t="shared" ref="BQ328:BQ331" si="3898">BO328+1</f>
        <v>46113</v>
      </c>
      <c r="BR328" s="160">
        <f t="shared" ref="BR328:BR331" si="3899">BQ328+29</f>
        <v>46142</v>
      </c>
      <c r="BS328" s="164">
        <f t="shared" ref="BS328:BS331" si="3900">IFERROR(IF(($R328-BR328)&gt;=0,0,IF(($S328-BQ328)&lt;0,0,IF(AND(($S328-BR328)&gt;0,(BQ328-$R328)&gt;0),$V328/365*(BR328-BQ328+1),IF(AND(($S328-BR328)&lt;=0,(BQ328-$R328)&gt;0),$V328/365*($S328-BQ328+1),$V328/365*(BR328-$R328+1))))),0)</f>
        <v>0</v>
      </c>
      <c r="BT328" s="160">
        <f t="shared" ref="BT328:BT331" si="3901">BR328+1</f>
        <v>46143</v>
      </c>
      <c r="BU328" s="160">
        <f t="shared" ref="BU328:BU331" si="3902">BT328+30</f>
        <v>46173</v>
      </c>
      <c r="BV328" s="164">
        <f t="shared" ref="BV328:BV331" si="3903">IFERROR(IF(($R328-BU328)&gt;=0,0,IF(($S328-BT328)&lt;0,0,IF(AND(($S328-BU328)&gt;0,(BT328-$R328)&gt;0),$V328/365*(BU328-BT328+1),IF(AND(($S328-BU328)&lt;=0,(BT328-$R328)&gt;0),$V328/365*($S328-BT328+1),$V328/365*(BU328-$R328+1))))),0)</f>
        <v>0</v>
      </c>
      <c r="BW328" s="160">
        <f t="shared" ref="BW328:BW331" si="3904">BU328+1</f>
        <v>46174</v>
      </c>
      <c r="BX328" s="160">
        <f t="shared" ref="BX328:BX331" si="3905">BW328+29</f>
        <v>46203</v>
      </c>
      <c r="BY328" s="164">
        <f t="shared" ref="BY328:BY331" si="3906">IFERROR(IF(($R328-BX328)&gt;=0,0,IF(($S328-BW328)&lt;0,0,IF(AND(($S328-BX328)&gt;0,(BW328-$R328)&gt;0),$V328/365*(BX328-BW328+1),IF(AND(($S328-BX328)&lt;=0,(BW328-$R328)&gt;0),$V328/365*($S328-BW328+1),$V328/365*(BX328-$R328+1))))),0)</f>
        <v>0</v>
      </c>
      <c r="BZ328" s="160">
        <f t="shared" ref="BZ328:BZ331" si="3907">BX328+1</f>
        <v>46204</v>
      </c>
      <c r="CA328" s="160">
        <f t="shared" ref="CA328:CA331" si="3908">BZ328+30</f>
        <v>46234</v>
      </c>
      <c r="CB328" s="164">
        <f t="shared" ref="CB328:CB331" si="3909">IFERROR(IF(($R328-CA328)&gt;=0,0,IF(($S328-BZ328)&lt;0,0,IF(AND(($S328-CA328)&gt;0,(BZ328-$R328)&gt;0),$V328/365*(CA328-BZ328+1),IF(AND(($S328-CA328)&lt;=0,(BZ328-$R328)&gt;0),$V328/365*($S328-BZ328+1),$V328/365*(CA328-$R328+1))))),0)</f>
        <v>0</v>
      </c>
      <c r="CC328" s="160">
        <f t="shared" ref="CC328:CC331" si="3910">CA328+1</f>
        <v>46235</v>
      </c>
      <c r="CD328" s="160">
        <f t="shared" ref="CD328:CD331" si="3911">CC328+30</f>
        <v>46265</v>
      </c>
      <c r="CE328" s="164">
        <f t="shared" ref="CE328:CE331" si="3912">IFERROR(IF(($R328-CD328)&gt;=0,0,IF(($S328-CC328)&lt;0,0,IF(AND(($S328-CD328)&gt;0,(CC328-$R328)&gt;0),$V328/365*(CD328-CC328+1),IF(AND(($S328-CD328)&lt;=0,(CC328-$R328)&gt;0),$V328/365*($S328-CC328+1),$V328/365*(CD328-$R328+1))))),0)</f>
        <v>0</v>
      </c>
      <c r="CF328" s="160">
        <f t="shared" ref="CF328:CF331" si="3913">CD328+1</f>
        <v>46266</v>
      </c>
      <c r="CG328" s="160">
        <f t="shared" ref="CG328:CG331" si="3914">CF328+29</f>
        <v>46295</v>
      </c>
      <c r="CH328" s="164">
        <f t="shared" ref="CH328:CH331" si="3915">IFERROR(IF(($R328-CG328)&gt;=0,0,IF(($S328-CF328)&lt;0,0,IF(AND(($S328-CG328)&gt;0,(CF328-$R328)&gt;0),$V328/365*(CG328-CF328+1),IF(AND(($S328-CG328)&lt;=0,(CF328-$R328)&gt;0),$V328/365*($S328-CF328+1),$V328/365*(CG328-$R328+1))))),0)</f>
        <v>0</v>
      </c>
      <c r="CI328" s="160">
        <f t="shared" ref="CI328:CI331" si="3916">CG328+1</f>
        <v>46296</v>
      </c>
      <c r="CJ328" s="160">
        <f t="shared" ref="CJ328:CJ331" si="3917">CI328+30</f>
        <v>46326</v>
      </c>
      <c r="CK328" s="164">
        <f t="shared" ref="CK328:CK331" si="3918">IFERROR(IF(($R328-CJ328)&gt;=0,0,IF(($S328-CI328)&lt;0,0,IF(AND(($S328-CJ328)&gt;0,(CI328-$R328)&gt;0),$V328/365*(CJ328-CI328+1),IF(AND(($S328-CJ328)&lt;=0,(CI328-$R328)&gt;0),$V328/365*($S328-CI328+1),$V328/365*(CJ328-$R328+1))))),0)</f>
        <v>0</v>
      </c>
      <c r="CL328" s="160">
        <f t="shared" ref="CL328:CL331" si="3919">CJ328+1</f>
        <v>46327</v>
      </c>
      <c r="CM328" s="160">
        <f t="shared" ref="CM328:CM331" si="3920">CL328+29</f>
        <v>46356</v>
      </c>
      <c r="CN328" s="164">
        <f t="shared" ref="CN328:CN331" si="3921">IFERROR(IF(($R328-CM328)&gt;=0,0,IF(($S328-CL328)&lt;0,0,IF(AND(($S328-CM328)&gt;0,(CL328-$R328)&gt;0),$V328/365*(CM328-CL328+1),IF(AND(($S328-CM328)&lt;=0,(CL328-$R328)&gt;0),$V328/365*($S328-CL328+1),$V328/365*(CM328-$R328+1))))),0)</f>
        <v>0</v>
      </c>
      <c r="CO328" s="160">
        <f t="shared" ref="CO328:CO331" si="3922">CM328+1</f>
        <v>46357</v>
      </c>
      <c r="CP328" s="160">
        <f t="shared" ref="CP328:CP331" si="3923">CO328+30</f>
        <v>46387</v>
      </c>
      <c r="CQ328" s="164">
        <f t="shared" ref="CQ328:CQ331" si="3924">IFERROR(IF(($R328-CP328)&gt;=0,0,IF(($S328-CO328)&lt;0,0,IF(AND(($S328-CP328)&gt;0,(CO328-$R328)&gt;0),$V328/365*(CP328-CO328+1),IF(AND(($S328-CP328)&lt;=0,(CO328-$R328)&gt;0),$V328/365*($S328-CO328+1),$V328/365*(CP328-$R328+1))))),0)</f>
        <v>0</v>
      </c>
    </row>
    <row r="329" s="86" customFormat="1" ht="24" customHeight="1" outlineLevel="4" spans="1:95">
      <c r="A329" s="125"/>
      <c r="B329" s="126"/>
      <c r="C329" s="127"/>
      <c r="D329" s="125"/>
      <c r="E329" s="126"/>
      <c r="F329" s="126"/>
      <c r="G329" s="126"/>
      <c r="H329" s="128"/>
      <c r="I329" s="128"/>
      <c r="J329" s="128">
        <f t="shared" si="3853"/>
        <v>0</v>
      </c>
      <c r="K329" s="128">
        <f t="shared" ref="K329:K331" si="3925">K328+1</f>
        <v>2</v>
      </c>
      <c r="L329" s="153"/>
      <c r="M329" s="154">
        <f>IFERROR(VLOOKUP($L329,'2-2 引出数据_合同数据仓库'!$B$2:$BP$10000,3,FALSE),0)</f>
        <v>0</v>
      </c>
      <c r="N329" s="128"/>
      <c r="O329" s="154">
        <f>IFERROR(VLOOKUP((LEFT(VLOOKUP($L329,'2-2 引出数据_合同数据仓库'!$B$2:$BP$10000,64,FALSE),15)&amp;(RIGHT(VLOOKUP($L329,'2-2 引出数据_合同数据仓库'!$B$2:$BP$10000,64,FALSE),4)+1)),'2-2 引出数据_合同数据仓库'!$B$2:$BP$10000,3,FALSE),0)</f>
        <v>0</v>
      </c>
      <c r="P329" s="128"/>
      <c r="Q329" s="128">
        <f>IFERROR(VLOOKUP($L329,'2-2 引出数据_合同数据仓库'!$B$2:$BP$10000,28,FALSE),0)</f>
        <v>0</v>
      </c>
      <c r="R329" s="128">
        <f>IFERROR(VLOOKUP($L329,'2-2 引出数据_合同数据仓库'!$B$2:$BP$10000,29,FALSE),0)</f>
        <v>0</v>
      </c>
      <c r="S329" s="128">
        <f>IFERROR(VLOOKUP($L329,'2-2 引出数据_合同数据仓库'!$B$2:$BP$10000,4,FALSE),0)</f>
        <v>0</v>
      </c>
      <c r="T329" s="128"/>
      <c r="U329" s="128">
        <f>IFERROR(VLOOKUP($L329,'2-2 引出数据_合同数据仓库'!$B$2:$BP$10000,15,FALSE),0)</f>
        <v>0</v>
      </c>
      <c r="V329" s="128">
        <f t="shared" si="3854"/>
        <v>0</v>
      </c>
      <c r="W329" s="128"/>
      <c r="X329" s="160">
        <v>45658</v>
      </c>
      <c r="Y329" s="160">
        <f t="shared" si="3855"/>
        <v>45688</v>
      </c>
      <c r="Z329" s="164">
        <f t="shared" si="3856"/>
        <v>0</v>
      </c>
      <c r="AA329" s="160">
        <f t="shared" si="3857"/>
        <v>45689</v>
      </c>
      <c r="AB329" s="160">
        <f t="shared" si="3858"/>
        <v>45716</v>
      </c>
      <c r="AC329" s="164">
        <f t="shared" si="3859"/>
        <v>0</v>
      </c>
      <c r="AD329" s="160">
        <f t="shared" si="3860"/>
        <v>45717</v>
      </c>
      <c r="AE329" s="160">
        <f t="shared" si="3861"/>
        <v>45747</v>
      </c>
      <c r="AF329" s="164">
        <f t="shared" si="3862"/>
        <v>0</v>
      </c>
      <c r="AG329" s="160">
        <f t="shared" si="3863"/>
        <v>45748</v>
      </c>
      <c r="AH329" s="160">
        <f t="shared" si="3864"/>
        <v>45777</v>
      </c>
      <c r="AI329" s="164">
        <f t="shared" si="3865"/>
        <v>0</v>
      </c>
      <c r="AJ329" s="160">
        <f t="shared" si="3866"/>
        <v>45778</v>
      </c>
      <c r="AK329" s="160">
        <f t="shared" si="3867"/>
        <v>45808</v>
      </c>
      <c r="AL329" s="164">
        <f t="shared" si="3868"/>
        <v>0</v>
      </c>
      <c r="AM329" s="160">
        <f t="shared" si="3869"/>
        <v>45809</v>
      </c>
      <c r="AN329" s="160">
        <f t="shared" si="3870"/>
        <v>45838</v>
      </c>
      <c r="AO329" s="164">
        <f t="shared" si="3871"/>
        <v>0</v>
      </c>
      <c r="AP329" s="160">
        <f t="shared" si="3872"/>
        <v>45839</v>
      </c>
      <c r="AQ329" s="160">
        <f t="shared" si="3873"/>
        <v>45869</v>
      </c>
      <c r="AR329" s="164">
        <f t="shared" si="3874"/>
        <v>0</v>
      </c>
      <c r="AS329" s="160">
        <f t="shared" si="3875"/>
        <v>45870</v>
      </c>
      <c r="AT329" s="160">
        <f t="shared" si="3876"/>
        <v>45900</v>
      </c>
      <c r="AU329" s="164">
        <f t="shared" si="3877"/>
        <v>0</v>
      </c>
      <c r="AV329" s="160">
        <f t="shared" si="3878"/>
        <v>45901</v>
      </c>
      <c r="AW329" s="160">
        <f t="shared" si="3879"/>
        <v>45930</v>
      </c>
      <c r="AX329" s="164">
        <f t="shared" si="3880"/>
        <v>0</v>
      </c>
      <c r="AY329" s="160">
        <f t="shared" si="3881"/>
        <v>45931</v>
      </c>
      <c r="AZ329" s="160">
        <f t="shared" si="3882"/>
        <v>45961</v>
      </c>
      <c r="BA329" s="164">
        <f t="shared" si="3883"/>
        <v>0</v>
      </c>
      <c r="BB329" s="160">
        <f t="shared" si="3884"/>
        <v>45962</v>
      </c>
      <c r="BC329" s="160">
        <f t="shared" si="3885"/>
        <v>45991</v>
      </c>
      <c r="BD329" s="164">
        <f t="shared" si="3886"/>
        <v>0</v>
      </c>
      <c r="BE329" s="160">
        <f t="shared" si="3887"/>
        <v>45992</v>
      </c>
      <c r="BF329" s="160">
        <f t="shared" si="3888"/>
        <v>46022</v>
      </c>
      <c r="BG329" s="164">
        <f t="shared" si="3889"/>
        <v>0</v>
      </c>
      <c r="BH329" s="160">
        <v>46023</v>
      </c>
      <c r="BI329" s="160">
        <f t="shared" si="3890"/>
        <v>46053</v>
      </c>
      <c r="BJ329" s="164">
        <f t="shared" si="3891"/>
        <v>0</v>
      </c>
      <c r="BK329" s="160">
        <f t="shared" si="3892"/>
        <v>46054</v>
      </c>
      <c r="BL329" s="160">
        <f t="shared" si="3893"/>
        <v>46081</v>
      </c>
      <c r="BM329" s="164">
        <f t="shared" si="3894"/>
        <v>0</v>
      </c>
      <c r="BN329" s="160">
        <f t="shared" si="3895"/>
        <v>46082</v>
      </c>
      <c r="BO329" s="160">
        <f t="shared" si="3896"/>
        <v>46112</v>
      </c>
      <c r="BP329" s="164">
        <f t="shared" si="3897"/>
        <v>0</v>
      </c>
      <c r="BQ329" s="160">
        <f t="shared" si="3898"/>
        <v>46113</v>
      </c>
      <c r="BR329" s="160">
        <f t="shared" si="3899"/>
        <v>46142</v>
      </c>
      <c r="BS329" s="164">
        <f t="shared" si="3900"/>
        <v>0</v>
      </c>
      <c r="BT329" s="160">
        <f t="shared" si="3901"/>
        <v>46143</v>
      </c>
      <c r="BU329" s="160">
        <f t="shared" si="3902"/>
        <v>46173</v>
      </c>
      <c r="BV329" s="164">
        <f t="shared" si="3903"/>
        <v>0</v>
      </c>
      <c r="BW329" s="160">
        <f t="shared" si="3904"/>
        <v>46174</v>
      </c>
      <c r="BX329" s="160">
        <f t="shared" si="3905"/>
        <v>46203</v>
      </c>
      <c r="BY329" s="164">
        <f t="shared" si="3906"/>
        <v>0</v>
      </c>
      <c r="BZ329" s="160">
        <f t="shared" si="3907"/>
        <v>46204</v>
      </c>
      <c r="CA329" s="160">
        <f t="shared" si="3908"/>
        <v>46234</v>
      </c>
      <c r="CB329" s="164">
        <f t="shared" si="3909"/>
        <v>0</v>
      </c>
      <c r="CC329" s="160">
        <f t="shared" si="3910"/>
        <v>46235</v>
      </c>
      <c r="CD329" s="160">
        <f t="shared" si="3911"/>
        <v>46265</v>
      </c>
      <c r="CE329" s="164">
        <f t="shared" si="3912"/>
        <v>0</v>
      </c>
      <c r="CF329" s="160">
        <f t="shared" si="3913"/>
        <v>46266</v>
      </c>
      <c r="CG329" s="160">
        <f t="shared" si="3914"/>
        <v>46295</v>
      </c>
      <c r="CH329" s="164">
        <f t="shared" si="3915"/>
        <v>0</v>
      </c>
      <c r="CI329" s="160">
        <f t="shared" si="3916"/>
        <v>46296</v>
      </c>
      <c r="CJ329" s="160">
        <f t="shared" si="3917"/>
        <v>46326</v>
      </c>
      <c r="CK329" s="164">
        <f t="shared" si="3918"/>
        <v>0</v>
      </c>
      <c r="CL329" s="160">
        <f t="shared" si="3919"/>
        <v>46327</v>
      </c>
      <c r="CM329" s="160">
        <f t="shared" si="3920"/>
        <v>46356</v>
      </c>
      <c r="CN329" s="164">
        <f t="shared" si="3921"/>
        <v>0</v>
      </c>
      <c r="CO329" s="160">
        <f t="shared" si="3922"/>
        <v>46357</v>
      </c>
      <c r="CP329" s="160">
        <f t="shared" si="3923"/>
        <v>46387</v>
      </c>
      <c r="CQ329" s="164">
        <f t="shared" si="3924"/>
        <v>0</v>
      </c>
    </row>
    <row r="330" s="86" customFormat="1" ht="24" customHeight="1" outlineLevel="4" spans="1:95">
      <c r="A330" s="125"/>
      <c r="B330" s="126"/>
      <c r="C330" s="127"/>
      <c r="D330" s="125"/>
      <c r="E330" s="126"/>
      <c r="F330" s="126"/>
      <c r="G330" s="126"/>
      <c r="H330" s="128"/>
      <c r="I330" s="128"/>
      <c r="J330" s="128">
        <f t="shared" si="3853"/>
        <v>0</v>
      </c>
      <c r="K330" s="128">
        <f t="shared" si="3925"/>
        <v>3</v>
      </c>
      <c r="L330" s="153"/>
      <c r="M330" s="154">
        <f>IFERROR(VLOOKUP($L330,'2-2 引出数据_合同数据仓库'!$B$2:$BP$10000,3,FALSE),0)</f>
        <v>0</v>
      </c>
      <c r="N330" s="128"/>
      <c r="O330" s="154">
        <f>IFERROR(VLOOKUP((LEFT(VLOOKUP($L330,'2-2 引出数据_合同数据仓库'!$B$2:$BP$10000,64,FALSE),15)&amp;(RIGHT(VLOOKUP($L330,'2-2 引出数据_合同数据仓库'!$B$2:$BP$10000,64,FALSE),4)+1)),'2-2 引出数据_合同数据仓库'!$B$2:$BP$10000,3,FALSE),0)</f>
        <v>0</v>
      </c>
      <c r="P330" s="128"/>
      <c r="Q330" s="128">
        <f>IFERROR(VLOOKUP($L330,'2-2 引出数据_合同数据仓库'!$B$2:$BP$10000,28,FALSE),0)</f>
        <v>0</v>
      </c>
      <c r="R330" s="128">
        <f>IFERROR(VLOOKUP($L330,'2-2 引出数据_合同数据仓库'!$B$2:$BP$10000,29,FALSE),0)</f>
        <v>0</v>
      </c>
      <c r="S330" s="128">
        <f>IFERROR(VLOOKUP($L330,'2-2 引出数据_合同数据仓库'!$B$2:$BP$10000,4,FALSE),0)</f>
        <v>0</v>
      </c>
      <c r="T330" s="128"/>
      <c r="U330" s="128">
        <f>IFERROR(VLOOKUP($L330,'2-2 引出数据_合同数据仓库'!$B$2:$BP$10000,15,FALSE),0)</f>
        <v>0</v>
      </c>
      <c r="V330" s="128">
        <f t="shared" si="3854"/>
        <v>0</v>
      </c>
      <c r="W330" s="128"/>
      <c r="X330" s="160">
        <v>45658</v>
      </c>
      <c r="Y330" s="160">
        <f t="shared" si="3855"/>
        <v>45688</v>
      </c>
      <c r="Z330" s="164">
        <f t="shared" si="3856"/>
        <v>0</v>
      </c>
      <c r="AA330" s="160">
        <f t="shared" si="3857"/>
        <v>45689</v>
      </c>
      <c r="AB330" s="160">
        <f t="shared" si="3858"/>
        <v>45716</v>
      </c>
      <c r="AC330" s="164">
        <f t="shared" si="3859"/>
        <v>0</v>
      </c>
      <c r="AD330" s="160">
        <f t="shared" si="3860"/>
        <v>45717</v>
      </c>
      <c r="AE330" s="160">
        <f t="shared" si="3861"/>
        <v>45747</v>
      </c>
      <c r="AF330" s="164">
        <f t="shared" si="3862"/>
        <v>0</v>
      </c>
      <c r="AG330" s="160">
        <f t="shared" si="3863"/>
        <v>45748</v>
      </c>
      <c r="AH330" s="160">
        <f t="shared" si="3864"/>
        <v>45777</v>
      </c>
      <c r="AI330" s="164">
        <f t="shared" si="3865"/>
        <v>0</v>
      </c>
      <c r="AJ330" s="160">
        <f t="shared" si="3866"/>
        <v>45778</v>
      </c>
      <c r="AK330" s="160">
        <f t="shared" si="3867"/>
        <v>45808</v>
      </c>
      <c r="AL330" s="164">
        <f t="shared" si="3868"/>
        <v>0</v>
      </c>
      <c r="AM330" s="160">
        <f t="shared" si="3869"/>
        <v>45809</v>
      </c>
      <c r="AN330" s="160">
        <f t="shared" si="3870"/>
        <v>45838</v>
      </c>
      <c r="AO330" s="164">
        <f t="shared" si="3871"/>
        <v>0</v>
      </c>
      <c r="AP330" s="160">
        <f t="shared" si="3872"/>
        <v>45839</v>
      </c>
      <c r="AQ330" s="160">
        <f t="shared" si="3873"/>
        <v>45869</v>
      </c>
      <c r="AR330" s="164">
        <f t="shared" si="3874"/>
        <v>0</v>
      </c>
      <c r="AS330" s="160">
        <f t="shared" si="3875"/>
        <v>45870</v>
      </c>
      <c r="AT330" s="160">
        <f t="shared" si="3876"/>
        <v>45900</v>
      </c>
      <c r="AU330" s="164">
        <f t="shared" si="3877"/>
        <v>0</v>
      </c>
      <c r="AV330" s="160">
        <f t="shared" si="3878"/>
        <v>45901</v>
      </c>
      <c r="AW330" s="160">
        <f t="shared" si="3879"/>
        <v>45930</v>
      </c>
      <c r="AX330" s="164">
        <f t="shared" si="3880"/>
        <v>0</v>
      </c>
      <c r="AY330" s="160">
        <f t="shared" si="3881"/>
        <v>45931</v>
      </c>
      <c r="AZ330" s="160">
        <f t="shared" si="3882"/>
        <v>45961</v>
      </c>
      <c r="BA330" s="164">
        <f t="shared" si="3883"/>
        <v>0</v>
      </c>
      <c r="BB330" s="160">
        <f t="shared" si="3884"/>
        <v>45962</v>
      </c>
      <c r="BC330" s="160">
        <f t="shared" si="3885"/>
        <v>45991</v>
      </c>
      <c r="BD330" s="164">
        <f t="shared" si="3886"/>
        <v>0</v>
      </c>
      <c r="BE330" s="160">
        <f t="shared" si="3887"/>
        <v>45992</v>
      </c>
      <c r="BF330" s="160">
        <f t="shared" si="3888"/>
        <v>46022</v>
      </c>
      <c r="BG330" s="164">
        <f t="shared" si="3889"/>
        <v>0</v>
      </c>
      <c r="BH330" s="160">
        <v>46023</v>
      </c>
      <c r="BI330" s="160">
        <f t="shared" si="3890"/>
        <v>46053</v>
      </c>
      <c r="BJ330" s="164">
        <f t="shared" si="3891"/>
        <v>0</v>
      </c>
      <c r="BK330" s="160">
        <f t="shared" si="3892"/>
        <v>46054</v>
      </c>
      <c r="BL330" s="160">
        <f t="shared" si="3893"/>
        <v>46081</v>
      </c>
      <c r="BM330" s="164">
        <f t="shared" si="3894"/>
        <v>0</v>
      </c>
      <c r="BN330" s="160">
        <f t="shared" si="3895"/>
        <v>46082</v>
      </c>
      <c r="BO330" s="160">
        <f t="shared" si="3896"/>
        <v>46112</v>
      </c>
      <c r="BP330" s="164">
        <f t="shared" si="3897"/>
        <v>0</v>
      </c>
      <c r="BQ330" s="160">
        <f t="shared" si="3898"/>
        <v>46113</v>
      </c>
      <c r="BR330" s="160">
        <f t="shared" si="3899"/>
        <v>46142</v>
      </c>
      <c r="BS330" s="164">
        <f t="shared" si="3900"/>
        <v>0</v>
      </c>
      <c r="BT330" s="160">
        <f t="shared" si="3901"/>
        <v>46143</v>
      </c>
      <c r="BU330" s="160">
        <f t="shared" si="3902"/>
        <v>46173</v>
      </c>
      <c r="BV330" s="164">
        <f t="shared" si="3903"/>
        <v>0</v>
      </c>
      <c r="BW330" s="160">
        <f t="shared" si="3904"/>
        <v>46174</v>
      </c>
      <c r="BX330" s="160">
        <f t="shared" si="3905"/>
        <v>46203</v>
      </c>
      <c r="BY330" s="164">
        <f t="shared" si="3906"/>
        <v>0</v>
      </c>
      <c r="BZ330" s="160">
        <f t="shared" si="3907"/>
        <v>46204</v>
      </c>
      <c r="CA330" s="160">
        <f t="shared" si="3908"/>
        <v>46234</v>
      </c>
      <c r="CB330" s="164">
        <f t="shared" si="3909"/>
        <v>0</v>
      </c>
      <c r="CC330" s="160">
        <f t="shared" si="3910"/>
        <v>46235</v>
      </c>
      <c r="CD330" s="160">
        <f t="shared" si="3911"/>
        <v>46265</v>
      </c>
      <c r="CE330" s="164">
        <f t="shared" si="3912"/>
        <v>0</v>
      </c>
      <c r="CF330" s="160">
        <f t="shared" si="3913"/>
        <v>46266</v>
      </c>
      <c r="CG330" s="160">
        <f t="shared" si="3914"/>
        <v>46295</v>
      </c>
      <c r="CH330" s="164">
        <f t="shared" si="3915"/>
        <v>0</v>
      </c>
      <c r="CI330" s="160">
        <f t="shared" si="3916"/>
        <v>46296</v>
      </c>
      <c r="CJ330" s="160">
        <f t="shared" si="3917"/>
        <v>46326</v>
      </c>
      <c r="CK330" s="164">
        <f t="shared" si="3918"/>
        <v>0</v>
      </c>
      <c r="CL330" s="160">
        <f t="shared" si="3919"/>
        <v>46327</v>
      </c>
      <c r="CM330" s="160">
        <f t="shared" si="3920"/>
        <v>46356</v>
      </c>
      <c r="CN330" s="164">
        <f t="shared" si="3921"/>
        <v>0</v>
      </c>
      <c r="CO330" s="160">
        <f t="shared" si="3922"/>
        <v>46357</v>
      </c>
      <c r="CP330" s="160">
        <f t="shared" si="3923"/>
        <v>46387</v>
      </c>
      <c r="CQ330" s="164">
        <f t="shared" si="3924"/>
        <v>0</v>
      </c>
    </row>
    <row r="331" s="86" customFormat="1" ht="24" customHeight="1" outlineLevel="4" spans="1:95">
      <c r="A331" s="125"/>
      <c r="B331" s="126"/>
      <c r="C331" s="127"/>
      <c r="D331" s="125"/>
      <c r="E331" s="126"/>
      <c r="F331" s="126"/>
      <c r="G331" s="126"/>
      <c r="H331" s="128"/>
      <c r="I331" s="128"/>
      <c r="J331" s="128">
        <f t="shared" si="3853"/>
        <v>0</v>
      </c>
      <c r="K331" s="128">
        <f t="shared" si="3925"/>
        <v>4</v>
      </c>
      <c r="L331" s="153"/>
      <c r="M331" s="154">
        <f>IFERROR(VLOOKUP($L331,'2-2 引出数据_合同数据仓库'!$B$2:$BP$10000,3,FALSE),0)</f>
        <v>0</v>
      </c>
      <c r="N331" s="128"/>
      <c r="O331" s="154">
        <f>IFERROR(VLOOKUP((LEFT(VLOOKUP($L331,'2-2 引出数据_合同数据仓库'!$B$2:$BP$10000,64,FALSE),15)&amp;(RIGHT(VLOOKUP($L331,'2-2 引出数据_合同数据仓库'!$B$2:$BP$10000,64,FALSE),4)+1)),'2-2 引出数据_合同数据仓库'!$B$2:$BP$10000,3,FALSE),0)</f>
        <v>0</v>
      </c>
      <c r="P331" s="128"/>
      <c r="Q331" s="128">
        <f>IFERROR(VLOOKUP($L331,'2-2 引出数据_合同数据仓库'!$B$2:$BP$10000,28,FALSE),0)</f>
        <v>0</v>
      </c>
      <c r="R331" s="128">
        <f>IFERROR(VLOOKUP($L331,'2-2 引出数据_合同数据仓库'!$B$2:$BP$10000,29,FALSE),0)</f>
        <v>0</v>
      </c>
      <c r="S331" s="128">
        <f>IFERROR(VLOOKUP($L331,'2-2 引出数据_合同数据仓库'!$B$2:$BP$10000,4,FALSE),0)</f>
        <v>0</v>
      </c>
      <c r="T331" s="128"/>
      <c r="U331" s="128">
        <f>IFERROR(VLOOKUP($L331,'2-2 引出数据_合同数据仓库'!$B$2:$BP$10000,15,FALSE),0)</f>
        <v>0</v>
      </c>
      <c r="V331" s="128">
        <f t="shared" si="3854"/>
        <v>0</v>
      </c>
      <c r="W331" s="128"/>
      <c r="X331" s="160">
        <v>45658</v>
      </c>
      <c r="Y331" s="160">
        <f t="shared" si="3855"/>
        <v>45688</v>
      </c>
      <c r="Z331" s="164">
        <f t="shared" si="3856"/>
        <v>0</v>
      </c>
      <c r="AA331" s="160">
        <f t="shared" si="3857"/>
        <v>45689</v>
      </c>
      <c r="AB331" s="160">
        <f t="shared" si="3858"/>
        <v>45716</v>
      </c>
      <c r="AC331" s="164">
        <f t="shared" si="3859"/>
        <v>0</v>
      </c>
      <c r="AD331" s="160">
        <f t="shared" si="3860"/>
        <v>45717</v>
      </c>
      <c r="AE331" s="160">
        <f t="shared" si="3861"/>
        <v>45747</v>
      </c>
      <c r="AF331" s="164">
        <f t="shared" si="3862"/>
        <v>0</v>
      </c>
      <c r="AG331" s="160">
        <f t="shared" si="3863"/>
        <v>45748</v>
      </c>
      <c r="AH331" s="160">
        <f t="shared" si="3864"/>
        <v>45777</v>
      </c>
      <c r="AI331" s="164">
        <f t="shared" si="3865"/>
        <v>0</v>
      </c>
      <c r="AJ331" s="160">
        <f t="shared" si="3866"/>
        <v>45778</v>
      </c>
      <c r="AK331" s="160">
        <f t="shared" si="3867"/>
        <v>45808</v>
      </c>
      <c r="AL331" s="164">
        <f t="shared" si="3868"/>
        <v>0</v>
      </c>
      <c r="AM331" s="160">
        <f t="shared" si="3869"/>
        <v>45809</v>
      </c>
      <c r="AN331" s="160">
        <f t="shared" si="3870"/>
        <v>45838</v>
      </c>
      <c r="AO331" s="164">
        <f t="shared" si="3871"/>
        <v>0</v>
      </c>
      <c r="AP331" s="160">
        <f t="shared" si="3872"/>
        <v>45839</v>
      </c>
      <c r="AQ331" s="160">
        <f t="shared" si="3873"/>
        <v>45869</v>
      </c>
      <c r="AR331" s="164">
        <f t="shared" si="3874"/>
        <v>0</v>
      </c>
      <c r="AS331" s="160">
        <f t="shared" si="3875"/>
        <v>45870</v>
      </c>
      <c r="AT331" s="160">
        <f t="shared" si="3876"/>
        <v>45900</v>
      </c>
      <c r="AU331" s="164">
        <f t="shared" si="3877"/>
        <v>0</v>
      </c>
      <c r="AV331" s="160">
        <f t="shared" si="3878"/>
        <v>45901</v>
      </c>
      <c r="AW331" s="160">
        <f t="shared" si="3879"/>
        <v>45930</v>
      </c>
      <c r="AX331" s="164">
        <f t="shared" si="3880"/>
        <v>0</v>
      </c>
      <c r="AY331" s="160">
        <f t="shared" si="3881"/>
        <v>45931</v>
      </c>
      <c r="AZ331" s="160">
        <f t="shared" si="3882"/>
        <v>45961</v>
      </c>
      <c r="BA331" s="164">
        <f t="shared" si="3883"/>
        <v>0</v>
      </c>
      <c r="BB331" s="160">
        <f t="shared" si="3884"/>
        <v>45962</v>
      </c>
      <c r="BC331" s="160">
        <f t="shared" si="3885"/>
        <v>45991</v>
      </c>
      <c r="BD331" s="164">
        <f t="shared" si="3886"/>
        <v>0</v>
      </c>
      <c r="BE331" s="160">
        <f t="shared" si="3887"/>
        <v>45992</v>
      </c>
      <c r="BF331" s="160">
        <f t="shared" si="3888"/>
        <v>46022</v>
      </c>
      <c r="BG331" s="164">
        <f t="shared" si="3889"/>
        <v>0</v>
      </c>
      <c r="BH331" s="160">
        <v>46023</v>
      </c>
      <c r="BI331" s="160">
        <f t="shared" si="3890"/>
        <v>46053</v>
      </c>
      <c r="BJ331" s="164">
        <f t="shared" si="3891"/>
        <v>0</v>
      </c>
      <c r="BK331" s="160">
        <f t="shared" si="3892"/>
        <v>46054</v>
      </c>
      <c r="BL331" s="160">
        <f t="shared" si="3893"/>
        <v>46081</v>
      </c>
      <c r="BM331" s="164">
        <f t="shared" si="3894"/>
        <v>0</v>
      </c>
      <c r="BN331" s="160">
        <f t="shared" si="3895"/>
        <v>46082</v>
      </c>
      <c r="BO331" s="160">
        <f t="shared" si="3896"/>
        <v>46112</v>
      </c>
      <c r="BP331" s="164">
        <f t="shared" si="3897"/>
        <v>0</v>
      </c>
      <c r="BQ331" s="160">
        <f t="shared" si="3898"/>
        <v>46113</v>
      </c>
      <c r="BR331" s="160">
        <f t="shared" si="3899"/>
        <v>46142</v>
      </c>
      <c r="BS331" s="164">
        <f t="shared" si="3900"/>
        <v>0</v>
      </c>
      <c r="BT331" s="160">
        <f t="shared" si="3901"/>
        <v>46143</v>
      </c>
      <c r="BU331" s="160">
        <f t="shared" si="3902"/>
        <v>46173</v>
      </c>
      <c r="BV331" s="164">
        <f t="shared" si="3903"/>
        <v>0</v>
      </c>
      <c r="BW331" s="160">
        <f t="shared" si="3904"/>
        <v>46174</v>
      </c>
      <c r="BX331" s="160">
        <f t="shared" si="3905"/>
        <v>46203</v>
      </c>
      <c r="BY331" s="164">
        <f t="shared" si="3906"/>
        <v>0</v>
      </c>
      <c r="BZ331" s="160">
        <f t="shared" si="3907"/>
        <v>46204</v>
      </c>
      <c r="CA331" s="160">
        <f t="shared" si="3908"/>
        <v>46234</v>
      </c>
      <c r="CB331" s="164">
        <f t="shared" si="3909"/>
        <v>0</v>
      </c>
      <c r="CC331" s="160">
        <f t="shared" si="3910"/>
        <v>46235</v>
      </c>
      <c r="CD331" s="160">
        <f t="shared" si="3911"/>
        <v>46265</v>
      </c>
      <c r="CE331" s="164">
        <f t="shared" si="3912"/>
        <v>0</v>
      </c>
      <c r="CF331" s="160">
        <f t="shared" si="3913"/>
        <v>46266</v>
      </c>
      <c r="CG331" s="160">
        <f t="shared" si="3914"/>
        <v>46295</v>
      </c>
      <c r="CH331" s="164">
        <f t="shared" si="3915"/>
        <v>0</v>
      </c>
      <c r="CI331" s="160">
        <f t="shared" si="3916"/>
        <v>46296</v>
      </c>
      <c r="CJ331" s="160">
        <f t="shared" si="3917"/>
        <v>46326</v>
      </c>
      <c r="CK331" s="164">
        <f t="shared" si="3918"/>
        <v>0</v>
      </c>
      <c r="CL331" s="160">
        <f t="shared" si="3919"/>
        <v>46327</v>
      </c>
      <c r="CM331" s="160">
        <f t="shared" si="3920"/>
        <v>46356</v>
      </c>
      <c r="CN331" s="164">
        <f t="shared" si="3921"/>
        <v>0</v>
      </c>
      <c r="CO331" s="160">
        <f t="shared" si="3922"/>
        <v>46357</v>
      </c>
      <c r="CP331" s="160">
        <f t="shared" si="3923"/>
        <v>46387</v>
      </c>
      <c r="CQ331" s="164">
        <f t="shared" si="3924"/>
        <v>0</v>
      </c>
    </row>
    <row r="332" s="86" customFormat="1" ht="24" customHeight="1" outlineLevel="4" spans="1:95">
      <c r="A332" s="129" t="s">
        <v>2806</v>
      </c>
      <c r="B332" s="130"/>
      <c r="C332" s="130"/>
      <c r="D332" s="130"/>
      <c r="E332" s="130"/>
      <c r="F332" s="130"/>
      <c r="G332" s="131"/>
      <c r="H332" s="132"/>
      <c r="I332" s="132"/>
      <c r="J332" s="132"/>
      <c r="K332" s="132"/>
      <c r="L332" s="155"/>
      <c r="M332" s="155"/>
      <c r="N332" s="132"/>
      <c r="O332" s="132"/>
      <c r="P332" s="132"/>
      <c r="Q332" s="132"/>
      <c r="R332" s="132"/>
      <c r="S332" s="132"/>
      <c r="T332" s="132"/>
      <c r="U332" s="132"/>
      <c r="V332" s="132"/>
      <c r="W332" s="132"/>
      <c r="X332" s="132"/>
      <c r="Y332" s="132"/>
      <c r="Z332" s="132"/>
      <c r="AA332" s="132"/>
      <c r="AB332" s="132"/>
      <c r="AC332" s="132"/>
      <c r="AD332" s="132"/>
      <c r="AE332" s="132"/>
      <c r="AF332" s="132"/>
      <c r="AG332" s="132"/>
      <c r="AH332" s="132"/>
      <c r="AI332" s="132"/>
      <c r="AJ332" s="132"/>
      <c r="AK332" s="132"/>
      <c r="AL332" s="132"/>
      <c r="AM332" s="132"/>
      <c r="AN332" s="132"/>
      <c r="AO332" s="132"/>
      <c r="AP332" s="132"/>
      <c r="AQ332" s="132"/>
      <c r="AR332" s="132"/>
      <c r="AS332" s="132"/>
      <c r="AT332" s="132"/>
      <c r="AU332" s="132"/>
      <c r="AV332" s="132"/>
      <c r="AW332" s="132"/>
      <c r="AX332" s="132"/>
      <c r="AY332" s="132"/>
      <c r="AZ332" s="132"/>
      <c r="BA332" s="132"/>
      <c r="BB332" s="132"/>
      <c r="BC332" s="132"/>
      <c r="BD332" s="132"/>
      <c r="BE332" s="132"/>
      <c r="BF332" s="132"/>
      <c r="BG332" s="132"/>
      <c r="BH332" s="132"/>
      <c r="BI332" s="132"/>
      <c r="BJ332" s="132"/>
      <c r="BK332" s="132"/>
      <c r="BL332" s="132"/>
      <c r="BM332" s="132"/>
      <c r="BN332" s="132"/>
      <c r="BO332" s="132"/>
      <c r="BP332" s="132"/>
      <c r="BQ332" s="132"/>
      <c r="BR332" s="132"/>
      <c r="BS332" s="132"/>
      <c r="BT332" s="132"/>
      <c r="BU332" s="132"/>
      <c r="BV332" s="132"/>
      <c r="BW332" s="132"/>
      <c r="BX332" s="132"/>
      <c r="BY332" s="132"/>
      <c r="BZ332" s="132"/>
      <c r="CA332" s="132"/>
      <c r="CB332" s="132"/>
      <c r="CC332" s="132"/>
      <c r="CD332" s="132"/>
      <c r="CE332" s="132"/>
      <c r="CF332" s="132"/>
      <c r="CG332" s="132"/>
      <c r="CH332" s="132"/>
      <c r="CI332" s="132"/>
      <c r="CJ332" s="132"/>
      <c r="CK332" s="132"/>
      <c r="CL332" s="132"/>
      <c r="CM332" s="132"/>
      <c r="CN332" s="132"/>
      <c r="CO332" s="132"/>
      <c r="CP332" s="132"/>
      <c r="CQ332" s="132"/>
    </row>
    <row r="333" ht="24" customHeight="1" outlineLevel="3" spans="1:95">
      <c r="A333" s="121"/>
      <c r="B333" s="122" t="s">
        <v>784</v>
      </c>
      <c r="C333" s="123" t="s">
        <v>1255</v>
      </c>
      <c r="D333" s="121" t="s">
        <v>1256</v>
      </c>
      <c r="E333" s="122"/>
      <c r="F333" s="122"/>
      <c r="G333" s="122"/>
      <c r="H333" s="124">
        <f>X333+AA333+AD333+AG333+AJ333+AM333+AP333+AS333+AV333+AY333+BB333+BE333</f>
        <v>0</v>
      </c>
      <c r="I333" s="124">
        <f>Y333+AB333+AE333+AH333+AK333+AN333+AQ333+AT333+AW333+AZ333+BC333+BF333</f>
        <v>-4326.66328428885</v>
      </c>
      <c r="J333" s="124">
        <f t="shared" si="3853"/>
        <v>4326.66328428885</v>
      </c>
      <c r="K333" s="124"/>
      <c r="L333" s="152"/>
      <c r="M333" s="152"/>
      <c r="N333" s="124"/>
      <c r="O333" s="124"/>
      <c r="P333" s="124"/>
      <c r="Q333" s="124"/>
      <c r="R333" s="124"/>
      <c r="S333" s="124"/>
      <c r="T333" s="124"/>
      <c r="U333" s="124"/>
      <c r="V333" s="124"/>
      <c r="W333" s="124"/>
      <c r="X333" s="124">
        <f>VLOOKUP($C333,'1 预算编制表单'!$C:$BJ,27,FALSE)</f>
        <v>0</v>
      </c>
      <c r="Y333" s="124">
        <f>X333-Z333</f>
        <v>-382.716049382716</v>
      </c>
      <c r="Z333" s="124">
        <f>SUM(Z334:Z338)</f>
        <v>382.716049382716</v>
      </c>
      <c r="AA333" s="124">
        <f>VLOOKUP($C333,'1 预算编制表单'!$C:$BJ,30,FALSE)</f>
        <v>0</v>
      </c>
      <c r="AB333" s="124">
        <f>AA333-AC333</f>
        <v>-345.679012345679</v>
      </c>
      <c r="AC333" s="124">
        <f>SUM(AC334:AC338)</f>
        <v>345.679012345679</v>
      </c>
      <c r="AD333" s="124">
        <f>VLOOKUP($C333,'1 预算编制表单'!$C:$BJ,33,FALSE)</f>
        <v>0</v>
      </c>
      <c r="AE333" s="124">
        <f>AD333-AF333</f>
        <v>-382.716049382716</v>
      </c>
      <c r="AF333" s="124">
        <f>SUM(AF334:AF338)</f>
        <v>382.716049382716</v>
      </c>
      <c r="AG333" s="124">
        <f>VLOOKUP($C333,'1 预算编制表单'!$C:$BJ,36,FALSE)</f>
        <v>0</v>
      </c>
      <c r="AH333" s="124">
        <f>AG333-AI333</f>
        <v>-370.37037037037</v>
      </c>
      <c r="AI333" s="124">
        <f>SUM(AI334:AI338)</f>
        <v>370.37037037037</v>
      </c>
      <c r="AJ333" s="124">
        <f>VLOOKUP($C333,'1 预算编制表单'!$C:$BJ,39,FALSE)</f>
        <v>0</v>
      </c>
      <c r="AK333" s="124">
        <f>AJ333-AL333</f>
        <v>-382.716049382716</v>
      </c>
      <c r="AL333" s="124">
        <f>SUM(AL334:AL338)</f>
        <v>382.716049382716</v>
      </c>
      <c r="AM333" s="124">
        <f>VLOOKUP($C333,'1 预算编制表单'!$C:$BJ,42,FALSE)</f>
        <v>0</v>
      </c>
      <c r="AN333" s="124">
        <f>AM333-AO333</f>
        <v>-345.205479452055</v>
      </c>
      <c r="AO333" s="124">
        <f>SUM(AO334:AO338)</f>
        <v>345.205479452055</v>
      </c>
      <c r="AP333" s="124">
        <f>VLOOKUP($C333,'1 预算编制表单'!$C:$BJ,45,FALSE)</f>
        <v>0</v>
      </c>
      <c r="AQ333" s="124">
        <f>AP333-AR333</f>
        <v>-356.712328767123</v>
      </c>
      <c r="AR333" s="124">
        <f>SUM(AR334:AR338)</f>
        <v>356.712328767123</v>
      </c>
      <c r="AS333" s="124">
        <f>VLOOKUP($C333,'1 预算编制表单'!$C:$BJ,48,FALSE)</f>
        <v>0</v>
      </c>
      <c r="AT333" s="124">
        <f>AS333-AU333</f>
        <v>-356.712328767123</v>
      </c>
      <c r="AU333" s="124">
        <f>SUM(AU334:AU338)</f>
        <v>356.712328767123</v>
      </c>
      <c r="AV333" s="124">
        <f>VLOOKUP($C333,'1 预算编制表单'!$C:$BJ,51,FALSE)</f>
        <v>0</v>
      </c>
      <c r="AW333" s="124">
        <f>AV333-AX333</f>
        <v>-345.205479452055</v>
      </c>
      <c r="AX333" s="124">
        <f>SUM(AX334:AX338)</f>
        <v>345.205479452055</v>
      </c>
      <c r="AY333" s="124">
        <f>VLOOKUP($C333,'1 预算编制表单'!$C:$BJ,54,FALSE)</f>
        <v>0</v>
      </c>
      <c r="AZ333" s="124">
        <f>AY333-BA333</f>
        <v>-356.712328767123</v>
      </c>
      <c r="BA333" s="124">
        <f>SUM(BA334:BA338)</f>
        <v>356.712328767123</v>
      </c>
      <c r="BB333" s="124">
        <f>VLOOKUP($C333,'1 预算编制表单'!$C:$BJ,57,FALSE)</f>
        <v>0</v>
      </c>
      <c r="BC333" s="124">
        <f>BB333-BD333</f>
        <v>-345.205479452055</v>
      </c>
      <c r="BD333" s="124">
        <f>SUM(BD334:BD338)</f>
        <v>345.205479452055</v>
      </c>
      <c r="BE333" s="124">
        <f>VLOOKUP($C333,'1 预算编制表单'!$C:$BJ,60,FALSE)</f>
        <v>0</v>
      </c>
      <c r="BF333" s="124">
        <f>BE333-BG333</f>
        <v>-356.712328767123</v>
      </c>
      <c r="BG333" s="124">
        <f>SUM(BG334:BG338)</f>
        <v>356.712328767123</v>
      </c>
      <c r="BH333" s="124">
        <f>VLOOKUP($C333,'1 预算编制表单'!$C:$BJ,27,FALSE)</f>
        <v>0</v>
      </c>
      <c r="BI333" s="124">
        <f>BH333-BJ333</f>
        <v>-356.712328767123</v>
      </c>
      <c r="BJ333" s="124">
        <f>SUM(BJ334:BJ338)</f>
        <v>356.712328767123</v>
      </c>
      <c r="BK333" s="124">
        <f>VLOOKUP($C333,'1 预算编制表单'!$C:$BJ,30,FALSE)</f>
        <v>0</v>
      </c>
      <c r="BL333" s="124">
        <f>BK333-BM333</f>
        <v>-322.191780821918</v>
      </c>
      <c r="BM333" s="124">
        <f>SUM(BM334:BM338)</f>
        <v>322.191780821918</v>
      </c>
      <c r="BN333" s="124">
        <f>VLOOKUP($C333,'1 预算编制表单'!$C:$BJ,33,FALSE)</f>
        <v>0</v>
      </c>
      <c r="BO333" s="124">
        <f>BN333-BP333</f>
        <v>-356.712328767123</v>
      </c>
      <c r="BP333" s="124">
        <f>SUM(BP334:BP338)</f>
        <v>356.712328767123</v>
      </c>
      <c r="BQ333" s="124">
        <f>VLOOKUP($C333,'1 预算编制表单'!$C:$BJ,36,FALSE)</f>
        <v>0</v>
      </c>
      <c r="BR333" s="124">
        <f>BQ333-BS333</f>
        <v>-345.205479452055</v>
      </c>
      <c r="BS333" s="124">
        <f>SUM(BS334:BS338)</f>
        <v>345.205479452055</v>
      </c>
      <c r="BT333" s="124">
        <f>VLOOKUP($C333,'1 预算编制表单'!$C:$BJ,39,FALSE)</f>
        <v>0</v>
      </c>
      <c r="BU333" s="124">
        <f>BT333-BV333</f>
        <v>-356.712328767123</v>
      </c>
      <c r="BV333" s="124">
        <f>SUM(BV334:BV338)</f>
        <v>356.712328767123</v>
      </c>
      <c r="BW333" s="124">
        <f>VLOOKUP($C333,'1 预算编制表单'!$C:$BJ,42,FALSE)</f>
        <v>0</v>
      </c>
      <c r="BX333" s="124">
        <f>BW333-BY333</f>
        <v>0</v>
      </c>
      <c r="BY333" s="124">
        <f>SUM(BY334:BY338)</f>
        <v>0</v>
      </c>
      <c r="BZ333" s="124">
        <f>VLOOKUP($C333,'1 预算编制表单'!$C:$BJ,45,FALSE)</f>
        <v>0</v>
      </c>
      <c r="CA333" s="124">
        <f>BZ333-CB333</f>
        <v>0</v>
      </c>
      <c r="CB333" s="124">
        <f>SUM(CB334:CB338)</f>
        <v>0</v>
      </c>
      <c r="CC333" s="124">
        <f>VLOOKUP($C333,'1 预算编制表单'!$C:$BJ,48,FALSE)</f>
        <v>0</v>
      </c>
      <c r="CD333" s="124">
        <f>CC333-CE333</f>
        <v>0</v>
      </c>
      <c r="CE333" s="124">
        <f>SUM(CE334:CE338)</f>
        <v>0</v>
      </c>
      <c r="CF333" s="124">
        <f>VLOOKUP($C333,'1 预算编制表单'!$C:$BJ,51,FALSE)</f>
        <v>0</v>
      </c>
      <c r="CG333" s="124">
        <f>CF333-CH333</f>
        <v>0</v>
      </c>
      <c r="CH333" s="124">
        <f>SUM(CH334:CH338)</f>
        <v>0</v>
      </c>
      <c r="CI333" s="124">
        <f>VLOOKUP($C333,'1 预算编制表单'!$C:$BJ,54,FALSE)</f>
        <v>0</v>
      </c>
      <c r="CJ333" s="124">
        <f>CI333-CK333</f>
        <v>0</v>
      </c>
      <c r="CK333" s="124">
        <f>SUM(CK334:CK338)</f>
        <v>0</v>
      </c>
      <c r="CL333" s="124">
        <f>VLOOKUP($C333,'1 预算编制表单'!$C:$BJ,57,FALSE)</f>
        <v>0</v>
      </c>
      <c r="CM333" s="124">
        <f>CL333-CN333</f>
        <v>0</v>
      </c>
      <c r="CN333" s="124">
        <f>SUM(CN334:CN338)</f>
        <v>0</v>
      </c>
      <c r="CO333" s="124">
        <f>VLOOKUP($C333,'1 预算编制表单'!$C:$BJ,60,FALSE)</f>
        <v>0</v>
      </c>
      <c r="CP333" s="124">
        <f>CO333-CQ333</f>
        <v>0</v>
      </c>
      <c r="CQ333" s="124">
        <f>SUM(CQ334:CQ338)</f>
        <v>0</v>
      </c>
    </row>
    <row r="334" s="86" customFormat="1" ht="24" customHeight="1" outlineLevel="4" spans="1:95">
      <c r="A334" s="125"/>
      <c r="B334" s="126"/>
      <c r="C334" s="127"/>
      <c r="D334" s="125"/>
      <c r="E334" s="126"/>
      <c r="F334" s="126"/>
      <c r="G334" s="126"/>
      <c r="H334" s="128"/>
      <c r="I334" s="128"/>
      <c r="J334" s="128">
        <f t="shared" si="3853"/>
        <v>2462.46575342466</v>
      </c>
      <c r="K334" s="128">
        <v>1</v>
      </c>
      <c r="L334" s="153" t="s">
        <v>2816</v>
      </c>
      <c r="M334" s="154" t="str">
        <f>IFERROR(VLOOKUP($L334,'2-2 引出数据_合同数据仓库'!$B$2:$BP$10000,3,FALSE),0)</f>
        <v>深圳非住二片区迈瑞项目生活用水二次供水设施清洗消毒服务外包的合同评审盖章申请</v>
      </c>
      <c r="N334" s="128"/>
      <c r="O334" s="154">
        <f>IFERROR(VLOOKUP((LEFT(VLOOKUP($L334,'2-2 引出数据_合同数据仓库'!$B$2:$BP$10000,64,FALSE),15)&amp;(RIGHT(VLOOKUP($L334,'2-2 引出数据_合同数据仓库'!$B$2:$BP$10000,64,FALSE),4)+1)),'2-2 引出数据_合同数据仓库'!$B$2:$BP$10000,3,FALSE),0)</f>
        <v>0</v>
      </c>
      <c r="P334" s="128"/>
      <c r="Q334" s="128" t="str">
        <f>IFERROR(VLOOKUP($L334,'2-2 引出数据_合同数据仓库'!$B$2:$BP$10000,28,FALSE),0)</f>
        <v>2025-05-20</v>
      </c>
      <c r="R334" s="128" t="str">
        <f>IFERROR(VLOOKUP($L334,'2-2 引出数据_合同数据仓库'!$B$2:$BP$10000,29,FALSE),0)</f>
        <v>2025-06-01</v>
      </c>
      <c r="S334" s="128" t="str">
        <f>IFERROR(VLOOKUP($L334,'2-2 引出数据_合同数据仓库'!$B$2:$BP$10000,4,FALSE),0)</f>
        <v>2026-05-31</v>
      </c>
      <c r="T334" s="128"/>
      <c r="U334" s="128">
        <f>IFERROR(VLOOKUP($L334,'2-2 引出数据_合同数据仓库'!$B$2:$BP$10000,15,FALSE),0)</f>
        <v>4200</v>
      </c>
      <c r="V334" s="128">
        <f t="shared" ref="V334:V337" si="3926">U334/(S334-R334+1)*365</f>
        <v>4200</v>
      </c>
      <c r="W334" s="128"/>
      <c r="X334" s="160">
        <v>45658</v>
      </c>
      <c r="Y334" s="160">
        <f t="shared" ref="Y334:Y337" si="3927">X334+30</f>
        <v>45688</v>
      </c>
      <c r="Z334" s="164">
        <f t="shared" ref="Z334:Z337" si="3928">IFERROR(IF(($R334-Y334)&gt;=0,0,IF(($S334-X334)&lt;0,0,IF(AND(($S334-Y334)&gt;0,(X334-$R334)&gt;0),$V334/365*(Y334-X334+1),IF(AND(($S334-Y334)&lt;=0,(X334-$R334)&gt;0),$V334/365*($S334-X334+1),$V334/365*(Y334-$R334+1))))),0)</f>
        <v>0</v>
      </c>
      <c r="AA334" s="160">
        <f t="shared" ref="AA334:AA337" si="3929">Y334+1</f>
        <v>45689</v>
      </c>
      <c r="AB334" s="160">
        <f t="shared" ref="AB334:AB337" si="3930">AA334+27</f>
        <v>45716</v>
      </c>
      <c r="AC334" s="164">
        <f t="shared" ref="AC334:AC337" si="3931">IFERROR(IF(($R334-AB334)&gt;=0,0,IF(($S334-AA334)&lt;0,0,IF(AND(($S334-AB334)&gt;0,(AA334-$R334)&gt;0),$V334/365*(AB334-AA334+1),IF(AND(($S334-AB334)&lt;=0,(AA334-$R334)&gt;0),$V334/365*($S334-AA334+1),$V334/365*(AB334-$R334+1))))),0)</f>
        <v>0</v>
      </c>
      <c r="AD334" s="160">
        <f t="shared" ref="AD334:AD337" si="3932">AB334+1</f>
        <v>45717</v>
      </c>
      <c r="AE334" s="160">
        <f t="shared" ref="AE334:AE337" si="3933">AD334+30</f>
        <v>45747</v>
      </c>
      <c r="AF334" s="164">
        <f t="shared" ref="AF334:AF337" si="3934">IFERROR(IF(($R334-AE334)&gt;=0,0,IF(($S334-AD334)&lt;0,0,IF(AND(($S334-AE334)&gt;0,(AD334-$R334)&gt;0),$V334/365*(AE334-AD334+1),IF(AND(($S334-AE334)&lt;=0,(AD334-$R334)&gt;0),$V334/365*($S334-AD334+1),$V334/365*(AE334-$R334+1))))),0)</f>
        <v>0</v>
      </c>
      <c r="AG334" s="160">
        <f t="shared" ref="AG334:AG337" si="3935">AE334+1</f>
        <v>45748</v>
      </c>
      <c r="AH334" s="160">
        <f t="shared" ref="AH334:AH337" si="3936">AG334+29</f>
        <v>45777</v>
      </c>
      <c r="AI334" s="164">
        <f t="shared" ref="AI334:AI337" si="3937">IFERROR(IF(($R334-AH334)&gt;=0,0,IF(($S334-AG334)&lt;0,0,IF(AND(($S334-AH334)&gt;0,(AG334-$R334)&gt;0),$V334/365*(AH334-AG334+1),IF(AND(($S334-AH334)&lt;=0,(AG334-$R334)&gt;0),$V334/365*($S334-AG334+1),$V334/365*(AH334-$R334+1))))),0)</f>
        <v>0</v>
      </c>
      <c r="AJ334" s="160">
        <f t="shared" ref="AJ334:AJ337" si="3938">AH334+1</f>
        <v>45778</v>
      </c>
      <c r="AK334" s="160">
        <f t="shared" ref="AK334:AK337" si="3939">AJ334+30</f>
        <v>45808</v>
      </c>
      <c r="AL334" s="164">
        <f t="shared" ref="AL334:AL337" si="3940">IFERROR(IF(($R334-AK334)&gt;=0,0,IF(($S334-AJ334)&lt;0,0,IF(AND(($S334-AK334)&gt;0,(AJ334-$R334)&gt;0),$V334/365*(AK334-AJ334+1),IF(AND(($S334-AK334)&lt;=0,(AJ334-$R334)&gt;0),$V334/365*($S334-AJ334+1),$V334/365*(AK334-$R334+1))))),0)</f>
        <v>0</v>
      </c>
      <c r="AM334" s="160">
        <f t="shared" ref="AM334:AM337" si="3941">AK334+1</f>
        <v>45809</v>
      </c>
      <c r="AN334" s="160">
        <f t="shared" ref="AN334:AN337" si="3942">AM334+29</f>
        <v>45838</v>
      </c>
      <c r="AO334" s="164">
        <f t="shared" ref="AO334:AO337" si="3943">IFERROR(IF(($R334-AN334)&gt;=0,0,IF(($S334-AM334)&lt;0,0,IF(AND(($S334-AN334)&gt;0,(AM334-$R334)&gt;0),$V334/365*(AN334-AM334+1),IF(AND(($S334-AN334)&lt;=0,(AM334-$R334)&gt;0),$V334/365*($S334-AM334+1),$V334/365*(AN334-$R334+1))))),0)</f>
        <v>345.205479452055</v>
      </c>
      <c r="AP334" s="160">
        <f t="shared" ref="AP334:AP337" si="3944">AN334+1</f>
        <v>45839</v>
      </c>
      <c r="AQ334" s="160">
        <f t="shared" ref="AQ334:AQ337" si="3945">AP334+30</f>
        <v>45869</v>
      </c>
      <c r="AR334" s="164">
        <f t="shared" ref="AR334:AR337" si="3946">IFERROR(IF(($R334-AQ334)&gt;=0,0,IF(($S334-AP334)&lt;0,0,IF(AND(($S334-AQ334)&gt;0,(AP334-$R334)&gt;0),$V334/365*(AQ334-AP334+1),IF(AND(($S334-AQ334)&lt;=0,(AP334-$R334)&gt;0),$V334/365*($S334-AP334+1),$V334/365*(AQ334-$R334+1))))),0)</f>
        <v>356.712328767123</v>
      </c>
      <c r="AS334" s="160">
        <f t="shared" ref="AS334:AS337" si="3947">AQ334+1</f>
        <v>45870</v>
      </c>
      <c r="AT334" s="160">
        <f t="shared" ref="AT334:AT337" si="3948">AS334+30</f>
        <v>45900</v>
      </c>
      <c r="AU334" s="164">
        <f t="shared" ref="AU334:AU337" si="3949">IFERROR(IF(($R334-AT334)&gt;=0,0,IF(($S334-AS334)&lt;0,0,IF(AND(($S334-AT334)&gt;0,(AS334-$R334)&gt;0),$V334/365*(AT334-AS334+1),IF(AND(($S334-AT334)&lt;=0,(AS334-$R334)&gt;0),$V334/365*($S334-AS334+1),$V334/365*(AT334-$R334+1))))),0)</f>
        <v>356.712328767123</v>
      </c>
      <c r="AV334" s="160">
        <f t="shared" ref="AV334:AV337" si="3950">AT334+1</f>
        <v>45901</v>
      </c>
      <c r="AW334" s="160">
        <f t="shared" ref="AW334:AW337" si="3951">AV334+29</f>
        <v>45930</v>
      </c>
      <c r="AX334" s="164">
        <f t="shared" ref="AX334:AX337" si="3952">IFERROR(IF(($R334-AW334)&gt;=0,0,IF(($S334-AV334)&lt;0,0,IF(AND(($S334-AW334)&gt;0,(AV334-$R334)&gt;0),$V334/365*(AW334-AV334+1),IF(AND(($S334-AW334)&lt;=0,(AV334-$R334)&gt;0),$V334/365*($S334-AV334+1),$V334/365*(AW334-$R334+1))))),0)</f>
        <v>345.205479452055</v>
      </c>
      <c r="AY334" s="160">
        <f t="shared" ref="AY334:AY337" si="3953">AW334+1</f>
        <v>45931</v>
      </c>
      <c r="AZ334" s="160">
        <f t="shared" ref="AZ334:AZ337" si="3954">AY334+30</f>
        <v>45961</v>
      </c>
      <c r="BA334" s="164">
        <f t="shared" ref="BA334:BA337" si="3955">IFERROR(IF(($R334-AZ334)&gt;=0,0,IF(($S334-AY334)&lt;0,0,IF(AND(($S334-AZ334)&gt;0,(AY334-$R334)&gt;0),$V334/365*(AZ334-AY334+1),IF(AND(($S334-AZ334)&lt;=0,(AY334-$R334)&gt;0),$V334/365*($S334-AY334+1),$V334/365*(AZ334-$R334+1))))),0)</f>
        <v>356.712328767123</v>
      </c>
      <c r="BB334" s="160">
        <f t="shared" ref="BB334:BB337" si="3956">AZ334+1</f>
        <v>45962</v>
      </c>
      <c r="BC334" s="160">
        <f t="shared" ref="BC334:BC337" si="3957">BB334+29</f>
        <v>45991</v>
      </c>
      <c r="BD334" s="164">
        <f t="shared" ref="BD334:BD337" si="3958">IFERROR(IF(($R334-BC334)&gt;=0,0,IF(($S334-BB334)&lt;0,0,IF(AND(($S334-BC334)&gt;0,(BB334-$R334)&gt;0),$V334/365*(BC334-BB334+1),IF(AND(($S334-BC334)&lt;=0,(BB334-$R334)&gt;0),$V334/365*($S334-BB334+1),$V334/365*(BC334-$R334+1))))),0)</f>
        <v>345.205479452055</v>
      </c>
      <c r="BE334" s="160">
        <f t="shared" ref="BE334:BE337" si="3959">BC334+1</f>
        <v>45992</v>
      </c>
      <c r="BF334" s="160">
        <f t="shared" ref="BF334:BF337" si="3960">BE334+30</f>
        <v>46022</v>
      </c>
      <c r="BG334" s="164">
        <f t="shared" ref="BG334:BG337" si="3961">IFERROR(IF(($R334-BF334)&gt;=0,0,IF(($S334-BE334)&lt;0,0,IF(AND(($S334-BF334)&gt;0,(BE334-$R334)&gt;0),$V334/365*(BF334-BE334+1),IF(AND(($S334-BF334)&lt;=0,(BE334-$R334)&gt;0),$V334/365*($S334-BE334+1),$V334/365*(BF334-$R334+1))))),0)</f>
        <v>356.712328767123</v>
      </c>
      <c r="BH334" s="160">
        <v>46023</v>
      </c>
      <c r="BI334" s="160">
        <f t="shared" ref="BI334:BI337" si="3962">BH334+30</f>
        <v>46053</v>
      </c>
      <c r="BJ334" s="164">
        <f t="shared" ref="BJ334:BJ337" si="3963">IFERROR(IF(($R334-BI334)&gt;=0,0,IF(($S334-BH334)&lt;0,0,IF(AND(($S334-BI334)&gt;0,(BH334-$R334)&gt;0),$V334/365*(BI334-BH334+1),IF(AND(($S334-BI334)&lt;=0,(BH334-$R334)&gt;0),$V334/365*($S334-BH334+1),$V334/365*(BI334-$R334+1))))),0)</f>
        <v>356.712328767123</v>
      </c>
      <c r="BK334" s="160">
        <f t="shared" ref="BK334:BK337" si="3964">BI334+1</f>
        <v>46054</v>
      </c>
      <c r="BL334" s="160">
        <f t="shared" ref="BL334:BL337" si="3965">BK334+27</f>
        <v>46081</v>
      </c>
      <c r="BM334" s="164">
        <f t="shared" ref="BM334:BM337" si="3966">IFERROR(IF(($R334-BL334)&gt;=0,0,IF(($S334-BK334)&lt;0,0,IF(AND(($S334-BL334)&gt;0,(BK334-$R334)&gt;0),$V334/365*(BL334-BK334+1),IF(AND(($S334-BL334)&lt;=0,(BK334-$R334)&gt;0),$V334/365*($S334-BK334+1),$V334/365*(BL334-$R334+1))))),0)</f>
        <v>322.191780821918</v>
      </c>
      <c r="BN334" s="160">
        <f t="shared" ref="BN334:BN337" si="3967">BL334+1</f>
        <v>46082</v>
      </c>
      <c r="BO334" s="160">
        <f t="shared" ref="BO334:BO337" si="3968">BN334+30</f>
        <v>46112</v>
      </c>
      <c r="BP334" s="164">
        <f t="shared" ref="BP334:BP337" si="3969">IFERROR(IF(($R334-BO334)&gt;=0,0,IF(($S334-BN334)&lt;0,0,IF(AND(($S334-BO334)&gt;0,(BN334-$R334)&gt;0),$V334/365*(BO334-BN334+1),IF(AND(($S334-BO334)&lt;=0,(BN334-$R334)&gt;0),$V334/365*($S334-BN334+1),$V334/365*(BO334-$R334+1))))),0)</f>
        <v>356.712328767123</v>
      </c>
      <c r="BQ334" s="160">
        <f t="shared" ref="BQ334:BQ337" si="3970">BO334+1</f>
        <v>46113</v>
      </c>
      <c r="BR334" s="160">
        <f t="shared" ref="BR334:BR337" si="3971">BQ334+29</f>
        <v>46142</v>
      </c>
      <c r="BS334" s="164">
        <f t="shared" ref="BS334:BS337" si="3972">IFERROR(IF(($R334-BR334)&gt;=0,0,IF(($S334-BQ334)&lt;0,0,IF(AND(($S334-BR334)&gt;0,(BQ334-$R334)&gt;0),$V334/365*(BR334-BQ334+1),IF(AND(($S334-BR334)&lt;=0,(BQ334-$R334)&gt;0),$V334/365*($S334-BQ334+1),$V334/365*(BR334-$R334+1))))),0)</f>
        <v>345.205479452055</v>
      </c>
      <c r="BT334" s="160">
        <f t="shared" ref="BT334:BT337" si="3973">BR334+1</f>
        <v>46143</v>
      </c>
      <c r="BU334" s="160">
        <f t="shared" ref="BU334:BU337" si="3974">BT334+30</f>
        <v>46173</v>
      </c>
      <c r="BV334" s="164">
        <f t="shared" ref="BV334:BV337" si="3975">IFERROR(IF(($R334-BU334)&gt;=0,0,IF(($S334-BT334)&lt;0,0,IF(AND(($S334-BU334)&gt;0,(BT334-$R334)&gt;0),$V334/365*(BU334-BT334+1),IF(AND(($S334-BU334)&lt;=0,(BT334-$R334)&gt;0),$V334/365*($S334-BT334+1),$V334/365*(BU334-$R334+1))))),0)</f>
        <v>356.712328767123</v>
      </c>
      <c r="BW334" s="160">
        <f t="shared" ref="BW334:BW337" si="3976">BU334+1</f>
        <v>46174</v>
      </c>
      <c r="BX334" s="160">
        <f t="shared" ref="BX334:BX337" si="3977">BW334+29</f>
        <v>46203</v>
      </c>
      <c r="BY334" s="164">
        <f t="shared" ref="BY334:BY337" si="3978">IFERROR(IF(($R334-BX334)&gt;=0,0,IF(($S334-BW334)&lt;0,0,IF(AND(($S334-BX334)&gt;0,(BW334-$R334)&gt;0),$V334/365*(BX334-BW334+1),IF(AND(($S334-BX334)&lt;=0,(BW334-$R334)&gt;0),$V334/365*($S334-BW334+1),$V334/365*(BX334-$R334+1))))),0)</f>
        <v>0</v>
      </c>
      <c r="BZ334" s="160">
        <f t="shared" ref="BZ334:BZ337" si="3979">BX334+1</f>
        <v>46204</v>
      </c>
      <c r="CA334" s="160">
        <f t="shared" ref="CA334:CA337" si="3980">BZ334+30</f>
        <v>46234</v>
      </c>
      <c r="CB334" s="164">
        <f t="shared" ref="CB334:CB337" si="3981">IFERROR(IF(($R334-CA334)&gt;=0,0,IF(($S334-BZ334)&lt;0,0,IF(AND(($S334-CA334)&gt;0,(BZ334-$R334)&gt;0),$V334/365*(CA334-BZ334+1),IF(AND(($S334-CA334)&lt;=0,(BZ334-$R334)&gt;0),$V334/365*($S334-BZ334+1),$V334/365*(CA334-$R334+1))))),0)</f>
        <v>0</v>
      </c>
      <c r="CC334" s="160">
        <f t="shared" ref="CC334:CC337" si="3982">CA334+1</f>
        <v>46235</v>
      </c>
      <c r="CD334" s="160">
        <f t="shared" ref="CD334:CD337" si="3983">CC334+30</f>
        <v>46265</v>
      </c>
      <c r="CE334" s="164">
        <f t="shared" ref="CE334:CE337" si="3984">IFERROR(IF(($R334-CD334)&gt;=0,0,IF(($S334-CC334)&lt;0,0,IF(AND(($S334-CD334)&gt;0,(CC334-$R334)&gt;0),$V334/365*(CD334-CC334+1),IF(AND(($S334-CD334)&lt;=0,(CC334-$R334)&gt;0),$V334/365*($S334-CC334+1),$V334/365*(CD334-$R334+1))))),0)</f>
        <v>0</v>
      </c>
      <c r="CF334" s="160">
        <f t="shared" ref="CF334:CF337" si="3985">CD334+1</f>
        <v>46266</v>
      </c>
      <c r="CG334" s="160">
        <f t="shared" ref="CG334:CG337" si="3986">CF334+29</f>
        <v>46295</v>
      </c>
      <c r="CH334" s="164">
        <f t="shared" ref="CH334:CH337" si="3987">IFERROR(IF(($R334-CG334)&gt;=0,0,IF(($S334-CF334)&lt;0,0,IF(AND(($S334-CG334)&gt;0,(CF334-$R334)&gt;0),$V334/365*(CG334-CF334+1),IF(AND(($S334-CG334)&lt;=0,(CF334-$R334)&gt;0),$V334/365*($S334-CF334+1),$V334/365*(CG334-$R334+1))))),0)</f>
        <v>0</v>
      </c>
      <c r="CI334" s="160">
        <f t="shared" ref="CI334:CI337" si="3988">CG334+1</f>
        <v>46296</v>
      </c>
      <c r="CJ334" s="160">
        <f t="shared" ref="CJ334:CJ337" si="3989">CI334+30</f>
        <v>46326</v>
      </c>
      <c r="CK334" s="164">
        <f t="shared" ref="CK334:CK337" si="3990">IFERROR(IF(($R334-CJ334)&gt;=0,0,IF(($S334-CI334)&lt;0,0,IF(AND(($S334-CJ334)&gt;0,(CI334-$R334)&gt;0),$V334/365*(CJ334-CI334+1),IF(AND(($S334-CJ334)&lt;=0,(CI334-$R334)&gt;0),$V334/365*($S334-CI334+1),$V334/365*(CJ334-$R334+1))))),0)</f>
        <v>0</v>
      </c>
      <c r="CL334" s="160">
        <f t="shared" ref="CL334:CL337" si="3991">CJ334+1</f>
        <v>46327</v>
      </c>
      <c r="CM334" s="160">
        <f t="shared" ref="CM334:CM337" si="3992">CL334+29</f>
        <v>46356</v>
      </c>
      <c r="CN334" s="164">
        <f t="shared" ref="CN334:CN337" si="3993">IFERROR(IF(($R334-CM334)&gt;=0,0,IF(($S334-CL334)&lt;0,0,IF(AND(($S334-CM334)&gt;0,(CL334-$R334)&gt;0),$V334/365*(CM334-CL334+1),IF(AND(($S334-CM334)&lt;=0,(CL334-$R334)&gt;0),$V334/365*($S334-CL334+1),$V334/365*(CM334-$R334+1))))),0)</f>
        <v>0</v>
      </c>
      <c r="CO334" s="160">
        <f t="shared" ref="CO334:CO337" si="3994">CM334+1</f>
        <v>46357</v>
      </c>
      <c r="CP334" s="160">
        <f t="shared" ref="CP334:CP337" si="3995">CO334+30</f>
        <v>46387</v>
      </c>
      <c r="CQ334" s="164">
        <f t="shared" ref="CQ334:CQ337" si="3996">IFERROR(IF(($R334-CP334)&gt;=0,0,IF(($S334-CO334)&lt;0,0,IF(AND(($S334-CP334)&gt;0,(CO334-$R334)&gt;0),$V334/365*(CP334-CO334+1),IF(AND(($S334-CP334)&lt;=0,(CO334-$R334)&gt;0),$V334/365*($S334-CO334+1),$V334/365*(CP334-$R334+1))))),0)</f>
        <v>0</v>
      </c>
    </row>
    <row r="335" s="86" customFormat="1" ht="24" customHeight="1" outlineLevel="4" spans="1:95">
      <c r="A335" s="125"/>
      <c r="B335" s="126"/>
      <c r="C335" s="127"/>
      <c r="D335" s="125"/>
      <c r="E335" s="126"/>
      <c r="F335" s="126"/>
      <c r="G335" s="126"/>
      <c r="H335" s="128"/>
      <c r="I335" s="128"/>
      <c r="J335" s="128">
        <f t="shared" si="3853"/>
        <v>1864.1975308642</v>
      </c>
      <c r="K335" s="128">
        <f t="shared" ref="K335:K337" si="3997">K334+1</f>
        <v>2</v>
      </c>
      <c r="L335" s="153" t="s">
        <v>2817</v>
      </c>
      <c r="M335" s="154" t="str">
        <f>IFERROR(VLOOKUP($L335,'2-2 引出数据_合同数据仓库'!$B$2:$BP$10000,3,FALSE),0)</f>
        <v>关于迈瑞项目生活用水二次供水设施清洗消毒服务外包的合作确定及合同盖章申请</v>
      </c>
      <c r="N335" s="128"/>
      <c r="O335" s="154">
        <f>IFERROR(VLOOKUP((LEFT(VLOOKUP($L335,'2-2 引出数据_合同数据仓库'!$B$2:$BP$10000,64,FALSE),15)&amp;(RIGHT(VLOOKUP($L335,'2-2 引出数据_合同数据仓库'!$B$2:$BP$10000,64,FALSE),4)+1)),'2-2 引出数据_合同数据仓库'!$B$2:$BP$10000,3,FALSE),0)</f>
        <v>0</v>
      </c>
      <c r="P335" s="128"/>
      <c r="Q335" s="128" t="str">
        <f>IFERROR(VLOOKUP($L335,'2-2 引出数据_合同数据仓库'!$B$2:$BP$10000,28,FALSE),0)</f>
        <v>2024-09-13</v>
      </c>
      <c r="R335" s="128" t="str">
        <f>IFERROR(VLOOKUP($L335,'2-2 引出数据_合同数据仓库'!$B$2:$BP$10000,29,FALSE),0)</f>
        <v>2024-10-01</v>
      </c>
      <c r="S335" s="128" t="str">
        <f>IFERROR(VLOOKUP($L335,'2-2 引出数据_合同数据仓库'!$B$2:$BP$10000,4,FALSE),0)</f>
        <v>2025-05-31</v>
      </c>
      <c r="T335" s="128"/>
      <c r="U335" s="128">
        <f>IFERROR(VLOOKUP($L335,'2-2 引出数据_合同数据仓库'!$B$2:$BP$10000,15,FALSE),0)</f>
        <v>3000</v>
      </c>
      <c r="V335" s="128">
        <f t="shared" si="3926"/>
        <v>4506.17283950617</v>
      </c>
      <c r="W335" s="128"/>
      <c r="X335" s="160">
        <v>45658</v>
      </c>
      <c r="Y335" s="160">
        <f t="shared" si="3927"/>
        <v>45688</v>
      </c>
      <c r="Z335" s="164">
        <f t="shared" si="3928"/>
        <v>382.716049382716</v>
      </c>
      <c r="AA335" s="160">
        <f t="shared" si="3929"/>
        <v>45689</v>
      </c>
      <c r="AB335" s="160">
        <f t="shared" si="3930"/>
        <v>45716</v>
      </c>
      <c r="AC335" s="164">
        <f t="shared" si="3931"/>
        <v>345.679012345679</v>
      </c>
      <c r="AD335" s="160">
        <f t="shared" si="3932"/>
        <v>45717</v>
      </c>
      <c r="AE335" s="160">
        <f t="shared" si="3933"/>
        <v>45747</v>
      </c>
      <c r="AF335" s="164">
        <f t="shared" si="3934"/>
        <v>382.716049382716</v>
      </c>
      <c r="AG335" s="160">
        <f t="shared" si="3935"/>
        <v>45748</v>
      </c>
      <c r="AH335" s="160">
        <f t="shared" si="3936"/>
        <v>45777</v>
      </c>
      <c r="AI335" s="164">
        <f t="shared" si="3937"/>
        <v>370.37037037037</v>
      </c>
      <c r="AJ335" s="160">
        <f t="shared" si="3938"/>
        <v>45778</v>
      </c>
      <c r="AK335" s="160">
        <f t="shared" si="3939"/>
        <v>45808</v>
      </c>
      <c r="AL335" s="164">
        <f t="shared" si="3940"/>
        <v>382.716049382716</v>
      </c>
      <c r="AM335" s="160">
        <f t="shared" si="3941"/>
        <v>45809</v>
      </c>
      <c r="AN335" s="160">
        <f t="shared" si="3942"/>
        <v>45838</v>
      </c>
      <c r="AO335" s="164">
        <f t="shared" si="3943"/>
        <v>0</v>
      </c>
      <c r="AP335" s="160">
        <f t="shared" si="3944"/>
        <v>45839</v>
      </c>
      <c r="AQ335" s="160">
        <f t="shared" si="3945"/>
        <v>45869</v>
      </c>
      <c r="AR335" s="164">
        <f t="shared" si="3946"/>
        <v>0</v>
      </c>
      <c r="AS335" s="160">
        <f t="shared" si="3947"/>
        <v>45870</v>
      </c>
      <c r="AT335" s="160">
        <f t="shared" si="3948"/>
        <v>45900</v>
      </c>
      <c r="AU335" s="164">
        <f t="shared" si="3949"/>
        <v>0</v>
      </c>
      <c r="AV335" s="160">
        <f t="shared" si="3950"/>
        <v>45901</v>
      </c>
      <c r="AW335" s="160">
        <f t="shared" si="3951"/>
        <v>45930</v>
      </c>
      <c r="AX335" s="164">
        <f t="shared" si="3952"/>
        <v>0</v>
      </c>
      <c r="AY335" s="160">
        <f t="shared" si="3953"/>
        <v>45931</v>
      </c>
      <c r="AZ335" s="160">
        <f t="shared" si="3954"/>
        <v>45961</v>
      </c>
      <c r="BA335" s="164">
        <f t="shared" si="3955"/>
        <v>0</v>
      </c>
      <c r="BB335" s="160">
        <f t="shared" si="3956"/>
        <v>45962</v>
      </c>
      <c r="BC335" s="160">
        <f t="shared" si="3957"/>
        <v>45991</v>
      </c>
      <c r="BD335" s="164">
        <f t="shared" si="3958"/>
        <v>0</v>
      </c>
      <c r="BE335" s="160">
        <f t="shared" si="3959"/>
        <v>45992</v>
      </c>
      <c r="BF335" s="160">
        <f t="shared" si="3960"/>
        <v>46022</v>
      </c>
      <c r="BG335" s="164">
        <f t="shared" si="3961"/>
        <v>0</v>
      </c>
      <c r="BH335" s="160">
        <v>46023</v>
      </c>
      <c r="BI335" s="160">
        <f t="shared" si="3962"/>
        <v>46053</v>
      </c>
      <c r="BJ335" s="164">
        <f t="shared" si="3963"/>
        <v>0</v>
      </c>
      <c r="BK335" s="160">
        <f t="shared" si="3964"/>
        <v>46054</v>
      </c>
      <c r="BL335" s="160">
        <f t="shared" si="3965"/>
        <v>46081</v>
      </c>
      <c r="BM335" s="164">
        <f t="shared" si="3966"/>
        <v>0</v>
      </c>
      <c r="BN335" s="160">
        <f t="shared" si="3967"/>
        <v>46082</v>
      </c>
      <c r="BO335" s="160">
        <f t="shared" si="3968"/>
        <v>46112</v>
      </c>
      <c r="BP335" s="164">
        <f t="shared" si="3969"/>
        <v>0</v>
      </c>
      <c r="BQ335" s="160">
        <f t="shared" si="3970"/>
        <v>46113</v>
      </c>
      <c r="BR335" s="160">
        <f t="shared" si="3971"/>
        <v>46142</v>
      </c>
      <c r="BS335" s="164">
        <f t="shared" si="3972"/>
        <v>0</v>
      </c>
      <c r="BT335" s="160">
        <f t="shared" si="3973"/>
        <v>46143</v>
      </c>
      <c r="BU335" s="160">
        <f t="shared" si="3974"/>
        <v>46173</v>
      </c>
      <c r="BV335" s="164">
        <f t="shared" si="3975"/>
        <v>0</v>
      </c>
      <c r="BW335" s="160">
        <f t="shared" si="3976"/>
        <v>46174</v>
      </c>
      <c r="BX335" s="160">
        <f t="shared" si="3977"/>
        <v>46203</v>
      </c>
      <c r="BY335" s="164">
        <f t="shared" si="3978"/>
        <v>0</v>
      </c>
      <c r="BZ335" s="160">
        <f t="shared" si="3979"/>
        <v>46204</v>
      </c>
      <c r="CA335" s="160">
        <f t="shared" si="3980"/>
        <v>46234</v>
      </c>
      <c r="CB335" s="164">
        <f t="shared" si="3981"/>
        <v>0</v>
      </c>
      <c r="CC335" s="160">
        <f t="shared" si="3982"/>
        <v>46235</v>
      </c>
      <c r="CD335" s="160">
        <f t="shared" si="3983"/>
        <v>46265</v>
      </c>
      <c r="CE335" s="164">
        <f t="shared" si="3984"/>
        <v>0</v>
      </c>
      <c r="CF335" s="160">
        <f t="shared" si="3985"/>
        <v>46266</v>
      </c>
      <c r="CG335" s="160">
        <f t="shared" si="3986"/>
        <v>46295</v>
      </c>
      <c r="CH335" s="164">
        <f t="shared" si="3987"/>
        <v>0</v>
      </c>
      <c r="CI335" s="160">
        <f t="shared" si="3988"/>
        <v>46296</v>
      </c>
      <c r="CJ335" s="160">
        <f t="shared" si="3989"/>
        <v>46326</v>
      </c>
      <c r="CK335" s="164">
        <f t="shared" si="3990"/>
        <v>0</v>
      </c>
      <c r="CL335" s="160">
        <f t="shared" si="3991"/>
        <v>46327</v>
      </c>
      <c r="CM335" s="160">
        <f t="shared" si="3992"/>
        <v>46356</v>
      </c>
      <c r="CN335" s="164">
        <f t="shared" si="3993"/>
        <v>0</v>
      </c>
      <c r="CO335" s="160">
        <f t="shared" si="3994"/>
        <v>46357</v>
      </c>
      <c r="CP335" s="160">
        <f t="shared" si="3995"/>
        <v>46387</v>
      </c>
      <c r="CQ335" s="164">
        <f t="shared" si="3996"/>
        <v>0</v>
      </c>
    </row>
    <row r="336" s="86" customFormat="1" ht="24" customHeight="1" outlineLevel="4" spans="1:95">
      <c r="A336" s="125"/>
      <c r="B336" s="126"/>
      <c r="C336" s="127"/>
      <c r="D336" s="125"/>
      <c r="E336" s="126"/>
      <c r="F336" s="126"/>
      <c r="G336" s="126"/>
      <c r="H336" s="128"/>
      <c r="I336" s="128"/>
      <c r="J336" s="128">
        <f t="shared" si="3853"/>
        <v>0</v>
      </c>
      <c r="K336" s="128">
        <f t="shared" si="3997"/>
        <v>3</v>
      </c>
      <c r="L336" s="153" t="s">
        <v>2818</v>
      </c>
      <c r="M336" s="154" t="str">
        <f>IFERROR(VLOOKUP($L336,'2-2 引出数据_合同数据仓库'!$B$2:$BP$10000,3,FALSE),0)</f>
        <v>关于迈瑞项目生活用水二次供水设施清洗消毒服务外包的合作确定及合同盖章申请</v>
      </c>
      <c r="N336" s="128"/>
      <c r="O336" s="154">
        <f>IFERROR(VLOOKUP((LEFT(VLOOKUP($L336,'2-2 引出数据_合同数据仓库'!$B$2:$BP$10000,64,FALSE),15)&amp;(RIGHT(VLOOKUP($L336,'2-2 引出数据_合同数据仓库'!$B$2:$BP$10000,64,FALSE),4)+1)),'2-2 引出数据_合同数据仓库'!$B$2:$BP$10000,3,FALSE),0)</f>
        <v>0</v>
      </c>
      <c r="P336" s="128"/>
      <c r="Q336" s="128" t="str">
        <f>IFERROR(VLOOKUP($L336,'2-2 引出数据_合同数据仓库'!$B$2:$BP$10000,28,FALSE),0)</f>
        <v>2024-05-09</v>
      </c>
      <c r="R336" s="128" t="str">
        <f>IFERROR(VLOOKUP($L336,'2-2 引出数据_合同数据仓库'!$B$2:$BP$10000,29,FALSE),0)</f>
        <v>2024-06-01</v>
      </c>
      <c r="S336" s="128" t="str">
        <f>IFERROR(VLOOKUP($L336,'2-2 引出数据_合同数据仓库'!$B$2:$BP$10000,4,FALSE),0)</f>
        <v>2024-09-30</v>
      </c>
      <c r="T336" s="128"/>
      <c r="U336" s="128">
        <f>IFERROR(VLOOKUP($L336,'2-2 引出数据_合同数据仓库'!$B$2:$BP$10000,15,FALSE),0)</f>
        <v>3000</v>
      </c>
      <c r="V336" s="128">
        <f t="shared" si="3926"/>
        <v>8975.40983606557</v>
      </c>
      <c r="W336" s="128"/>
      <c r="X336" s="160">
        <v>45658</v>
      </c>
      <c r="Y336" s="160">
        <f t="shared" si="3927"/>
        <v>45688</v>
      </c>
      <c r="Z336" s="164">
        <f t="shared" si="3928"/>
        <v>0</v>
      </c>
      <c r="AA336" s="160">
        <f t="shared" si="3929"/>
        <v>45689</v>
      </c>
      <c r="AB336" s="160">
        <f t="shared" si="3930"/>
        <v>45716</v>
      </c>
      <c r="AC336" s="164">
        <f t="shared" si="3931"/>
        <v>0</v>
      </c>
      <c r="AD336" s="160">
        <f t="shared" si="3932"/>
        <v>45717</v>
      </c>
      <c r="AE336" s="160">
        <f t="shared" si="3933"/>
        <v>45747</v>
      </c>
      <c r="AF336" s="164">
        <f t="shared" si="3934"/>
        <v>0</v>
      </c>
      <c r="AG336" s="160">
        <f t="shared" si="3935"/>
        <v>45748</v>
      </c>
      <c r="AH336" s="160">
        <f t="shared" si="3936"/>
        <v>45777</v>
      </c>
      <c r="AI336" s="164">
        <f t="shared" si="3937"/>
        <v>0</v>
      </c>
      <c r="AJ336" s="160">
        <f t="shared" si="3938"/>
        <v>45778</v>
      </c>
      <c r="AK336" s="160">
        <f t="shared" si="3939"/>
        <v>45808</v>
      </c>
      <c r="AL336" s="164">
        <f t="shared" si="3940"/>
        <v>0</v>
      </c>
      <c r="AM336" s="160">
        <f t="shared" si="3941"/>
        <v>45809</v>
      </c>
      <c r="AN336" s="160">
        <f t="shared" si="3942"/>
        <v>45838</v>
      </c>
      <c r="AO336" s="164">
        <f t="shared" si="3943"/>
        <v>0</v>
      </c>
      <c r="AP336" s="160">
        <f t="shared" si="3944"/>
        <v>45839</v>
      </c>
      <c r="AQ336" s="160">
        <f t="shared" si="3945"/>
        <v>45869</v>
      </c>
      <c r="AR336" s="164">
        <f t="shared" si="3946"/>
        <v>0</v>
      </c>
      <c r="AS336" s="160">
        <f t="shared" si="3947"/>
        <v>45870</v>
      </c>
      <c r="AT336" s="160">
        <f t="shared" si="3948"/>
        <v>45900</v>
      </c>
      <c r="AU336" s="164">
        <f t="shared" si="3949"/>
        <v>0</v>
      </c>
      <c r="AV336" s="160">
        <f t="shared" si="3950"/>
        <v>45901</v>
      </c>
      <c r="AW336" s="160">
        <f t="shared" si="3951"/>
        <v>45930</v>
      </c>
      <c r="AX336" s="164">
        <f t="shared" si="3952"/>
        <v>0</v>
      </c>
      <c r="AY336" s="160">
        <f t="shared" si="3953"/>
        <v>45931</v>
      </c>
      <c r="AZ336" s="160">
        <f t="shared" si="3954"/>
        <v>45961</v>
      </c>
      <c r="BA336" s="164">
        <f t="shared" si="3955"/>
        <v>0</v>
      </c>
      <c r="BB336" s="160">
        <f t="shared" si="3956"/>
        <v>45962</v>
      </c>
      <c r="BC336" s="160">
        <f t="shared" si="3957"/>
        <v>45991</v>
      </c>
      <c r="BD336" s="164">
        <f t="shared" si="3958"/>
        <v>0</v>
      </c>
      <c r="BE336" s="160">
        <f t="shared" si="3959"/>
        <v>45992</v>
      </c>
      <c r="BF336" s="160">
        <f t="shared" si="3960"/>
        <v>46022</v>
      </c>
      <c r="BG336" s="164">
        <f t="shared" si="3961"/>
        <v>0</v>
      </c>
      <c r="BH336" s="160">
        <v>46023</v>
      </c>
      <c r="BI336" s="160">
        <f t="shared" si="3962"/>
        <v>46053</v>
      </c>
      <c r="BJ336" s="164">
        <f t="shared" si="3963"/>
        <v>0</v>
      </c>
      <c r="BK336" s="160">
        <f t="shared" si="3964"/>
        <v>46054</v>
      </c>
      <c r="BL336" s="160">
        <f t="shared" si="3965"/>
        <v>46081</v>
      </c>
      <c r="BM336" s="164">
        <f t="shared" si="3966"/>
        <v>0</v>
      </c>
      <c r="BN336" s="160">
        <f t="shared" si="3967"/>
        <v>46082</v>
      </c>
      <c r="BO336" s="160">
        <f t="shared" si="3968"/>
        <v>46112</v>
      </c>
      <c r="BP336" s="164">
        <f t="shared" si="3969"/>
        <v>0</v>
      </c>
      <c r="BQ336" s="160">
        <f t="shared" si="3970"/>
        <v>46113</v>
      </c>
      <c r="BR336" s="160">
        <f t="shared" si="3971"/>
        <v>46142</v>
      </c>
      <c r="BS336" s="164">
        <f t="shared" si="3972"/>
        <v>0</v>
      </c>
      <c r="BT336" s="160">
        <f t="shared" si="3973"/>
        <v>46143</v>
      </c>
      <c r="BU336" s="160">
        <f t="shared" si="3974"/>
        <v>46173</v>
      </c>
      <c r="BV336" s="164">
        <f t="shared" si="3975"/>
        <v>0</v>
      </c>
      <c r="BW336" s="160">
        <f t="shared" si="3976"/>
        <v>46174</v>
      </c>
      <c r="BX336" s="160">
        <f t="shared" si="3977"/>
        <v>46203</v>
      </c>
      <c r="BY336" s="164">
        <f t="shared" si="3978"/>
        <v>0</v>
      </c>
      <c r="BZ336" s="160">
        <f t="shared" si="3979"/>
        <v>46204</v>
      </c>
      <c r="CA336" s="160">
        <f t="shared" si="3980"/>
        <v>46234</v>
      </c>
      <c r="CB336" s="164">
        <f t="shared" si="3981"/>
        <v>0</v>
      </c>
      <c r="CC336" s="160">
        <f t="shared" si="3982"/>
        <v>46235</v>
      </c>
      <c r="CD336" s="160">
        <f t="shared" si="3983"/>
        <v>46265</v>
      </c>
      <c r="CE336" s="164">
        <f t="shared" si="3984"/>
        <v>0</v>
      </c>
      <c r="CF336" s="160">
        <f t="shared" si="3985"/>
        <v>46266</v>
      </c>
      <c r="CG336" s="160">
        <f t="shared" si="3986"/>
        <v>46295</v>
      </c>
      <c r="CH336" s="164">
        <f t="shared" si="3987"/>
        <v>0</v>
      </c>
      <c r="CI336" s="160">
        <f t="shared" si="3988"/>
        <v>46296</v>
      </c>
      <c r="CJ336" s="160">
        <f t="shared" si="3989"/>
        <v>46326</v>
      </c>
      <c r="CK336" s="164">
        <f t="shared" si="3990"/>
        <v>0</v>
      </c>
      <c r="CL336" s="160">
        <f t="shared" si="3991"/>
        <v>46327</v>
      </c>
      <c r="CM336" s="160">
        <f t="shared" si="3992"/>
        <v>46356</v>
      </c>
      <c r="CN336" s="164">
        <f t="shared" si="3993"/>
        <v>0</v>
      </c>
      <c r="CO336" s="160">
        <f t="shared" si="3994"/>
        <v>46357</v>
      </c>
      <c r="CP336" s="160">
        <f t="shared" si="3995"/>
        <v>46387</v>
      </c>
      <c r="CQ336" s="164">
        <f t="shared" si="3996"/>
        <v>0</v>
      </c>
    </row>
    <row r="337" s="86" customFormat="1" ht="24" customHeight="1" outlineLevel="4" spans="1:95">
      <c r="A337" s="125"/>
      <c r="B337" s="126"/>
      <c r="C337" s="127"/>
      <c r="D337" s="125"/>
      <c r="E337" s="126"/>
      <c r="F337" s="126"/>
      <c r="G337" s="126"/>
      <c r="H337" s="128"/>
      <c r="I337" s="128"/>
      <c r="J337" s="128">
        <f t="shared" si="3853"/>
        <v>0</v>
      </c>
      <c r="K337" s="128">
        <f t="shared" si="3997"/>
        <v>4</v>
      </c>
      <c r="L337" s="153" t="s">
        <v>2819</v>
      </c>
      <c r="M337" s="154" t="str">
        <f>IFERROR(VLOOKUP($L337,'2-2 引出数据_合同数据仓库'!$B$2:$BP$10000,3,FALSE),0)</f>
        <v>关于迈瑞项目生活用水二次供水设施清洗消毒服务外包的合作确定及合同申请</v>
      </c>
      <c r="N337" s="128"/>
      <c r="O337" s="154">
        <f>IFERROR(VLOOKUP((LEFT(VLOOKUP($L337,'2-2 引出数据_合同数据仓库'!$B$2:$BP$10000,64,FALSE),15)&amp;(RIGHT(VLOOKUP($L337,'2-2 引出数据_合同数据仓库'!$B$2:$BP$10000,64,FALSE),4)+1)),'2-2 引出数据_合同数据仓库'!$B$2:$BP$10000,3,FALSE),0)</f>
        <v>0</v>
      </c>
      <c r="P337" s="128"/>
      <c r="Q337" s="128" t="str">
        <f>IFERROR(VLOOKUP($L337,'2-2 引出数据_合同数据仓库'!$B$2:$BP$10000,28,FALSE),0)</f>
        <v>2023-06-01</v>
      </c>
      <c r="R337" s="128" t="str">
        <f>IFERROR(VLOOKUP($L337,'2-2 引出数据_合同数据仓库'!$B$2:$BP$10000,29,FALSE),0)</f>
        <v>2023-06-01</v>
      </c>
      <c r="S337" s="128" t="str">
        <f>IFERROR(VLOOKUP($L337,'2-2 引出数据_合同数据仓库'!$B$2:$BP$10000,4,FALSE),0)</f>
        <v>2024-05-31</v>
      </c>
      <c r="T337" s="128"/>
      <c r="U337" s="128">
        <f>IFERROR(VLOOKUP($L337,'2-2 引出数据_合同数据仓库'!$B$2:$BP$10000,15,FALSE),0)</f>
        <v>6000</v>
      </c>
      <c r="V337" s="128">
        <f t="shared" si="3926"/>
        <v>5983.60655737705</v>
      </c>
      <c r="W337" s="128"/>
      <c r="X337" s="160">
        <v>45658</v>
      </c>
      <c r="Y337" s="160">
        <f t="shared" si="3927"/>
        <v>45688</v>
      </c>
      <c r="Z337" s="164">
        <f t="shared" si="3928"/>
        <v>0</v>
      </c>
      <c r="AA337" s="160">
        <f t="shared" si="3929"/>
        <v>45689</v>
      </c>
      <c r="AB337" s="160">
        <f t="shared" si="3930"/>
        <v>45716</v>
      </c>
      <c r="AC337" s="164">
        <f t="shared" si="3931"/>
        <v>0</v>
      </c>
      <c r="AD337" s="160">
        <f t="shared" si="3932"/>
        <v>45717</v>
      </c>
      <c r="AE337" s="160">
        <f t="shared" si="3933"/>
        <v>45747</v>
      </c>
      <c r="AF337" s="164">
        <f t="shared" si="3934"/>
        <v>0</v>
      </c>
      <c r="AG337" s="160">
        <f t="shared" si="3935"/>
        <v>45748</v>
      </c>
      <c r="AH337" s="160">
        <f t="shared" si="3936"/>
        <v>45777</v>
      </c>
      <c r="AI337" s="164">
        <f t="shared" si="3937"/>
        <v>0</v>
      </c>
      <c r="AJ337" s="160">
        <f t="shared" si="3938"/>
        <v>45778</v>
      </c>
      <c r="AK337" s="160">
        <f t="shared" si="3939"/>
        <v>45808</v>
      </c>
      <c r="AL337" s="164">
        <f t="shared" si="3940"/>
        <v>0</v>
      </c>
      <c r="AM337" s="160">
        <f t="shared" si="3941"/>
        <v>45809</v>
      </c>
      <c r="AN337" s="160">
        <f t="shared" si="3942"/>
        <v>45838</v>
      </c>
      <c r="AO337" s="164">
        <f t="shared" si="3943"/>
        <v>0</v>
      </c>
      <c r="AP337" s="160">
        <f t="shared" si="3944"/>
        <v>45839</v>
      </c>
      <c r="AQ337" s="160">
        <f t="shared" si="3945"/>
        <v>45869</v>
      </c>
      <c r="AR337" s="164">
        <f t="shared" si="3946"/>
        <v>0</v>
      </c>
      <c r="AS337" s="160">
        <f t="shared" si="3947"/>
        <v>45870</v>
      </c>
      <c r="AT337" s="160">
        <f t="shared" si="3948"/>
        <v>45900</v>
      </c>
      <c r="AU337" s="164">
        <f t="shared" si="3949"/>
        <v>0</v>
      </c>
      <c r="AV337" s="160">
        <f t="shared" si="3950"/>
        <v>45901</v>
      </c>
      <c r="AW337" s="160">
        <f t="shared" si="3951"/>
        <v>45930</v>
      </c>
      <c r="AX337" s="164">
        <f t="shared" si="3952"/>
        <v>0</v>
      </c>
      <c r="AY337" s="160">
        <f t="shared" si="3953"/>
        <v>45931</v>
      </c>
      <c r="AZ337" s="160">
        <f t="shared" si="3954"/>
        <v>45961</v>
      </c>
      <c r="BA337" s="164">
        <f t="shared" si="3955"/>
        <v>0</v>
      </c>
      <c r="BB337" s="160">
        <f t="shared" si="3956"/>
        <v>45962</v>
      </c>
      <c r="BC337" s="160">
        <f t="shared" si="3957"/>
        <v>45991</v>
      </c>
      <c r="BD337" s="164">
        <f t="shared" si="3958"/>
        <v>0</v>
      </c>
      <c r="BE337" s="160">
        <f t="shared" si="3959"/>
        <v>45992</v>
      </c>
      <c r="BF337" s="160">
        <f t="shared" si="3960"/>
        <v>46022</v>
      </c>
      <c r="BG337" s="164">
        <f t="shared" si="3961"/>
        <v>0</v>
      </c>
      <c r="BH337" s="160">
        <v>46023</v>
      </c>
      <c r="BI337" s="160">
        <f t="shared" si="3962"/>
        <v>46053</v>
      </c>
      <c r="BJ337" s="164">
        <f t="shared" si="3963"/>
        <v>0</v>
      </c>
      <c r="BK337" s="160">
        <f t="shared" si="3964"/>
        <v>46054</v>
      </c>
      <c r="BL337" s="160">
        <f t="shared" si="3965"/>
        <v>46081</v>
      </c>
      <c r="BM337" s="164">
        <f t="shared" si="3966"/>
        <v>0</v>
      </c>
      <c r="BN337" s="160">
        <f t="shared" si="3967"/>
        <v>46082</v>
      </c>
      <c r="BO337" s="160">
        <f t="shared" si="3968"/>
        <v>46112</v>
      </c>
      <c r="BP337" s="164">
        <f t="shared" si="3969"/>
        <v>0</v>
      </c>
      <c r="BQ337" s="160">
        <f t="shared" si="3970"/>
        <v>46113</v>
      </c>
      <c r="BR337" s="160">
        <f t="shared" si="3971"/>
        <v>46142</v>
      </c>
      <c r="BS337" s="164">
        <f t="shared" si="3972"/>
        <v>0</v>
      </c>
      <c r="BT337" s="160">
        <f t="shared" si="3973"/>
        <v>46143</v>
      </c>
      <c r="BU337" s="160">
        <f t="shared" si="3974"/>
        <v>46173</v>
      </c>
      <c r="BV337" s="164">
        <f t="shared" si="3975"/>
        <v>0</v>
      </c>
      <c r="BW337" s="160">
        <f t="shared" si="3976"/>
        <v>46174</v>
      </c>
      <c r="BX337" s="160">
        <f t="shared" si="3977"/>
        <v>46203</v>
      </c>
      <c r="BY337" s="164">
        <f t="shared" si="3978"/>
        <v>0</v>
      </c>
      <c r="BZ337" s="160">
        <f t="shared" si="3979"/>
        <v>46204</v>
      </c>
      <c r="CA337" s="160">
        <f t="shared" si="3980"/>
        <v>46234</v>
      </c>
      <c r="CB337" s="164">
        <f t="shared" si="3981"/>
        <v>0</v>
      </c>
      <c r="CC337" s="160">
        <f t="shared" si="3982"/>
        <v>46235</v>
      </c>
      <c r="CD337" s="160">
        <f t="shared" si="3983"/>
        <v>46265</v>
      </c>
      <c r="CE337" s="164">
        <f t="shared" si="3984"/>
        <v>0</v>
      </c>
      <c r="CF337" s="160">
        <f t="shared" si="3985"/>
        <v>46266</v>
      </c>
      <c r="CG337" s="160">
        <f t="shared" si="3986"/>
        <v>46295</v>
      </c>
      <c r="CH337" s="164">
        <f t="shared" si="3987"/>
        <v>0</v>
      </c>
      <c r="CI337" s="160">
        <f t="shared" si="3988"/>
        <v>46296</v>
      </c>
      <c r="CJ337" s="160">
        <f t="shared" si="3989"/>
        <v>46326</v>
      </c>
      <c r="CK337" s="164">
        <f t="shared" si="3990"/>
        <v>0</v>
      </c>
      <c r="CL337" s="160">
        <f t="shared" si="3991"/>
        <v>46327</v>
      </c>
      <c r="CM337" s="160">
        <f t="shared" si="3992"/>
        <v>46356</v>
      </c>
      <c r="CN337" s="164">
        <f t="shared" si="3993"/>
        <v>0</v>
      </c>
      <c r="CO337" s="160">
        <f t="shared" si="3994"/>
        <v>46357</v>
      </c>
      <c r="CP337" s="160">
        <f t="shared" si="3995"/>
        <v>46387</v>
      </c>
      <c r="CQ337" s="164">
        <f t="shared" si="3996"/>
        <v>0</v>
      </c>
    </row>
    <row r="338" s="86" customFormat="1" ht="24" customHeight="1" outlineLevel="4" spans="1:95">
      <c r="A338" s="129" t="s">
        <v>2806</v>
      </c>
      <c r="B338" s="130"/>
      <c r="C338" s="130"/>
      <c r="D338" s="130"/>
      <c r="E338" s="130"/>
      <c r="F338" s="130"/>
      <c r="G338" s="131"/>
      <c r="H338" s="132"/>
      <c r="I338" s="132"/>
      <c r="J338" s="132"/>
      <c r="K338" s="132"/>
      <c r="L338" s="155"/>
      <c r="M338" s="155"/>
      <c r="N338" s="132"/>
      <c r="O338" s="132"/>
      <c r="P338" s="132"/>
      <c r="Q338" s="132"/>
      <c r="R338" s="132"/>
      <c r="S338" s="132"/>
      <c r="T338" s="132"/>
      <c r="U338" s="132"/>
      <c r="V338" s="132"/>
      <c r="W338" s="132"/>
      <c r="X338" s="132"/>
      <c r="Y338" s="132"/>
      <c r="Z338" s="132"/>
      <c r="AA338" s="132"/>
      <c r="AB338" s="132"/>
      <c r="AC338" s="132"/>
      <c r="AD338" s="132"/>
      <c r="AE338" s="132"/>
      <c r="AF338" s="132"/>
      <c r="AG338" s="132"/>
      <c r="AH338" s="132"/>
      <c r="AI338" s="132"/>
      <c r="AJ338" s="132"/>
      <c r="AK338" s="132"/>
      <c r="AL338" s="132"/>
      <c r="AM338" s="132"/>
      <c r="AN338" s="132"/>
      <c r="AO338" s="132"/>
      <c r="AP338" s="132"/>
      <c r="AQ338" s="132"/>
      <c r="AR338" s="132"/>
      <c r="AS338" s="132"/>
      <c r="AT338" s="132"/>
      <c r="AU338" s="132"/>
      <c r="AV338" s="132"/>
      <c r="AW338" s="132"/>
      <c r="AX338" s="132"/>
      <c r="AY338" s="132"/>
      <c r="AZ338" s="132"/>
      <c r="BA338" s="132"/>
      <c r="BB338" s="132"/>
      <c r="BC338" s="132"/>
      <c r="BD338" s="132"/>
      <c r="BE338" s="132"/>
      <c r="BF338" s="132"/>
      <c r="BG338" s="132"/>
      <c r="BH338" s="132"/>
      <c r="BI338" s="132"/>
      <c r="BJ338" s="132"/>
      <c r="BK338" s="132"/>
      <c r="BL338" s="132"/>
      <c r="BM338" s="132"/>
      <c r="BN338" s="132"/>
      <c r="BO338" s="132"/>
      <c r="BP338" s="132"/>
      <c r="BQ338" s="132"/>
      <c r="BR338" s="132"/>
      <c r="BS338" s="132"/>
      <c r="BT338" s="132"/>
      <c r="BU338" s="132"/>
      <c r="BV338" s="132"/>
      <c r="BW338" s="132"/>
      <c r="BX338" s="132"/>
      <c r="BY338" s="132"/>
      <c r="BZ338" s="132"/>
      <c r="CA338" s="132"/>
      <c r="CB338" s="132"/>
      <c r="CC338" s="132"/>
      <c r="CD338" s="132"/>
      <c r="CE338" s="132"/>
      <c r="CF338" s="132"/>
      <c r="CG338" s="132"/>
      <c r="CH338" s="132"/>
      <c r="CI338" s="132"/>
      <c r="CJ338" s="132"/>
      <c r="CK338" s="132"/>
      <c r="CL338" s="132"/>
      <c r="CM338" s="132"/>
      <c r="CN338" s="132"/>
      <c r="CO338" s="132"/>
      <c r="CP338" s="132"/>
      <c r="CQ338" s="132"/>
    </row>
    <row r="339" ht="24" customHeight="1" outlineLevel="2" spans="1:95">
      <c r="A339" s="48"/>
      <c r="B339" s="118" t="s">
        <v>779</v>
      </c>
      <c r="C339" s="119" t="s">
        <v>1272</v>
      </c>
      <c r="D339" s="48" t="s">
        <v>1273</v>
      </c>
      <c r="E339" s="118" t="s">
        <v>1274</v>
      </c>
      <c r="F339" s="118"/>
      <c r="G339" s="118" t="s">
        <v>928</v>
      </c>
      <c r="H339" s="120">
        <f>X339+AA339+AD339+AG339+AJ339+AM339+AP339+AS339+AV339+AY339+BB339+BE339</f>
        <v>106981.132075472</v>
      </c>
      <c r="I339" s="120">
        <f>Y339+AB339+AE339+AH339+AK339+AN339+AQ339+AT339+AW339+AZ339+BC339+BF339</f>
        <v>-10385.7519984475</v>
      </c>
      <c r="J339" s="120">
        <f t="shared" si="3853"/>
        <v>117366.88407392</v>
      </c>
      <c r="K339" s="120"/>
      <c r="L339" s="151"/>
      <c r="M339" s="151"/>
      <c r="N339" s="120"/>
      <c r="O339" s="120"/>
      <c r="P339" s="120"/>
      <c r="Q339" s="120"/>
      <c r="R339" s="120"/>
      <c r="S339" s="120"/>
      <c r="T339" s="120"/>
      <c r="U339" s="120"/>
      <c r="V339" s="120"/>
      <c r="W339" s="120"/>
      <c r="X339" s="120">
        <f>VLOOKUP($C339,'1 预算编制表单'!$C:$BJ,27,FALSE)</f>
        <v>8915.09433962267</v>
      </c>
      <c r="Y339" s="120">
        <f>X339-Z339</f>
        <v>-716.138537089661</v>
      </c>
      <c r="Z339" s="120">
        <f>Z340+Z346+Z355+Z361+Z367+Z373+Z379+Z385+Z391</f>
        <v>9631.23287671233</v>
      </c>
      <c r="AA339" s="120">
        <f>VLOOKUP($C339,'1 预算编制表单'!$C:$BJ,30,FALSE)</f>
        <v>8915.09433962267</v>
      </c>
      <c r="AB339" s="120">
        <f>AA339-AC339</f>
        <v>215.91625743089</v>
      </c>
      <c r="AC339" s="120">
        <f>AC340+AC346+AC355+AC361+AC367+AC373+AC379+AC385+AC391</f>
        <v>8699.17808219178</v>
      </c>
      <c r="AD339" s="120">
        <f>VLOOKUP($C339,'1 预算编制表单'!$C:$BJ,33,FALSE)</f>
        <v>8915.09433962267</v>
      </c>
      <c r="AE339" s="120">
        <f>AD339-AF339</f>
        <v>-716.138537089661</v>
      </c>
      <c r="AF339" s="120">
        <f>AF340+AF346+AF355+AF361+AF367+AF373+AF379+AF385+AF391</f>
        <v>9631.23287671233</v>
      </c>
      <c r="AG339" s="120">
        <f>VLOOKUP($C339,'1 预算编制表单'!$C:$BJ,36,FALSE)</f>
        <v>8915.09433962267</v>
      </c>
      <c r="AH339" s="120">
        <f>AG339-AI339</f>
        <v>-5841.83564937293</v>
      </c>
      <c r="AI339" s="120">
        <f>AI340+AI346+AI355+AI361+AI367+AI373+AI379+AI385+AI391</f>
        <v>14756.9299889956</v>
      </c>
      <c r="AJ339" s="120">
        <f>VLOOKUP($C339,'1 预算编制表单'!$C:$BJ,39,FALSE)</f>
        <v>8915.09433962267</v>
      </c>
      <c r="AK339" s="120">
        <f>AJ339-AL339</f>
        <v>-530.202059269299</v>
      </c>
      <c r="AL339" s="120">
        <f>AL340+AL346+AL355+AL361+AL367+AL373+AL379+AL385+AL391</f>
        <v>9445.29639889197</v>
      </c>
      <c r="AM339" s="120">
        <f>VLOOKUP($C339,'1 预算编制表单'!$C:$BJ,42,FALSE)</f>
        <v>8915.09433962267</v>
      </c>
      <c r="AN339" s="120">
        <f>AM339-AO339</f>
        <v>-225.515078659881</v>
      </c>
      <c r="AO339" s="120">
        <f>AO340+AO346+AO355+AO361+AO367+AO373+AO379+AO385+AO391</f>
        <v>9140.60941828255</v>
      </c>
      <c r="AP339" s="120">
        <f>VLOOKUP($C339,'1 预算编制表单'!$C:$BJ,45,FALSE)</f>
        <v>8915.09433962267</v>
      </c>
      <c r="AQ339" s="120">
        <f>AP339-AR339</f>
        <v>-530.202059269299</v>
      </c>
      <c r="AR339" s="120">
        <f>AR340+AR346+AR355+AR361+AR367+AR373+AR379+AR385+AR391</f>
        <v>9445.29639889197</v>
      </c>
      <c r="AS339" s="120">
        <f>VLOOKUP($C339,'1 预算编制表单'!$C:$BJ,48,FALSE)</f>
        <v>8915.09433962267</v>
      </c>
      <c r="AT339" s="120">
        <f>AS339-AU339</f>
        <v>-530.202059269299</v>
      </c>
      <c r="AU339" s="120">
        <f>AU340+AU346+AU355+AU361+AU367+AU373+AU379+AU385+AU391</f>
        <v>9445.29639889197</v>
      </c>
      <c r="AV339" s="120">
        <f>VLOOKUP($C339,'1 预算编制表单'!$C:$BJ,51,FALSE)</f>
        <v>8915.09433962267</v>
      </c>
      <c r="AW339" s="120">
        <f>AV339-AX339</f>
        <v>-225.515078659881</v>
      </c>
      <c r="AX339" s="120">
        <f>AX340+AX346+AX355+AX361+AX367+AX373+AX379+AX385+AX391</f>
        <v>9140.60941828255</v>
      </c>
      <c r="AY339" s="120">
        <f>VLOOKUP($C339,'1 预算编制表单'!$C:$BJ,54,FALSE)</f>
        <v>8915.09433962267</v>
      </c>
      <c r="AZ339" s="120">
        <f>AY339-BA339</f>
        <v>-530.202059269299</v>
      </c>
      <c r="BA339" s="120">
        <f>BA340+BA346+BA355+BA361+BA367+BA373+BA379+BA385+BA391</f>
        <v>9445.29639889197</v>
      </c>
      <c r="BB339" s="120">
        <f>VLOOKUP($C339,'1 预算编制表单'!$C:$BJ,57,FALSE)</f>
        <v>8915.09433962267</v>
      </c>
      <c r="BC339" s="120">
        <f>BB339-BD339</f>
        <v>-225.515078659881</v>
      </c>
      <c r="BD339" s="120">
        <f>BD340+BD346+BD355+BD361+BD367+BD373+BD379+BD385+BD391</f>
        <v>9140.60941828255</v>
      </c>
      <c r="BE339" s="120">
        <f>VLOOKUP($C339,'1 预算编制表单'!$C:$BJ,60,FALSE)</f>
        <v>8915.09433962267</v>
      </c>
      <c r="BF339" s="120">
        <f>BE339-BG339</f>
        <v>-530.202059269299</v>
      </c>
      <c r="BG339" s="120">
        <f>BG340+BG346+BG355+BG361+BG367+BG373+BG379+BG385+BG391</f>
        <v>9445.29639889197</v>
      </c>
      <c r="BH339" s="120">
        <f>VLOOKUP($C339,'1 预算编制表单'!$C:$BJ,27,FALSE)</f>
        <v>8915.09433962267</v>
      </c>
      <c r="BI339" s="120">
        <f>BH339-BJ339</f>
        <v>-530.202059269299</v>
      </c>
      <c r="BJ339" s="120">
        <f>BJ340+BJ346+BJ355+BJ361+BJ367+BJ373+BJ379+BJ385+BJ391</f>
        <v>9445.29639889197</v>
      </c>
      <c r="BK339" s="120">
        <f>VLOOKUP($C339,'1 预算编制表单'!$C:$BJ,30,FALSE)</f>
        <v>8915.09433962267</v>
      </c>
      <c r="BL339" s="120">
        <f>BK339-BM339</f>
        <v>383.85888255896</v>
      </c>
      <c r="BM339" s="120">
        <f>BM340+BM346+BM355+BM361+BM367+BM373+BM379+BM385+BM391</f>
        <v>8531.23545706371</v>
      </c>
      <c r="BN339" s="120">
        <f>VLOOKUP($C339,'1 预算编制表单'!$C:$BJ,33,FALSE)</f>
        <v>8915.09433962267</v>
      </c>
      <c r="BO339" s="120">
        <f>BN339-BP339</f>
        <v>-530.202059269299</v>
      </c>
      <c r="BP339" s="120">
        <f>BP340+BP346+BP355+BP361+BP367+BP373+BP379+BP385+BP391</f>
        <v>9445.29639889197</v>
      </c>
      <c r="BQ339" s="120">
        <f>VLOOKUP($C339,'1 预算编制表单'!$C:$BJ,36,FALSE)</f>
        <v>8915.09433962267</v>
      </c>
      <c r="BR339" s="120">
        <f>BQ339-BS339</f>
        <v>8915.09433962267</v>
      </c>
      <c r="BS339" s="120">
        <f>BS340+BS346+BS355+BS361+BS367+BS373+BS379+BS385+BS391</f>
        <v>0</v>
      </c>
      <c r="BT339" s="120">
        <f>VLOOKUP($C339,'1 预算编制表单'!$C:$BJ,39,FALSE)</f>
        <v>8915.09433962267</v>
      </c>
      <c r="BU339" s="120">
        <f>BT339-BV339</f>
        <v>8915.09433962267</v>
      </c>
      <c r="BV339" s="120">
        <f>BV340+BV346+BV355+BV361+BV367+BV373+BV379+BV385+BV391</f>
        <v>0</v>
      </c>
      <c r="BW339" s="120">
        <f>VLOOKUP($C339,'1 预算编制表单'!$C:$BJ,42,FALSE)</f>
        <v>8915.09433962267</v>
      </c>
      <c r="BX339" s="120">
        <f>BW339-BY339</f>
        <v>8915.09433962267</v>
      </c>
      <c r="BY339" s="120">
        <f>BY340+BY346+BY355+BY361+BY367+BY373+BY379+BY385+BY391</f>
        <v>0</v>
      </c>
      <c r="BZ339" s="120">
        <f>VLOOKUP($C339,'1 预算编制表单'!$C:$BJ,45,FALSE)</f>
        <v>8915.09433962267</v>
      </c>
      <c r="CA339" s="120">
        <f>BZ339-CB339</f>
        <v>8915.09433962267</v>
      </c>
      <c r="CB339" s="120">
        <f>CB340+CB346+CB355+CB361+CB367+CB373+CB379+CB385+CB391</f>
        <v>0</v>
      </c>
      <c r="CC339" s="120">
        <f>VLOOKUP($C339,'1 预算编制表单'!$C:$BJ,48,FALSE)</f>
        <v>8915.09433962267</v>
      </c>
      <c r="CD339" s="120">
        <f>CC339-CE339</f>
        <v>8915.09433962267</v>
      </c>
      <c r="CE339" s="120">
        <f>CE340+CE346+CE355+CE361+CE367+CE373+CE379+CE385+CE391</f>
        <v>0</v>
      </c>
      <c r="CF339" s="120">
        <f>VLOOKUP($C339,'1 预算编制表单'!$C:$BJ,51,FALSE)</f>
        <v>8915.09433962267</v>
      </c>
      <c r="CG339" s="120">
        <f>CF339-CH339</f>
        <v>8915.09433962267</v>
      </c>
      <c r="CH339" s="120">
        <f>CH340+CH346+CH355+CH361+CH367+CH373+CH379+CH385+CH391</f>
        <v>0</v>
      </c>
      <c r="CI339" s="120">
        <f>VLOOKUP($C339,'1 预算编制表单'!$C:$BJ,54,FALSE)</f>
        <v>8915.09433962267</v>
      </c>
      <c r="CJ339" s="120">
        <f>CI339-CK339</f>
        <v>8915.09433962267</v>
      </c>
      <c r="CK339" s="120">
        <f>CK340+CK346+CK355+CK361+CK367+CK373+CK379+CK385+CK391</f>
        <v>0</v>
      </c>
      <c r="CL339" s="120">
        <f>VLOOKUP($C339,'1 预算编制表单'!$C:$BJ,57,FALSE)</f>
        <v>8915.09433962267</v>
      </c>
      <c r="CM339" s="120">
        <f>CL339-CN339</f>
        <v>8915.09433962267</v>
      </c>
      <c r="CN339" s="120">
        <f>CN340+CN346+CN355+CN361+CN367+CN373+CN379+CN385+CN391</f>
        <v>0</v>
      </c>
      <c r="CO339" s="120">
        <f>VLOOKUP($C339,'1 预算编制表单'!$C:$BJ,60,FALSE)</f>
        <v>8915.09433962267</v>
      </c>
      <c r="CP339" s="120">
        <f>CO339-CQ339</f>
        <v>8915.09433962267</v>
      </c>
      <c r="CQ339" s="120">
        <f>CQ340+CQ346+CQ355+CQ361+CQ367+CQ373+CQ379+CQ385+CQ391</f>
        <v>0</v>
      </c>
    </row>
    <row r="340" ht="24" customHeight="1" outlineLevel="3" spans="1:95">
      <c r="A340" s="121"/>
      <c r="B340" s="122" t="s">
        <v>784</v>
      </c>
      <c r="C340" s="123" t="s">
        <v>28</v>
      </c>
      <c r="D340" s="121" t="s">
        <v>29</v>
      </c>
      <c r="E340" s="122" t="s">
        <v>1275</v>
      </c>
      <c r="F340" s="122"/>
      <c r="G340" s="122" t="s">
        <v>928</v>
      </c>
      <c r="H340" s="124">
        <f>X340+AA340+AD340+AG340+AJ340+AM340+AP340+AS340+AV340+AY340+BB340+BE340</f>
        <v>106981.132075472</v>
      </c>
      <c r="I340" s="124">
        <f>Y340+AB340+AE340+AH340+AK340+AN340+AQ340+AT340+AW340+AZ340+BC340+BF340</f>
        <v>-10385.7519984475</v>
      </c>
      <c r="J340" s="124">
        <f t="shared" si="3853"/>
        <v>117366.884073919</v>
      </c>
      <c r="K340" s="124"/>
      <c r="L340" s="152"/>
      <c r="M340" s="152"/>
      <c r="N340" s="124"/>
      <c r="O340" s="124"/>
      <c r="P340" s="124"/>
      <c r="Q340" s="124"/>
      <c r="R340" s="124"/>
      <c r="S340" s="124"/>
      <c r="T340" s="124"/>
      <c r="U340" s="124"/>
      <c r="V340" s="124"/>
      <c r="W340" s="124"/>
      <c r="X340" s="124">
        <f>VLOOKUP($C340,'1 预算编制表单'!$C:$BJ,27,FALSE)</f>
        <v>8915.09433962267</v>
      </c>
      <c r="Y340" s="124">
        <f>X340-Z340</f>
        <v>-716.138537089661</v>
      </c>
      <c r="Z340" s="124">
        <f>SUM(Z341:Z345)</f>
        <v>9631.23287671233</v>
      </c>
      <c r="AA340" s="124">
        <f>VLOOKUP($C340,'1 预算编制表单'!$C:$BJ,30,FALSE)</f>
        <v>8915.09433962267</v>
      </c>
      <c r="AB340" s="124">
        <f>AA340-AC340</f>
        <v>215.91625743089</v>
      </c>
      <c r="AC340" s="124">
        <f>SUM(AC341:AC345)</f>
        <v>8699.17808219178</v>
      </c>
      <c r="AD340" s="124">
        <f>VLOOKUP($C340,'1 预算编制表单'!$C:$BJ,33,FALSE)</f>
        <v>8915.09433962267</v>
      </c>
      <c r="AE340" s="124">
        <f>AD340-AF340</f>
        <v>-716.138537089661</v>
      </c>
      <c r="AF340" s="124">
        <f>SUM(AF341:AF345)</f>
        <v>9631.23287671233</v>
      </c>
      <c r="AG340" s="124">
        <f>VLOOKUP($C340,'1 预算编制表单'!$C:$BJ,36,FALSE)</f>
        <v>8915.09433962267</v>
      </c>
      <c r="AH340" s="124">
        <f>AG340-AI340</f>
        <v>-5841.83564937293</v>
      </c>
      <c r="AI340" s="124">
        <f>SUM(AI341:AI345)</f>
        <v>14756.9299889956</v>
      </c>
      <c r="AJ340" s="124">
        <f>VLOOKUP($C340,'1 预算编制表单'!$C:$BJ,39,FALSE)</f>
        <v>8915.09433962267</v>
      </c>
      <c r="AK340" s="124">
        <f>AJ340-AL340</f>
        <v>-530.202059269299</v>
      </c>
      <c r="AL340" s="124">
        <f>SUM(AL341:AL345)</f>
        <v>9445.29639889197</v>
      </c>
      <c r="AM340" s="124">
        <f>VLOOKUP($C340,'1 预算编制表单'!$C:$BJ,42,FALSE)</f>
        <v>8915.09433962267</v>
      </c>
      <c r="AN340" s="124">
        <f>AM340-AO340</f>
        <v>-225.515078659881</v>
      </c>
      <c r="AO340" s="124">
        <f>SUM(AO341:AO345)</f>
        <v>9140.60941828255</v>
      </c>
      <c r="AP340" s="124">
        <f>VLOOKUP($C340,'1 预算编制表单'!$C:$BJ,45,FALSE)</f>
        <v>8915.09433962267</v>
      </c>
      <c r="AQ340" s="124">
        <f>AP340-AR340</f>
        <v>-530.202059269299</v>
      </c>
      <c r="AR340" s="124">
        <f>SUM(AR341:AR345)</f>
        <v>9445.29639889197</v>
      </c>
      <c r="AS340" s="124">
        <f>VLOOKUP($C340,'1 预算编制表单'!$C:$BJ,48,FALSE)</f>
        <v>8915.09433962267</v>
      </c>
      <c r="AT340" s="124">
        <f>AS340-AU340</f>
        <v>-530.202059269299</v>
      </c>
      <c r="AU340" s="124">
        <f>SUM(AU341:AU345)</f>
        <v>9445.29639889197</v>
      </c>
      <c r="AV340" s="124">
        <f>VLOOKUP($C340,'1 预算编制表单'!$C:$BJ,51,FALSE)</f>
        <v>8915.09433962267</v>
      </c>
      <c r="AW340" s="124">
        <f>AV340-AX340</f>
        <v>-225.515078659881</v>
      </c>
      <c r="AX340" s="124">
        <f>SUM(AX341:AX345)</f>
        <v>9140.60941828255</v>
      </c>
      <c r="AY340" s="124">
        <f>VLOOKUP($C340,'1 预算编制表单'!$C:$BJ,54,FALSE)</f>
        <v>8915.09433962267</v>
      </c>
      <c r="AZ340" s="124">
        <f>AY340-BA340</f>
        <v>-530.202059269299</v>
      </c>
      <c r="BA340" s="124">
        <f>SUM(BA341:BA345)</f>
        <v>9445.29639889197</v>
      </c>
      <c r="BB340" s="124">
        <f>VLOOKUP($C340,'1 预算编制表单'!$C:$BJ,57,FALSE)</f>
        <v>8915.09433962267</v>
      </c>
      <c r="BC340" s="124">
        <f>BB340-BD340</f>
        <v>-225.515078659881</v>
      </c>
      <c r="BD340" s="124">
        <f>SUM(BD341:BD345)</f>
        <v>9140.60941828255</v>
      </c>
      <c r="BE340" s="124">
        <f>VLOOKUP($C340,'1 预算编制表单'!$C:$BJ,60,FALSE)</f>
        <v>8915.09433962267</v>
      </c>
      <c r="BF340" s="124">
        <f>BE340-BG340</f>
        <v>-530.202059269299</v>
      </c>
      <c r="BG340" s="124">
        <f>SUM(BG341:BG345)</f>
        <v>9445.29639889197</v>
      </c>
      <c r="BH340" s="124">
        <f>VLOOKUP($C340,'1 预算编制表单'!$C:$BJ,27,FALSE)</f>
        <v>8915.09433962267</v>
      </c>
      <c r="BI340" s="124">
        <f>BH340-BJ340</f>
        <v>-530.202059269299</v>
      </c>
      <c r="BJ340" s="124">
        <f>SUM(BJ341:BJ345)</f>
        <v>9445.29639889197</v>
      </c>
      <c r="BK340" s="124">
        <f>VLOOKUP($C340,'1 预算编制表单'!$C:$BJ,30,FALSE)</f>
        <v>8915.09433962267</v>
      </c>
      <c r="BL340" s="124">
        <f>BK340-BM340</f>
        <v>383.85888255896</v>
      </c>
      <c r="BM340" s="124">
        <f>SUM(BM341:BM345)</f>
        <v>8531.23545706371</v>
      </c>
      <c r="BN340" s="124">
        <f>VLOOKUP($C340,'1 预算编制表单'!$C:$BJ,33,FALSE)</f>
        <v>8915.09433962267</v>
      </c>
      <c r="BO340" s="124">
        <f>BN340-BP340</f>
        <v>-530.202059269299</v>
      </c>
      <c r="BP340" s="124">
        <f>SUM(BP341:BP345)</f>
        <v>9445.29639889197</v>
      </c>
      <c r="BQ340" s="124">
        <f>VLOOKUP($C340,'1 预算编制表单'!$C:$BJ,36,FALSE)</f>
        <v>8915.09433962267</v>
      </c>
      <c r="BR340" s="124">
        <f>BQ340-BS340</f>
        <v>8915.09433962267</v>
      </c>
      <c r="BS340" s="124">
        <f>SUM(BS341:BS345)</f>
        <v>0</v>
      </c>
      <c r="BT340" s="124">
        <f>VLOOKUP($C340,'1 预算编制表单'!$C:$BJ,39,FALSE)</f>
        <v>8915.09433962267</v>
      </c>
      <c r="BU340" s="124">
        <f>BT340-BV340</f>
        <v>8915.09433962267</v>
      </c>
      <c r="BV340" s="124">
        <f>SUM(BV341:BV345)</f>
        <v>0</v>
      </c>
      <c r="BW340" s="124">
        <f>VLOOKUP($C340,'1 预算编制表单'!$C:$BJ,42,FALSE)</f>
        <v>8915.09433962267</v>
      </c>
      <c r="BX340" s="124">
        <f>BW340-BY340</f>
        <v>8915.09433962267</v>
      </c>
      <c r="BY340" s="124">
        <f>SUM(BY341:BY345)</f>
        <v>0</v>
      </c>
      <c r="BZ340" s="124">
        <f>VLOOKUP($C340,'1 预算编制表单'!$C:$BJ,45,FALSE)</f>
        <v>8915.09433962267</v>
      </c>
      <c r="CA340" s="124">
        <f>BZ340-CB340</f>
        <v>8915.09433962267</v>
      </c>
      <c r="CB340" s="124">
        <f>SUM(CB341:CB345)</f>
        <v>0</v>
      </c>
      <c r="CC340" s="124">
        <f>VLOOKUP($C340,'1 预算编制表单'!$C:$BJ,48,FALSE)</f>
        <v>8915.09433962267</v>
      </c>
      <c r="CD340" s="124">
        <f>CC340-CE340</f>
        <v>8915.09433962267</v>
      </c>
      <c r="CE340" s="124">
        <f>SUM(CE341:CE345)</f>
        <v>0</v>
      </c>
      <c r="CF340" s="124">
        <f>VLOOKUP($C340,'1 预算编制表单'!$C:$BJ,51,FALSE)</f>
        <v>8915.09433962267</v>
      </c>
      <c r="CG340" s="124">
        <f>CF340-CH340</f>
        <v>8915.09433962267</v>
      </c>
      <c r="CH340" s="124">
        <f>SUM(CH341:CH345)</f>
        <v>0</v>
      </c>
      <c r="CI340" s="124">
        <f>VLOOKUP($C340,'1 预算编制表单'!$C:$BJ,54,FALSE)</f>
        <v>8915.09433962267</v>
      </c>
      <c r="CJ340" s="124">
        <f>CI340-CK340</f>
        <v>8915.09433962267</v>
      </c>
      <c r="CK340" s="124">
        <f>SUM(CK341:CK345)</f>
        <v>0</v>
      </c>
      <c r="CL340" s="124">
        <f>VLOOKUP($C340,'1 预算编制表单'!$C:$BJ,57,FALSE)</f>
        <v>8915.09433962267</v>
      </c>
      <c r="CM340" s="124">
        <f>CL340-CN340</f>
        <v>8915.09433962267</v>
      </c>
      <c r="CN340" s="124">
        <f>SUM(CN341:CN345)</f>
        <v>0</v>
      </c>
      <c r="CO340" s="124">
        <f>VLOOKUP($C340,'1 预算编制表单'!$C:$BJ,60,FALSE)</f>
        <v>8915.09433962267</v>
      </c>
      <c r="CP340" s="124">
        <f>CO340-CQ340</f>
        <v>8915.09433962267</v>
      </c>
      <c r="CQ340" s="124">
        <f>SUM(CQ341:CQ345)</f>
        <v>0</v>
      </c>
    </row>
    <row r="341" s="86" customFormat="1" ht="24" customHeight="1" outlineLevel="4" spans="1:95">
      <c r="A341" s="125"/>
      <c r="B341" s="126"/>
      <c r="C341" s="127"/>
      <c r="D341" s="125"/>
      <c r="E341" s="126"/>
      <c r="F341" s="126"/>
      <c r="G341" s="126"/>
      <c r="H341" s="128"/>
      <c r="I341" s="128"/>
      <c r="J341" s="128">
        <f t="shared" si="3853"/>
        <v>82570.1717451524</v>
      </c>
      <c r="K341" s="128">
        <v>1</v>
      </c>
      <c r="L341" s="153" t="s">
        <v>2820</v>
      </c>
      <c r="M341" s="154" t="str">
        <f>IFERROR(VLOOKUP($L341,'2-2 引出数据_合同数据仓库'!$B$2:$BP$10000,3,FALSE),0)</f>
        <v>深圳非住二片区迈瑞项目四害消杀服务合同评审盖章（2025年4月1日-2026年3月31日）</v>
      </c>
      <c r="N341" s="128"/>
      <c r="O341" s="154">
        <f>IFERROR(VLOOKUP((LEFT(VLOOKUP($L341,'2-2 引出数据_合同数据仓库'!$B$2:$BP$10000,64,FALSE),15)&amp;(RIGHT(VLOOKUP($L341,'2-2 引出数据_合同数据仓库'!$B$2:$BP$10000,64,FALSE),4)+1)),'2-2 引出数据_合同数据仓库'!$B$2:$BP$10000,3,FALSE),0)</f>
        <v>0</v>
      </c>
      <c r="P341" s="128"/>
      <c r="Q341" s="128" t="str">
        <f>IFERROR(VLOOKUP($L341,'2-2 引出数据_合同数据仓库'!$B$2:$BP$10000,28,FALSE),0)</f>
        <v>2025-03-31</v>
      </c>
      <c r="R341" s="128" t="str">
        <f>IFERROR(VLOOKUP($L341,'2-2 引出数据_合同数据仓库'!$B$2:$BP$10000,29,FALSE),0)</f>
        <v>2025-04-05</v>
      </c>
      <c r="S341" s="128" t="str">
        <f>IFERROR(VLOOKUP($L341,'2-2 引出数据_合同数据仓库'!$B$2:$BP$10000,4,FALSE),0)</f>
        <v>2026-03-31</v>
      </c>
      <c r="T341" s="128"/>
      <c r="U341" s="128">
        <f>IFERROR(VLOOKUP($L341,'2-2 引出数据_合同数据仓库'!$B$2:$BP$10000,15,FALSE),0)</f>
        <v>109992</v>
      </c>
      <c r="V341" s="128">
        <f t="shared" ref="V341:V344" si="3998">U341/(S341-R341+1)*365</f>
        <v>111210.747922438</v>
      </c>
      <c r="W341" s="128"/>
      <c r="X341" s="160">
        <v>45658</v>
      </c>
      <c r="Y341" s="160">
        <f t="shared" ref="Y341:Y344" si="3999">X341+30</f>
        <v>45688</v>
      </c>
      <c r="Z341" s="164">
        <f t="shared" ref="Z341:Z344" si="4000">IFERROR(IF(($R341-Y341)&gt;=0,0,IF(($S341-X341)&lt;0,0,IF(AND(($S341-Y341)&gt;0,(X341-$R341)&gt;0),$V341/365*(Y341-X341+1),IF(AND(($S341-Y341)&lt;=0,(X341-$R341)&gt;0),$V341/365*($S341-X341+1),$V341/365*(Y341-$R341+1))))),0)</f>
        <v>0</v>
      </c>
      <c r="AA341" s="160">
        <f t="shared" ref="AA341:AA344" si="4001">Y341+1</f>
        <v>45689</v>
      </c>
      <c r="AB341" s="160">
        <f t="shared" ref="AB341:AB344" si="4002">AA341+27</f>
        <v>45716</v>
      </c>
      <c r="AC341" s="164">
        <f t="shared" ref="AC341:AC344" si="4003">IFERROR(IF(($R341-AB341)&gt;=0,0,IF(($S341-AA341)&lt;0,0,IF(AND(($S341-AB341)&gt;0,(AA341-$R341)&gt;0),$V341/365*(AB341-AA341+1),IF(AND(($S341-AB341)&lt;=0,(AA341-$R341)&gt;0),$V341/365*($S341-AA341+1),$V341/365*(AB341-$R341+1))))),0)</f>
        <v>0</v>
      </c>
      <c r="AD341" s="160">
        <f t="shared" ref="AD341:AD344" si="4004">AB341+1</f>
        <v>45717</v>
      </c>
      <c r="AE341" s="160">
        <f t="shared" ref="AE341:AE344" si="4005">AD341+30</f>
        <v>45747</v>
      </c>
      <c r="AF341" s="164">
        <f t="shared" ref="AF341:AF344" si="4006">IFERROR(IF(($R341-AE341)&gt;=0,0,IF(($S341-AD341)&lt;0,0,IF(AND(($S341-AE341)&gt;0,(AD341-$R341)&gt;0),$V341/365*(AE341-AD341+1),IF(AND(($S341-AE341)&lt;=0,(AD341-$R341)&gt;0),$V341/365*($S341-AD341+1),$V341/365*(AE341-$R341+1))))),0)</f>
        <v>0</v>
      </c>
      <c r="AG341" s="160">
        <f t="shared" ref="AG341:AG344" si="4007">AE341+1</f>
        <v>45748</v>
      </c>
      <c r="AH341" s="160">
        <f t="shared" ref="AH341:AH344" si="4008">AG341+29</f>
        <v>45777</v>
      </c>
      <c r="AI341" s="164">
        <f t="shared" ref="AI341:AI344" si="4009">IFERROR(IF(($R341-AH341)&gt;=0,0,IF(($S341-AG341)&lt;0,0,IF(AND(($S341-AH341)&gt;0,(AG341-$R341)&gt;0),$V341/365*(AH341-AG341+1),IF(AND(($S341-AH341)&lt;=0,(AG341-$R341)&gt;0),$V341/365*($S341-AG341+1),$V341/365*(AH341-$R341+1))))),0)</f>
        <v>7921.86149584488</v>
      </c>
      <c r="AJ341" s="160">
        <f t="shared" ref="AJ341:AJ344" si="4010">AH341+1</f>
        <v>45778</v>
      </c>
      <c r="AK341" s="160">
        <f t="shared" ref="AK341:AK344" si="4011">AJ341+30</f>
        <v>45808</v>
      </c>
      <c r="AL341" s="164">
        <f t="shared" ref="AL341:AL344" si="4012">IFERROR(IF(($R341-AK341)&gt;=0,0,IF(($S341-AJ341)&lt;0,0,IF(AND(($S341-AK341)&gt;0,(AJ341-$R341)&gt;0),$V341/365*(AK341-AJ341+1),IF(AND(($S341-AK341)&lt;=0,(AJ341-$R341)&gt;0),$V341/365*($S341-AJ341+1),$V341/365*(AK341-$R341+1))))),0)</f>
        <v>9445.29639889197</v>
      </c>
      <c r="AM341" s="160">
        <f t="shared" ref="AM341:AM344" si="4013">AK341+1</f>
        <v>45809</v>
      </c>
      <c r="AN341" s="160">
        <f t="shared" ref="AN341:AN344" si="4014">AM341+29</f>
        <v>45838</v>
      </c>
      <c r="AO341" s="164">
        <f t="shared" ref="AO341:AO344" si="4015">IFERROR(IF(($R341-AN341)&gt;=0,0,IF(($S341-AM341)&lt;0,0,IF(AND(($S341-AN341)&gt;0,(AM341-$R341)&gt;0),$V341/365*(AN341-AM341+1),IF(AND(($S341-AN341)&lt;=0,(AM341-$R341)&gt;0),$V341/365*($S341-AM341+1),$V341/365*(AN341-$R341+1))))),0)</f>
        <v>9140.60941828255</v>
      </c>
      <c r="AP341" s="160">
        <f t="shared" ref="AP341:AP344" si="4016">AN341+1</f>
        <v>45839</v>
      </c>
      <c r="AQ341" s="160">
        <f t="shared" ref="AQ341:AQ344" si="4017">AP341+30</f>
        <v>45869</v>
      </c>
      <c r="AR341" s="164">
        <f t="shared" ref="AR341:AR344" si="4018">IFERROR(IF(($R341-AQ341)&gt;=0,0,IF(($S341-AP341)&lt;0,0,IF(AND(($S341-AQ341)&gt;0,(AP341-$R341)&gt;0),$V341/365*(AQ341-AP341+1),IF(AND(($S341-AQ341)&lt;=0,(AP341-$R341)&gt;0),$V341/365*($S341-AP341+1),$V341/365*(AQ341-$R341+1))))),0)</f>
        <v>9445.29639889197</v>
      </c>
      <c r="AS341" s="160">
        <f t="shared" ref="AS341:AS344" si="4019">AQ341+1</f>
        <v>45870</v>
      </c>
      <c r="AT341" s="160">
        <f t="shared" ref="AT341:AT344" si="4020">AS341+30</f>
        <v>45900</v>
      </c>
      <c r="AU341" s="164">
        <f t="shared" ref="AU341:AU344" si="4021">IFERROR(IF(($R341-AT341)&gt;=0,0,IF(($S341-AS341)&lt;0,0,IF(AND(($S341-AT341)&gt;0,(AS341-$R341)&gt;0),$V341/365*(AT341-AS341+1),IF(AND(($S341-AT341)&lt;=0,(AS341-$R341)&gt;0),$V341/365*($S341-AS341+1),$V341/365*(AT341-$R341+1))))),0)</f>
        <v>9445.29639889197</v>
      </c>
      <c r="AV341" s="160">
        <f t="shared" ref="AV341:AV344" si="4022">AT341+1</f>
        <v>45901</v>
      </c>
      <c r="AW341" s="160">
        <f t="shared" ref="AW341:AW344" si="4023">AV341+29</f>
        <v>45930</v>
      </c>
      <c r="AX341" s="164">
        <f t="shared" ref="AX341:AX344" si="4024">IFERROR(IF(($R341-AW341)&gt;=0,0,IF(($S341-AV341)&lt;0,0,IF(AND(($S341-AW341)&gt;0,(AV341-$R341)&gt;0),$V341/365*(AW341-AV341+1),IF(AND(($S341-AW341)&lt;=0,(AV341-$R341)&gt;0),$V341/365*($S341-AV341+1),$V341/365*(AW341-$R341+1))))),0)</f>
        <v>9140.60941828255</v>
      </c>
      <c r="AY341" s="160">
        <f t="shared" ref="AY341:AY344" si="4025">AW341+1</f>
        <v>45931</v>
      </c>
      <c r="AZ341" s="160">
        <f t="shared" ref="AZ341:AZ344" si="4026">AY341+30</f>
        <v>45961</v>
      </c>
      <c r="BA341" s="164">
        <f t="shared" ref="BA341:BA344" si="4027">IFERROR(IF(($R341-AZ341)&gt;=0,0,IF(($S341-AY341)&lt;0,0,IF(AND(($S341-AZ341)&gt;0,(AY341-$R341)&gt;0),$V341/365*(AZ341-AY341+1),IF(AND(($S341-AZ341)&lt;=0,(AY341-$R341)&gt;0),$V341/365*($S341-AY341+1),$V341/365*(AZ341-$R341+1))))),0)</f>
        <v>9445.29639889197</v>
      </c>
      <c r="BB341" s="160">
        <f t="shared" ref="BB341:BB344" si="4028">AZ341+1</f>
        <v>45962</v>
      </c>
      <c r="BC341" s="160">
        <f t="shared" ref="BC341:BC344" si="4029">BB341+29</f>
        <v>45991</v>
      </c>
      <c r="BD341" s="164">
        <f t="shared" ref="BD341:BD344" si="4030">IFERROR(IF(($R341-BC341)&gt;=0,0,IF(($S341-BB341)&lt;0,0,IF(AND(($S341-BC341)&gt;0,(BB341-$R341)&gt;0),$V341/365*(BC341-BB341+1),IF(AND(($S341-BC341)&lt;=0,(BB341-$R341)&gt;0),$V341/365*($S341-BB341+1),$V341/365*(BC341-$R341+1))))),0)</f>
        <v>9140.60941828255</v>
      </c>
      <c r="BE341" s="160">
        <f t="shared" ref="BE341:BE344" si="4031">BC341+1</f>
        <v>45992</v>
      </c>
      <c r="BF341" s="160">
        <f t="shared" ref="BF341:BF344" si="4032">BE341+30</f>
        <v>46022</v>
      </c>
      <c r="BG341" s="164">
        <f t="shared" ref="BG341:BG344" si="4033">IFERROR(IF(($R341-BF341)&gt;=0,0,IF(($S341-BE341)&lt;0,0,IF(AND(($S341-BF341)&gt;0,(BE341-$R341)&gt;0),$V341/365*(BF341-BE341+1),IF(AND(($S341-BF341)&lt;=0,(BE341-$R341)&gt;0),$V341/365*($S341-BE341+1),$V341/365*(BF341-$R341+1))))),0)</f>
        <v>9445.29639889197</v>
      </c>
      <c r="BH341" s="160">
        <v>46023</v>
      </c>
      <c r="BI341" s="160">
        <f t="shared" ref="BI341:BI344" si="4034">BH341+30</f>
        <v>46053</v>
      </c>
      <c r="BJ341" s="164">
        <f t="shared" ref="BJ341:BJ344" si="4035">IFERROR(IF(($R341-BI341)&gt;=0,0,IF(($S341-BH341)&lt;0,0,IF(AND(($S341-BI341)&gt;0,(BH341-$R341)&gt;0),$V341/365*(BI341-BH341+1),IF(AND(($S341-BI341)&lt;=0,(BH341-$R341)&gt;0),$V341/365*($S341-BH341+1),$V341/365*(BI341-$R341+1))))),0)</f>
        <v>9445.29639889197</v>
      </c>
      <c r="BK341" s="160">
        <f t="shared" ref="BK341:BK344" si="4036">BI341+1</f>
        <v>46054</v>
      </c>
      <c r="BL341" s="160">
        <f t="shared" ref="BL341:BL344" si="4037">BK341+27</f>
        <v>46081</v>
      </c>
      <c r="BM341" s="164">
        <f t="shared" ref="BM341:BM344" si="4038">IFERROR(IF(($R341-BL341)&gt;=0,0,IF(($S341-BK341)&lt;0,0,IF(AND(($S341-BL341)&gt;0,(BK341-$R341)&gt;0),$V341/365*(BL341-BK341+1),IF(AND(($S341-BL341)&lt;=0,(BK341-$R341)&gt;0),$V341/365*($S341-BK341+1),$V341/365*(BL341-$R341+1))))),0)</f>
        <v>8531.23545706371</v>
      </c>
      <c r="BN341" s="160">
        <f t="shared" ref="BN341:BN344" si="4039">BL341+1</f>
        <v>46082</v>
      </c>
      <c r="BO341" s="160">
        <f t="shared" ref="BO341:BO344" si="4040">BN341+30</f>
        <v>46112</v>
      </c>
      <c r="BP341" s="164">
        <f t="shared" ref="BP341:BP344" si="4041">IFERROR(IF(($R341-BO341)&gt;=0,0,IF(($S341-BN341)&lt;0,0,IF(AND(($S341-BO341)&gt;0,(BN341-$R341)&gt;0),$V341/365*(BO341-BN341+1),IF(AND(($S341-BO341)&lt;=0,(BN341-$R341)&gt;0),$V341/365*($S341-BN341+1),$V341/365*(BO341-$R341+1))))),0)</f>
        <v>9445.29639889197</v>
      </c>
      <c r="BQ341" s="160">
        <f t="shared" ref="BQ341:BQ344" si="4042">BO341+1</f>
        <v>46113</v>
      </c>
      <c r="BR341" s="160">
        <f t="shared" ref="BR341:BR344" si="4043">BQ341+29</f>
        <v>46142</v>
      </c>
      <c r="BS341" s="164">
        <f t="shared" ref="BS341:BS344" si="4044">IFERROR(IF(($R341-BR341)&gt;=0,0,IF(($S341-BQ341)&lt;0,0,IF(AND(($S341-BR341)&gt;0,(BQ341-$R341)&gt;0),$V341/365*(BR341-BQ341+1),IF(AND(($S341-BR341)&lt;=0,(BQ341-$R341)&gt;0),$V341/365*($S341-BQ341+1),$V341/365*(BR341-$R341+1))))),0)</f>
        <v>0</v>
      </c>
      <c r="BT341" s="160">
        <f t="shared" ref="BT341:BT344" si="4045">BR341+1</f>
        <v>46143</v>
      </c>
      <c r="BU341" s="160">
        <f t="shared" ref="BU341:BU344" si="4046">BT341+30</f>
        <v>46173</v>
      </c>
      <c r="BV341" s="164">
        <f t="shared" ref="BV341:BV344" si="4047">IFERROR(IF(($R341-BU341)&gt;=0,0,IF(($S341-BT341)&lt;0,0,IF(AND(($S341-BU341)&gt;0,(BT341-$R341)&gt;0),$V341/365*(BU341-BT341+1),IF(AND(($S341-BU341)&lt;=0,(BT341-$R341)&gt;0),$V341/365*($S341-BT341+1),$V341/365*(BU341-$R341+1))))),0)</f>
        <v>0</v>
      </c>
      <c r="BW341" s="160">
        <f t="shared" ref="BW341:BW344" si="4048">BU341+1</f>
        <v>46174</v>
      </c>
      <c r="BX341" s="160">
        <f t="shared" ref="BX341:BX344" si="4049">BW341+29</f>
        <v>46203</v>
      </c>
      <c r="BY341" s="164">
        <f t="shared" ref="BY341:BY344" si="4050">IFERROR(IF(($R341-BX341)&gt;=0,0,IF(($S341-BW341)&lt;0,0,IF(AND(($S341-BX341)&gt;0,(BW341-$R341)&gt;0),$V341/365*(BX341-BW341+1),IF(AND(($S341-BX341)&lt;=0,(BW341-$R341)&gt;0),$V341/365*($S341-BW341+1),$V341/365*(BX341-$R341+1))))),0)</f>
        <v>0</v>
      </c>
      <c r="BZ341" s="160">
        <f t="shared" ref="BZ341:BZ344" si="4051">BX341+1</f>
        <v>46204</v>
      </c>
      <c r="CA341" s="160">
        <f t="shared" ref="CA341:CA344" si="4052">BZ341+30</f>
        <v>46234</v>
      </c>
      <c r="CB341" s="164">
        <f t="shared" ref="CB341:CB344" si="4053">IFERROR(IF(($R341-CA341)&gt;=0,0,IF(($S341-BZ341)&lt;0,0,IF(AND(($S341-CA341)&gt;0,(BZ341-$R341)&gt;0),$V341/365*(CA341-BZ341+1),IF(AND(($S341-CA341)&lt;=0,(BZ341-$R341)&gt;0),$V341/365*($S341-BZ341+1),$V341/365*(CA341-$R341+1))))),0)</f>
        <v>0</v>
      </c>
      <c r="CC341" s="160">
        <f t="shared" ref="CC341:CC344" si="4054">CA341+1</f>
        <v>46235</v>
      </c>
      <c r="CD341" s="160">
        <f t="shared" ref="CD341:CD344" si="4055">CC341+30</f>
        <v>46265</v>
      </c>
      <c r="CE341" s="164">
        <f t="shared" ref="CE341:CE344" si="4056">IFERROR(IF(($R341-CD341)&gt;=0,0,IF(($S341-CC341)&lt;0,0,IF(AND(($S341-CD341)&gt;0,(CC341-$R341)&gt;0),$V341/365*(CD341-CC341+1),IF(AND(($S341-CD341)&lt;=0,(CC341-$R341)&gt;0),$V341/365*($S341-CC341+1),$V341/365*(CD341-$R341+1))))),0)</f>
        <v>0</v>
      </c>
      <c r="CF341" s="160">
        <f t="shared" ref="CF341:CF344" si="4057">CD341+1</f>
        <v>46266</v>
      </c>
      <c r="CG341" s="160">
        <f t="shared" ref="CG341:CG344" si="4058">CF341+29</f>
        <v>46295</v>
      </c>
      <c r="CH341" s="164">
        <f t="shared" ref="CH341:CH344" si="4059">IFERROR(IF(($R341-CG341)&gt;=0,0,IF(($S341-CF341)&lt;0,0,IF(AND(($S341-CG341)&gt;0,(CF341-$R341)&gt;0),$V341/365*(CG341-CF341+1),IF(AND(($S341-CG341)&lt;=0,(CF341-$R341)&gt;0),$V341/365*($S341-CF341+1),$V341/365*(CG341-$R341+1))))),0)</f>
        <v>0</v>
      </c>
      <c r="CI341" s="160">
        <f t="shared" ref="CI341:CI344" si="4060">CG341+1</f>
        <v>46296</v>
      </c>
      <c r="CJ341" s="160">
        <f t="shared" ref="CJ341:CJ344" si="4061">CI341+30</f>
        <v>46326</v>
      </c>
      <c r="CK341" s="164">
        <f t="shared" ref="CK341:CK344" si="4062">IFERROR(IF(($R341-CJ341)&gt;=0,0,IF(($S341-CI341)&lt;0,0,IF(AND(($S341-CJ341)&gt;0,(CI341-$R341)&gt;0),$V341/365*(CJ341-CI341+1),IF(AND(($S341-CJ341)&lt;=0,(CI341-$R341)&gt;0),$V341/365*($S341-CI341+1),$V341/365*(CJ341-$R341+1))))),0)</f>
        <v>0</v>
      </c>
      <c r="CL341" s="160">
        <f t="shared" ref="CL341:CL344" si="4063">CJ341+1</f>
        <v>46327</v>
      </c>
      <c r="CM341" s="160">
        <f t="shared" ref="CM341:CM344" si="4064">CL341+29</f>
        <v>46356</v>
      </c>
      <c r="CN341" s="164">
        <f t="shared" ref="CN341:CN344" si="4065">IFERROR(IF(($R341-CM341)&gt;=0,0,IF(($S341-CL341)&lt;0,0,IF(AND(($S341-CM341)&gt;0,(CL341-$R341)&gt;0),$V341/365*(CM341-CL341+1),IF(AND(($S341-CM341)&lt;=0,(CL341-$R341)&gt;0),$V341/365*($S341-CL341+1),$V341/365*(CM341-$R341+1))))),0)</f>
        <v>0</v>
      </c>
      <c r="CO341" s="160">
        <f t="shared" ref="CO341:CO344" si="4066">CM341+1</f>
        <v>46357</v>
      </c>
      <c r="CP341" s="160">
        <f t="shared" ref="CP341:CP344" si="4067">CO341+30</f>
        <v>46387</v>
      </c>
      <c r="CQ341" s="164">
        <f t="shared" ref="CQ341:CQ344" si="4068">IFERROR(IF(($R341-CP341)&gt;=0,0,IF(($S341-CO341)&lt;0,0,IF(AND(($S341-CP341)&gt;0,(CO341-$R341)&gt;0),$V341/365*(CP341-CO341+1),IF(AND(($S341-CP341)&lt;=0,(CO341-$R341)&gt;0),$V341/365*($S341-CO341+1),$V341/365*(CP341-$R341+1))))),0)</f>
        <v>0</v>
      </c>
    </row>
    <row r="342" s="86" customFormat="1" ht="24" customHeight="1" outlineLevel="4" spans="1:95">
      <c r="A342" s="125"/>
      <c r="B342" s="126"/>
      <c r="C342" s="127"/>
      <c r="D342" s="125"/>
      <c r="E342" s="126"/>
      <c r="F342" s="126"/>
      <c r="G342" s="126"/>
      <c r="H342" s="128"/>
      <c r="I342" s="128"/>
      <c r="J342" s="128">
        <f t="shared" si="3853"/>
        <v>34796.7123287671</v>
      </c>
      <c r="K342" s="128">
        <f t="shared" ref="K342:K344" si="4069">K341+1</f>
        <v>2</v>
      </c>
      <c r="L342" s="153" t="s">
        <v>2821</v>
      </c>
      <c r="M342" s="154" t="str">
        <f>IFERROR(VLOOKUP($L342,'2-2 引出数据_合同数据仓库'!$B$2:$BP$10000,3,FALSE),0)</f>
        <v>关于迈瑞光明生产基地四害消杀服务合同评审及盖章申请</v>
      </c>
      <c r="N342" s="128"/>
      <c r="O342" s="154">
        <f>IFERROR(VLOOKUP((LEFT(VLOOKUP($L342,'2-2 引出数据_合同数据仓库'!$B$2:$BP$10000,64,FALSE),15)&amp;(RIGHT(VLOOKUP($L342,'2-2 引出数据_合同数据仓库'!$B$2:$BP$10000,64,FALSE),4)+1)),'2-2 引出数据_合同数据仓库'!$B$2:$BP$10000,3,FALSE),0)</f>
        <v>0</v>
      </c>
      <c r="P342" s="128"/>
      <c r="Q342" s="128" t="str">
        <f>IFERROR(VLOOKUP($L342,'2-2 引出数据_合同数据仓库'!$B$2:$BP$10000,28,FALSE),0)</f>
        <v>2024-04-10</v>
      </c>
      <c r="R342" s="128" t="str">
        <f>IFERROR(VLOOKUP($L342,'2-2 引出数据_合同数据仓库'!$B$2:$BP$10000,29,FALSE),0)</f>
        <v>2024-04-23</v>
      </c>
      <c r="S342" s="128" t="str">
        <f>IFERROR(VLOOKUP($L342,'2-2 引出数据_合同数据仓库'!$B$2:$BP$10000,4,FALSE),0)</f>
        <v>2025-04-22</v>
      </c>
      <c r="T342" s="128"/>
      <c r="U342" s="128">
        <f>IFERROR(VLOOKUP($L342,'2-2 引出数据_合同数据仓库'!$B$2:$BP$10000,15,FALSE),0)</f>
        <v>113400</v>
      </c>
      <c r="V342" s="128">
        <f t="shared" si="3998"/>
        <v>113400</v>
      </c>
      <c r="W342" s="128"/>
      <c r="X342" s="160">
        <v>45658</v>
      </c>
      <c r="Y342" s="160">
        <f t="shared" si="3999"/>
        <v>45688</v>
      </c>
      <c r="Z342" s="164">
        <f t="shared" si="4000"/>
        <v>9631.23287671233</v>
      </c>
      <c r="AA342" s="160">
        <f t="shared" si="4001"/>
        <v>45689</v>
      </c>
      <c r="AB342" s="160">
        <f t="shared" si="4002"/>
        <v>45716</v>
      </c>
      <c r="AC342" s="164">
        <f t="shared" si="4003"/>
        <v>8699.17808219178</v>
      </c>
      <c r="AD342" s="160">
        <f t="shared" si="4004"/>
        <v>45717</v>
      </c>
      <c r="AE342" s="160">
        <f t="shared" si="4005"/>
        <v>45747</v>
      </c>
      <c r="AF342" s="164">
        <f t="shared" si="4006"/>
        <v>9631.23287671233</v>
      </c>
      <c r="AG342" s="160">
        <f t="shared" si="4007"/>
        <v>45748</v>
      </c>
      <c r="AH342" s="160">
        <f t="shared" si="4008"/>
        <v>45777</v>
      </c>
      <c r="AI342" s="164">
        <f t="shared" si="4009"/>
        <v>6835.06849315068</v>
      </c>
      <c r="AJ342" s="160">
        <f t="shared" si="4010"/>
        <v>45778</v>
      </c>
      <c r="AK342" s="160">
        <f t="shared" si="4011"/>
        <v>45808</v>
      </c>
      <c r="AL342" s="164">
        <f t="shared" si="4012"/>
        <v>0</v>
      </c>
      <c r="AM342" s="160">
        <f t="shared" si="4013"/>
        <v>45809</v>
      </c>
      <c r="AN342" s="160">
        <f t="shared" si="4014"/>
        <v>45838</v>
      </c>
      <c r="AO342" s="164">
        <f t="shared" si="4015"/>
        <v>0</v>
      </c>
      <c r="AP342" s="160">
        <f t="shared" si="4016"/>
        <v>45839</v>
      </c>
      <c r="AQ342" s="160">
        <f t="shared" si="4017"/>
        <v>45869</v>
      </c>
      <c r="AR342" s="164">
        <f t="shared" si="4018"/>
        <v>0</v>
      </c>
      <c r="AS342" s="160">
        <f t="shared" si="4019"/>
        <v>45870</v>
      </c>
      <c r="AT342" s="160">
        <f t="shared" si="4020"/>
        <v>45900</v>
      </c>
      <c r="AU342" s="164">
        <f t="shared" si="4021"/>
        <v>0</v>
      </c>
      <c r="AV342" s="160">
        <f t="shared" si="4022"/>
        <v>45901</v>
      </c>
      <c r="AW342" s="160">
        <f t="shared" si="4023"/>
        <v>45930</v>
      </c>
      <c r="AX342" s="164">
        <f t="shared" si="4024"/>
        <v>0</v>
      </c>
      <c r="AY342" s="160">
        <f t="shared" si="4025"/>
        <v>45931</v>
      </c>
      <c r="AZ342" s="160">
        <f t="shared" si="4026"/>
        <v>45961</v>
      </c>
      <c r="BA342" s="164">
        <f t="shared" si="4027"/>
        <v>0</v>
      </c>
      <c r="BB342" s="160">
        <f t="shared" si="4028"/>
        <v>45962</v>
      </c>
      <c r="BC342" s="160">
        <f t="shared" si="4029"/>
        <v>45991</v>
      </c>
      <c r="BD342" s="164">
        <f t="shared" si="4030"/>
        <v>0</v>
      </c>
      <c r="BE342" s="160">
        <f t="shared" si="4031"/>
        <v>45992</v>
      </c>
      <c r="BF342" s="160">
        <f t="shared" si="4032"/>
        <v>46022</v>
      </c>
      <c r="BG342" s="164">
        <f t="shared" si="4033"/>
        <v>0</v>
      </c>
      <c r="BH342" s="160">
        <v>46023</v>
      </c>
      <c r="BI342" s="160">
        <f t="shared" si="4034"/>
        <v>46053</v>
      </c>
      <c r="BJ342" s="164">
        <f t="shared" si="4035"/>
        <v>0</v>
      </c>
      <c r="BK342" s="160">
        <f t="shared" si="4036"/>
        <v>46054</v>
      </c>
      <c r="BL342" s="160">
        <f t="shared" si="4037"/>
        <v>46081</v>
      </c>
      <c r="BM342" s="164">
        <f t="shared" si="4038"/>
        <v>0</v>
      </c>
      <c r="BN342" s="160">
        <f t="shared" si="4039"/>
        <v>46082</v>
      </c>
      <c r="BO342" s="160">
        <f t="shared" si="4040"/>
        <v>46112</v>
      </c>
      <c r="BP342" s="164">
        <f t="shared" si="4041"/>
        <v>0</v>
      </c>
      <c r="BQ342" s="160">
        <f t="shared" si="4042"/>
        <v>46113</v>
      </c>
      <c r="BR342" s="160">
        <f t="shared" si="4043"/>
        <v>46142</v>
      </c>
      <c r="BS342" s="164">
        <f t="shared" si="4044"/>
        <v>0</v>
      </c>
      <c r="BT342" s="160">
        <f t="shared" si="4045"/>
        <v>46143</v>
      </c>
      <c r="BU342" s="160">
        <f t="shared" si="4046"/>
        <v>46173</v>
      </c>
      <c r="BV342" s="164">
        <f t="shared" si="4047"/>
        <v>0</v>
      </c>
      <c r="BW342" s="160">
        <f t="shared" si="4048"/>
        <v>46174</v>
      </c>
      <c r="BX342" s="160">
        <f t="shared" si="4049"/>
        <v>46203</v>
      </c>
      <c r="BY342" s="164">
        <f t="shared" si="4050"/>
        <v>0</v>
      </c>
      <c r="BZ342" s="160">
        <f t="shared" si="4051"/>
        <v>46204</v>
      </c>
      <c r="CA342" s="160">
        <f t="shared" si="4052"/>
        <v>46234</v>
      </c>
      <c r="CB342" s="164">
        <f t="shared" si="4053"/>
        <v>0</v>
      </c>
      <c r="CC342" s="160">
        <f t="shared" si="4054"/>
        <v>46235</v>
      </c>
      <c r="CD342" s="160">
        <f t="shared" si="4055"/>
        <v>46265</v>
      </c>
      <c r="CE342" s="164">
        <f t="shared" si="4056"/>
        <v>0</v>
      </c>
      <c r="CF342" s="160">
        <f t="shared" si="4057"/>
        <v>46266</v>
      </c>
      <c r="CG342" s="160">
        <f t="shared" si="4058"/>
        <v>46295</v>
      </c>
      <c r="CH342" s="164">
        <f t="shared" si="4059"/>
        <v>0</v>
      </c>
      <c r="CI342" s="160">
        <f t="shared" si="4060"/>
        <v>46296</v>
      </c>
      <c r="CJ342" s="160">
        <f t="shared" si="4061"/>
        <v>46326</v>
      </c>
      <c r="CK342" s="164">
        <f t="shared" si="4062"/>
        <v>0</v>
      </c>
      <c r="CL342" s="160">
        <f t="shared" si="4063"/>
        <v>46327</v>
      </c>
      <c r="CM342" s="160">
        <f t="shared" si="4064"/>
        <v>46356</v>
      </c>
      <c r="CN342" s="164">
        <f t="shared" si="4065"/>
        <v>0</v>
      </c>
      <c r="CO342" s="160">
        <f t="shared" si="4066"/>
        <v>46357</v>
      </c>
      <c r="CP342" s="160">
        <f t="shared" si="4067"/>
        <v>46387</v>
      </c>
      <c r="CQ342" s="164">
        <f t="shared" si="4068"/>
        <v>0</v>
      </c>
    </row>
    <row r="343" s="86" customFormat="1" ht="24" customHeight="1" outlineLevel="4" spans="1:95">
      <c r="A343" s="125"/>
      <c r="B343" s="126"/>
      <c r="C343" s="127"/>
      <c r="D343" s="125"/>
      <c r="E343" s="126"/>
      <c r="F343" s="126"/>
      <c r="G343" s="126"/>
      <c r="H343" s="128"/>
      <c r="I343" s="128"/>
      <c r="J343" s="128">
        <f t="shared" si="3853"/>
        <v>0</v>
      </c>
      <c r="K343" s="128">
        <f t="shared" si="4069"/>
        <v>3</v>
      </c>
      <c r="L343" s="153" t="s">
        <v>2822</v>
      </c>
      <c r="M343" s="154" t="str">
        <f>IFERROR(VLOOKUP($L343,'2-2 引出数据_合同数据仓库'!$B$2:$BP$10000,3,FALSE),0)</f>
        <v>迈瑞光明生产基地四害消杀服务合同</v>
      </c>
      <c r="N343" s="128"/>
      <c r="O343" s="154">
        <f>IFERROR(VLOOKUP((LEFT(VLOOKUP($L343,'2-2 引出数据_合同数据仓库'!$B$2:$BP$10000,64,FALSE),15)&amp;(RIGHT(VLOOKUP($L343,'2-2 引出数据_合同数据仓库'!$B$2:$BP$10000,64,FALSE),4)+1)),'2-2 引出数据_合同数据仓库'!$B$2:$BP$10000,3,FALSE),0)</f>
        <v>0</v>
      </c>
      <c r="P343" s="128"/>
      <c r="Q343" s="128" t="str">
        <f>IFERROR(VLOOKUP($L343,'2-2 引出数据_合同数据仓库'!$B$2:$BP$10000,28,FALSE),0)</f>
        <v>2023-03-24</v>
      </c>
      <c r="R343" s="128" t="str">
        <f>IFERROR(VLOOKUP($L343,'2-2 引出数据_合同数据仓库'!$B$2:$BP$10000,29,FALSE),0)</f>
        <v>2023-04-01</v>
      </c>
      <c r="S343" s="128" t="str">
        <f>IFERROR(VLOOKUP($L343,'2-2 引出数据_合同数据仓库'!$B$2:$BP$10000,4,FALSE),0)</f>
        <v>2024-04-30</v>
      </c>
      <c r="T343" s="128"/>
      <c r="U343" s="128">
        <f>IFERROR(VLOOKUP($L343,'2-2 引出数据_合同数据仓库'!$B$2:$BP$10000,15,FALSE),0)</f>
        <v>113400</v>
      </c>
      <c r="V343" s="128">
        <f t="shared" si="3998"/>
        <v>104522.727272727</v>
      </c>
      <c r="W343" s="128"/>
      <c r="X343" s="160">
        <v>45658</v>
      </c>
      <c r="Y343" s="160">
        <f t="shared" si="3999"/>
        <v>45688</v>
      </c>
      <c r="Z343" s="164">
        <f t="shared" si="4000"/>
        <v>0</v>
      </c>
      <c r="AA343" s="160">
        <f t="shared" si="4001"/>
        <v>45689</v>
      </c>
      <c r="AB343" s="160">
        <f t="shared" si="4002"/>
        <v>45716</v>
      </c>
      <c r="AC343" s="164">
        <f t="shared" si="4003"/>
        <v>0</v>
      </c>
      <c r="AD343" s="160">
        <f t="shared" si="4004"/>
        <v>45717</v>
      </c>
      <c r="AE343" s="160">
        <f t="shared" si="4005"/>
        <v>45747</v>
      </c>
      <c r="AF343" s="164">
        <f t="shared" si="4006"/>
        <v>0</v>
      </c>
      <c r="AG343" s="160">
        <f t="shared" si="4007"/>
        <v>45748</v>
      </c>
      <c r="AH343" s="160">
        <f t="shared" si="4008"/>
        <v>45777</v>
      </c>
      <c r="AI343" s="164">
        <f t="shared" si="4009"/>
        <v>0</v>
      </c>
      <c r="AJ343" s="160">
        <f t="shared" si="4010"/>
        <v>45778</v>
      </c>
      <c r="AK343" s="160">
        <f t="shared" si="4011"/>
        <v>45808</v>
      </c>
      <c r="AL343" s="164">
        <f t="shared" si="4012"/>
        <v>0</v>
      </c>
      <c r="AM343" s="160">
        <f t="shared" si="4013"/>
        <v>45809</v>
      </c>
      <c r="AN343" s="160">
        <f t="shared" si="4014"/>
        <v>45838</v>
      </c>
      <c r="AO343" s="164">
        <f t="shared" si="4015"/>
        <v>0</v>
      </c>
      <c r="AP343" s="160">
        <f t="shared" si="4016"/>
        <v>45839</v>
      </c>
      <c r="AQ343" s="160">
        <f t="shared" si="4017"/>
        <v>45869</v>
      </c>
      <c r="AR343" s="164">
        <f t="shared" si="4018"/>
        <v>0</v>
      </c>
      <c r="AS343" s="160">
        <f t="shared" si="4019"/>
        <v>45870</v>
      </c>
      <c r="AT343" s="160">
        <f t="shared" si="4020"/>
        <v>45900</v>
      </c>
      <c r="AU343" s="164">
        <f t="shared" si="4021"/>
        <v>0</v>
      </c>
      <c r="AV343" s="160">
        <f t="shared" si="4022"/>
        <v>45901</v>
      </c>
      <c r="AW343" s="160">
        <f t="shared" si="4023"/>
        <v>45930</v>
      </c>
      <c r="AX343" s="164">
        <f t="shared" si="4024"/>
        <v>0</v>
      </c>
      <c r="AY343" s="160">
        <f t="shared" si="4025"/>
        <v>45931</v>
      </c>
      <c r="AZ343" s="160">
        <f t="shared" si="4026"/>
        <v>45961</v>
      </c>
      <c r="BA343" s="164">
        <f t="shared" si="4027"/>
        <v>0</v>
      </c>
      <c r="BB343" s="160">
        <f t="shared" si="4028"/>
        <v>45962</v>
      </c>
      <c r="BC343" s="160">
        <f t="shared" si="4029"/>
        <v>45991</v>
      </c>
      <c r="BD343" s="164">
        <f t="shared" si="4030"/>
        <v>0</v>
      </c>
      <c r="BE343" s="160">
        <f t="shared" si="4031"/>
        <v>45992</v>
      </c>
      <c r="BF343" s="160">
        <f t="shared" si="4032"/>
        <v>46022</v>
      </c>
      <c r="BG343" s="164">
        <f t="shared" si="4033"/>
        <v>0</v>
      </c>
      <c r="BH343" s="160">
        <v>46023</v>
      </c>
      <c r="BI343" s="160">
        <f t="shared" si="4034"/>
        <v>46053</v>
      </c>
      <c r="BJ343" s="164">
        <f t="shared" si="4035"/>
        <v>0</v>
      </c>
      <c r="BK343" s="160">
        <f t="shared" si="4036"/>
        <v>46054</v>
      </c>
      <c r="BL343" s="160">
        <f t="shared" si="4037"/>
        <v>46081</v>
      </c>
      <c r="BM343" s="164">
        <f t="shared" si="4038"/>
        <v>0</v>
      </c>
      <c r="BN343" s="160">
        <f t="shared" si="4039"/>
        <v>46082</v>
      </c>
      <c r="BO343" s="160">
        <f t="shared" si="4040"/>
        <v>46112</v>
      </c>
      <c r="BP343" s="164">
        <f t="shared" si="4041"/>
        <v>0</v>
      </c>
      <c r="BQ343" s="160">
        <f t="shared" si="4042"/>
        <v>46113</v>
      </c>
      <c r="BR343" s="160">
        <f t="shared" si="4043"/>
        <v>46142</v>
      </c>
      <c r="BS343" s="164">
        <f t="shared" si="4044"/>
        <v>0</v>
      </c>
      <c r="BT343" s="160">
        <f t="shared" si="4045"/>
        <v>46143</v>
      </c>
      <c r="BU343" s="160">
        <f t="shared" si="4046"/>
        <v>46173</v>
      </c>
      <c r="BV343" s="164">
        <f t="shared" si="4047"/>
        <v>0</v>
      </c>
      <c r="BW343" s="160">
        <f t="shared" si="4048"/>
        <v>46174</v>
      </c>
      <c r="BX343" s="160">
        <f t="shared" si="4049"/>
        <v>46203</v>
      </c>
      <c r="BY343" s="164">
        <f t="shared" si="4050"/>
        <v>0</v>
      </c>
      <c r="BZ343" s="160">
        <f t="shared" si="4051"/>
        <v>46204</v>
      </c>
      <c r="CA343" s="160">
        <f t="shared" si="4052"/>
        <v>46234</v>
      </c>
      <c r="CB343" s="164">
        <f t="shared" si="4053"/>
        <v>0</v>
      </c>
      <c r="CC343" s="160">
        <f t="shared" si="4054"/>
        <v>46235</v>
      </c>
      <c r="CD343" s="160">
        <f t="shared" si="4055"/>
        <v>46265</v>
      </c>
      <c r="CE343" s="164">
        <f t="shared" si="4056"/>
        <v>0</v>
      </c>
      <c r="CF343" s="160">
        <f t="shared" si="4057"/>
        <v>46266</v>
      </c>
      <c r="CG343" s="160">
        <f t="shared" si="4058"/>
        <v>46295</v>
      </c>
      <c r="CH343" s="164">
        <f t="shared" si="4059"/>
        <v>0</v>
      </c>
      <c r="CI343" s="160">
        <f t="shared" si="4060"/>
        <v>46296</v>
      </c>
      <c r="CJ343" s="160">
        <f t="shared" si="4061"/>
        <v>46326</v>
      </c>
      <c r="CK343" s="164">
        <f t="shared" si="4062"/>
        <v>0</v>
      </c>
      <c r="CL343" s="160">
        <f t="shared" si="4063"/>
        <v>46327</v>
      </c>
      <c r="CM343" s="160">
        <f t="shared" si="4064"/>
        <v>46356</v>
      </c>
      <c r="CN343" s="164">
        <f t="shared" si="4065"/>
        <v>0</v>
      </c>
      <c r="CO343" s="160">
        <f t="shared" si="4066"/>
        <v>46357</v>
      </c>
      <c r="CP343" s="160">
        <f t="shared" si="4067"/>
        <v>46387</v>
      </c>
      <c r="CQ343" s="164">
        <f t="shared" si="4068"/>
        <v>0</v>
      </c>
    </row>
    <row r="344" s="86" customFormat="1" ht="24" customHeight="1" outlineLevel="4" spans="1:95">
      <c r="A344" s="125"/>
      <c r="B344" s="126"/>
      <c r="C344" s="127"/>
      <c r="D344" s="125"/>
      <c r="E344" s="126"/>
      <c r="F344" s="126"/>
      <c r="G344" s="126"/>
      <c r="H344" s="128"/>
      <c r="I344" s="128"/>
      <c r="J344" s="128">
        <f t="shared" si="3853"/>
        <v>0</v>
      </c>
      <c r="K344" s="128">
        <f t="shared" si="4069"/>
        <v>4</v>
      </c>
      <c r="L344" s="153"/>
      <c r="M344" s="154">
        <f>IFERROR(VLOOKUP($L344,'2-2 引出数据_合同数据仓库'!$B$2:$BP$10000,3,FALSE),0)</f>
        <v>0</v>
      </c>
      <c r="N344" s="128"/>
      <c r="O344" s="154">
        <f>IFERROR(VLOOKUP((LEFT(VLOOKUP($L344,'2-2 引出数据_合同数据仓库'!$B$2:$BP$10000,64,FALSE),15)&amp;(RIGHT(VLOOKUP($L344,'2-2 引出数据_合同数据仓库'!$B$2:$BP$10000,64,FALSE),4)+1)),'2-2 引出数据_合同数据仓库'!$B$2:$BP$10000,3,FALSE),0)</f>
        <v>0</v>
      </c>
      <c r="P344" s="128"/>
      <c r="Q344" s="128">
        <f>IFERROR(VLOOKUP($L344,'2-2 引出数据_合同数据仓库'!$B$2:$BP$10000,28,FALSE),0)</f>
        <v>0</v>
      </c>
      <c r="R344" s="128">
        <f>IFERROR(VLOOKUP($L344,'2-2 引出数据_合同数据仓库'!$B$2:$BP$10000,29,FALSE),0)</f>
        <v>0</v>
      </c>
      <c r="S344" s="128">
        <f>IFERROR(VLOOKUP($L344,'2-2 引出数据_合同数据仓库'!$B$2:$BP$10000,4,FALSE),0)</f>
        <v>0</v>
      </c>
      <c r="T344" s="128"/>
      <c r="U344" s="128">
        <f>IFERROR(VLOOKUP($L344,'2-2 引出数据_合同数据仓库'!$B$2:$BP$10000,15,FALSE),0)</f>
        <v>0</v>
      </c>
      <c r="V344" s="128">
        <f t="shared" si="3998"/>
        <v>0</v>
      </c>
      <c r="W344" s="128"/>
      <c r="X344" s="160">
        <v>45658</v>
      </c>
      <c r="Y344" s="160">
        <f t="shared" si="3999"/>
        <v>45688</v>
      </c>
      <c r="Z344" s="164">
        <f t="shared" si="4000"/>
        <v>0</v>
      </c>
      <c r="AA344" s="160">
        <f t="shared" si="4001"/>
        <v>45689</v>
      </c>
      <c r="AB344" s="160">
        <f t="shared" si="4002"/>
        <v>45716</v>
      </c>
      <c r="AC344" s="164">
        <f t="shared" si="4003"/>
        <v>0</v>
      </c>
      <c r="AD344" s="160">
        <f t="shared" si="4004"/>
        <v>45717</v>
      </c>
      <c r="AE344" s="160">
        <f t="shared" si="4005"/>
        <v>45747</v>
      </c>
      <c r="AF344" s="164">
        <f t="shared" si="4006"/>
        <v>0</v>
      </c>
      <c r="AG344" s="160">
        <f t="shared" si="4007"/>
        <v>45748</v>
      </c>
      <c r="AH344" s="160">
        <f t="shared" si="4008"/>
        <v>45777</v>
      </c>
      <c r="AI344" s="164">
        <f t="shared" si="4009"/>
        <v>0</v>
      </c>
      <c r="AJ344" s="160">
        <f t="shared" si="4010"/>
        <v>45778</v>
      </c>
      <c r="AK344" s="160">
        <f t="shared" si="4011"/>
        <v>45808</v>
      </c>
      <c r="AL344" s="164">
        <f t="shared" si="4012"/>
        <v>0</v>
      </c>
      <c r="AM344" s="160">
        <f t="shared" si="4013"/>
        <v>45809</v>
      </c>
      <c r="AN344" s="160">
        <f t="shared" si="4014"/>
        <v>45838</v>
      </c>
      <c r="AO344" s="164">
        <f t="shared" si="4015"/>
        <v>0</v>
      </c>
      <c r="AP344" s="160">
        <f t="shared" si="4016"/>
        <v>45839</v>
      </c>
      <c r="AQ344" s="160">
        <f t="shared" si="4017"/>
        <v>45869</v>
      </c>
      <c r="AR344" s="164">
        <f t="shared" si="4018"/>
        <v>0</v>
      </c>
      <c r="AS344" s="160">
        <f t="shared" si="4019"/>
        <v>45870</v>
      </c>
      <c r="AT344" s="160">
        <f t="shared" si="4020"/>
        <v>45900</v>
      </c>
      <c r="AU344" s="164">
        <f t="shared" si="4021"/>
        <v>0</v>
      </c>
      <c r="AV344" s="160">
        <f t="shared" si="4022"/>
        <v>45901</v>
      </c>
      <c r="AW344" s="160">
        <f t="shared" si="4023"/>
        <v>45930</v>
      </c>
      <c r="AX344" s="164">
        <f t="shared" si="4024"/>
        <v>0</v>
      </c>
      <c r="AY344" s="160">
        <f t="shared" si="4025"/>
        <v>45931</v>
      </c>
      <c r="AZ344" s="160">
        <f t="shared" si="4026"/>
        <v>45961</v>
      </c>
      <c r="BA344" s="164">
        <f t="shared" si="4027"/>
        <v>0</v>
      </c>
      <c r="BB344" s="160">
        <f t="shared" si="4028"/>
        <v>45962</v>
      </c>
      <c r="BC344" s="160">
        <f t="shared" si="4029"/>
        <v>45991</v>
      </c>
      <c r="BD344" s="164">
        <f t="shared" si="4030"/>
        <v>0</v>
      </c>
      <c r="BE344" s="160">
        <f t="shared" si="4031"/>
        <v>45992</v>
      </c>
      <c r="BF344" s="160">
        <f t="shared" si="4032"/>
        <v>46022</v>
      </c>
      <c r="BG344" s="164">
        <f t="shared" si="4033"/>
        <v>0</v>
      </c>
      <c r="BH344" s="160">
        <v>46023</v>
      </c>
      <c r="BI344" s="160">
        <f t="shared" si="4034"/>
        <v>46053</v>
      </c>
      <c r="BJ344" s="164">
        <f t="shared" si="4035"/>
        <v>0</v>
      </c>
      <c r="BK344" s="160">
        <f t="shared" si="4036"/>
        <v>46054</v>
      </c>
      <c r="BL344" s="160">
        <f t="shared" si="4037"/>
        <v>46081</v>
      </c>
      <c r="BM344" s="164">
        <f t="shared" si="4038"/>
        <v>0</v>
      </c>
      <c r="BN344" s="160">
        <f t="shared" si="4039"/>
        <v>46082</v>
      </c>
      <c r="BO344" s="160">
        <f t="shared" si="4040"/>
        <v>46112</v>
      </c>
      <c r="BP344" s="164">
        <f t="shared" si="4041"/>
        <v>0</v>
      </c>
      <c r="BQ344" s="160">
        <f t="shared" si="4042"/>
        <v>46113</v>
      </c>
      <c r="BR344" s="160">
        <f t="shared" si="4043"/>
        <v>46142</v>
      </c>
      <c r="BS344" s="164">
        <f t="shared" si="4044"/>
        <v>0</v>
      </c>
      <c r="BT344" s="160">
        <f t="shared" si="4045"/>
        <v>46143</v>
      </c>
      <c r="BU344" s="160">
        <f t="shared" si="4046"/>
        <v>46173</v>
      </c>
      <c r="BV344" s="164">
        <f t="shared" si="4047"/>
        <v>0</v>
      </c>
      <c r="BW344" s="160">
        <f t="shared" si="4048"/>
        <v>46174</v>
      </c>
      <c r="BX344" s="160">
        <f t="shared" si="4049"/>
        <v>46203</v>
      </c>
      <c r="BY344" s="164">
        <f t="shared" si="4050"/>
        <v>0</v>
      </c>
      <c r="BZ344" s="160">
        <f t="shared" si="4051"/>
        <v>46204</v>
      </c>
      <c r="CA344" s="160">
        <f t="shared" si="4052"/>
        <v>46234</v>
      </c>
      <c r="CB344" s="164">
        <f t="shared" si="4053"/>
        <v>0</v>
      </c>
      <c r="CC344" s="160">
        <f t="shared" si="4054"/>
        <v>46235</v>
      </c>
      <c r="CD344" s="160">
        <f t="shared" si="4055"/>
        <v>46265</v>
      </c>
      <c r="CE344" s="164">
        <f t="shared" si="4056"/>
        <v>0</v>
      </c>
      <c r="CF344" s="160">
        <f t="shared" si="4057"/>
        <v>46266</v>
      </c>
      <c r="CG344" s="160">
        <f t="shared" si="4058"/>
        <v>46295</v>
      </c>
      <c r="CH344" s="164">
        <f t="shared" si="4059"/>
        <v>0</v>
      </c>
      <c r="CI344" s="160">
        <f t="shared" si="4060"/>
        <v>46296</v>
      </c>
      <c r="CJ344" s="160">
        <f t="shared" si="4061"/>
        <v>46326</v>
      </c>
      <c r="CK344" s="164">
        <f t="shared" si="4062"/>
        <v>0</v>
      </c>
      <c r="CL344" s="160">
        <f t="shared" si="4063"/>
        <v>46327</v>
      </c>
      <c r="CM344" s="160">
        <f t="shared" si="4064"/>
        <v>46356</v>
      </c>
      <c r="CN344" s="164">
        <f t="shared" si="4065"/>
        <v>0</v>
      </c>
      <c r="CO344" s="160">
        <f t="shared" si="4066"/>
        <v>46357</v>
      </c>
      <c r="CP344" s="160">
        <f t="shared" si="4067"/>
        <v>46387</v>
      </c>
      <c r="CQ344" s="164">
        <f t="shared" si="4068"/>
        <v>0</v>
      </c>
    </row>
    <row r="345" s="86" customFormat="1" ht="24" customHeight="1" outlineLevel="4" spans="1:95">
      <c r="A345" s="129" t="s">
        <v>2806</v>
      </c>
      <c r="B345" s="130"/>
      <c r="C345" s="130"/>
      <c r="D345" s="130"/>
      <c r="E345" s="130"/>
      <c r="F345" s="130"/>
      <c r="G345" s="131"/>
      <c r="H345" s="132"/>
      <c r="I345" s="132"/>
      <c r="J345" s="132"/>
      <c r="K345" s="132"/>
      <c r="L345" s="155"/>
      <c r="M345" s="155"/>
      <c r="N345" s="132"/>
      <c r="O345" s="132"/>
      <c r="P345" s="132"/>
      <c r="Q345" s="132"/>
      <c r="R345" s="132"/>
      <c r="S345" s="132"/>
      <c r="T345" s="132"/>
      <c r="U345" s="132"/>
      <c r="V345" s="132"/>
      <c r="W345" s="132"/>
      <c r="X345" s="132"/>
      <c r="Y345" s="132"/>
      <c r="Z345" s="132"/>
      <c r="AA345" s="132"/>
      <c r="AB345" s="132"/>
      <c r="AC345" s="132"/>
      <c r="AD345" s="132"/>
      <c r="AE345" s="132"/>
      <c r="AF345" s="132"/>
      <c r="AG345" s="132"/>
      <c r="AH345" s="132"/>
      <c r="AI345" s="132"/>
      <c r="AJ345" s="132"/>
      <c r="AK345" s="132"/>
      <c r="AL345" s="132"/>
      <c r="AM345" s="132"/>
      <c r="AN345" s="132"/>
      <c r="AO345" s="132"/>
      <c r="AP345" s="132"/>
      <c r="AQ345" s="132"/>
      <c r="AR345" s="132"/>
      <c r="AS345" s="132"/>
      <c r="AT345" s="132"/>
      <c r="AU345" s="132"/>
      <c r="AV345" s="132"/>
      <c r="AW345" s="132"/>
      <c r="AX345" s="132"/>
      <c r="AY345" s="132"/>
      <c r="AZ345" s="132"/>
      <c r="BA345" s="132"/>
      <c r="BB345" s="132"/>
      <c r="BC345" s="132"/>
      <c r="BD345" s="132"/>
      <c r="BE345" s="132"/>
      <c r="BF345" s="132"/>
      <c r="BG345" s="132"/>
      <c r="BH345" s="132"/>
      <c r="BI345" s="132"/>
      <c r="BJ345" s="132"/>
      <c r="BK345" s="132"/>
      <c r="BL345" s="132"/>
      <c r="BM345" s="132"/>
      <c r="BN345" s="132"/>
      <c r="BO345" s="132"/>
      <c r="BP345" s="132"/>
      <c r="BQ345" s="132"/>
      <c r="BR345" s="132"/>
      <c r="BS345" s="132"/>
      <c r="BT345" s="132"/>
      <c r="BU345" s="132"/>
      <c r="BV345" s="132"/>
      <c r="BW345" s="132"/>
      <c r="BX345" s="132"/>
      <c r="BY345" s="132"/>
      <c r="BZ345" s="132"/>
      <c r="CA345" s="132"/>
      <c r="CB345" s="132"/>
      <c r="CC345" s="132"/>
      <c r="CD345" s="132"/>
      <c r="CE345" s="132"/>
      <c r="CF345" s="132"/>
      <c r="CG345" s="132"/>
      <c r="CH345" s="132"/>
      <c r="CI345" s="132"/>
      <c r="CJ345" s="132"/>
      <c r="CK345" s="132"/>
      <c r="CL345" s="132"/>
      <c r="CM345" s="132"/>
      <c r="CN345" s="132"/>
      <c r="CO345" s="132"/>
      <c r="CP345" s="132"/>
      <c r="CQ345" s="132"/>
    </row>
    <row r="346" ht="24" customHeight="1" outlineLevel="3" spans="1:95">
      <c r="A346" s="121"/>
      <c r="B346" s="122" t="s">
        <v>784</v>
      </c>
      <c r="C346" s="123" t="s">
        <v>1278</v>
      </c>
      <c r="D346" s="121" t="s">
        <v>1279</v>
      </c>
      <c r="E346" s="122"/>
      <c r="F346" s="122"/>
      <c r="G346" s="122"/>
      <c r="H346" s="124">
        <f>X346+AA346+AD346+AG346+AJ346+AM346+AP346+AS346+AV346+AY346+BB346+BE346</f>
        <v>0</v>
      </c>
      <c r="I346" s="124">
        <f>Y346+AB346+AE346+AH346+AK346+AN346+AQ346+AT346+AW346+AZ346+BC346+BF346</f>
        <v>0</v>
      </c>
      <c r="J346" s="124">
        <f t="shared" si="3853"/>
        <v>0</v>
      </c>
      <c r="K346" s="124"/>
      <c r="L346" s="152"/>
      <c r="M346" s="152"/>
      <c r="N346" s="124"/>
      <c r="O346" s="124"/>
      <c r="P346" s="124"/>
      <c r="Q346" s="124"/>
      <c r="R346" s="124"/>
      <c r="S346" s="124"/>
      <c r="T346" s="124"/>
      <c r="U346" s="124"/>
      <c r="V346" s="124"/>
      <c r="W346" s="124"/>
      <c r="X346" s="124">
        <f>VLOOKUP($C346,'1 预算编制表单'!$C:$BJ,27,FALSE)</f>
        <v>0</v>
      </c>
      <c r="Y346" s="124">
        <f>X346-Z346</f>
        <v>0</v>
      </c>
      <c r="Z346" s="124">
        <f>SUM(Z347:Z354)</f>
        <v>0</v>
      </c>
      <c r="AA346" s="124">
        <f>VLOOKUP($C346,'1 预算编制表单'!$C:$BJ,30,FALSE)</f>
        <v>0</v>
      </c>
      <c r="AB346" s="124">
        <f>AA346-AC346</f>
        <v>0</v>
      </c>
      <c r="AC346" s="124">
        <f>SUM(AC347:AC354)</f>
        <v>0</v>
      </c>
      <c r="AD346" s="124">
        <f>VLOOKUP($C346,'1 预算编制表单'!$C:$BJ,33,FALSE)</f>
        <v>0</v>
      </c>
      <c r="AE346" s="124">
        <f>AD346-AF346</f>
        <v>0</v>
      </c>
      <c r="AF346" s="124">
        <f>SUM(AF347:AF354)</f>
        <v>0</v>
      </c>
      <c r="AG346" s="124">
        <f>VLOOKUP($C346,'1 预算编制表单'!$C:$BJ,36,FALSE)</f>
        <v>0</v>
      </c>
      <c r="AH346" s="124">
        <f>AG346-AI346</f>
        <v>0</v>
      </c>
      <c r="AI346" s="124">
        <f>SUM(AI347:AI354)</f>
        <v>0</v>
      </c>
      <c r="AJ346" s="124">
        <f>VLOOKUP($C346,'1 预算编制表单'!$C:$BJ,39,FALSE)</f>
        <v>0</v>
      </c>
      <c r="AK346" s="124">
        <f>AJ346-AL346</f>
        <v>0</v>
      </c>
      <c r="AL346" s="124">
        <f>SUM(AL347:AL354)</f>
        <v>0</v>
      </c>
      <c r="AM346" s="124">
        <f>VLOOKUP($C346,'1 预算编制表单'!$C:$BJ,42,FALSE)</f>
        <v>0</v>
      </c>
      <c r="AN346" s="124">
        <f>AM346-AO346</f>
        <v>0</v>
      </c>
      <c r="AO346" s="124">
        <f>SUM(AO347:AO354)</f>
        <v>0</v>
      </c>
      <c r="AP346" s="124">
        <f>VLOOKUP($C346,'1 预算编制表单'!$C:$BJ,45,FALSE)</f>
        <v>0</v>
      </c>
      <c r="AQ346" s="124">
        <f>AP346-AR346</f>
        <v>0</v>
      </c>
      <c r="AR346" s="124">
        <f>SUM(AR347:AR354)</f>
        <v>0</v>
      </c>
      <c r="AS346" s="124">
        <f>VLOOKUP($C346,'1 预算编制表单'!$C:$BJ,48,FALSE)</f>
        <v>0</v>
      </c>
      <c r="AT346" s="124">
        <f>AS346-AU346</f>
        <v>0</v>
      </c>
      <c r="AU346" s="124">
        <f>SUM(AU347:AU354)</f>
        <v>0</v>
      </c>
      <c r="AV346" s="124">
        <f>VLOOKUP($C346,'1 预算编制表单'!$C:$BJ,51,FALSE)</f>
        <v>0</v>
      </c>
      <c r="AW346" s="124">
        <f>AV346-AX346</f>
        <v>0</v>
      </c>
      <c r="AX346" s="124">
        <f>SUM(AX347:AX354)</f>
        <v>0</v>
      </c>
      <c r="AY346" s="124">
        <f>VLOOKUP($C346,'1 预算编制表单'!$C:$BJ,54,FALSE)</f>
        <v>0</v>
      </c>
      <c r="AZ346" s="124">
        <f>AY346-BA346</f>
        <v>0</v>
      </c>
      <c r="BA346" s="124">
        <f>SUM(BA347:BA354)</f>
        <v>0</v>
      </c>
      <c r="BB346" s="124">
        <f>VLOOKUP($C346,'1 预算编制表单'!$C:$BJ,57,FALSE)</f>
        <v>0</v>
      </c>
      <c r="BC346" s="124">
        <f>BB346-BD346</f>
        <v>0</v>
      </c>
      <c r="BD346" s="124">
        <f>SUM(BD347:BD354)</f>
        <v>0</v>
      </c>
      <c r="BE346" s="124">
        <f>VLOOKUP($C346,'1 预算编制表单'!$C:$BJ,60,FALSE)</f>
        <v>0</v>
      </c>
      <c r="BF346" s="124">
        <f>BE346-BG346</f>
        <v>0</v>
      </c>
      <c r="BG346" s="124">
        <f>SUM(BG347:BG354)</f>
        <v>0</v>
      </c>
      <c r="BH346" s="124">
        <f>VLOOKUP($C346,'1 预算编制表单'!$C:$BJ,27,FALSE)</f>
        <v>0</v>
      </c>
      <c r="BI346" s="124">
        <f>BH346-BJ346</f>
        <v>0</v>
      </c>
      <c r="BJ346" s="124">
        <f>SUM(BJ347:BJ354)</f>
        <v>0</v>
      </c>
      <c r="BK346" s="124">
        <f>VLOOKUP($C346,'1 预算编制表单'!$C:$BJ,30,FALSE)</f>
        <v>0</v>
      </c>
      <c r="BL346" s="124">
        <f>BK346-BM346</f>
        <v>0</v>
      </c>
      <c r="BM346" s="124">
        <f>SUM(BM347:BM354)</f>
        <v>0</v>
      </c>
      <c r="BN346" s="124">
        <f>VLOOKUP($C346,'1 预算编制表单'!$C:$BJ,33,FALSE)</f>
        <v>0</v>
      </c>
      <c r="BO346" s="124">
        <f>BN346-BP346</f>
        <v>0</v>
      </c>
      <c r="BP346" s="124">
        <f>SUM(BP347:BP354)</f>
        <v>0</v>
      </c>
      <c r="BQ346" s="124">
        <f>VLOOKUP($C346,'1 预算编制表单'!$C:$BJ,36,FALSE)</f>
        <v>0</v>
      </c>
      <c r="BR346" s="124">
        <f>BQ346-BS346</f>
        <v>0</v>
      </c>
      <c r="BS346" s="124">
        <f>SUM(BS347:BS354)</f>
        <v>0</v>
      </c>
      <c r="BT346" s="124">
        <f>VLOOKUP($C346,'1 预算编制表单'!$C:$BJ,39,FALSE)</f>
        <v>0</v>
      </c>
      <c r="BU346" s="124">
        <f>BT346-BV346</f>
        <v>0</v>
      </c>
      <c r="BV346" s="124">
        <f>SUM(BV347:BV354)</f>
        <v>0</v>
      </c>
      <c r="BW346" s="124">
        <f>VLOOKUP($C346,'1 预算编制表单'!$C:$BJ,42,FALSE)</f>
        <v>0</v>
      </c>
      <c r="BX346" s="124">
        <f>BW346-BY346</f>
        <v>0</v>
      </c>
      <c r="BY346" s="124">
        <f>SUM(BY347:BY354)</f>
        <v>0</v>
      </c>
      <c r="BZ346" s="124">
        <f>VLOOKUP($C346,'1 预算编制表单'!$C:$BJ,45,FALSE)</f>
        <v>0</v>
      </c>
      <c r="CA346" s="124">
        <f>BZ346-CB346</f>
        <v>0</v>
      </c>
      <c r="CB346" s="124">
        <f>SUM(CB347:CB354)</f>
        <v>0</v>
      </c>
      <c r="CC346" s="124">
        <f>VLOOKUP($C346,'1 预算编制表单'!$C:$BJ,48,FALSE)</f>
        <v>0</v>
      </c>
      <c r="CD346" s="124">
        <f>CC346-CE346</f>
        <v>0</v>
      </c>
      <c r="CE346" s="124">
        <f>SUM(CE347:CE354)</f>
        <v>0</v>
      </c>
      <c r="CF346" s="124">
        <f>VLOOKUP($C346,'1 预算编制表单'!$C:$BJ,51,FALSE)</f>
        <v>0</v>
      </c>
      <c r="CG346" s="124">
        <f>CF346-CH346</f>
        <v>0</v>
      </c>
      <c r="CH346" s="124">
        <f>SUM(CH347:CH354)</f>
        <v>0</v>
      </c>
      <c r="CI346" s="124">
        <f>VLOOKUP($C346,'1 预算编制表单'!$C:$BJ,54,FALSE)</f>
        <v>0</v>
      </c>
      <c r="CJ346" s="124">
        <f>CI346-CK346</f>
        <v>0</v>
      </c>
      <c r="CK346" s="124">
        <f>SUM(CK347:CK354)</f>
        <v>0</v>
      </c>
      <c r="CL346" s="124">
        <f>VLOOKUP($C346,'1 预算编制表单'!$C:$BJ,57,FALSE)</f>
        <v>0</v>
      </c>
      <c r="CM346" s="124">
        <f>CL346-CN346</f>
        <v>0</v>
      </c>
      <c r="CN346" s="124">
        <f>SUM(CN347:CN354)</f>
        <v>0</v>
      </c>
      <c r="CO346" s="124">
        <f>VLOOKUP($C346,'1 预算编制表单'!$C:$BJ,60,FALSE)</f>
        <v>0</v>
      </c>
      <c r="CP346" s="124">
        <f>CO346-CQ346</f>
        <v>0</v>
      </c>
      <c r="CQ346" s="124">
        <f>SUM(CQ347:CQ354)</f>
        <v>0</v>
      </c>
    </row>
    <row r="347" s="86" customFormat="1" ht="24" customHeight="1" outlineLevel="4" spans="1:95">
      <c r="A347" s="125"/>
      <c r="B347" s="126"/>
      <c r="C347" s="127" t="s">
        <v>56</v>
      </c>
      <c r="D347" s="125" t="s">
        <v>2823</v>
      </c>
      <c r="E347" s="126"/>
      <c r="F347" s="126"/>
      <c r="G347" s="126"/>
      <c r="H347" s="128"/>
      <c r="I347" s="128"/>
      <c r="J347" s="128">
        <f t="shared" si="3853"/>
        <v>0</v>
      </c>
      <c r="K347" s="128"/>
      <c r="L347" s="158"/>
      <c r="M347" s="154"/>
      <c r="N347" s="128"/>
      <c r="O347" s="154"/>
      <c r="P347" s="128"/>
      <c r="Q347" s="128"/>
      <c r="R347" s="128"/>
      <c r="S347" s="128"/>
      <c r="T347" s="128"/>
      <c r="U347" s="128"/>
      <c r="V347" s="128"/>
      <c r="W347" s="128"/>
      <c r="X347" s="161"/>
      <c r="Y347" s="161"/>
      <c r="Z347" s="137">
        <f>报销单计算表!B16</f>
        <v>0</v>
      </c>
      <c r="AA347" s="161"/>
      <c r="AB347" s="161"/>
      <c r="AC347" s="137">
        <f>报销单计算表!C16</f>
        <v>0</v>
      </c>
      <c r="AD347" s="161"/>
      <c r="AE347" s="161"/>
      <c r="AF347" s="137">
        <f>报销单计算表!D16</f>
        <v>0</v>
      </c>
      <c r="AG347" s="161"/>
      <c r="AH347" s="161"/>
      <c r="AI347" s="137">
        <f>报销单计算表!E16</f>
        <v>0</v>
      </c>
      <c r="AJ347" s="161"/>
      <c r="AK347" s="161"/>
      <c r="AL347" s="137">
        <f>报销单计算表!F16</f>
        <v>0</v>
      </c>
      <c r="AM347" s="161"/>
      <c r="AN347" s="161"/>
      <c r="AO347" s="137">
        <f>报销单计算表!G16</f>
        <v>0</v>
      </c>
      <c r="AP347" s="161"/>
      <c r="AQ347" s="161"/>
      <c r="AR347" s="137">
        <f>报销单计算表!H16</f>
        <v>0</v>
      </c>
      <c r="AS347" s="161"/>
      <c r="AT347" s="161"/>
      <c r="AU347" s="137">
        <f>报销单计算表!I16</f>
        <v>0</v>
      </c>
      <c r="AV347" s="161"/>
      <c r="AW347" s="161"/>
      <c r="AX347" s="137">
        <f>报销单计算表!J16</f>
        <v>0</v>
      </c>
      <c r="AY347" s="161"/>
      <c r="AZ347" s="161"/>
      <c r="BA347" s="137">
        <f>报销单计算表!K16</f>
        <v>0</v>
      </c>
      <c r="BB347" s="161"/>
      <c r="BC347" s="161"/>
      <c r="BD347" s="137">
        <f>报销单计算表!L16</f>
        <v>0</v>
      </c>
      <c r="BE347" s="161"/>
      <c r="BF347" s="161"/>
      <c r="BG347" s="137">
        <f>报销单计算表!M16</f>
        <v>0</v>
      </c>
      <c r="BH347" s="161"/>
      <c r="BI347" s="161"/>
      <c r="BJ347" s="137"/>
      <c r="BK347" s="161"/>
      <c r="BL347" s="161"/>
      <c r="BM347" s="137"/>
      <c r="BN347" s="161"/>
      <c r="BO347" s="161"/>
      <c r="BP347" s="137"/>
      <c r="BQ347" s="161"/>
      <c r="BR347" s="161"/>
      <c r="BS347" s="137"/>
      <c r="BT347" s="161"/>
      <c r="BU347" s="161"/>
      <c r="BV347" s="137"/>
      <c r="BW347" s="161"/>
      <c r="BX347" s="161"/>
      <c r="BY347" s="137"/>
      <c r="BZ347" s="161"/>
      <c r="CA347" s="161"/>
      <c r="CB347" s="137"/>
      <c r="CC347" s="161"/>
      <c r="CD347" s="161"/>
      <c r="CE347" s="137"/>
      <c r="CF347" s="161"/>
      <c r="CG347" s="161"/>
      <c r="CH347" s="137"/>
      <c r="CI347" s="161"/>
      <c r="CJ347" s="161"/>
      <c r="CK347" s="137"/>
      <c r="CL347" s="161"/>
      <c r="CM347" s="161"/>
      <c r="CN347" s="137"/>
      <c r="CO347" s="161"/>
      <c r="CP347" s="161"/>
      <c r="CQ347" s="137"/>
    </row>
    <row r="348" s="86" customFormat="1" ht="24" customHeight="1" outlineLevel="4" spans="1:95">
      <c r="A348" s="125"/>
      <c r="B348" s="126"/>
      <c r="C348" s="127"/>
      <c r="D348" s="125"/>
      <c r="E348" s="126"/>
      <c r="F348" s="126"/>
      <c r="G348" s="126"/>
      <c r="H348" s="128"/>
      <c r="I348" s="128"/>
      <c r="J348" s="128">
        <f t="shared" si="3853"/>
        <v>0</v>
      </c>
      <c r="K348" s="128">
        <f t="shared" ref="K348:K349" si="4070">K347+1</f>
        <v>1</v>
      </c>
      <c r="L348" s="153"/>
      <c r="M348" s="154">
        <f>IFERROR(VLOOKUP($L348,'2-2 引出数据_合同数据仓库'!$B$2:$BP$10000,3,FALSE),0)</f>
        <v>0</v>
      </c>
      <c r="N348" s="128"/>
      <c r="O348" s="154">
        <f>IFERROR(VLOOKUP((LEFT(VLOOKUP($L348,'2-2 引出数据_合同数据仓库'!$B$2:$BP$10000,64,FALSE),15)&amp;(RIGHT(VLOOKUP($L348,'2-2 引出数据_合同数据仓库'!$B$2:$BP$10000,64,FALSE),4)+1)),'2-2 引出数据_合同数据仓库'!$B$2:$BP$10000,3,FALSE),0)</f>
        <v>0</v>
      </c>
      <c r="P348" s="128"/>
      <c r="Q348" s="128">
        <f>IFERROR(VLOOKUP($L348,'2-2 引出数据_合同数据仓库'!$B$2:$BP$10000,28,FALSE),0)</f>
        <v>0</v>
      </c>
      <c r="R348" s="128">
        <f>IFERROR(VLOOKUP($L348,'2-2 引出数据_合同数据仓库'!$B$2:$BP$10000,29,FALSE),0)</f>
        <v>0</v>
      </c>
      <c r="S348" s="128">
        <f>IFERROR(VLOOKUP($L348,'2-2 引出数据_合同数据仓库'!$B$2:$BP$10000,4,FALSE),0)</f>
        <v>0</v>
      </c>
      <c r="T348" s="128"/>
      <c r="U348" s="128">
        <f>IFERROR(VLOOKUP($L348,'2-2 引出数据_合同数据仓库'!$B$2:$BP$10000,15,FALSE),0)</f>
        <v>0</v>
      </c>
      <c r="V348" s="128">
        <f t="shared" ref="V348:V353" si="4071">U348/(S348-R348+1)*365</f>
        <v>0</v>
      </c>
      <c r="W348" s="128"/>
      <c r="X348" s="160">
        <v>45658</v>
      </c>
      <c r="Y348" s="160">
        <f t="shared" ref="Y348:Y353" si="4072">X348+30</f>
        <v>45688</v>
      </c>
      <c r="Z348" s="164">
        <f t="shared" ref="Z348:Z353" si="4073">IFERROR(IF(($R348-Y348)&gt;=0,0,IF(($S348-X348)&lt;0,0,IF(AND(($S348-Y348)&gt;0,(X348-$R348)&gt;0),$V348/365*(Y348-X348+1),IF(AND(($S348-Y348)&lt;=0,(X348-$R348)&gt;0),$V348/365*($S348-X348+1),$V348/365*(Y348-$R348+1))))),0)</f>
        <v>0</v>
      </c>
      <c r="AA348" s="160">
        <f t="shared" ref="AA348:AA353" si="4074">Y348+1</f>
        <v>45689</v>
      </c>
      <c r="AB348" s="160">
        <f t="shared" ref="AB348:AB353" si="4075">AA348+27</f>
        <v>45716</v>
      </c>
      <c r="AC348" s="164">
        <f t="shared" ref="AC348:AC353" si="4076">IFERROR(IF(($R348-AB348)&gt;=0,0,IF(($S348-AA348)&lt;0,0,IF(AND(($S348-AB348)&gt;0,(AA348-$R348)&gt;0),$V348/365*(AB348-AA348+1),IF(AND(($S348-AB348)&lt;=0,(AA348-$R348)&gt;0),$V348/365*($S348-AA348+1),$V348/365*(AB348-$R348+1))))),0)</f>
        <v>0</v>
      </c>
      <c r="AD348" s="160">
        <f t="shared" ref="AD348:AD353" si="4077">AB348+1</f>
        <v>45717</v>
      </c>
      <c r="AE348" s="160">
        <f t="shared" ref="AE348:AE353" si="4078">AD348+30</f>
        <v>45747</v>
      </c>
      <c r="AF348" s="164">
        <f t="shared" ref="AF348:AF353" si="4079">IFERROR(IF(($R348-AE348)&gt;=0,0,IF(($S348-AD348)&lt;0,0,IF(AND(($S348-AE348)&gt;0,(AD348-$R348)&gt;0),$V348/365*(AE348-AD348+1),IF(AND(($S348-AE348)&lt;=0,(AD348-$R348)&gt;0),$V348/365*($S348-AD348+1),$V348/365*(AE348-$R348+1))))),0)</f>
        <v>0</v>
      </c>
      <c r="AG348" s="160">
        <f t="shared" ref="AG348:AG353" si="4080">AE348+1</f>
        <v>45748</v>
      </c>
      <c r="AH348" s="160">
        <f t="shared" ref="AH348:AH353" si="4081">AG348+29</f>
        <v>45777</v>
      </c>
      <c r="AI348" s="164">
        <f t="shared" ref="AI348:AI353" si="4082">IFERROR(IF(($R348-AH348)&gt;=0,0,IF(($S348-AG348)&lt;0,0,IF(AND(($S348-AH348)&gt;0,(AG348-$R348)&gt;0),$V348/365*(AH348-AG348+1),IF(AND(($S348-AH348)&lt;=0,(AG348-$R348)&gt;0),$V348/365*($S348-AG348+1),$V348/365*(AH348-$R348+1))))),0)</f>
        <v>0</v>
      </c>
      <c r="AJ348" s="160">
        <f t="shared" ref="AJ348:AJ353" si="4083">AH348+1</f>
        <v>45778</v>
      </c>
      <c r="AK348" s="160">
        <f t="shared" ref="AK348:AK353" si="4084">AJ348+30</f>
        <v>45808</v>
      </c>
      <c r="AL348" s="164">
        <f t="shared" ref="AL348:AL353" si="4085">IFERROR(IF(($R348-AK348)&gt;=0,0,IF(($S348-AJ348)&lt;0,0,IF(AND(($S348-AK348)&gt;0,(AJ348-$R348)&gt;0),$V348/365*(AK348-AJ348+1),IF(AND(($S348-AK348)&lt;=0,(AJ348-$R348)&gt;0),$V348/365*($S348-AJ348+1),$V348/365*(AK348-$R348+1))))),0)</f>
        <v>0</v>
      </c>
      <c r="AM348" s="160">
        <f t="shared" ref="AM348:AM353" si="4086">AK348+1</f>
        <v>45809</v>
      </c>
      <c r="AN348" s="160">
        <f t="shared" ref="AN348:AN353" si="4087">AM348+29</f>
        <v>45838</v>
      </c>
      <c r="AO348" s="164">
        <f t="shared" ref="AO348:AO353" si="4088">IFERROR(IF(($R348-AN348)&gt;=0,0,IF(($S348-AM348)&lt;0,0,IF(AND(($S348-AN348)&gt;0,(AM348-$R348)&gt;0),$V348/365*(AN348-AM348+1),IF(AND(($S348-AN348)&lt;=0,(AM348-$R348)&gt;0),$V348/365*($S348-AM348+1),$V348/365*(AN348-$R348+1))))),0)</f>
        <v>0</v>
      </c>
      <c r="AP348" s="160">
        <f t="shared" ref="AP348:AP353" si="4089">AN348+1</f>
        <v>45839</v>
      </c>
      <c r="AQ348" s="160">
        <f t="shared" ref="AQ348:AQ353" si="4090">AP348+30</f>
        <v>45869</v>
      </c>
      <c r="AR348" s="164">
        <f t="shared" ref="AR348:AR353" si="4091">IFERROR(IF(($R348-AQ348)&gt;=0,0,IF(($S348-AP348)&lt;0,0,IF(AND(($S348-AQ348)&gt;0,(AP348-$R348)&gt;0),$V348/365*(AQ348-AP348+1),IF(AND(($S348-AQ348)&lt;=0,(AP348-$R348)&gt;0),$V348/365*($S348-AP348+1),$V348/365*(AQ348-$R348+1))))),0)</f>
        <v>0</v>
      </c>
      <c r="AS348" s="160">
        <f t="shared" ref="AS348:AS353" si="4092">AQ348+1</f>
        <v>45870</v>
      </c>
      <c r="AT348" s="160">
        <f t="shared" ref="AT348:AT353" si="4093">AS348+30</f>
        <v>45900</v>
      </c>
      <c r="AU348" s="164">
        <f t="shared" ref="AU348:AU353" si="4094">IFERROR(IF(($R348-AT348)&gt;=0,0,IF(($S348-AS348)&lt;0,0,IF(AND(($S348-AT348)&gt;0,(AS348-$R348)&gt;0),$V348/365*(AT348-AS348+1),IF(AND(($S348-AT348)&lt;=0,(AS348-$R348)&gt;0),$V348/365*($S348-AS348+1),$V348/365*(AT348-$R348+1))))),0)</f>
        <v>0</v>
      </c>
      <c r="AV348" s="160">
        <f t="shared" ref="AV348:AV353" si="4095">AT348+1</f>
        <v>45901</v>
      </c>
      <c r="AW348" s="160">
        <f t="shared" ref="AW348:AW353" si="4096">AV348+29</f>
        <v>45930</v>
      </c>
      <c r="AX348" s="164">
        <f t="shared" ref="AX348:AX353" si="4097">IFERROR(IF(($R348-AW348)&gt;=0,0,IF(($S348-AV348)&lt;0,0,IF(AND(($S348-AW348)&gt;0,(AV348-$R348)&gt;0),$V348/365*(AW348-AV348+1),IF(AND(($S348-AW348)&lt;=0,(AV348-$R348)&gt;0),$V348/365*($S348-AV348+1),$V348/365*(AW348-$R348+1))))),0)</f>
        <v>0</v>
      </c>
      <c r="AY348" s="160">
        <f t="shared" ref="AY348:AY353" si="4098">AW348+1</f>
        <v>45931</v>
      </c>
      <c r="AZ348" s="160">
        <f t="shared" ref="AZ348:AZ353" si="4099">AY348+30</f>
        <v>45961</v>
      </c>
      <c r="BA348" s="164">
        <f t="shared" ref="BA348:BA353" si="4100">IFERROR(IF(($R348-AZ348)&gt;=0,0,IF(($S348-AY348)&lt;0,0,IF(AND(($S348-AZ348)&gt;0,(AY348-$R348)&gt;0),$V348/365*(AZ348-AY348+1),IF(AND(($S348-AZ348)&lt;=0,(AY348-$R348)&gt;0),$V348/365*($S348-AY348+1),$V348/365*(AZ348-$R348+1))))),0)</f>
        <v>0</v>
      </c>
      <c r="BB348" s="160">
        <f t="shared" ref="BB348:BB353" si="4101">AZ348+1</f>
        <v>45962</v>
      </c>
      <c r="BC348" s="160">
        <f t="shared" ref="BC348:BC353" si="4102">BB348+29</f>
        <v>45991</v>
      </c>
      <c r="BD348" s="164">
        <f t="shared" ref="BD348:BD353" si="4103">IFERROR(IF(($R348-BC348)&gt;=0,0,IF(($S348-BB348)&lt;0,0,IF(AND(($S348-BC348)&gt;0,(BB348-$R348)&gt;0),$V348/365*(BC348-BB348+1),IF(AND(($S348-BC348)&lt;=0,(BB348-$R348)&gt;0),$V348/365*($S348-BB348+1),$V348/365*(BC348-$R348+1))))),0)</f>
        <v>0</v>
      </c>
      <c r="BE348" s="160">
        <f t="shared" ref="BE348:BE353" si="4104">BC348+1</f>
        <v>45992</v>
      </c>
      <c r="BF348" s="160">
        <f t="shared" ref="BF348:BF353" si="4105">BE348+30</f>
        <v>46022</v>
      </c>
      <c r="BG348" s="164">
        <f t="shared" ref="BG348:BG353" si="4106">IFERROR(IF(($R348-BF348)&gt;=0,0,IF(($S348-BE348)&lt;0,0,IF(AND(($S348-BF348)&gt;0,(BE348-$R348)&gt;0),$V348/365*(BF348-BE348+1),IF(AND(($S348-BF348)&lt;=0,(BE348-$R348)&gt;0),$V348/365*($S348-BE348+1),$V348/365*(BF348-$R348+1))))),0)</f>
        <v>0</v>
      </c>
      <c r="BH348" s="160">
        <v>46023</v>
      </c>
      <c r="BI348" s="160">
        <f t="shared" ref="BI348:BI353" si="4107">BH348+30</f>
        <v>46053</v>
      </c>
      <c r="BJ348" s="164">
        <f t="shared" ref="BJ348:BJ353" si="4108">IFERROR(IF(($R348-BI348)&gt;=0,0,IF(($S348-BH348)&lt;0,0,IF(AND(($S348-BI348)&gt;0,(BH348-$R348)&gt;0),$V348/365*(BI348-BH348+1),IF(AND(($S348-BI348)&lt;=0,(BH348-$R348)&gt;0),$V348/365*($S348-BH348+1),$V348/365*(BI348-$R348+1))))),0)</f>
        <v>0</v>
      </c>
      <c r="BK348" s="160">
        <f t="shared" ref="BK348:BK353" si="4109">BI348+1</f>
        <v>46054</v>
      </c>
      <c r="BL348" s="160">
        <f t="shared" ref="BL348:BL353" si="4110">BK348+27</f>
        <v>46081</v>
      </c>
      <c r="BM348" s="164">
        <f t="shared" ref="BM348:BM353" si="4111">IFERROR(IF(($R348-BL348)&gt;=0,0,IF(($S348-BK348)&lt;0,0,IF(AND(($S348-BL348)&gt;0,(BK348-$R348)&gt;0),$V348/365*(BL348-BK348+1),IF(AND(($S348-BL348)&lt;=0,(BK348-$R348)&gt;0),$V348/365*($S348-BK348+1),$V348/365*(BL348-$R348+1))))),0)</f>
        <v>0</v>
      </c>
      <c r="BN348" s="160">
        <f t="shared" ref="BN348:BN353" si="4112">BL348+1</f>
        <v>46082</v>
      </c>
      <c r="BO348" s="160">
        <f t="shared" ref="BO348:BO353" si="4113">BN348+30</f>
        <v>46112</v>
      </c>
      <c r="BP348" s="164">
        <f t="shared" ref="BP348:BP353" si="4114">IFERROR(IF(($R348-BO348)&gt;=0,0,IF(($S348-BN348)&lt;0,0,IF(AND(($S348-BO348)&gt;0,(BN348-$R348)&gt;0),$V348/365*(BO348-BN348+1),IF(AND(($S348-BO348)&lt;=0,(BN348-$R348)&gt;0),$V348/365*($S348-BN348+1),$V348/365*(BO348-$R348+1))))),0)</f>
        <v>0</v>
      </c>
      <c r="BQ348" s="160">
        <f t="shared" ref="BQ348:BQ353" si="4115">BO348+1</f>
        <v>46113</v>
      </c>
      <c r="BR348" s="160">
        <f t="shared" ref="BR348:BR353" si="4116">BQ348+29</f>
        <v>46142</v>
      </c>
      <c r="BS348" s="164">
        <f t="shared" ref="BS348:BS353" si="4117">IFERROR(IF(($R348-BR348)&gt;=0,0,IF(($S348-BQ348)&lt;0,0,IF(AND(($S348-BR348)&gt;0,(BQ348-$R348)&gt;0),$V348/365*(BR348-BQ348+1),IF(AND(($S348-BR348)&lt;=0,(BQ348-$R348)&gt;0),$V348/365*($S348-BQ348+1),$V348/365*(BR348-$R348+1))))),0)</f>
        <v>0</v>
      </c>
      <c r="BT348" s="160">
        <f t="shared" ref="BT348:BT353" si="4118">BR348+1</f>
        <v>46143</v>
      </c>
      <c r="BU348" s="160">
        <f t="shared" ref="BU348:BU353" si="4119">BT348+30</f>
        <v>46173</v>
      </c>
      <c r="BV348" s="164">
        <f t="shared" ref="BV348:BV353" si="4120">IFERROR(IF(($R348-BU348)&gt;=0,0,IF(($S348-BT348)&lt;0,0,IF(AND(($S348-BU348)&gt;0,(BT348-$R348)&gt;0),$V348/365*(BU348-BT348+1),IF(AND(($S348-BU348)&lt;=0,(BT348-$R348)&gt;0),$V348/365*($S348-BT348+1),$V348/365*(BU348-$R348+1))))),0)</f>
        <v>0</v>
      </c>
      <c r="BW348" s="160">
        <f t="shared" ref="BW348:BW353" si="4121">BU348+1</f>
        <v>46174</v>
      </c>
      <c r="BX348" s="160">
        <f t="shared" ref="BX348:BX353" si="4122">BW348+29</f>
        <v>46203</v>
      </c>
      <c r="BY348" s="164">
        <f t="shared" ref="BY348:BY353" si="4123">IFERROR(IF(($R348-BX348)&gt;=0,0,IF(($S348-BW348)&lt;0,0,IF(AND(($S348-BX348)&gt;0,(BW348-$R348)&gt;0),$V348/365*(BX348-BW348+1),IF(AND(($S348-BX348)&lt;=0,(BW348-$R348)&gt;0),$V348/365*($S348-BW348+1),$V348/365*(BX348-$R348+1))))),0)</f>
        <v>0</v>
      </c>
      <c r="BZ348" s="160">
        <f t="shared" ref="BZ348:BZ353" si="4124">BX348+1</f>
        <v>46204</v>
      </c>
      <c r="CA348" s="160">
        <f t="shared" ref="CA348:CA353" si="4125">BZ348+30</f>
        <v>46234</v>
      </c>
      <c r="CB348" s="164">
        <f t="shared" ref="CB348:CB353" si="4126">IFERROR(IF(($R348-CA348)&gt;=0,0,IF(($S348-BZ348)&lt;0,0,IF(AND(($S348-CA348)&gt;0,(BZ348-$R348)&gt;0),$V348/365*(CA348-BZ348+1),IF(AND(($S348-CA348)&lt;=0,(BZ348-$R348)&gt;0),$V348/365*($S348-BZ348+1),$V348/365*(CA348-$R348+1))))),0)</f>
        <v>0</v>
      </c>
      <c r="CC348" s="160">
        <f t="shared" ref="CC348:CC353" si="4127">CA348+1</f>
        <v>46235</v>
      </c>
      <c r="CD348" s="160">
        <f t="shared" ref="CD348:CD353" si="4128">CC348+30</f>
        <v>46265</v>
      </c>
      <c r="CE348" s="164">
        <f t="shared" ref="CE348:CE353" si="4129">IFERROR(IF(($R348-CD348)&gt;=0,0,IF(($S348-CC348)&lt;0,0,IF(AND(($S348-CD348)&gt;0,(CC348-$R348)&gt;0),$V348/365*(CD348-CC348+1),IF(AND(($S348-CD348)&lt;=0,(CC348-$R348)&gt;0),$V348/365*($S348-CC348+1),$V348/365*(CD348-$R348+1))))),0)</f>
        <v>0</v>
      </c>
      <c r="CF348" s="160">
        <f t="shared" ref="CF348:CF353" si="4130">CD348+1</f>
        <v>46266</v>
      </c>
      <c r="CG348" s="160">
        <f t="shared" ref="CG348:CG353" si="4131">CF348+29</f>
        <v>46295</v>
      </c>
      <c r="CH348" s="164">
        <f t="shared" ref="CH348:CH353" si="4132">IFERROR(IF(($R348-CG348)&gt;=0,0,IF(($S348-CF348)&lt;0,0,IF(AND(($S348-CG348)&gt;0,(CF348-$R348)&gt;0),$V348/365*(CG348-CF348+1),IF(AND(($S348-CG348)&lt;=0,(CF348-$R348)&gt;0),$V348/365*($S348-CF348+1),$V348/365*(CG348-$R348+1))))),0)</f>
        <v>0</v>
      </c>
      <c r="CI348" s="160">
        <f t="shared" ref="CI348:CI353" si="4133">CG348+1</f>
        <v>46296</v>
      </c>
      <c r="CJ348" s="160">
        <f t="shared" ref="CJ348:CJ353" si="4134">CI348+30</f>
        <v>46326</v>
      </c>
      <c r="CK348" s="164">
        <f t="shared" ref="CK348:CK353" si="4135">IFERROR(IF(($R348-CJ348)&gt;=0,0,IF(($S348-CI348)&lt;0,0,IF(AND(($S348-CJ348)&gt;0,(CI348-$R348)&gt;0),$V348/365*(CJ348-CI348+1),IF(AND(($S348-CJ348)&lt;=0,(CI348-$R348)&gt;0),$V348/365*($S348-CI348+1),$V348/365*(CJ348-$R348+1))))),0)</f>
        <v>0</v>
      </c>
      <c r="CL348" s="160">
        <f t="shared" ref="CL348:CL353" si="4136">CJ348+1</f>
        <v>46327</v>
      </c>
      <c r="CM348" s="160">
        <f t="shared" ref="CM348:CM353" si="4137">CL348+29</f>
        <v>46356</v>
      </c>
      <c r="CN348" s="164">
        <f t="shared" ref="CN348:CN353" si="4138">IFERROR(IF(($R348-CM348)&gt;=0,0,IF(($S348-CL348)&lt;0,0,IF(AND(($S348-CM348)&gt;0,(CL348-$R348)&gt;0),$V348/365*(CM348-CL348+1),IF(AND(($S348-CM348)&lt;=0,(CL348-$R348)&gt;0),$V348/365*($S348-CL348+1),$V348/365*(CM348-$R348+1))))),0)</f>
        <v>0</v>
      </c>
      <c r="CO348" s="160">
        <f t="shared" ref="CO348:CO353" si="4139">CM348+1</f>
        <v>46357</v>
      </c>
      <c r="CP348" s="160">
        <f t="shared" ref="CP348:CP353" si="4140">CO348+30</f>
        <v>46387</v>
      </c>
      <c r="CQ348" s="164">
        <f t="shared" ref="CQ348:CQ353" si="4141">IFERROR(IF(($R348-CP348)&gt;=0,0,IF(($S348-CO348)&lt;0,0,IF(AND(($S348-CP348)&gt;0,(CO348-$R348)&gt;0),$V348/365*(CP348-CO348+1),IF(AND(($S348-CP348)&lt;=0,(CO348-$R348)&gt;0),$V348/365*($S348-CO348+1),$V348/365*(CP348-$R348+1))))),0)</f>
        <v>0</v>
      </c>
    </row>
    <row r="349" s="86" customFormat="1" ht="24" customHeight="1" outlineLevel="4" spans="1:95">
      <c r="A349" s="125"/>
      <c r="B349" s="126"/>
      <c r="C349" s="127"/>
      <c r="D349" s="125"/>
      <c r="E349" s="126"/>
      <c r="F349" s="126"/>
      <c r="G349" s="126"/>
      <c r="H349" s="128"/>
      <c r="I349" s="128"/>
      <c r="J349" s="128">
        <f t="shared" si="3853"/>
        <v>0</v>
      </c>
      <c r="K349" s="128">
        <f t="shared" si="4070"/>
        <v>2</v>
      </c>
      <c r="L349" s="153"/>
      <c r="M349" s="154">
        <f>IFERROR(VLOOKUP($L349,'2-2 引出数据_合同数据仓库'!$B$2:$BP$10000,3,FALSE),0)</f>
        <v>0</v>
      </c>
      <c r="N349" s="128"/>
      <c r="O349" s="154">
        <f>IFERROR(VLOOKUP((LEFT(VLOOKUP($L349,'2-2 引出数据_合同数据仓库'!$B$2:$BP$10000,64,FALSE),15)&amp;(RIGHT(VLOOKUP($L349,'2-2 引出数据_合同数据仓库'!$B$2:$BP$10000,64,FALSE),4)+1)),'2-2 引出数据_合同数据仓库'!$B$2:$BP$10000,3,FALSE),0)</f>
        <v>0</v>
      </c>
      <c r="P349" s="128"/>
      <c r="Q349" s="128">
        <f>IFERROR(VLOOKUP($L349,'2-2 引出数据_合同数据仓库'!$B$2:$BP$10000,28,FALSE),0)</f>
        <v>0</v>
      </c>
      <c r="R349" s="128">
        <f>IFERROR(VLOOKUP($L349,'2-2 引出数据_合同数据仓库'!$B$2:$BP$10000,29,FALSE),0)</f>
        <v>0</v>
      </c>
      <c r="S349" s="128">
        <f>IFERROR(VLOOKUP($L349,'2-2 引出数据_合同数据仓库'!$B$2:$BP$10000,4,FALSE),0)</f>
        <v>0</v>
      </c>
      <c r="T349" s="128"/>
      <c r="U349" s="128">
        <f>IFERROR(VLOOKUP($L349,'2-2 引出数据_合同数据仓库'!$B$2:$BP$10000,15,FALSE),0)</f>
        <v>0</v>
      </c>
      <c r="V349" s="128">
        <f t="shared" si="4071"/>
        <v>0</v>
      </c>
      <c r="W349" s="128"/>
      <c r="X349" s="160">
        <v>45658</v>
      </c>
      <c r="Y349" s="160">
        <f t="shared" si="4072"/>
        <v>45688</v>
      </c>
      <c r="Z349" s="164">
        <f t="shared" si="4073"/>
        <v>0</v>
      </c>
      <c r="AA349" s="160">
        <f t="shared" si="4074"/>
        <v>45689</v>
      </c>
      <c r="AB349" s="160">
        <f t="shared" si="4075"/>
        <v>45716</v>
      </c>
      <c r="AC349" s="164">
        <f t="shared" si="4076"/>
        <v>0</v>
      </c>
      <c r="AD349" s="160">
        <f t="shared" si="4077"/>
        <v>45717</v>
      </c>
      <c r="AE349" s="160">
        <f t="shared" si="4078"/>
        <v>45747</v>
      </c>
      <c r="AF349" s="164">
        <f t="shared" si="4079"/>
        <v>0</v>
      </c>
      <c r="AG349" s="160">
        <f t="shared" si="4080"/>
        <v>45748</v>
      </c>
      <c r="AH349" s="160">
        <f t="shared" si="4081"/>
        <v>45777</v>
      </c>
      <c r="AI349" s="164">
        <f t="shared" si="4082"/>
        <v>0</v>
      </c>
      <c r="AJ349" s="160">
        <f t="shared" si="4083"/>
        <v>45778</v>
      </c>
      <c r="AK349" s="160">
        <f t="shared" si="4084"/>
        <v>45808</v>
      </c>
      <c r="AL349" s="164">
        <f t="shared" si="4085"/>
        <v>0</v>
      </c>
      <c r="AM349" s="160">
        <f t="shared" si="4086"/>
        <v>45809</v>
      </c>
      <c r="AN349" s="160">
        <f t="shared" si="4087"/>
        <v>45838</v>
      </c>
      <c r="AO349" s="164">
        <f t="shared" si="4088"/>
        <v>0</v>
      </c>
      <c r="AP349" s="160">
        <f t="shared" si="4089"/>
        <v>45839</v>
      </c>
      <c r="AQ349" s="160">
        <f t="shared" si="4090"/>
        <v>45869</v>
      </c>
      <c r="AR349" s="164">
        <f t="shared" si="4091"/>
        <v>0</v>
      </c>
      <c r="AS349" s="160">
        <f t="shared" si="4092"/>
        <v>45870</v>
      </c>
      <c r="AT349" s="160">
        <f t="shared" si="4093"/>
        <v>45900</v>
      </c>
      <c r="AU349" s="164">
        <f t="shared" si="4094"/>
        <v>0</v>
      </c>
      <c r="AV349" s="160">
        <f t="shared" si="4095"/>
        <v>45901</v>
      </c>
      <c r="AW349" s="160">
        <f t="shared" si="4096"/>
        <v>45930</v>
      </c>
      <c r="AX349" s="164">
        <f t="shared" si="4097"/>
        <v>0</v>
      </c>
      <c r="AY349" s="160">
        <f t="shared" si="4098"/>
        <v>45931</v>
      </c>
      <c r="AZ349" s="160">
        <f t="shared" si="4099"/>
        <v>45961</v>
      </c>
      <c r="BA349" s="164">
        <f t="shared" si="4100"/>
        <v>0</v>
      </c>
      <c r="BB349" s="160">
        <f t="shared" si="4101"/>
        <v>45962</v>
      </c>
      <c r="BC349" s="160">
        <f t="shared" si="4102"/>
        <v>45991</v>
      </c>
      <c r="BD349" s="164">
        <f t="shared" si="4103"/>
        <v>0</v>
      </c>
      <c r="BE349" s="160">
        <f t="shared" si="4104"/>
        <v>45992</v>
      </c>
      <c r="BF349" s="160">
        <f t="shared" si="4105"/>
        <v>46022</v>
      </c>
      <c r="BG349" s="164">
        <f t="shared" si="4106"/>
        <v>0</v>
      </c>
      <c r="BH349" s="160">
        <v>46023</v>
      </c>
      <c r="BI349" s="160">
        <f t="shared" si="4107"/>
        <v>46053</v>
      </c>
      <c r="BJ349" s="164">
        <f t="shared" si="4108"/>
        <v>0</v>
      </c>
      <c r="BK349" s="160">
        <f t="shared" si="4109"/>
        <v>46054</v>
      </c>
      <c r="BL349" s="160">
        <f t="shared" si="4110"/>
        <v>46081</v>
      </c>
      <c r="BM349" s="164">
        <f t="shared" si="4111"/>
        <v>0</v>
      </c>
      <c r="BN349" s="160">
        <f t="shared" si="4112"/>
        <v>46082</v>
      </c>
      <c r="BO349" s="160">
        <f t="shared" si="4113"/>
        <v>46112</v>
      </c>
      <c r="BP349" s="164">
        <f t="shared" si="4114"/>
        <v>0</v>
      </c>
      <c r="BQ349" s="160">
        <f t="shared" si="4115"/>
        <v>46113</v>
      </c>
      <c r="BR349" s="160">
        <f t="shared" si="4116"/>
        <v>46142</v>
      </c>
      <c r="BS349" s="164">
        <f t="shared" si="4117"/>
        <v>0</v>
      </c>
      <c r="BT349" s="160">
        <f t="shared" si="4118"/>
        <v>46143</v>
      </c>
      <c r="BU349" s="160">
        <f t="shared" si="4119"/>
        <v>46173</v>
      </c>
      <c r="BV349" s="164">
        <f t="shared" si="4120"/>
        <v>0</v>
      </c>
      <c r="BW349" s="160">
        <f t="shared" si="4121"/>
        <v>46174</v>
      </c>
      <c r="BX349" s="160">
        <f t="shared" si="4122"/>
        <v>46203</v>
      </c>
      <c r="BY349" s="164">
        <f t="shared" si="4123"/>
        <v>0</v>
      </c>
      <c r="BZ349" s="160">
        <f t="shared" si="4124"/>
        <v>46204</v>
      </c>
      <c r="CA349" s="160">
        <f t="shared" si="4125"/>
        <v>46234</v>
      </c>
      <c r="CB349" s="164">
        <f t="shared" si="4126"/>
        <v>0</v>
      </c>
      <c r="CC349" s="160">
        <f t="shared" si="4127"/>
        <v>46235</v>
      </c>
      <c r="CD349" s="160">
        <f t="shared" si="4128"/>
        <v>46265</v>
      </c>
      <c r="CE349" s="164">
        <f t="shared" si="4129"/>
        <v>0</v>
      </c>
      <c r="CF349" s="160">
        <f t="shared" si="4130"/>
        <v>46266</v>
      </c>
      <c r="CG349" s="160">
        <f t="shared" si="4131"/>
        <v>46295</v>
      </c>
      <c r="CH349" s="164">
        <f t="shared" si="4132"/>
        <v>0</v>
      </c>
      <c r="CI349" s="160">
        <f t="shared" si="4133"/>
        <v>46296</v>
      </c>
      <c r="CJ349" s="160">
        <f t="shared" si="4134"/>
        <v>46326</v>
      </c>
      <c r="CK349" s="164">
        <f t="shared" si="4135"/>
        <v>0</v>
      </c>
      <c r="CL349" s="160">
        <f t="shared" si="4136"/>
        <v>46327</v>
      </c>
      <c r="CM349" s="160">
        <f t="shared" si="4137"/>
        <v>46356</v>
      </c>
      <c r="CN349" s="164">
        <f t="shared" si="4138"/>
        <v>0</v>
      </c>
      <c r="CO349" s="160">
        <f t="shared" si="4139"/>
        <v>46357</v>
      </c>
      <c r="CP349" s="160">
        <f t="shared" si="4140"/>
        <v>46387</v>
      </c>
      <c r="CQ349" s="164">
        <f t="shared" si="4141"/>
        <v>0</v>
      </c>
    </row>
    <row r="350" s="86" customFormat="1" ht="24" customHeight="1" outlineLevel="4" spans="1:95">
      <c r="A350" s="125"/>
      <c r="B350" s="126"/>
      <c r="C350" s="127"/>
      <c r="D350" s="125"/>
      <c r="E350" s="126"/>
      <c r="F350" s="126"/>
      <c r="G350" s="126"/>
      <c r="H350" s="128"/>
      <c r="I350" s="128"/>
      <c r="J350" s="128">
        <f t="shared" ref="J350:J352" si="4142">Z350+AC350+AF350+AI350+AL350+AO350+AR350+AU350+AX350+BA350+BD350+BG350</f>
        <v>0</v>
      </c>
      <c r="K350" s="128">
        <f>K348+1</f>
        <v>2</v>
      </c>
      <c r="L350" s="153"/>
      <c r="M350" s="154">
        <f>IFERROR(VLOOKUP($L350,'2-2 引出数据_合同数据仓库'!$B$2:$BP$10000,3,FALSE),0)</f>
        <v>0</v>
      </c>
      <c r="N350" s="128"/>
      <c r="O350" s="154">
        <f>IFERROR(VLOOKUP((LEFT(VLOOKUP($L350,'2-2 引出数据_合同数据仓库'!$B$2:$BP$10000,64,FALSE),15)&amp;(RIGHT(VLOOKUP($L350,'2-2 引出数据_合同数据仓库'!$B$2:$BP$10000,64,FALSE),4)+1)),'2-2 引出数据_合同数据仓库'!$B$2:$BP$10000,3,FALSE),0)</f>
        <v>0</v>
      </c>
      <c r="P350" s="128"/>
      <c r="Q350" s="128">
        <f>IFERROR(VLOOKUP($L350,'2-2 引出数据_合同数据仓库'!$B$2:$BP$10000,28,FALSE),0)</f>
        <v>0</v>
      </c>
      <c r="R350" s="128">
        <f>IFERROR(VLOOKUP($L350,'2-2 引出数据_合同数据仓库'!$B$2:$BP$10000,29,FALSE),0)</f>
        <v>0</v>
      </c>
      <c r="S350" s="128">
        <f>IFERROR(VLOOKUP($L350,'2-2 引出数据_合同数据仓库'!$B$2:$BP$10000,4,FALSE),0)</f>
        <v>0</v>
      </c>
      <c r="T350" s="128"/>
      <c r="U350" s="128">
        <f>IFERROR(VLOOKUP($L350,'2-2 引出数据_合同数据仓库'!$B$2:$BP$10000,15,FALSE),0)</f>
        <v>0</v>
      </c>
      <c r="V350" s="128">
        <f t="shared" ref="V350:V352" si="4143">U350/(S350-R350+1)*365</f>
        <v>0</v>
      </c>
      <c r="W350" s="128"/>
      <c r="X350" s="160">
        <v>45658</v>
      </c>
      <c r="Y350" s="160">
        <f t="shared" ref="Y350:Y352" si="4144">X350+30</f>
        <v>45688</v>
      </c>
      <c r="Z350" s="164">
        <f t="shared" ref="Z350:Z352" si="4145">IFERROR(IF(($R350-Y350)&gt;=0,0,IF(($S350-X350)&lt;0,0,IF(AND(($S350-Y350)&gt;0,(X350-$R350)&gt;0),$V350/365*(Y350-X350+1),IF(AND(($S350-Y350)&lt;=0,(X350-$R350)&gt;0),$V350/365*($S350-X350+1),$V350/365*(Y350-$R350+1))))),0)</f>
        <v>0</v>
      </c>
      <c r="AA350" s="160">
        <f t="shared" ref="AA350:AA352" si="4146">Y350+1</f>
        <v>45689</v>
      </c>
      <c r="AB350" s="160">
        <f t="shared" ref="AB350:AB352" si="4147">AA350+27</f>
        <v>45716</v>
      </c>
      <c r="AC350" s="164">
        <f t="shared" ref="AC350:AC352" si="4148">IFERROR(IF(($R350-AB350)&gt;=0,0,IF(($S350-AA350)&lt;0,0,IF(AND(($S350-AB350)&gt;0,(AA350-$R350)&gt;0),$V350/365*(AB350-AA350+1),IF(AND(($S350-AB350)&lt;=0,(AA350-$R350)&gt;0),$V350/365*($S350-AA350+1),$V350/365*(AB350-$R350+1))))),0)</f>
        <v>0</v>
      </c>
      <c r="AD350" s="160">
        <f t="shared" ref="AD350:AD352" si="4149">AB350+1</f>
        <v>45717</v>
      </c>
      <c r="AE350" s="160">
        <f t="shared" ref="AE350:AE352" si="4150">AD350+30</f>
        <v>45747</v>
      </c>
      <c r="AF350" s="164">
        <f t="shared" ref="AF350:AF352" si="4151">IFERROR(IF(($R350-AE350)&gt;=0,0,IF(($S350-AD350)&lt;0,0,IF(AND(($S350-AE350)&gt;0,(AD350-$R350)&gt;0),$V350/365*(AE350-AD350+1),IF(AND(($S350-AE350)&lt;=0,(AD350-$R350)&gt;0),$V350/365*($S350-AD350+1),$V350/365*(AE350-$R350+1))))),0)</f>
        <v>0</v>
      </c>
      <c r="AG350" s="160">
        <f t="shared" ref="AG350:AG352" si="4152">AE350+1</f>
        <v>45748</v>
      </c>
      <c r="AH350" s="160">
        <f t="shared" ref="AH350:AH352" si="4153">AG350+29</f>
        <v>45777</v>
      </c>
      <c r="AI350" s="164">
        <f t="shared" ref="AI350:AI352" si="4154">IFERROR(IF(($R350-AH350)&gt;=0,0,IF(($S350-AG350)&lt;0,0,IF(AND(($S350-AH350)&gt;0,(AG350-$R350)&gt;0),$V350/365*(AH350-AG350+1),IF(AND(($S350-AH350)&lt;=0,(AG350-$R350)&gt;0),$V350/365*($S350-AG350+1),$V350/365*(AH350-$R350+1))))),0)</f>
        <v>0</v>
      </c>
      <c r="AJ350" s="160">
        <f t="shared" ref="AJ350:AJ352" si="4155">AH350+1</f>
        <v>45778</v>
      </c>
      <c r="AK350" s="160">
        <f t="shared" ref="AK350:AK352" si="4156">AJ350+30</f>
        <v>45808</v>
      </c>
      <c r="AL350" s="164">
        <f t="shared" ref="AL350:AL352" si="4157">IFERROR(IF(($R350-AK350)&gt;=0,0,IF(($S350-AJ350)&lt;0,0,IF(AND(($S350-AK350)&gt;0,(AJ350-$R350)&gt;0),$V350/365*(AK350-AJ350+1),IF(AND(($S350-AK350)&lt;=0,(AJ350-$R350)&gt;0),$V350/365*($S350-AJ350+1),$V350/365*(AK350-$R350+1))))),0)</f>
        <v>0</v>
      </c>
      <c r="AM350" s="160">
        <f t="shared" ref="AM350:AM352" si="4158">AK350+1</f>
        <v>45809</v>
      </c>
      <c r="AN350" s="160">
        <f t="shared" ref="AN350:AN352" si="4159">AM350+29</f>
        <v>45838</v>
      </c>
      <c r="AO350" s="164">
        <f t="shared" ref="AO350:AO352" si="4160">IFERROR(IF(($R350-AN350)&gt;=0,0,IF(($S350-AM350)&lt;0,0,IF(AND(($S350-AN350)&gt;0,(AM350-$R350)&gt;0),$V350/365*(AN350-AM350+1),IF(AND(($S350-AN350)&lt;=0,(AM350-$R350)&gt;0),$V350/365*($S350-AM350+1),$V350/365*(AN350-$R350+1))))),0)</f>
        <v>0</v>
      </c>
      <c r="AP350" s="160">
        <f t="shared" ref="AP350:AP352" si="4161">AN350+1</f>
        <v>45839</v>
      </c>
      <c r="AQ350" s="160">
        <f t="shared" ref="AQ350:AQ352" si="4162">AP350+30</f>
        <v>45869</v>
      </c>
      <c r="AR350" s="164">
        <f t="shared" ref="AR350:AR352" si="4163">IFERROR(IF(($R350-AQ350)&gt;=0,0,IF(($S350-AP350)&lt;0,0,IF(AND(($S350-AQ350)&gt;0,(AP350-$R350)&gt;0),$V350/365*(AQ350-AP350+1),IF(AND(($S350-AQ350)&lt;=0,(AP350-$R350)&gt;0),$V350/365*($S350-AP350+1),$V350/365*(AQ350-$R350+1))))),0)</f>
        <v>0</v>
      </c>
      <c r="AS350" s="160">
        <f t="shared" ref="AS350:AS352" si="4164">AQ350+1</f>
        <v>45870</v>
      </c>
      <c r="AT350" s="160">
        <f t="shared" ref="AT350:AT352" si="4165">AS350+30</f>
        <v>45900</v>
      </c>
      <c r="AU350" s="164">
        <f t="shared" ref="AU350:AU352" si="4166">IFERROR(IF(($R350-AT350)&gt;=0,0,IF(($S350-AS350)&lt;0,0,IF(AND(($S350-AT350)&gt;0,(AS350-$R350)&gt;0),$V350/365*(AT350-AS350+1),IF(AND(($S350-AT350)&lt;=0,(AS350-$R350)&gt;0),$V350/365*($S350-AS350+1),$V350/365*(AT350-$R350+1))))),0)</f>
        <v>0</v>
      </c>
      <c r="AV350" s="160">
        <f t="shared" ref="AV350:AV352" si="4167">AT350+1</f>
        <v>45901</v>
      </c>
      <c r="AW350" s="160">
        <f t="shared" ref="AW350:AW352" si="4168">AV350+29</f>
        <v>45930</v>
      </c>
      <c r="AX350" s="164">
        <f t="shared" ref="AX350:AX352" si="4169">IFERROR(IF(($R350-AW350)&gt;=0,0,IF(($S350-AV350)&lt;0,0,IF(AND(($S350-AW350)&gt;0,(AV350-$R350)&gt;0),$V350/365*(AW350-AV350+1),IF(AND(($S350-AW350)&lt;=0,(AV350-$R350)&gt;0),$V350/365*($S350-AV350+1),$V350/365*(AW350-$R350+1))))),0)</f>
        <v>0</v>
      </c>
      <c r="AY350" s="160">
        <f t="shared" ref="AY350:AY352" si="4170">AW350+1</f>
        <v>45931</v>
      </c>
      <c r="AZ350" s="160">
        <f t="shared" ref="AZ350:AZ352" si="4171">AY350+30</f>
        <v>45961</v>
      </c>
      <c r="BA350" s="164">
        <f t="shared" ref="BA350:BA352" si="4172">IFERROR(IF(($R350-AZ350)&gt;=0,0,IF(($S350-AY350)&lt;0,0,IF(AND(($S350-AZ350)&gt;0,(AY350-$R350)&gt;0),$V350/365*(AZ350-AY350+1),IF(AND(($S350-AZ350)&lt;=0,(AY350-$R350)&gt;0),$V350/365*($S350-AY350+1),$V350/365*(AZ350-$R350+1))))),0)</f>
        <v>0</v>
      </c>
      <c r="BB350" s="160">
        <f t="shared" ref="BB350:BB352" si="4173">AZ350+1</f>
        <v>45962</v>
      </c>
      <c r="BC350" s="160">
        <f t="shared" ref="BC350:BC352" si="4174">BB350+29</f>
        <v>45991</v>
      </c>
      <c r="BD350" s="164">
        <f t="shared" ref="BD350:BD352" si="4175">IFERROR(IF(($R350-BC350)&gt;=0,0,IF(($S350-BB350)&lt;0,0,IF(AND(($S350-BC350)&gt;0,(BB350-$R350)&gt;0),$V350/365*(BC350-BB350+1),IF(AND(($S350-BC350)&lt;=0,(BB350-$R350)&gt;0),$V350/365*($S350-BB350+1),$V350/365*(BC350-$R350+1))))),0)</f>
        <v>0</v>
      </c>
      <c r="BE350" s="160">
        <f t="shared" ref="BE350:BE352" si="4176">BC350+1</f>
        <v>45992</v>
      </c>
      <c r="BF350" s="160">
        <f t="shared" ref="BF350:BF352" si="4177">BE350+30</f>
        <v>46022</v>
      </c>
      <c r="BG350" s="164">
        <f t="shared" ref="BG350:BG352" si="4178">IFERROR(IF(($R350-BF350)&gt;=0,0,IF(($S350-BE350)&lt;0,0,IF(AND(($S350-BF350)&gt;0,(BE350-$R350)&gt;0),$V350/365*(BF350-BE350+1),IF(AND(($S350-BF350)&lt;=0,(BE350-$R350)&gt;0),$V350/365*($S350-BE350+1),$V350/365*(BF350-$R350+1))))),0)</f>
        <v>0</v>
      </c>
      <c r="BH350" s="160">
        <v>46023</v>
      </c>
      <c r="BI350" s="160">
        <f t="shared" ref="BI350:BI352" si="4179">BH350+30</f>
        <v>46053</v>
      </c>
      <c r="BJ350" s="164">
        <f t="shared" ref="BJ350:BJ352" si="4180">IFERROR(IF(($R350-BI350)&gt;=0,0,IF(($S350-BH350)&lt;0,0,IF(AND(($S350-BI350)&gt;0,(BH350-$R350)&gt;0),$V350/365*(BI350-BH350+1),IF(AND(($S350-BI350)&lt;=0,(BH350-$R350)&gt;0),$V350/365*($S350-BH350+1),$V350/365*(BI350-$R350+1))))),0)</f>
        <v>0</v>
      </c>
      <c r="BK350" s="160">
        <f t="shared" ref="BK350:BK352" si="4181">BI350+1</f>
        <v>46054</v>
      </c>
      <c r="BL350" s="160">
        <f t="shared" ref="BL350:BL352" si="4182">BK350+27</f>
        <v>46081</v>
      </c>
      <c r="BM350" s="164">
        <f t="shared" ref="BM350:BM352" si="4183">IFERROR(IF(($R350-BL350)&gt;=0,0,IF(($S350-BK350)&lt;0,0,IF(AND(($S350-BL350)&gt;0,(BK350-$R350)&gt;0),$V350/365*(BL350-BK350+1),IF(AND(($S350-BL350)&lt;=0,(BK350-$R350)&gt;0),$V350/365*($S350-BK350+1),$V350/365*(BL350-$R350+1))))),0)</f>
        <v>0</v>
      </c>
      <c r="BN350" s="160">
        <f t="shared" ref="BN350:BN352" si="4184">BL350+1</f>
        <v>46082</v>
      </c>
      <c r="BO350" s="160">
        <f t="shared" ref="BO350:BO352" si="4185">BN350+30</f>
        <v>46112</v>
      </c>
      <c r="BP350" s="164">
        <f t="shared" ref="BP350:BP352" si="4186">IFERROR(IF(($R350-BO350)&gt;=0,0,IF(($S350-BN350)&lt;0,0,IF(AND(($S350-BO350)&gt;0,(BN350-$R350)&gt;0),$V350/365*(BO350-BN350+1),IF(AND(($S350-BO350)&lt;=0,(BN350-$R350)&gt;0),$V350/365*($S350-BN350+1),$V350/365*(BO350-$R350+1))))),0)</f>
        <v>0</v>
      </c>
      <c r="BQ350" s="160">
        <f t="shared" ref="BQ350:BQ352" si="4187">BO350+1</f>
        <v>46113</v>
      </c>
      <c r="BR350" s="160">
        <f t="shared" ref="BR350:BR352" si="4188">BQ350+29</f>
        <v>46142</v>
      </c>
      <c r="BS350" s="164">
        <f t="shared" ref="BS350:BS352" si="4189">IFERROR(IF(($R350-BR350)&gt;=0,0,IF(($S350-BQ350)&lt;0,0,IF(AND(($S350-BR350)&gt;0,(BQ350-$R350)&gt;0),$V350/365*(BR350-BQ350+1),IF(AND(($S350-BR350)&lt;=0,(BQ350-$R350)&gt;0),$V350/365*($S350-BQ350+1),$V350/365*(BR350-$R350+1))))),0)</f>
        <v>0</v>
      </c>
      <c r="BT350" s="160">
        <f t="shared" ref="BT350:BT352" si="4190">BR350+1</f>
        <v>46143</v>
      </c>
      <c r="BU350" s="160">
        <f t="shared" ref="BU350:BU352" si="4191">BT350+30</f>
        <v>46173</v>
      </c>
      <c r="BV350" s="164">
        <f t="shared" ref="BV350:BV352" si="4192">IFERROR(IF(($R350-BU350)&gt;=0,0,IF(($S350-BT350)&lt;0,0,IF(AND(($S350-BU350)&gt;0,(BT350-$R350)&gt;0),$V350/365*(BU350-BT350+1),IF(AND(($S350-BU350)&lt;=0,(BT350-$R350)&gt;0),$V350/365*($S350-BT350+1),$V350/365*(BU350-$R350+1))))),0)</f>
        <v>0</v>
      </c>
      <c r="BW350" s="160">
        <f t="shared" ref="BW350:BW352" si="4193">BU350+1</f>
        <v>46174</v>
      </c>
      <c r="BX350" s="160">
        <f t="shared" ref="BX350:BX352" si="4194">BW350+29</f>
        <v>46203</v>
      </c>
      <c r="BY350" s="164">
        <f t="shared" ref="BY350:BY352" si="4195">IFERROR(IF(($R350-BX350)&gt;=0,0,IF(($S350-BW350)&lt;0,0,IF(AND(($S350-BX350)&gt;0,(BW350-$R350)&gt;0),$V350/365*(BX350-BW350+1),IF(AND(($S350-BX350)&lt;=0,(BW350-$R350)&gt;0),$V350/365*($S350-BW350+1),$V350/365*(BX350-$R350+1))))),0)</f>
        <v>0</v>
      </c>
      <c r="BZ350" s="160">
        <f t="shared" ref="BZ350:BZ352" si="4196">BX350+1</f>
        <v>46204</v>
      </c>
      <c r="CA350" s="160">
        <f t="shared" ref="CA350:CA352" si="4197">BZ350+30</f>
        <v>46234</v>
      </c>
      <c r="CB350" s="164">
        <f t="shared" ref="CB350:CB352" si="4198">IFERROR(IF(($R350-CA350)&gt;=0,0,IF(($S350-BZ350)&lt;0,0,IF(AND(($S350-CA350)&gt;0,(BZ350-$R350)&gt;0),$V350/365*(CA350-BZ350+1),IF(AND(($S350-CA350)&lt;=0,(BZ350-$R350)&gt;0),$V350/365*($S350-BZ350+1),$V350/365*(CA350-$R350+1))))),0)</f>
        <v>0</v>
      </c>
      <c r="CC350" s="160">
        <f t="shared" ref="CC350:CC352" si="4199">CA350+1</f>
        <v>46235</v>
      </c>
      <c r="CD350" s="160">
        <f t="shared" ref="CD350:CD352" si="4200">CC350+30</f>
        <v>46265</v>
      </c>
      <c r="CE350" s="164">
        <f t="shared" ref="CE350:CE352" si="4201">IFERROR(IF(($R350-CD350)&gt;=0,0,IF(($S350-CC350)&lt;0,0,IF(AND(($S350-CD350)&gt;0,(CC350-$R350)&gt;0),$V350/365*(CD350-CC350+1),IF(AND(($S350-CD350)&lt;=0,(CC350-$R350)&gt;0),$V350/365*($S350-CC350+1),$V350/365*(CD350-$R350+1))))),0)</f>
        <v>0</v>
      </c>
      <c r="CF350" s="160">
        <f t="shared" ref="CF350:CF352" si="4202">CD350+1</f>
        <v>46266</v>
      </c>
      <c r="CG350" s="160">
        <f t="shared" ref="CG350:CG352" si="4203">CF350+29</f>
        <v>46295</v>
      </c>
      <c r="CH350" s="164">
        <f t="shared" ref="CH350:CH352" si="4204">IFERROR(IF(($R350-CG350)&gt;=0,0,IF(($S350-CF350)&lt;0,0,IF(AND(($S350-CG350)&gt;0,(CF350-$R350)&gt;0),$V350/365*(CG350-CF350+1),IF(AND(($S350-CG350)&lt;=0,(CF350-$R350)&gt;0),$V350/365*($S350-CF350+1),$V350/365*(CG350-$R350+1))))),0)</f>
        <v>0</v>
      </c>
      <c r="CI350" s="160">
        <f t="shared" ref="CI350:CI352" si="4205">CG350+1</f>
        <v>46296</v>
      </c>
      <c r="CJ350" s="160">
        <f t="shared" ref="CJ350:CJ352" si="4206">CI350+30</f>
        <v>46326</v>
      </c>
      <c r="CK350" s="164">
        <f t="shared" ref="CK350:CK352" si="4207">IFERROR(IF(($R350-CJ350)&gt;=0,0,IF(($S350-CI350)&lt;0,0,IF(AND(($S350-CJ350)&gt;0,(CI350-$R350)&gt;0),$V350/365*(CJ350-CI350+1),IF(AND(($S350-CJ350)&lt;=0,(CI350-$R350)&gt;0),$V350/365*($S350-CI350+1),$V350/365*(CJ350-$R350+1))))),0)</f>
        <v>0</v>
      </c>
      <c r="CL350" s="160">
        <f t="shared" ref="CL350:CL352" si="4208">CJ350+1</f>
        <v>46327</v>
      </c>
      <c r="CM350" s="160">
        <f t="shared" ref="CM350:CM352" si="4209">CL350+29</f>
        <v>46356</v>
      </c>
      <c r="CN350" s="164">
        <f t="shared" ref="CN350:CN352" si="4210">IFERROR(IF(($R350-CM350)&gt;=0,0,IF(($S350-CL350)&lt;0,0,IF(AND(($S350-CM350)&gt;0,(CL350-$R350)&gt;0),$V350/365*(CM350-CL350+1),IF(AND(($S350-CM350)&lt;=0,(CL350-$R350)&gt;0),$V350/365*($S350-CL350+1),$V350/365*(CM350-$R350+1))))),0)</f>
        <v>0</v>
      </c>
      <c r="CO350" s="160">
        <f t="shared" ref="CO350:CO352" si="4211">CM350+1</f>
        <v>46357</v>
      </c>
      <c r="CP350" s="160">
        <f t="shared" ref="CP350:CP352" si="4212">CO350+30</f>
        <v>46387</v>
      </c>
      <c r="CQ350" s="164">
        <f t="shared" ref="CQ350:CQ352" si="4213">IFERROR(IF(($R350-CP350)&gt;=0,0,IF(($S350-CO350)&lt;0,0,IF(AND(($S350-CP350)&gt;0,(CO350-$R350)&gt;0),$V350/365*(CP350-CO350+1),IF(AND(($S350-CP350)&lt;=0,(CO350-$R350)&gt;0),$V350/365*($S350-CO350+1),$V350/365*(CP350-$R350+1))))),0)</f>
        <v>0</v>
      </c>
    </row>
    <row r="351" s="86" customFormat="1" ht="24" customHeight="1" outlineLevel="4" spans="1:95">
      <c r="A351" s="125"/>
      <c r="B351" s="126"/>
      <c r="C351" s="127"/>
      <c r="D351" s="125"/>
      <c r="E351" s="126"/>
      <c r="F351" s="126"/>
      <c r="G351" s="126"/>
      <c r="H351" s="128"/>
      <c r="I351" s="128"/>
      <c r="J351" s="128">
        <f t="shared" si="4142"/>
        <v>0</v>
      </c>
      <c r="K351" s="128">
        <f>K348+1</f>
        <v>2</v>
      </c>
      <c r="L351" s="153"/>
      <c r="M351" s="154">
        <f>IFERROR(VLOOKUP($L351,'2-2 引出数据_合同数据仓库'!$B$2:$BP$10000,3,FALSE),0)</f>
        <v>0</v>
      </c>
      <c r="N351" s="128"/>
      <c r="O351" s="154">
        <f>IFERROR(VLOOKUP((LEFT(VLOOKUP($L351,'2-2 引出数据_合同数据仓库'!$B$2:$BP$10000,64,FALSE),15)&amp;(RIGHT(VLOOKUP($L351,'2-2 引出数据_合同数据仓库'!$B$2:$BP$10000,64,FALSE),4)+1)),'2-2 引出数据_合同数据仓库'!$B$2:$BP$10000,3,FALSE),0)</f>
        <v>0</v>
      </c>
      <c r="P351" s="128"/>
      <c r="Q351" s="128">
        <f>IFERROR(VLOOKUP($L351,'2-2 引出数据_合同数据仓库'!$B$2:$BP$10000,28,FALSE),0)</f>
        <v>0</v>
      </c>
      <c r="R351" s="128">
        <f>IFERROR(VLOOKUP($L351,'2-2 引出数据_合同数据仓库'!$B$2:$BP$10000,29,FALSE),0)</f>
        <v>0</v>
      </c>
      <c r="S351" s="128">
        <f>IFERROR(VLOOKUP($L351,'2-2 引出数据_合同数据仓库'!$B$2:$BP$10000,4,FALSE),0)</f>
        <v>0</v>
      </c>
      <c r="T351" s="128"/>
      <c r="U351" s="128">
        <f>IFERROR(VLOOKUP($L351,'2-2 引出数据_合同数据仓库'!$B$2:$BP$10000,15,FALSE),0)</f>
        <v>0</v>
      </c>
      <c r="V351" s="128">
        <f t="shared" si="4143"/>
        <v>0</v>
      </c>
      <c r="W351" s="128"/>
      <c r="X351" s="160">
        <v>45658</v>
      </c>
      <c r="Y351" s="160">
        <f t="shared" si="4144"/>
        <v>45688</v>
      </c>
      <c r="Z351" s="164">
        <f t="shared" si="4145"/>
        <v>0</v>
      </c>
      <c r="AA351" s="160">
        <f t="shared" si="4146"/>
        <v>45689</v>
      </c>
      <c r="AB351" s="160">
        <f t="shared" si="4147"/>
        <v>45716</v>
      </c>
      <c r="AC351" s="164">
        <f t="shared" si="4148"/>
        <v>0</v>
      </c>
      <c r="AD351" s="160">
        <f t="shared" si="4149"/>
        <v>45717</v>
      </c>
      <c r="AE351" s="160">
        <f t="shared" si="4150"/>
        <v>45747</v>
      </c>
      <c r="AF351" s="164">
        <f t="shared" si="4151"/>
        <v>0</v>
      </c>
      <c r="AG351" s="160">
        <f t="shared" si="4152"/>
        <v>45748</v>
      </c>
      <c r="AH351" s="160">
        <f t="shared" si="4153"/>
        <v>45777</v>
      </c>
      <c r="AI351" s="164">
        <f t="shared" si="4154"/>
        <v>0</v>
      </c>
      <c r="AJ351" s="160">
        <f t="shared" si="4155"/>
        <v>45778</v>
      </c>
      <c r="AK351" s="160">
        <f t="shared" si="4156"/>
        <v>45808</v>
      </c>
      <c r="AL351" s="164">
        <f t="shared" si="4157"/>
        <v>0</v>
      </c>
      <c r="AM351" s="160">
        <f t="shared" si="4158"/>
        <v>45809</v>
      </c>
      <c r="AN351" s="160">
        <f t="shared" si="4159"/>
        <v>45838</v>
      </c>
      <c r="AO351" s="164">
        <f t="shared" si="4160"/>
        <v>0</v>
      </c>
      <c r="AP351" s="160">
        <f t="shared" si="4161"/>
        <v>45839</v>
      </c>
      <c r="AQ351" s="160">
        <f t="shared" si="4162"/>
        <v>45869</v>
      </c>
      <c r="AR351" s="164">
        <f t="shared" si="4163"/>
        <v>0</v>
      </c>
      <c r="AS351" s="160">
        <f t="shared" si="4164"/>
        <v>45870</v>
      </c>
      <c r="AT351" s="160">
        <f t="shared" si="4165"/>
        <v>45900</v>
      </c>
      <c r="AU351" s="164">
        <f t="shared" si="4166"/>
        <v>0</v>
      </c>
      <c r="AV351" s="160">
        <f t="shared" si="4167"/>
        <v>45901</v>
      </c>
      <c r="AW351" s="160">
        <f t="shared" si="4168"/>
        <v>45930</v>
      </c>
      <c r="AX351" s="164">
        <f t="shared" si="4169"/>
        <v>0</v>
      </c>
      <c r="AY351" s="160">
        <f t="shared" si="4170"/>
        <v>45931</v>
      </c>
      <c r="AZ351" s="160">
        <f t="shared" si="4171"/>
        <v>45961</v>
      </c>
      <c r="BA351" s="164">
        <f t="shared" si="4172"/>
        <v>0</v>
      </c>
      <c r="BB351" s="160">
        <f t="shared" si="4173"/>
        <v>45962</v>
      </c>
      <c r="BC351" s="160">
        <f t="shared" si="4174"/>
        <v>45991</v>
      </c>
      <c r="BD351" s="164">
        <f t="shared" si="4175"/>
        <v>0</v>
      </c>
      <c r="BE351" s="160">
        <f t="shared" si="4176"/>
        <v>45992</v>
      </c>
      <c r="BF351" s="160">
        <f t="shared" si="4177"/>
        <v>46022</v>
      </c>
      <c r="BG351" s="164">
        <f t="shared" si="4178"/>
        <v>0</v>
      </c>
      <c r="BH351" s="160">
        <v>46023</v>
      </c>
      <c r="BI351" s="160">
        <f t="shared" si="4179"/>
        <v>46053</v>
      </c>
      <c r="BJ351" s="164">
        <f t="shared" si="4180"/>
        <v>0</v>
      </c>
      <c r="BK351" s="160">
        <f t="shared" si="4181"/>
        <v>46054</v>
      </c>
      <c r="BL351" s="160">
        <f t="shared" si="4182"/>
        <v>46081</v>
      </c>
      <c r="BM351" s="164">
        <f t="shared" si="4183"/>
        <v>0</v>
      </c>
      <c r="BN351" s="160">
        <f t="shared" si="4184"/>
        <v>46082</v>
      </c>
      <c r="BO351" s="160">
        <f t="shared" si="4185"/>
        <v>46112</v>
      </c>
      <c r="BP351" s="164">
        <f t="shared" si="4186"/>
        <v>0</v>
      </c>
      <c r="BQ351" s="160">
        <f t="shared" si="4187"/>
        <v>46113</v>
      </c>
      <c r="BR351" s="160">
        <f t="shared" si="4188"/>
        <v>46142</v>
      </c>
      <c r="BS351" s="164">
        <f t="shared" si="4189"/>
        <v>0</v>
      </c>
      <c r="BT351" s="160">
        <f t="shared" si="4190"/>
        <v>46143</v>
      </c>
      <c r="BU351" s="160">
        <f t="shared" si="4191"/>
        <v>46173</v>
      </c>
      <c r="BV351" s="164">
        <f t="shared" si="4192"/>
        <v>0</v>
      </c>
      <c r="BW351" s="160">
        <f t="shared" si="4193"/>
        <v>46174</v>
      </c>
      <c r="BX351" s="160">
        <f t="shared" si="4194"/>
        <v>46203</v>
      </c>
      <c r="BY351" s="164">
        <f t="shared" si="4195"/>
        <v>0</v>
      </c>
      <c r="BZ351" s="160">
        <f t="shared" si="4196"/>
        <v>46204</v>
      </c>
      <c r="CA351" s="160">
        <f t="shared" si="4197"/>
        <v>46234</v>
      </c>
      <c r="CB351" s="164">
        <f t="shared" si="4198"/>
        <v>0</v>
      </c>
      <c r="CC351" s="160">
        <f t="shared" si="4199"/>
        <v>46235</v>
      </c>
      <c r="CD351" s="160">
        <f t="shared" si="4200"/>
        <v>46265</v>
      </c>
      <c r="CE351" s="164">
        <f t="shared" si="4201"/>
        <v>0</v>
      </c>
      <c r="CF351" s="160">
        <f t="shared" si="4202"/>
        <v>46266</v>
      </c>
      <c r="CG351" s="160">
        <f t="shared" si="4203"/>
        <v>46295</v>
      </c>
      <c r="CH351" s="164">
        <f t="shared" si="4204"/>
        <v>0</v>
      </c>
      <c r="CI351" s="160">
        <f t="shared" si="4205"/>
        <v>46296</v>
      </c>
      <c r="CJ351" s="160">
        <f t="shared" si="4206"/>
        <v>46326</v>
      </c>
      <c r="CK351" s="164">
        <f t="shared" si="4207"/>
        <v>0</v>
      </c>
      <c r="CL351" s="160">
        <f t="shared" si="4208"/>
        <v>46327</v>
      </c>
      <c r="CM351" s="160">
        <f t="shared" si="4209"/>
        <v>46356</v>
      </c>
      <c r="CN351" s="164">
        <f t="shared" si="4210"/>
        <v>0</v>
      </c>
      <c r="CO351" s="160">
        <f t="shared" si="4211"/>
        <v>46357</v>
      </c>
      <c r="CP351" s="160">
        <f t="shared" si="4212"/>
        <v>46387</v>
      </c>
      <c r="CQ351" s="164">
        <f t="shared" si="4213"/>
        <v>0</v>
      </c>
    </row>
    <row r="352" s="86" customFormat="1" ht="24" customHeight="1" outlineLevel="4" spans="1:95">
      <c r="A352" s="125"/>
      <c r="B352" s="126"/>
      <c r="C352" s="127"/>
      <c r="D352" s="125"/>
      <c r="E352" s="126"/>
      <c r="F352" s="126"/>
      <c r="G352" s="126"/>
      <c r="H352" s="128"/>
      <c r="I352" s="128"/>
      <c r="J352" s="128">
        <f t="shared" si="4142"/>
        <v>0</v>
      </c>
      <c r="K352" s="128">
        <f>K348+1</f>
        <v>2</v>
      </c>
      <c r="L352" s="153"/>
      <c r="M352" s="154">
        <f>IFERROR(VLOOKUP($L352,'2-2 引出数据_合同数据仓库'!$B$2:$BP$10000,3,FALSE),0)</f>
        <v>0</v>
      </c>
      <c r="N352" s="128"/>
      <c r="O352" s="154">
        <f>IFERROR(VLOOKUP((LEFT(VLOOKUP($L352,'2-2 引出数据_合同数据仓库'!$B$2:$BP$10000,64,FALSE),15)&amp;(RIGHT(VLOOKUP($L352,'2-2 引出数据_合同数据仓库'!$B$2:$BP$10000,64,FALSE),4)+1)),'2-2 引出数据_合同数据仓库'!$B$2:$BP$10000,3,FALSE),0)</f>
        <v>0</v>
      </c>
      <c r="P352" s="128"/>
      <c r="Q352" s="128">
        <f>IFERROR(VLOOKUP($L352,'2-2 引出数据_合同数据仓库'!$B$2:$BP$10000,28,FALSE),0)</f>
        <v>0</v>
      </c>
      <c r="R352" s="128">
        <f>IFERROR(VLOOKUP($L352,'2-2 引出数据_合同数据仓库'!$B$2:$BP$10000,29,FALSE),0)</f>
        <v>0</v>
      </c>
      <c r="S352" s="128">
        <f>IFERROR(VLOOKUP($L352,'2-2 引出数据_合同数据仓库'!$B$2:$BP$10000,4,FALSE),0)</f>
        <v>0</v>
      </c>
      <c r="T352" s="128"/>
      <c r="U352" s="128">
        <f>IFERROR(VLOOKUP($L352,'2-2 引出数据_合同数据仓库'!$B$2:$BP$10000,15,FALSE),0)</f>
        <v>0</v>
      </c>
      <c r="V352" s="128">
        <f t="shared" si="4143"/>
        <v>0</v>
      </c>
      <c r="W352" s="128"/>
      <c r="X352" s="160">
        <v>45658</v>
      </c>
      <c r="Y352" s="160">
        <f t="shared" si="4144"/>
        <v>45688</v>
      </c>
      <c r="Z352" s="164">
        <f t="shared" si="4145"/>
        <v>0</v>
      </c>
      <c r="AA352" s="160">
        <f t="shared" si="4146"/>
        <v>45689</v>
      </c>
      <c r="AB352" s="160">
        <f t="shared" si="4147"/>
        <v>45716</v>
      </c>
      <c r="AC352" s="164">
        <f t="shared" si="4148"/>
        <v>0</v>
      </c>
      <c r="AD352" s="160">
        <f t="shared" si="4149"/>
        <v>45717</v>
      </c>
      <c r="AE352" s="160">
        <f t="shared" si="4150"/>
        <v>45747</v>
      </c>
      <c r="AF352" s="164">
        <f t="shared" si="4151"/>
        <v>0</v>
      </c>
      <c r="AG352" s="160">
        <f t="shared" si="4152"/>
        <v>45748</v>
      </c>
      <c r="AH352" s="160">
        <f t="shared" si="4153"/>
        <v>45777</v>
      </c>
      <c r="AI352" s="164">
        <f t="shared" si="4154"/>
        <v>0</v>
      </c>
      <c r="AJ352" s="160">
        <f t="shared" si="4155"/>
        <v>45778</v>
      </c>
      <c r="AK352" s="160">
        <f t="shared" si="4156"/>
        <v>45808</v>
      </c>
      <c r="AL352" s="164">
        <f t="shared" si="4157"/>
        <v>0</v>
      </c>
      <c r="AM352" s="160">
        <f t="shared" si="4158"/>
        <v>45809</v>
      </c>
      <c r="AN352" s="160">
        <f t="shared" si="4159"/>
        <v>45838</v>
      </c>
      <c r="AO352" s="164">
        <f t="shared" si="4160"/>
        <v>0</v>
      </c>
      <c r="AP352" s="160">
        <f t="shared" si="4161"/>
        <v>45839</v>
      </c>
      <c r="AQ352" s="160">
        <f t="shared" si="4162"/>
        <v>45869</v>
      </c>
      <c r="AR352" s="164">
        <f t="shared" si="4163"/>
        <v>0</v>
      </c>
      <c r="AS352" s="160">
        <f t="shared" si="4164"/>
        <v>45870</v>
      </c>
      <c r="AT352" s="160">
        <f t="shared" si="4165"/>
        <v>45900</v>
      </c>
      <c r="AU352" s="164">
        <f t="shared" si="4166"/>
        <v>0</v>
      </c>
      <c r="AV352" s="160">
        <f t="shared" si="4167"/>
        <v>45901</v>
      </c>
      <c r="AW352" s="160">
        <f t="shared" si="4168"/>
        <v>45930</v>
      </c>
      <c r="AX352" s="164">
        <f t="shared" si="4169"/>
        <v>0</v>
      </c>
      <c r="AY352" s="160">
        <f t="shared" si="4170"/>
        <v>45931</v>
      </c>
      <c r="AZ352" s="160">
        <f t="shared" si="4171"/>
        <v>45961</v>
      </c>
      <c r="BA352" s="164">
        <f t="shared" si="4172"/>
        <v>0</v>
      </c>
      <c r="BB352" s="160">
        <f t="shared" si="4173"/>
        <v>45962</v>
      </c>
      <c r="BC352" s="160">
        <f t="shared" si="4174"/>
        <v>45991</v>
      </c>
      <c r="BD352" s="164">
        <f t="shared" si="4175"/>
        <v>0</v>
      </c>
      <c r="BE352" s="160">
        <f t="shared" si="4176"/>
        <v>45992</v>
      </c>
      <c r="BF352" s="160">
        <f t="shared" si="4177"/>
        <v>46022</v>
      </c>
      <c r="BG352" s="164">
        <f t="shared" si="4178"/>
        <v>0</v>
      </c>
      <c r="BH352" s="160">
        <v>46023</v>
      </c>
      <c r="BI352" s="160">
        <f t="shared" si="4179"/>
        <v>46053</v>
      </c>
      <c r="BJ352" s="164">
        <f t="shared" si="4180"/>
        <v>0</v>
      </c>
      <c r="BK352" s="160">
        <f t="shared" si="4181"/>
        <v>46054</v>
      </c>
      <c r="BL352" s="160">
        <f t="shared" si="4182"/>
        <v>46081</v>
      </c>
      <c r="BM352" s="164">
        <f t="shared" si="4183"/>
        <v>0</v>
      </c>
      <c r="BN352" s="160">
        <f t="shared" si="4184"/>
        <v>46082</v>
      </c>
      <c r="BO352" s="160">
        <f t="shared" si="4185"/>
        <v>46112</v>
      </c>
      <c r="BP352" s="164">
        <f t="shared" si="4186"/>
        <v>0</v>
      </c>
      <c r="BQ352" s="160">
        <f t="shared" si="4187"/>
        <v>46113</v>
      </c>
      <c r="BR352" s="160">
        <f t="shared" si="4188"/>
        <v>46142</v>
      </c>
      <c r="BS352" s="164">
        <f t="shared" si="4189"/>
        <v>0</v>
      </c>
      <c r="BT352" s="160">
        <f t="shared" si="4190"/>
        <v>46143</v>
      </c>
      <c r="BU352" s="160">
        <f t="shared" si="4191"/>
        <v>46173</v>
      </c>
      <c r="BV352" s="164">
        <f t="shared" si="4192"/>
        <v>0</v>
      </c>
      <c r="BW352" s="160">
        <f t="shared" si="4193"/>
        <v>46174</v>
      </c>
      <c r="BX352" s="160">
        <f t="shared" si="4194"/>
        <v>46203</v>
      </c>
      <c r="BY352" s="164">
        <f t="shared" si="4195"/>
        <v>0</v>
      </c>
      <c r="BZ352" s="160">
        <f t="shared" si="4196"/>
        <v>46204</v>
      </c>
      <c r="CA352" s="160">
        <f t="shared" si="4197"/>
        <v>46234</v>
      </c>
      <c r="CB352" s="164">
        <f t="shared" si="4198"/>
        <v>0</v>
      </c>
      <c r="CC352" s="160">
        <f t="shared" si="4199"/>
        <v>46235</v>
      </c>
      <c r="CD352" s="160">
        <f t="shared" si="4200"/>
        <v>46265</v>
      </c>
      <c r="CE352" s="164">
        <f t="shared" si="4201"/>
        <v>0</v>
      </c>
      <c r="CF352" s="160">
        <f t="shared" si="4202"/>
        <v>46266</v>
      </c>
      <c r="CG352" s="160">
        <f t="shared" si="4203"/>
        <v>46295</v>
      </c>
      <c r="CH352" s="164">
        <f t="shared" si="4204"/>
        <v>0</v>
      </c>
      <c r="CI352" s="160">
        <f t="shared" si="4205"/>
        <v>46296</v>
      </c>
      <c r="CJ352" s="160">
        <f t="shared" si="4206"/>
        <v>46326</v>
      </c>
      <c r="CK352" s="164">
        <f t="shared" si="4207"/>
        <v>0</v>
      </c>
      <c r="CL352" s="160">
        <f t="shared" si="4208"/>
        <v>46327</v>
      </c>
      <c r="CM352" s="160">
        <f t="shared" si="4209"/>
        <v>46356</v>
      </c>
      <c r="CN352" s="164">
        <f t="shared" si="4210"/>
        <v>0</v>
      </c>
      <c r="CO352" s="160">
        <f t="shared" si="4211"/>
        <v>46357</v>
      </c>
      <c r="CP352" s="160">
        <f t="shared" si="4212"/>
        <v>46387</v>
      </c>
      <c r="CQ352" s="164">
        <f t="shared" si="4213"/>
        <v>0</v>
      </c>
    </row>
    <row r="353" s="86" customFormat="1" ht="24" customHeight="1" outlineLevel="4" spans="1:95">
      <c r="A353" s="125"/>
      <c r="B353" s="126"/>
      <c r="C353" s="127"/>
      <c r="D353" s="125"/>
      <c r="E353" s="126"/>
      <c r="F353" s="126"/>
      <c r="G353" s="126"/>
      <c r="H353" s="128"/>
      <c r="I353" s="128"/>
      <c r="J353" s="128">
        <f t="shared" si="3853"/>
        <v>0</v>
      </c>
      <c r="K353" s="128">
        <f>K349+1</f>
        <v>3</v>
      </c>
      <c r="L353" s="153"/>
      <c r="M353" s="154">
        <f>IFERROR(VLOOKUP($L353,'2-2 引出数据_合同数据仓库'!$B$2:$BP$10000,3,FALSE),0)</f>
        <v>0</v>
      </c>
      <c r="N353" s="128"/>
      <c r="O353" s="154">
        <f>IFERROR(VLOOKUP((LEFT(VLOOKUP($L353,'2-2 引出数据_合同数据仓库'!$B$2:$BP$10000,64,FALSE),15)&amp;(RIGHT(VLOOKUP($L353,'2-2 引出数据_合同数据仓库'!$B$2:$BP$10000,64,FALSE),4)+1)),'2-2 引出数据_合同数据仓库'!$B$2:$BP$10000,3,FALSE),0)</f>
        <v>0</v>
      </c>
      <c r="P353" s="128"/>
      <c r="Q353" s="128">
        <f>IFERROR(VLOOKUP($L353,'2-2 引出数据_合同数据仓库'!$B$2:$BP$10000,28,FALSE),0)</f>
        <v>0</v>
      </c>
      <c r="R353" s="128">
        <f>IFERROR(VLOOKUP($L353,'2-2 引出数据_合同数据仓库'!$B$2:$BP$10000,29,FALSE),0)</f>
        <v>0</v>
      </c>
      <c r="S353" s="128">
        <f>IFERROR(VLOOKUP($L353,'2-2 引出数据_合同数据仓库'!$B$2:$BP$10000,4,FALSE),0)</f>
        <v>0</v>
      </c>
      <c r="T353" s="128"/>
      <c r="U353" s="128">
        <f>IFERROR(VLOOKUP($L353,'2-2 引出数据_合同数据仓库'!$B$2:$BP$10000,15,FALSE),0)</f>
        <v>0</v>
      </c>
      <c r="V353" s="128">
        <f t="shared" si="4071"/>
        <v>0</v>
      </c>
      <c r="W353" s="128"/>
      <c r="X353" s="160">
        <v>45658</v>
      </c>
      <c r="Y353" s="160">
        <f t="shared" si="4072"/>
        <v>45688</v>
      </c>
      <c r="Z353" s="164">
        <f t="shared" si="4073"/>
        <v>0</v>
      </c>
      <c r="AA353" s="160">
        <f t="shared" si="4074"/>
        <v>45689</v>
      </c>
      <c r="AB353" s="160">
        <f t="shared" si="4075"/>
        <v>45716</v>
      </c>
      <c r="AC353" s="164">
        <f t="shared" si="4076"/>
        <v>0</v>
      </c>
      <c r="AD353" s="160">
        <f t="shared" si="4077"/>
        <v>45717</v>
      </c>
      <c r="AE353" s="160">
        <f t="shared" si="4078"/>
        <v>45747</v>
      </c>
      <c r="AF353" s="164">
        <f t="shared" si="4079"/>
        <v>0</v>
      </c>
      <c r="AG353" s="160">
        <f t="shared" si="4080"/>
        <v>45748</v>
      </c>
      <c r="AH353" s="160">
        <f t="shared" si="4081"/>
        <v>45777</v>
      </c>
      <c r="AI353" s="164">
        <f t="shared" si="4082"/>
        <v>0</v>
      </c>
      <c r="AJ353" s="160">
        <f t="shared" si="4083"/>
        <v>45778</v>
      </c>
      <c r="AK353" s="160">
        <f t="shared" si="4084"/>
        <v>45808</v>
      </c>
      <c r="AL353" s="164">
        <f t="shared" si="4085"/>
        <v>0</v>
      </c>
      <c r="AM353" s="160">
        <f t="shared" si="4086"/>
        <v>45809</v>
      </c>
      <c r="AN353" s="160">
        <f t="shared" si="4087"/>
        <v>45838</v>
      </c>
      <c r="AO353" s="164">
        <f t="shared" si="4088"/>
        <v>0</v>
      </c>
      <c r="AP353" s="160">
        <f t="shared" si="4089"/>
        <v>45839</v>
      </c>
      <c r="AQ353" s="160">
        <f t="shared" si="4090"/>
        <v>45869</v>
      </c>
      <c r="AR353" s="164">
        <f t="shared" si="4091"/>
        <v>0</v>
      </c>
      <c r="AS353" s="160">
        <f t="shared" si="4092"/>
        <v>45870</v>
      </c>
      <c r="AT353" s="160">
        <f t="shared" si="4093"/>
        <v>45900</v>
      </c>
      <c r="AU353" s="164">
        <f t="shared" si="4094"/>
        <v>0</v>
      </c>
      <c r="AV353" s="160">
        <f t="shared" si="4095"/>
        <v>45901</v>
      </c>
      <c r="AW353" s="160">
        <f t="shared" si="4096"/>
        <v>45930</v>
      </c>
      <c r="AX353" s="164">
        <f t="shared" si="4097"/>
        <v>0</v>
      </c>
      <c r="AY353" s="160">
        <f t="shared" si="4098"/>
        <v>45931</v>
      </c>
      <c r="AZ353" s="160">
        <f t="shared" si="4099"/>
        <v>45961</v>
      </c>
      <c r="BA353" s="164">
        <f t="shared" si="4100"/>
        <v>0</v>
      </c>
      <c r="BB353" s="160">
        <f t="shared" si="4101"/>
        <v>45962</v>
      </c>
      <c r="BC353" s="160">
        <f t="shared" si="4102"/>
        <v>45991</v>
      </c>
      <c r="BD353" s="164">
        <f t="shared" si="4103"/>
        <v>0</v>
      </c>
      <c r="BE353" s="160">
        <f t="shared" si="4104"/>
        <v>45992</v>
      </c>
      <c r="BF353" s="160">
        <f t="shared" si="4105"/>
        <v>46022</v>
      </c>
      <c r="BG353" s="164">
        <f t="shared" si="4106"/>
        <v>0</v>
      </c>
      <c r="BH353" s="160">
        <v>46023</v>
      </c>
      <c r="BI353" s="160">
        <f t="shared" si="4107"/>
        <v>46053</v>
      </c>
      <c r="BJ353" s="164">
        <f t="shared" si="4108"/>
        <v>0</v>
      </c>
      <c r="BK353" s="160">
        <f t="shared" si="4109"/>
        <v>46054</v>
      </c>
      <c r="BL353" s="160">
        <f t="shared" si="4110"/>
        <v>46081</v>
      </c>
      <c r="BM353" s="164">
        <f t="shared" si="4111"/>
        <v>0</v>
      </c>
      <c r="BN353" s="160">
        <f t="shared" si="4112"/>
        <v>46082</v>
      </c>
      <c r="BO353" s="160">
        <f t="shared" si="4113"/>
        <v>46112</v>
      </c>
      <c r="BP353" s="164">
        <f t="shared" si="4114"/>
        <v>0</v>
      </c>
      <c r="BQ353" s="160">
        <f t="shared" si="4115"/>
        <v>46113</v>
      </c>
      <c r="BR353" s="160">
        <f t="shared" si="4116"/>
        <v>46142</v>
      </c>
      <c r="BS353" s="164">
        <f t="shared" si="4117"/>
        <v>0</v>
      </c>
      <c r="BT353" s="160">
        <f t="shared" si="4118"/>
        <v>46143</v>
      </c>
      <c r="BU353" s="160">
        <f t="shared" si="4119"/>
        <v>46173</v>
      </c>
      <c r="BV353" s="164">
        <f t="shared" si="4120"/>
        <v>0</v>
      </c>
      <c r="BW353" s="160">
        <f t="shared" si="4121"/>
        <v>46174</v>
      </c>
      <c r="BX353" s="160">
        <f t="shared" si="4122"/>
        <v>46203</v>
      </c>
      <c r="BY353" s="164">
        <f t="shared" si="4123"/>
        <v>0</v>
      </c>
      <c r="BZ353" s="160">
        <f t="shared" si="4124"/>
        <v>46204</v>
      </c>
      <c r="CA353" s="160">
        <f t="shared" si="4125"/>
        <v>46234</v>
      </c>
      <c r="CB353" s="164">
        <f t="shared" si="4126"/>
        <v>0</v>
      </c>
      <c r="CC353" s="160">
        <f t="shared" si="4127"/>
        <v>46235</v>
      </c>
      <c r="CD353" s="160">
        <f t="shared" si="4128"/>
        <v>46265</v>
      </c>
      <c r="CE353" s="164">
        <f t="shared" si="4129"/>
        <v>0</v>
      </c>
      <c r="CF353" s="160">
        <f t="shared" si="4130"/>
        <v>46266</v>
      </c>
      <c r="CG353" s="160">
        <f t="shared" si="4131"/>
        <v>46295</v>
      </c>
      <c r="CH353" s="164">
        <f t="shared" si="4132"/>
        <v>0</v>
      </c>
      <c r="CI353" s="160">
        <f t="shared" si="4133"/>
        <v>46296</v>
      </c>
      <c r="CJ353" s="160">
        <f t="shared" si="4134"/>
        <v>46326</v>
      </c>
      <c r="CK353" s="164">
        <f t="shared" si="4135"/>
        <v>0</v>
      </c>
      <c r="CL353" s="160">
        <f t="shared" si="4136"/>
        <v>46327</v>
      </c>
      <c r="CM353" s="160">
        <f t="shared" si="4137"/>
        <v>46356</v>
      </c>
      <c r="CN353" s="164">
        <f t="shared" si="4138"/>
        <v>0</v>
      </c>
      <c r="CO353" s="160">
        <f t="shared" si="4139"/>
        <v>46357</v>
      </c>
      <c r="CP353" s="160">
        <f t="shared" si="4140"/>
        <v>46387</v>
      </c>
      <c r="CQ353" s="164">
        <f t="shared" si="4141"/>
        <v>0</v>
      </c>
    </row>
    <row r="354" s="86" customFormat="1" ht="24" customHeight="1" outlineLevel="4" spans="1:95">
      <c r="A354" s="129" t="s">
        <v>2806</v>
      </c>
      <c r="B354" s="130"/>
      <c r="C354" s="130"/>
      <c r="D354" s="130"/>
      <c r="E354" s="130"/>
      <c r="F354" s="130"/>
      <c r="G354" s="131"/>
      <c r="H354" s="132"/>
      <c r="I354" s="132"/>
      <c r="J354" s="132"/>
      <c r="K354" s="132"/>
      <c r="L354" s="155"/>
      <c r="M354" s="155"/>
      <c r="N354" s="132"/>
      <c r="O354" s="132"/>
      <c r="P354" s="132"/>
      <c r="Q354" s="132"/>
      <c r="R354" s="132"/>
      <c r="S354" s="132"/>
      <c r="T354" s="132"/>
      <c r="U354" s="132"/>
      <c r="V354" s="132"/>
      <c r="W354" s="132"/>
      <c r="X354" s="132"/>
      <c r="Y354" s="132"/>
      <c r="Z354" s="132"/>
      <c r="AA354" s="132"/>
      <c r="AB354" s="132"/>
      <c r="AC354" s="132"/>
      <c r="AD354" s="132"/>
      <c r="AE354" s="132"/>
      <c r="AF354" s="132"/>
      <c r="AG354" s="132"/>
      <c r="AH354" s="132"/>
      <c r="AI354" s="132"/>
      <c r="AJ354" s="132"/>
      <c r="AK354" s="132"/>
      <c r="AL354" s="132"/>
      <c r="AM354" s="132"/>
      <c r="AN354" s="132"/>
      <c r="AO354" s="132"/>
      <c r="AP354" s="132"/>
      <c r="AQ354" s="132"/>
      <c r="AR354" s="132"/>
      <c r="AS354" s="132"/>
      <c r="AT354" s="132"/>
      <c r="AU354" s="132"/>
      <c r="AV354" s="132"/>
      <c r="AW354" s="132"/>
      <c r="AX354" s="132"/>
      <c r="AY354" s="132"/>
      <c r="AZ354" s="132"/>
      <c r="BA354" s="132"/>
      <c r="BB354" s="132"/>
      <c r="BC354" s="132"/>
      <c r="BD354" s="132"/>
      <c r="BE354" s="132"/>
      <c r="BF354" s="132"/>
      <c r="BG354" s="132"/>
      <c r="BH354" s="132"/>
      <c r="BI354" s="132"/>
      <c r="BJ354" s="132"/>
      <c r="BK354" s="132"/>
      <c r="BL354" s="132"/>
      <c r="BM354" s="132"/>
      <c r="BN354" s="132"/>
      <c r="BO354" s="132"/>
      <c r="BP354" s="132"/>
      <c r="BQ354" s="132"/>
      <c r="BR354" s="132"/>
      <c r="BS354" s="132"/>
      <c r="BT354" s="132"/>
      <c r="BU354" s="132"/>
      <c r="BV354" s="132"/>
      <c r="BW354" s="132"/>
      <c r="BX354" s="132"/>
      <c r="BY354" s="132"/>
      <c r="BZ354" s="132"/>
      <c r="CA354" s="132"/>
      <c r="CB354" s="132"/>
      <c r="CC354" s="132"/>
      <c r="CD354" s="132"/>
      <c r="CE354" s="132"/>
      <c r="CF354" s="132"/>
      <c r="CG354" s="132"/>
      <c r="CH354" s="132"/>
      <c r="CI354" s="132"/>
      <c r="CJ354" s="132"/>
      <c r="CK354" s="132"/>
      <c r="CL354" s="132"/>
      <c r="CM354" s="132"/>
      <c r="CN354" s="132"/>
      <c r="CO354" s="132"/>
      <c r="CP354" s="132"/>
      <c r="CQ354" s="132"/>
    </row>
    <row r="355" ht="24" customHeight="1" outlineLevel="3" spans="1:95">
      <c r="A355" s="121"/>
      <c r="B355" s="122" t="s">
        <v>784</v>
      </c>
      <c r="C355" s="123" t="s">
        <v>1297</v>
      </c>
      <c r="D355" s="121" t="s">
        <v>1298</v>
      </c>
      <c r="E355" s="122"/>
      <c r="F355" s="122"/>
      <c r="G355" s="122" t="s">
        <v>928</v>
      </c>
      <c r="H355" s="124">
        <f>X355+AA355+AD355+AG355+AJ355+AM355+AP355+AS355+AV355+AY355+BB355+BE355</f>
        <v>0</v>
      </c>
      <c r="I355" s="124">
        <f>Y355+AB355+AE355+AH355+AK355+AN355+AQ355+AT355+AW355+AZ355+BC355+BF355</f>
        <v>0</v>
      </c>
      <c r="J355" s="124">
        <f t="shared" si="3853"/>
        <v>0</v>
      </c>
      <c r="K355" s="124"/>
      <c r="L355" s="152"/>
      <c r="M355" s="152"/>
      <c r="N355" s="124"/>
      <c r="O355" s="124"/>
      <c r="P355" s="124"/>
      <c r="Q355" s="124"/>
      <c r="R355" s="124"/>
      <c r="S355" s="124"/>
      <c r="T355" s="124"/>
      <c r="U355" s="124"/>
      <c r="V355" s="124"/>
      <c r="W355" s="124"/>
      <c r="X355" s="124">
        <f>VLOOKUP($C355,'1 预算编制表单'!$C:$BJ,27,FALSE)</f>
        <v>0</v>
      </c>
      <c r="Y355" s="124">
        <f>X355-Z355</f>
        <v>0</v>
      </c>
      <c r="Z355" s="124">
        <f>SUM(Z356:Z360)</f>
        <v>0</v>
      </c>
      <c r="AA355" s="124">
        <f>VLOOKUP($C355,'1 预算编制表单'!$C:$BJ,30,FALSE)</f>
        <v>0</v>
      </c>
      <c r="AB355" s="124">
        <f>AA355-AC355</f>
        <v>0</v>
      </c>
      <c r="AC355" s="124">
        <f>SUM(AC356:AC360)</f>
        <v>0</v>
      </c>
      <c r="AD355" s="124">
        <f>VLOOKUP($C355,'1 预算编制表单'!$C:$BJ,33,FALSE)</f>
        <v>0</v>
      </c>
      <c r="AE355" s="124">
        <f>AD355-AF355</f>
        <v>0</v>
      </c>
      <c r="AF355" s="124">
        <f>SUM(AF356:AF360)</f>
        <v>0</v>
      </c>
      <c r="AG355" s="124">
        <f>VLOOKUP($C355,'1 预算编制表单'!$C:$BJ,36,FALSE)</f>
        <v>0</v>
      </c>
      <c r="AH355" s="124">
        <f>AG355-AI355</f>
        <v>0</v>
      </c>
      <c r="AI355" s="124">
        <f>SUM(AI356:AI360)</f>
        <v>0</v>
      </c>
      <c r="AJ355" s="124">
        <f>VLOOKUP($C355,'1 预算编制表单'!$C:$BJ,39,FALSE)</f>
        <v>0</v>
      </c>
      <c r="AK355" s="124">
        <f>AJ355-AL355</f>
        <v>0</v>
      </c>
      <c r="AL355" s="124">
        <f>SUM(AL356:AL360)</f>
        <v>0</v>
      </c>
      <c r="AM355" s="124">
        <f>VLOOKUP($C355,'1 预算编制表单'!$C:$BJ,42,FALSE)</f>
        <v>0</v>
      </c>
      <c r="AN355" s="124">
        <f>AM355-AO355</f>
        <v>0</v>
      </c>
      <c r="AO355" s="124">
        <f>SUM(AO356:AO360)</f>
        <v>0</v>
      </c>
      <c r="AP355" s="124">
        <f>VLOOKUP($C355,'1 预算编制表单'!$C:$BJ,45,FALSE)</f>
        <v>0</v>
      </c>
      <c r="AQ355" s="124">
        <f>AP355-AR355</f>
        <v>0</v>
      </c>
      <c r="AR355" s="124">
        <f>SUM(AR356:AR360)</f>
        <v>0</v>
      </c>
      <c r="AS355" s="124">
        <f>VLOOKUP($C355,'1 预算编制表单'!$C:$BJ,48,FALSE)</f>
        <v>0</v>
      </c>
      <c r="AT355" s="124">
        <f>AS355-AU355</f>
        <v>0</v>
      </c>
      <c r="AU355" s="124">
        <f>SUM(AU356:AU360)</f>
        <v>0</v>
      </c>
      <c r="AV355" s="124">
        <f>VLOOKUP($C355,'1 预算编制表单'!$C:$BJ,51,FALSE)</f>
        <v>0</v>
      </c>
      <c r="AW355" s="124">
        <f>AV355-AX355</f>
        <v>0</v>
      </c>
      <c r="AX355" s="124">
        <f>SUM(AX356:AX360)</f>
        <v>0</v>
      </c>
      <c r="AY355" s="124">
        <f>VLOOKUP($C355,'1 预算编制表单'!$C:$BJ,54,FALSE)</f>
        <v>0</v>
      </c>
      <c r="AZ355" s="124">
        <f>AY355-BA355</f>
        <v>0</v>
      </c>
      <c r="BA355" s="124">
        <f>SUM(BA356:BA360)</f>
        <v>0</v>
      </c>
      <c r="BB355" s="124">
        <f>VLOOKUP($C355,'1 预算编制表单'!$C:$BJ,57,FALSE)</f>
        <v>0</v>
      </c>
      <c r="BC355" s="124">
        <f>BB355-BD355</f>
        <v>0</v>
      </c>
      <c r="BD355" s="124">
        <f>SUM(BD356:BD360)</f>
        <v>0</v>
      </c>
      <c r="BE355" s="124">
        <f>VLOOKUP($C355,'1 预算编制表单'!$C:$BJ,60,FALSE)</f>
        <v>0</v>
      </c>
      <c r="BF355" s="124">
        <f>BE355-BG355</f>
        <v>0</v>
      </c>
      <c r="BG355" s="124">
        <f>SUM(BG356:BG360)</f>
        <v>0</v>
      </c>
      <c r="BH355" s="124">
        <f>VLOOKUP($C355,'1 预算编制表单'!$C:$BJ,27,FALSE)</f>
        <v>0</v>
      </c>
      <c r="BI355" s="124">
        <f>BH355-BJ355</f>
        <v>0</v>
      </c>
      <c r="BJ355" s="124">
        <f>SUM(BJ356:BJ360)</f>
        <v>0</v>
      </c>
      <c r="BK355" s="124">
        <f>VLOOKUP($C355,'1 预算编制表单'!$C:$BJ,30,FALSE)</f>
        <v>0</v>
      </c>
      <c r="BL355" s="124">
        <f>BK355-BM355</f>
        <v>0</v>
      </c>
      <c r="BM355" s="124">
        <f>SUM(BM356:BM360)</f>
        <v>0</v>
      </c>
      <c r="BN355" s="124">
        <f>VLOOKUP($C355,'1 预算编制表单'!$C:$BJ,33,FALSE)</f>
        <v>0</v>
      </c>
      <c r="BO355" s="124">
        <f>BN355-BP355</f>
        <v>0</v>
      </c>
      <c r="BP355" s="124">
        <f>SUM(BP356:BP360)</f>
        <v>0</v>
      </c>
      <c r="BQ355" s="124">
        <f>VLOOKUP($C355,'1 预算编制表单'!$C:$BJ,36,FALSE)</f>
        <v>0</v>
      </c>
      <c r="BR355" s="124">
        <f>BQ355-BS355</f>
        <v>0</v>
      </c>
      <c r="BS355" s="124">
        <f>SUM(BS356:BS360)</f>
        <v>0</v>
      </c>
      <c r="BT355" s="124">
        <f>VLOOKUP($C355,'1 预算编制表单'!$C:$BJ,39,FALSE)</f>
        <v>0</v>
      </c>
      <c r="BU355" s="124">
        <f>BT355-BV355</f>
        <v>0</v>
      </c>
      <c r="BV355" s="124">
        <f>SUM(BV356:BV360)</f>
        <v>0</v>
      </c>
      <c r="BW355" s="124">
        <f>VLOOKUP($C355,'1 预算编制表单'!$C:$BJ,42,FALSE)</f>
        <v>0</v>
      </c>
      <c r="BX355" s="124">
        <f>BW355-BY355</f>
        <v>0</v>
      </c>
      <c r="BY355" s="124">
        <f>SUM(BY356:BY360)</f>
        <v>0</v>
      </c>
      <c r="BZ355" s="124">
        <f>VLOOKUP($C355,'1 预算编制表单'!$C:$BJ,45,FALSE)</f>
        <v>0</v>
      </c>
      <c r="CA355" s="124">
        <f>BZ355-CB355</f>
        <v>0</v>
      </c>
      <c r="CB355" s="124">
        <f>SUM(CB356:CB360)</f>
        <v>0</v>
      </c>
      <c r="CC355" s="124">
        <f>VLOOKUP($C355,'1 预算编制表单'!$C:$BJ,48,FALSE)</f>
        <v>0</v>
      </c>
      <c r="CD355" s="124">
        <f>CC355-CE355</f>
        <v>0</v>
      </c>
      <c r="CE355" s="124">
        <f>SUM(CE356:CE360)</f>
        <v>0</v>
      </c>
      <c r="CF355" s="124">
        <f>VLOOKUP($C355,'1 预算编制表单'!$C:$BJ,51,FALSE)</f>
        <v>0</v>
      </c>
      <c r="CG355" s="124">
        <f>CF355-CH355</f>
        <v>0</v>
      </c>
      <c r="CH355" s="124">
        <f>SUM(CH356:CH360)</f>
        <v>0</v>
      </c>
      <c r="CI355" s="124">
        <f>VLOOKUP($C355,'1 预算编制表单'!$C:$BJ,54,FALSE)</f>
        <v>0</v>
      </c>
      <c r="CJ355" s="124">
        <f>CI355-CK355</f>
        <v>0</v>
      </c>
      <c r="CK355" s="124">
        <f>SUM(CK356:CK360)</f>
        <v>0</v>
      </c>
      <c r="CL355" s="124">
        <f>VLOOKUP($C355,'1 预算编制表单'!$C:$BJ,57,FALSE)</f>
        <v>0</v>
      </c>
      <c r="CM355" s="124">
        <f>CL355-CN355</f>
        <v>0</v>
      </c>
      <c r="CN355" s="124">
        <f>SUM(CN356:CN360)</f>
        <v>0</v>
      </c>
      <c r="CO355" s="124">
        <f>VLOOKUP($C355,'1 预算编制表单'!$C:$BJ,60,FALSE)</f>
        <v>0</v>
      </c>
      <c r="CP355" s="124">
        <f>CO355-CQ355</f>
        <v>0</v>
      </c>
      <c r="CQ355" s="124">
        <f>SUM(CQ356:CQ360)</f>
        <v>0</v>
      </c>
    </row>
    <row r="356" s="86" customFormat="1" ht="24" customHeight="1" outlineLevel="4" spans="1:95">
      <c r="A356" s="125"/>
      <c r="B356" s="126"/>
      <c r="C356" s="127"/>
      <c r="D356" s="125"/>
      <c r="E356" s="126"/>
      <c r="F356" s="126"/>
      <c r="G356" s="126"/>
      <c r="H356" s="128"/>
      <c r="I356" s="128"/>
      <c r="J356" s="128">
        <f t="shared" si="3853"/>
        <v>0</v>
      </c>
      <c r="K356" s="128">
        <v>1</v>
      </c>
      <c r="L356" s="153"/>
      <c r="M356" s="154">
        <f>IFERROR(VLOOKUP($L356,'2-2 引出数据_合同数据仓库'!$B$2:$BP$10000,3,FALSE),0)</f>
        <v>0</v>
      </c>
      <c r="N356" s="128"/>
      <c r="O356" s="154">
        <f>IFERROR(VLOOKUP((LEFT(VLOOKUP($L356,'2-2 引出数据_合同数据仓库'!$B$2:$BP$10000,64,FALSE),15)&amp;(RIGHT(VLOOKUP($L356,'2-2 引出数据_合同数据仓库'!$B$2:$BP$10000,64,FALSE),4)+1)),'2-2 引出数据_合同数据仓库'!$B$2:$BP$10000,3,FALSE),0)</f>
        <v>0</v>
      </c>
      <c r="P356" s="128"/>
      <c r="Q356" s="128">
        <f>IFERROR(VLOOKUP($L356,'2-2 引出数据_合同数据仓库'!$B$2:$BP$10000,28,FALSE),0)</f>
        <v>0</v>
      </c>
      <c r="R356" s="128">
        <f>IFERROR(VLOOKUP($L356,'2-2 引出数据_合同数据仓库'!$B$2:$BP$10000,29,FALSE),0)</f>
        <v>0</v>
      </c>
      <c r="S356" s="128">
        <f>IFERROR(VLOOKUP($L356,'2-2 引出数据_合同数据仓库'!$B$2:$BP$10000,4,FALSE),0)</f>
        <v>0</v>
      </c>
      <c r="T356" s="128"/>
      <c r="U356" s="128">
        <f>IFERROR(VLOOKUP($L356,'2-2 引出数据_合同数据仓库'!$B$2:$BP$10000,15,FALSE),0)</f>
        <v>0</v>
      </c>
      <c r="V356" s="128">
        <f t="shared" ref="V356:V359" si="4214">U356/(S356-R356+1)*365</f>
        <v>0</v>
      </c>
      <c r="W356" s="128"/>
      <c r="X356" s="160">
        <v>45658</v>
      </c>
      <c r="Y356" s="160">
        <f t="shared" ref="Y356:Y359" si="4215">X356+30</f>
        <v>45688</v>
      </c>
      <c r="Z356" s="164">
        <f t="shared" ref="Z356:Z359" si="4216">IFERROR(IF(($R356-Y356)&gt;=0,0,IF(($S356-X356)&lt;0,0,IF(AND(($S356-Y356)&gt;0,(X356-$R356)&gt;0),$V356/365*(Y356-X356+1),IF(AND(($S356-Y356)&lt;=0,(X356-$R356)&gt;0),$V356/365*($S356-X356+1),$V356/365*(Y356-$R356+1))))),0)</f>
        <v>0</v>
      </c>
      <c r="AA356" s="160">
        <f t="shared" ref="AA356:AA359" si="4217">Y356+1</f>
        <v>45689</v>
      </c>
      <c r="AB356" s="160">
        <f t="shared" ref="AB356:AB359" si="4218">AA356+27</f>
        <v>45716</v>
      </c>
      <c r="AC356" s="164">
        <f t="shared" ref="AC356:AC359" si="4219">IFERROR(IF(($R356-AB356)&gt;=0,0,IF(($S356-AA356)&lt;0,0,IF(AND(($S356-AB356)&gt;0,(AA356-$R356)&gt;0),$V356/365*(AB356-AA356+1),IF(AND(($S356-AB356)&lt;=0,(AA356-$R356)&gt;0),$V356/365*($S356-AA356+1),$V356/365*(AB356-$R356+1))))),0)</f>
        <v>0</v>
      </c>
      <c r="AD356" s="160">
        <f t="shared" ref="AD356:AD359" si="4220">AB356+1</f>
        <v>45717</v>
      </c>
      <c r="AE356" s="160">
        <f t="shared" ref="AE356:AE359" si="4221">AD356+30</f>
        <v>45747</v>
      </c>
      <c r="AF356" s="164">
        <f t="shared" ref="AF356:AF359" si="4222">IFERROR(IF(($R356-AE356)&gt;=0,0,IF(($S356-AD356)&lt;0,0,IF(AND(($S356-AE356)&gt;0,(AD356-$R356)&gt;0),$V356/365*(AE356-AD356+1),IF(AND(($S356-AE356)&lt;=0,(AD356-$R356)&gt;0),$V356/365*($S356-AD356+1),$V356/365*(AE356-$R356+1))))),0)</f>
        <v>0</v>
      </c>
      <c r="AG356" s="160">
        <f t="shared" ref="AG356:AG359" si="4223">AE356+1</f>
        <v>45748</v>
      </c>
      <c r="AH356" s="160">
        <f t="shared" ref="AH356:AH359" si="4224">AG356+29</f>
        <v>45777</v>
      </c>
      <c r="AI356" s="164">
        <f t="shared" ref="AI356:AI359" si="4225">IFERROR(IF(($R356-AH356)&gt;=0,0,IF(($S356-AG356)&lt;0,0,IF(AND(($S356-AH356)&gt;0,(AG356-$R356)&gt;0),$V356/365*(AH356-AG356+1),IF(AND(($S356-AH356)&lt;=0,(AG356-$R356)&gt;0),$V356/365*($S356-AG356+1),$V356/365*(AH356-$R356+1))))),0)</f>
        <v>0</v>
      </c>
      <c r="AJ356" s="160">
        <f t="shared" ref="AJ356:AJ359" si="4226">AH356+1</f>
        <v>45778</v>
      </c>
      <c r="AK356" s="160">
        <f t="shared" ref="AK356:AK359" si="4227">AJ356+30</f>
        <v>45808</v>
      </c>
      <c r="AL356" s="164">
        <f t="shared" ref="AL356:AL359" si="4228">IFERROR(IF(($R356-AK356)&gt;=0,0,IF(($S356-AJ356)&lt;0,0,IF(AND(($S356-AK356)&gt;0,(AJ356-$R356)&gt;0),$V356/365*(AK356-AJ356+1),IF(AND(($S356-AK356)&lt;=0,(AJ356-$R356)&gt;0),$V356/365*($S356-AJ356+1),$V356/365*(AK356-$R356+1))))),0)</f>
        <v>0</v>
      </c>
      <c r="AM356" s="160">
        <f t="shared" ref="AM356:AM359" si="4229">AK356+1</f>
        <v>45809</v>
      </c>
      <c r="AN356" s="160">
        <f t="shared" ref="AN356:AN359" si="4230">AM356+29</f>
        <v>45838</v>
      </c>
      <c r="AO356" s="164">
        <f t="shared" ref="AO356:AO359" si="4231">IFERROR(IF(($R356-AN356)&gt;=0,0,IF(($S356-AM356)&lt;0,0,IF(AND(($S356-AN356)&gt;0,(AM356-$R356)&gt;0),$V356/365*(AN356-AM356+1),IF(AND(($S356-AN356)&lt;=0,(AM356-$R356)&gt;0),$V356/365*($S356-AM356+1),$V356/365*(AN356-$R356+1))))),0)</f>
        <v>0</v>
      </c>
      <c r="AP356" s="160">
        <f t="shared" ref="AP356:AP359" si="4232">AN356+1</f>
        <v>45839</v>
      </c>
      <c r="AQ356" s="160">
        <f t="shared" ref="AQ356:AQ359" si="4233">AP356+30</f>
        <v>45869</v>
      </c>
      <c r="AR356" s="164">
        <f t="shared" ref="AR356:AR359" si="4234">IFERROR(IF(($R356-AQ356)&gt;=0,0,IF(($S356-AP356)&lt;0,0,IF(AND(($S356-AQ356)&gt;0,(AP356-$R356)&gt;0),$V356/365*(AQ356-AP356+1),IF(AND(($S356-AQ356)&lt;=0,(AP356-$R356)&gt;0),$V356/365*($S356-AP356+1),$V356/365*(AQ356-$R356+1))))),0)</f>
        <v>0</v>
      </c>
      <c r="AS356" s="160">
        <f t="shared" ref="AS356:AS359" si="4235">AQ356+1</f>
        <v>45870</v>
      </c>
      <c r="AT356" s="160">
        <f t="shared" ref="AT356:AT359" si="4236">AS356+30</f>
        <v>45900</v>
      </c>
      <c r="AU356" s="164">
        <f t="shared" ref="AU356:AU359" si="4237">IFERROR(IF(($R356-AT356)&gt;=0,0,IF(($S356-AS356)&lt;0,0,IF(AND(($S356-AT356)&gt;0,(AS356-$R356)&gt;0),$V356/365*(AT356-AS356+1),IF(AND(($S356-AT356)&lt;=0,(AS356-$R356)&gt;0),$V356/365*($S356-AS356+1),$V356/365*(AT356-$R356+1))))),0)</f>
        <v>0</v>
      </c>
      <c r="AV356" s="160">
        <f t="shared" ref="AV356:AV359" si="4238">AT356+1</f>
        <v>45901</v>
      </c>
      <c r="AW356" s="160">
        <f t="shared" ref="AW356:AW359" si="4239">AV356+29</f>
        <v>45930</v>
      </c>
      <c r="AX356" s="164">
        <f t="shared" ref="AX356:AX359" si="4240">IFERROR(IF(($R356-AW356)&gt;=0,0,IF(($S356-AV356)&lt;0,0,IF(AND(($S356-AW356)&gt;0,(AV356-$R356)&gt;0),$V356/365*(AW356-AV356+1),IF(AND(($S356-AW356)&lt;=0,(AV356-$R356)&gt;0),$V356/365*($S356-AV356+1),$V356/365*(AW356-$R356+1))))),0)</f>
        <v>0</v>
      </c>
      <c r="AY356" s="160">
        <f t="shared" ref="AY356:AY359" si="4241">AW356+1</f>
        <v>45931</v>
      </c>
      <c r="AZ356" s="160">
        <f t="shared" ref="AZ356:AZ359" si="4242">AY356+30</f>
        <v>45961</v>
      </c>
      <c r="BA356" s="164">
        <f t="shared" ref="BA356:BA359" si="4243">IFERROR(IF(($R356-AZ356)&gt;=0,0,IF(($S356-AY356)&lt;0,0,IF(AND(($S356-AZ356)&gt;0,(AY356-$R356)&gt;0),$V356/365*(AZ356-AY356+1),IF(AND(($S356-AZ356)&lt;=0,(AY356-$R356)&gt;0),$V356/365*($S356-AY356+1),$V356/365*(AZ356-$R356+1))))),0)</f>
        <v>0</v>
      </c>
      <c r="BB356" s="160">
        <f t="shared" ref="BB356:BB359" si="4244">AZ356+1</f>
        <v>45962</v>
      </c>
      <c r="BC356" s="160">
        <f t="shared" ref="BC356:BC359" si="4245">BB356+29</f>
        <v>45991</v>
      </c>
      <c r="BD356" s="164">
        <f t="shared" ref="BD356:BD359" si="4246">IFERROR(IF(($R356-BC356)&gt;=0,0,IF(($S356-BB356)&lt;0,0,IF(AND(($S356-BC356)&gt;0,(BB356-$R356)&gt;0),$V356/365*(BC356-BB356+1),IF(AND(($S356-BC356)&lt;=0,(BB356-$R356)&gt;0),$V356/365*($S356-BB356+1),$V356/365*(BC356-$R356+1))))),0)</f>
        <v>0</v>
      </c>
      <c r="BE356" s="160">
        <f t="shared" ref="BE356:BE359" si="4247">BC356+1</f>
        <v>45992</v>
      </c>
      <c r="BF356" s="160">
        <f t="shared" ref="BF356:BF359" si="4248">BE356+30</f>
        <v>46022</v>
      </c>
      <c r="BG356" s="164">
        <f t="shared" ref="BG356:BG359" si="4249">IFERROR(IF(($R356-BF356)&gt;=0,0,IF(($S356-BE356)&lt;0,0,IF(AND(($S356-BF356)&gt;0,(BE356-$R356)&gt;0),$V356/365*(BF356-BE356+1),IF(AND(($S356-BF356)&lt;=0,(BE356-$R356)&gt;0),$V356/365*($S356-BE356+1),$V356/365*(BF356-$R356+1))))),0)</f>
        <v>0</v>
      </c>
      <c r="BH356" s="160">
        <v>46023</v>
      </c>
      <c r="BI356" s="160">
        <f t="shared" ref="BI356:BI359" si="4250">BH356+30</f>
        <v>46053</v>
      </c>
      <c r="BJ356" s="164">
        <f t="shared" ref="BJ356:BJ359" si="4251">IFERROR(IF(($R356-BI356)&gt;=0,0,IF(($S356-BH356)&lt;0,0,IF(AND(($S356-BI356)&gt;0,(BH356-$R356)&gt;0),$V356/365*(BI356-BH356+1),IF(AND(($S356-BI356)&lt;=0,(BH356-$R356)&gt;0),$V356/365*($S356-BH356+1),$V356/365*(BI356-$R356+1))))),0)</f>
        <v>0</v>
      </c>
      <c r="BK356" s="160">
        <f t="shared" ref="BK356:BK359" si="4252">BI356+1</f>
        <v>46054</v>
      </c>
      <c r="BL356" s="160">
        <f t="shared" ref="BL356:BL359" si="4253">BK356+27</f>
        <v>46081</v>
      </c>
      <c r="BM356" s="164">
        <f t="shared" ref="BM356:BM359" si="4254">IFERROR(IF(($R356-BL356)&gt;=0,0,IF(($S356-BK356)&lt;0,0,IF(AND(($S356-BL356)&gt;0,(BK356-$R356)&gt;0),$V356/365*(BL356-BK356+1),IF(AND(($S356-BL356)&lt;=0,(BK356-$R356)&gt;0),$V356/365*($S356-BK356+1),$V356/365*(BL356-$R356+1))))),0)</f>
        <v>0</v>
      </c>
      <c r="BN356" s="160">
        <f t="shared" ref="BN356:BN359" si="4255">BL356+1</f>
        <v>46082</v>
      </c>
      <c r="BO356" s="160">
        <f t="shared" ref="BO356:BO359" si="4256">BN356+30</f>
        <v>46112</v>
      </c>
      <c r="BP356" s="164">
        <f t="shared" ref="BP356:BP359" si="4257">IFERROR(IF(($R356-BO356)&gt;=0,0,IF(($S356-BN356)&lt;0,0,IF(AND(($S356-BO356)&gt;0,(BN356-$R356)&gt;0),$V356/365*(BO356-BN356+1),IF(AND(($S356-BO356)&lt;=0,(BN356-$R356)&gt;0),$V356/365*($S356-BN356+1),$V356/365*(BO356-$R356+1))))),0)</f>
        <v>0</v>
      </c>
      <c r="BQ356" s="160">
        <f t="shared" ref="BQ356:BQ359" si="4258">BO356+1</f>
        <v>46113</v>
      </c>
      <c r="BR356" s="160">
        <f t="shared" ref="BR356:BR359" si="4259">BQ356+29</f>
        <v>46142</v>
      </c>
      <c r="BS356" s="164">
        <f t="shared" ref="BS356:BS359" si="4260">IFERROR(IF(($R356-BR356)&gt;=0,0,IF(($S356-BQ356)&lt;0,0,IF(AND(($S356-BR356)&gt;0,(BQ356-$R356)&gt;0),$V356/365*(BR356-BQ356+1),IF(AND(($S356-BR356)&lt;=0,(BQ356-$R356)&gt;0),$V356/365*($S356-BQ356+1),$V356/365*(BR356-$R356+1))))),0)</f>
        <v>0</v>
      </c>
      <c r="BT356" s="160">
        <f t="shared" ref="BT356:BT359" si="4261">BR356+1</f>
        <v>46143</v>
      </c>
      <c r="BU356" s="160">
        <f t="shared" ref="BU356:BU359" si="4262">BT356+30</f>
        <v>46173</v>
      </c>
      <c r="BV356" s="164">
        <f t="shared" ref="BV356:BV359" si="4263">IFERROR(IF(($R356-BU356)&gt;=0,0,IF(($S356-BT356)&lt;0,0,IF(AND(($S356-BU356)&gt;0,(BT356-$R356)&gt;0),$V356/365*(BU356-BT356+1),IF(AND(($S356-BU356)&lt;=0,(BT356-$R356)&gt;0),$V356/365*($S356-BT356+1),$V356/365*(BU356-$R356+1))))),0)</f>
        <v>0</v>
      </c>
      <c r="BW356" s="160">
        <f t="shared" ref="BW356:BW359" si="4264">BU356+1</f>
        <v>46174</v>
      </c>
      <c r="BX356" s="160">
        <f t="shared" ref="BX356:BX359" si="4265">BW356+29</f>
        <v>46203</v>
      </c>
      <c r="BY356" s="164">
        <f t="shared" ref="BY356:BY359" si="4266">IFERROR(IF(($R356-BX356)&gt;=0,0,IF(($S356-BW356)&lt;0,0,IF(AND(($S356-BX356)&gt;0,(BW356-$R356)&gt;0),$V356/365*(BX356-BW356+1),IF(AND(($S356-BX356)&lt;=0,(BW356-$R356)&gt;0),$V356/365*($S356-BW356+1),$V356/365*(BX356-$R356+1))))),0)</f>
        <v>0</v>
      </c>
      <c r="BZ356" s="160">
        <f t="shared" ref="BZ356:BZ359" si="4267">BX356+1</f>
        <v>46204</v>
      </c>
      <c r="CA356" s="160">
        <f t="shared" ref="CA356:CA359" si="4268">BZ356+30</f>
        <v>46234</v>
      </c>
      <c r="CB356" s="164">
        <f t="shared" ref="CB356:CB359" si="4269">IFERROR(IF(($R356-CA356)&gt;=0,0,IF(($S356-BZ356)&lt;0,0,IF(AND(($S356-CA356)&gt;0,(BZ356-$R356)&gt;0),$V356/365*(CA356-BZ356+1),IF(AND(($S356-CA356)&lt;=0,(BZ356-$R356)&gt;0),$V356/365*($S356-BZ356+1),$V356/365*(CA356-$R356+1))))),0)</f>
        <v>0</v>
      </c>
      <c r="CC356" s="160">
        <f t="shared" ref="CC356:CC359" si="4270">CA356+1</f>
        <v>46235</v>
      </c>
      <c r="CD356" s="160">
        <f t="shared" ref="CD356:CD359" si="4271">CC356+30</f>
        <v>46265</v>
      </c>
      <c r="CE356" s="164">
        <f t="shared" ref="CE356:CE359" si="4272">IFERROR(IF(($R356-CD356)&gt;=0,0,IF(($S356-CC356)&lt;0,0,IF(AND(($S356-CD356)&gt;0,(CC356-$R356)&gt;0),$V356/365*(CD356-CC356+1),IF(AND(($S356-CD356)&lt;=0,(CC356-$R356)&gt;0),$V356/365*($S356-CC356+1),$V356/365*(CD356-$R356+1))))),0)</f>
        <v>0</v>
      </c>
      <c r="CF356" s="160">
        <f t="shared" ref="CF356:CF359" si="4273">CD356+1</f>
        <v>46266</v>
      </c>
      <c r="CG356" s="160">
        <f t="shared" ref="CG356:CG359" si="4274">CF356+29</f>
        <v>46295</v>
      </c>
      <c r="CH356" s="164">
        <f t="shared" ref="CH356:CH359" si="4275">IFERROR(IF(($R356-CG356)&gt;=0,0,IF(($S356-CF356)&lt;0,0,IF(AND(($S356-CG356)&gt;0,(CF356-$R356)&gt;0),$V356/365*(CG356-CF356+1),IF(AND(($S356-CG356)&lt;=0,(CF356-$R356)&gt;0),$V356/365*($S356-CF356+1),$V356/365*(CG356-$R356+1))))),0)</f>
        <v>0</v>
      </c>
      <c r="CI356" s="160">
        <f t="shared" ref="CI356:CI359" si="4276">CG356+1</f>
        <v>46296</v>
      </c>
      <c r="CJ356" s="160">
        <f t="shared" ref="CJ356:CJ359" si="4277">CI356+30</f>
        <v>46326</v>
      </c>
      <c r="CK356" s="164">
        <f t="shared" ref="CK356:CK359" si="4278">IFERROR(IF(($R356-CJ356)&gt;=0,0,IF(($S356-CI356)&lt;0,0,IF(AND(($S356-CJ356)&gt;0,(CI356-$R356)&gt;0),$V356/365*(CJ356-CI356+1),IF(AND(($S356-CJ356)&lt;=0,(CI356-$R356)&gt;0),$V356/365*($S356-CI356+1),$V356/365*(CJ356-$R356+1))))),0)</f>
        <v>0</v>
      </c>
      <c r="CL356" s="160">
        <f t="shared" ref="CL356:CL359" si="4279">CJ356+1</f>
        <v>46327</v>
      </c>
      <c r="CM356" s="160">
        <f t="shared" ref="CM356:CM359" si="4280">CL356+29</f>
        <v>46356</v>
      </c>
      <c r="CN356" s="164">
        <f t="shared" ref="CN356:CN359" si="4281">IFERROR(IF(($R356-CM356)&gt;=0,0,IF(($S356-CL356)&lt;0,0,IF(AND(($S356-CM356)&gt;0,(CL356-$R356)&gt;0),$V356/365*(CM356-CL356+1),IF(AND(($S356-CM356)&lt;=0,(CL356-$R356)&gt;0),$V356/365*($S356-CL356+1),$V356/365*(CM356-$R356+1))))),0)</f>
        <v>0</v>
      </c>
      <c r="CO356" s="160">
        <f t="shared" ref="CO356:CO359" si="4282">CM356+1</f>
        <v>46357</v>
      </c>
      <c r="CP356" s="160">
        <f t="shared" ref="CP356:CP359" si="4283">CO356+30</f>
        <v>46387</v>
      </c>
      <c r="CQ356" s="164">
        <f t="shared" ref="CQ356:CQ359" si="4284">IFERROR(IF(($R356-CP356)&gt;=0,0,IF(($S356-CO356)&lt;0,0,IF(AND(($S356-CP356)&gt;0,(CO356-$R356)&gt;0),$V356/365*(CP356-CO356+1),IF(AND(($S356-CP356)&lt;=0,(CO356-$R356)&gt;0),$V356/365*($S356-CO356+1),$V356/365*(CP356-$R356+1))))),0)</f>
        <v>0</v>
      </c>
    </row>
    <row r="357" s="86" customFormat="1" ht="24" customHeight="1" outlineLevel="4" spans="1:95">
      <c r="A357" s="125"/>
      <c r="B357" s="126"/>
      <c r="C357" s="127"/>
      <c r="D357" s="125"/>
      <c r="E357" s="126"/>
      <c r="F357" s="126"/>
      <c r="G357" s="126"/>
      <c r="H357" s="128"/>
      <c r="I357" s="128"/>
      <c r="J357" s="128">
        <f t="shared" si="3853"/>
        <v>0</v>
      </c>
      <c r="K357" s="128">
        <f t="shared" ref="K357:K359" si="4285">K356+1</f>
        <v>2</v>
      </c>
      <c r="L357" s="153"/>
      <c r="M357" s="154">
        <f>IFERROR(VLOOKUP($L357,'2-2 引出数据_合同数据仓库'!$B$2:$BP$10000,3,FALSE),0)</f>
        <v>0</v>
      </c>
      <c r="N357" s="128"/>
      <c r="O357" s="154">
        <f>IFERROR(VLOOKUP((LEFT(VLOOKUP($L357,'2-2 引出数据_合同数据仓库'!$B$2:$BP$10000,64,FALSE),15)&amp;(RIGHT(VLOOKUP($L357,'2-2 引出数据_合同数据仓库'!$B$2:$BP$10000,64,FALSE),4)+1)),'2-2 引出数据_合同数据仓库'!$B$2:$BP$10000,3,FALSE),0)</f>
        <v>0</v>
      </c>
      <c r="P357" s="128"/>
      <c r="Q357" s="128">
        <f>IFERROR(VLOOKUP($L357,'2-2 引出数据_合同数据仓库'!$B$2:$BP$10000,28,FALSE),0)</f>
        <v>0</v>
      </c>
      <c r="R357" s="128">
        <f>IFERROR(VLOOKUP($L357,'2-2 引出数据_合同数据仓库'!$B$2:$BP$10000,29,FALSE),0)</f>
        <v>0</v>
      </c>
      <c r="S357" s="128">
        <f>IFERROR(VLOOKUP($L357,'2-2 引出数据_合同数据仓库'!$B$2:$BP$10000,4,FALSE),0)</f>
        <v>0</v>
      </c>
      <c r="T357" s="128"/>
      <c r="U357" s="128">
        <f>IFERROR(VLOOKUP($L357,'2-2 引出数据_合同数据仓库'!$B$2:$BP$10000,15,FALSE),0)</f>
        <v>0</v>
      </c>
      <c r="V357" s="128">
        <f t="shared" si="4214"/>
        <v>0</v>
      </c>
      <c r="W357" s="128"/>
      <c r="X357" s="160">
        <v>45658</v>
      </c>
      <c r="Y357" s="160">
        <f t="shared" si="4215"/>
        <v>45688</v>
      </c>
      <c r="Z357" s="164">
        <f t="shared" si="4216"/>
        <v>0</v>
      </c>
      <c r="AA357" s="160">
        <f t="shared" si="4217"/>
        <v>45689</v>
      </c>
      <c r="AB357" s="160">
        <f t="shared" si="4218"/>
        <v>45716</v>
      </c>
      <c r="AC357" s="164">
        <f t="shared" si="4219"/>
        <v>0</v>
      </c>
      <c r="AD357" s="160">
        <f t="shared" si="4220"/>
        <v>45717</v>
      </c>
      <c r="AE357" s="160">
        <f t="shared" si="4221"/>
        <v>45747</v>
      </c>
      <c r="AF357" s="164">
        <f t="shared" si="4222"/>
        <v>0</v>
      </c>
      <c r="AG357" s="160">
        <f t="shared" si="4223"/>
        <v>45748</v>
      </c>
      <c r="AH357" s="160">
        <f t="shared" si="4224"/>
        <v>45777</v>
      </c>
      <c r="AI357" s="164">
        <f t="shared" si="4225"/>
        <v>0</v>
      </c>
      <c r="AJ357" s="160">
        <f t="shared" si="4226"/>
        <v>45778</v>
      </c>
      <c r="AK357" s="160">
        <f t="shared" si="4227"/>
        <v>45808</v>
      </c>
      <c r="AL357" s="164">
        <f t="shared" si="4228"/>
        <v>0</v>
      </c>
      <c r="AM357" s="160">
        <f t="shared" si="4229"/>
        <v>45809</v>
      </c>
      <c r="AN357" s="160">
        <f t="shared" si="4230"/>
        <v>45838</v>
      </c>
      <c r="AO357" s="164">
        <f t="shared" si="4231"/>
        <v>0</v>
      </c>
      <c r="AP357" s="160">
        <f t="shared" si="4232"/>
        <v>45839</v>
      </c>
      <c r="AQ357" s="160">
        <f t="shared" si="4233"/>
        <v>45869</v>
      </c>
      <c r="AR357" s="164">
        <f t="shared" si="4234"/>
        <v>0</v>
      </c>
      <c r="AS357" s="160">
        <f t="shared" si="4235"/>
        <v>45870</v>
      </c>
      <c r="AT357" s="160">
        <f t="shared" si="4236"/>
        <v>45900</v>
      </c>
      <c r="AU357" s="164">
        <f t="shared" si="4237"/>
        <v>0</v>
      </c>
      <c r="AV357" s="160">
        <f t="shared" si="4238"/>
        <v>45901</v>
      </c>
      <c r="AW357" s="160">
        <f t="shared" si="4239"/>
        <v>45930</v>
      </c>
      <c r="AX357" s="164">
        <f t="shared" si="4240"/>
        <v>0</v>
      </c>
      <c r="AY357" s="160">
        <f t="shared" si="4241"/>
        <v>45931</v>
      </c>
      <c r="AZ357" s="160">
        <f t="shared" si="4242"/>
        <v>45961</v>
      </c>
      <c r="BA357" s="164">
        <f t="shared" si="4243"/>
        <v>0</v>
      </c>
      <c r="BB357" s="160">
        <f t="shared" si="4244"/>
        <v>45962</v>
      </c>
      <c r="BC357" s="160">
        <f t="shared" si="4245"/>
        <v>45991</v>
      </c>
      <c r="BD357" s="164">
        <f t="shared" si="4246"/>
        <v>0</v>
      </c>
      <c r="BE357" s="160">
        <f t="shared" si="4247"/>
        <v>45992</v>
      </c>
      <c r="BF357" s="160">
        <f t="shared" si="4248"/>
        <v>46022</v>
      </c>
      <c r="BG357" s="164">
        <f t="shared" si="4249"/>
        <v>0</v>
      </c>
      <c r="BH357" s="160">
        <v>46023</v>
      </c>
      <c r="BI357" s="160">
        <f t="shared" si="4250"/>
        <v>46053</v>
      </c>
      <c r="BJ357" s="164">
        <f t="shared" si="4251"/>
        <v>0</v>
      </c>
      <c r="BK357" s="160">
        <f t="shared" si="4252"/>
        <v>46054</v>
      </c>
      <c r="BL357" s="160">
        <f t="shared" si="4253"/>
        <v>46081</v>
      </c>
      <c r="BM357" s="164">
        <f t="shared" si="4254"/>
        <v>0</v>
      </c>
      <c r="BN357" s="160">
        <f t="shared" si="4255"/>
        <v>46082</v>
      </c>
      <c r="BO357" s="160">
        <f t="shared" si="4256"/>
        <v>46112</v>
      </c>
      <c r="BP357" s="164">
        <f t="shared" si="4257"/>
        <v>0</v>
      </c>
      <c r="BQ357" s="160">
        <f t="shared" si="4258"/>
        <v>46113</v>
      </c>
      <c r="BR357" s="160">
        <f t="shared" si="4259"/>
        <v>46142</v>
      </c>
      <c r="BS357" s="164">
        <f t="shared" si="4260"/>
        <v>0</v>
      </c>
      <c r="BT357" s="160">
        <f t="shared" si="4261"/>
        <v>46143</v>
      </c>
      <c r="BU357" s="160">
        <f t="shared" si="4262"/>
        <v>46173</v>
      </c>
      <c r="BV357" s="164">
        <f t="shared" si="4263"/>
        <v>0</v>
      </c>
      <c r="BW357" s="160">
        <f t="shared" si="4264"/>
        <v>46174</v>
      </c>
      <c r="BX357" s="160">
        <f t="shared" si="4265"/>
        <v>46203</v>
      </c>
      <c r="BY357" s="164">
        <f t="shared" si="4266"/>
        <v>0</v>
      </c>
      <c r="BZ357" s="160">
        <f t="shared" si="4267"/>
        <v>46204</v>
      </c>
      <c r="CA357" s="160">
        <f t="shared" si="4268"/>
        <v>46234</v>
      </c>
      <c r="CB357" s="164">
        <f t="shared" si="4269"/>
        <v>0</v>
      </c>
      <c r="CC357" s="160">
        <f t="shared" si="4270"/>
        <v>46235</v>
      </c>
      <c r="CD357" s="160">
        <f t="shared" si="4271"/>
        <v>46265</v>
      </c>
      <c r="CE357" s="164">
        <f t="shared" si="4272"/>
        <v>0</v>
      </c>
      <c r="CF357" s="160">
        <f t="shared" si="4273"/>
        <v>46266</v>
      </c>
      <c r="CG357" s="160">
        <f t="shared" si="4274"/>
        <v>46295</v>
      </c>
      <c r="CH357" s="164">
        <f t="shared" si="4275"/>
        <v>0</v>
      </c>
      <c r="CI357" s="160">
        <f t="shared" si="4276"/>
        <v>46296</v>
      </c>
      <c r="CJ357" s="160">
        <f t="shared" si="4277"/>
        <v>46326</v>
      </c>
      <c r="CK357" s="164">
        <f t="shared" si="4278"/>
        <v>0</v>
      </c>
      <c r="CL357" s="160">
        <f t="shared" si="4279"/>
        <v>46327</v>
      </c>
      <c r="CM357" s="160">
        <f t="shared" si="4280"/>
        <v>46356</v>
      </c>
      <c r="CN357" s="164">
        <f t="shared" si="4281"/>
        <v>0</v>
      </c>
      <c r="CO357" s="160">
        <f t="shared" si="4282"/>
        <v>46357</v>
      </c>
      <c r="CP357" s="160">
        <f t="shared" si="4283"/>
        <v>46387</v>
      </c>
      <c r="CQ357" s="164">
        <f t="shared" si="4284"/>
        <v>0</v>
      </c>
    </row>
    <row r="358" s="86" customFormat="1" ht="24" customHeight="1" outlineLevel="4" spans="1:95">
      <c r="A358" s="125"/>
      <c r="B358" s="126"/>
      <c r="C358" s="127"/>
      <c r="D358" s="125"/>
      <c r="E358" s="126"/>
      <c r="F358" s="126"/>
      <c r="G358" s="126"/>
      <c r="H358" s="128"/>
      <c r="I358" s="128"/>
      <c r="J358" s="128">
        <f t="shared" si="3853"/>
        <v>0</v>
      </c>
      <c r="K358" s="128">
        <f t="shared" si="4285"/>
        <v>3</v>
      </c>
      <c r="L358" s="153"/>
      <c r="M358" s="154">
        <f>IFERROR(VLOOKUP($L358,'2-2 引出数据_合同数据仓库'!$B$2:$BP$10000,3,FALSE),0)</f>
        <v>0</v>
      </c>
      <c r="N358" s="128"/>
      <c r="O358" s="154">
        <f>IFERROR(VLOOKUP((LEFT(VLOOKUP($L358,'2-2 引出数据_合同数据仓库'!$B$2:$BP$10000,64,FALSE),15)&amp;(RIGHT(VLOOKUP($L358,'2-2 引出数据_合同数据仓库'!$B$2:$BP$10000,64,FALSE),4)+1)),'2-2 引出数据_合同数据仓库'!$B$2:$BP$10000,3,FALSE),0)</f>
        <v>0</v>
      </c>
      <c r="P358" s="128"/>
      <c r="Q358" s="128">
        <f>IFERROR(VLOOKUP($L358,'2-2 引出数据_合同数据仓库'!$B$2:$BP$10000,28,FALSE),0)</f>
        <v>0</v>
      </c>
      <c r="R358" s="128">
        <f>IFERROR(VLOOKUP($L358,'2-2 引出数据_合同数据仓库'!$B$2:$BP$10000,29,FALSE),0)</f>
        <v>0</v>
      </c>
      <c r="S358" s="128">
        <f>IFERROR(VLOOKUP($L358,'2-2 引出数据_合同数据仓库'!$B$2:$BP$10000,4,FALSE),0)</f>
        <v>0</v>
      </c>
      <c r="T358" s="128"/>
      <c r="U358" s="128">
        <f>IFERROR(VLOOKUP($L358,'2-2 引出数据_合同数据仓库'!$B$2:$BP$10000,15,FALSE),0)</f>
        <v>0</v>
      </c>
      <c r="V358" s="128">
        <f t="shared" si="4214"/>
        <v>0</v>
      </c>
      <c r="W358" s="128"/>
      <c r="X358" s="160">
        <v>45658</v>
      </c>
      <c r="Y358" s="160">
        <f t="shared" si="4215"/>
        <v>45688</v>
      </c>
      <c r="Z358" s="164">
        <f t="shared" si="4216"/>
        <v>0</v>
      </c>
      <c r="AA358" s="160">
        <f t="shared" si="4217"/>
        <v>45689</v>
      </c>
      <c r="AB358" s="160">
        <f t="shared" si="4218"/>
        <v>45716</v>
      </c>
      <c r="AC358" s="164">
        <f t="shared" si="4219"/>
        <v>0</v>
      </c>
      <c r="AD358" s="160">
        <f t="shared" si="4220"/>
        <v>45717</v>
      </c>
      <c r="AE358" s="160">
        <f t="shared" si="4221"/>
        <v>45747</v>
      </c>
      <c r="AF358" s="164">
        <f t="shared" si="4222"/>
        <v>0</v>
      </c>
      <c r="AG358" s="160">
        <f t="shared" si="4223"/>
        <v>45748</v>
      </c>
      <c r="AH358" s="160">
        <f t="shared" si="4224"/>
        <v>45777</v>
      </c>
      <c r="AI358" s="164">
        <f t="shared" si="4225"/>
        <v>0</v>
      </c>
      <c r="AJ358" s="160">
        <f t="shared" si="4226"/>
        <v>45778</v>
      </c>
      <c r="AK358" s="160">
        <f t="shared" si="4227"/>
        <v>45808</v>
      </c>
      <c r="AL358" s="164">
        <f t="shared" si="4228"/>
        <v>0</v>
      </c>
      <c r="AM358" s="160">
        <f t="shared" si="4229"/>
        <v>45809</v>
      </c>
      <c r="AN358" s="160">
        <f t="shared" si="4230"/>
        <v>45838</v>
      </c>
      <c r="AO358" s="164">
        <f t="shared" si="4231"/>
        <v>0</v>
      </c>
      <c r="AP358" s="160">
        <f t="shared" si="4232"/>
        <v>45839</v>
      </c>
      <c r="AQ358" s="160">
        <f t="shared" si="4233"/>
        <v>45869</v>
      </c>
      <c r="AR358" s="164">
        <f t="shared" si="4234"/>
        <v>0</v>
      </c>
      <c r="AS358" s="160">
        <f t="shared" si="4235"/>
        <v>45870</v>
      </c>
      <c r="AT358" s="160">
        <f t="shared" si="4236"/>
        <v>45900</v>
      </c>
      <c r="AU358" s="164">
        <f t="shared" si="4237"/>
        <v>0</v>
      </c>
      <c r="AV358" s="160">
        <f t="shared" si="4238"/>
        <v>45901</v>
      </c>
      <c r="AW358" s="160">
        <f t="shared" si="4239"/>
        <v>45930</v>
      </c>
      <c r="AX358" s="164">
        <f t="shared" si="4240"/>
        <v>0</v>
      </c>
      <c r="AY358" s="160">
        <f t="shared" si="4241"/>
        <v>45931</v>
      </c>
      <c r="AZ358" s="160">
        <f t="shared" si="4242"/>
        <v>45961</v>
      </c>
      <c r="BA358" s="164">
        <f t="shared" si="4243"/>
        <v>0</v>
      </c>
      <c r="BB358" s="160">
        <f t="shared" si="4244"/>
        <v>45962</v>
      </c>
      <c r="BC358" s="160">
        <f t="shared" si="4245"/>
        <v>45991</v>
      </c>
      <c r="BD358" s="164">
        <f t="shared" si="4246"/>
        <v>0</v>
      </c>
      <c r="BE358" s="160">
        <f t="shared" si="4247"/>
        <v>45992</v>
      </c>
      <c r="BF358" s="160">
        <f t="shared" si="4248"/>
        <v>46022</v>
      </c>
      <c r="BG358" s="164">
        <f t="shared" si="4249"/>
        <v>0</v>
      </c>
      <c r="BH358" s="160">
        <v>46023</v>
      </c>
      <c r="BI358" s="160">
        <f t="shared" si="4250"/>
        <v>46053</v>
      </c>
      <c r="BJ358" s="164">
        <f t="shared" si="4251"/>
        <v>0</v>
      </c>
      <c r="BK358" s="160">
        <f t="shared" si="4252"/>
        <v>46054</v>
      </c>
      <c r="BL358" s="160">
        <f t="shared" si="4253"/>
        <v>46081</v>
      </c>
      <c r="BM358" s="164">
        <f t="shared" si="4254"/>
        <v>0</v>
      </c>
      <c r="BN358" s="160">
        <f t="shared" si="4255"/>
        <v>46082</v>
      </c>
      <c r="BO358" s="160">
        <f t="shared" si="4256"/>
        <v>46112</v>
      </c>
      <c r="BP358" s="164">
        <f t="shared" si="4257"/>
        <v>0</v>
      </c>
      <c r="BQ358" s="160">
        <f t="shared" si="4258"/>
        <v>46113</v>
      </c>
      <c r="BR358" s="160">
        <f t="shared" si="4259"/>
        <v>46142</v>
      </c>
      <c r="BS358" s="164">
        <f t="shared" si="4260"/>
        <v>0</v>
      </c>
      <c r="BT358" s="160">
        <f t="shared" si="4261"/>
        <v>46143</v>
      </c>
      <c r="BU358" s="160">
        <f t="shared" si="4262"/>
        <v>46173</v>
      </c>
      <c r="BV358" s="164">
        <f t="shared" si="4263"/>
        <v>0</v>
      </c>
      <c r="BW358" s="160">
        <f t="shared" si="4264"/>
        <v>46174</v>
      </c>
      <c r="BX358" s="160">
        <f t="shared" si="4265"/>
        <v>46203</v>
      </c>
      <c r="BY358" s="164">
        <f t="shared" si="4266"/>
        <v>0</v>
      </c>
      <c r="BZ358" s="160">
        <f t="shared" si="4267"/>
        <v>46204</v>
      </c>
      <c r="CA358" s="160">
        <f t="shared" si="4268"/>
        <v>46234</v>
      </c>
      <c r="CB358" s="164">
        <f t="shared" si="4269"/>
        <v>0</v>
      </c>
      <c r="CC358" s="160">
        <f t="shared" si="4270"/>
        <v>46235</v>
      </c>
      <c r="CD358" s="160">
        <f t="shared" si="4271"/>
        <v>46265</v>
      </c>
      <c r="CE358" s="164">
        <f t="shared" si="4272"/>
        <v>0</v>
      </c>
      <c r="CF358" s="160">
        <f t="shared" si="4273"/>
        <v>46266</v>
      </c>
      <c r="CG358" s="160">
        <f t="shared" si="4274"/>
        <v>46295</v>
      </c>
      <c r="CH358" s="164">
        <f t="shared" si="4275"/>
        <v>0</v>
      </c>
      <c r="CI358" s="160">
        <f t="shared" si="4276"/>
        <v>46296</v>
      </c>
      <c r="CJ358" s="160">
        <f t="shared" si="4277"/>
        <v>46326</v>
      </c>
      <c r="CK358" s="164">
        <f t="shared" si="4278"/>
        <v>0</v>
      </c>
      <c r="CL358" s="160">
        <f t="shared" si="4279"/>
        <v>46327</v>
      </c>
      <c r="CM358" s="160">
        <f t="shared" si="4280"/>
        <v>46356</v>
      </c>
      <c r="CN358" s="164">
        <f t="shared" si="4281"/>
        <v>0</v>
      </c>
      <c r="CO358" s="160">
        <f t="shared" si="4282"/>
        <v>46357</v>
      </c>
      <c r="CP358" s="160">
        <f t="shared" si="4283"/>
        <v>46387</v>
      </c>
      <c r="CQ358" s="164">
        <f t="shared" si="4284"/>
        <v>0</v>
      </c>
    </row>
    <row r="359" s="86" customFormat="1" ht="24" customHeight="1" outlineLevel="4" spans="1:95">
      <c r="A359" s="125"/>
      <c r="B359" s="126"/>
      <c r="C359" s="127"/>
      <c r="D359" s="125"/>
      <c r="E359" s="126"/>
      <c r="F359" s="126"/>
      <c r="G359" s="126"/>
      <c r="H359" s="128"/>
      <c r="I359" s="128"/>
      <c r="J359" s="128">
        <f t="shared" si="3853"/>
        <v>0</v>
      </c>
      <c r="K359" s="128">
        <f t="shared" si="4285"/>
        <v>4</v>
      </c>
      <c r="L359" s="153"/>
      <c r="M359" s="154">
        <f>IFERROR(VLOOKUP($L359,'2-2 引出数据_合同数据仓库'!$B$2:$BP$10000,3,FALSE),0)</f>
        <v>0</v>
      </c>
      <c r="N359" s="128"/>
      <c r="O359" s="154">
        <f>IFERROR(VLOOKUP((LEFT(VLOOKUP($L359,'2-2 引出数据_合同数据仓库'!$B$2:$BP$10000,64,FALSE),15)&amp;(RIGHT(VLOOKUP($L359,'2-2 引出数据_合同数据仓库'!$B$2:$BP$10000,64,FALSE),4)+1)),'2-2 引出数据_合同数据仓库'!$B$2:$BP$10000,3,FALSE),0)</f>
        <v>0</v>
      </c>
      <c r="P359" s="128"/>
      <c r="Q359" s="128">
        <f>IFERROR(VLOOKUP($L359,'2-2 引出数据_合同数据仓库'!$B$2:$BP$10000,28,FALSE),0)</f>
        <v>0</v>
      </c>
      <c r="R359" s="128">
        <f>IFERROR(VLOOKUP($L359,'2-2 引出数据_合同数据仓库'!$B$2:$BP$10000,29,FALSE),0)</f>
        <v>0</v>
      </c>
      <c r="S359" s="128">
        <f>IFERROR(VLOOKUP($L359,'2-2 引出数据_合同数据仓库'!$B$2:$BP$10000,4,FALSE),0)</f>
        <v>0</v>
      </c>
      <c r="T359" s="128"/>
      <c r="U359" s="128">
        <f>IFERROR(VLOOKUP($L359,'2-2 引出数据_合同数据仓库'!$B$2:$BP$10000,15,FALSE),0)</f>
        <v>0</v>
      </c>
      <c r="V359" s="128">
        <f t="shared" si="4214"/>
        <v>0</v>
      </c>
      <c r="W359" s="128"/>
      <c r="X359" s="160">
        <v>45658</v>
      </c>
      <c r="Y359" s="160">
        <f t="shared" si="4215"/>
        <v>45688</v>
      </c>
      <c r="Z359" s="164">
        <f t="shared" si="4216"/>
        <v>0</v>
      </c>
      <c r="AA359" s="160">
        <f t="shared" si="4217"/>
        <v>45689</v>
      </c>
      <c r="AB359" s="160">
        <f t="shared" si="4218"/>
        <v>45716</v>
      </c>
      <c r="AC359" s="164">
        <f t="shared" si="4219"/>
        <v>0</v>
      </c>
      <c r="AD359" s="160">
        <f t="shared" si="4220"/>
        <v>45717</v>
      </c>
      <c r="AE359" s="160">
        <f t="shared" si="4221"/>
        <v>45747</v>
      </c>
      <c r="AF359" s="164">
        <f t="shared" si="4222"/>
        <v>0</v>
      </c>
      <c r="AG359" s="160">
        <f t="shared" si="4223"/>
        <v>45748</v>
      </c>
      <c r="AH359" s="160">
        <f t="shared" si="4224"/>
        <v>45777</v>
      </c>
      <c r="AI359" s="164">
        <f t="shared" si="4225"/>
        <v>0</v>
      </c>
      <c r="AJ359" s="160">
        <f t="shared" si="4226"/>
        <v>45778</v>
      </c>
      <c r="AK359" s="160">
        <f t="shared" si="4227"/>
        <v>45808</v>
      </c>
      <c r="AL359" s="164">
        <f t="shared" si="4228"/>
        <v>0</v>
      </c>
      <c r="AM359" s="160">
        <f t="shared" si="4229"/>
        <v>45809</v>
      </c>
      <c r="AN359" s="160">
        <f t="shared" si="4230"/>
        <v>45838</v>
      </c>
      <c r="AO359" s="164">
        <f t="shared" si="4231"/>
        <v>0</v>
      </c>
      <c r="AP359" s="160">
        <f t="shared" si="4232"/>
        <v>45839</v>
      </c>
      <c r="AQ359" s="160">
        <f t="shared" si="4233"/>
        <v>45869</v>
      </c>
      <c r="AR359" s="164">
        <f t="shared" si="4234"/>
        <v>0</v>
      </c>
      <c r="AS359" s="160">
        <f t="shared" si="4235"/>
        <v>45870</v>
      </c>
      <c r="AT359" s="160">
        <f t="shared" si="4236"/>
        <v>45900</v>
      </c>
      <c r="AU359" s="164">
        <f t="shared" si="4237"/>
        <v>0</v>
      </c>
      <c r="AV359" s="160">
        <f t="shared" si="4238"/>
        <v>45901</v>
      </c>
      <c r="AW359" s="160">
        <f t="shared" si="4239"/>
        <v>45930</v>
      </c>
      <c r="AX359" s="164">
        <f t="shared" si="4240"/>
        <v>0</v>
      </c>
      <c r="AY359" s="160">
        <f t="shared" si="4241"/>
        <v>45931</v>
      </c>
      <c r="AZ359" s="160">
        <f t="shared" si="4242"/>
        <v>45961</v>
      </c>
      <c r="BA359" s="164">
        <f t="shared" si="4243"/>
        <v>0</v>
      </c>
      <c r="BB359" s="160">
        <f t="shared" si="4244"/>
        <v>45962</v>
      </c>
      <c r="BC359" s="160">
        <f t="shared" si="4245"/>
        <v>45991</v>
      </c>
      <c r="BD359" s="164">
        <f t="shared" si="4246"/>
        <v>0</v>
      </c>
      <c r="BE359" s="160">
        <f t="shared" si="4247"/>
        <v>45992</v>
      </c>
      <c r="BF359" s="160">
        <f t="shared" si="4248"/>
        <v>46022</v>
      </c>
      <c r="BG359" s="164">
        <f t="shared" si="4249"/>
        <v>0</v>
      </c>
      <c r="BH359" s="160">
        <v>46023</v>
      </c>
      <c r="BI359" s="160">
        <f t="shared" si="4250"/>
        <v>46053</v>
      </c>
      <c r="BJ359" s="164">
        <f t="shared" si="4251"/>
        <v>0</v>
      </c>
      <c r="BK359" s="160">
        <f t="shared" si="4252"/>
        <v>46054</v>
      </c>
      <c r="BL359" s="160">
        <f t="shared" si="4253"/>
        <v>46081</v>
      </c>
      <c r="BM359" s="164">
        <f t="shared" si="4254"/>
        <v>0</v>
      </c>
      <c r="BN359" s="160">
        <f t="shared" si="4255"/>
        <v>46082</v>
      </c>
      <c r="BO359" s="160">
        <f t="shared" si="4256"/>
        <v>46112</v>
      </c>
      <c r="BP359" s="164">
        <f t="shared" si="4257"/>
        <v>0</v>
      </c>
      <c r="BQ359" s="160">
        <f t="shared" si="4258"/>
        <v>46113</v>
      </c>
      <c r="BR359" s="160">
        <f t="shared" si="4259"/>
        <v>46142</v>
      </c>
      <c r="BS359" s="164">
        <f t="shared" si="4260"/>
        <v>0</v>
      </c>
      <c r="BT359" s="160">
        <f t="shared" si="4261"/>
        <v>46143</v>
      </c>
      <c r="BU359" s="160">
        <f t="shared" si="4262"/>
        <v>46173</v>
      </c>
      <c r="BV359" s="164">
        <f t="shared" si="4263"/>
        <v>0</v>
      </c>
      <c r="BW359" s="160">
        <f t="shared" si="4264"/>
        <v>46174</v>
      </c>
      <c r="BX359" s="160">
        <f t="shared" si="4265"/>
        <v>46203</v>
      </c>
      <c r="BY359" s="164">
        <f t="shared" si="4266"/>
        <v>0</v>
      </c>
      <c r="BZ359" s="160">
        <f t="shared" si="4267"/>
        <v>46204</v>
      </c>
      <c r="CA359" s="160">
        <f t="shared" si="4268"/>
        <v>46234</v>
      </c>
      <c r="CB359" s="164">
        <f t="shared" si="4269"/>
        <v>0</v>
      </c>
      <c r="CC359" s="160">
        <f t="shared" si="4270"/>
        <v>46235</v>
      </c>
      <c r="CD359" s="160">
        <f t="shared" si="4271"/>
        <v>46265</v>
      </c>
      <c r="CE359" s="164">
        <f t="shared" si="4272"/>
        <v>0</v>
      </c>
      <c r="CF359" s="160">
        <f t="shared" si="4273"/>
        <v>46266</v>
      </c>
      <c r="CG359" s="160">
        <f t="shared" si="4274"/>
        <v>46295</v>
      </c>
      <c r="CH359" s="164">
        <f t="shared" si="4275"/>
        <v>0</v>
      </c>
      <c r="CI359" s="160">
        <f t="shared" si="4276"/>
        <v>46296</v>
      </c>
      <c r="CJ359" s="160">
        <f t="shared" si="4277"/>
        <v>46326</v>
      </c>
      <c r="CK359" s="164">
        <f t="shared" si="4278"/>
        <v>0</v>
      </c>
      <c r="CL359" s="160">
        <f t="shared" si="4279"/>
        <v>46327</v>
      </c>
      <c r="CM359" s="160">
        <f t="shared" si="4280"/>
        <v>46356</v>
      </c>
      <c r="CN359" s="164">
        <f t="shared" si="4281"/>
        <v>0</v>
      </c>
      <c r="CO359" s="160">
        <f t="shared" si="4282"/>
        <v>46357</v>
      </c>
      <c r="CP359" s="160">
        <f t="shared" si="4283"/>
        <v>46387</v>
      </c>
      <c r="CQ359" s="164">
        <f t="shared" si="4284"/>
        <v>0</v>
      </c>
    </row>
    <row r="360" s="86" customFormat="1" ht="24" customHeight="1" outlineLevel="4" spans="1:95">
      <c r="A360" s="129" t="s">
        <v>2806</v>
      </c>
      <c r="B360" s="130"/>
      <c r="C360" s="130"/>
      <c r="D360" s="130"/>
      <c r="E360" s="130"/>
      <c r="F360" s="130"/>
      <c r="G360" s="131"/>
      <c r="H360" s="132"/>
      <c r="I360" s="132"/>
      <c r="J360" s="132"/>
      <c r="K360" s="132"/>
      <c r="L360" s="155"/>
      <c r="M360" s="155"/>
      <c r="N360" s="132"/>
      <c r="O360" s="132"/>
      <c r="P360" s="132"/>
      <c r="Q360" s="132"/>
      <c r="R360" s="132"/>
      <c r="S360" s="132"/>
      <c r="T360" s="132"/>
      <c r="U360" s="132"/>
      <c r="V360" s="132"/>
      <c r="W360" s="132"/>
      <c r="X360" s="132"/>
      <c r="Y360" s="132"/>
      <c r="Z360" s="132"/>
      <c r="AA360" s="132"/>
      <c r="AB360" s="132"/>
      <c r="AC360" s="132"/>
      <c r="AD360" s="132"/>
      <c r="AE360" s="132"/>
      <c r="AF360" s="132"/>
      <c r="AG360" s="132"/>
      <c r="AH360" s="132"/>
      <c r="AI360" s="132"/>
      <c r="AJ360" s="132"/>
      <c r="AK360" s="132"/>
      <c r="AL360" s="132"/>
      <c r="AM360" s="132"/>
      <c r="AN360" s="132"/>
      <c r="AO360" s="132"/>
      <c r="AP360" s="132"/>
      <c r="AQ360" s="132"/>
      <c r="AR360" s="132"/>
      <c r="AS360" s="132"/>
      <c r="AT360" s="132"/>
      <c r="AU360" s="132"/>
      <c r="AV360" s="132"/>
      <c r="AW360" s="132"/>
      <c r="AX360" s="132"/>
      <c r="AY360" s="132"/>
      <c r="AZ360" s="132"/>
      <c r="BA360" s="132"/>
      <c r="BB360" s="132"/>
      <c r="BC360" s="132"/>
      <c r="BD360" s="132"/>
      <c r="BE360" s="132"/>
      <c r="BF360" s="132"/>
      <c r="BG360" s="132"/>
      <c r="BH360" s="132"/>
      <c r="BI360" s="132"/>
      <c r="BJ360" s="132"/>
      <c r="BK360" s="132"/>
      <c r="BL360" s="132"/>
      <c r="BM360" s="132"/>
      <c r="BN360" s="132"/>
      <c r="BO360" s="132"/>
      <c r="BP360" s="132"/>
      <c r="BQ360" s="132"/>
      <c r="BR360" s="132"/>
      <c r="BS360" s="132"/>
      <c r="BT360" s="132"/>
      <c r="BU360" s="132"/>
      <c r="BV360" s="132"/>
      <c r="BW360" s="132"/>
      <c r="BX360" s="132"/>
      <c r="BY360" s="132"/>
      <c r="BZ360" s="132"/>
      <c r="CA360" s="132"/>
      <c r="CB360" s="132"/>
      <c r="CC360" s="132"/>
      <c r="CD360" s="132"/>
      <c r="CE360" s="132"/>
      <c r="CF360" s="132"/>
      <c r="CG360" s="132"/>
      <c r="CH360" s="132"/>
      <c r="CI360" s="132"/>
      <c r="CJ360" s="132"/>
      <c r="CK360" s="132"/>
      <c r="CL360" s="132"/>
      <c r="CM360" s="132"/>
      <c r="CN360" s="132"/>
      <c r="CO360" s="132"/>
      <c r="CP360" s="132"/>
      <c r="CQ360" s="132"/>
    </row>
    <row r="361" ht="24" customHeight="1" outlineLevel="3" spans="1:95">
      <c r="A361" s="121"/>
      <c r="B361" s="122" t="s">
        <v>784</v>
      </c>
      <c r="C361" s="123" t="s">
        <v>1299</v>
      </c>
      <c r="D361" s="121" t="s">
        <v>1300</v>
      </c>
      <c r="E361" s="122"/>
      <c r="F361" s="122"/>
      <c r="G361" s="122"/>
      <c r="H361" s="124">
        <f>X361+AA361+AD361+AG361+AJ361+AM361+AP361+AS361+AV361+AY361+BB361+BE361</f>
        <v>0</v>
      </c>
      <c r="I361" s="124">
        <f>Y361+AB361+AE361+AH361+AK361+AN361+AQ361+AT361+AW361+AZ361+BC361+BF361</f>
        <v>0</v>
      </c>
      <c r="J361" s="124">
        <f t="shared" si="3853"/>
        <v>0</v>
      </c>
      <c r="K361" s="124"/>
      <c r="L361" s="152"/>
      <c r="M361" s="152"/>
      <c r="N361" s="124"/>
      <c r="O361" s="124"/>
      <c r="P361" s="124"/>
      <c r="Q361" s="124"/>
      <c r="R361" s="124"/>
      <c r="S361" s="124"/>
      <c r="T361" s="124"/>
      <c r="U361" s="124"/>
      <c r="V361" s="124"/>
      <c r="W361" s="124"/>
      <c r="X361" s="124">
        <f>VLOOKUP($C361,'1 预算编制表单'!$C:$BJ,27,FALSE)</f>
        <v>0</v>
      </c>
      <c r="Y361" s="124">
        <f>X361-Z361</f>
        <v>0</v>
      </c>
      <c r="Z361" s="124">
        <f>SUM(Z362:Z366)</f>
        <v>0</v>
      </c>
      <c r="AA361" s="124">
        <f>VLOOKUP($C361,'1 预算编制表单'!$C:$BJ,30,FALSE)</f>
        <v>0</v>
      </c>
      <c r="AB361" s="124">
        <f>AA361-AC361</f>
        <v>0</v>
      </c>
      <c r="AC361" s="124">
        <f>SUM(AC362:AC366)</f>
        <v>0</v>
      </c>
      <c r="AD361" s="124">
        <f>VLOOKUP($C361,'1 预算编制表单'!$C:$BJ,33,FALSE)</f>
        <v>0</v>
      </c>
      <c r="AE361" s="124">
        <f>AD361-AF361</f>
        <v>0</v>
      </c>
      <c r="AF361" s="124">
        <f>SUM(AF362:AF366)</f>
        <v>0</v>
      </c>
      <c r="AG361" s="124">
        <f>VLOOKUP($C361,'1 预算编制表单'!$C:$BJ,36,FALSE)</f>
        <v>0</v>
      </c>
      <c r="AH361" s="124">
        <f>AG361-AI361</f>
        <v>0</v>
      </c>
      <c r="AI361" s="124">
        <f>SUM(AI362:AI366)</f>
        <v>0</v>
      </c>
      <c r="AJ361" s="124">
        <f>VLOOKUP($C361,'1 预算编制表单'!$C:$BJ,39,FALSE)</f>
        <v>0</v>
      </c>
      <c r="AK361" s="124">
        <f>AJ361-AL361</f>
        <v>0</v>
      </c>
      <c r="AL361" s="124">
        <f>SUM(AL362:AL366)</f>
        <v>0</v>
      </c>
      <c r="AM361" s="124">
        <f>VLOOKUP($C361,'1 预算编制表单'!$C:$BJ,42,FALSE)</f>
        <v>0</v>
      </c>
      <c r="AN361" s="124">
        <f>AM361-AO361</f>
        <v>0</v>
      </c>
      <c r="AO361" s="124">
        <f>SUM(AO362:AO366)</f>
        <v>0</v>
      </c>
      <c r="AP361" s="124">
        <f>VLOOKUP($C361,'1 预算编制表单'!$C:$BJ,45,FALSE)</f>
        <v>0</v>
      </c>
      <c r="AQ361" s="124">
        <f>AP361-AR361</f>
        <v>0</v>
      </c>
      <c r="AR361" s="124">
        <f>SUM(AR362:AR366)</f>
        <v>0</v>
      </c>
      <c r="AS361" s="124">
        <f>VLOOKUP($C361,'1 预算编制表单'!$C:$BJ,48,FALSE)</f>
        <v>0</v>
      </c>
      <c r="AT361" s="124">
        <f>AS361-AU361</f>
        <v>0</v>
      </c>
      <c r="AU361" s="124">
        <f>SUM(AU362:AU366)</f>
        <v>0</v>
      </c>
      <c r="AV361" s="124">
        <f>VLOOKUP($C361,'1 预算编制表单'!$C:$BJ,51,FALSE)</f>
        <v>0</v>
      </c>
      <c r="AW361" s="124">
        <f>AV361-AX361</f>
        <v>0</v>
      </c>
      <c r="AX361" s="124">
        <f>SUM(AX362:AX366)</f>
        <v>0</v>
      </c>
      <c r="AY361" s="124">
        <f>VLOOKUP($C361,'1 预算编制表单'!$C:$BJ,54,FALSE)</f>
        <v>0</v>
      </c>
      <c r="AZ361" s="124">
        <f>AY361-BA361</f>
        <v>0</v>
      </c>
      <c r="BA361" s="124">
        <f>SUM(BA362:BA366)</f>
        <v>0</v>
      </c>
      <c r="BB361" s="124">
        <f>VLOOKUP($C361,'1 预算编制表单'!$C:$BJ,57,FALSE)</f>
        <v>0</v>
      </c>
      <c r="BC361" s="124">
        <f>BB361-BD361</f>
        <v>0</v>
      </c>
      <c r="BD361" s="124">
        <f>SUM(BD362:BD366)</f>
        <v>0</v>
      </c>
      <c r="BE361" s="124">
        <f>VLOOKUP($C361,'1 预算编制表单'!$C:$BJ,60,FALSE)</f>
        <v>0</v>
      </c>
      <c r="BF361" s="124">
        <f>BE361-BG361</f>
        <v>0</v>
      </c>
      <c r="BG361" s="124">
        <f>SUM(BG362:BG366)</f>
        <v>0</v>
      </c>
      <c r="BH361" s="124">
        <f>VLOOKUP($C361,'1 预算编制表单'!$C:$BJ,27,FALSE)</f>
        <v>0</v>
      </c>
      <c r="BI361" s="124">
        <f>BH361-BJ361</f>
        <v>0</v>
      </c>
      <c r="BJ361" s="124">
        <f>SUM(BJ362:BJ366)</f>
        <v>0</v>
      </c>
      <c r="BK361" s="124">
        <f>VLOOKUP($C361,'1 预算编制表单'!$C:$BJ,30,FALSE)</f>
        <v>0</v>
      </c>
      <c r="BL361" s="124">
        <f>BK361-BM361</f>
        <v>0</v>
      </c>
      <c r="BM361" s="124">
        <f>SUM(BM362:BM366)</f>
        <v>0</v>
      </c>
      <c r="BN361" s="124">
        <f>VLOOKUP($C361,'1 预算编制表单'!$C:$BJ,33,FALSE)</f>
        <v>0</v>
      </c>
      <c r="BO361" s="124">
        <f>BN361-BP361</f>
        <v>0</v>
      </c>
      <c r="BP361" s="124">
        <f>SUM(BP362:BP366)</f>
        <v>0</v>
      </c>
      <c r="BQ361" s="124">
        <f>VLOOKUP($C361,'1 预算编制表单'!$C:$BJ,36,FALSE)</f>
        <v>0</v>
      </c>
      <c r="BR361" s="124">
        <f>BQ361-BS361</f>
        <v>0</v>
      </c>
      <c r="BS361" s="124">
        <f>SUM(BS362:BS366)</f>
        <v>0</v>
      </c>
      <c r="BT361" s="124">
        <f>VLOOKUP($C361,'1 预算编制表单'!$C:$BJ,39,FALSE)</f>
        <v>0</v>
      </c>
      <c r="BU361" s="124">
        <f>BT361-BV361</f>
        <v>0</v>
      </c>
      <c r="BV361" s="124">
        <f>SUM(BV362:BV366)</f>
        <v>0</v>
      </c>
      <c r="BW361" s="124">
        <f>VLOOKUP($C361,'1 预算编制表单'!$C:$BJ,42,FALSE)</f>
        <v>0</v>
      </c>
      <c r="BX361" s="124">
        <f>BW361-BY361</f>
        <v>0</v>
      </c>
      <c r="BY361" s="124">
        <f>SUM(BY362:BY366)</f>
        <v>0</v>
      </c>
      <c r="BZ361" s="124">
        <f>VLOOKUP($C361,'1 预算编制表单'!$C:$BJ,45,FALSE)</f>
        <v>0</v>
      </c>
      <c r="CA361" s="124">
        <f>BZ361-CB361</f>
        <v>0</v>
      </c>
      <c r="CB361" s="124">
        <f>SUM(CB362:CB366)</f>
        <v>0</v>
      </c>
      <c r="CC361" s="124">
        <f>VLOOKUP($C361,'1 预算编制表单'!$C:$BJ,48,FALSE)</f>
        <v>0</v>
      </c>
      <c r="CD361" s="124">
        <f>CC361-CE361</f>
        <v>0</v>
      </c>
      <c r="CE361" s="124">
        <f>SUM(CE362:CE366)</f>
        <v>0</v>
      </c>
      <c r="CF361" s="124">
        <f>VLOOKUP($C361,'1 预算编制表单'!$C:$BJ,51,FALSE)</f>
        <v>0</v>
      </c>
      <c r="CG361" s="124">
        <f>CF361-CH361</f>
        <v>0</v>
      </c>
      <c r="CH361" s="124">
        <f>SUM(CH362:CH366)</f>
        <v>0</v>
      </c>
      <c r="CI361" s="124">
        <f>VLOOKUP($C361,'1 预算编制表单'!$C:$BJ,54,FALSE)</f>
        <v>0</v>
      </c>
      <c r="CJ361" s="124">
        <f>CI361-CK361</f>
        <v>0</v>
      </c>
      <c r="CK361" s="124">
        <f>SUM(CK362:CK366)</f>
        <v>0</v>
      </c>
      <c r="CL361" s="124">
        <f>VLOOKUP($C361,'1 预算编制表单'!$C:$BJ,57,FALSE)</f>
        <v>0</v>
      </c>
      <c r="CM361" s="124">
        <f>CL361-CN361</f>
        <v>0</v>
      </c>
      <c r="CN361" s="124">
        <f>SUM(CN362:CN366)</f>
        <v>0</v>
      </c>
      <c r="CO361" s="124">
        <f>VLOOKUP($C361,'1 预算编制表单'!$C:$BJ,60,FALSE)</f>
        <v>0</v>
      </c>
      <c r="CP361" s="124">
        <f>CO361-CQ361</f>
        <v>0</v>
      </c>
      <c r="CQ361" s="124">
        <f>SUM(CQ362:CQ366)</f>
        <v>0</v>
      </c>
    </row>
    <row r="362" s="86" customFormat="1" ht="24" customHeight="1" outlineLevel="4" spans="1:95">
      <c r="A362" s="125"/>
      <c r="B362" s="126"/>
      <c r="C362" s="127"/>
      <c r="D362" s="125"/>
      <c r="E362" s="126"/>
      <c r="F362" s="126"/>
      <c r="G362" s="126"/>
      <c r="H362" s="128"/>
      <c r="I362" s="128"/>
      <c r="J362" s="128">
        <f t="shared" si="3853"/>
        <v>0</v>
      </c>
      <c r="K362" s="128">
        <v>1</v>
      </c>
      <c r="L362" s="153"/>
      <c r="M362" s="154">
        <f>IFERROR(VLOOKUP($L362,'2-2 引出数据_合同数据仓库'!$B$2:$BP$10000,3,FALSE),0)</f>
        <v>0</v>
      </c>
      <c r="N362" s="128"/>
      <c r="O362" s="154">
        <f>IFERROR(VLOOKUP((LEFT(VLOOKUP($L362,'2-2 引出数据_合同数据仓库'!$B$2:$BP$10000,64,FALSE),15)&amp;(RIGHT(VLOOKUP($L362,'2-2 引出数据_合同数据仓库'!$B$2:$BP$10000,64,FALSE),4)+1)),'2-2 引出数据_合同数据仓库'!$B$2:$BP$10000,3,FALSE),0)</f>
        <v>0</v>
      </c>
      <c r="P362" s="128"/>
      <c r="Q362" s="128">
        <f>IFERROR(VLOOKUP($L362,'2-2 引出数据_合同数据仓库'!$B$2:$BP$10000,28,FALSE),0)</f>
        <v>0</v>
      </c>
      <c r="R362" s="128">
        <f>IFERROR(VLOOKUP($L362,'2-2 引出数据_合同数据仓库'!$B$2:$BP$10000,29,FALSE),0)</f>
        <v>0</v>
      </c>
      <c r="S362" s="128">
        <f>IFERROR(VLOOKUP($L362,'2-2 引出数据_合同数据仓库'!$B$2:$BP$10000,4,FALSE),0)</f>
        <v>0</v>
      </c>
      <c r="T362" s="128"/>
      <c r="U362" s="128">
        <f>IFERROR(VLOOKUP($L362,'2-2 引出数据_合同数据仓库'!$B$2:$BP$10000,15,FALSE),0)</f>
        <v>0</v>
      </c>
      <c r="V362" s="128">
        <f t="shared" ref="V362:V365" si="4286">U362/(S362-R362+1)*365</f>
        <v>0</v>
      </c>
      <c r="W362" s="128"/>
      <c r="X362" s="160">
        <v>45658</v>
      </c>
      <c r="Y362" s="160">
        <f t="shared" ref="Y362:Y365" si="4287">X362+30</f>
        <v>45688</v>
      </c>
      <c r="Z362" s="164">
        <f t="shared" ref="Z362:Z365" si="4288">IFERROR(IF(($R362-Y362)&gt;=0,0,IF(($S362-X362)&lt;0,0,IF(AND(($S362-Y362)&gt;0,(X362-$R362)&gt;0),$V362/365*(Y362-X362+1),IF(AND(($S362-Y362)&lt;=0,(X362-$R362)&gt;0),$V362/365*($S362-X362+1),$V362/365*(Y362-$R362+1))))),0)</f>
        <v>0</v>
      </c>
      <c r="AA362" s="160">
        <f t="shared" ref="AA362:AA365" si="4289">Y362+1</f>
        <v>45689</v>
      </c>
      <c r="AB362" s="160">
        <f t="shared" ref="AB362:AB365" si="4290">AA362+27</f>
        <v>45716</v>
      </c>
      <c r="AC362" s="164">
        <f t="shared" ref="AC362:AC365" si="4291">IFERROR(IF(($R362-AB362)&gt;=0,0,IF(($S362-AA362)&lt;0,0,IF(AND(($S362-AB362)&gt;0,(AA362-$R362)&gt;0),$V362/365*(AB362-AA362+1),IF(AND(($S362-AB362)&lt;=0,(AA362-$R362)&gt;0),$V362/365*($S362-AA362+1),$V362/365*(AB362-$R362+1))))),0)</f>
        <v>0</v>
      </c>
      <c r="AD362" s="160">
        <f t="shared" ref="AD362:AD365" si="4292">AB362+1</f>
        <v>45717</v>
      </c>
      <c r="AE362" s="160">
        <f t="shared" ref="AE362:AE365" si="4293">AD362+30</f>
        <v>45747</v>
      </c>
      <c r="AF362" s="164">
        <f t="shared" ref="AF362:AF365" si="4294">IFERROR(IF(($R362-AE362)&gt;=0,0,IF(($S362-AD362)&lt;0,0,IF(AND(($S362-AE362)&gt;0,(AD362-$R362)&gt;0),$V362/365*(AE362-AD362+1),IF(AND(($S362-AE362)&lt;=0,(AD362-$R362)&gt;0),$V362/365*($S362-AD362+1),$V362/365*(AE362-$R362+1))))),0)</f>
        <v>0</v>
      </c>
      <c r="AG362" s="160">
        <f t="shared" ref="AG362:AG365" si="4295">AE362+1</f>
        <v>45748</v>
      </c>
      <c r="AH362" s="160">
        <f t="shared" ref="AH362:AH365" si="4296">AG362+29</f>
        <v>45777</v>
      </c>
      <c r="AI362" s="164">
        <f t="shared" ref="AI362:AI365" si="4297">IFERROR(IF(($R362-AH362)&gt;=0,0,IF(($S362-AG362)&lt;0,0,IF(AND(($S362-AH362)&gt;0,(AG362-$R362)&gt;0),$V362/365*(AH362-AG362+1),IF(AND(($S362-AH362)&lt;=0,(AG362-$R362)&gt;0),$V362/365*($S362-AG362+1),$V362/365*(AH362-$R362+1))))),0)</f>
        <v>0</v>
      </c>
      <c r="AJ362" s="160">
        <f t="shared" ref="AJ362:AJ365" si="4298">AH362+1</f>
        <v>45778</v>
      </c>
      <c r="AK362" s="160">
        <f t="shared" ref="AK362:AK365" si="4299">AJ362+30</f>
        <v>45808</v>
      </c>
      <c r="AL362" s="164">
        <f t="shared" ref="AL362:AL365" si="4300">IFERROR(IF(($R362-AK362)&gt;=0,0,IF(($S362-AJ362)&lt;0,0,IF(AND(($S362-AK362)&gt;0,(AJ362-$R362)&gt;0),$V362/365*(AK362-AJ362+1),IF(AND(($S362-AK362)&lt;=0,(AJ362-$R362)&gt;0),$V362/365*($S362-AJ362+1),$V362/365*(AK362-$R362+1))))),0)</f>
        <v>0</v>
      </c>
      <c r="AM362" s="160">
        <f t="shared" ref="AM362:AM365" si="4301">AK362+1</f>
        <v>45809</v>
      </c>
      <c r="AN362" s="160">
        <f t="shared" ref="AN362:AN365" si="4302">AM362+29</f>
        <v>45838</v>
      </c>
      <c r="AO362" s="164">
        <f t="shared" ref="AO362:AO365" si="4303">IFERROR(IF(($R362-AN362)&gt;=0,0,IF(($S362-AM362)&lt;0,0,IF(AND(($S362-AN362)&gt;0,(AM362-$R362)&gt;0),$V362/365*(AN362-AM362+1),IF(AND(($S362-AN362)&lt;=0,(AM362-$R362)&gt;0),$V362/365*($S362-AM362+1),$V362/365*(AN362-$R362+1))))),0)</f>
        <v>0</v>
      </c>
      <c r="AP362" s="160">
        <f t="shared" ref="AP362:AP365" si="4304">AN362+1</f>
        <v>45839</v>
      </c>
      <c r="AQ362" s="160">
        <f t="shared" ref="AQ362:AQ365" si="4305">AP362+30</f>
        <v>45869</v>
      </c>
      <c r="AR362" s="164">
        <f t="shared" ref="AR362:AR365" si="4306">IFERROR(IF(($R362-AQ362)&gt;=0,0,IF(($S362-AP362)&lt;0,0,IF(AND(($S362-AQ362)&gt;0,(AP362-$R362)&gt;0),$V362/365*(AQ362-AP362+1),IF(AND(($S362-AQ362)&lt;=0,(AP362-$R362)&gt;0),$V362/365*($S362-AP362+1),$V362/365*(AQ362-$R362+1))))),0)</f>
        <v>0</v>
      </c>
      <c r="AS362" s="160">
        <f t="shared" ref="AS362:AS365" si="4307">AQ362+1</f>
        <v>45870</v>
      </c>
      <c r="AT362" s="160">
        <f t="shared" ref="AT362:AT365" si="4308">AS362+30</f>
        <v>45900</v>
      </c>
      <c r="AU362" s="164">
        <f t="shared" ref="AU362:AU365" si="4309">IFERROR(IF(($R362-AT362)&gt;=0,0,IF(($S362-AS362)&lt;0,0,IF(AND(($S362-AT362)&gt;0,(AS362-$R362)&gt;0),$V362/365*(AT362-AS362+1),IF(AND(($S362-AT362)&lt;=0,(AS362-$R362)&gt;0),$V362/365*($S362-AS362+1),$V362/365*(AT362-$R362+1))))),0)</f>
        <v>0</v>
      </c>
      <c r="AV362" s="160">
        <f t="shared" ref="AV362:AV365" si="4310">AT362+1</f>
        <v>45901</v>
      </c>
      <c r="AW362" s="160">
        <f t="shared" ref="AW362:AW365" si="4311">AV362+29</f>
        <v>45930</v>
      </c>
      <c r="AX362" s="164">
        <f t="shared" ref="AX362:AX365" si="4312">IFERROR(IF(($R362-AW362)&gt;=0,0,IF(($S362-AV362)&lt;0,0,IF(AND(($S362-AW362)&gt;0,(AV362-$R362)&gt;0),$V362/365*(AW362-AV362+1),IF(AND(($S362-AW362)&lt;=0,(AV362-$R362)&gt;0),$V362/365*($S362-AV362+1),$V362/365*(AW362-$R362+1))))),0)</f>
        <v>0</v>
      </c>
      <c r="AY362" s="160">
        <f t="shared" ref="AY362:AY365" si="4313">AW362+1</f>
        <v>45931</v>
      </c>
      <c r="AZ362" s="160">
        <f t="shared" ref="AZ362:AZ365" si="4314">AY362+30</f>
        <v>45961</v>
      </c>
      <c r="BA362" s="164">
        <f t="shared" ref="BA362:BA365" si="4315">IFERROR(IF(($R362-AZ362)&gt;=0,0,IF(($S362-AY362)&lt;0,0,IF(AND(($S362-AZ362)&gt;0,(AY362-$R362)&gt;0),$V362/365*(AZ362-AY362+1),IF(AND(($S362-AZ362)&lt;=0,(AY362-$R362)&gt;0),$V362/365*($S362-AY362+1),$V362/365*(AZ362-$R362+1))))),0)</f>
        <v>0</v>
      </c>
      <c r="BB362" s="160">
        <f t="shared" ref="BB362:BB365" si="4316">AZ362+1</f>
        <v>45962</v>
      </c>
      <c r="BC362" s="160">
        <f t="shared" ref="BC362:BC365" si="4317">BB362+29</f>
        <v>45991</v>
      </c>
      <c r="BD362" s="164">
        <f t="shared" ref="BD362:BD365" si="4318">IFERROR(IF(($R362-BC362)&gt;=0,0,IF(($S362-BB362)&lt;0,0,IF(AND(($S362-BC362)&gt;0,(BB362-$R362)&gt;0),$V362/365*(BC362-BB362+1),IF(AND(($S362-BC362)&lt;=0,(BB362-$R362)&gt;0),$V362/365*($S362-BB362+1),$V362/365*(BC362-$R362+1))))),0)</f>
        <v>0</v>
      </c>
      <c r="BE362" s="160">
        <f t="shared" ref="BE362:BE365" si="4319">BC362+1</f>
        <v>45992</v>
      </c>
      <c r="BF362" s="160">
        <f t="shared" ref="BF362:BF365" si="4320">BE362+30</f>
        <v>46022</v>
      </c>
      <c r="BG362" s="164">
        <f t="shared" ref="BG362:BG365" si="4321">IFERROR(IF(($R362-BF362)&gt;=0,0,IF(($S362-BE362)&lt;0,0,IF(AND(($S362-BF362)&gt;0,(BE362-$R362)&gt;0),$V362/365*(BF362-BE362+1),IF(AND(($S362-BF362)&lt;=0,(BE362-$R362)&gt;0),$V362/365*($S362-BE362+1),$V362/365*(BF362-$R362+1))))),0)</f>
        <v>0</v>
      </c>
      <c r="BH362" s="160">
        <v>46023</v>
      </c>
      <c r="BI362" s="160">
        <f t="shared" ref="BI362:BI365" si="4322">BH362+30</f>
        <v>46053</v>
      </c>
      <c r="BJ362" s="164">
        <f t="shared" ref="BJ362:BJ365" si="4323">IFERROR(IF(($R362-BI362)&gt;=0,0,IF(($S362-BH362)&lt;0,0,IF(AND(($S362-BI362)&gt;0,(BH362-$R362)&gt;0),$V362/365*(BI362-BH362+1),IF(AND(($S362-BI362)&lt;=0,(BH362-$R362)&gt;0),$V362/365*($S362-BH362+1),$V362/365*(BI362-$R362+1))))),0)</f>
        <v>0</v>
      </c>
      <c r="BK362" s="160">
        <f t="shared" ref="BK362:BK365" si="4324">BI362+1</f>
        <v>46054</v>
      </c>
      <c r="BL362" s="160">
        <f t="shared" ref="BL362:BL365" si="4325">BK362+27</f>
        <v>46081</v>
      </c>
      <c r="BM362" s="164">
        <f t="shared" ref="BM362:BM365" si="4326">IFERROR(IF(($R362-BL362)&gt;=0,0,IF(($S362-BK362)&lt;0,0,IF(AND(($S362-BL362)&gt;0,(BK362-$R362)&gt;0),$V362/365*(BL362-BK362+1),IF(AND(($S362-BL362)&lt;=0,(BK362-$R362)&gt;0),$V362/365*($S362-BK362+1),$V362/365*(BL362-$R362+1))))),0)</f>
        <v>0</v>
      </c>
      <c r="BN362" s="160">
        <f t="shared" ref="BN362:BN365" si="4327">BL362+1</f>
        <v>46082</v>
      </c>
      <c r="BO362" s="160">
        <f t="shared" ref="BO362:BO365" si="4328">BN362+30</f>
        <v>46112</v>
      </c>
      <c r="BP362" s="164">
        <f t="shared" ref="BP362:BP365" si="4329">IFERROR(IF(($R362-BO362)&gt;=0,0,IF(($S362-BN362)&lt;0,0,IF(AND(($S362-BO362)&gt;0,(BN362-$R362)&gt;0),$V362/365*(BO362-BN362+1),IF(AND(($S362-BO362)&lt;=0,(BN362-$R362)&gt;0),$V362/365*($S362-BN362+1),$V362/365*(BO362-$R362+1))))),0)</f>
        <v>0</v>
      </c>
      <c r="BQ362" s="160">
        <f t="shared" ref="BQ362:BQ365" si="4330">BO362+1</f>
        <v>46113</v>
      </c>
      <c r="BR362" s="160">
        <f t="shared" ref="BR362:BR365" si="4331">BQ362+29</f>
        <v>46142</v>
      </c>
      <c r="BS362" s="164">
        <f t="shared" ref="BS362:BS365" si="4332">IFERROR(IF(($R362-BR362)&gt;=0,0,IF(($S362-BQ362)&lt;0,0,IF(AND(($S362-BR362)&gt;0,(BQ362-$R362)&gt;0),$V362/365*(BR362-BQ362+1),IF(AND(($S362-BR362)&lt;=0,(BQ362-$R362)&gt;0),$V362/365*($S362-BQ362+1),$V362/365*(BR362-$R362+1))))),0)</f>
        <v>0</v>
      </c>
      <c r="BT362" s="160">
        <f t="shared" ref="BT362:BT365" si="4333">BR362+1</f>
        <v>46143</v>
      </c>
      <c r="BU362" s="160">
        <f t="shared" ref="BU362:BU365" si="4334">BT362+30</f>
        <v>46173</v>
      </c>
      <c r="BV362" s="164">
        <f t="shared" ref="BV362:BV365" si="4335">IFERROR(IF(($R362-BU362)&gt;=0,0,IF(($S362-BT362)&lt;0,0,IF(AND(($S362-BU362)&gt;0,(BT362-$R362)&gt;0),$V362/365*(BU362-BT362+1),IF(AND(($S362-BU362)&lt;=0,(BT362-$R362)&gt;0),$V362/365*($S362-BT362+1),$V362/365*(BU362-$R362+1))))),0)</f>
        <v>0</v>
      </c>
      <c r="BW362" s="160">
        <f t="shared" ref="BW362:BW365" si="4336">BU362+1</f>
        <v>46174</v>
      </c>
      <c r="BX362" s="160">
        <f t="shared" ref="BX362:BX365" si="4337">BW362+29</f>
        <v>46203</v>
      </c>
      <c r="BY362" s="164">
        <f t="shared" ref="BY362:BY365" si="4338">IFERROR(IF(($R362-BX362)&gt;=0,0,IF(($S362-BW362)&lt;0,0,IF(AND(($S362-BX362)&gt;0,(BW362-$R362)&gt;0),$V362/365*(BX362-BW362+1),IF(AND(($S362-BX362)&lt;=0,(BW362-$R362)&gt;0),$V362/365*($S362-BW362+1),$V362/365*(BX362-$R362+1))))),0)</f>
        <v>0</v>
      </c>
      <c r="BZ362" s="160">
        <f t="shared" ref="BZ362:BZ365" si="4339">BX362+1</f>
        <v>46204</v>
      </c>
      <c r="CA362" s="160">
        <f t="shared" ref="CA362:CA365" si="4340">BZ362+30</f>
        <v>46234</v>
      </c>
      <c r="CB362" s="164">
        <f t="shared" ref="CB362:CB365" si="4341">IFERROR(IF(($R362-CA362)&gt;=0,0,IF(($S362-BZ362)&lt;0,0,IF(AND(($S362-CA362)&gt;0,(BZ362-$R362)&gt;0),$V362/365*(CA362-BZ362+1),IF(AND(($S362-CA362)&lt;=0,(BZ362-$R362)&gt;0),$V362/365*($S362-BZ362+1),$V362/365*(CA362-$R362+1))))),0)</f>
        <v>0</v>
      </c>
      <c r="CC362" s="160">
        <f t="shared" ref="CC362:CC365" si="4342">CA362+1</f>
        <v>46235</v>
      </c>
      <c r="CD362" s="160">
        <f t="shared" ref="CD362:CD365" si="4343">CC362+30</f>
        <v>46265</v>
      </c>
      <c r="CE362" s="164">
        <f t="shared" ref="CE362:CE365" si="4344">IFERROR(IF(($R362-CD362)&gt;=0,0,IF(($S362-CC362)&lt;0,0,IF(AND(($S362-CD362)&gt;0,(CC362-$R362)&gt;0),$V362/365*(CD362-CC362+1),IF(AND(($S362-CD362)&lt;=0,(CC362-$R362)&gt;0),$V362/365*($S362-CC362+1),$V362/365*(CD362-$R362+1))))),0)</f>
        <v>0</v>
      </c>
      <c r="CF362" s="160">
        <f t="shared" ref="CF362:CF365" si="4345">CD362+1</f>
        <v>46266</v>
      </c>
      <c r="CG362" s="160">
        <f t="shared" ref="CG362:CG365" si="4346">CF362+29</f>
        <v>46295</v>
      </c>
      <c r="CH362" s="164">
        <f t="shared" ref="CH362:CH365" si="4347">IFERROR(IF(($R362-CG362)&gt;=0,0,IF(($S362-CF362)&lt;0,0,IF(AND(($S362-CG362)&gt;0,(CF362-$R362)&gt;0),$V362/365*(CG362-CF362+1),IF(AND(($S362-CG362)&lt;=0,(CF362-$R362)&gt;0),$V362/365*($S362-CF362+1),$V362/365*(CG362-$R362+1))))),0)</f>
        <v>0</v>
      </c>
      <c r="CI362" s="160">
        <f t="shared" ref="CI362:CI365" si="4348">CG362+1</f>
        <v>46296</v>
      </c>
      <c r="CJ362" s="160">
        <f t="shared" ref="CJ362:CJ365" si="4349">CI362+30</f>
        <v>46326</v>
      </c>
      <c r="CK362" s="164">
        <f t="shared" ref="CK362:CK365" si="4350">IFERROR(IF(($R362-CJ362)&gt;=0,0,IF(($S362-CI362)&lt;0,0,IF(AND(($S362-CJ362)&gt;0,(CI362-$R362)&gt;0),$V362/365*(CJ362-CI362+1),IF(AND(($S362-CJ362)&lt;=0,(CI362-$R362)&gt;0),$V362/365*($S362-CI362+1),$V362/365*(CJ362-$R362+1))))),0)</f>
        <v>0</v>
      </c>
      <c r="CL362" s="160">
        <f t="shared" ref="CL362:CL365" si="4351">CJ362+1</f>
        <v>46327</v>
      </c>
      <c r="CM362" s="160">
        <f t="shared" ref="CM362:CM365" si="4352">CL362+29</f>
        <v>46356</v>
      </c>
      <c r="CN362" s="164">
        <f t="shared" ref="CN362:CN365" si="4353">IFERROR(IF(($R362-CM362)&gt;=0,0,IF(($S362-CL362)&lt;0,0,IF(AND(($S362-CM362)&gt;0,(CL362-$R362)&gt;0),$V362/365*(CM362-CL362+1),IF(AND(($S362-CM362)&lt;=0,(CL362-$R362)&gt;0),$V362/365*($S362-CL362+1),$V362/365*(CM362-$R362+1))))),0)</f>
        <v>0</v>
      </c>
      <c r="CO362" s="160">
        <f t="shared" ref="CO362:CO365" si="4354">CM362+1</f>
        <v>46357</v>
      </c>
      <c r="CP362" s="160">
        <f t="shared" ref="CP362:CP365" si="4355">CO362+30</f>
        <v>46387</v>
      </c>
      <c r="CQ362" s="164">
        <f t="shared" ref="CQ362:CQ365" si="4356">IFERROR(IF(($R362-CP362)&gt;=0,0,IF(($S362-CO362)&lt;0,0,IF(AND(($S362-CP362)&gt;0,(CO362-$R362)&gt;0),$V362/365*(CP362-CO362+1),IF(AND(($S362-CP362)&lt;=0,(CO362-$R362)&gt;0),$V362/365*($S362-CO362+1),$V362/365*(CP362-$R362+1))))),0)</f>
        <v>0</v>
      </c>
    </row>
    <row r="363" s="86" customFormat="1" ht="24" customHeight="1" outlineLevel="4" spans="1:95">
      <c r="A363" s="125"/>
      <c r="B363" s="126"/>
      <c r="C363" s="127"/>
      <c r="D363" s="125"/>
      <c r="E363" s="126"/>
      <c r="F363" s="126"/>
      <c r="G363" s="126"/>
      <c r="H363" s="128"/>
      <c r="I363" s="128"/>
      <c r="J363" s="128">
        <f t="shared" si="3853"/>
        <v>0</v>
      </c>
      <c r="K363" s="128">
        <f t="shared" ref="K363:K365" si="4357">K362+1</f>
        <v>2</v>
      </c>
      <c r="L363" s="153"/>
      <c r="M363" s="154">
        <f>IFERROR(VLOOKUP($L363,'2-2 引出数据_合同数据仓库'!$B$2:$BP$10000,3,FALSE),0)</f>
        <v>0</v>
      </c>
      <c r="N363" s="128"/>
      <c r="O363" s="154">
        <f>IFERROR(VLOOKUP((LEFT(VLOOKUP($L363,'2-2 引出数据_合同数据仓库'!$B$2:$BP$10000,64,FALSE),15)&amp;(RIGHT(VLOOKUP($L363,'2-2 引出数据_合同数据仓库'!$B$2:$BP$10000,64,FALSE),4)+1)),'2-2 引出数据_合同数据仓库'!$B$2:$BP$10000,3,FALSE),0)</f>
        <v>0</v>
      </c>
      <c r="P363" s="128"/>
      <c r="Q363" s="128">
        <f>IFERROR(VLOOKUP($L363,'2-2 引出数据_合同数据仓库'!$B$2:$BP$10000,28,FALSE),0)</f>
        <v>0</v>
      </c>
      <c r="R363" s="128">
        <f>IFERROR(VLOOKUP($L363,'2-2 引出数据_合同数据仓库'!$B$2:$BP$10000,29,FALSE),0)</f>
        <v>0</v>
      </c>
      <c r="S363" s="128">
        <f>IFERROR(VLOOKUP($L363,'2-2 引出数据_合同数据仓库'!$B$2:$BP$10000,4,FALSE),0)</f>
        <v>0</v>
      </c>
      <c r="T363" s="128"/>
      <c r="U363" s="128">
        <f>IFERROR(VLOOKUP($L363,'2-2 引出数据_合同数据仓库'!$B$2:$BP$10000,15,FALSE),0)</f>
        <v>0</v>
      </c>
      <c r="V363" s="128">
        <f t="shared" si="4286"/>
        <v>0</v>
      </c>
      <c r="W363" s="128"/>
      <c r="X363" s="160">
        <v>45658</v>
      </c>
      <c r="Y363" s="160">
        <f t="shared" si="4287"/>
        <v>45688</v>
      </c>
      <c r="Z363" s="164">
        <f t="shared" si="4288"/>
        <v>0</v>
      </c>
      <c r="AA363" s="160">
        <f t="shared" si="4289"/>
        <v>45689</v>
      </c>
      <c r="AB363" s="160">
        <f t="shared" si="4290"/>
        <v>45716</v>
      </c>
      <c r="AC363" s="164">
        <f t="shared" si="4291"/>
        <v>0</v>
      </c>
      <c r="AD363" s="160">
        <f t="shared" si="4292"/>
        <v>45717</v>
      </c>
      <c r="AE363" s="160">
        <f t="shared" si="4293"/>
        <v>45747</v>
      </c>
      <c r="AF363" s="164">
        <f t="shared" si="4294"/>
        <v>0</v>
      </c>
      <c r="AG363" s="160">
        <f t="shared" si="4295"/>
        <v>45748</v>
      </c>
      <c r="AH363" s="160">
        <f t="shared" si="4296"/>
        <v>45777</v>
      </c>
      <c r="AI363" s="164">
        <f t="shared" si="4297"/>
        <v>0</v>
      </c>
      <c r="AJ363" s="160">
        <f t="shared" si="4298"/>
        <v>45778</v>
      </c>
      <c r="AK363" s="160">
        <f t="shared" si="4299"/>
        <v>45808</v>
      </c>
      <c r="AL363" s="164">
        <f t="shared" si="4300"/>
        <v>0</v>
      </c>
      <c r="AM363" s="160">
        <f t="shared" si="4301"/>
        <v>45809</v>
      </c>
      <c r="AN363" s="160">
        <f t="shared" si="4302"/>
        <v>45838</v>
      </c>
      <c r="AO363" s="164">
        <f t="shared" si="4303"/>
        <v>0</v>
      </c>
      <c r="AP363" s="160">
        <f t="shared" si="4304"/>
        <v>45839</v>
      </c>
      <c r="AQ363" s="160">
        <f t="shared" si="4305"/>
        <v>45869</v>
      </c>
      <c r="AR363" s="164">
        <f t="shared" si="4306"/>
        <v>0</v>
      </c>
      <c r="AS363" s="160">
        <f t="shared" si="4307"/>
        <v>45870</v>
      </c>
      <c r="AT363" s="160">
        <f t="shared" si="4308"/>
        <v>45900</v>
      </c>
      <c r="AU363" s="164">
        <f t="shared" si="4309"/>
        <v>0</v>
      </c>
      <c r="AV363" s="160">
        <f t="shared" si="4310"/>
        <v>45901</v>
      </c>
      <c r="AW363" s="160">
        <f t="shared" si="4311"/>
        <v>45930</v>
      </c>
      <c r="AX363" s="164">
        <f t="shared" si="4312"/>
        <v>0</v>
      </c>
      <c r="AY363" s="160">
        <f t="shared" si="4313"/>
        <v>45931</v>
      </c>
      <c r="AZ363" s="160">
        <f t="shared" si="4314"/>
        <v>45961</v>
      </c>
      <c r="BA363" s="164">
        <f t="shared" si="4315"/>
        <v>0</v>
      </c>
      <c r="BB363" s="160">
        <f t="shared" si="4316"/>
        <v>45962</v>
      </c>
      <c r="BC363" s="160">
        <f t="shared" si="4317"/>
        <v>45991</v>
      </c>
      <c r="BD363" s="164">
        <f t="shared" si="4318"/>
        <v>0</v>
      </c>
      <c r="BE363" s="160">
        <f t="shared" si="4319"/>
        <v>45992</v>
      </c>
      <c r="BF363" s="160">
        <f t="shared" si="4320"/>
        <v>46022</v>
      </c>
      <c r="BG363" s="164">
        <f t="shared" si="4321"/>
        <v>0</v>
      </c>
      <c r="BH363" s="160">
        <v>46023</v>
      </c>
      <c r="BI363" s="160">
        <f t="shared" si="4322"/>
        <v>46053</v>
      </c>
      <c r="BJ363" s="164">
        <f t="shared" si="4323"/>
        <v>0</v>
      </c>
      <c r="BK363" s="160">
        <f t="shared" si="4324"/>
        <v>46054</v>
      </c>
      <c r="BL363" s="160">
        <f t="shared" si="4325"/>
        <v>46081</v>
      </c>
      <c r="BM363" s="164">
        <f t="shared" si="4326"/>
        <v>0</v>
      </c>
      <c r="BN363" s="160">
        <f t="shared" si="4327"/>
        <v>46082</v>
      </c>
      <c r="BO363" s="160">
        <f t="shared" si="4328"/>
        <v>46112</v>
      </c>
      <c r="BP363" s="164">
        <f t="shared" si="4329"/>
        <v>0</v>
      </c>
      <c r="BQ363" s="160">
        <f t="shared" si="4330"/>
        <v>46113</v>
      </c>
      <c r="BR363" s="160">
        <f t="shared" si="4331"/>
        <v>46142</v>
      </c>
      <c r="BS363" s="164">
        <f t="shared" si="4332"/>
        <v>0</v>
      </c>
      <c r="BT363" s="160">
        <f t="shared" si="4333"/>
        <v>46143</v>
      </c>
      <c r="BU363" s="160">
        <f t="shared" si="4334"/>
        <v>46173</v>
      </c>
      <c r="BV363" s="164">
        <f t="shared" si="4335"/>
        <v>0</v>
      </c>
      <c r="BW363" s="160">
        <f t="shared" si="4336"/>
        <v>46174</v>
      </c>
      <c r="BX363" s="160">
        <f t="shared" si="4337"/>
        <v>46203</v>
      </c>
      <c r="BY363" s="164">
        <f t="shared" si="4338"/>
        <v>0</v>
      </c>
      <c r="BZ363" s="160">
        <f t="shared" si="4339"/>
        <v>46204</v>
      </c>
      <c r="CA363" s="160">
        <f t="shared" si="4340"/>
        <v>46234</v>
      </c>
      <c r="CB363" s="164">
        <f t="shared" si="4341"/>
        <v>0</v>
      </c>
      <c r="CC363" s="160">
        <f t="shared" si="4342"/>
        <v>46235</v>
      </c>
      <c r="CD363" s="160">
        <f t="shared" si="4343"/>
        <v>46265</v>
      </c>
      <c r="CE363" s="164">
        <f t="shared" si="4344"/>
        <v>0</v>
      </c>
      <c r="CF363" s="160">
        <f t="shared" si="4345"/>
        <v>46266</v>
      </c>
      <c r="CG363" s="160">
        <f t="shared" si="4346"/>
        <v>46295</v>
      </c>
      <c r="CH363" s="164">
        <f t="shared" si="4347"/>
        <v>0</v>
      </c>
      <c r="CI363" s="160">
        <f t="shared" si="4348"/>
        <v>46296</v>
      </c>
      <c r="CJ363" s="160">
        <f t="shared" si="4349"/>
        <v>46326</v>
      </c>
      <c r="CK363" s="164">
        <f t="shared" si="4350"/>
        <v>0</v>
      </c>
      <c r="CL363" s="160">
        <f t="shared" si="4351"/>
        <v>46327</v>
      </c>
      <c r="CM363" s="160">
        <f t="shared" si="4352"/>
        <v>46356</v>
      </c>
      <c r="CN363" s="164">
        <f t="shared" si="4353"/>
        <v>0</v>
      </c>
      <c r="CO363" s="160">
        <f t="shared" si="4354"/>
        <v>46357</v>
      </c>
      <c r="CP363" s="160">
        <f t="shared" si="4355"/>
        <v>46387</v>
      </c>
      <c r="CQ363" s="164">
        <f t="shared" si="4356"/>
        <v>0</v>
      </c>
    </row>
    <row r="364" s="86" customFormat="1" ht="24" customHeight="1" outlineLevel="4" spans="1:95">
      <c r="A364" s="125"/>
      <c r="B364" s="126"/>
      <c r="C364" s="127"/>
      <c r="D364" s="125"/>
      <c r="E364" s="126"/>
      <c r="F364" s="126"/>
      <c r="G364" s="126"/>
      <c r="H364" s="128"/>
      <c r="I364" s="128"/>
      <c r="J364" s="128">
        <f t="shared" si="3853"/>
        <v>0</v>
      </c>
      <c r="K364" s="128">
        <f t="shared" si="4357"/>
        <v>3</v>
      </c>
      <c r="L364" s="153"/>
      <c r="M364" s="154">
        <f>IFERROR(VLOOKUP($L364,'2-2 引出数据_合同数据仓库'!$B$2:$BP$10000,3,FALSE),0)</f>
        <v>0</v>
      </c>
      <c r="N364" s="128"/>
      <c r="O364" s="154">
        <f>IFERROR(VLOOKUP((LEFT(VLOOKUP($L364,'2-2 引出数据_合同数据仓库'!$B$2:$BP$10000,64,FALSE),15)&amp;(RIGHT(VLOOKUP($L364,'2-2 引出数据_合同数据仓库'!$B$2:$BP$10000,64,FALSE),4)+1)),'2-2 引出数据_合同数据仓库'!$B$2:$BP$10000,3,FALSE),0)</f>
        <v>0</v>
      </c>
      <c r="P364" s="128"/>
      <c r="Q364" s="128">
        <f>IFERROR(VLOOKUP($L364,'2-2 引出数据_合同数据仓库'!$B$2:$BP$10000,28,FALSE),0)</f>
        <v>0</v>
      </c>
      <c r="R364" s="128">
        <f>IFERROR(VLOOKUP($L364,'2-2 引出数据_合同数据仓库'!$B$2:$BP$10000,29,FALSE),0)</f>
        <v>0</v>
      </c>
      <c r="S364" s="128">
        <f>IFERROR(VLOOKUP($L364,'2-2 引出数据_合同数据仓库'!$B$2:$BP$10000,4,FALSE),0)</f>
        <v>0</v>
      </c>
      <c r="T364" s="128"/>
      <c r="U364" s="128">
        <f>IFERROR(VLOOKUP($L364,'2-2 引出数据_合同数据仓库'!$B$2:$BP$10000,15,FALSE),0)</f>
        <v>0</v>
      </c>
      <c r="V364" s="128">
        <f t="shared" si="4286"/>
        <v>0</v>
      </c>
      <c r="W364" s="128"/>
      <c r="X364" s="160">
        <v>45658</v>
      </c>
      <c r="Y364" s="160">
        <f t="shared" si="4287"/>
        <v>45688</v>
      </c>
      <c r="Z364" s="164">
        <f t="shared" si="4288"/>
        <v>0</v>
      </c>
      <c r="AA364" s="160">
        <f t="shared" si="4289"/>
        <v>45689</v>
      </c>
      <c r="AB364" s="160">
        <f t="shared" si="4290"/>
        <v>45716</v>
      </c>
      <c r="AC364" s="164">
        <f t="shared" si="4291"/>
        <v>0</v>
      </c>
      <c r="AD364" s="160">
        <f t="shared" si="4292"/>
        <v>45717</v>
      </c>
      <c r="AE364" s="160">
        <f t="shared" si="4293"/>
        <v>45747</v>
      </c>
      <c r="AF364" s="164">
        <f t="shared" si="4294"/>
        <v>0</v>
      </c>
      <c r="AG364" s="160">
        <f t="shared" si="4295"/>
        <v>45748</v>
      </c>
      <c r="AH364" s="160">
        <f t="shared" si="4296"/>
        <v>45777</v>
      </c>
      <c r="AI364" s="164">
        <f t="shared" si="4297"/>
        <v>0</v>
      </c>
      <c r="AJ364" s="160">
        <f t="shared" si="4298"/>
        <v>45778</v>
      </c>
      <c r="AK364" s="160">
        <f t="shared" si="4299"/>
        <v>45808</v>
      </c>
      <c r="AL364" s="164">
        <f t="shared" si="4300"/>
        <v>0</v>
      </c>
      <c r="AM364" s="160">
        <f t="shared" si="4301"/>
        <v>45809</v>
      </c>
      <c r="AN364" s="160">
        <f t="shared" si="4302"/>
        <v>45838</v>
      </c>
      <c r="AO364" s="164">
        <f t="shared" si="4303"/>
        <v>0</v>
      </c>
      <c r="AP364" s="160">
        <f t="shared" si="4304"/>
        <v>45839</v>
      </c>
      <c r="AQ364" s="160">
        <f t="shared" si="4305"/>
        <v>45869</v>
      </c>
      <c r="AR364" s="164">
        <f t="shared" si="4306"/>
        <v>0</v>
      </c>
      <c r="AS364" s="160">
        <f t="shared" si="4307"/>
        <v>45870</v>
      </c>
      <c r="AT364" s="160">
        <f t="shared" si="4308"/>
        <v>45900</v>
      </c>
      <c r="AU364" s="164">
        <f t="shared" si="4309"/>
        <v>0</v>
      </c>
      <c r="AV364" s="160">
        <f t="shared" si="4310"/>
        <v>45901</v>
      </c>
      <c r="AW364" s="160">
        <f t="shared" si="4311"/>
        <v>45930</v>
      </c>
      <c r="AX364" s="164">
        <f t="shared" si="4312"/>
        <v>0</v>
      </c>
      <c r="AY364" s="160">
        <f t="shared" si="4313"/>
        <v>45931</v>
      </c>
      <c r="AZ364" s="160">
        <f t="shared" si="4314"/>
        <v>45961</v>
      </c>
      <c r="BA364" s="164">
        <f t="shared" si="4315"/>
        <v>0</v>
      </c>
      <c r="BB364" s="160">
        <f t="shared" si="4316"/>
        <v>45962</v>
      </c>
      <c r="BC364" s="160">
        <f t="shared" si="4317"/>
        <v>45991</v>
      </c>
      <c r="BD364" s="164">
        <f t="shared" si="4318"/>
        <v>0</v>
      </c>
      <c r="BE364" s="160">
        <f t="shared" si="4319"/>
        <v>45992</v>
      </c>
      <c r="BF364" s="160">
        <f t="shared" si="4320"/>
        <v>46022</v>
      </c>
      <c r="BG364" s="164">
        <f t="shared" si="4321"/>
        <v>0</v>
      </c>
      <c r="BH364" s="160">
        <v>46023</v>
      </c>
      <c r="BI364" s="160">
        <f t="shared" si="4322"/>
        <v>46053</v>
      </c>
      <c r="BJ364" s="164">
        <f t="shared" si="4323"/>
        <v>0</v>
      </c>
      <c r="BK364" s="160">
        <f t="shared" si="4324"/>
        <v>46054</v>
      </c>
      <c r="BL364" s="160">
        <f t="shared" si="4325"/>
        <v>46081</v>
      </c>
      <c r="BM364" s="164">
        <f t="shared" si="4326"/>
        <v>0</v>
      </c>
      <c r="BN364" s="160">
        <f t="shared" si="4327"/>
        <v>46082</v>
      </c>
      <c r="BO364" s="160">
        <f t="shared" si="4328"/>
        <v>46112</v>
      </c>
      <c r="BP364" s="164">
        <f t="shared" si="4329"/>
        <v>0</v>
      </c>
      <c r="BQ364" s="160">
        <f t="shared" si="4330"/>
        <v>46113</v>
      </c>
      <c r="BR364" s="160">
        <f t="shared" si="4331"/>
        <v>46142</v>
      </c>
      <c r="BS364" s="164">
        <f t="shared" si="4332"/>
        <v>0</v>
      </c>
      <c r="BT364" s="160">
        <f t="shared" si="4333"/>
        <v>46143</v>
      </c>
      <c r="BU364" s="160">
        <f t="shared" si="4334"/>
        <v>46173</v>
      </c>
      <c r="BV364" s="164">
        <f t="shared" si="4335"/>
        <v>0</v>
      </c>
      <c r="BW364" s="160">
        <f t="shared" si="4336"/>
        <v>46174</v>
      </c>
      <c r="BX364" s="160">
        <f t="shared" si="4337"/>
        <v>46203</v>
      </c>
      <c r="BY364" s="164">
        <f t="shared" si="4338"/>
        <v>0</v>
      </c>
      <c r="BZ364" s="160">
        <f t="shared" si="4339"/>
        <v>46204</v>
      </c>
      <c r="CA364" s="160">
        <f t="shared" si="4340"/>
        <v>46234</v>
      </c>
      <c r="CB364" s="164">
        <f t="shared" si="4341"/>
        <v>0</v>
      </c>
      <c r="CC364" s="160">
        <f t="shared" si="4342"/>
        <v>46235</v>
      </c>
      <c r="CD364" s="160">
        <f t="shared" si="4343"/>
        <v>46265</v>
      </c>
      <c r="CE364" s="164">
        <f t="shared" si="4344"/>
        <v>0</v>
      </c>
      <c r="CF364" s="160">
        <f t="shared" si="4345"/>
        <v>46266</v>
      </c>
      <c r="CG364" s="160">
        <f t="shared" si="4346"/>
        <v>46295</v>
      </c>
      <c r="CH364" s="164">
        <f t="shared" si="4347"/>
        <v>0</v>
      </c>
      <c r="CI364" s="160">
        <f t="shared" si="4348"/>
        <v>46296</v>
      </c>
      <c r="CJ364" s="160">
        <f t="shared" si="4349"/>
        <v>46326</v>
      </c>
      <c r="CK364" s="164">
        <f t="shared" si="4350"/>
        <v>0</v>
      </c>
      <c r="CL364" s="160">
        <f t="shared" si="4351"/>
        <v>46327</v>
      </c>
      <c r="CM364" s="160">
        <f t="shared" si="4352"/>
        <v>46356</v>
      </c>
      <c r="CN364" s="164">
        <f t="shared" si="4353"/>
        <v>0</v>
      </c>
      <c r="CO364" s="160">
        <f t="shared" si="4354"/>
        <v>46357</v>
      </c>
      <c r="CP364" s="160">
        <f t="shared" si="4355"/>
        <v>46387</v>
      </c>
      <c r="CQ364" s="164">
        <f t="shared" si="4356"/>
        <v>0</v>
      </c>
    </row>
    <row r="365" s="86" customFormat="1" ht="24" customHeight="1" outlineLevel="4" spans="1:95">
      <c r="A365" s="125"/>
      <c r="B365" s="126"/>
      <c r="C365" s="127"/>
      <c r="D365" s="125"/>
      <c r="E365" s="126"/>
      <c r="F365" s="126"/>
      <c r="G365" s="126"/>
      <c r="H365" s="128"/>
      <c r="I365" s="128"/>
      <c r="J365" s="128">
        <f t="shared" si="3853"/>
        <v>0</v>
      </c>
      <c r="K365" s="128">
        <f t="shared" si="4357"/>
        <v>4</v>
      </c>
      <c r="L365" s="153"/>
      <c r="M365" s="154">
        <f>IFERROR(VLOOKUP($L365,'2-2 引出数据_合同数据仓库'!$B$2:$BP$10000,3,FALSE),0)</f>
        <v>0</v>
      </c>
      <c r="N365" s="128"/>
      <c r="O365" s="154">
        <f>IFERROR(VLOOKUP((LEFT(VLOOKUP($L365,'2-2 引出数据_合同数据仓库'!$B$2:$BP$10000,64,FALSE),15)&amp;(RIGHT(VLOOKUP($L365,'2-2 引出数据_合同数据仓库'!$B$2:$BP$10000,64,FALSE),4)+1)),'2-2 引出数据_合同数据仓库'!$B$2:$BP$10000,3,FALSE),0)</f>
        <v>0</v>
      </c>
      <c r="P365" s="128"/>
      <c r="Q365" s="128">
        <f>IFERROR(VLOOKUP($L365,'2-2 引出数据_合同数据仓库'!$B$2:$BP$10000,28,FALSE),0)</f>
        <v>0</v>
      </c>
      <c r="R365" s="128">
        <f>IFERROR(VLOOKUP($L365,'2-2 引出数据_合同数据仓库'!$B$2:$BP$10000,29,FALSE),0)</f>
        <v>0</v>
      </c>
      <c r="S365" s="128">
        <f>IFERROR(VLOOKUP($L365,'2-2 引出数据_合同数据仓库'!$B$2:$BP$10000,4,FALSE),0)</f>
        <v>0</v>
      </c>
      <c r="T365" s="128"/>
      <c r="U365" s="128">
        <f>IFERROR(VLOOKUP($L365,'2-2 引出数据_合同数据仓库'!$B$2:$BP$10000,15,FALSE),0)</f>
        <v>0</v>
      </c>
      <c r="V365" s="128">
        <f t="shared" si="4286"/>
        <v>0</v>
      </c>
      <c r="W365" s="128"/>
      <c r="X365" s="160">
        <v>45658</v>
      </c>
      <c r="Y365" s="160">
        <f t="shared" si="4287"/>
        <v>45688</v>
      </c>
      <c r="Z365" s="164">
        <f t="shared" si="4288"/>
        <v>0</v>
      </c>
      <c r="AA365" s="160">
        <f t="shared" si="4289"/>
        <v>45689</v>
      </c>
      <c r="AB365" s="160">
        <f t="shared" si="4290"/>
        <v>45716</v>
      </c>
      <c r="AC365" s="164">
        <f t="shared" si="4291"/>
        <v>0</v>
      </c>
      <c r="AD365" s="160">
        <f t="shared" si="4292"/>
        <v>45717</v>
      </c>
      <c r="AE365" s="160">
        <f t="shared" si="4293"/>
        <v>45747</v>
      </c>
      <c r="AF365" s="164">
        <f t="shared" si="4294"/>
        <v>0</v>
      </c>
      <c r="AG365" s="160">
        <f t="shared" si="4295"/>
        <v>45748</v>
      </c>
      <c r="AH365" s="160">
        <f t="shared" si="4296"/>
        <v>45777</v>
      </c>
      <c r="AI365" s="164">
        <f t="shared" si="4297"/>
        <v>0</v>
      </c>
      <c r="AJ365" s="160">
        <f t="shared" si="4298"/>
        <v>45778</v>
      </c>
      <c r="AK365" s="160">
        <f t="shared" si="4299"/>
        <v>45808</v>
      </c>
      <c r="AL365" s="164">
        <f t="shared" si="4300"/>
        <v>0</v>
      </c>
      <c r="AM365" s="160">
        <f t="shared" si="4301"/>
        <v>45809</v>
      </c>
      <c r="AN365" s="160">
        <f t="shared" si="4302"/>
        <v>45838</v>
      </c>
      <c r="AO365" s="164">
        <f t="shared" si="4303"/>
        <v>0</v>
      </c>
      <c r="AP365" s="160">
        <f t="shared" si="4304"/>
        <v>45839</v>
      </c>
      <c r="AQ365" s="160">
        <f t="shared" si="4305"/>
        <v>45869</v>
      </c>
      <c r="AR365" s="164">
        <f t="shared" si="4306"/>
        <v>0</v>
      </c>
      <c r="AS365" s="160">
        <f t="shared" si="4307"/>
        <v>45870</v>
      </c>
      <c r="AT365" s="160">
        <f t="shared" si="4308"/>
        <v>45900</v>
      </c>
      <c r="AU365" s="164">
        <f t="shared" si="4309"/>
        <v>0</v>
      </c>
      <c r="AV365" s="160">
        <f t="shared" si="4310"/>
        <v>45901</v>
      </c>
      <c r="AW365" s="160">
        <f t="shared" si="4311"/>
        <v>45930</v>
      </c>
      <c r="AX365" s="164">
        <f t="shared" si="4312"/>
        <v>0</v>
      </c>
      <c r="AY365" s="160">
        <f t="shared" si="4313"/>
        <v>45931</v>
      </c>
      <c r="AZ365" s="160">
        <f t="shared" si="4314"/>
        <v>45961</v>
      </c>
      <c r="BA365" s="164">
        <f t="shared" si="4315"/>
        <v>0</v>
      </c>
      <c r="BB365" s="160">
        <f t="shared" si="4316"/>
        <v>45962</v>
      </c>
      <c r="BC365" s="160">
        <f t="shared" si="4317"/>
        <v>45991</v>
      </c>
      <c r="BD365" s="164">
        <f t="shared" si="4318"/>
        <v>0</v>
      </c>
      <c r="BE365" s="160">
        <f t="shared" si="4319"/>
        <v>45992</v>
      </c>
      <c r="BF365" s="160">
        <f t="shared" si="4320"/>
        <v>46022</v>
      </c>
      <c r="BG365" s="164">
        <f t="shared" si="4321"/>
        <v>0</v>
      </c>
      <c r="BH365" s="160">
        <v>46023</v>
      </c>
      <c r="BI365" s="160">
        <f t="shared" si="4322"/>
        <v>46053</v>
      </c>
      <c r="BJ365" s="164">
        <f t="shared" si="4323"/>
        <v>0</v>
      </c>
      <c r="BK365" s="160">
        <f t="shared" si="4324"/>
        <v>46054</v>
      </c>
      <c r="BL365" s="160">
        <f t="shared" si="4325"/>
        <v>46081</v>
      </c>
      <c r="BM365" s="164">
        <f t="shared" si="4326"/>
        <v>0</v>
      </c>
      <c r="BN365" s="160">
        <f t="shared" si="4327"/>
        <v>46082</v>
      </c>
      <c r="BO365" s="160">
        <f t="shared" si="4328"/>
        <v>46112</v>
      </c>
      <c r="BP365" s="164">
        <f t="shared" si="4329"/>
        <v>0</v>
      </c>
      <c r="BQ365" s="160">
        <f t="shared" si="4330"/>
        <v>46113</v>
      </c>
      <c r="BR365" s="160">
        <f t="shared" si="4331"/>
        <v>46142</v>
      </c>
      <c r="BS365" s="164">
        <f t="shared" si="4332"/>
        <v>0</v>
      </c>
      <c r="BT365" s="160">
        <f t="shared" si="4333"/>
        <v>46143</v>
      </c>
      <c r="BU365" s="160">
        <f t="shared" si="4334"/>
        <v>46173</v>
      </c>
      <c r="BV365" s="164">
        <f t="shared" si="4335"/>
        <v>0</v>
      </c>
      <c r="BW365" s="160">
        <f t="shared" si="4336"/>
        <v>46174</v>
      </c>
      <c r="BX365" s="160">
        <f t="shared" si="4337"/>
        <v>46203</v>
      </c>
      <c r="BY365" s="164">
        <f t="shared" si="4338"/>
        <v>0</v>
      </c>
      <c r="BZ365" s="160">
        <f t="shared" si="4339"/>
        <v>46204</v>
      </c>
      <c r="CA365" s="160">
        <f t="shared" si="4340"/>
        <v>46234</v>
      </c>
      <c r="CB365" s="164">
        <f t="shared" si="4341"/>
        <v>0</v>
      </c>
      <c r="CC365" s="160">
        <f t="shared" si="4342"/>
        <v>46235</v>
      </c>
      <c r="CD365" s="160">
        <f t="shared" si="4343"/>
        <v>46265</v>
      </c>
      <c r="CE365" s="164">
        <f t="shared" si="4344"/>
        <v>0</v>
      </c>
      <c r="CF365" s="160">
        <f t="shared" si="4345"/>
        <v>46266</v>
      </c>
      <c r="CG365" s="160">
        <f t="shared" si="4346"/>
        <v>46295</v>
      </c>
      <c r="CH365" s="164">
        <f t="shared" si="4347"/>
        <v>0</v>
      </c>
      <c r="CI365" s="160">
        <f t="shared" si="4348"/>
        <v>46296</v>
      </c>
      <c r="CJ365" s="160">
        <f t="shared" si="4349"/>
        <v>46326</v>
      </c>
      <c r="CK365" s="164">
        <f t="shared" si="4350"/>
        <v>0</v>
      </c>
      <c r="CL365" s="160">
        <f t="shared" si="4351"/>
        <v>46327</v>
      </c>
      <c r="CM365" s="160">
        <f t="shared" si="4352"/>
        <v>46356</v>
      </c>
      <c r="CN365" s="164">
        <f t="shared" si="4353"/>
        <v>0</v>
      </c>
      <c r="CO365" s="160">
        <f t="shared" si="4354"/>
        <v>46357</v>
      </c>
      <c r="CP365" s="160">
        <f t="shared" si="4355"/>
        <v>46387</v>
      </c>
      <c r="CQ365" s="164">
        <f t="shared" si="4356"/>
        <v>0</v>
      </c>
    </row>
    <row r="366" s="86" customFormat="1" ht="24" customHeight="1" outlineLevel="4" spans="1:95">
      <c r="A366" s="129" t="s">
        <v>2806</v>
      </c>
      <c r="B366" s="130"/>
      <c r="C366" s="130"/>
      <c r="D366" s="130"/>
      <c r="E366" s="130"/>
      <c r="F366" s="130"/>
      <c r="G366" s="131"/>
      <c r="H366" s="132"/>
      <c r="I366" s="132"/>
      <c r="J366" s="132"/>
      <c r="K366" s="132"/>
      <c r="L366" s="155"/>
      <c r="M366" s="155"/>
      <c r="N366" s="132"/>
      <c r="O366" s="132"/>
      <c r="P366" s="132"/>
      <c r="Q366" s="132"/>
      <c r="R366" s="132"/>
      <c r="S366" s="132"/>
      <c r="T366" s="132"/>
      <c r="U366" s="132"/>
      <c r="V366" s="132"/>
      <c r="W366" s="132"/>
      <c r="X366" s="132"/>
      <c r="Y366" s="132"/>
      <c r="Z366" s="132"/>
      <c r="AA366" s="132"/>
      <c r="AB366" s="132"/>
      <c r="AC366" s="132"/>
      <c r="AD366" s="132"/>
      <c r="AE366" s="132"/>
      <c r="AF366" s="132"/>
      <c r="AG366" s="132"/>
      <c r="AH366" s="132"/>
      <c r="AI366" s="132"/>
      <c r="AJ366" s="132"/>
      <c r="AK366" s="132"/>
      <c r="AL366" s="132"/>
      <c r="AM366" s="132"/>
      <c r="AN366" s="132"/>
      <c r="AO366" s="132"/>
      <c r="AP366" s="132"/>
      <c r="AQ366" s="132"/>
      <c r="AR366" s="132"/>
      <c r="AS366" s="132"/>
      <c r="AT366" s="132"/>
      <c r="AU366" s="132"/>
      <c r="AV366" s="132"/>
      <c r="AW366" s="132"/>
      <c r="AX366" s="132"/>
      <c r="AY366" s="132"/>
      <c r="AZ366" s="132"/>
      <c r="BA366" s="132"/>
      <c r="BB366" s="132"/>
      <c r="BC366" s="132"/>
      <c r="BD366" s="132"/>
      <c r="BE366" s="132"/>
      <c r="BF366" s="132"/>
      <c r="BG366" s="132"/>
      <c r="BH366" s="132"/>
      <c r="BI366" s="132"/>
      <c r="BJ366" s="132"/>
      <c r="BK366" s="132"/>
      <c r="BL366" s="132"/>
      <c r="BM366" s="132"/>
      <c r="BN366" s="132"/>
      <c r="BO366" s="132"/>
      <c r="BP366" s="132"/>
      <c r="BQ366" s="132"/>
      <c r="BR366" s="132"/>
      <c r="BS366" s="132"/>
      <c r="BT366" s="132"/>
      <c r="BU366" s="132"/>
      <c r="BV366" s="132"/>
      <c r="BW366" s="132"/>
      <c r="BX366" s="132"/>
      <c r="BY366" s="132"/>
      <c r="BZ366" s="132"/>
      <c r="CA366" s="132"/>
      <c r="CB366" s="132"/>
      <c r="CC366" s="132"/>
      <c r="CD366" s="132"/>
      <c r="CE366" s="132"/>
      <c r="CF366" s="132"/>
      <c r="CG366" s="132"/>
      <c r="CH366" s="132"/>
      <c r="CI366" s="132"/>
      <c r="CJ366" s="132"/>
      <c r="CK366" s="132"/>
      <c r="CL366" s="132"/>
      <c r="CM366" s="132"/>
      <c r="CN366" s="132"/>
      <c r="CO366" s="132"/>
      <c r="CP366" s="132"/>
      <c r="CQ366" s="132"/>
    </row>
    <row r="367" ht="24" customHeight="1" outlineLevel="3" spans="1:95">
      <c r="A367" s="121"/>
      <c r="B367" s="122" t="s">
        <v>784</v>
      </c>
      <c r="C367" s="123" t="s">
        <v>1326</v>
      </c>
      <c r="D367" s="121" t="s">
        <v>1327</v>
      </c>
      <c r="E367" s="122" t="s">
        <v>1328</v>
      </c>
      <c r="F367" s="122"/>
      <c r="G367" s="122"/>
      <c r="H367" s="124">
        <f>X367+AA367+AD367+AG367+AJ367+AM367+AP367+AS367+AV367+AY367+BB367+BE367</f>
        <v>0</v>
      </c>
      <c r="I367" s="124">
        <f>Y367+AB367+AE367+AH367+AK367+AN367+AQ367+AT367+AW367+AZ367+BC367+BF367</f>
        <v>0</v>
      </c>
      <c r="J367" s="124">
        <f t="shared" si="3853"/>
        <v>0</v>
      </c>
      <c r="K367" s="124"/>
      <c r="L367" s="152"/>
      <c r="M367" s="152"/>
      <c r="N367" s="124"/>
      <c r="O367" s="124"/>
      <c r="P367" s="124"/>
      <c r="Q367" s="124"/>
      <c r="R367" s="124"/>
      <c r="S367" s="124"/>
      <c r="T367" s="124"/>
      <c r="U367" s="124"/>
      <c r="V367" s="124"/>
      <c r="W367" s="124"/>
      <c r="X367" s="124">
        <f>VLOOKUP($C367,'1 预算编制表单'!$C:$BJ,27,FALSE)</f>
        <v>0</v>
      </c>
      <c r="Y367" s="124">
        <f>X367-Z367</f>
        <v>0</v>
      </c>
      <c r="Z367" s="124">
        <f>SUM(Z368:Z372)</f>
        <v>0</v>
      </c>
      <c r="AA367" s="124">
        <f>VLOOKUP($C367,'1 预算编制表单'!$C:$BJ,30,FALSE)</f>
        <v>0</v>
      </c>
      <c r="AB367" s="124">
        <f>AA367-AC367</f>
        <v>0</v>
      </c>
      <c r="AC367" s="124">
        <f>SUM(AC368:AC372)</f>
        <v>0</v>
      </c>
      <c r="AD367" s="124">
        <f>VLOOKUP($C367,'1 预算编制表单'!$C:$BJ,33,FALSE)</f>
        <v>0</v>
      </c>
      <c r="AE367" s="124">
        <f>AD367-AF367</f>
        <v>0</v>
      </c>
      <c r="AF367" s="124">
        <f>SUM(AF368:AF372)</f>
        <v>0</v>
      </c>
      <c r="AG367" s="124">
        <f>VLOOKUP($C367,'1 预算编制表单'!$C:$BJ,36,FALSE)</f>
        <v>0</v>
      </c>
      <c r="AH367" s="124">
        <f>AG367-AI367</f>
        <v>0</v>
      </c>
      <c r="AI367" s="124">
        <f>SUM(AI368:AI372)</f>
        <v>0</v>
      </c>
      <c r="AJ367" s="124">
        <f>VLOOKUP($C367,'1 预算编制表单'!$C:$BJ,39,FALSE)</f>
        <v>0</v>
      </c>
      <c r="AK367" s="124">
        <f>AJ367-AL367</f>
        <v>0</v>
      </c>
      <c r="AL367" s="124">
        <f>SUM(AL368:AL372)</f>
        <v>0</v>
      </c>
      <c r="AM367" s="124">
        <f>VLOOKUP($C367,'1 预算编制表单'!$C:$BJ,42,FALSE)</f>
        <v>0</v>
      </c>
      <c r="AN367" s="124">
        <f>AM367-AO367</f>
        <v>0</v>
      </c>
      <c r="AO367" s="124">
        <f>SUM(AO368:AO372)</f>
        <v>0</v>
      </c>
      <c r="AP367" s="124">
        <f>VLOOKUP($C367,'1 预算编制表单'!$C:$BJ,45,FALSE)</f>
        <v>0</v>
      </c>
      <c r="AQ367" s="124">
        <f>AP367-AR367</f>
        <v>0</v>
      </c>
      <c r="AR367" s="124">
        <f>SUM(AR368:AR372)</f>
        <v>0</v>
      </c>
      <c r="AS367" s="124">
        <f>VLOOKUP($C367,'1 预算编制表单'!$C:$BJ,48,FALSE)</f>
        <v>0</v>
      </c>
      <c r="AT367" s="124">
        <f>AS367-AU367</f>
        <v>0</v>
      </c>
      <c r="AU367" s="124">
        <f>SUM(AU368:AU372)</f>
        <v>0</v>
      </c>
      <c r="AV367" s="124">
        <f>VLOOKUP($C367,'1 预算编制表单'!$C:$BJ,51,FALSE)</f>
        <v>0</v>
      </c>
      <c r="AW367" s="124">
        <f>AV367-AX367</f>
        <v>0</v>
      </c>
      <c r="AX367" s="124">
        <f>SUM(AX368:AX372)</f>
        <v>0</v>
      </c>
      <c r="AY367" s="124">
        <f>VLOOKUP($C367,'1 预算编制表单'!$C:$BJ,54,FALSE)</f>
        <v>0</v>
      </c>
      <c r="AZ367" s="124">
        <f>AY367-BA367</f>
        <v>0</v>
      </c>
      <c r="BA367" s="124">
        <f>SUM(BA368:BA372)</f>
        <v>0</v>
      </c>
      <c r="BB367" s="124">
        <f>VLOOKUP($C367,'1 预算编制表单'!$C:$BJ,57,FALSE)</f>
        <v>0</v>
      </c>
      <c r="BC367" s="124">
        <f>BB367-BD367</f>
        <v>0</v>
      </c>
      <c r="BD367" s="124">
        <f>SUM(BD368:BD372)</f>
        <v>0</v>
      </c>
      <c r="BE367" s="124">
        <f>VLOOKUP($C367,'1 预算编制表单'!$C:$BJ,60,FALSE)</f>
        <v>0</v>
      </c>
      <c r="BF367" s="124">
        <f>BE367-BG367</f>
        <v>0</v>
      </c>
      <c r="BG367" s="124">
        <f>SUM(BG368:BG372)</f>
        <v>0</v>
      </c>
      <c r="BH367" s="124">
        <f>VLOOKUP($C367,'1 预算编制表单'!$C:$BJ,27,FALSE)</f>
        <v>0</v>
      </c>
      <c r="BI367" s="124">
        <f>BH367-BJ367</f>
        <v>0</v>
      </c>
      <c r="BJ367" s="124">
        <f>SUM(BJ368:BJ372)</f>
        <v>0</v>
      </c>
      <c r="BK367" s="124">
        <f>VLOOKUP($C367,'1 预算编制表单'!$C:$BJ,30,FALSE)</f>
        <v>0</v>
      </c>
      <c r="BL367" s="124">
        <f>BK367-BM367</f>
        <v>0</v>
      </c>
      <c r="BM367" s="124">
        <f>SUM(BM368:BM372)</f>
        <v>0</v>
      </c>
      <c r="BN367" s="124">
        <f>VLOOKUP($C367,'1 预算编制表单'!$C:$BJ,33,FALSE)</f>
        <v>0</v>
      </c>
      <c r="BO367" s="124">
        <f>BN367-BP367</f>
        <v>0</v>
      </c>
      <c r="BP367" s="124">
        <f>SUM(BP368:BP372)</f>
        <v>0</v>
      </c>
      <c r="BQ367" s="124">
        <f>VLOOKUP($C367,'1 预算编制表单'!$C:$BJ,36,FALSE)</f>
        <v>0</v>
      </c>
      <c r="BR367" s="124">
        <f>BQ367-BS367</f>
        <v>0</v>
      </c>
      <c r="BS367" s="124">
        <f>SUM(BS368:BS372)</f>
        <v>0</v>
      </c>
      <c r="BT367" s="124">
        <f>VLOOKUP($C367,'1 预算编制表单'!$C:$BJ,39,FALSE)</f>
        <v>0</v>
      </c>
      <c r="BU367" s="124">
        <f>BT367-BV367</f>
        <v>0</v>
      </c>
      <c r="BV367" s="124">
        <f>SUM(BV368:BV372)</f>
        <v>0</v>
      </c>
      <c r="BW367" s="124">
        <f>VLOOKUP($C367,'1 预算编制表单'!$C:$BJ,42,FALSE)</f>
        <v>0</v>
      </c>
      <c r="BX367" s="124">
        <f>BW367-BY367</f>
        <v>0</v>
      </c>
      <c r="BY367" s="124">
        <f>SUM(BY368:BY372)</f>
        <v>0</v>
      </c>
      <c r="BZ367" s="124">
        <f>VLOOKUP($C367,'1 预算编制表单'!$C:$BJ,45,FALSE)</f>
        <v>0</v>
      </c>
      <c r="CA367" s="124">
        <f>BZ367-CB367</f>
        <v>0</v>
      </c>
      <c r="CB367" s="124">
        <f>SUM(CB368:CB372)</f>
        <v>0</v>
      </c>
      <c r="CC367" s="124">
        <f>VLOOKUP($C367,'1 预算编制表单'!$C:$BJ,48,FALSE)</f>
        <v>0</v>
      </c>
      <c r="CD367" s="124">
        <f>CC367-CE367</f>
        <v>0</v>
      </c>
      <c r="CE367" s="124">
        <f>SUM(CE368:CE372)</f>
        <v>0</v>
      </c>
      <c r="CF367" s="124">
        <f>VLOOKUP($C367,'1 预算编制表单'!$C:$BJ,51,FALSE)</f>
        <v>0</v>
      </c>
      <c r="CG367" s="124">
        <f>CF367-CH367</f>
        <v>0</v>
      </c>
      <c r="CH367" s="124">
        <f>SUM(CH368:CH372)</f>
        <v>0</v>
      </c>
      <c r="CI367" s="124">
        <f>VLOOKUP($C367,'1 预算编制表单'!$C:$BJ,54,FALSE)</f>
        <v>0</v>
      </c>
      <c r="CJ367" s="124">
        <f>CI367-CK367</f>
        <v>0</v>
      </c>
      <c r="CK367" s="124">
        <f>SUM(CK368:CK372)</f>
        <v>0</v>
      </c>
      <c r="CL367" s="124">
        <f>VLOOKUP($C367,'1 预算编制表单'!$C:$BJ,57,FALSE)</f>
        <v>0</v>
      </c>
      <c r="CM367" s="124">
        <f>CL367-CN367</f>
        <v>0</v>
      </c>
      <c r="CN367" s="124">
        <f>SUM(CN368:CN372)</f>
        <v>0</v>
      </c>
      <c r="CO367" s="124">
        <f>VLOOKUP($C367,'1 预算编制表单'!$C:$BJ,60,FALSE)</f>
        <v>0</v>
      </c>
      <c r="CP367" s="124">
        <f>CO367-CQ367</f>
        <v>0</v>
      </c>
      <c r="CQ367" s="124">
        <f>SUM(CQ368:CQ372)</f>
        <v>0</v>
      </c>
    </row>
    <row r="368" s="86" customFormat="1" ht="24" customHeight="1" outlineLevel="4" spans="1:95">
      <c r="A368" s="125"/>
      <c r="B368" s="126"/>
      <c r="C368" s="127"/>
      <c r="D368" s="125"/>
      <c r="E368" s="126"/>
      <c r="F368" s="126"/>
      <c r="G368" s="126"/>
      <c r="H368" s="128"/>
      <c r="I368" s="128"/>
      <c r="J368" s="128">
        <f t="shared" si="3853"/>
        <v>0</v>
      </c>
      <c r="K368" s="128">
        <v>1</v>
      </c>
      <c r="L368" s="153"/>
      <c r="M368" s="154">
        <f>IFERROR(VLOOKUP($L368,'2-2 引出数据_合同数据仓库'!$B$2:$BP$10000,3,FALSE),0)</f>
        <v>0</v>
      </c>
      <c r="N368" s="128"/>
      <c r="O368" s="154">
        <f>IFERROR(VLOOKUP((LEFT(VLOOKUP($L368,'2-2 引出数据_合同数据仓库'!$B$2:$BP$10000,64,FALSE),15)&amp;(RIGHT(VLOOKUP($L368,'2-2 引出数据_合同数据仓库'!$B$2:$BP$10000,64,FALSE),4)+1)),'2-2 引出数据_合同数据仓库'!$B$2:$BP$10000,3,FALSE),0)</f>
        <v>0</v>
      </c>
      <c r="P368" s="128"/>
      <c r="Q368" s="128">
        <f>IFERROR(VLOOKUP($L368,'2-2 引出数据_合同数据仓库'!$B$2:$BP$10000,28,FALSE),0)</f>
        <v>0</v>
      </c>
      <c r="R368" s="128">
        <f>IFERROR(VLOOKUP($L368,'2-2 引出数据_合同数据仓库'!$B$2:$BP$10000,29,FALSE),0)</f>
        <v>0</v>
      </c>
      <c r="S368" s="128">
        <f>IFERROR(VLOOKUP($L368,'2-2 引出数据_合同数据仓库'!$B$2:$BP$10000,4,FALSE),0)</f>
        <v>0</v>
      </c>
      <c r="T368" s="128"/>
      <c r="U368" s="128">
        <f>IFERROR(VLOOKUP($L368,'2-2 引出数据_合同数据仓库'!$B$2:$BP$10000,15,FALSE),0)</f>
        <v>0</v>
      </c>
      <c r="V368" s="128">
        <f t="shared" ref="V368:V371" si="4358">U368/(S368-R368+1)*365</f>
        <v>0</v>
      </c>
      <c r="W368" s="128"/>
      <c r="X368" s="160">
        <v>45658</v>
      </c>
      <c r="Y368" s="160">
        <f t="shared" ref="Y368:Y371" si="4359">X368+30</f>
        <v>45688</v>
      </c>
      <c r="Z368" s="164">
        <f t="shared" ref="Z368:Z371" si="4360">IFERROR(IF(($R368-Y368)&gt;=0,0,IF(($S368-X368)&lt;0,0,IF(AND(($S368-Y368)&gt;0,(X368-$R368)&gt;0),$V368/365*(Y368-X368+1),IF(AND(($S368-Y368)&lt;=0,(X368-$R368)&gt;0),$V368/365*($S368-X368+1),$V368/365*(Y368-$R368+1))))),0)</f>
        <v>0</v>
      </c>
      <c r="AA368" s="160">
        <f t="shared" ref="AA368:AA371" si="4361">Y368+1</f>
        <v>45689</v>
      </c>
      <c r="AB368" s="160">
        <f t="shared" ref="AB368:AB371" si="4362">AA368+27</f>
        <v>45716</v>
      </c>
      <c r="AC368" s="164">
        <f t="shared" ref="AC368:AC371" si="4363">IFERROR(IF(($R368-AB368)&gt;=0,0,IF(($S368-AA368)&lt;0,0,IF(AND(($S368-AB368)&gt;0,(AA368-$R368)&gt;0),$V368/365*(AB368-AA368+1),IF(AND(($S368-AB368)&lt;=0,(AA368-$R368)&gt;0),$V368/365*($S368-AA368+1),$V368/365*(AB368-$R368+1))))),0)</f>
        <v>0</v>
      </c>
      <c r="AD368" s="160">
        <f t="shared" ref="AD368:AD371" si="4364">AB368+1</f>
        <v>45717</v>
      </c>
      <c r="AE368" s="160">
        <f t="shared" ref="AE368:AE371" si="4365">AD368+30</f>
        <v>45747</v>
      </c>
      <c r="AF368" s="164">
        <f t="shared" ref="AF368:AF371" si="4366">IFERROR(IF(($R368-AE368)&gt;=0,0,IF(($S368-AD368)&lt;0,0,IF(AND(($S368-AE368)&gt;0,(AD368-$R368)&gt;0),$V368/365*(AE368-AD368+1),IF(AND(($S368-AE368)&lt;=0,(AD368-$R368)&gt;0),$V368/365*($S368-AD368+1),$V368/365*(AE368-$R368+1))))),0)</f>
        <v>0</v>
      </c>
      <c r="AG368" s="160">
        <f t="shared" ref="AG368:AG371" si="4367">AE368+1</f>
        <v>45748</v>
      </c>
      <c r="AH368" s="160">
        <f t="shared" ref="AH368:AH371" si="4368">AG368+29</f>
        <v>45777</v>
      </c>
      <c r="AI368" s="164">
        <f t="shared" ref="AI368:AI371" si="4369">IFERROR(IF(($R368-AH368)&gt;=0,0,IF(($S368-AG368)&lt;0,0,IF(AND(($S368-AH368)&gt;0,(AG368-$R368)&gt;0),$V368/365*(AH368-AG368+1),IF(AND(($S368-AH368)&lt;=0,(AG368-$R368)&gt;0),$V368/365*($S368-AG368+1),$V368/365*(AH368-$R368+1))))),0)</f>
        <v>0</v>
      </c>
      <c r="AJ368" s="160">
        <f t="shared" ref="AJ368:AJ371" si="4370">AH368+1</f>
        <v>45778</v>
      </c>
      <c r="AK368" s="160">
        <f t="shared" ref="AK368:AK371" si="4371">AJ368+30</f>
        <v>45808</v>
      </c>
      <c r="AL368" s="164">
        <f t="shared" ref="AL368:AL371" si="4372">IFERROR(IF(($R368-AK368)&gt;=0,0,IF(($S368-AJ368)&lt;0,0,IF(AND(($S368-AK368)&gt;0,(AJ368-$R368)&gt;0),$V368/365*(AK368-AJ368+1),IF(AND(($S368-AK368)&lt;=0,(AJ368-$R368)&gt;0),$V368/365*($S368-AJ368+1),$V368/365*(AK368-$R368+1))))),0)</f>
        <v>0</v>
      </c>
      <c r="AM368" s="160">
        <f t="shared" ref="AM368:AM371" si="4373">AK368+1</f>
        <v>45809</v>
      </c>
      <c r="AN368" s="160">
        <f t="shared" ref="AN368:AN371" si="4374">AM368+29</f>
        <v>45838</v>
      </c>
      <c r="AO368" s="164">
        <f t="shared" ref="AO368:AO371" si="4375">IFERROR(IF(($R368-AN368)&gt;=0,0,IF(($S368-AM368)&lt;0,0,IF(AND(($S368-AN368)&gt;0,(AM368-$R368)&gt;0),$V368/365*(AN368-AM368+1),IF(AND(($S368-AN368)&lt;=0,(AM368-$R368)&gt;0),$V368/365*($S368-AM368+1),$V368/365*(AN368-$R368+1))))),0)</f>
        <v>0</v>
      </c>
      <c r="AP368" s="160">
        <f t="shared" ref="AP368:AP371" si="4376">AN368+1</f>
        <v>45839</v>
      </c>
      <c r="AQ368" s="160">
        <f t="shared" ref="AQ368:AQ371" si="4377">AP368+30</f>
        <v>45869</v>
      </c>
      <c r="AR368" s="164">
        <f t="shared" ref="AR368:AR371" si="4378">IFERROR(IF(($R368-AQ368)&gt;=0,0,IF(($S368-AP368)&lt;0,0,IF(AND(($S368-AQ368)&gt;0,(AP368-$R368)&gt;0),$V368/365*(AQ368-AP368+1),IF(AND(($S368-AQ368)&lt;=0,(AP368-$R368)&gt;0),$V368/365*($S368-AP368+1),$V368/365*(AQ368-$R368+1))))),0)</f>
        <v>0</v>
      </c>
      <c r="AS368" s="160">
        <f t="shared" ref="AS368:AS371" si="4379">AQ368+1</f>
        <v>45870</v>
      </c>
      <c r="AT368" s="160">
        <f t="shared" ref="AT368:AT371" si="4380">AS368+30</f>
        <v>45900</v>
      </c>
      <c r="AU368" s="164">
        <f t="shared" ref="AU368:AU371" si="4381">IFERROR(IF(($R368-AT368)&gt;=0,0,IF(($S368-AS368)&lt;0,0,IF(AND(($S368-AT368)&gt;0,(AS368-$R368)&gt;0),$V368/365*(AT368-AS368+1),IF(AND(($S368-AT368)&lt;=0,(AS368-$R368)&gt;0),$V368/365*($S368-AS368+1),$V368/365*(AT368-$R368+1))))),0)</f>
        <v>0</v>
      </c>
      <c r="AV368" s="160">
        <f t="shared" ref="AV368:AV371" si="4382">AT368+1</f>
        <v>45901</v>
      </c>
      <c r="AW368" s="160">
        <f t="shared" ref="AW368:AW371" si="4383">AV368+29</f>
        <v>45930</v>
      </c>
      <c r="AX368" s="164">
        <f t="shared" ref="AX368:AX371" si="4384">IFERROR(IF(($R368-AW368)&gt;=0,0,IF(($S368-AV368)&lt;0,0,IF(AND(($S368-AW368)&gt;0,(AV368-$R368)&gt;0),$V368/365*(AW368-AV368+1),IF(AND(($S368-AW368)&lt;=0,(AV368-$R368)&gt;0),$V368/365*($S368-AV368+1),$V368/365*(AW368-$R368+1))))),0)</f>
        <v>0</v>
      </c>
      <c r="AY368" s="160">
        <f t="shared" ref="AY368:AY371" si="4385">AW368+1</f>
        <v>45931</v>
      </c>
      <c r="AZ368" s="160">
        <f t="shared" ref="AZ368:AZ371" si="4386">AY368+30</f>
        <v>45961</v>
      </c>
      <c r="BA368" s="164">
        <f t="shared" ref="BA368:BA371" si="4387">IFERROR(IF(($R368-AZ368)&gt;=0,0,IF(($S368-AY368)&lt;0,0,IF(AND(($S368-AZ368)&gt;0,(AY368-$R368)&gt;0),$V368/365*(AZ368-AY368+1),IF(AND(($S368-AZ368)&lt;=0,(AY368-$R368)&gt;0),$V368/365*($S368-AY368+1),$V368/365*(AZ368-$R368+1))))),0)</f>
        <v>0</v>
      </c>
      <c r="BB368" s="160">
        <f t="shared" ref="BB368:BB371" si="4388">AZ368+1</f>
        <v>45962</v>
      </c>
      <c r="BC368" s="160">
        <f t="shared" ref="BC368:BC371" si="4389">BB368+29</f>
        <v>45991</v>
      </c>
      <c r="BD368" s="164">
        <f t="shared" ref="BD368:BD371" si="4390">IFERROR(IF(($R368-BC368)&gt;=0,0,IF(($S368-BB368)&lt;0,0,IF(AND(($S368-BC368)&gt;0,(BB368-$R368)&gt;0),$V368/365*(BC368-BB368+1),IF(AND(($S368-BC368)&lt;=0,(BB368-$R368)&gt;0),$V368/365*($S368-BB368+1),$V368/365*(BC368-$R368+1))))),0)</f>
        <v>0</v>
      </c>
      <c r="BE368" s="160">
        <f t="shared" ref="BE368:BE371" si="4391">BC368+1</f>
        <v>45992</v>
      </c>
      <c r="BF368" s="160">
        <f t="shared" ref="BF368:BF371" si="4392">BE368+30</f>
        <v>46022</v>
      </c>
      <c r="BG368" s="164">
        <f t="shared" ref="BG368:BG371" si="4393">IFERROR(IF(($R368-BF368)&gt;=0,0,IF(($S368-BE368)&lt;0,0,IF(AND(($S368-BF368)&gt;0,(BE368-$R368)&gt;0),$V368/365*(BF368-BE368+1),IF(AND(($S368-BF368)&lt;=0,(BE368-$R368)&gt;0),$V368/365*($S368-BE368+1),$V368/365*(BF368-$R368+1))))),0)</f>
        <v>0</v>
      </c>
      <c r="BH368" s="160">
        <v>46023</v>
      </c>
      <c r="BI368" s="160">
        <f t="shared" ref="BI368:BI371" si="4394">BH368+30</f>
        <v>46053</v>
      </c>
      <c r="BJ368" s="164">
        <f t="shared" ref="BJ368:BJ371" si="4395">IFERROR(IF(($R368-BI368)&gt;=0,0,IF(($S368-BH368)&lt;0,0,IF(AND(($S368-BI368)&gt;0,(BH368-$R368)&gt;0),$V368/365*(BI368-BH368+1),IF(AND(($S368-BI368)&lt;=0,(BH368-$R368)&gt;0),$V368/365*($S368-BH368+1),$V368/365*(BI368-$R368+1))))),0)</f>
        <v>0</v>
      </c>
      <c r="BK368" s="160">
        <f t="shared" ref="BK368:BK371" si="4396">BI368+1</f>
        <v>46054</v>
      </c>
      <c r="BL368" s="160">
        <f t="shared" ref="BL368:BL371" si="4397">BK368+27</f>
        <v>46081</v>
      </c>
      <c r="BM368" s="164">
        <f t="shared" ref="BM368:BM371" si="4398">IFERROR(IF(($R368-BL368)&gt;=0,0,IF(($S368-BK368)&lt;0,0,IF(AND(($S368-BL368)&gt;0,(BK368-$R368)&gt;0),$V368/365*(BL368-BK368+1),IF(AND(($S368-BL368)&lt;=0,(BK368-$R368)&gt;0),$V368/365*($S368-BK368+1),$V368/365*(BL368-$R368+1))))),0)</f>
        <v>0</v>
      </c>
      <c r="BN368" s="160">
        <f t="shared" ref="BN368:BN371" si="4399">BL368+1</f>
        <v>46082</v>
      </c>
      <c r="BO368" s="160">
        <f t="shared" ref="BO368:BO371" si="4400">BN368+30</f>
        <v>46112</v>
      </c>
      <c r="BP368" s="164">
        <f t="shared" ref="BP368:BP371" si="4401">IFERROR(IF(($R368-BO368)&gt;=0,0,IF(($S368-BN368)&lt;0,0,IF(AND(($S368-BO368)&gt;0,(BN368-$R368)&gt;0),$V368/365*(BO368-BN368+1),IF(AND(($S368-BO368)&lt;=0,(BN368-$R368)&gt;0),$V368/365*($S368-BN368+1),$V368/365*(BO368-$R368+1))))),0)</f>
        <v>0</v>
      </c>
      <c r="BQ368" s="160">
        <f t="shared" ref="BQ368:BQ371" si="4402">BO368+1</f>
        <v>46113</v>
      </c>
      <c r="BR368" s="160">
        <f t="shared" ref="BR368:BR371" si="4403">BQ368+29</f>
        <v>46142</v>
      </c>
      <c r="BS368" s="164">
        <f t="shared" ref="BS368:BS371" si="4404">IFERROR(IF(($R368-BR368)&gt;=0,0,IF(($S368-BQ368)&lt;0,0,IF(AND(($S368-BR368)&gt;0,(BQ368-$R368)&gt;0),$V368/365*(BR368-BQ368+1),IF(AND(($S368-BR368)&lt;=0,(BQ368-$R368)&gt;0),$V368/365*($S368-BQ368+1),$V368/365*(BR368-$R368+1))))),0)</f>
        <v>0</v>
      </c>
      <c r="BT368" s="160">
        <f t="shared" ref="BT368:BT371" si="4405">BR368+1</f>
        <v>46143</v>
      </c>
      <c r="BU368" s="160">
        <f t="shared" ref="BU368:BU371" si="4406">BT368+30</f>
        <v>46173</v>
      </c>
      <c r="BV368" s="164">
        <f t="shared" ref="BV368:BV371" si="4407">IFERROR(IF(($R368-BU368)&gt;=0,0,IF(($S368-BT368)&lt;0,0,IF(AND(($S368-BU368)&gt;0,(BT368-$R368)&gt;0),$V368/365*(BU368-BT368+1),IF(AND(($S368-BU368)&lt;=0,(BT368-$R368)&gt;0),$V368/365*($S368-BT368+1),$V368/365*(BU368-$R368+1))))),0)</f>
        <v>0</v>
      </c>
      <c r="BW368" s="160">
        <f t="shared" ref="BW368:BW371" si="4408">BU368+1</f>
        <v>46174</v>
      </c>
      <c r="BX368" s="160">
        <f t="shared" ref="BX368:BX371" si="4409">BW368+29</f>
        <v>46203</v>
      </c>
      <c r="BY368" s="164">
        <f t="shared" ref="BY368:BY371" si="4410">IFERROR(IF(($R368-BX368)&gt;=0,0,IF(($S368-BW368)&lt;0,0,IF(AND(($S368-BX368)&gt;0,(BW368-$R368)&gt;0),$V368/365*(BX368-BW368+1),IF(AND(($S368-BX368)&lt;=0,(BW368-$R368)&gt;0),$V368/365*($S368-BW368+1),$V368/365*(BX368-$R368+1))))),0)</f>
        <v>0</v>
      </c>
      <c r="BZ368" s="160">
        <f t="shared" ref="BZ368:BZ371" si="4411">BX368+1</f>
        <v>46204</v>
      </c>
      <c r="CA368" s="160">
        <f t="shared" ref="CA368:CA371" si="4412">BZ368+30</f>
        <v>46234</v>
      </c>
      <c r="CB368" s="164">
        <f t="shared" ref="CB368:CB371" si="4413">IFERROR(IF(($R368-CA368)&gt;=0,0,IF(($S368-BZ368)&lt;0,0,IF(AND(($S368-CA368)&gt;0,(BZ368-$R368)&gt;0),$V368/365*(CA368-BZ368+1),IF(AND(($S368-CA368)&lt;=0,(BZ368-$R368)&gt;0),$V368/365*($S368-BZ368+1),$V368/365*(CA368-$R368+1))))),0)</f>
        <v>0</v>
      </c>
      <c r="CC368" s="160">
        <f t="shared" ref="CC368:CC371" si="4414">CA368+1</f>
        <v>46235</v>
      </c>
      <c r="CD368" s="160">
        <f t="shared" ref="CD368:CD371" si="4415">CC368+30</f>
        <v>46265</v>
      </c>
      <c r="CE368" s="164">
        <f t="shared" ref="CE368:CE371" si="4416">IFERROR(IF(($R368-CD368)&gt;=0,0,IF(($S368-CC368)&lt;0,0,IF(AND(($S368-CD368)&gt;0,(CC368-$R368)&gt;0),$V368/365*(CD368-CC368+1),IF(AND(($S368-CD368)&lt;=0,(CC368-$R368)&gt;0),$V368/365*($S368-CC368+1),$V368/365*(CD368-$R368+1))))),0)</f>
        <v>0</v>
      </c>
      <c r="CF368" s="160">
        <f t="shared" ref="CF368:CF371" si="4417">CD368+1</f>
        <v>46266</v>
      </c>
      <c r="CG368" s="160">
        <f t="shared" ref="CG368:CG371" si="4418">CF368+29</f>
        <v>46295</v>
      </c>
      <c r="CH368" s="164">
        <f t="shared" ref="CH368:CH371" si="4419">IFERROR(IF(($R368-CG368)&gt;=0,0,IF(($S368-CF368)&lt;0,0,IF(AND(($S368-CG368)&gt;0,(CF368-$R368)&gt;0),$V368/365*(CG368-CF368+1),IF(AND(($S368-CG368)&lt;=0,(CF368-$R368)&gt;0),$V368/365*($S368-CF368+1),$V368/365*(CG368-$R368+1))))),0)</f>
        <v>0</v>
      </c>
      <c r="CI368" s="160">
        <f t="shared" ref="CI368:CI371" si="4420">CG368+1</f>
        <v>46296</v>
      </c>
      <c r="CJ368" s="160">
        <f t="shared" ref="CJ368:CJ371" si="4421">CI368+30</f>
        <v>46326</v>
      </c>
      <c r="CK368" s="164">
        <f t="shared" ref="CK368:CK371" si="4422">IFERROR(IF(($R368-CJ368)&gt;=0,0,IF(($S368-CI368)&lt;0,0,IF(AND(($S368-CJ368)&gt;0,(CI368-$R368)&gt;0),$V368/365*(CJ368-CI368+1),IF(AND(($S368-CJ368)&lt;=0,(CI368-$R368)&gt;0),$V368/365*($S368-CI368+1),$V368/365*(CJ368-$R368+1))))),0)</f>
        <v>0</v>
      </c>
      <c r="CL368" s="160">
        <f t="shared" ref="CL368:CL371" si="4423">CJ368+1</f>
        <v>46327</v>
      </c>
      <c r="CM368" s="160">
        <f t="shared" ref="CM368:CM371" si="4424">CL368+29</f>
        <v>46356</v>
      </c>
      <c r="CN368" s="164">
        <f t="shared" ref="CN368:CN371" si="4425">IFERROR(IF(($R368-CM368)&gt;=0,0,IF(($S368-CL368)&lt;0,0,IF(AND(($S368-CM368)&gt;0,(CL368-$R368)&gt;0),$V368/365*(CM368-CL368+1),IF(AND(($S368-CM368)&lt;=0,(CL368-$R368)&gt;0),$V368/365*($S368-CL368+1),$V368/365*(CM368-$R368+1))))),0)</f>
        <v>0</v>
      </c>
      <c r="CO368" s="160">
        <f t="shared" ref="CO368:CO371" si="4426">CM368+1</f>
        <v>46357</v>
      </c>
      <c r="CP368" s="160">
        <f t="shared" ref="CP368:CP371" si="4427">CO368+30</f>
        <v>46387</v>
      </c>
      <c r="CQ368" s="164">
        <f t="shared" ref="CQ368:CQ371" si="4428">IFERROR(IF(($R368-CP368)&gt;=0,0,IF(($S368-CO368)&lt;0,0,IF(AND(($S368-CP368)&gt;0,(CO368-$R368)&gt;0),$V368/365*(CP368-CO368+1),IF(AND(($S368-CP368)&lt;=0,(CO368-$R368)&gt;0),$V368/365*($S368-CO368+1),$V368/365*(CP368-$R368+1))))),0)</f>
        <v>0</v>
      </c>
    </row>
    <row r="369" s="86" customFormat="1" ht="24" customHeight="1" outlineLevel="4" spans="1:95">
      <c r="A369" s="125"/>
      <c r="B369" s="126"/>
      <c r="C369" s="127"/>
      <c r="D369" s="125"/>
      <c r="E369" s="126"/>
      <c r="F369" s="126"/>
      <c r="G369" s="126"/>
      <c r="H369" s="128"/>
      <c r="I369" s="128"/>
      <c r="J369" s="128">
        <f t="shared" si="3853"/>
        <v>0</v>
      </c>
      <c r="K369" s="128">
        <f t="shared" ref="K369:K371" si="4429">K368+1</f>
        <v>2</v>
      </c>
      <c r="L369" s="153"/>
      <c r="M369" s="154">
        <f>IFERROR(VLOOKUP($L369,'2-2 引出数据_合同数据仓库'!$B$2:$BP$10000,3,FALSE),0)</f>
        <v>0</v>
      </c>
      <c r="N369" s="128"/>
      <c r="O369" s="154">
        <f>IFERROR(VLOOKUP((LEFT(VLOOKUP($L369,'2-2 引出数据_合同数据仓库'!$B$2:$BP$10000,64,FALSE),15)&amp;(RIGHT(VLOOKUP($L369,'2-2 引出数据_合同数据仓库'!$B$2:$BP$10000,64,FALSE),4)+1)),'2-2 引出数据_合同数据仓库'!$B$2:$BP$10000,3,FALSE),0)</f>
        <v>0</v>
      </c>
      <c r="P369" s="128"/>
      <c r="Q369" s="128">
        <f>IFERROR(VLOOKUP($L369,'2-2 引出数据_合同数据仓库'!$B$2:$BP$10000,28,FALSE),0)</f>
        <v>0</v>
      </c>
      <c r="R369" s="128">
        <f>IFERROR(VLOOKUP($L369,'2-2 引出数据_合同数据仓库'!$B$2:$BP$10000,29,FALSE),0)</f>
        <v>0</v>
      </c>
      <c r="S369" s="128">
        <f>IFERROR(VLOOKUP($L369,'2-2 引出数据_合同数据仓库'!$B$2:$BP$10000,4,FALSE),0)</f>
        <v>0</v>
      </c>
      <c r="T369" s="128"/>
      <c r="U369" s="128">
        <f>IFERROR(VLOOKUP($L369,'2-2 引出数据_合同数据仓库'!$B$2:$BP$10000,15,FALSE),0)</f>
        <v>0</v>
      </c>
      <c r="V369" s="128">
        <f t="shared" si="4358"/>
        <v>0</v>
      </c>
      <c r="W369" s="128"/>
      <c r="X369" s="160">
        <v>45658</v>
      </c>
      <c r="Y369" s="160">
        <f t="shared" si="4359"/>
        <v>45688</v>
      </c>
      <c r="Z369" s="164">
        <f t="shared" si="4360"/>
        <v>0</v>
      </c>
      <c r="AA369" s="160">
        <f t="shared" si="4361"/>
        <v>45689</v>
      </c>
      <c r="AB369" s="160">
        <f t="shared" si="4362"/>
        <v>45716</v>
      </c>
      <c r="AC369" s="164">
        <f t="shared" si="4363"/>
        <v>0</v>
      </c>
      <c r="AD369" s="160">
        <f t="shared" si="4364"/>
        <v>45717</v>
      </c>
      <c r="AE369" s="160">
        <f t="shared" si="4365"/>
        <v>45747</v>
      </c>
      <c r="AF369" s="164">
        <f t="shared" si="4366"/>
        <v>0</v>
      </c>
      <c r="AG369" s="160">
        <f t="shared" si="4367"/>
        <v>45748</v>
      </c>
      <c r="AH369" s="160">
        <f t="shared" si="4368"/>
        <v>45777</v>
      </c>
      <c r="AI369" s="164">
        <f t="shared" si="4369"/>
        <v>0</v>
      </c>
      <c r="AJ369" s="160">
        <f t="shared" si="4370"/>
        <v>45778</v>
      </c>
      <c r="AK369" s="160">
        <f t="shared" si="4371"/>
        <v>45808</v>
      </c>
      <c r="AL369" s="164">
        <f t="shared" si="4372"/>
        <v>0</v>
      </c>
      <c r="AM369" s="160">
        <f t="shared" si="4373"/>
        <v>45809</v>
      </c>
      <c r="AN369" s="160">
        <f t="shared" si="4374"/>
        <v>45838</v>
      </c>
      <c r="AO369" s="164">
        <f t="shared" si="4375"/>
        <v>0</v>
      </c>
      <c r="AP369" s="160">
        <f t="shared" si="4376"/>
        <v>45839</v>
      </c>
      <c r="AQ369" s="160">
        <f t="shared" si="4377"/>
        <v>45869</v>
      </c>
      <c r="AR369" s="164">
        <f t="shared" si="4378"/>
        <v>0</v>
      </c>
      <c r="AS369" s="160">
        <f t="shared" si="4379"/>
        <v>45870</v>
      </c>
      <c r="AT369" s="160">
        <f t="shared" si="4380"/>
        <v>45900</v>
      </c>
      <c r="AU369" s="164">
        <f t="shared" si="4381"/>
        <v>0</v>
      </c>
      <c r="AV369" s="160">
        <f t="shared" si="4382"/>
        <v>45901</v>
      </c>
      <c r="AW369" s="160">
        <f t="shared" si="4383"/>
        <v>45930</v>
      </c>
      <c r="AX369" s="164">
        <f t="shared" si="4384"/>
        <v>0</v>
      </c>
      <c r="AY369" s="160">
        <f t="shared" si="4385"/>
        <v>45931</v>
      </c>
      <c r="AZ369" s="160">
        <f t="shared" si="4386"/>
        <v>45961</v>
      </c>
      <c r="BA369" s="164">
        <f t="shared" si="4387"/>
        <v>0</v>
      </c>
      <c r="BB369" s="160">
        <f t="shared" si="4388"/>
        <v>45962</v>
      </c>
      <c r="BC369" s="160">
        <f t="shared" si="4389"/>
        <v>45991</v>
      </c>
      <c r="BD369" s="164">
        <f t="shared" si="4390"/>
        <v>0</v>
      </c>
      <c r="BE369" s="160">
        <f t="shared" si="4391"/>
        <v>45992</v>
      </c>
      <c r="BF369" s="160">
        <f t="shared" si="4392"/>
        <v>46022</v>
      </c>
      <c r="BG369" s="164">
        <f t="shared" si="4393"/>
        <v>0</v>
      </c>
      <c r="BH369" s="160">
        <v>46023</v>
      </c>
      <c r="BI369" s="160">
        <f t="shared" si="4394"/>
        <v>46053</v>
      </c>
      <c r="BJ369" s="164">
        <f t="shared" si="4395"/>
        <v>0</v>
      </c>
      <c r="BK369" s="160">
        <f t="shared" si="4396"/>
        <v>46054</v>
      </c>
      <c r="BL369" s="160">
        <f t="shared" si="4397"/>
        <v>46081</v>
      </c>
      <c r="BM369" s="164">
        <f t="shared" si="4398"/>
        <v>0</v>
      </c>
      <c r="BN369" s="160">
        <f t="shared" si="4399"/>
        <v>46082</v>
      </c>
      <c r="BO369" s="160">
        <f t="shared" si="4400"/>
        <v>46112</v>
      </c>
      <c r="BP369" s="164">
        <f t="shared" si="4401"/>
        <v>0</v>
      </c>
      <c r="BQ369" s="160">
        <f t="shared" si="4402"/>
        <v>46113</v>
      </c>
      <c r="BR369" s="160">
        <f t="shared" si="4403"/>
        <v>46142</v>
      </c>
      <c r="BS369" s="164">
        <f t="shared" si="4404"/>
        <v>0</v>
      </c>
      <c r="BT369" s="160">
        <f t="shared" si="4405"/>
        <v>46143</v>
      </c>
      <c r="BU369" s="160">
        <f t="shared" si="4406"/>
        <v>46173</v>
      </c>
      <c r="BV369" s="164">
        <f t="shared" si="4407"/>
        <v>0</v>
      </c>
      <c r="BW369" s="160">
        <f t="shared" si="4408"/>
        <v>46174</v>
      </c>
      <c r="BX369" s="160">
        <f t="shared" si="4409"/>
        <v>46203</v>
      </c>
      <c r="BY369" s="164">
        <f t="shared" si="4410"/>
        <v>0</v>
      </c>
      <c r="BZ369" s="160">
        <f t="shared" si="4411"/>
        <v>46204</v>
      </c>
      <c r="CA369" s="160">
        <f t="shared" si="4412"/>
        <v>46234</v>
      </c>
      <c r="CB369" s="164">
        <f t="shared" si="4413"/>
        <v>0</v>
      </c>
      <c r="CC369" s="160">
        <f t="shared" si="4414"/>
        <v>46235</v>
      </c>
      <c r="CD369" s="160">
        <f t="shared" si="4415"/>
        <v>46265</v>
      </c>
      <c r="CE369" s="164">
        <f t="shared" si="4416"/>
        <v>0</v>
      </c>
      <c r="CF369" s="160">
        <f t="shared" si="4417"/>
        <v>46266</v>
      </c>
      <c r="CG369" s="160">
        <f t="shared" si="4418"/>
        <v>46295</v>
      </c>
      <c r="CH369" s="164">
        <f t="shared" si="4419"/>
        <v>0</v>
      </c>
      <c r="CI369" s="160">
        <f t="shared" si="4420"/>
        <v>46296</v>
      </c>
      <c r="CJ369" s="160">
        <f t="shared" si="4421"/>
        <v>46326</v>
      </c>
      <c r="CK369" s="164">
        <f t="shared" si="4422"/>
        <v>0</v>
      </c>
      <c r="CL369" s="160">
        <f t="shared" si="4423"/>
        <v>46327</v>
      </c>
      <c r="CM369" s="160">
        <f t="shared" si="4424"/>
        <v>46356</v>
      </c>
      <c r="CN369" s="164">
        <f t="shared" si="4425"/>
        <v>0</v>
      </c>
      <c r="CO369" s="160">
        <f t="shared" si="4426"/>
        <v>46357</v>
      </c>
      <c r="CP369" s="160">
        <f t="shared" si="4427"/>
        <v>46387</v>
      </c>
      <c r="CQ369" s="164">
        <f t="shared" si="4428"/>
        <v>0</v>
      </c>
    </row>
    <row r="370" s="86" customFormat="1" ht="24" customHeight="1" outlineLevel="4" spans="1:95">
      <c r="A370" s="125"/>
      <c r="B370" s="126"/>
      <c r="C370" s="127"/>
      <c r="D370" s="125"/>
      <c r="E370" s="126"/>
      <c r="F370" s="126"/>
      <c r="G370" s="126"/>
      <c r="H370" s="128"/>
      <c r="I370" s="128"/>
      <c r="J370" s="128">
        <f t="shared" si="3853"/>
        <v>0</v>
      </c>
      <c r="K370" s="128">
        <f t="shared" si="4429"/>
        <v>3</v>
      </c>
      <c r="L370" s="153"/>
      <c r="M370" s="154">
        <f>IFERROR(VLOOKUP($L370,'2-2 引出数据_合同数据仓库'!$B$2:$BP$10000,3,FALSE),0)</f>
        <v>0</v>
      </c>
      <c r="N370" s="128"/>
      <c r="O370" s="154">
        <f>IFERROR(VLOOKUP((LEFT(VLOOKUP($L370,'2-2 引出数据_合同数据仓库'!$B$2:$BP$10000,64,FALSE),15)&amp;(RIGHT(VLOOKUP($L370,'2-2 引出数据_合同数据仓库'!$B$2:$BP$10000,64,FALSE),4)+1)),'2-2 引出数据_合同数据仓库'!$B$2:$BP$10000,3,FALSE),0)</f>
        <v>0</v>
      </c>
      <c r="P370" s="128"/>
      <c r="Q370" s="128">
        <f>IFERROR(VLOOKUP($L370,'2-2 引出数据_合同数据仓库'!$B$2:$BP$10000,28,FALSE),0)</f>
        <v>0</v>
      </c>
      <c r="R370" s="128">
        <f>IFERROR(VLOOKUP($L370,'2-2 引出数据_合同数据仓库'!$B$2:$BP$10000,29,FALSE),0)</f>
        <v>0</v>
      </c>
      <c r="S370" s="128">
        <f>IFERROR(VLOOKUP($L370,'2-2 引出数据_合同数据仓库'!$B$2:$BP$10000,4,FALSE),0)</f>
        <v>0</v>
      </c>
      <c r="T370" s="128"/>
      <c r="U370" s="128">
        <f>IFERROR(VLOOKUP($L370,'2-2 引出数据_合同数据仓库'!$B$2:$BP$10000,15,FALSE),0)</f>
        <v>0</v>
      </c>
      <c r="V370" s="128">
        <f t="shared" si="4358"/>
        <v>0</v>
      </c>
      <c r="W370" s="128"/>
      <c r="X370" s="160">
        <v>45658</v>
      </c>
      <c r="Y370" s="160">
        <f t="shared" si="4359"/>
        <v>45688</v>
      </c>
      <c r="Z370" s="164">
        <f t="shared" si="4360"/>
        <v>0</v>
      </c>
      <c r="AA370" s="160">
        <f t="shared" si="4361"/>
        <v>45689</v>
      </c>
      <c r="AB370" s="160">
        <f t="shared" si="4362"/>
        <v>45716</v>
      </c>
      <c r="AC370" s="164">
        <f t="shared" si="4363"/>
        <v>0</v>
      </c>
      <c r="AD370" s="160">
        <f t="shared" si="4364"/>
        <v>45717</v>
      </c>
      <c r="AE370" s="160">
        <f t="shared" si="4365"/>
        <v>45747</v>
      </c>
      <c r="AF370" s="164">
        <f t="shared" si="4366"/>
        <v>0</v>
      </c>
      <c r="AG370" s="160">
        <f t="shared" si="4367"/>
        <v>45748</v>
      </c>
      <c r="AH370" s="160">
        <f t="shared" si="4368"/>
        <v>45777</v>
      </c>
      <c r="AI370" s="164">
        <f t="shared" si="4369"/>
        <v>0</v>
      </c>
      <c r="AJ370" s="160">
        <f t="shared" si="4370"/>
        <v>45778</v>
      </c>
      <c r="AK370" s="160">
        <f t="shared" si="4371"/>
        <v>45808</v>
      </c>
      <c r="AL370" s="164">
        <f t="shared" si="4372"/>
        <v>0</v>
      </c>
      <c r="AM370" s="160">
        <f t="shared" si="4373"/>
        <v>45809</v>
      </c>
      <c r="AN370" s="160">
        <f t="shared" si="4374"/>
        <v>45838</v>
      </c>
      <c r="AO370" s="164">
        <f t="shared" si="4375"/>
        <v>0</v>
      </c>
      <c r="AP370" s="160">
        <f t="shared" si="4376"/>
        <v>45839</v>
      </c>
      <c r="AQ370" s="160">
        <f t="shared" si="4377"/>
        <v>45869</v>
      </c>
      <c r="AR370" s="164">
        <f t="shared" si="4378"/>
        <v>0</v>
      </c>
      <c r="AS370" s="160">
        <f t="shared" si="4379"/>
        <v>45870</v>
      </c>
      <c r="AT370" s="160">
        <f t="shared" si="4380"/>
        <v>45900</v>
      </c>
      <c r="AU370" s="164">
        <f t="shared" si="4381"/>
        <v>0</v>
      </c>
      <c r="AV370" s="160">
        <f t="shared" si="4382"/>
        <v>45901</v>
      </c>
      <c r="AW370" s="160">
        <f t="shared" si="4383"/>
        <v>45930</v>
      </c>
      <c r="AX370" s="164">
        <f t="shared" si="4384"/>
        <v>0</v>
      </c>
      <c r="AY370" s="160">
        <f t="shared" si="4385"/>
        <v>45931</v>
      </c>
      <c r="AZ370" s="160">
        <f t="shared" si="4386"/>
        <v>45961</v>
      </c>
      <c r="BA370" s="164">
        <f t="shared" si="4387"/>
        <v>0</v>
      </c>
      <c r="BB370" s="160">
        <f t="shared" si="4388"/>
        <v>45962</v>
      </c>
      <c r="BC370" s="160">
        <f t="shared" si="4389"/>
        <v>45991</v>
      </c>
      <c r="BD370" s="164">
        <f t="shared" si="4390"/>
        <v>0</v>
      </c>
      <c r="BE370" s="160">
        <f t="shared" si="4391"/>
        <v>45992</v>
      </c>
      <c r="BF370" s="160">
        <f t="shared" si="4392"/>
        <v>46022</v>
      </c>
      <c r="BG370" s="164">
        <f t="shared" si="4393"/>
        <v>0</v>
      </c>
      <c r="BH370" s="160">
        <v>46023</v>
      </c>
      <c r="BI370" s="160">
        <f t="shared" si="4394"/>
        <v>46053</v>
      </c>
      <c r="BJ370" s="164">
        <f t="shared" si="4395"/>
        <v>0</v>
      </c>
      <c r="BK370" s="160">
        <f t="shared" si="4396"/>
        <v>46054</v>
      </c>
      <c r="BL370" s="160">
        <f t="shared" si="4397"/>
        <v>46081</v>
      </c>
      <c r="BM370" s="164">
        <f t="shared" si="4398"/>
        <v>0</v>
      </c>
      <c r="BN370" s="160">
        <f t="shared" si="4399"/>
        <v>46082</v>
      </c>
      <c r="BO370" s="160">
        <f t="shared" si="4400"/>
        <v>46112</v>
      </c>
      <c r="BP370" s="164">
        <f t="shared" si="4401"/>
        <v>0</v>
      </c>
      <c r="BQ370" s="160">
        <f t="shared" si="4402"/>
        <v>46113</v>
      </c>
      <c r="BR370" s="160">
        <f t="shared" si="4403"/>
        <v>46142</v>
      </c>
      <c r="BS370" s="164">
        <f t="shared" si="4404"/>
        <v>0</v>
      </c>
      <c r="BT370" s="160">
        <f t="shared" si="4405"/>
        <v>46143</v>
      </c>
      <c r="BU370" s="160">
        <f t="shared" si="4406"/>
        <v>46173</v>
      </c>
      <c r="BV370" s="164">
        <f t="shared" si="4407"/>
        <v>0</v>
      </c>
      <c r="BW370" s="160">
        <f t="shared" si="4408"/>
        <v>46174</v>
      </c>
      <c r="BX370" s="160">
        <f t="shared" si="4409"/>
        <v>46203</v>
      </c>
      <c r="BY370" s="164">
        <f t="shared" si="4410"/>
        <v>0</v>
      </c>
      <c r="BZ370" s="160">
        <f t="shared" si="4411"/>
        <v>46204</v>
      </c>
      <c r="CA370" s="160">
        <f t="shared" si="4412"/>
        <v>46234</v>
      </c>
      <c r="CB370" s="164">
        <f t="shared" si="4413"/>
        <v>0</v>
      </c>
      <c r="CC370" s="160">
        <f t="shared" si="4414"/>
        <v>46235</v>
      </c>
      <c r="CD370" s="160">
        <f t="shared" si="4415"/>
        <v>46265</v>
      </c>
      <c r="CE370" s="164">
        <f t="shared" si="4416"/>
        <v>0</v>
      </c>
      <c r="CF370" s="160">
        <f t="shared" si="4417"/>
        <v>46266</v>
      </c>
      <c r="CG370" s="160">
        <f t="shared" si="4418"/>
        <v>46295</v>
      </c>
      <c r="CH370" s="164">
        <f t="shared" si="4419"/>
        <v>0</v>
      </c>
      <c r="CI370" s="160">
        <f t="shared" si="4420"/>
        <v>46296</v>
      </c>
      <c r="CJ370" s="160">
        <f t="shared" si="4421"/>
        <v>46326</v>
      </c>
      <c r="CK370" s="164">
        <f t="shared" si="4422"/>
        <v>0</v>
      </c>
      <c r="CL370" s="160">
        <f t="shared" si="4423"/>
        <v>46327</v>
      </c>
      <c r="CM370" s="160">
        <f t="shared" si="4424"/>
        <v>46356</v>
      </c>
      <c r="CN370" s="164">
        <f t="shared" si="4425"/>
        <v>0</v>
      </c>
      <c r="CO370" s="160">
        <f t="shared" si="4426"/>
        <v>46357</v>
      </c>
      <c r="CP370" s="160">
        <f t="shared" si="4427"/>
        <v>46387</v>
      </c>
      <c r="CQ370" s="164">
        <f t="shared" si="4428"/>
        <v>0</v>
      </c>
    </row>
    <row r="371" s="86" customFormat="1" ht="24" customHeight="1" outlineLevel="4" spans="1:95">
      <c r="A371" s="125"/>
      <c r="B371" s="126"/>
      <c r="C371" s="127"/>
      <c r="D371" s="125"/>
      <c r="E371" s="126"/>
      <c r="F371" s="126"/>
      <c r="G371" s="126"/>
      <c r="H371" s="128"/>
      <c r="I371" s="128"/>
      <c r="J371" s="128">
        <f t="shared" si="3853"/>
        <v>0</v>
      </c>
      <c r="K371" s="128">
        <f t="shared" si="4429"/>
        <v>4</v>
      </c>
      <c r="L371" s="153"/>
      <c r="M371" s="154">
        <f>IFERROR(VLOOKUP($L371,'2-2 引出数据_合同数据仓库'!$B$2:$BP$10000,3,FALSE),0)</f>
        <v>0</v>
      </c>
      <c r="N371" s="128"/>
      <c r="O371" s="154">
        <f>IFERROR(VLOOKUP((LEFT(VLOOKUP($L371,'2-2 引出数据_合同数据仓库'!$B$2:$BP$10000,64,FALSE),15)&amp;(RIGHT(VLOOKUP($L371,'2-2 引出数据_合同数据仓库'!$B$2:$BP$10000,64,FALSE),4)+1)),'2-2 引出数据_合同数据仓库'!$B$2:$BP$10000,3,FALSE),0)</f>
        <v>0</v>
      </c>
      <c r="P371" s="128"/>
      <c r="Q371" s="128">
        <f>IFERROR(VLOOKUP($L371,'2-2 引出数据_合同数据仓库'!$B$2:$BP$10000,28,FALSE),0)</f>
        <v>0</v>
      </c>
      <c r="R371" s="128">
        <f>IFERROR(VLOOKUP($L371,'2-2 引出数据_合同数据仓库'!$B$2:$BP$10000,29,FALSE),0)</f>
        <v>0</v>
      </c>
      <c r="S371" s="128">
        <f>IFERROR(VLOOKUP($L371,'2-2 引出数据_合同数据仓库'!$B$2:$BP$10000,4,FALSE),0)</f>
        <v>0</v>
      </c>
      <c r="T371" s="128"/>
      <c r="U371" s="128">
        <f>IFERROR(VLOOKUP($L371,'2-2 引出数据_合同数据仓库'!$B$2:$BP$10000,15,FALSE),0)</f>
        <v>0</v>
      </c>
      <c r="V371" s="128">
        <f t="shared" si="4358"/>
        <v>0</v>
      </c>
      <c r="W371" s="128"/>
      <c r="X371" s="160">
        <v>45658</v>
      </c>
      <c r="Y371" s="160">
        <f t="shared" si="4359"/>
        <v>45688</v>
      </c>
      <c r="Z371" s="164">
        <f t="shared" si="4360"/>
        <v>0</v>
      </c>
      <c r="AA371" s="160">
        <f t="shared" si="4361"/>
        <v>45689</v>
      </c>
      <c r="AB371" s="160">
        <f t="shared" si="4362"/>
        <v>45716</v>
      </c>
      <c r="AC371" s="164">
        <f t="shared" si="4363"/>
        <v>0</v>
      </c>
      <c r="AD371" s="160">
        <f t="shared" si="4364"/>
        <v>45717</v>
      </c>
      <c r="AE371" s="160">
        <f t="shared" si="4365"/>
        <v>45747</v>
      </c>
      <c r="AF371" s="164">
        <f t="shared" si="4366"/>
        <v>0</v>
      </c>
      <c r="AG371" s="160">
        <f t="shared" si="4367"/>
        <v>45748</v>
      </c>
      <c r="AH371" s="160">
        <f t="shared" si="4368"/>
        <v>45777</v>
      </c>
      <c r="AI371" s="164">
        <f t="shared" si="4369"/>
        <v>0</v>
      </c>
      <c r="AJ371" s="160">
        <f t="shared" si="4370"/>
        <v>45778</v>
      </c>
      <c r="AK371" s="160">
        <f t="shared" si="4371"/>
        <v>45808</v>
      </c>
      <c r="AL371" s="164">
        <f t="shared" si="4372"/>
        <v>0</v>
      </c>
      <c r="AM371" s="160">
        <f t="shared" si="4373"/>
        <v>45809</v>
      </c>
      <c r="AN371" s="160">
        <f t="shared" si="4374"/>
        <v>45838</v>
      </c>
      <c r="AO371" s="164">
        <f t="shared" si="4375"/>
        <v>0</v>
      </c>
      <c r="AP371" s="160">
        <f t="shared" si="4376"/>
        <v>45839</v>
      </c>
      <c r="AQ371" s="160">
        <f t="shared" si="4377"/>
        <v>45869</v>
      </c>
      <c r="AR371" s="164">
        <f t="shared" si="4378"/>
        <v>0</v>
      </c>
      <c r="AS371" s="160">
        <f t="shared" si="4379"/>
        <v>45870</v>
      </c>
      <c r="AT371" s="160">
        <f t="shared" si="4380"/>
        <v>45900</v>
      </c>
      <c r="AU371" s="164">
        <f t="shared" si="4381"/>
        <v>0</v>
      </c>
      <c r="AV371" s="160">
        <f t="shared" si="4382"/>
        <v>45901</v>
      </c>
      <c r="AW371" s="160">
        <f t="shared" si="4383"/>
        <v>45930</v>
      </c>
      <c r="AX371" s="164">
        <f t="shared" si="4384"/>
        <v>0</v>
      </c>
      <c r="AY371" s="160">
        <f t="shared" si="4385"/>
        <v>45931</v>
      </c>
      <c r="AZ371" s="160">
        <f t="shared" si="4386"/>
        <v>45961</v>
      </c>
      <c r="BA371" s="164">
        <f t="shared" si="4387"/>
        <v>0</v>
      </c>
      <c r="BB371" s="160">
        <f t="shared" si="4388"/>
        <v>45962</v>
      </c>
      <c r="BC371" s="160">
        <f t="shared" si="4389"/>
        <v>45991</v>
      </c>
      <c r="BD371" s="164">
        <f t="shared" si="4390"/>
        <v>0</v>
      </c>
      <c r="BE371" s="160">
        <f t="shared" si="4391"/>
        <v>45992</v>
      </c>
      <c r="BF371" s="160">
        <f t="shared" si="4392"/>
        <v>46022</v>
      </c>
      <c r="BG371" s="164">
        <f t="shared" si="4393"/>
        <v>0</v>
      </c>
      <c r="BH371" s="160">
        <v>46023</v>
      </c>
      <c r="BI371" s="160">
        <f t="shared" si="4394"/>
        <v>46053</v>
      </c>
      <c r="BJ371" s="164">
        <f t="shared" si="4395"/>
        <v>0</v>
      </c>
      <c r="BK371" s="160">
        <f t="shared" si="4396"/>
        <v>46054</v>
      </c>
      <c r="BL371" s="160">
        <f t="shared" si="4397"/>
        <v>46081</v>
      </c>
      <c r="BM371" s="164">
        <f t="shared" si="4398"/>
        <v>0</v>
      </c>
      <c r="BN371" s="160">
        <f t="shared" si="4399"/>
        <v>46082</v>
      </c>
      <c r="BO371" s="160">
        <f t="shared" si="4400"/>
        <v>46112</v>
      </c>
      <c r="BP371" s="164">
        <f t="shared" si="4401"/>
        <v>0</v>
      </c>
      <c r="BQ371" s="160">
        <f t="shared" si="4402"/>
        <v>46113</v>
      </c>
      <c r="BR371" s="160">
        <f t="shared" si="4403"/>
        <v>46142</v>
      </c>
      <c r="BS371" s="164">
        <f t="shared" si="4404"/>
        <v>0</v>
      </c>
      <c r="BT371" s="160">
        <f t="shared" si="4405"/>
        <v>46143</v>
      </c>
      <c r="BU371" s="160">
        <f t="shared" si="4406"/>
        <v>46173</v>
      </c>
      <c r="BV371" s="164">
        <f t="shared" si="4407"/>
        <v>0</v>
      </c>
      <c r="BW371" s="160">
        <f t="shared" si="4408"/>
        <v>46174</v>
      </c>
      <c r="BX371" s="160">
        <f t="shared" si="4409"/>
        <v>46203</v>
      </c>
      <c r="BY371" s="164">
        <f t="shared" si="4410"/>
        <v>0</v>
      </c>
      <c r="BZ371" s="160">
        <f t="shared" si="4411"/>
        <v>46204</v>
      </c>
      <c r="CA371" s="160">
        <f t="shared" si="4412"/>
        <v>46234</v>
      </c>
      <c r="CB371" s="164">
        <f t="shared" si="4413"/>
        <v>0</v>
      </c>
      <c r="CC371" s="160">
        <f t="shared" si="4414"/>
        <v>46235</v>
      </c>
      <c r="CD371" s="160">
        <f t="shared" si="4415"/>
        <v>46265</v>
      </c>
      <c r="CE371" s="164">
        <f t="shared" si="4416"/>
        <v>0</v>
      </c>
      <c r="CF371" s="160">
        <f t="shared" si="4417"/>
        <v>46266</v>
      </c>
      <c r="CG371" s="160">
        <f t="shared" si="4418"/>
        <v>46295</v>
      </c>
      <c r="CH371" s="164">
        <f t="shared" si="4419"/>
        <v>0</v>
      </c>
      <c r="CI371" s="160">
        <f t="shared" si="4420"/>
        <v>46296</v>
      </c>
      <c r="CJ371" s="160">
        <f t="shared" si="4421"/>
        <v>46326</v>
      </c>
      <c r="CK371" s="164">
        <f t="shared" si="4422"/>
        <v>0</v>
      </c>
      <c r="CL371" s="160">
        <f t="shared" si="4423"/>
        <v>46327</v>
      </c>
      <c r="CM371" s="160">
        <f t="shared" si="4424"/>
        <v>46356</v>
      </c>
      <c r="CN371" s="164">
        <f t="shared" si="4425"/>
        <v>0</v>
      </c>
      <c r="CO371" s="160">
        <f t="shared" si="4426"/>
        <v>46357</v>
      </c>
      <c r="CP371" s="160">
        <f t="shared" si="4427"/>
        <v>46387</v>
      </c>
      <c r="CQ371" s="164">
        <f t="shared" si="4428"/>
        <v>0</v>
      </c>
    </row>
    <row r="372" s="86" customFormat="1" ht="24" customHeight="1" outlineLevel="4" spans="1:95">
      <c r="A372" s="129" t="s">
        <v>2806</v>
      </c>
      <c r="B372" s="130"/>
      <c r="C372" s="130"/>
      <c r="D372" s="130"/>
      <c r="E372" s="130"/>
      <c r="F372" s="130"/>
      <c r="G372" s="131"/>
      <c r="H372" s="132"/>
      <c r="I372" s="132"/>
      <c r="J372" s="132"/>
      <c r="K372" s="132"/>
      <c r="L372" s="155"/>
      <c r="M372" s="155"/>
      <c r="N372" s="132"/>
      <c r="O372" s="132"/>
      <c r="P372" s="132"/>
      <c r="Q372" s="132"/>
      <c r="R372" s="132"/>
      <c r="S372" s="132"/>
      <c r="T372" s="132"/>
      <c r="U372" s="132"/>
      <c r="V372" s="132"/>
      <c r="W372" s="132"/>
      <c r="X372" s="132"/>
      <c r="Y372" s="132"/>
      <c r="Z372" s="132"/>
      <c r="AA372" s="132"/>
      <c r="AB372" s="132"/>
      <c r="AC372" s="132"/>
      <c r="AD372" s="132"/>
      <c r="AE372" s="132"/>
      <c r="AF372" s="132"/>
      <c r="AG372" s="132"/>
      <c r="AH372" s="132"/>
      <c r="AI372" s="132"/>
      <c r="AJ372" s="132"/>
      <c r="AK372" s="132"/>
      <c r="AL372" s="132"/>
      <c r="AM372" s="132"/>
      <c r="AN372" s="132"/>
      <c r="AO372" s="132"/>
      <c r="AP372" s="132"/>
      <c r="AQ372" s="132"/>
      <c r="AR372" s="132"/>
      <c r="AS372" s="132"/>
      <c r="AT372" s="132"/>
      <c r="AU372" s="132"/>
      <c r="AV372" s="132"/>
      <c r="AW372" s="132"/>
      <c r="AX372" s="132"/>
      <c r="AY372" s="132"/>
      <c r="AZ372" s="132"/>
      <c r="BA372" s="132"/>
      <c r="BB372" s="132"/>
      <c r="BC372" s="132"/>
      <c r="BD372" s="132"/>
      <c r="BE372" s="132"/>
      <c r="BF372" s="132"/>
      <c r="BG372" s="132"/>
      <c r="BH372" s="132"/>
      <c r="BI372" s="132"/>
      <c r="BJ372" s="132"/>
      <c r="BK372" s="132"/>
      <c r="BL372" s="132"/>
      <c r="BM372" s="132"/>
      <c r="BN372" s="132"/>
      <c r="BO372" s="132"/>
      <c r="BP372" s="132"/>
      <c r="BQ372" s="132"/>
      <c r="BR372" s="132"/>
      <c r="BS372" s="132"/>
      <c r="BT372" s="132"/>
      <c r="BU372" s="132"/>
      <c r="BV372" s="132"/>
      <c r="BW372" s="132"/>
      <c r="BX372" s="132"/>
      <c r="BY372" s="132"/>
      <c r="BZ372" s="132"/>
      <c r="CA372" s="132"/>
      <c r="CB372" s="132"/>
      <c r="CC372" s="132"/>
      <c r="CD372" s="132"/>
      <c r="CE372" s="132"/>
      <c r="CF372" s="132"/>
      <c r="CG372" s="132"/>
      <c r="CH372" s="132"/>
      <c r="CI372" s="132"/>
      <c r="CJ372" s="132"/>
      <c r="CK372" s="132"/>
      <c r="CL372" s="132"/>
      <c r="CM372" s="132"/>
      <c r="CN372" s="132"/>
      <c r="CO372" s="132"/>
      <c r="CP372" s="132"/>
      <c r="CQ372" s="132"/>
    </row>
    <row r="373" ht="24" customHeight="1" outlineLevel="3" spans="1:95">
      <c r="A373" s="121"/>
      <c r="B373" s="122" t="s">
        <v>784</v>
      </c>
      <c r="C373" s="123" t="s">
        <v>1341</v>
      </c>
      <c r="D373" s="121" t="s">
        <v>1342</v>
      </c>
      <c r="E373" s="122" t="s">
        <v>1343</v>
      </c>
      <c r="F373" s="122"/>
      <c r="G373" s="122" t="s">
        <v>928</v>
      </c>
      <c r="H373" s="124">
        <f>X373+AA373+AD373+AG373+AJ373+AM373+AP373+AS373+AV373+AY373+BB373+BE373</f>
        <v>0</v>
      </c>
      <c r="I373" s="124">
        <f>Y373+AB373+AE373+AH373+AK373+AN373+AQ373+AT373+AW373+AZ373+BC373+BF373</f>
        <v>0</v>
      </c>
      <c r="J373" s="124">
        <f t="shared" si="3853"/>
        <v>0</v>
      </c>
      <c r="K373" s="124"/>
      <c r="L373" s="152"/>
      <c r="M373" s="152"/>
      <c r="N373" s="124"/>
      <c r="O373" s="124"/>
      <c r="P373" s="124"/>
      <c r="Q373" s="124"/>
      <c r="R373" s="124"/>
      <c r="S373" s="124"/>
      <c r="T373" s="124"/>
      <c r="U373" s="124"/>
      <c r="V373" s="124"/>
      <c r="W373" s="124"/>
      <c r="X373" s="124">
        <f>VLOOKUP($C373,'1 预算编制表单'!$C:$BJ,27,FALSE)</f>
        <v>0</v>
      </c>
      <c r="Y373" s="124">
        <f>X373-Z373</f>
        <v>0</v>
      </c>
      <c r="Z373" s="124">
        <f>SUM(Z374:Z378)</f>
        <v>0</v>
      </c>
      <c r="AA373" s="124">
        <f>VLOOKUP($C373,'1 预算编制表单'!$C:$BJ,30,FALSE)</f>
        <v>0</v>
      </c>
      <c r="AB373" s="124">
        <f>AA373-AC373</f>
        <v>0</v>
      </c>
      <c r="AC373" s="124">
        <f>SUM(AC374:AC378)</f>
        <v>0</v>
      </c>
      <c r="AD373" s="124">
        <f>VLOOKUP($C373,'1 预算编制表单'!$C:$BJ,33,FALSE)</f>
        <v>0</v>
      </c>
      <c r="AE373" s="124">
        <f>AD373-AF373</f>
        <v>0</v>
      </c>
      <c r="AF373" s="124">
        <f>SUM(AF374:AF378)</f>
        <v>0</v>
      </c>
      <c r="AG373" s="124">
        <f>VLOOKUP($C373,'1 预算编制表单'!$C:$BJ,36,FALSE)</f>
        <v>0</v>
      </c>
      <c r="AH373" s="124">
        <f>AG373-AI373</f>
        <v>0</v>
      </c>
      <c r="AI373" s="124">
        <f>SUM(AI374:AI378)</f>
        <v>0</v>
      </c>
      <c r="AJ373" s="124">
        <f>VLOOKUP($C373,'1 预算编制表单'!$C:$BJ,39,FALSE)</f>
        <v>0</v>
      </c>
      <c r="AK373" s="124">
        <f>AJ373-AL373</f>
        <v>0</v>
      </c>
      <c r="AL373" s="124">
        <f>SUM(AL374:AL378)</f>
        <v>0</v>
      </c>
      <c r="AM373" s="124">
        <f>VLOOKUP($C373,'1 预算编制表单'!$C:$BJ,42,FALSE)</f>
        <v>0</v>
      </c>
      <c r="AN373" s="124">
        <f>AM373-AO373</f>
        <v>0</v>
      </c>
      <c r="AO373" s="124">
        <f>SUM(AO374:AO378)</f>
        <v>0</v>
      </c>
      <c r="AP373" s="124">
        <f>VLOOKUP($C373,'1 预算编制表单'!$C:$BJ,45,FALSE)</f>
        <v>0</v>
      </c>
      <c r="AQ373" s="124">
        <f>AP373-AR373</f>
        <v>0</v>
      </c>
      <c r="AR373" s="124">
        <f>SUM(AR374:AR378)</f>
        <v>0</v>
      </c>
      <c r="AS373" s="124">
        <f>VLOOKUP($C373,'1 预算编制表单'!$C:$BJ,48,FALSE)</f>
        <v>0</v>
      </c>
      <c r="AT373" s="124">
        <f>AS373-AU373</f>
        <v>0</v>
      </c>
      <c r="AU373" s="124">
        <f>SUM(AU374:AU378)</f>
        <v>0</v>
      </c>
      <c r="AV373" s="124">
        <f>VLOOKUP($C373,'1 预算编制表单'!$C:$BJ,51,FALSE)</f>
        <v>0</v>
      </c>
      <c r="AW373" s="124">
        <f>AV373-AX373</f>
        <v>0</v>
      </c>
      <c r="AX373" s="124">
        <f>SUM(AX374:AX378)</f>
        <v>0</v>
      </c>
      <c r="AY373" s="124">
        <f>VLOOKUP($C373,'1 预算编制表单'!$C:$BJ,54,FALSE)</f>
        <v>0</v>
      </c>
      <c r="AZ373" s="124">
        <f>AY373-BA373</f>
        <v>0</v>
      </c>
      <c r="BA373" s="124">
        <f>SUM(BA374:BA378)</f>
        <v>0</v>
      </c>
      <c r="BB373" s="124">
        <f>VLOOKUP($C373,'1 预算编制表单'!$C:$BJ,57,FALSE)</f>
        <v>0</v>
      </c>
      <c r="BC373" s="124">
        <f>BB373-BD373</f>
        <v>0</v>
      </c>
      <c r="BD373" s="124">
        <f>SUM(BD374:BD378)</f>
        <v>0</v>
      </c>
      <c r="BE373" s="124">
        <f>VLOOKUP($C373,'1 预算编制表单'!$C:$BJ,60,FALSE)</f>
        <v>0</v>
      </c>
      <c r="BF373" s="124">
        <f>BE373-BG373</f>
        <v>0</v>
      </c>
      <c r="BG373" s="124">
        <f>SUM(BG374:BG378)</f>
        <v>0</v>
      </c>
      <c r="BH373" s="124">
        <f>VLOOKUP($C373,'1 预算编制表单'!$C:$BJ,27,FALSE)</f>
        <v>0</v>
      </c>
      <c r="BI373" s="124">
        <f>BH373-BJ373</f>
        <v>0</v>
      </c>
      <c r="BJ373" s="124">
        <f>SUM(BJ374:BJ378)</f>
        <v>0</v>
      </c>
      <c r="BK373" s="124">
        <f>VLOOKUP($C373,'1 预算编制表单'!$C:$BJ,30,FALSE)</f>
        <v>0</v>
      </c>
      <c r="BL373" s="124">
        <f>BK373-BM373</f>
        <v>0</v>
      </c>
      <c r="BM373" s="124">
        <f>SUM(BM374:BM378)</f>
        <v>0</v>
      </c>
      <c r="BN373" s="124">
        <f>VLOOKUP($C373,'1 预算编制表单'!$C:$BJ,33,FALSE)</f>
        <v>0</v>
      </c>
      <c r="BO373" s="124">
        <f>BN373-BP373</f>
        <v>0</v>
      </c>
      <c r="BP373" s="124">
        <f>SUM(BP374:BP378)</f>
        <v>0</v>
      </c>
      <c r="BQ373" s="124">
        <f>VLOOKUP($C373,'1 预算编制表单'!$C:$BJ,36,FALSE)</f>
        <v>0</v>
      </c>
      <c r="BR373" s="124">
        <f>BQ373-BS373</f>
        <v>0</v>
      </c>
      <c r="BS373" s="124">
        <f>SUM(BS374:BS378)</f>
        <v>0</v>
      </c>
      <c r="BT373" s="124">
        <f>VLOOKUP($C373,'1 预算编制表单'!$C:$BJ,39,FALSE)</f>
        <v>0</v>
      </c>
      <c r="BU373" s="124">
        <f>BT373-BV373</f>
        <v>0</v>
      </c>
      <c r="BV373" s="124">
        <f>SUM(BV374:BV378)</f>
        <v>0</v>
      </c>
      <c r="BW373" s="124">
        <f>VLOOKUP($C373,'1 预算编制表单'!$C:$BJ,42,FALSE)</f>
        <v>0</v>
      </c>
      <c r="BX373" s="124">
        <f>BW373-BY373</f>
        <v>0</v>
      </c>
      <c r="BY373" s="124">
        <f>SUM(BY374:BY378)</f>
        <v>0</v>
      </c>
      <c r="BZ373" s="124">
        <f>VLOOKUP($C373,'1 预算编制表单'!$C:$BJ,45,FALSE)</f>
        <v>0</v>
      </c>
      <c r="CA373" s="124">
        <f>BZ373-CB373</f>
        <v>0</v>
      </c>
      <c r="CB373" s="124">
        <f>SUM(CB374:CB378)</f>
        <v>0</v>
      </c>
      <c r="CC373" s="124">
        <f>VLOOKUP($C373,'1 预算编制表单'!$C:$BJ,48,FALSE)</f>
        <v>0</v>
      </c>
      <c r="CD373" s="124">
        <f>CC373-CE373</f>
        <v>0</v>
      </c>
      <c r="CE373" s="124">
        <f>SUM(CE374:CE378)</f>
        <v>0</v>
      </c>
      <c r="CF373" s="124">
        <f>VLOOKUP($C373,'1 预算编制表单'!$C:$BJ,51,FALSE)</f>
        <v>0</v>
      </c>
      <c r="CG373" s="124">
        <f>CF373-CH373</f>
        <v>0</v>
      </c>
      <c r="CH373" s="124">
        <f>SUM(CH374:CH378)</f>
        <v>0</v>
      </c>
      <c r="CI373" s="124">
        <f>VLOOKUP($C373,'1 预算编制表单'!$C:$BJ,54,FALSE)</f>
        <v>0</v>
      </c>
      <c r="CJ373" s="124">
        <f>CI373-CK373</f>
        <v>0</v>
      </c>
      <c r="CK373" s="124">
        <f>SUM(CK374:CK378)</f>
        <v>0</v>
      </c>
      <c r="CL373" s="124">
        <f>VLOOKUP($C373,'1 预算编制表单'!$C:$BJ,57,FALSE)</f>
        <v>0</v>
      </c>
      <c r="CM373" s="124">
        <f>CL373-CN373</f>
        <v>0</v>
      </c>
      <c r="CN373" s="124">
        <f>SUM(CN374:CN378)</f>
        <v>0</v>
      </c>
      <c r="CO373" s="124">
        <f>VLOOKUP($C373,'1 预算编制表单'!$C:$BJ,60,FALSE)</f>
        <v>0</v>
      </c>
      <c r="CP373" s="124">
        <f>CO373-CQ373</f>
        <v>0</v>
      </c>
      <c r="CQ373" s="124">
        <f>SUM(CQ374:CQ378)</f>
        <v>0</v>
      </c>
    </row>
    <row r="374" s="86" customFormat="1" ht="24" customHeight="1" outlineLevel="4" spans="1:95">
      <c r="A374" s="125"/>
      <c r="B374" s="126"/>
      <c r="C374" s="127"/>
      <c r="D374" s="125"/>
      <c r="E374" s="126"/>
      <c r="F374" s="126"/>
      <c r="G374" s="126"/>
      <c r="H374" s="128"/>
      <c r="I374" s="128"/>
      <c r="J374" s="128">
        <f t="shared" si="3853"/>
        <v>0</v>
      </c>
      <c r="K374" s="128">
        <v>1</v>
      </c>
      <c r="L374" s="153"/>
      <c r="M374" s="154">
        <f>IFERROR(VLOOKUP($L374,'2-2 引出数据_合同数据仓库'!$B$2:$BP$10000,3,FALSE),0)</f>
        <v>0</v>
      </c>
      <c r="N374" s="128"/>
      <c r="O374" s="154">
        <f>IFERROR(VLOOKUP((LEFT(VLOOKUP($L374,'2-2 引出数据_合同数据仓库'!$B$2:$BP$10000,64,FALSE),15)&amp;(RIGHT(VLOOKUP($L374,'2-2 引出数据_合同数据仓库'!$B$2:$BP$10000,64,FALSE),4)+1)),'2-2 引出数据_合同数据仓库'!$B$2:$BP$10000,3,FALSE),0)</f>
        <v>0</v>
      </c>
      <c r="P374" s="128"/>
      <c r="Q374" s="128">
        <f>IFERROR(VLOOKUP($L374,'2-2 引出数据_合同数据仓库'!$B$2:$BP$10000,28,FALSE),0)</f>
        <v>0</v>
      </c>
      <c r="R374" s="128">
        <f>IFERROR(VLOOKUP($L374,'2-2 引出数据_合同数据仓库'!$B$2:$BP$10000,29,FALSE),0)</f>
        <v>0</v>
      </c>
      <c r="S374" s="128">
        <f>IFERROR(VLOOKUP($L374,'2-2 引出数据_合同数据仓库'!$B$2:$BP$10000,4,FALSE),0)</f>
        <v>0</v>
      </c>
      <c r="T374" s="128"/>
      <c r="U374" s="128">
        <f>IFERROR(VLOOKUP($L374,'2-2 引出数据_合同数据仓库'!$B$2:$BP$10000,15,FALSE),0)</f>
        <v>0</v>
      </c>
      <c r="V374" s="128">
        <f t="shared" ref="V374:V377" si="4430">U374/(S374-R374+1)*365</f>
        <v>0</v>
      </c>
      <c r="W374" s="128"/>
      <c r="X374" s="160">
        <v>45658</v>
      </c>
      <c r="Y374" s="160">
        <f t="shared" ref="Y374:Y377" si="4431">X374+30</f>
        <v>45688</v>
      </c>
      <c r="Z374" s="164">
        <f t="shared" ref="Z374:Z377" si="4432">IFERROR(IF(($R374-Y374)&gt;=0,0,IF(($S374-X374)&lt;0,0,IF(AND(($S374-Y374)&gt;0,(X374-$R374)&gt;0),$V374/365*(Y374-X374+1),IF(AND(($S374-Y374)&lt;=0,(X374-$R374)&gt;0),$V374/365*($S374-X374+1),$V374/365*(Y374-$R374+1))))),0)</f>
        <v>0</v>
      </c>
      <c r="AA374" s="160">
        <f t="shared" ref="AA374:AA377" si="4433">Y374+1</f>
        <v>45689</v>
      </c>
      <c r="AB374" s="160">
        <f t="shared" ref="AB374:AB377" si="4434">AA374+27</f>
        <v>45716</v>
      </c>
      <c r="AC374" s="164">
        <f t="shared" ref="AC374:AC377" si="4435">IFERROR(IF(($R374-AB374)&gt;=0,0,IF(($S374-AA374)&lt;0,0,IF(AND(($S374-AB374)&gt;0,(AA374-$R374)&gt;0),$V374/365*(AB374-AA374+1),IF(AND(($S374-AB374)&lt;=0,(AA374-$R374)&gt;0),$V374/365*($S374-AA374+1),$V374/365*(AB374-$R374+1))))),0)</f>
        <v>0</v>
      </c>
      <c r="AD374" s="160">
        <f t="shared" ref="AD374:AD377" si="4436">AB374+1</f>
        <v>45717</v>
      </c>
      <c r="AE374" s="160">
        <f t="shared" ref="AE374:AE377" si="4437">AD374+30</f>
        <v>45747</v>
      </c>
      <c r="AF374" s="164">
        <f t="shared" ref="AF374:AF377" si="4438">IFERROR(IF(($R374-AE374)&gt;=0,0,IF(($S374-AD374)&lt;0,0,IF(AND(($S374-AE374)&gt;0,(AD374-$R374)&gt;0),$V374/365*(AE374-AD374+1),IF(AND(($S374-AE374)&lt;=0,(AD374-$R374)&gt;0),$V374/365*($S374-AD374+1),$V374/365*(AE374-$R374+1))))),0)</f>
        <v>0</v>
      </c>
      <c r="AG374" s="160">
        <f t="shared" ref="AG374:AG377" si="4439">AE374+1</f>
        <v>45748</v>
      </c>
      <c r="AH374" s="160">
        <f t="shared" ref="AH374:AH377" si="4440">AG374+29</f>
        <v>45777</v>
      </c>
      <c r="AI374" s="164">
        <f t="shared" ref="AI374:AI377" si="4441">IFERROR(IF(($R374-AH374)&gt;=0,0,IF(($S374-AG374)&lt;0,0,IF(AND(($S374-AH374)&gt;0,(AG374-$R374)&gt;0),$V374/365*(AH374-AG374+1),IF(AND(($S374-AH374)&lt;=0,(AG374-$R374)&gt;0),$V374/365*($S374-AG374+1),$V374/365*(AH374-$R374+1))))),0)</f>
        <v>0</v>
      </c>
      <c r="AJ374" s="160">
        <f t="shared" ref="AJ374:AJ377" si="4442">AH374+1</f>
        <v>45778</v>
      </c>
      <c r="AK374" s="160">
        <f t="shared" ref="AK374:AK377" si="4443">AJ374+30</f>
        <v>45808</v>
      </c>
      <c r="AL374" s="164">
        <f t="shared" ref="AL374:AL377" si="4444">IFERROR(IF(($R374-AK374)&gt;=0,0,IF(($S374-AJ374)&lt;0,0,IF(AND(($S374-AK374)&gt;0,(AJ374-$R374)&gt;0),$V374/365*(AK374-AJ374+1),IF(AND(($S374-AK374)&lt;=0,(AJ374-$R374)&gt;0),$V374/365*($S374-AJ374+1),$V374/365*(AK374-$R374+1))))),0)</f>
        <v>0</v>
      </c>
      <c r="AM374" s="160">
        <f t="shared" ref="AM374:AM377" si="4445">AK374+1</f>
        <v>45809</v>
      </c>
      <c r="AN374" s="160">
        <f t="shared" ref="AN374:AN377" si="4446">AM374+29</f>
        <v>45838</v>
      </c>
      <c r="AO374" s="164">
        <f t="shared" ref="AO374:AO377" si="4447">IFERROR(IF(($R374-AN374)&gt;=0,0,IF(($S374-AM374)&lt;0,0,IF(AND(($S374-AN374)&gt;0,(AM374-$R374)&gt;0),$V374/365*(AN374-AM374+1),IF(AND(($S374-AN374)&lt;=0,(AM374-$R374)&gt;0),$V374/365*($S374-AM374+1),$V374/365*(AN374-$R374+1))))),0)</f>
        <v>0</v>
      </c>
      <c r="AP374" s="160">
        <f t="shared" ref="AP374:AP377" si="4448">AN374+1</f>
        <v>45839</v>
      </c>
      <c r="AQ374" s="160">
        <f t="shared" ref="AQ374:AQ377" si="4449">AP374+30</f>
        <v>45869</v>
      </c>
      <c r="AR374" s="164">
        <f t="shared" ref="AR374:AR377" si="4450">IFERROR(IF(($R374-AQ374)&gt;=0,0,IF(($S374-AP374)&lt;0,0,IF(AND(($S374-AQ374)&gt;0,(AP374-$R374)&gt;0),$V374/365*(AQ374-AP374+1),IF(AND(($S374-AQ374)&lt;=0,(AP374-$R374)&gt;0),$V374/365*($S374-AP374+1),$V374/365*(AQ374-$R374+1))))),0)</f>
        <v>0</v>
      </c>
      <c r="AS374" s="160">
        <f t="shared" ref="AS374:AS377" si="4451">AQ374+1</f>
        <v>45870</v>
      </c>
      <c r="AT374" s="160">
        <f t="shared" ref="AT374:AT377" si="4452">AS374+30</f>
        <v>45900</v>
      </c>
      <c r="AU374" s="164">
        <f t="shared" ref="AU374:AU377" si="4453">IFERROR(IF(($R374-AT374)&gt;=0,0,IF(($S374-AS374)&lt;0,0,IF(AND(($S374-AT374)&gt;0,(AS374-$R374)&gt;0),$V374/365*(AT374-AS374+1),IF(AND(($S374-AT374)&lt;=0,(AS374-$R374)&gt;0),$V374/365*($S374-AS374+1),$V374/365*(AT374-$R374+1))))),0)</f>
        <v>0</v>
      </c>
      <c r="AV374" s="160">
        <f t="shared" ref="AV374:AV377" si="4454">AT374+1</f>
        <v>45901</v>
      </c>
      <c r="AW374" s="160">
        <f t="shared" ref="AW374:AW377" si="4455">AV374+29</f>
        <v>45930</v>
      </c>
      <c r="AX374" s="164">
        <f t="shared" ref="AX374:AX377" si="4456">IFERROR(IF(($R374-AW374)&gt;=0,0,IF(($S374-AV374)&lt;0,0,IF(AND(($S374-AW374)&gt;0,(AV374-$R374)&gt;0),$V374/365*(AW374-AV374+1),IF(AND(($S374-AW374)&lt;=0,(AV374-$R374)&gt;0),$V374/365*($S374-AV374+1),$V374/365*(AW374-$R374+1))))),0)</f>
        <v>0</v>
      </c>
      <c r="AY374" s="160">
        <f t="shared" ref="AY374:AY377" si="4457">AW374+1</f>
        <v>45931</v>
      </c>
      <c r="AZ374" s="160">
        <f t="shared" ref="AZ374:AZ377" si="4458">AY374+30</f>
        <v>45961</v>
      </c>
      <c r="BA374" s="164">
        <f t="shared" ref="BA374:BA377" si="4459">IFERROR(IF(($R374-AZ374)&gt;=0,0,IF(($S374-AY374)&lt;0,0,IF(AND(($S374-AZ374)&gt;0,(AY374-$R374)&gt;0),$V374/365*(AZ374-AY374+1),IF(AND(($S374-AZ374)&lt;=0,(AY374-$R374)&gt;0),$V374/365*($S374-AY374+1),$V374/365*(AZ374-$R374+1))))),0)</f>
        <v>0</v>
      </c>
      <c r="BB374" s="160">
        <f t="shared" ref="BB374:BB377" si="4460">AZ374+1</f>
        <v>45962</v>
      </c>
      <c r="BC374" s="160">
        <f t="shared" ref="BC374:BC377" si="4461">BB374+29</f>
        <v>45991</v>
      </c>
      <c r="BD374" s="164">
        <f t="shared" ref="BD374:BD377" si="4462">IFERROR(IF(($R374-BC374)&gt;=0,0,IF(($S374-BB374)&lt;0,0,IF(AND(($S374-BC374)&gt;0,(BB374-$R374)&gt;0),$V374/365*(BC374-BB374+1),IF(AND(($S374-BC374)&lt;=0,(BB374-$R374)&gt;0),$V374/365*($S374-BB374+1),$V374/365*(BC374-$R374+1))))),0)</f>
        <v>0</v>
      </c>
      <c r="BE374" s="160">
        <f t="shared" ref="BE374:BE377" si="4463">BC374+1</f>
        <v>45992</v>
      </c>
      <c r="BF374" s="160">
        <f t="shared" ref="BF374:BF377" si="4464">BE374+30</f>
        <v>46022</v>
      </c>
      <c r="BG374" s="164">
        <f t="shared" ref="BG374:BG377" si="4465">IFERROR(IF(($R374-BF374)&gt;=0,0,IF(($S374-BE374)&lt;0,0,IF(AND(($S374-BF374)&gt;0,(BE374-$R374)&gt;0),$V374/365*(BF374-BE374+1),IF(AND(($S374-BF374)&lt;=0,(BE374-$R374)&gt;0),$V374/365*($S374-BE374+1),$V374/365*(BF374-$R374+1))))),0)</f>
        <v>0</v>
      </c>
      <c r="BH374" s="160">
        <v>46023</v>
      </c>
      <c r="BI374" s="160">
        <f t="shared" ref="BI374:BI377" si="4466">BH374+30</f>
        <v>46053</v>
      </c>
      <c r="BJ374" s="164">
        <f t="shared" ref="BJ374:BJ377" si="4467">IFERROR(IF(($R374-BI374)&gt;=0,0,IF(($S374-BH374)&lt;0,0,IF(AND(($S374-BI374)&gt;0,(BH374-$R374)&gt;0),$V374/365*(BI374-BH374+1),IF(AND(($S374-BI374)&lt;=0,(BH374-$R374)&gt;0),$V374/365*($S374-BH374+1),$V374/365*(BI374-$R374+1))))),0)</f>
        <v>0</v>
      </c>
      <c r="BK374" s="160">
        <f t="shared" ref="BK374:BK377" si="4468">BI374+1</f>
        <v>46054</v>
      </c>
      <c r="BL374" s="160">
        <f t="shared" ref="BL374:BL377" si="4469">BK374+27</f>
        <v>46081</v>
      </c>
      <c r="BM374" s="164">
        <f t="shared" ref="BM374:BM377" si="4470">IFERROR(IF(($R374-BL374)&gt;=0,0,IF(($S374-BK374)&lt;0,0,IF(AND(($S374-BL374)&gt;0,(BK374-$R374)&gt;0),$V374/365*(BL374-BK374+1),IF(AND(($S374-BL374)&lt;=0,(BK374-$R374)&gt;0),$V374/365*($S374-BK374+1),$V374/365*(BL374-$R374+1))))),0)</f>
        <v>0</v>
      </c>
      <c r="BN374" s="160">
        <f t="shared" ref="BN374:BN377" si="4471">BL374+1</f>
        <v>46082</v>
      </c>
      <c r="BO374" s="160">
        <f t="shared" ref="BO374:BO377" si="4472">BN374+30</f>
        <v>46112</v>
      </c>
      <c r="BP374" s="164">
        <f t="shared" ref="BP374:BP377" si="4473">IFERROR(IF(($R374-BO374)&gt;=0,0,IF(($S374-BN374)&lt;0,0,IF(AND(($S374-BO374)&gt;0,(BN374-$R374)&gt;0),$V374/365*(BO374-BN374+1),IF(AND(($S374-BO374)&lt;=0,(BN374-$R374)&gt;0),$V374/365*($S374-BN374+1),$V374/365*(BO374-$R374+1))))),0)</f>
        <v>0</v>
      </c>
      <c r="BQ374" s="160">
        <f t="shared" ref="BQ374:BQ377" si="4474">BO374+1</f>
        <v>46113</v>
      </c>
      <c r="BR374" s="160">
        <f t="shared" ref="BR374:BR377" si="4475">BQ374+29</f>
        <v>46142</v>
      </c>
      <c r="BS374" s="164">
        <f t="shared" ref="BS374:BS377" si="4476">IFERROR(IF(($R374-BR374)&gt;=0,0,IF(($S374-BQ374)&lt;0,0,IF(AND(($S374-BR374)&gt;0,(BQ374-$R374)&gt;0),$V374/365*(BR374-BQ374+1),IF(AND(($S374-BR374)&lt;=0,(BQ374-$R374)&gt;0),$V374/365*($S374-BQ374+1),$V374/365*(BR374-$R374+1))))),0)</f>
        <v>0</v>
      </c>
      <c r="BT374" s="160">
        <f t="shared" ref="BT374:BT377" si="4477">BR374+1</f>
        <v>46143</v>
      </c>
      <c r="BU374" s="160">
        <f t="shared" ref="BU374:BU377" si="4478">BT374+30</f>
        <v>46173</v>
      </c>
      <c r="BV374" s="164">
        <f t="shared" ref="BV374:BV377" si="4479">IFERROR(IF(($R374-BU374)&gt;=0,0,IF(($S374-BT374)&lt;0,0,IF(AND(($S374-BU374)&gt;0,(BT374-$R374)&gt;0),$V374/365*(BU374-BT374+1),IF(AND(($S374-BU374)&lt;=0,(BT374-$R374)&gt;0),$V374/365*($S374-BT374+1),$V374/365*(BU374-$R374+1))))),0)</f>
        <v>0</v>
      </c>
      <c r="BW374" s="160">
        <f t="shared" ref="BW374:BW377" si="4480">BU374+1</f>
        <v>46174</v>
      </c>
      <c r="BX374" s="160">
        <f t="shared" ref="BX374:BX377" si="4481">BW374+29</f>
        <v>46203</v>
      </c>
      <c r="BY374" s="164">
        <f t="shared" ref="BY374:BY377" si="4482">IFERROR(IF(($R374-BX374)&gt;=0,0,IF(($S374-BW374)&lt;0,0,IF(AND(($S374-BX374)&gt;0,(BW374-$R374)&gt;0),$V374/365*(BX374-BW374+1),IF(AND(($S374-BX374)&lt;=0,(BW374-$R374)&gt;0),$V374/365*($S374-BW374+1),$V374/365*(BX374-$R374+1))))),0)</f>
        <v>0</v>
      </c>
      <c r="BZ374" s="160">
        <f t="shared" ref="BZ374:BZ377" si="4483">BX374+1</f>
        <v>46204</v>
      </c>
      <c r="CA374" s="160">
        <f t="shared" ref="CA374:CA377" si="4484">BZ374+30</f>
        <v>46234</v>
      </c>
      <c r="CB374" s="164">
        <f t="shared" ref="CB374:CB377" si="4485">IFERROR(IF(($R374-CA374)&gt;=0,0,IF(($S374-BZ374)&lt;0,0,IF(AND(($S374-CA374)&gt;0,(BZ374-$R374)&gt;0),$V374/365*(CA374-BZ374+1),IF(AND(($S374-CA374)&lt;=0,(BZ374-$R374)&gt;0),$V374/365*($S374-BZ374+1),$V374/365*(CA374-$R374+1))))),0)</f>
        <v>0</v>
      </c>
      <c r="CC374" s="160">
        <f t="shared" ref="CC374:CC377" si="4486">CA374+1</f>
        <v>46235</v>
      </c>
      <c r="CD374" s="160">
        <f t="shared" ref="CD374:CD377" si="4487">CC374+30</f>
        <v>46265</v>
      </c>
      <c r="CE374" s="164">
        <f t="shared" ref="CE374:CE377" si="4488">IFERROR(IF(($R374-CD374)&gt;=0,0,IF(($S374-CC374)&lt;0,0,IF(AND(($S374-CD374)&gt;0,(CC374-$R374)&gt;0),$V374/365*(CD374-CC374+1),IF(AND(($S374-CD374)&lt;=0,(CC374-$R374)&gt;0),$V374/365*($S374-CC374+1),$V374/365*(CD374-$R374+1))))),0)</f>
        <v>0</v>
      </c>
      <c r="CF374" s="160">
        <f t="shared" ref="CF374:CF377" si="4489">CD374+1</f>
        <v>46266</v>
      </c>
      <c r="CG374" s="160">
        <f t="shared" ref="CG374:CG377" si="4490">CF374+29</f>
        <v>46295</v>
      </c>
      <c r="CH374" s="164">
        <f t="shared" ref="CH374:CH377" si="4491">IFERROR(IF(($R374-CG374)&gt;=0,0,IF(($S374-CF374)&lt;0,0,IF(AND(($S374-CG374)&gt;0,(CF374-$R374)&gt;0),$V374/365*(CG374-CF374+1),IF(AND(($S374-CG374)&lt;=0,(CF374-$R374)&gt;0),$V374/365*($S374-CF374+1),$V374/365*(CG374-$R374+1))))),0)</f>
        <v>0</v>
      </c>
      <c r="CI374" s="160">
        <f t="shared" ref="CI374:CI377" si="4492">CG374+1</f>
        <v>46296</v>
      </c>
      <c r="CJ374" s="160">
        <f t="shared" ref="CJ374:CJ377" si="4493">CI374+30</f>
        <v>46326</v>
      </c>
      <c r="CK374" s="164">
        <f t="shared" ref="CK374:CK377" si="4494">IFERROR(IF(($R374-CJ374)&gt;=0,0,IF(($S374-CI374)&lt;0,0,IF(AND(($S374-CJ374)&gt;0,(CI374-$R374)&gt;0),$V374/365*(CJ374-CI374+1),IF(AND(($S374-CJ374)&lt;=0,(CI374-$R374)&gt;0),$V374/365*($S374-CI374+1),$V374/365*(CJ374-$R374+1))))),0)</f>
        <v>0</v>
      </c>
      <c r="CL374" s="160">
        <f t="shared" ref="CL374:CL377" si="4495">CJ374+1</f>
        <v>46327</v>
      </c>
      <c r="CM374" s="160">
        <f t="shared" ref="CM374:CM377" si="4496">CL374+29</f>
        <v>46356</v>
      </c>
      <c r="CN374" s="164">
        <f t="shared" ref="CN374:CN377" si="4497">IFERROR(IF(($R374-CM374)&gt;=0,0,IF(($S374-CL374)&lt;0,0,IF(AND(($S374-CM374)&gt;0,(CL374-$R374)&gt;0),$V374/365*(CM374-CL374+1),IF(AND(($S374-CM374)&lt;=0,(CL374-$R374)&gt;0),$V374/365*($S374-CL374+1),$V374/365*(CM374-$R374+1))))),0)</f>
        <v>0</v>
      </c>
      <c r="CO374" s="160">
        <f t="shared" ref="CO374:CO377" si="4498">CM374+1</f>
        <v>46357</v>
      </c>
      <c r="CP374" s="160">
        <f t="shared" ref="CP374:CP377" si="4499">CO374+30</f>
        <v>46387</v>
      </c>
      <c r="CQ374" s="164">
        <f t="shared" ref="CQ374:CQ377" si="4500">IFERROR(IF(($R374-CP374)&gt;=0,0,IF(($S374-CO374)&lt;0,0,IF(AND(($S374-CP374)&gt;0,(CO374-$R374)&gt;0),$V374/365*(CP374-CO374+1),IF(AND(($S374-CP374)&lt;=0,(CO374-$R374)&gt;0),$V374/365*($S374-CO374+1),$V374/365*(CP374-$R374+1))))),0)</f>
        <v>0</v>
      </c>
    </row>
    <row r="375" s="86" customFormat="1" ht="24" customHeight="1" outlineLevel="4" spans="1:95">
      <c r="A375" s="125"/>
      <c r="B375" s="126"/>
      <c r="C375" s="127"/>
      <c r="D375" s="125"/>
      <c r="E375" s="126"/>
      <c r="F375" s="126"/>
      <c r="G375" s="126"/>
      <c r="H375" s="128"/>
      <c r="I375" s="128"/>
      <c r="J375" s="128">
        <f t="shared" si="3853"/>
        <v>0</v>
      </c>
      <c r="K375" s="128">
        <f t="shared" ref="K375:K377" si="4501">K374+1</f>
        <v>2</v>
      </c>
      <c r="L375" s="153"/>
      <c r="M375" s="154">
        <f>IFERROR(VLOOKUP($L375,'2-2 引出数据_合同数据仓库'!$B$2:$BP$10000,3,FALSE),0)</f>
        <v>0</v>
      </c>
      <c r="N375" s="128"/>
      <c r="O375" s="154">
        <f>IFERROR(VLOOKUP((LEFT(VLOOKUP($L375,'2-2 引出数据_合同数据仓库'!$B$2:$BP$10000,64,FALSE),15)&amp;(RIGHT(VLOOKUP($L375,'2-2 引出数据_合同数据仓库'!$B$2:$BP$10000,64,FALSE),4)+1)),'2-2 引出数据_合同数据仓库'!$B$2:$BP$10000,3,FALSE),0)</f>
        <v>0</v>
      </c>
      <c r="P375" s="128"/>
      <c r="Q375" s="128">
        <f>IFERROR(VLOOKUP($L375,'2-2 引出数据_合同数据仓库'!$B$2:$BP$10000,28,FALSE),0)</f>
        <v>0</v>
      </c>
      <c r="R375" s="128">
        <f>IFERROR(VLOOKUP($L375,'2-2 引出数据_合同数据仓库'!$B$2:$BP$10000,29,FALSE),0)</f>
        <v>0</v>
      </c>
      <c r="S375" s="128">
        <f>IFERROR(VLOOKUP($L375,'2-2 引出数据_合同数据仓库'!$B$2:$BP$10000,4,FALSE),0)</f>
        <v>0</v>
      </c>
      <c r="T375" s="128"/>
      <c r="U375" s="128">
        <f>IFERROR(VLOOKUP($L375,'2-2 引出数据_合同数据仓库'!$B$2:$BP$10000,15,FALSE),0)</f>
        <v>0</v>
      </c>
      <c r="V375" s="128">
        <f t="shared" si="4430"/>
        <v>0</v>
      </c>
      <c r="W375" s="128"/>
      <c r="X375" s="160">
        <v>45658</v>
      </c>
      <c r="Y375" s="160">
        <f t="shared" si="4431"/>
        <v>45688</v>
      </c>
      <c r="Z375" s="164">
        <f t="shared" si="4432"/>
        <v>0</v>
      </c>
      <c r="AA375" s="160">
        <f t="shared" si="4433"/>
        <v>45689</v>
      </c>
      <c r="AB375" s="160">
        <f t="shared" si="4434"/>
        <v>45716</v>
      </c>
      <c r="AC375" s="164">
        <f t="shared" si="4435"/>
        <v>0</v>
      </c>
      <c r="AD375" s="160">
        <f t="shared" si="4436"/>
        <v>45717</v>
      </c>
      <c r="AE375" s="160">
        <f t="shared" si="4437"/>
        <v>45747</v>
      </c>
      <c r="AF375" s="164">
        <f t="shared" si="4438"/>
        <v>0</v>
      </c>
      <c r="AG375" s="160">
        <f t="shared" si="4439"/>
        <v>45748</v>
      </c>
      <c r="AH375" s="160">
        <f t="shared" si="4440"/>
        <v>45777</v>
      </c>
      <c r="AI375" s="164">
        <f t="shared" si="4441"/>
        <v>0</v>
      </c>
      <c r="AJ375" s="160">
        <f t="shared" si="4442"/>
        <v>45778</v>
      </c>
      <c r="AK375" s="160">
        <f t="shared" si="4443"/>
        <v>45808</v>
      </c>
      <c r="AL375" s="164">
        <f t="shared" si="4444"/>
        <v>0</v>
      </c>
      <c r="AM375" s="160">
        <f t="shared" si="4445"/>
        <v>45809</v>
      </c>
      <c r="AN375" s="160">
        <f t="shared" si="4446"/>
        <v>45838</v>
      </c>
      <c r="AO375" s="164">
        <f t="shared" si="4447"/>
        <v>0</v>
      </c>
      <c r="AP375" s="160">
        <f t="shared" si="4448"/>
        <v>45839</v>
      </c>
      <c r="AQ375" s="160">
        <f t="shared" si="4449"/>
        <v>45869</v>
      </c>
      <c r="AR375" s="164">
        <f t="shared" si="4450"/>
        <v>0</v>
      </c>
      <c r="AS375" s="160">
        <f t="shared" si="4451"/>
        <v>45870</v>
      </c>
      <c r="AT375" s="160">
        <f t="shared" si="4452"/>
        <v>45900</v>
      </c>
      <c r="AU375" s="164">
        <f t="shared" si="4453"/>
        <v>0</v>
      </c>
      <c r="AV375" s="160">
        <f t="shared" si="4454"/>
        <v>45901</v>
      </c>
      <c r="AW375" s="160">
        <f t="shared" si="4455"/>
        <v>45930</v>
      </c>
      <c r="AX375" s="164">
        <f t="shared" si="4456"/>
        <v>0</v>
      </c>
      <c r="AY375" s="160">
        <f t="shared" si="4457"/>
        <v>45931</v>
      </c>
      <c r="AZ375" s="160">
        <f t="shared" si="4458"/>
        <v>45961</v>
      </c>
      <c r="BA375" s="164">
        <f t="shared" si="4459"/>
        <v>0</v>
      </c>
      <c r="BB375" s="160">
        <f t="shared" si="4460"/>
        <v>45962</v>
      </c>
      <c r="BC375" s="160">
        <f t="shared" si="4461"/>
        <v>45991</v>
      </c>
      <c r="BD375" s="164">
        <f t="shared" si="4462"/>
        <v>0</v>
      </c>
      <c r="BE375" s="160">
        <f t="shared" si="4463"/>
        <v>45992</v>
      </c>
      <c r="BF375" s="160">
        <f t="shared" si="4464"/>
        <v>46022</v>
      </c>
      <c r="BG375" s="164">
        <f t="shared" si="4465"/>
        <v>0</v>
      </c>
      <c r="BH375" s="160">
        <v>46023</v>
      </c>
      <c r="BI375" s="160">
        <f t="shared" si="4466"/>
        <v>46053</v>
      </c>
      <c r="BJ375" s="164">
        <f t="shared" si="4467"/>
        <v>0</v>
      </c>
      <c r="BK375" s="160">
        <f t="shared" si="4468"/>
        <v>46054</v>
      </c>
      <c r="BL375" s="160">
        <f t="shared" si="4469"/>
        <v>46081</v>
      </c>
      <c r="BM375" s="164">
        <f t="shared" si="4470"/>
        <v>0</v>
      </c>
      <c r="BN375" s="160">
        <f t="shared" si="4471"/>
        <v>46082</v>
      </c>
      <c r="BO375" s="160">
        <f t="shared" si="4472"/>
        <v>46112</v>
      </c>
      <c r="BP375" s="164">
        <f t="shared" si="4473"/>
        <v>0</v>
      </c>
      <c r="BQ375" s="160">
        <f t="shared" si="4474"/>
        <v>46113</v>
      </c>
      <c r="BR375" s="160">
        <f t="shared" si="4475"/>
        <v>46142</v>
      </c>
      <c r="BS375" s="164">
        <f t="shared" si="4476"/>
        <v>0</v>
      </c>
      <c r="BT375" s="160">
        <f t="shared" si="4477"/>
        <v>46143</v>
      </c>
      <c r="BU375" s="160">
        <f t="shared" si="4478"/>
        <v>46173</v>
      </c>
      <c r="BV375" s="164">
        <f t="shared" si="4479"/>
        <v>0</v>
      </c>
      <c r="BW375" s="160">
        <f t="shared" si="4480"/>
        <v>46174</v>
      </c>
      <c r="BX375" s="160">
        <f t="shared" si="4481"/>
        <v>46203</v>
      </c>
      <c r="BY375" s="164">
        <f t="shared" si="4482"/>
        <v>0</v>
      </c>
      <c r="BZ375" s="160">
        <f t="shared" si="4483"/>
        <v>46204</v>
      </c>
      <c r="CA375" s="160">
        <f t="shared" si="4484"/>
        <v>46234</v>
      </c>
      <c r="CB375" s="164">
        <f t="shared" si="4485"/>
        <v>0</v>
      </c>
      <c r="CC375" s="160">
        <f t="shared" si="4486"/>
        <v>46235</v>
      </c>
      <c r="CD375" s="160">
        <f t="shared" si="4487"/>
        <v>46265</v>
      </c>
      <c r="CE375" s="164">
        <f t="shared" si="4488"/>
        <v>0</v>
      </c>
      <c r="CF375" s="160">
        <f t="shared" si="4489"/>
        <v>46266</v>
      </c>
      <c r="CG375" s="160">
        <f t="shared" si="4490"/>
        <v>46295</v>
      </c>
      <c r="CH375" s="164">
        <f t="shared" si="4491"/>
        <v>0</v>
      </c>
      <c r="CI375" s="160">
        <f t="shared" si="4492"/>
        <v>46296</v>
      </c>
      <c r="CJ375" s="160">
        <f t="shared" si="4493"/>
        <v>46326</v>
      </c>
      <c r="CK375" s="164">
        <f t="shared" si="4494"/>
        <v>0</v>
      </c>
      <c r="CL375" s="160">
        <f t="shared" si="4495"/>
        <v>46327</v>
      </c>
      <c r="CM375" s="160">
        <f t="shared" si="4496"/>
        <v>46356</v>
      </c>
      <c r="CN375" s="164">
        <f t="shared" si="4497"/>
        <v>0</v>
      </c>
      <c r="CO375" s="160">
        <f t="shared" si="4498"/>
        <v>46357</v>
      </c>
      <c r="CP375" s="160">
        <f t="shared" si="4499"/>
        <v>46387</v>
      </c>
      <c r="CQ375" s="164">
        <f t="shared" si="4500"/>
        <v>0</v>
      </c>
    </row>
    <row r="376" s="86" customFormat="1" ht="24" customHeight="1" outlineLevel="4" spans="1:95">
      <c r="A376" s="125"/>
      <c r="B376" s="126"/>
      <c r="C376" s="127"/>
      <c r="D376" s="125"/>
      <c r="E376" s="126"/>
      <c r="F376" s="126"/>
      <c r="G376" s="126"/>
      <c r="H376" s="128"/>
      <c r="I376" s="128"/>
      <c r="J376" s="128">
        <f t="shared" si="3853"/>
        <v>0</v>
      </c>
      <c r="K376" s="128">
        <f t="shared" si="4501"/>
        <v>3</v>
      </c>
      <c r="L376" s="153"/>
      <c r="M376" s="154">
        <f>IFERROR(VLOOKUP($L376,'2-2 引出数据_合同数据仓库'!$B$2:$BP$10000,3,FALSE),0)</f>
        <v>0</v>
      </c>
      <c r="N376" s="128"/>
      <c r="O376" s="154">
        <f>IFERROR(VLOOKUP((LEFT(VLOOKUP($L376,'2-2 引出数据_合同数据仓库'!$B$2:$BP$10000,64,FALSE),15)&amp;(RIGHT(VLOOKUP($L376,'2-2 引出数据_合同数据仓库'!$B$2:$BP$10000,64,FALSE),4)+1)),'2-2 引出数据_合同数据仓库'!$B$2:$BP$10000,3,FALSE),0)</f>
        <v>0</v>
      </c>
      <c r="P376" s="128"/>
      <c r="Q376" s="128">
        <f>IFERROR(VLOOKUP($L376,'2-2 引出数据_合同数据仓库'!$B$2:$BP$10000,28,FALSE),0)</f>
        <v>0</v>
      </c>
      <c r="R376" s="128">
        <f>IFERROR(VLOOKUP($L376,'2-2 引出数据_合同数据仓库'!$B$2:$BP$10000,29,FALSE),0)</f>
        <v>0</v>
      </c>
      <c r="S376" s="128">
        <f>IFERROR(VLOOKUP($L376,'2-2 引出数据_合同数据仓库'!$B$2:$BP$10000,4,FALSE),0)</f>
        <v>0</v>
      </c>
      <c r="T376" s="128"/>
      <c r="U376" s="128">
        <f>IFERROR(VLOOKUP($L376,'2-2 引出数据_合同数据仓库'!$B$2:$BP$10000,15,FALSE),0)</f>
        <v>0</v>
      </c>
      <c r="V376" s="128">
        <f t="shared" si="4430"/>
        <v>0</v>
      </c>
      <c r="W376" s="128"/>
      <c r="X376" s="160">
        <v>45658</v>
      </c>
      <c r="Y376" s="160">
        <f t="shared" si="4431"/>
        <v>45688</v>
      </c>
      <c r="Z376" s="164">
        <f t="shared" si="4432"/>
        <v>0</v>
      </c>
      <c r="AA376" s="160">
        <f t="shared" si="4433"/>
        <v>45689</v>
      </c>
      <c r="AB376" s="160">
        <f t="shared" si="4434"/>
        <v>45716</v>
      </c>
      <c r="AC376" s="164">
        <f t="shared" si="4435"/>
        <v>0</v>
      </c>
      <c r="AD376" s="160">
        <f t="shared" si="4436"/>
        <v>45717</v>
      </c>
      <c r="AE376" s="160">
        <f t="shared" si="4437"/>
        <v>45747</v>
      </c>
      <c r="AF376" s="164">
        <f t="shared" si="4438"/>
        <v>0</v>
      </c>
      <c r="AG376" s="160">
        <f t="shared" si="4439"/>
        <v>45748</v>
      </c>
      <c r="AH376" s="160">
        <f t="shared" si="4440"/>
        <v>45777</v>
      </c>
      <c r="AI376" s="164">
        <f t="shared" si="4441"/>
        <v>0</v>
      </c>
      <c r="AJ376" s="160">
        <f t="shared" si="4442"/>
        <v>45778</v>
      </c>
      <c r="AK376" s="160">
        <f t="shared" si="4443"/>
        <v>45808</v>
      </c>
      <c r="AL376" s="164">
        <f t="shared" si="4444"/>
        <v>0</v>
      </c>
      <c r="AM376" s="160">
        <f t="shared" si="4445"/>
        <v>45809</v>
      </c>
      <c r="AN376" s="160">
        <f t="shared" si="4446"/>
        <v>45838</v>
      </c>
      <c r="AO376" s="164">
        <f t="shared" si="4447"/>
        <v>0</v>
      </c>
      <c r="AP376" s="160">
        <f t="shared" si="4448"/>
        <v>45839</v>
      </c>
      <c r="AQ376" s="160">
        <f t="shared" si="4449"/>
        <v>45869</v>
      </c>
      <c r="AR376" s="164">
        <f t="shared" si="4450"/>
        <v>0</v>
      </c>
      <c r="AS376" s="160">
        <f t="shared" si="4451"/>
        <v>45870</v>
      </c>
      <c r="AT376" s="160">
        <f t="shared" si="4452"/>
        <v>45900</v>
      </c>
      <c r="AU376" s="164">
        <f t="shared" si="4453"/>
        <v>0</v>
      </c>
      <c r="AV376" s="160">
        <f t="shared" si="4454"/>
        <v>45901</v>
      </c>
      <c r="AW376" s="160">
        <f t="shared" si="4455"/>
        <v>45930</v>
      </c>
      <c r="AX376" s="164">
        <f t="shared" si="4456"/>
        <v>0</v>
      </c>
      <c r="AY376" s="160">
        <f t="shared" si="4457"/>
        <v>45931</v>
      </c>
      <c r="AZ376" s="160">
        <f t="shared" si="4458"/>
        <v>45961</v>
      </c>
      <c r="BA376" s="164">
        <f t="shared" si="4459"/>
        <v>0</v>
      </c>
      <c r="BB376" s="160">
        <f t="shared" si="4460"/>
        <v>45962</v>
      </c>
      <c r="BC376" s="160">
        <f t="shared" si="4461"/>
        <v>45991</v>
      </c>
      <c r="BD376" s="164">
        <f t="shared" si="4462"/>
        <v>0</v>
      </c>
      <c r="BE376" s="160">
        <f t="shared" si="4463"/>
        <v>45992</v>
      </c>
      <c r="BF376" s="160">
        <f t="shared" si="4464"/>
        <v>46022</v>
      </c>
      <c r="BG376" s="164">
        <f t="shared" si="4465"/>
        <v>0</v>
      </c>
      <c r="BH376" s="160">
        <v>46023</v>
      </c>
      <c r="BI376" s="160">
        <f t="shared" si="4466"/>
        <v>46053</v>
      </c>
      <c r="BJ376" s="164">
        <f t="shared" si="4467"/>
        <v>0</v>
      </c>
      <c r="BK376" s="160">
        <f t="shared" si="4468"/>
        <v>46054</v>
      </c>
      <c r="BL376" s="160">
        <f t="shared" si="4469"/>
        <v>46081</v>
      </c>
      <c r="BM376" s="164">
        <f t="shared" si="4470"/>
        <v>0</v>
      </c>
      <c r="BN376" s="160">
        <f t="shared" si="4471"/>
        <v>46082</v>
      </c>
      <c r="BO376" s="160">
        <f t="shared" si="4472"/>
        <v>46112</v>
      </c>
      <c r="BP376" s="164">
        <f t="shared" si="4473"/>
        <v>0</v>
      </c>
      <c r="BQ376" s="160">
        <f t="shared" si="4474"/>
        <v>46113</v>
      </c>
      <c r="BR376" s="160">
        <f t="shared" si="4475"/>
        <v>46142</v>
      </c>
      <c r="BS376" s="164">
        <f t="shared" si="4476"/>
        <v>0</v>
      </c>
      <c r="BT376" s="160">
        <f t="shared" si="4477"/>
        <v>46143</v>
      </c>
      <c r="BU376" s="160">
        <f t="shared" si="4478"/>
        <v>46173</v>
      </c>
      <c r="BV376" s="164">
        <f t="shared" si="4479"/>
        <v>0</v>
      </c>
      <c r="BW376" s="160">
        <f t="shared" si="4480"/>
        <v>46174</v>
      </c>
      <c r="BX376" s="160">
        <f t="shared" si="4481"/>
        <v>46203</v>
      </c>
      <c r="BY376" s="164">
        <f t="shared" si="4482"/>
        <v>0</v>
      </c>
      <c r="BZ376" s="160">
        <f t="shared" si="4483"/>
        <v>46204</v>
      </c>
      <c r="CA376" s="160">
        <f t="shared" si="4484"/>
        <v>46234</v>
      </c>
      <c r="CB376" s="164">
        <f t="shared" si="4485"/>
        <v>0</v>
      </c>
      <c r="CC376" s="160">
        <f t="shared" si="4486"/>
        <v>46235</v>
      </c>
      <c r="CD376" s="160">
        <f t="shared" si="4487"/>
        <v>46265</v>
      </c>
      <c r="CE376" s="164">
        <f t="shared" si="4488"/>
        <v>0</v>
      </c>
      <c r="CF376" s="160">
        <f t="shared" si="4489"/>
        <v>46266</v>
      </c>
      <c r="CG376" s="160">
        <f t="shared" si="4490"/>
        <v>46295</v>
      </c>
      <c r="CH376" s="164">
        <f t="shared" si="4491"/>
        <v>0</v>
      </c>
      <c r="CI376" s="160">
        <f t="shared" si="4492"/>
        <v>46296</v>
      </c>
      <c r="CJ376" s="160">
        <f t="shared" si="4493"/>
        <v>46326</v>
      </c>
      <c r="CK376" s="164">
        <f t="shared" si="4494"/>
        <v>0</v>
      </c>
      <c r="CL376" s="160">
        <f t="shared" si="4495"/>
        <v>46327</v>
      </c>
      <c r="CM376" s="160">
        <f t="shared" si="4496"/>
        <v>46356</v>
      </c>
      <c r="CN376" s="164">
        <f t="shared" si="4497"/>
        <v>0</v>
      </c>
      <c r="CO376" s="160">
        <f t="shared" si="4498"/>
        <v>46357</v>
      </c>
      <c r="CP376" s="160">
        <f t="shared" si="4499"/>
        <v>46387</v>
      </c>
      <c r="CQ376" s="164">
        <f t="shared" si="4500"/>
        <v>0</v>
      </c>
    </row>
    <row r="377" s="86" customFormat="1" ht="24" customHeight="1" outlineLevel="4" spans="1:95">
      <c r="A377" s="125"/>
      <c r="B377" s="126"/>
      <c r="C377" s="127"/>
      <c r="D377" s="125"/>
      <c r="E377" s="126"/>
      <c r="F377" s="126"/>
      <c r="G377" s="126"/>
      <c r="H377" s="128"/>
      <c r="I377" s="128"/>
      <c r="J377" s="128">
        <f t="shared" si="3853"/>
        <v>0</v>
      </c>
      <c r="K377" s="128">
        <f t="shared" si="4501"/>
        <v>4</v>
      </c>
      <c r="L377" s="153"/>
      <c r="M377" s="154">
        <f>IFERROR(VLOOKUP($L377,'2-2 引出数据_合同数据仓库'!$B$2:$BP$10000,3,FALSE),0)</f>
        <v>0</v>
      </c>
      <c r="N377" s="128"/>
      <c r="O377" s="154">
        <f>IFERROR(VLOOKUP((LEFT(VLOOKUP($L377,'2-2 引出数据_合同数据仓库'!$B$2:$BP$10000,64,FALSE),15)&amp;(RIGHT(VLOOKUP($L377,'2-2 引出数据_合同数据仓库'!$B$2:$BP$10000,64,FALSE),4)+1)),'2-2 引出数据_合同数据仓库'!$B$2:$BP$10000,3,FALSE),0)</f>
        <v>0</v>
      </c>
      <c r="P377" s="128"/>
      <c r="Q377" s="128">
        <f>IFERROR(VLOOKUP($L377,'2-2 引出数据_合同数据仓库'!$B$2:$BP$10000,28,FALSE),0)</f>
        <v>0</v>
      </c>
      <c r="R377" s="128">
        <f>IFERROR(VLOOKUP($L377,'2-2 引出数据_合同数据仓库'!$B$2:$BP$10000,29,FALSE),0)</f>
        <v>0</v>
      </c>
      <c r="S377" s="128">
        <f>IFERROR(VLOOKUP($L377,'2-2 引出数据_合同数据仓库'!$B$2:$BP$10000,4,FALSE),0)</f>
        <v>0</v>
      </c>
      <c r="T377" s="128"/>
      <c r="U377" s="128">
        <f>IFERROR(VLOOKUP($L377,'2-2 引出数据_合同数据仓库'!$B$2:$BP$10000,15,FALSE),0)</f>
        <v>0</v>
      </c>
      <c r="V377" s="128">
        <f t="shared" si="4430"/>
        <v>0</v>
      </c>
      <c r="W377" s="128"/>
      <c r="X377" s="160">
        <v>45658</v>
      </c>
      <c r="Y377" s="160">
        <f t="shared" si="4431"/>
        <v>45688</v>
      </c>
      <c r="Z377" s="164">
        <f t="shared" si="4432"/>
        <v>0</v>
      </c>
      <c r="AA377" s="160">
        <f t="shared" si="4433"/>
        <v>45689</v>
      </c>
      <c r="AB377" s="160">
        <f t="shared" si="4434"/>
        <v>45716</v>
      </c>
      <c r="AC377" s="164">
        <f t="shared" si="4435"/>
        <v>0</v>
      </c>
      <c r="AD377" s="160">
        <f t="shared" si="4436"/>
        <v>45717</v>
      </c>
      <c r="AE377" s="160">
        <f t="shared" si="4437"/>
        <v>45747</v>
      </c>
      <c r="AF377" s="164">
        <f t="shared" si="4438"/>
        <v>0</v>
      </c>
      <c r="AG377" s="160">
        <f t="shared" si="4439"/>
        <v>45748</v>
      </c>
      <c r="AH377" s="160">
        <f t="shared" si="4440"/>
        <v>45777</v>
      </c>
      <c r="AI377" s="164">
        <f t="shared" si="4441"/>
        <v>0</v>
      </c>
      <c r="AJ377" s="160">
        <f t="shared" si="4442"/>
        <v>45778</v>
      </c>
      <c r="AK377" s="160">
        <f t="shared" si="4443"/>
        <v>45808</v>
      </c>
      <c r="AL377" s="164">
        <f t="shared" si="4444"/>
        <v>0</v>
      </c>
      <c r="AM377" s="160">
        <f t="shared" si="4445"/>
        <v>45809</v>
      </c>
      <c r="AN377" s="160">
        <f t="shared" si="4446"/>
        <v>45838</v>
      </c>
      <c r="AO377" s="164">
        <f t="shared" si="4447"/>
        <v>0</v>
      </c>
      <c r="AP377" s="160">
        <f t="shared" si="4448"/>
        <v>45839</v>
      </c>
      <c r="AQ377" s="160">
        <f t="shared" si="4449"/>
        <v>45869</v>
      </c>
      <c r="AR377" s="164">
        <f t="shared" si="4450"/>
        <v>0</v>
      </c>
      <c r="AS377" s="160">
        <f t="shared" si="4451"/>
        <v>45870</v>
      </c>
      <c r="AT377" s="160">
        <f t="shared" si="4452"/>
        <v>45900</v>
      </c>
      <c r="AU377" s="164">
        <f t="shared" si="4453"/>
        <v>0</v>
      </c>
      <c r="AV377" s="160">
        <f t="shared" si="4454"/>
        <v>45901</v>
      </c>
      <c r="AW377" s="160">
        <f t="shared" si="4455"/>
        <v>45930</v>
      </c>
      <c r="AX377" s="164">
        <f t="shared" si="4456"/>
        <v>0</v>
      </c>
      <c r="AY377" s="160">
        <f t="shared" si="4457"/>
        <v>45931</v>
      </c>
      <c r="AZ377" s="160">
        <f t="shared" si="4458"/>
        <v>45961</v>
      </c>
      <c r="BA377" s="164">
        <f t="shared" si="4459"/>
        <v>0</v>
      </c>
      <c r="BB377" s="160">
        <f t="shared" si="4460"/>
        <v>45962</v>
      </c>
      <c r="BC377" s="160">
        <f t="shared" si="4461"/>
        <v>45991</v>
      </c>
      <c r="BD377" s="164">
        <f t="shared" si="4462"/>
        <v>0</v>
      </c>
      <c r="BE377" s="160">
        <f t="shared" si="4463"/>
        <v>45992</v>
      </c>
      <c r="BF377" s="160">
        <f t="shared" si="4464"/>
        <v>46022</v>
      </c>
      <c r="BG377" s="164">
        <f t="shared" si="4465"/>
        <v>0</v>
      </c>
      <c r="BH377" s="160">
        <v>46023</v>
      </c>
      <c r="BI377" s="160">
        <f t="shared" si="4466"/>
        <v>46053</v>
      </c>
      <c r="BJ377" s="164">
        <f t="shared" si="4467"/>
        <v>0</v>
      </c>
      <c r="BK377" s="160">
        <f t="shared" si="4468"/>
        <v>46054</v>
      </c>
      <c r="BL377" s="160">
        <f t="shared" si="4469"/>
        <v>46081</v>
      </c>
      <c r="BM377" s="164">
        <f t="shared" si="4470"/>
        <v>0</v>
      </c>
      <c r="BN377" s="160">
        <f t="shared" si="4471"/>
        <v>46082</v>
      </c>
      <c r="BO377" s="160">
        <f t="shared" si="4472"/>
        <v>46112</v>
      </c>
      <c r="BP377" s="164">
        <f t="shared" si="4473"/>
        <v>0</v>
      </c>
      <c r="BQ377" s="160">
        <f t="shared" si="4474"/>
        <v>46113</v>
      </c>
      <c r="BR377" s="160">
        <f t="shared" si="4475"/>
        <v>46142</v>
      </c>
      <c r="BS377" s="164">
        <f t="shared" si="4476"/>
        <v>0</v>
      </c>
      <c r="BT377" s="160">
        <f t="shared" si="4477"/>
        <v>46143</v>
      </c>
      <c r="BU377" s="160">
        <f t="shared" si="4478"/>
        <v>46173</v>
      </c>
      <c r="BV377" s="164">
        <f t="shared" si="4479"/>
        <v>0</v>
      </c>
      <c r="BW377" s="160">
        <f t="shared" si="4480"/>
        <v>46174</v>
      </c>
      <c r="BX377" s="160">
        <f t="shared" si="4481"/>
        <v>46203</v>
      </c>
      <c r="BY377" s="164">
        <f t="shared" si="4482"/>
        <v>0</v>
      </c>
      <c r="BZ377" s="160">
        <f t="shared" si="4483"/>
        <v>46204</v>
      </c>
      <c r="CA377" s="160">
        <f t="shared" si="4484"/>
        <v>46234</v>
      </c>
      <c r="CB377" s="164">
        <f t="shared" si="4485"/>
        <v>0</v>
      </c>
      <c r="CC377" s="160">
        <f t="shared" si="4486"/>
        <v>46235</v>
      </c>
      <c r="CD377" s="160">
        <f t="shared" si="4487"/>
        <v>46265</v>
      </c>
      <c r="CE377" s="164">
        <f t="shared" si="4488"/>
        <v>0</v>
      </c>
      <c r="CF377" s="160">
        <f t="shared" si="4489"/>
        <v>46266</v>
      </c>
      <c r="CG377" s="160">
        <f t="shared" si="4490"/>
        <v>46295</v>
      </c>
      <c r="CH377" s="164">
        <f t="shared" si="4491"/>
        <v>0</v>
      </c>
      <c r="CI377" s="160">
        <f t="shared" si="4492"/>
        <v>46296</v>
      </c>
      <c r="CJ377" s="160">
        <f t="shared" si="4493"/>
        <v>46326</v>
      </c>
      <c r="CK377" s="164">
        <f t="shared" si="4494"/>
        <v>0</v>
      </c>
      <c r="CL377" s="160">
        <f t="shared" si="4495"/>
        <v>46327</v>
      </c>
      <c r="CM377" s="160">
        <f t="shared" si="4496"/>
        <v>46356</v>
      </c>
      <c r="CN377" s="164">
        <f t="shared" si="4497"/>
        <v>0</v>
      </c>
      <c r="CO377" s="160">
        <f t="shared" si="4498"/>
        <v>46357</v>
      </c>
      <c r="CP377" s="160">
        <f t="shared" si="4499"/>
        <v>46387</v>
      </c>
      <c r="CQ377" s="164">
        <f t="shared" si="4500"/>
        <v>0</v>
      </c>
    </row>
    <row r="378" s="86" customFormat="1" ht="24" customHeight="1" outlineLevel="4" spans="1:95">
      <c r="A378" s="129" t="s">
        <v>2806</v>
      </c>
      <c r="B378" s="130"/>
      <c r="C378" s="130"/>
      <c r="D378" s="130"/>
      <c r="E378" s="130"/>
      <c r="F378" s="130"/>
      <c r="G378" s="131"/>
      <c r="H378" s="132"/>
      <c r="I378" s="132"/>
      <c r="J378" s="132"/>
      <c r="K378" s="132"/>
      <c r="L378" s="155"/>
      <c r="M378" s="155"/>
      <c r="N378" s="132"/>
      <c r="O378" s="132"/>
      <c r="P378" s="132"/>
      <c r="Q378" s="132"/>
      <c r="R378" s="132"/>
      <c r="S378" s="132"/>
      <c r="T378" s="132"/>
      <c r="U378" s="132"/>
      <c r="V378" s="132"/>
      <c r="W378" s="132"/>
      <c r="X378" s="132"/>
      <c r="Y378" s="132"/>
      <c r="Z378" s="132"/>
      <c r="AA378" s="132"/>
      <c r="AB378" s="132"/>
      <c r="AC378" s="132"/>
      <c r="AD378" s="132"/>
      <c r="AE378" s="132"/>
      <c r="AF378" s="132"/>
      <c r="AG378" s="132"/>
      <c r="AH378" s="132"/>
      <c r="AI378" s="132"/>
      <c r="AJ378" s="132"/>
      <c r="AK378" s="132"/>
      <c r="AL378" s="132"/>
      <c r="AM378" s="132"/>
      <c r="AN378" s="132"/>
      <c r="AO378" s="132"/>
      <c r="AP378" s="132"/>
      <c r="AQ378" s="132"/>
      <c r="AR378" s="132"/>
      <c r="AS378" s="132"/>
      <c r="AT378" s="132"/>
      <c r="AU378" s="132"/>
      <c r="AV378" s="132"/>
      <c r="AW378" s="132"/>
      <c r="AX378" s="132"/>
      <c r="AY378" s="132"/>
      <c r="AZ378" s="132"/>
      <c r="BA378" s="132"/>
      <c r="BB378" s="132"/>
      <c r="BC378" s="132"/>
      <c r="BD378" s="132"/>
      <c r="BE378" s="132"/>
      <c r="BF378" s="132"/>
      <c r="BG378" s="132"/>
      <c r="BH378" s="132"/>
      <c r="BI378" s="132"/>
      <c r="BJ378" s="132"/>
      <c r="BK378" s="132"/>
      <c r="BL378" s="132"/>
      <c r="BM378" s="132"/>
      <c r="BN378" s="132"/>
      <c r="BO378" s="132"/>
      <c r="BP378" s="132"/>
      <c r="BQ378" s="132"/>
      <c r="BR378" s="132"/>
      <c r="BS378" s="132"/>
      <c r="BT378" s="132"/>
      <c r="BU378" s="132"/>
      <c r="BV378" s="132"/>
      <c r="BW378" s="132"/>
      <c r="BX378" s="132"/>
      <c r="BY378" s="132"/>
      <c r="BZ378" s="132"/>
      <c r="CA378" s="132"/>
      <c r="CB378" s="132"/>
      <c r="CC378" s="132"/>
      <c r="CD378" s="132"/>
      <c r="CE378" s="132"/>
      <c r="CF378" s="132"/>
      <c r="CG378" s="132"/>
      <c r="CH378" s="132"/>
      <c r="CI378" s="132"/>
      <c r="CJ378" s="132"/>
      <c r="CK378" s="132"/>
      <c r="CL378" s="132"/>
      <c r="CM378" s="132"/>
      <c r="CN378" s="132"/>
      <c r="CO378" s="132"/>
      <c r="CP378" s="132"/>
      <c r="CQ378" s="132"/>
    </row>
    <row r="379" ht="24" customHeight="1" outlineLevel="3" spans="1:95">
      <c r="A379" s="121"/>
      <c r="B379" s="122" t="s">
        <v>784</v>
      </c>
      <c r="C379" s="123" t="s">
        <v>1344</v>
      </c>
      <c r="D379" s="121" t="s">
        <v>1345</v>
      </c>
      <c r="E379" s="122" t="s">
        <v>1346</v>
      </c>
      <c r="F379" s="122"/>
      <c r="G379" s="122" t="s">
        <v>928</v>
      </c>
      <c r="H379" s="124">
        <f>X379+AA379+AD379+AG379+AJ379+AM379+AP379+AS379+AV379+AY379+BB379+BE379</f>
        <v>0</v>
      </c>
      <c r="I379" s="124">
        <f>Y379+AB379+AE379+AH379+AK379+AN379+AQ379+AT379+AW379+AZ379+BC379+BF379</f>
        <v>0</v>
      </c>
      <c r="J379" s="124">
        <f t="shared" si="3853"/>
        <v>0</v>
      </c>
      <c r="K379" s="124"/>
      <c r="L379" s="152"/>
      <c r="M379" s="152"/>
      <c r="N379" s="124"/>
      <c r="O379" s="124"/>
      <c r="P379" s="124"/>
      <c r="Q379" s="124"/>
      <c r="R379" s="124"/>
      <c r="S379" s="124"/>
      <c r="T379" s="124"/>
      <c r="U379" s="124"/>
      <c r="V379" s="124"/>
      <c r="W379" s="124"/>
      <c r="X379" s="124">
        <f>VLOOKUP($C379,'1 预算编制表单'!$C:$BJ,27,FALSE)</f>
        <v>0</v>
      </c>
      <c r="Y379" s="124">
        <f>X379-Z379</f>
        <v>0</v>
      </c>
      <c r="Z379" s="124">
        <f>SUM(Z380:Z384)</f>
        <v>0</v>
      </c>
      <c r="AA379" s="124">
        <f>VLOOKUP($C379,'1 预算编制表单'!$C:$BJ,30,FALSE)</f>
        <v>0</v>
      </c>
      <c r="AB379" s="124">
        <f>AA379-AC379</f>
        <v>0</v>
      </c>
      <c r="AC379" s="124">
        <f>SUM(AC380:AC384)</f>
        <v>0</v>
      </c>
      <c r="AD379" s="124">
        <f>VLOOKUP($C379,'1 预算编制表单'!$C:$BJ,33,FALSE)</f>
        <v>0</v>
      </c>
      <c r="AE379" s="124">
        <f>AD379-AF379</f>
        <v>0</v>
      </c>
      <c r="AF379" s="124">
        <f>SUM(AF380:AF384)</f>
        <v>0</v>
      </c>
      <c r="AG379" s="124">
        <f>VLOOKUP($C379,'1 预算编制表单'!$C:$BJ,36,FALSE)</f>
        <v>0</v>
      </c>
      <c r="AH379" s="124">
        <f>AG379-AI379</f>
        <v>0</v>
      </c>
      <c r="AI379" s="124">
        <f>SUM(AI380:AI384)</f>
        <v>0</v>
      </c>
      <c r="AJ379" s="124">
        <f>VLOOKUP($C379,'1 预算编制表单'!$C:$BJ,39,FALSE)</f>
        <v>0</v>
      </c>
      <c r="AK379" s="124">
        <f>AJ379-AL379</f>
        <v>0</v>
      </c>
      <c r="AL379" s="124">
        <f>SUM(AL380:AL384)</f>
        <v>0</v>
      </c>
      <c r="AM379" s="124">
        <f>VLOOKUP($C379,'1 预算编制表单'!$C:$BJ,42,FALSE)</f>
        <v>0</v>
      </c>
      <c r="AN379" s="124">
        <f>AM379-AO379</f>
        <v>0</v>
      </c>
      <c r="AO379" s="124">
        <f>SUM(AO380:AO384)</f>
        <v>0</v>
      </c>
      <c r="AP379" s="124">
        <f>VLOOKUP($C379,'1 预算编制表单'!$C:$BJ,45,FALSE)</f>
        <v>0</v>
      </c>
      <c r="AQ379" s="124">
        <f>AP379-AR379</f>
        <v>0</v>
      </c>
      <c r="AR379" s="124">
        <f>SUM(AR380:AR384)</f>
        <v>0</v>
      </c>
      <c r="AS379" s="124">
        <f>VLOOKUP($C379,'1 预算编制表单'!$C:$BJ,48,FALSE)</f>
        <v>0</v>
      </c>
      <c r="AT379" s="124">
        <f>AS379-AU379</f>
        <v>0</v>
      </c>
      <c r="AU379" s="124">
        <f>SUM(AU380:AU384)</f>
        <v>0</v>
      </c>
      <c r="AV379" s="124">
        <f>VLOOKUP($C379,'1 预算编制表单'!$C:$BJ,51,FALSE)</f>
        <v>0</v>
      </c>
      <c r="AW379" s="124">
        <f>AV379-AX379</f>
        <v>0</v>
      </c>
      <c r="AX379" s="124">
        <f>SUM(AX380:AX384)</f>
        <v>0</v>
      </c>
      <c r="AY379" s="124">
        <f>VLOOKUP($C379,'1 预算编制表单'!$C:$BJ,54,FALSE)</f>
        <v>0</v>
      </c>
      <c r="AZ379" s="124">
        <f>AY379-BA379</f>
        <v>0</v>
      </c>
      <c r="BA379" s="124">
        <f>SUM(BA380:BA384)</f>
        <v>0</v>
      </c>
      <c r="BB379" s="124">
        <f>VLOOKUP($C379,'1 预算编制表单'!$C:$BJ,57,FALSE)</f>
        <v>0</v>
      </c>
      <c r="BC379" s="124">
        <f>BB379-BD379</f>
        <v>0</v>
      </c>
      <c r="BD379" s="124">
        <f>SUM(BD380:BD384)</f>
        <v>0</v>
      </c>
      <c r="BE379" s="124">
        <f>VLOOKUP($C379,'1 预算编制表单'!$C:$BJ,60,FALSE)</f>
        <v>0</v>
      </c>
      <c r="BF379" s="124">
        <f>BE379-BG379</f>
        <v>0</v>
      </c>
      <c r="BG379" s="124">
        <f>SUM(BG380:BG384)</f>
        <v>0</v>
      </c>
      <c r="BH379" s="124">
        <f>VLOOKUP($C379,'1 预算编制表单'!$C:$BJ,27,FALSE)</f>
        <v>0</v>
      </c>
      <c r="BI379" s="124">
        <f>BH379-BJ379</f>
        <v>0</v>
      </c>
      <c r="BJ379" s="124">
        <f>SUM(BJ380:BJ384)</f>
        <v>0</v>
      </c>
      <c r="BK379" s="124">
        <f>VLOOKUP($C379,'1 预算编制表单'!$C:$BJ,30,FALSE)</f>
        <v>0</v>
      </c>
      <c r="BL379" s="124">
        <f>BK379-BM379</f>
        <v>0</v>
      </c>
      <c r="BM379" s="124">
        <f>SUM(BM380:BM384)</f>
        <v>0</v>
      </c>
      <c r="BN379" s="124">
        <f>VLOOKUP($C379,'1 预算编制表单'!$C:$BJ,33,FALSE)</f>
        <v>0</v>
      </c>
      <c r="BO379" s="124">
        <f>BN379-BP379</f>
        <v>0</v>
      </c>
      <c r="BP379" s="124">
        <f>SUM(BP380:BP384)</f>
        <v>0</v>
      </c>
      <c r="BQ379" s="124">
        <f>VLOOKUP($C379,'1 预算编制表单'!$C:$BJ,36,FALSE)</f>
        <v>0</v>
      </c>
      <c r="BR379" s="124">
        <f>BQ379-BS379</f>
        <v>0</v>
      </c>
      <c r="BS379" s="124">
        <f>SUM(BS380:BS384)</f>
        <v>0</v>
      </c>
      <c r="BT379" s="124">
        <f>VLOOKUP($C379,'1 预算编制表单'!$C:$BJ,39,FALSE)</f>
        <v>0</v>
      </c>
      <c r="BU379" s="124">
        <f>BT379-BV379</f>
        <v>0</v>
      </c>
      <c r="BV379" s="124">
        <f>SUM(BV380:BV384)</f>
        <v>0</v>
      </c>
      <c r="BW379" s="124">
        <f>VLOOKUP($C379,'1 预算编制表单'!$C:$BJ,42,FALSE)</f>
        <v>0</v>
      </c>
      <c r="BX379" s="124">
        <f>BW379-BY379</f>
        <v>0</v>
      </c>
      <c r="BY379" s="124">
        <f>SUM(BY380:BY384)</f>
        <v>0</v>
      </c>
      <c r="BZ379" s="124">
        <f>VLOOKUP($C379,'1 预算编制表单'!$C:$BJ,45,FALSE)</f>
        <v>0</v>
      </c>
      <c r="CA379" s="124">
        <f>BZ379-CB379</f>
        <v>0</v>
      </c>
      <c r="CB379" s="124">
        <f>SUM(CB380:CB384)</f>
        <v>0</v>
      </c>
      <c r="CC379" s="124">
        <f>VLOOKUP($C379,'1 预算编制表单'!$C:$BJ,48,FALSE)</f>
        <v>0</v>
      </c>
      <c r="CD379" s="124">
        <f>CC379-CE379</f>
        <v>0</v>
      </c>
      <c r="CE379" s="124">
        <f>SUM(CE380:CE384)</f>
        <v>0</v>
      </c>
      <c r="CF379" s="124">
        <f>VLOOKUP($C379,'1 预算编制表单'!$C:$BJ,51,FALSE)</f>
        <v>0</v>
      </c>
      <c r="CG379" s="124">
        <f>CF379-CH379</f>
        <v>0</v>
      </c>
      <c r="CH379" s="124">
        <f>SUM(CH380:CH384)</f>
        <v>0</v>
      </c>
      <c r="CI379" s="124">
        <f>VLOOKUP($C379,'1 预算编制表单'!$C:$BJ,54,FALSE)</f>
        <v>0</v>
      </c>
      <c r="CJ379" s="124">
        <f>CI379-CK379</f>
        <v>0</v>
      </c>
      <c r="CK379" s="124">
        <f>SUM(CK380:CK384)</f>
        <v>0</v>
      </c>
      <c r="CL379" s="124">
        <f>VLOOKUP($C379,'1 预算编制表单'!$C:$BJ,57,FALSE)</f>
        <v>0</v>
      </c>
      <c r="CM379" s="124">
        <f>CL379-CN379</f>
        <v>0</v>
      </c>
      <c r="CN379" s="124">
        <f>SUM(CN380:CN384)</f>
        <v>0</v>
      </c>
      <c r="CO379" s="124">
        <f>VLOOKUP($C379,'1 预算编制表单'!$C:$BJ,60,FALSE)</f>
        <v>0</v>
      </c>
      <c r="CP379" s="124">
        <f>CO379-CQ379</f>
        <v>0</v>
      </c>
      <c r="CQ379" s="124">
        <f>SUM(CQ380:CQ384)</f>
        <v>0</v>
      </c>
    </row>
    <row r="380" s="86" customFormat="1" ht="24" customHeight="1" outlineLevel="4" spans="1:95">
      <c r="A380" s="125"/>
      <c r="B380" s="126"/>
      <c r="C380" s="127"/>
      <c r="D380" s="125"/>
      <c r="E380" s="126"/>
      <c r="F380" s="126"/>
      <c r="G380" s="126"/>
      <c r="H380" s="128"/>
      <c r="I380" s="128"/>
      <c r="J380" s="128">
        <f t="shared" si="3853"/>
        <v>0</v>
      </c>
      <c r="K380" s="128">
        <v>1</v>
      </c>
      <c r="L380" s="153"/>
      <c r="M380" s="154">
        <f>IFERROR(VLOOKUP($L380,'2-2 引出数据_合同数据仓库'!$B$2:$BP$10000,3,FALSE),0)</f>
        <v>0</v>
      </c>
      <c r="N380" s="128"/>
      <c r="O380" s="154">
        <f>IFERROR(VLOOKUP((LEFT(VLOOKUP($L380,'2-2 引出数据_合同数据仓库'!$B$2:$BP$10000,64,FALSE),15)&amp;(RIGHT(VLOOKUP($L380,'2-2 引出数据_合同数据仓库'!$B$2:$BP$10000,64,FALSE),4)+1)),'2-2 引出数据_合同数据仓库'!$B$2:$BP$10000,3,FALSE),0)</f>
        <v>0</v>
      </c>
      <c r="P380" s="128"/>
      <c r="Q380" s="128">
        <f>IFERROR(VLOOKUP($L380,'2-2 引出数据_合同数据仓库'!$B$2:$BP$10000,28,FALSE),0)</f>
        <v>0</v>
      </c>
      <c r="R380" s="128">
        <f>IFERROR(VLOOKUP($L380,'2-2 引出数据_合同数据仓库'!$B$2:$BP$10000,29,FALSE),0)</f>
        <v>0</v>
      </c>
      <c r="S380" s="128">
        <f>IFERROR(VLOOKUP($L380,'2-2 引出数据_合同数据仓库'!$B$2:$BP$10000,4,FALSE),0)</f>
        <v>0</v>
      </c>
      <c r="T380" s="128"/>
      <c r="U380" s="128">
        <f>IFERROR(VLOOKUP($L380,'2-2 引出数据_合同数据仓库'!$B$2:$BP$10000,15,FALSE),0)</f>
        <v>0</v>
      </c>
      <c r="V380" s="128">
        <f t="shared" ref="V380:V383" si="4502">U380/(S380-R380+1)*365</f>
        <v>0</v>
      </c>
      <c r="W380" s="128"/>
      <c r="X380" s="160">
        <v>45658</v>
      </c>
      <c r="Y380" s="160">
        <f t="shared" ref="Y380:Y383" si="4503">X380+30</f>
        <v>45688</v>
      </c>
      <c r="Z380" s="164">
        <f t="shared" ref="Z380:Z383" si="4504">IFERROR(IF(($R380-Y380)&gt;=0,0,IF(($S380-X380)&lt;0,0,IF(AND(($S380-Y380)&gt;0,(X380-$R380)&gt;0),$V380/365*(Y380-X380+1),IF(AND(($S380-Y380)&lt;=0,(X380-$R380)&gt;0),$V380/365*($S380-X380+1),$V380/365*(Y380-$R380+1))))),0)</f>
        <v>0</v>
      </c>
      <c r="AA380" s="160">
        <f t="shared" ref="AA380:AA383" si="4505">Y380+1</f>
        <v>45689</v>
      </c>
      <c r="AB380" s="160">
        <f t="shared" ref="AB380:AB383" si="4506">AA380+27</f>
        <v>45716</v>
      </c>
      <c r="AC380" s="164">
        <f t="shared" ref="AC380:AC383" si="4507">IFERROR(IF(($R380-AB380)&gt;=0,0,IF(($S380-AA380)&lt;0,0,IF(AND(($S380-AB380)&gt;0,(AA380-$R380)&gt;0),$V380/365*(AB380-AA380+1),IF(AND(($S380-AB380)&lt;=0,(AA380-$R380)&gt;0),$V380/365*($S380-AA380+1),$V380/365*(AB380-$R380+1))))),0)</f>
        <v>0</v>
      </c>
      <c r="AD380" s="160">
        <f t="shared" ref="AD380:AD383" si="4508">AB380+1</f>
        <v>45717</v>
      </c>
      <c r="AE380" s="160">
        <f t="shared" ref="AE380:AE383" si="4509">AD380+30</f>
        <v>45747</v>
      </c>
      <c r="AF380" s="164">
        <f t="shared" ref="AF380:AF383" si="4510">IFERROR(IF(($R380-AE380)&gt;=0,0,IF(($S380-AD380)&lt;0,0,IF(AND(($S380-AE380)&gt;0,(AD380-$R380)&gt;0),$V380/365*(AE380-AD380+1),IF(AND(($S380-AE380)&lt;=0,(AD380-$R380)&gt;0),$V380/365*($S380-AD380+1),$V380/365*(AE380-$R380+1))))),0)</f>
        <v>0</v>
      </c>
      <c r="AG380" s="160">
        <f t="shared" ref="AG380:AG383" si="4511">AE380+1</f>
        <v>45748</v>
      </c>
      <c r="AH380" s="160">
        <f t="shared" ref="AH380:AH383" si="4512">AG380+29</f>
        <v>45777</v>
      </c>
      <c r="AI380" s="164">
        <f t="shared" ref="AI380:AI383" si="4513">IFERROR(IF(($R380-AH380)&gt;=0,0,IF(($S380-AG380)&lt;0,0,IF(AND(($S380-AH380)&gt;0,(AG380-$R380)&gt;0),$V380/365*(AH380-AG380+1),IF(AND(($S380-AH380)&lt;=0,(AG380-$R380)&gt;0),$V380/365*($S380-AG380+1),$V380/365*(AH380-$R380+1))))),0)</f>
        <v>0</v>
      </c>
      <c r="AJ380" s="160">
        <f t="shared" ref="AJ380:AJ383" si="4514">AH380+1</f>
        <v>45778</v>
      </c>
      <c r="AK380" s="160">
        <f t="shared" ref="AK380:AK383" si="4515">AJ380+30</f>
        <v>45808</v>
      </c>
      <c r="AL380" s="164">
        <f t="shared" ref="AL380:AL383" si="4516">IFERROR(IF(($R380-AK380)&gt;=0,0,IF(($S380-AJ380)&lt;0,0,IF(AND(($S380-AK380)&gt;0,(AJ380-$R380)&gt;0),$V380/365*(AK380-AJ380+1),IF(AND(($S380-AK380)&lt;=0,(AJ380-$R380)&gt;0),$V380/365*($S380-AJ380+1),$V380/365*(AK380-$R380+1))))),0)</f>
        <v>0</v>
      </c>
      <c r="AM380" s="160">
        <f t="shared" ref="AM380:AM383" si="4517">AK380+1</f>
        <v>45809</v>
      </c>
      <c r="AN380" s="160">
        <f t="shared" ref="AN380:AN383" si="4518">AM380+29</f>
        <v>45838</v>
      </c>
      <c r="AO380" s="164">
        <f t="shared" ref="AO380:AO383" si="4519">IFERROR(IF(($R380-AN380)&gt;=0,0,IF(($S380-AM380)&lt;0,0,IF(AND(($S380-AN380)&gt;0,(AM380-$R380)&gt;0),$V380/365*(AN380-AM380+1),IF(AND(($S380-AN380)&lt;=0,(AM380-$R380)&gt;0),$V380/365*($S380-AM380+1),$V380/365*(AN380-$R380+1))))),0)</f>
        <v>0</v>
      </c>
      <c r="AP380" s="160">
        <f t="shared" ref="AP380:AP383" si="4520">AN380+1</f>
        <v>45839</v>
      </c>
      <c r="AQ380" s="160">
        <f t="shared" ref="AQ380:AQ383" si="4521">AP380+30</f>
        <v>45869</v>
      </c>
      <c r="AR380" s="164">
        <f t="shared" ref="AR380:AR383" si="4522">IFERROR(IF(($R380-AQ380)&gt;=0,0,IF(($S380-AP380)&lt;0,0,IF(AND(($S380-AQ380)&gt;0,(AP380-$R380)&gt;0),$V380/365*(AQ380-AP380+1),IF(AND(($S380-AQ380)&lt;=0,(AP380-$R380)&gt;0),$V380/365*($S380-AP380+1),$V380/365*(AQ380-$R380+1))))),0)</f>
        <v>0</v>
      </c>
      <c r="AS380" s="160">
        <f t="shared" ref="AS380:AS383" si="4523">AQ380+1</f>
        <v>45870</v>
      </c>
      <c r="AT380" s="160">
        <f t="shared" ref="AT380:AT383" si="4524">AS380+30</f>
        <v>45900</v>
      </c>
      <c r="AU380" s="164">
        <f t="shared" ref="AU380:AU383" si="4525">IFERROR(IF(($R380-AT380)&gt;=0,0,IF(($S380-AS380)&lt;0,0,IF(AND(($S380-AT380)&gt;0,(AS380-$R380)&gt;0),$V380/365*(AT380-AS380+1),IF(AND(($S380-AT380)&lt;=0,(AS380-$R380)&gt;0),$V380/365*($S380-AS380+1),$V380/365*(AT380-$R380+1))))),0)</f>
        <v>0</v>
      </c>
      <c r="AV380" s="160">
        <f t="shared" ref="AV380:AV383" si="4526">AT380+1</f>
        <v>45901</v>
      </c>
      <c r="AW380" s="160">
        <f t="shared" ref="AW380:AW383" si="4527">AV380+29</f>
        <v>45930</v>
      </c>
      <c r="AX380" s="164">
        <f t="shared" ref="AX380:AX383" si="4528">IFERROR(IF(($R380-AW380)&gt;=0,0,IF(($S380-AV380)&lt;0,0,IF(AND(($S380-AW380)&gt;0,(AV380-$R380)&gt;0),$V380/365*(AW380-AV380+1),IF(AND(($S380-AW380)&lt;=0,(AV380-$R380)&gt;0),$V380/365*($S380-AV380+1),$V380/365*(AW380-$R380+1))))),0)</f>
        <v>0</v>
      </c>
      <c r="AY380" s="160">
        <f t="shared" ref="AY380:AY383" si="4529">AW380+1</f>
        <v>45931</v>
      </c>
      <c r="AZ380" s="160">
        <f t="shared" ref="AZ380:AZ383" si="4530">AY380+30</f>
        <v>45961</v>
      </c>
      <c r="BA380" s="164">
        <f t="shared" ref="BA380:BA383" si="4531">IFERROR(IF(($R380-AZ380)&gt;=0,0,IF(($S380-AY380)&lt;0,0,IF(AND(($S380-AZ380)&gt;0,(AY380-$R380)&gt;0),$V380/365*(AZ380-AY380+1),IF(AND(($S380-AZ380)&lt;=0,(AY380-$R380)&gt;0),$V380/365*($S380-AY380+1),$V380/365*(AZ380-$R380+1))))),0)</f>
        <v>0</v>
      </c>
      <c r="BB380" s="160">
        <f t="shared" ref="BB380:BB383" si="4532">AZ380+1</f>
        <v>45962</v>
      </c>
      <c r="BC380" s="160">
        <f t="shared" ref="BC380:BC383" si="4533">BB380+29</f>
        <v>45991</v>
      </c>
      <c r="BD380" s="164">
        <f t="shared" ref="BD380:BD383" si="4534">IFERROR(IF(($R380-BC380)&gt;=0,0,IF(($S380-BB380)&lt;0,0,IF(AND(($S380-BC380)&gt;0,(BB380-$R380)&gt;0),$V380/365*(BC380-BB380+1),IF(AND(($S380-BC380)&lt;=0,(BB380-$R380)&gt;0),$V380/365*($S380-BB380+1),$V380/365*(BC380-$R380+1))))),0)</f>
        <v>0</v>
      </c>
      <c r="BE380" s="160">
        <f t="shared" ref="BE380:BE383" si="4535">BC380+1</f>
        <v>45992</v>
      </c>
      <c r="BF380" s="160">
        <f t="shared" ref="BF380:BF383" si="4536">BE380+30</f>
        <v>46022</v>
      </c>
      <c r="BG380" s="164">
        <f t="shared" ref="BG380:BG383" si="4537">IFERROR(IF(($R380-BF380)&gt;=0,0,IF(($S380-BE380)&lt;0,0,IF(AND(($S380-BF380)&gt;0,(BE380-$R380)&gt;0),$V380/365*(BF380-BE380+1),IF(AND(($S380-BF380)&lt;=0,(BE380-$R380)&gt;0),$V380/365*($S380-BE380+1),$V380/365*(BF380-$R380+1))))),0)</f>
        <v>0</v>
      </c>
      <c r="BH380" s="160">
        <v>46023</v>
      </c>
      <c r="BI380" s="160">
        <f t="shared" ref="BI380:BI383" si="4538">BH380+30</f>
        <v>46053</v>
      </c>
      <c r="BJ380" s="164">
        <f t="shared" ref="BJ380:BJ383" si="4539">IFERROR(IF(($R380-BI380)&gt;=0,0,IF(($S380-BH380)&lt;0,0,IF(AND(($S380-BI380)&gt;0,(BH380-$R380)&gt;0),$V380/365*(BI380-BH380+1),IF(AND(($S380-BI380)&lt;=0,(BH380-$R380)&gt;0),$V380/365*($S380-BH380+1),$V380/365*(BI380-$R380+1))))),0)</f>
        <v>0</v>
      </c>
      <c r="BK380" s="160">
        <f t="shared" ref="BK380:BK383" si="4540">BI380+1</f>
        <v>46054</v>
      </c>
      <c r="BL380" s="160">
        <f t="shared" ref="BL380:BL383" si="4541">BK380+27</f>
        <v>46081</v>
      </c>
      <c r="BM380" s="164">
        <f t="shared" ref="BM380:BM383" si="4542">IFERROR(IF(($R380-BL380)&gt;=0,0,IF(($S380-BK380)&lt;0,0,IF(AND(($S380-BL380)&gt;0,(BK380-$R380)&gt;0),$V380/365*(BL380-BK380+1),IF(AND(($S380-BL380)&lt;=0,(BK380-$R380)&gt;0),$V380/365*($S380-BK380+1),$V380/365*(BL380-$R380+1))))),0)</f>
        <v>0</v>
      </c>
      <c r="BN380" s="160">
        <f t="shared" ref="BN380:BN383" si="4543">BL380+1</f>
        <v>46082</v>
      </c>
      <c r="BO380" s="160">
        <f t="shared" ref="BO380:BO383" si="4544">BN380+30</f>
        <v>46112</v>
      </c>
      <c r="BP380" s="164">
        <f t="shared" ref="BP380:BP383" si="4545">IFERROR(IF(($R380-BO380)&gt;=0,0,IF(($S380-BN380)&lt;0,0,IF(AND(($S380-BO380)&gt;0,(BN380-$R380)&gt;0),$V380/365*(BO380-BN380+1),IF(AND(($S380-BO380)&lt;=0,(BN380-$R380)&gt;0),$V380/365*($S380-BN380+1),$V380/365*(BO380-$R380+1))))),0)</f>
        <v>0</v>
      </c>
      <c r="BQ380" s="160">
        <f t="shared" ref="BQ380:BQ383" si="4546">BO380+1</f>
        <v>46113</v>
      </c>
      <c r="BR380" s="160">
        <f t="shared" ref="BR380:BR383" si="4547">BQ380+29</f>
        <v>46142</v>
      </c>
      <c r="BS380" s="164">
        <f t="shared" ref="BS380:BS383" si="4548">IFERROR(IF(($R380-BR380)&gt;=0,0,IF(($S380-BQ380)&lt;0,0,IF(AND(($S380-BR380)&gt;0,(BQ380-$R380)&gt;0),$V380/365*(BR380-BQ380+1),IF(AND(($S380-BR380)&lt;=0,(BQ380-$R380)&gt;0),$V380/365*($S380-BQ380+1),$V380/365*(BR380-$R380+1))))),0)</f>
        <v>0</v>
      </c>
      <c r="BT380" s="160">
        <f t="shared" ref="BT380:BT383" si="4549">BR380+1</f>
        <v>46143</v>
      </c>
      <c r="BU380" s="160">
        <f t="shared" ref="BU380:BU383" si="4550">BT380+30</f>
        <v>46173</v>
      </c>
      <c r="BV380" s="164">
        <f t="shared" ref="BV380:BV383" si="4551">IFERROR(IF(($R380-BU380)&gt;=0,0,IF(($S380-BT380)&lt;0,0,IF(AND(($S380-BU380)&gt;0,(BT380-$R380)&gt;0),$V380/365*(BU380-BT380+1),IF(AND(($S380-BU380)&lt;=0,(BT380-$R380)&gt;0),$V380/365*($S380-BT380+1),$V380/365*(BU380-$R380+1))))),0)</f>
        <v>0</v>
      </c>
      <c r="BW380" s="160">
        <f t="shared" ref="BW380:BW383" si="4552">BU380+1</f>
        <v>46174</v>
      </c>
      <c r="BX380" s="160">
        <f t="shared" ref="BX380:BX383" si="4553">BW380+29</f>
        <v>46203</v>
      </c>
      <c r="BY380" s="164">
        <f t="shared" ref="BY380:BY383" si="4554">IFERROR(IF(($R380-BX380)&gt;=0,0,IF(($S380-BW380)&lt;0,0,IF(AND(($S380-BX380)&gt;0,(BW380-$R380)&gt;0),$V380/365*(BX380-BW380+1),IF(AND(($S380-BX380)&lt;=0,(BW380-$R380)&gt;0),$V380/365*($S380-BW380+1),$V380/365*(BX380-$R380+1))))),0)</f>
        <v>0</v>
      </c>
      <c r="BZ380" s="160">
        <f t="shared" ref="BZ380:BZ383" si="4555">BX380+1</f>
        <v>46204</v>
      </c>
      <c r="CA380" s="160">
        <f t="shared" ref="CA380:CA383" si="4556">BZ380+30</f>
        <v>46234</v>
      </c>
      <c r="CB380" s="164">
        <f t="shared" ref="CB380:CB383" si="4557">IFERROR(IF(($R380-CA380)&gt;=0,0,IF(($S380-BZ380)&lt;0,0,IF(AND(($S380-CA380)&gt;0,(BZ380-$R380)&gt;0),$V380/365*(CA380-BZ380+1),IF(AND(($S380-CA380)&lt;=0,(BZ380-$R380)&gt;0),$V380/365*($S380-BZ380+1),$V380/365*(CA380-$R380+1))))),0)</f>
        <v>0</v>
      </c>
      <c r="CC380" s="160">
        <f t="shared" ref="CC380:CC383" si="4558">CA380+1</f>
        <v>46235</v>
      </c>
      <c r="CD380" s="160">
        <f t="shared" ref="CD380:CD383" si="4559">CC380+30</f>
        <v>46265</v>
      </c>
      <c r="CE380" s="164">
        <f t="shared" ref="CE380:CE383" si="4560">IFERROR(IF(($R380-CD380)&gt;=0,0,IF(($S380-CC380)&lt;0,0,IF(AND(($S380-CD380)&gt;0,(CC380-$R380)&gt;0),$V380/365*(CD380-CC380+1),IF(AND(($S380-CD380)&lt;=0,(CC380-$R380)&gt;0),$V380/365*($S380-CC380+1),$V380/365*(CD380-$R380+1))))),0)</f>
        <v>0</v>
      </c>
      <c r="CF380" s="160">
        <f t="shared" ref="CF380:CF383" si="4561">CD380+1</f>
        <v>46266</v>
      </c>
      <c r="CG380" s="160">
        <f t="shared" ref="CG380:CG383" si="4562">CF380+29</f>
        <v>46295</v>
      </c>
      <c r="CH380" s="164">
        <f t="shared" ref="CH380:CH383" si="4563">IFERROR(IF(($R380-CG380)&gt;=0,0,IF(($S380-CF380)&lt;0,0,IF(AND(($S380-CG380)&gt;0,(CF380-$R380)&gt;0),$V380/365*(CG380-CF380+1),IF(AND(($S380-CG380)&lt;=0,(CF380-$R380)&gt;0),$V380/365*($S380-CF380+1),$V380/365*(CG380-$R380+1))))),0)</f>
        <v>0</v>
      </c>
      <c r="CI380" s="160">
        <f t="shared" ref="CI380:CI383" si="4564">CG380+1</f>
        <v>46296</v>
      </c>
      <c r="CJ380" s="160">
        <f t="shared" ref="CJ380:CJ383" si="4565">CI380+30</f>
        <v>46326</v>
      </c>
      <c r="CK380" s="164">
        <f t="shared" ref="CK380:CK383" si="4566">IFERROR(IF(($R380-CJ380)&gt;=0,0,IF(($S380-CI380)&lt;0,0,IF(AND(($S380-CJ380)&gt;0,(CI380-$R380)&gt;0),$V380/365*(CJ380-CI380+1),IF(AND(($S380-CJ380)&lt;=0,(CI380-$R380)&gt;0),$V380/365*($S380-CI380+1),$V380/365*(CJ380-$R380+1))))),0)</f>
        <v>0</v>
      </c>
      <c r="CL380" s="160">
        <f t="shared" ref="CL380:CL383" si="4567">CJ380+1</f>
        <v>46327</v>
      </c>
      <c r="CM380" s="160">
        <f t="shared" ref="CM380:CM383" si="4568">CL380+29</f>
        <v>46356</v>
      </c>
      <c r="CN380" s="164">
        <f t="shared" ref="CN380:CN383" si="4569">IFERROR(IF(($R380-CM380)&gt;=0,0,IF(($S380-CL380)&lt;0,0,IF(AND(($S380-CM380)&gt;0,(CL380-$R380)&gt;0),$V380/365*(CM380-CL380+1),IF(AND(($S380-CM380)&lt;=0,(CL380-$R380)&gt;0),$V380/365*($S380-CL380+1),$V380/365*(CM380-$R380+1))))),0)</f>
        <v>0</v>
      </c>
      <c r="CO380" s="160">
        <f t="shared" ref="CO380:CO383" si="4570">CM380+1</f>
        <v>46357</v>
      </c>
      <c r="CP380" s="160">
        <f t="shared" ref="CP380:CP383" si="4571">CO380+30</f>
        <v>46387</v>
      </c>
      <c r="CQ380" s="164">
        <f t="shared" ref="CQ380:CQ383" si="4572">IFERROR(IF(($R380-CP380)&gt;=0,0,IF(($S380-CO380)&lt;0,0,IF(AND(($S380-CP380)&gt;0,(CO380-$R380)&gt;0),$V380/365*(CP380-CO380+1),IF(AND(($S380-CP380)&lt;=0,(CO380-$R380)&gt;0),$V380/365*($S380-CO380+1),$V380/365*(CP380-$R380+1))))),0)</f>
        <v>0</v>
      </c>
    </row>
    <row r="381" s="86" customFormat="1" ht="24" customHeight="1" outlineLevel="4" spans="1:95">
      <c r="A381" s="125"/>
      <c r="B381" s="126"/>
      <c r="C381" s="127"/>
      <c r="D381" s="125"/>
      <c r="E381" s="126"/>
      <c r="F381" s="126"/>
      <c r="G381" s="126"/>
      <c r="H381" s="128"/>
      <c r="I381" s="128"/>
      <c r="J381" s="128">
        <f t="shared" si="3853"/>
        <v>0</v>
      </c>
      <c r="K381" s="128">
        <f t="shared" ref="K381:K383" si="4573">K380+1</f>
        <v>2</v>
      </c>
      <c r="L381" s="153"/>
      <c r="M381" s="154">
        <f>IFERROR(VLOOKUP($L381,'2-2 引出数据_合同数据仓库'!$B$2:$BP$10000,3,FALSE),0)</f>
        <v>0</v>
      </c>
      <c r="N381" s="128"/>
      <c r="O381" s="154">
        <f>IFERROR(VLOOKUP((LEFT(VLOOKUP($L381,'2-2 引出数据_合同数据仓库'!$B$2:$BP$10000,64,FALSE),15)&amp;(RIGHT(VLOOKUP($L381,'2-2 引出数据_合同数据仓库'!$B$2:$BP$10000,64,FALSE),4)+1)),'2-2 引出数据_合同数据仓库'!$B$2:$BP$10000,3,FALSE),0)</f>
        <v>0</v>
      </c>
      <c r="P381" s="128"/>
      <c r="Q381" s="128">
        <f>IFERROR(VLOOKUP($L381,'2-2 引出数据_合同数据仓库'!$B$2:$BP$10000,28,FALSE),0)</f>
        <v>0</v>
      </c>
      <c r="R381" s="128">
        <f>IFERROR(VLOOKUP($L381,'2-2 引出数据_合同数据仓库'!$B$2:$BP$10000,29,FALSE),0)</f>
        <v>0</v>
      </c>
      <c r="S381" s="128">
        <f>IFERROR(VLOOKUP($L381,'2-2 引出数据_合同数据仓库'!$B$2:$BP$10000,4,FALSE),0)</f>
        <v>0</v>
      </c>
      <c r="T381" s="128"/>
      <c r="U381" s="128">
        <f>IFERROR(VLOOKUP($L381,'2-2 引出数据_合同数据仓库'!$B$2:$BP$10000,15,FALSE),0)</f>
        <v>0</v>
      </c>
      <c r="V381" s="128">
        <f t="shared" si="4502"/>
        <v>0</v>
      </c>
      <c r="W381" s="128"/>
      <c r="X381" s="160">
        <v>45658</v>
      </c>
      <c r="Y381" s="160">
        <f t="shared" si="4503"/>
        <v>45688</v>
      </c>
      <c r="Z381" s="164">
        <f t="shared" si="4504"/>
        <v>0</v>
      </c>
      <c r="AA381" s="160">
        <f t="shared" si="4505"/>
        <v>45689</v>
      </c>
      <c r="AB381" s="160">
        <f t="shared" si="4506"/>
        <v>45716</v>
      </c>
      <c r="AC381" s="164">
        <f t="shared" si="4507"/>
        <v>0</v>
      </c>
      <c r="AD381" s="160">
        <f t="shared" si="4508"/>
        <v>45717</v>
      </c>
      <c r="AE381" s="160">
        <f t="shared" si="4509"/>
        <v>45747</v>
      </c>
      <c r="AF381" s="164">
        <f t="shared" si="4510"/>
        <v>0</v>
      </c>
      <c r="AG381" s="160">
        <f t="shared" si="4511"/>
        <v>45748</v>
      </c>
      <c r="AH381" s="160">
        <f t="shared" si="4512"/>
        <v>45777</v>
      </c>
      <c r="AI381" s="164">
        <f t="shared" si="4513"/>
        <v>0</v>
      </c>
      <c r="AJ381" s="160">
        <f t="shared" si="4514"/>
        <v>45778</v>
      </c>
      <c r="AK381" s="160">
        <f t="shared" si="4515"/>
        <v>45808</v>
      </c>
      <c r="AL381" s="164">
        <f t="shared" si="4516"/>
        <v>0</v>
      </c>
      <c r="AM381" s="160">
        <f t="shared" si="4517"/>
        <v>45809</v>
      </c>
      <c r="AN381" s="160">
        <f t="shared" si="4518"/>
        <v>45838</v>
      </c>
      <c r="AO381" s="164">
        <f t="shared" si="4519"/>
        <v>0</v>
      </c>
      <c r="AP381" s="160">
        <f t="shared" si="4520"/>
        <v>45839</v>
      </c>
      <c r="AQ381" s="160">
        <f t="shared" si="4521"/>
        <v>45869</v>
      </c>
      <c r="AR381" s="164">
        <f t="shared" si="4522"/>
        <v>0</v>
      </c>
      <c r="AS381" s="160">
        <f t="shared" si="4523"/>
        <v>45870</v>
      </c>
      <c r="AT381" s="160">
        <f t="shared" si="4524"/>
        <v>45900</v>
      </c>
      <c r="AU381" s="164">
        <f t="shared" si="4525"/>
        <v>0</v>
      </c>
      <c r="AV381" s="160">
        <f t="shared" si="4526"/>
        <v>45901</v>
      </c>
      <c r="AW381" s="160">
        <f t="shared" si="4527"/>
        <v>45930</v>
      </c>
      <c r="AX381" s="164">
        <f t="shared" si="4528"/>
        <v>0</v>
      </c>
      <c r="AY381" s="160">
        <f t="shared" si="4529"/>
        <v>45931</v>
      </c>
      <c r="AZ381" s="160">
        <f t="shared" si="4530"/>
        <v>45961</v>
      </c>
      <c r="BA381" s="164">
        <f t="shared" si="4531"/>
        <v>0</v>
      </c>
      <c r="BB381" s="160">
        <f t="shared" si="4532"/>
        <v>45962</v>
      </c>
      <c r="BC381" s="160">
        <f t="shared" si="4533"/>
        <v>45991</v>
      </c>
      <c r="BD381" s="164">
        <f t="shared" si="4534"/>
        <v>0</v>
      </c>
      <c r="BE381" s="160">
        <f t="shared" si="4535"/>
        <v>45992</v>
      </c>
      <c r="BF381" s="160">
        <f t="shared" si="4536"/>
        <v>46022</v>
      </c>
      <c r="BG381" s="164">
        <f t="shared" si="4537"/>
        <v>0</v>
      </c>
      <c r="BH381" s="160">
        <v>46023</v>
      </c>
      <c r="BI381" s="160">
        <f t="shared" si="4538"/>
        <v>46053</v>
      </c>
      <c r="BJ381" s="164">
        <f t="shared" si="4539"/>
        <v>0</v>
      </c>
      <c r="BK381" s="160">
        <f t="shared" si="4540"/>
        <v>46054</v>
      </c>
      <c r="BL381" s="160">
        <f t="shared" si="4541"/>
        <v>46081</v>
      </c>
      <c r="BM381" s="164">
        <f t="shared" si="4542"/>
        <v>0</v>
      </c>
      <c r="BN381" s="160">
        <f t="shared" si="4543"/>
        <v>46082</v>
      </c>
      <c r="BO381" s="160">
        <f t="shared" si="4544"/>
        <v>46112</v>
      </c>
      <c r="BP381" s="164">
        <f t="shared" si="4545"/>
        <v>0</v>
      </c>
      <c r="BQ381" s="160">
        <f t="shared" si="4546"/>
        <v>46113</v>
      </c>
      <c r="BR381" s="160">
        <f t="shared" si="4547"/>
        <v>46142</v>
      </c>
      <c r="BS381" s="164">
        <f t="shared" si="4548"/>
        <v>0</v>
      </c>
      <c r="BT381" s="160">
        <f t="shared" si="4549"/>
        <v>46143</v>
      </c>
      <c r="BU381" s="160">
        <f t="shared" si="4550"/>
        <v>46173</v>
      </c>
      <c r="BV381" s="164">
        <f t="shared" si="4551"/>
        <v>0</v>
      </c>
      <c r="BW381" s="160">
        <f t="shared" si="4552"/>
        <v>46174</v>
      </c>
      <c r="BX381" s="160">
        <f t="shared" si="4553"/>
        <v>46203</v>
      </c>
      <c r="BY381" s="164">
        <f t="shared" si="4554"/>
        <v>0</v>
      </c>
      <c r="BZ381" s="160">
        <f t="shared" si="4555"/>
        <v>46204</v>
      </c>
      <c r="CA381" s="160">
        <f t="shared" si="4556"/>
        <v>46234</v>
      </c>
      <c r="CB381" s="164">
        <f t="shared" si="4557"/>
        <v>0</v>
      </c>
      <c r="CC381" s="160">
        <f t="shared" si="4558"/>
        <v>46235</v>
      </c>
      <c r="CD381" s="160">
        <f t="shared" si="4559"/>
        <v>46265</v>
      </c>
      <c r="CE381" s="164">
        <f t="shared" si="4560"/>
        <v>0</v>
      </c>
      <c r="CF381" s="160">
        <f t="shared" si="4561"/>
        <v>46266</v>
      </c>
      <c r="CG381" s="160">
        <f t="shared" si="4562"/>
        <v>46295</v>
      </c>
      <c r="CH381" s="164">
        <f t="shared" si="4563"/>
        <v>0</v>
      </c>
      <c r="CI381" s="160">
        <f t="shared" si="4564"/>
        <v>46296</v>
      </c>
      <c r="CJ381" s="160">
        <f t="shared" si="4565"/>
        <v>46326</v>
      </c>
      <c r="CK381" s="164">
        <f t="shared" si="4566"/>
        <v>0</v>
      </c>
      <c r="CL381" s="160">
        <f t="shared" si="4567"/>
        <v>46327</v>
      </c>
      <c r="CM381" s="160">
        <f t="shared" si="4568"/>
        <v>46356</v>
      </c>
      <c r="CN381" s="164">
        <f t="shared" si="4569"/>
        <v>0</v>
      </c>
      <c r="CO381" s="160">
        <f t="shared" si="4570"/>
        <v>46357</v>
      </c>
      <c r="CP381" s="160">
        <f t="shared" si="4571"/>
        <v>46387</v>
      </c>
      <c r="CQ381" s="164">
        <f t="shared" si="4572"/>
        <v>0</v>
      </c>
    </row>
    <row r="382" s="86" customFormat="1" ht="24" customHeight="1" outlineLevel="4" spans="1:95">
      <c r="A382" s="125"/>
      <c r="B382" s="126"/>
      <c r="C382" s="127"/>
      <c r="D382" s="125"/>
      <c r="E382" s="126"/>
      <c r="F382" s="126"/>
      <c r="G382" s="126"/>
      <c r="H382" s="128"/>
      <c r="I382" s="128"/>
      <c r="J382" s="128">
        <f t="shared" si="3853"/>
        <v>0</v>
      </c>
      <c r="K382" s="128">
        <f t="shared" si="4573"/>
        <v>3</v>
      </c>
      <c r="L382" s="153"/>
      <c r="M382" s="154">
        <f>IFERROR(VLOOKUP($L382,'2-2 引出数据_合同数据仓库'!$B$2:$BP$10000,3,FALSE),0)</f>
        <v>0</v>
      </c>
      <c r="N382" s="128"/>
      <c r="O382" s="154">
        <f>IFERROR(VLOOKUP((LEFT(VLOOKUP($L382,'2-2 引出数据_合同数据仓库'!$B$2:$BP$10000,64,FALSE),15)&amp;(RIGHT(VLOOKUP($L382,'2-2 引出数据_合同数据仓库'!$B$2:$BP$10000,64,FALSE),4)+1)),'2-2 引出数据_合同数据仓库'!$B$2:$BP$10000,3,FALSE),0)</f>
        <v>0</v>
      </c>
      <c r="P382" s="128"/>
      <c r="Q382" s="128">
        <f>IFERROR(VLOOKUP($L382,'2-2 引出数据_合同数据仓库'!$B$2:$BP$10000,28,FALSE),0)</f>
        <v>0</v>
      </c>
      <c r="R382" s="128">
        <f>IFERROR(VLOOKUP($L382,'2-2 引出数据_合同数据仓库'!$B$2:$BP$10000,29,FALSE),0)</f>
        <v>0</v>
      </c>
      <c r="S382" s="128">
        <f>IFERROR(VLOOKUP($L382,'2-2 引出数据_合同数据仓库'!$B$2:$BP$10000,4,FALSE),0)</f>
        <v>0</v>
      </c>
      <c r="T382" s="128"/>
      <c r="U382" s="128">
        <f>IFERROR(VLOOKUP($L382,'2-2 引出数据_合同数据仓库'!$B$2:$BP$10000,15,FALSE),0)</f>
        <v>0</v>
      </c>
      <c r="V382" s="128">
        <f t="shared" si="4502"/>
        <v>0</v>
      </c>
      <c r="W382" s="128"/>
      <c r="X382" s="160">
        <v>45658</v>
      </c>
      <c r="Y382" s="160">
        <f t="shared" si="4503"/>
        <v>45688</v>
      </c>
      <c r="Z382" s="164">
        <f t="shared" si="4504"/>
        <v>0</v>
      </c>
      <c r="AA382" s="160">
        <f t="shared" si="4505"/>
        <v>45689</v>
      </c>
      <c r="AB382" s="160">
        <f t="shared" si="4506"/>
        <v>45716</v>
      </c>
      <c r="AC382" s="164">
        <f t="shared" si="4507"/>
        <v>0</v>
      </c>
      <c r="AD382" s="160">
        <f t="shared" si="4508"/>
        <v>45717</v>
      </c>
      <c r="AE382" s="160">
        <f t="shared" si="4509"/>
        <v>45747</v>
      </c>
      <c r="AF382" s="164">
        <f t="shared" si="4510"/>
        <v>0</v>
      </c>
      <c r="AG382" s="160">
        <f t="shared" si="4511"/>
        <v>45748</v>
      </c>
      <c r="AH382" s="160">
        <f t="shared" si="4512"/>
        <v>45777</v>
      </c>
      <c r="AI382" s="164">
        <f t="shared" si="4513"/>
        <v>0</v>
      </c>
      <c r="AJ382" s="160">
        <f t="shared" si="4514"/>
        <v>45778</v>
      </c>
      <c r="AK382" s="160">
        <f t="shared" si="4515"/>
        <v>45808</v>
      </c>
      <c r="AL382" s="164">
        <f t="shared" si="4516"/>
        <v>0</v>
      </c>
      <c r="AM382" s="160">
        <f t="shared" si="4517"/>
        <v>45809</v>
      </c>
      <c r="AN382" s="160">
        <f t="shared" si="4518"/>
        <v>45838</v>
      </c>
      <c r="AO382" s="164">
        <f t="shared" si="4519"/>
        <v>0</v>
      </c>
      <c r="AP382" s="160">
        <f t="shared" si="4520"/>
        <v>45839</v>
      </c>
      <c r="AQ382" s="160">
        <f t="shared" si="4521"/>
        <v>45869</v>
      </c>
      <c r="AR382" s="164">
        <f t="shared" si="4522"/>
        <v>0</v>
      </c>
      <c r="AS382" s="160">
        <f t="shared" si="4523"/>
        <v>45870</v>
      </c>
      <c r="AT382" s="160">
        <f t="shared" si="4524"/>
        <v>45900</v>
      </c>
      <c r="AU382" s="164">
        <f t="shared" si="4525"/>
        <v>0</v>
      </c>
      <c r="AV382" s="160">
        <f t="shared" si="4526"/>
        <v>45901</v>
      </c>
      <c r="AW382" s="160">
        <f t="shared" si="4527"/>
        <v>45930</v>
      </c>
      <c r="AX382" s="164">
        <f t="shared" si="4528"/>
        <v>0</v>
      </c>
      <c r="AY382" s="160">
        <f t="shared" si="4529"/>
        <v>45931</v>
      </c>
      <c r="AZ382" s="160">
        <f t="shared" si="4530"/>
        <v>45961</v>
      </c>
      <c r="BA382" s="164">
        <f t="shared" si="4531"/>
        <v>0</v>
      </c>
      <c r="BB382" s="160">
        <f t="shared" si="4532"/>
        <v>45962</v>
      </c>
      <c r="BC382" s="160">
        <f t="shared" si="4533"/>
        <v>45991</v>
      </c>
      <c r="BD382" s="164">
        <f t="shared" si="4534"/>
        <v>0</v>
      </c>
      <c r="BE382" s="160">
        <f t="shared" si="4535"/>
        <v>45992</v>
      </c>
      <c r="BF382" s="160">
        <f t="shared" si="4536"/>
        <v>46022</v>
      </c>
      <c r="BG382" s="164">
        <f t="shared" si="4537"/>
        <v>0</v>
      </c>
      <c r="BH382" s="160">
        <v>46023</v>
      </c>
      <c r="BI382" s="160">
        <f t="shared" si="4538"/>
        <v>46053</v>
      </c>
      <c r="BJ382" s="164">
        <f t="shared" si="4539"/>
        <v>0</v>
      </c>
      <c r="BK382" s="160">
        <f t="shared" si="4540"/>
        <v>46054</v>
      </c>
      <c r="BL382" s="160">
        <f t="shared" si="4541"/>
        <v>46081</v>
      </c>
      <c r="BM382" s="164">
        <f t="shared" si="4542"/>
        <v>0</v>
      </c>
      <c r="BN382" s="160">
        <f t="shared" si="4543"/>
        <v>46082</v>
      </c>
      <c r="BO382" s="160">
        <f t="shared" si="4544"/>
        <v>46112</v>
      </c>
      <c r="BP382" s="164">
        <f t="shared" si="4545"/>
        <v>0</v>
      </c>
      <c r="BQ382" s="160">
        <f t="shared" si="4546"/>
        <v>46113</v>
      </c>
      <c r="BR382" s="160">
        <f t="shared" si="4547"/>
        <v>46142</v>
      </c>
      <c r="BS382" s="164">
        <f t="shared" si="4548"/>
        <v>0</v>
      </c>
      <c r="BT382" s="160">
        <f t="shared" si="4549"/>
        <v>46143</v>
      </c>
      <c r="BU382" s="160">
        <f t="shared" si="4550"/>
        <v>46173</v>
      </c>
      <c r="BV382" s="164">
        <f t="shared" si="4551"/>
        <v>0</v>
      </c>
      <c r="BW382" s="160">
        <f t="shared" si="4552"/>
        <v>46174</v>
      </c>
      <c r="BX382" s="160">
        <f t="shared" si="4553"/>
        <v>46203</v>
      </c>
      <c r="BY382" s="164">
        <f t="shared" si="4554"/>
        <v>0</v>
      </c>
      <c r="BZ382" s="160">
        <f t="shared" si="4555"/>
        <v>46204</v>
      </c>
      <c r="CA382" s="160">
        <f t="shared" si="4556"/>
        <v>46234</v>
      </c>
      <c r="CB382" s="164">
        <f t="shared" si="4557"/>
        <v>0</v>
      </c>
      <c r="CC382" s="160">
        <f t="shared" si="4558"/>
        <v>46235</v>
      </c>
      <c r="CD382" s="160">
        <f t="shared" si="4559"/>
        <v>46265</v>
      </c>
      <c r="CE382" s="164">
        <f t="shared" si="4560"/>
        <v>0</v>
      </c>
      <c r="CF382" s="160">
        <f t="shared" si="4561"/>
        <v>46266</v>
      </c>
      <c r="CG382" s="160">
        <f t="shared" si="4562"/>
        <v>46295</v>
      </c>
      <c r="CH382" s="164">
        <f t="shared" si="4563"/>
        <v>0</v>
      </c>
      <c r="CI382" s="160">
        <f t="shared" si="4564"/>
        <v>46296</v>
      </c>
      <c r="CJ382" s="160">
        <f t="shared" si="4565"/>
        <v>46326</v>
      </c>
      <c r="CK382" s="164">
        <f t="shared" si="4566"/>
        <v>0</v>
      </c>
      <c r="CL382" s="160">
        <f t="shared" si="4567"/>
        <v>46327</v>
      </c>
      <c r="CM382" s="160">
        <f t="shared" si="4568"/>
        <v>46356</v>
      </c>
      <c r="CN382" s="164">
        <f t="shared" si="4569"/>
        <v>0</v>
      </c>
      <c r="CO382" s="160">
        <f t="shared" si="4570"/>
        <v>46357</v>
      </c>
      <c r="CP382" s="160">
        <f t="shared" si="4571"/>
        <v>46387</v>
      </c>
      <c r="CQ382" s="164">
        <f t="shared" si="4572"/>
        <v>0</v>
      </c>
    </row>
    <row r="383" s="86" customFormat="1" ht="24" customHeight="1" outlineLevel="4" spans="1:95">
      <c r="A383" s="125"/>
      <c r="B383" s="126"/>
      <c r="C383" s="127"/>
      <c r="D383" s="125"/>
      <c r="E383" s="126"/>
      <c r="F383" s="126"/>
      <c r="G383" s="126"/>
      <c r="H383" s="128"/>
      <c r="I383" s="128"/>
      <c r="J383" s="128">
        <f t="shared" si="3853"/>
        <v>0</v>
      </c>
      <c r="K383" s="128">
        <f t="shared" si="4573"/>
        <v>4</v>
      </c>
      <c r="L383" s="153"/>
      <c r="M383" s="154">
        <f>IFERROR(VLOOKUP($L383,'2-2 引出数据_合同数据仓库'!$B$2:$BP$10000,3,FALSE),0)</f>
        <v>0</v>
      </c>
      <c r="N383" s="128"/>
      <c r="O383" s="154">
        <f>IFERROR(VLOOKUP((LEFT(VLOOKUP($L383,'2-2 引出数据_合同数据仓库'!$B$2:$BP$10000,64,FALSE),15)&amp;(RIGHT(VLOOKUP($L383,'2-2 引出数据_合同数据仓库'!$B$2:$BP$10000,64,FALSE),4)+1)),'2-2 引出数据_合同数据仓库'!$B$2:$BP$10000,3,FALSE),0)</f>
        <v>0</v>
      </c>
      <c r="P383" s="128"/>
      <c r="Q383" s="128">
        <f>IFERROR(VLOOKUP($L383,'2-2 引出数据_合同数据仓库'!$B$2:$BP$10000,28,FALSE),0)</f>
        <v>0</v>
      </c>
      <c r="R383" s="128">
        <f>IFERROR(VLOOKUP($L383,'2-2 引出数据_合同数据仓库'!$B$2:$BP$10000,29,FALSE),0)</f>
        <v>0</v>
      </c>
      <c r="S383" s="128">
        <f>IFERROR(VLOOKUP($L383,'2-2 引出数据_合同数据仓库'!$B$2:$BP$10000,4,FALSE),0)</f>
        <v>0</v>
      </c>
      <c r="T383" s="128"/>
      <c r="U383" s="128">
        <f>IFERROR(VLOOKUP($L383,'2-2 引出数据_合同数据仓库'!$B$2:$BP$10000,15,FALSE),0)</f>
        <v>0</v>
      </c>
      <c r="V383" s="128">
        <f t="shared" si="4502"/>
        <v>0</v>
      </c>
      <c r="W383" s="128"/>
      <c r="X383" s="160">
        <v>45658</v>
      </c>
      <c r="Y383" s="160">
        <f t="shared" si="4503"/>
        <v>45688</v>
      </c>
      <c r="Z383" s="164">
        <f t="shared" si="4504"/>
        <v>0</v>
      </c>
      <c r="AA383" s="160">
        <f t="shared" si="4505"/>
        <v>45689</v>
      </c>
      <c r="AB383" s="160">
        <f t="shared" si="4506"/>
        <v>45716</v>
      </c>
      <c r="AC383" s="164">
        <f t="shared" si="4507"/>
        <v>0</v>
      </c>
      <c r="AD383" s="160">
        <f t="shared" si="4508"/>
        <v>45717</v>
      </c>
      <c r="AE383" s="160">
        <f t="shared" si="4509"/>
        <v>45747</v>
      </c>
      <c r="AF383" s="164">
        <f t="shared" si="4510"/>
        <v>0</v>
      </c>
      <c r="AG383" s="160">
        <f t="shared" si="4511"/>
        <v>45748</v>
      </c>
      <c r="AH383" s="160">
        <f t="shared" si="4512"/>
        <v>45777</v>
      </c>
      <c r="AI383" s="164">
        <f t="shared" si="4513"/>
        <v>0</v>
      </c>
      <c r="AJ383" s="160">
        <f t="shared" si="4514"/>
        <v>45778</v>
      </c>
      <c r="AK383" s="160">
        <f t="shared" si="4515"/>
        <v>45808</v>
      </c>
      <c r="AL383" s="164">
        <f t="shared" si="4516"/>
        <v>0</v>
      </c>
      <c r="AM383" s="160">
        <f t="shared" si="4517"/>
        <v>45809</v>
      </c>
      <c r="AN383" s="160">
        <f t="shared" si="4518"/>
        <v>45838</v>
      </c>
      <c r="AO383" s="164">
        <f t="shared" si="4519"/>
        <v>0</v>
      </c>
      <c r="AP383" s="160">
        <f t="shared" si="4520"/>
        <v>45839</v>
      </c>
      <c r="AQ383" s="160">
        <f t="shared" si="4521"/>
        <v>45869</v>
      </c>
      <c r="AR383" s="164">
        <f t="shared" si="4522"/>
        <v>0</v>
      </c>
      <c r="AS383" s="160">
        <f t="shared" si="4523"/>
        <v>45870</v>
      </c>
      <c r="AT383" s="160">
        <f t="shared" si="4524"/>
        <v>45900</v>
      </c>
      <c r="AU383" s="164">
        <f t="shared" si="4525"/>
        <v>0</v>
      </c>
      <c r="AV383" s="160">
        <f t="shared" si="4526"/>
        <v>45901</v>
      </c>
      <c r="AW383" s="160">
        <f t="shared" si="4527"/>
        <v>45930</v>
      </c>
      <c r="AX383" s="164">
        <f t="shared" si="4528"/>
        <v>0</v>
      </c>
      <c r="AY383" s="160">
        <f t="shared" si="4529"/>
        <v>45931</v>
      </c>
      <c r="AZ383" s="160">
        <f t="shared" si="4530"/>
        <v>45961</v>
      </c>
      <c r="BA383" s="164">
        <f t="shared" si="4531"/>
        <v>0</v>
      </c>
      <c r="BB383" s="160">
        <f t="shared" si="4532"/>
        <v>45962</v>
      </c>
      <c r="BC383" s="160">
        <f t="shared" si="4533"/>
        <v>45991</v>
      </c>
      <c r="BD383" s="164">
        <f t="shared" si="4534"/>
        <v>0</v>
      </c>
      <c r="BE383" s="160">
        <f t="shared" si="4535"/>
        <v>45992</v>
      </c>
      <c r="BF383" s="160">
        <f t="shared" si="4536"/>
        <v>46022</v>
      </c>
      <c r="BG383" s="164">
        <f t="shared" si="4537"/>
        <v>0</v>
      </c>
      <c r="BH383" s="160">
        <v>46023</v>
      </c>
      <c r="BI383" s="160">
        <f t="shared" si="4538"/>
        <v>46053</v>
      </c>
      <c r="BJ383" s="164">
        <f t="shared" si="4539"/>
        <v>0</v>
      </c>
      <c r="BK383" s="160">
        <f t="shared" si="4540"/>
        <v>46054</v>
      </c>
      <c r="BL383" s="160">
        <f t="shared" si="4541"/>
        <v>46081</v>
      </c>
      <c r="BM383" s="164">
        <f t="shared" si="4542"/>
        <v>0</v>
      </c>
      <c r="BN383" s="160">
        <f t="shared" si="4543"/>
        <v>46082</v>
      </c>
      <c r="BO383" s="160">
        <f t="shared" si="4544"/>
        <v>46112</v>
      </c>
      <c r="BP383" s="164">
        <f t="shared" si="4545"/>
        <v>0</v>
      </c>
      <c r="BQ383" s="160">
        <f t="shared" si="4546"/>
        <v>46113</v>
      </c>
      <c r="BR383" s="160">
        <f t="shared" si="4547"/>
        <v>46142</v>
      </c>
      <c r="BS383" s="164">
        <f t="shared" si="4548"/>
        <v>0</v>
      </c>
      <c r="BT383" s="160">
        <f t="shared" si="4549"/>
        <v>46143</v>
      </c>
      <c r="BU383" s="160">
        <f t="shared" si="4550"/>
        <v>46173</v>
      </c>
      <c r="BV383" s="164">
        <f t="shared" si="4551"/>
        <v>0</v>
      </c>
      <c r="BW383" s="160">
        <f t="shared" si="4552"/>
        <v>46174</v>
      </c>
      <c r="BX383" s="160">
        <f t="shared" si="4553"/>
        <v>46203</v>
      </c>
      <c r="BY383" s="164">
        <f t="shared" si="4554"/>
        <v>0</v>
      </c>
      <c r="BZ383" s="160">
        <f t="shared" si="4555"/>
        <v>46204</v>
      </c>
      <c r="CA383" s="160">
        <f t="shared" si="4556"/>
        <v>46234</v>
      </c>
      <c r="CB383" s="164">
        <f t="shared" si="4557"/>
        <v>0</v>
      </c>
      <c r="CC383" s="160">
        <f t="shared" si="4558"/>
        <v>46235</v>
      </c>
      <c r="CD383" s="160">
        <f t="shared" si="4559"/>
        <v>46265</v>
      </c>
      <c r="CE383" s="164">
        <f t="shared" si="4560"/>
        <v>0</v>
      </c>
      <c r="CF383" s="160">
        <f t="shared" si="4561"/>
        <v>46266</v>
      </c>
      <c r="CG383" s="160">
        <f t="shared" si="4562"/>
        <v>46295</v>
      </c>
      <c r="CH383" s="164">
        <f t="shared" si="4563"/>
        <v>0</v>
      </c>
      <c r="CI383" s="160">
        <f t="shared" si="4564"/>
        <v>46296</v>
      </c>
      <c r="CJ383" s="160">
        <f t="shared" si="4565"/>
        <v>46326</v>
      </c>
      <c r="CK383" s="164">
        <f t="shared" si="4566"/>
        <v>0</v>
      </c>
      <c r="CL383" s="160">
        <f t="shared" si="4567"/>
        <v>46327</v>
      </c>
      <c r="CM383" s="160">
        <f t="shared" si="4568"/>
        <v>46356</v>
      </c>
      <c r="CN383" s="164">
        <f t="shared" si="4569"/>
        <v>0</v>
      </c>
      <c r="CO383" s="160">
        <f t="shared" si="4570"/>
        <v>46357</v>
      </c>
      <c r="CP383" s="160">
        <f t="shared" si="4571"/>
        <v>46387</v>
      </c>
      <c r="CQ383" s="164">
        <f t="shared" si="4572"/>
        <v>0</v>
      </c>
    </row>
    <row r="384" s="86" customFormat="1" ht="24" customHeight="1" outlineLevel="4" spans="1:95">
      <c r="A384" s="129" t="s">
        <v>2806</v>
      </c>
      <c r="B384" s="130"/>
      <c r="C384" s="130"/>
      <c r="D384" s="130"/>
      <c r="E384" s="130"/>
      <c r="F384" s="130"/>
      <c r="G384" s="131"/>
      <c r="H384" s="132"/>
      <c r="I384" s="132"/>
      <c r="J384" s="132"/>
      <c r="K384" s="132"/>
      <c r="L384" s="155"/>
      <c r="M384" s="155"/>
      <c r="N384" s="132"/>
      <c r="O384" s="132"/>
      <c r="P384" s="132"/>
      <c r="Q384" s="132"/>
      <c r="R384" s="132"/>
      <c r="S384" s="132"/>
      <c r="T384" s="132"/>
      <c r="U384" s="132"/>
      <c r="V384" s="132"/>
      <c r="W384" s="132"/>
      <c r="X384" s="132"/>
      <c r="Y384" s="132"/>
      <c r="Z384" s="132"/>
      <c r="AA384" s="132"/>
      <c r="AB384" s="132"/>
      <c r="AC384" s="132"/>
      <c r="AD384" s="132"/>
      <c r="AE384" s="132"/>
      <c r="AF384" s="132"/>
      <c r="AG384" s="132"/>
      <c r="AH384" s="132"/>
      <c r="AI384" s="132"/>
      <c r="AJ384" s="132"/>
      <c r="AK384" s="132"/>
      <c r="AL384" s="132"/>
      <c r="AM384" s="132"/>
      <c r="AN384" s="132"/>
      <c r="AO384" s="132"/>
      <c r="AP384" s="132"/>
      <c r="AQ384" s="132"/>
      <c r="AR384" s="132"/>
      <c r="AS384" s="132"/>
      <c r="AT384" s="132"/>
      <c r="AU384" s="132"/>
      <c r="AV384" s="132"/>
      <c r="AW384" s="132"/>
      <c r="AX384" s="132"/>
      <c r="AY384" s="132"/>
      <c r="AZ384" s="132"/>
      <c r="BA384" s="132"/>
      <c r="BB384" s="132"/>
      <c r="BC384" s="132"/>
      <c r="BD384" s="132"/>
      <c r="BE384" s="132"/>
      <c r="BF384" s="132"/>
      <c r="BG384" s="132"/>
      <c r="BH384" s="132"/>
      <c r="BI384" s="132"/>
      <c r="BJ384" s="132"/>
      <c r="BK384" s="132"/>
      <c r="BL384" s="132"/>
      <c r="BM384" s="132"/>
      <c r="BN384" s="132"/>
      <c r="BO384" s="132"/>
      <c r="BP384" s="132"/>
      <c r="BQ384" s="132"/>
      <c r="BR384" s="132"/>
      <c r="BS384" s="132"/>
      <c r="BT384" s="132"/>
      <c r="BU384" s="132"/>
      <c r="BV384" s="132"/>
      <c r="BW384" s="132"/>
      <c r="BX384" s="132"/>
      <c r="BY384" s="132"/>
      <c r="BZ384" s="132"/>
      <c r="CA384" s="132"/>
      <c r="CB384" s="132"/>
      <c r="CC384" s="132"/>
      <c r="CD384" s="132"/>
      <c r="CE384" s="132"/>
      <c r="CF384" s="132"/>
      <c r="CG384" s="132"/>
      <c r="CH384" s="132"/>
      <c r="CI384" s="132"/>
      <c r="CJ384" s="132"/>
      <c r="CK384" s="132"/>
      <c r="CL384" s="132"/>
      <c r="CM384" s="132"/>
      <c r="CN384" s="132"/>
      <c r="CO384" s="132"/>
      <c r="CP384" s="132"/>
      <c r="CQ384" s="132"/>
    </row>
    <row r="385" ht="24" customHeight="1" outlineLevel="3" spans="1:95">
      <c r="A385" s="121"/>
      <c r="B385" s="122" t="s">
        <v>784</v>
      </c>
      <c r="C385" s="123" t="s">
        <v>1348</v>
      </c>
      <c r="D385" s="121" t="s">
        <v>1349</v>
      </c>
      <c r="E385" s="122" t="s">
        <v>1350</v>
      </c>
      <c r="F385" s="122"/>
      <c r="G385" s="122" t="s">
        <v>928</v>
      </c>
      <c r="H385" s="124">
        <f>X385+AA385+AD385+AG385+AJ385+AM385+AP385+AS385+AV385+AY385+BB385+BE385</f>
        <v>0</v>
      </c>
      <c r="I385" s="124">
        <f>Y385+AB385+AE385+AH385+AK385+AN385+AQ385+AT385+AW385+AZ385+BC385+BF385</f>
        <v>0</v>
      </c>
      <c r="J385" s="124">
        <f t="shared" si="3853"/>
        <v>0</v>
      </c>
      <c r="K385" s="124"/>
      <c r="L385" s="152"/>
      <c r="M385" s="152"/>
      <c r="N385" s="124"/>
      <c r="O385" s="124"/>
      <c r="P385" s="124"/>
      <c r="Q385" s="124"/>
      <c r="R385" s="124"/>
      <c r="S385" s="124"/>
      <c r="T385" s="124"/>
      <c r="U385" s="124"/>
      <c r="V385" s="124"/>
      <c r="W385" s="124"/>
      <c r="X385" s="124">
        <f>VLOOKUP($C385,'1 预算编制表单'!$C:$BJ,27,FALSE)</f>
        <v>0</v>
      </c>
      <c r="Y385" s="124">
        <f>X385-Z385</f>
        <v>0</v>
      </c>
      <c r="Z385" s="124">
        <f>SUM(Z386:Z390)</f>
        <v>0</v>
      </c>
      <c r="AA385" s="124">
        <f>VLOOKUP($C385,'1 预算编制表单'!$C:$BJ,30,FALSE)</f>
        <v>0</v>
      </c>
      <c r="AB385" s="124">
        <f>AA385-AC385</f>
        <v>0</v>
      </c>
      <c r="AC385" s="124">
        <f>SUM(AC386:AC390)</f>
        <v>0</v>
      </c>
      <c r="AD385" s="124">
        <f>VLOOKUP($C385,'1 预算编制表单'!$C:$BJ,33,FALSE)</f>
        <v>0</v>
      </c>
      <c r="AE385" s="124">
        <f>AD385-AF385</f>
        <v>0</v>
      </c>
      <c r="AF385" s="124">
        <f>SUM(AF386:AF390)</f>
        <v>0</v>
      </c>
      <c r="AG385" s="124">
        <f>VLOOKUP($C385,'1 预算编制表单'!$C:$BJ,36,FALSE)</f>
        <v>0</v>
      </c>
      <c r="AH385" s="124">
        <f>AG385-AI385</f>
        <v>0</v>
      </c>
      <c r="AI385" s="124">
        <f>SUM(AI386:AI390)</f>
        <v>0</v>
      </c>
      <c r="AJ385" s="124">
        <f>VLOOKUP($C385,'1 预算编制表单'!$C:$BJ,39,FALSE)</f>
        <v>0</v>
      </c>
      <c r="AK385" s="124">
        <f>AJ385-AL385</f>
        <v>0</v>
      </c>
      <c r="AL385" s="124">
        <f>SUM(AL386:AL390)</f>
        <v>0</v>
      </c>
      <c r="AM385" s="124">
        <f>VLOOKUP($C385,'1 预算编制表单'!$C:$BJ,42,FALSE)</f>
        <v>0</v>
      </c>
      <c r="AN385" s="124">
        <f>AM385-AO385</f>
        <v>0</v>
      </c>
      <c r="AO385" s="124">
        <f>SUM(AO386:AO390)</f>
        <v>0</v>
      </c>
      <c r="AP385" s="124">
        <f>VLOOKUP($C385,'1 预算编制表单'!$C:$BJ,45,FALSE)</f>
        <v>0</v>
      </c>
      <c r="AQ385" s="124">
        <f>AP385-AR385</f>
        <v>0</v>
      </c>
      <c r="AR385" s="124">
        <f>SUM(AR386:AR390)</f>
        <v>0</v>
      </c>
      <c r="AS385" s="124">
        <f>VLOOKUP($C385,'1 预算编制表单'!$C:$BJ,48,FALSE)</f>
        <v>0</v>
      </c>
      <c r="AT385" s="124">
        <f>AS385-AU385</f>
        <v>0</v>
      </c>
      <c r="AU385" s="124">
        <f>SUM(AU386:AU390)</f>
        <v>0</v>
      </c>
      <c r="AV385" s="124">
        <f>VLOOKUP($C385,'1 预算编制表单'!$C:$BJ,51,FALSE)</f>
        <v>0</v>
      </c>
      <c r="AW385" s="124">
        <f>AV385-AX385</f>
        <v>0</v>
      </c>
      <c r="AX385" s="124">
        <f>SUM(AX386:AX390)</f>
        <v>0</v>
      </c>
      <c r="AY385" s="124">
        <f>VLOOKUP($C385,'1 预算编制表单'!$C:$BJ,54,FALSE)</f>
        <v>0</v>
      </c>
      <c r="AZ385" s="124">
        <f>AY385-BA385</f>
        <v>0</v>
      </c>
      <c r="BA385" s="124">
        <f>SUM(BA386:BA390)</f>
        <v>0</v>
      </c>
      <c r="BB385" s="124">
        <f>VLOOKUP($C385,'1 预算编制表单'!$C:$BJ,57,FALSE)</f>
        <v>0</v>
      </c>
      <c r="BC385" s="124">
        <f>BB385-BD385</f>
        <v>0</v>
      </c>
      <c r="BD385" s="124">
        <f>SUM(BD386:BD390)</f>
        <v>0</v>
      </c>
      <c r="BE385" s="124">
        <f>VLOOKUP($C385,'1 预算编制表单'!$C:$BJ,60,FALSE)</f>
        <v>0</v>
      </c>
      <c r="BF385" s="124">
        <f>BE385-BG385</f>
        <v>0</v>
      </c>
      <c r="BG385" s="124">
        <f>SUM(BG386:BG390)</f>
        <v>0</v>
      </c>
      <c r="BH385" s="124">
        <f>VLOOKUP($C385,'1 预算编制表单'!$C:$BJ,27,FALSE)</f>
        <v>0</v>
      </c>
      <c r="BI385" s="124">
        <f>BH385-BJ385</f>
        <v>0</v>
      </c>
      <c r="BJ385" s="124">
        <f>SUM(BJ386:BJ390)</f>
        <v>0</v>
      </c>
      <c r="BK385" s="124">
        <f>VLOOKUP($C385,'1 预算编制表单'!$C:$BJ,30,FALSE)</f>
        <v>0</v>
      </c>
      <c r="BL385" s="124">
        <f>BK385-BM385</f>
        <v>0</v>
      </c>
      <c r="BM385" s="124">
        <f>SUM(BM386:BM390)</f>
        <v>0</v>
      </c>
      <c r="BN385" s="124">
        <f>VLOOKUP($C385,'1 预算编制表单'!$C:$BJ,33,FALSE)</f>
        <v>0</v>
      </c>
      <c r="BO385" s="124">
        <f>BN385-BP385</f>
        <v>0</v>
      </c>
      <c r="BP385" s="124">
        <f>SUM(BP386:BP390)</f>
        <v>0</v>
      </c>
      <c r="BQ385" s="124">
        <f>VLOOKUP($C385,'1 预算编制表单'!$C:$BJ,36,FALSE)</f>
        <v>0</v>
      </c>
      <c r="BR385" s="124">
        <f>BQ385-BS385</f>
        <v>0</v>
      </c>
      <c r="BS385" s="124">
        <f>SUM(BS386:BS390)</f>
        <v>0</v>
      </c>
      <c r="BT385" s="124">
        <f>VLOOKUP($C385,'1 预算编制表单'!$C:$BJ,39,FALSE)</f>
        <v>0</v>
      </c>
      <c r="BU385" s="124">
        <f>BT385-BV385</f>
        <v>0</v>
      </c>
      <c r="BV385" s="124">
        <f>SUM(BV386:BV390)</f>
        <v>0</v>
      </c>
      <c r="BW385" s="124">
        <f>VLOOKUP($C385,'1 预算编制表单'!$C:$BJ,42,FALSE)</f>
        <v>0</v>
      </c>
      <c r="BX385" s="124">
        <f>BW385-BY385</f>
        <v>0</v>
      </c>
      <c r="BY385" s="124">
        <f>SUM(BY386:BY390)</f>
        <v>0</v>
      </c>
      <c r="BZ385" s="124">
        <f>VLOOKUP($C385,'1 预算编制表单'!$C:$BJ,45,FALSE)</f>
        <v>0</v>
      </c>
      <c r="CA385" s="124">
        <f>BZ385-CB385</f>
        <v>0</v>
      </c>
      <c r="CB385" s="124">
        <f>SUM(CB386:CB390)</f>
        <v>0</v>
      </c>
      <c r="CC385" s="124">
        <f>VLOOKUP($C385,'1 预算编制表单'!$C:$BJ,48,FALSE)</f>
        <v>0</v>
      </c>
      <c r="CD385" s="124">
        <f>CC385-CE385</f>
        <v>0</v>
      </c>
      <c r="CE385" s="124">
        <f>SUM(CE386:CE390)</f>
        <v>0</v>
      </c>
      <c r="CF385" s="124">
        <f>VLOOKUP($C385,'1 预算编制表单'!$C:$BJ,51,FALSE)</f>
        <v>0</v>
      </c>
      <c r="CG385" s="124">
        <f>CF385-CH385</f>
        <v>0</v>
      </c>
      <c r="CH385" s="124">
        <f>SUM(CH386:CH390)</f>
        <v>0</v>
      </c>
      <c r="CI385" s="124">
        <f>VLOOKUP($C385,'1 预算编制表单'!$C:$BJ,54,FALSE)</f>
        <v>0</v>
      </c>
      <c r="CJ385" s="124">
        <f>CI385-CK385</f>
        <v>0</v>
      </c>
      <c r="CK385" s="124">
        <f>SUM(CK386:CK390)</f>
        <v>0</v>
      </c>
      <c r="CL385" s="124">
        <f>VLOOKUP($C385,'1 预算编制表单'!$C:$BJ,57,FALSE)</f>
        <v>0</v>
      </c>
      <c r="CM385" s="124">
        <f>CL385-CN385</f>
        <v>0</v>
      </c>
      <c r="CN385" s="124">
        <f>SUM(CN386:CN390)</f>
        <v>0</v>
      </c>
      <c r="CO385" s="124">
        <f>VLOOKUP($C385,'1 预算编制表单'!$C:$BJ,60,FALSE)</f>
        <v>0</v>
      </c>
      <c r="CP385" s="124">
        <f>CO385-CQ385</f>
        <v>0</v>
      </c>
      <c r="CQ385" s="124">
        <f>SUM(CQ386:CQ390)</f>
        <v>0</v>
      </c>
    </row>
    <row r="386" s="86" customFormat="1" ht="24" customHeight="1" outlineLevel="4" spans="1:95">
      <c r="A386" s="125"/>
      <c r="B386" s="126"/>
      <c r="C386" s="127"/>
      <c r="D386" s="125"/>
      <c r="E386" s="126"/>
      <c r="F386" s="126"/>
      <c r="G386" s="126"/>
      <c r="H386" s="128"/>
      <c r="I386" s="128"/>
      <c r="J386" s="128">
        <f t="shared" si="3853"/>
        <v>0</v>
      </c>
      <c r="K386" s="128">
        <v>1</v>
      </c>
      <c r="L386" s="153"/>
      <c r="M386" s="154">
        <f>IFERROR(VLOOKUP($L386,'2-2 引出数据_合同数据仓库'!$B$2:$BP$10000,3,FALSE),0)</f>
        <v>0</v>
      </c>
      <c r="N386" s="128"/>
      <c r="O386" s="154">
        <f>IFERROR(VLOOKUP((LEFT(VLOOKUP($L386,'2-2 引出数据_合同数据仓库'!$B$2:$BP$10000,64,FALSE),15)&amp;(RIGHT(VLOOKUP($L386,'2-2 引出数据_合同数据仓库'!$B$2:$BP$10000,64,FALSE),4)+1)),'2-2 引出数据_合同数据仓库'!$B$2:$BP$10000,3,FALSE),0)</f>
        <v>0</v>
      </c>
      <c r="P386" s="128"/>
      <c r="Q386" s="128">
        <f>IFERROR(VLOOKUP($L386,'2-2 引出数据_合同数据仓库'!$B$2:$BP$10000,28,FALSE),0)</f>
        <v>0</v>
      </c>
      <c r="R386" s="128">
        <f>IFERROR(VLOOKUP($L386,'2-2 引出数据_合同数据仓库'!$B$2:$BP$10000,29,FALSE),0)</f>
        <v>0</v>
      </c>
      <c r="S386" s="128">
        <f>IFERROR(VLOOKUP($L386,'2-2 引出数据_合同数据仓库'!$B$2:$BP$10000,4,FALSE),0)</f>
        <v>0</v>
      </c>
      <c r="T386" s="128"/>
      <c r="U386" s="128">
        <f>IFERROR(VLOOKUP($L386,'2-2 引出数据_合同数据仓库'!$B$2:$BP$10000,15,FALSE),0)</f>
        <v>0</v>
      </c>
      <c r="V386" s="128">
        <f t="shared" ref="V386:V389" si="4574">U386/(S386-R386+1)*365</f>
        <v>0</v>
      </c>
      <c r="W386" s="128"/>
      <c r="X386" s="160">
        <v>45658</v>
      </c>
      <c r="Y386" s="160">
        <f t="shared" ref="Y386:Y389" si="4575">X386+30</f>
        <v>45688</v>
      </c>
      <c r="Z386" s="164">
        <f t="shared" ref="Z386:Z389" si="4576">IFERROR(IF(($R386-Y386)&gt;=0,0,IF(($S386-X386)&lt;0,0,IF(AND(($S386-Y386)&gt;0,(X386-$R386)&gt;0),$V386/365*(Y386-X386+1),IF(AND(($S386-Y386)&lt;=0,(X386-$R386)&gt;0),$V386/365*($S386-X386+1),$V386/365*(Y386-$R386+1))))),0)</f>
        <v>0</v>
      </c>
      <c r="AA386" s="160">
        <f t="shared" ref="AA386:AA389" si="4577">Y386+1</f>
        <v>45689</v>
      </c>
      <c r="AB386" s="160">
        <f t="shared" ref="AB386:AB389" si="4578">AA386+27</f>
        <v>45716</v>
      </c>
      <c r="AC386" s="164">
        <f t="shared" ref="AC386:AC389" si="4579">IFERROR(IF(($R386-AB386)&gt;=0,0,IF(($S386-AA386)&lt;0,0,IF(AND(($S386-AB386)&gt;0,(AA386-$R386)&gt;0),$V386/365*(AB386-AA386+1),IF(AND(($S386-AB386)&lt;=0,(AA386-$R386)&gt;0),$V386/365*($S386-AA386+1),$V386/365*(AB386-$R386+1))))),0)</f>
        <v>0</v>
      </c>
      <c r="AD386" s="160">
        <f t="shared" ref="AD386:AD389" si="4580">AB386+1</f>
        <v>45717</v>
      </c>
      <c r="AE386" s="160">
        <f t="shared" ref="AE386:AE389" si="4581">AD386+30</f>
        <v>45747</v>
      </c>
      <c r="AF386" s="164">
        <f t="shared" ref="AF386:AF389" si="4582">IFERROR(IF(($R386-AE386)&gt;=0,0,IF(($S386-AD386)&lt;0,0,IF(AND(($S386-AE386)&gt;0,(AD386-$R386)&gt;0),$V386/365*(AE386-AD386+1),IF(AND(($S386-AE386)&lt;=0,(AD386-$R386)&gt;0),$V386/365*($S386-AD386+1),$V386/365*(AE386-$R386+1))))),0)</f>
        <v>0</v>
      </c>
      <c r="AG386" s="160">
        <f t="shared" ref="AG386:AG389" si="4583">AE386+1</f>
        <v>45748</v>
      </c>
      <c r="AH386" s="160">
        <f t="shared" ref="AH386:AH389" si="4584">AG386+29</f>
        <v>45777</v>
      </c>
      <c r="AI386" s="164">
        <f t="shared" ref="AI386:AI389" si="4585">IFERROR(IF(($R386-AH386)&gt;=0,0,IF(($S386-AG386)&lt;0,0,IF(AND(($S386-AH386)&gt;0,(AG386-$R386)&gt;0),$V386/365*(AH386-AG386+1),IF(AND(($S386-AH386)&lt;=0,(AG386-$R386)&gt;0),$V386/365*($S386-AG386+1),$V386/365*(AH386-$R386+1))))),0)</f>
        <v>0</v>
      </c>
      <c r="AJ386" s="160">
        <f t="shared" ref="AJ386:AJ389" si="4586">AH386+1</f>
        <v>45778</v>
      </c>
      <c r="AK386" s="160">
        <f t="shared" ref="AK386:AK389" si="4587">AJ386+30</f>
        <v>45808</v>
      </c>
      <c r="AL386" s="164">
        <f t="shared" ref="AL386:AL389" si="4588">IFERROR(IF(($R386-AK386)&gt;=0,0,IF(($S386-AJ386)&lt;0,0,IF(AND(($S386-AK386)&gt;0,(AJ386-$R386)&gt;0),$V386/365*(AK386-AJ386+1),IF(AND(($S386-AK386)&lt;=0,(AJ386-$R386)&gt;0),$V386/365*($S386-AJ386+1),$V386/365*(AK386-$R386+1))))),0)</f>
        <v>0</v>
      </c>
      <c r="AM386" s="160">
        <f t="shared" ref="AM386:AM389" si="4589">AK386+1</f>
        <v>45809</v>
      </c>
      <c r="AN386" s="160">
        <f t="shared" ref="AN386:AN389" si="4590">AM386+29</f>
        <v>45838</v>
      </c>
      <c r="AO386" s="164">
        <f t="shared" ref="AO386:AO389" si="4591">IFERROR(IF(($R386-AN386)&gt;=0,0,IF(($S386-AM386)&lt;0,0,IF(AND(($S386-AN386)&gt;0,(AM386-$R386)&gt;0),$V386/365*(AN386-AM386+1),IF(AND(($S386-AN386)&lt;=0,(AM386-$R386)&gt;0),$V386/365*($S386-AM386+1),$V386/365*(AN386-$R386+1))))),0)</f>
        <v>0</v>
      </c>
      <c r="AP386" s="160">
        <f t="shared" ref="AP386:AP389" si="4592">AN386+1</f>
        <v>45839</v>
      </c>
      <c r="AQ386" s="160">
        <f t="shared" ref="AQ386:AQ389" si="4593">AP386+30</f>
        <v>45869</v>
      </c>
      <c r="AR386" s="164">
        <f t="shared" ref="AR386:AR389" si="4594">IFERROR(IF(($R386-AQ386)&gt;=0,0,IF(($S386-AP386)&lt;0,0,IF(AND(($S386-AQ386)&gt;0,(AP386-$R386)&gt;0),$V386/365*(AQ386-AP386+1),IF(AND(($S386-AQ386)&lt;=0,(AP386-$R386)&gt;0),$V386/365*($S386-AP386+1),$V386/365*(AQ386-$R386+1))))),0)</f>
        <v>0</v>
      </c>
      <c r="AS386" s="160">
        <f t="shared" ref="AS386:AS389" si="4595">AQ386+1</f>
        <v>45870</v>
      </c>
      <c r="AT386" s="160">
        <f t="shared" ref="AT386:AT389" si="4596">AS386+30</f>
        <v>45900</v>
      </c>
      <c r="AU386" s="164">
        <f t="shared" ref="AU386:AU389" si="4597">IFERROR(IF(($R386-AT386)&gt;=0,0,IF(($S386-AS386)&lt;0,0,IF(AND(($S386-AT386)&gt;0,(AS386-$R386)&gt;0),$V386/365*(AT386-AS386+1),IF(AND(($S386-AT386)&lt;=0,(AS386-$R386)&gt;0),$V386/365*($S386-AS386+1),$V386/365*(AT386-$R386+1))))),0)</f>
        <v>0</v>
      </c>
      <c r="AV386" s="160">
        <f t="shared" ref="AV386:AV389" si="4598">AT386+1</f>
        <v>45901</v>
      </c>
      <c r="AW386" s="160">
        <f t="shared" ref="AW386:AW389" si="4599">AV386+29</f>
        <v>45930</v>
      </c>
      <c r="AX386" s="164">
        <f t="shared" ref="AX386:AX389" si="4600">IFERROR(IF(($R386-AW386)&gt;=0,0,IF(($S386-AV386)&lt;0,0,IF(AND(($S386-AW386)&gt;0,(AV386-$R386)&gt;0),$V386/365*(AW386-AV386+1),IF(AND(($S386-AW386)&lt;=0,(AV386-$R386)&gt;0),$V386/365*($S386-AV386+1),$V386/365*(AW386-$R386+1))))),0)</f>
        <v>0</v>
      </c>
      <c r="AY386" s="160">
        <f t="shared" ref="AY386:AY389" si="4601">AW386+1</f>
        <v>45931</v>
      </c>
      <c r="AZ386" s="160">
        <f t="shared" ref="AZ386:AZ389" si="4602">AY386+30</f>
        <v>45961</v>
      </c>
      <c r="BA386" s="164">
        <f t="shared" ref="BA386:BA389" si="4603">IFERROR(IF(($R386-AZ386)&gt;=0,0,IF(($S386-AY386)&lt;0,0,IF(AND(($S386-AZ386)&gt;0,(AY386-$R386)&gt;0),$V386/365*(AZ386-AY386+1),IF(AND(($S386-AZ386)&lt;=0,(AY386-$R386)&gt;0),$V386/365*($S386-AY386+1),$V386/365*(AZ386-$R386+1))))),0)</f>
        <v>0</v>
      </c>
      <c r="BB386" s="160">
        <f t="shared" ref="BB386:BB389" si="4604">AZ386+1</f>
        <v>45962</v>
      </c>
      <c r="BC386" s="160">
        <f t="shared" ref="BC386:BC389" si="4605">BB386+29</f>
        <v>45991</v>
      </c>
      <c r="BD386" s="164">
        <f t="shared" ref="BD386:BD389" si="4606">IFERROR(IF(($R386-BC386)&gt;=0,0,IF(($S386-BB386)&lt;0,0,IF(AND(($S386-BC386)&gt;0,(BB386-$R386)&gt;0),$V386/365*(BC386-BB386+1),IF(AND(($S386-BC386)&lt;=0,(BB386-$R386)&gt;0),$V386/365*($S386-BB386+1),$V386/365*(BC386-$R386+1))))),0)</f>
        <v>0</v>
      </c>
      <c r="BE386" s="160">
        <f t="shared" ref="BE386:BE389" si="4607">BC386+1</f>
        <v>45992</v>
      </c>
      <c r="BF386" s="160">
        <f t="shared" ref="BF386:BF389" si="4608">BE386+30</f>
        <v>46022</v>
      </c>
      <c r="BG386" s="164">
        <f t="shared" ref="BG386:BG389" si="4609">IFERROR(IF(($R386-BF386)&gt;=0,0,IF(($S386-BE386)&lt;0,0,IF(AND(($S386-BF386)&gt;0,(BE386-$R386)&gt;0),$V386/365*(BF386-BE386+1),IF(AND(($S386-BF386)&lt;=0,(BE386-$R386)&gt;0),$V386/365*($S386-BE386+1),$V386/365*(BF386-$R386+1))))),0)</f>
        <v>0</v>
      </c>
      <c r="BH386" s="160">
        <v>46023</v>
      </c>
      <c r="BI386" s="160">
        <f t="shared" ref="BI386:BI389" si="4610">BH386+30</f>
        <v>46053</v>
      </c>
      <c r="BJ386" s="164">
        <f t="shared" ref="BJ386:BJ389" si="4611">IFERROR(IF(($R386-BI386)&gt;=0,0,IF(($S386-BH386)&lt;0,0,IF(AND(($S386-BI386)&gt;0,(BH386-$R386)&gt;0),$V386/365*(BI386-BH386+1),IF(AND(($S386-BI386)&lt;=0,(BH386-$R386)&gt;0),$V386/365*($S386-BH386+1),$V386/365*(BI386-$R386+1))))),0)</f>
        <v>0</v>
      </c>
      <c r="BK386" s="160">
        <f t="shared" ref="BK386:BK389" si="4612">BI386+1</f>
        <v>46054</v>
      </c>
      <c r="BL386" s="160">
        <f t="shared" ref="BL386:BL389" si="4613">BK386+27</f>
        <v>46081</v>
      </c>
      <c r="BM386" s="164">
        <f t="shared" ref="BM386:BM389" si="4614">IFERROR(IF(($R386-BL386)&gt;=0,0,IF(($S386-BK386)&lt;0,0,IF(AND(($S386-BL386)&gt;0,(BK386-$R386)&gt;0),$V386/365*(BL386-BK386+1),IF(AND(($S386-BL386)&lt;=0,(BK386-$R386)&gt;0),$V386/365*($S386-BK386+1),$V386/365*(BL386-$R386+1))))),0)</f>
        <v>0</v>
      </c>
      <c r="BN386" s="160">
        <f t="shared" ref="BN386:BN389" si="4615">BL386+1</f>
        <v>46082</v>
      </c>
      <c r="BO386" s="160">
        <f t="shared" ref="BO386:BO389" si="4616">BN386+30</f>
        <v>46112</v>
      </c>
      <c r="BP386" s="164">
        <f t="shared" ref="BP386:BP389" si="4617">IFERROR(IF(($R386-BO386)&gt;=0,0,IF(($S386-BN386)&lt;0,0,IF(AND(($S386-BO386)&gt;0,(BN386-$R386)&gt;0),$V386/365*(BO386-BN386+1),IF(AND(($S386-BO386)&lt;=0,(BN386-$R386)&gt;0),$V386/365*($S386-BN386+1),$V386/365*(BO386-$R386+1))))),0)</f>
        <v>0</v>
      </c>
      <c r="BQ386" s="160">
        <f t="shared" ref="BQ386:BQ389" si="4618">BO386+1</f>
        <v>46113</v>
      </c>
      <c r="BR386" s="160">
        <f t="shared" ref="BR386:BR389" si="4619">BQ386+29</f>
        <v>46142</v>
      </c>
      <c r="BS386" s="164">
        <f t="shared" ref="BS386:BS389" si="4620">IFERROR(IF(($R386-BR386)&gt;=0,0,IF(($S386-BQ386)&lt;0,0,IF(AND(($S386-BR386)&gt;0,(BQ386-$R386)&gt;0),$V386/365*(BR386-BQ386+1),IF(AND(($S386-BR386)&lt;=0,(BQ386-$R386)&gt;0),$V386/365*($S386-BQ386+1),$V386/365*(BR386-$R386+1))))),0)</f>
        <v>0</v>
      </c>
      <c r="BT386" s="160">
        <f t="shared" ref="BT386:BT389" si="4621">BR386+1</f>
        <v>46143</v>
      </c>
      <c r="BU386" s="160">
        <f t="shared" ref="BU386:BU389" si="4622">BT386+30</f>
        <v>46173</v>
      </c>
      <c r="BV386" s="164">
        <f t="shared" ref="BV386:BV389" si="4623">IFERROR(IF(($R386-BU386)&gt;=0,0,IF(($S386-BT386)&lt;0,0,IF(AND(($S386-BU386)&gt;0,(BT386-$R386)&gt;0),$V386/365*(BU386-BT386+1),IF(AND(($S386-BU386)&lt;=0,(BT386-$R386)&gt;0),$V386/365*($S386-BT386+1),$V386/365*(BU386-$R386+1))))),0)</f>
        <v>0</v>
      </c>
      <c r="BW386" s="160">
        <f t="shared" ref="BW386:BW389" si="4624">BU386+1</f>
        <v>46174</v>
      </c>
      <c r="BX386" s="160">
        <f t="shared" ref="BX386:BX389" si="4625">BW386+29</f>
        <v>46203</v>
      </c>
      <c r="BY386" s="164">
        <f t="shared" ref="BY386:BY389" si="4626">IFERROR(IF(($R386-BX386)&gt;=0,0,IF(($S386-BW386)&lt;0,0,IF(AND(($S386-BX386)&gt;0,(BW386-$R386)&gt;0),$V386/365*(BX386-BW386+1),IF(AND(($S386-BX386)&lt;=0,(BW386-$R386)&gt;0),$V386/365*($S386-BW386+1),$V386/365*(BX386-$R386+1))))),0)</f>
        <v>0</v>
      </c>
      <c r="BZ386" s="160">
        <f t="shared" ref="BZ386:BZ389" si="4627">BX386+1</f>
        <v>46204</v>
      </c>
      <c r="CA386" s="160">
        <f t="shared" ref="CA386:CA389" si="4628">BZ386+30</f>
        <v>46234</v>
      </c>
      <c r="CB386" s="164">
        <f t="shared" ref="CB386:CB389" si="4629">IFERROR(IF(($R386-CA386)&gt;=0,0,IF(($S386-BZ386)&lt;0,0,IF(AND(($S386-CA386)&gt;0,(BZ386-$R386)&gt;0),$V386/365*(CA386-BZ386+1),IF(AND(($S386-CA386)&lt;=0,(BZ386-$R386)&gt;0),$V386/365*($S386-BZ386+1),$V386/365*(CA386-$R386+1))))),0)</f>
        <v>0</v>
      </c>
      <c r="CC386" s="160">
        <f t="shared" ref="CC386:CC389" si="4630">CA386+1</f>
        <v>46235</v>
      </c>
      <c r="CD386" s="160">
        <f t="shared" ref="CD386:CD389" si="4631">CC386+30</f>
        <v>46265</v>
      </c>
      <c r="CE386" s="164">
        <f t="shared" ref="CE386:CE389" si="4632">IFERROR(IF(($R386-CD386)&gt;=0,0,IF(($S386-CC386)&lt;0,0,IF(AND(($S386-CD386)&gt;0,(CC386-$R386)&gt;0),$V386/365*(CD386-CC386+1),IF(AND(($S386-CD386)&lt;=0,(CC386-$R386)&gt;0),$V386/365*($S386-CC386+1),$V386/365*(CD386-$R386+1))))),0)</f>
        <v>0</v>
      </c>
      <c r="CF386" s="160">
        <f t="shared" ref="CF386:CF389" si="4633">CD386+1</f>
        <v>46266</v>
      </c>
      <c r="CG386" s="160">
        <f t="shared" ref="CG386:CG389" si="4634">CF386+29</f>
        <v>46295</v>
      </c>
      <c r="CH386" s="164">
        <f t="shared" ref="CH386:CH389" si="4635">IFERROR(IF(($R386-CG386)&gt;=0,0,IF(($S386-CF386)&lt;0,0,IF(AND(($S386-CG386)&gt;0,(CF386-$R386)&gt;0),$V386/365*(CG386-CF386+1),IF(AND(($S386-CG386)&lt;=0,(CF386-$R386)&gt;0),$V386/365*($S386-CF386+1),$V386/365*(CG386-$R386+1))))),0)</f>
        <v>0</v>
      </c>
      <c r="CI386" s="160">
        <f t="shared" ref="CI386:CI389" si="4636">CG386+1</f>
        <v>46296</v>
      </c>
      <c r="CJ386" s="160">
        <f t="shared" ref="CJ386:CJ389" si="4637">CI386+30</f>
        <v>46326</v>
      </c>
      <c r="CK386" s="164">
        <f t="shared" ref="CK386:CK389" si="4638">IFERROR(IF(($R386-CJ386)&gt;=0,0,IF(($S386-CI386)&lt;0,0,IF(AND(($S386-CJ386)&gt;0,(CI386-$R386)&gt;0),$V386/365*(CJ386-CI386+1),IF(AND(($S386-CJ386)&lt;=0,(CI386-$R386)&gt;0),$V386/365*($S386-CI386+1),$V386/365*(CJ386-$R386+1))))),0)</f>
        <v>0</v>
      </c>
      <c r="CL386" s="160">
        <f t="shared" ref="CL386:CL389" si="4639">CJ386+1</f>
        <v>46327</v>
      </c>
      <c r="CM386" s="160">
        <f t="shared" ref="CM386:CM389" si="4640">CL386+29</f>
        <v>46356</v>
      </c>
      <c r="CN386" s="164">
        <f t="shared" ref="CN386:CN389" si="4641">IFERROR(IF(($R386-CM386)&gt;=0,0,IF(($S386-CL386)&lt;0,0,IF(AND(($S386-CM386)&gt;0,(CL386-$R386)&gt;0),$V386/365*(CM386-CL386+1),IF(AND(($S386-CM386)&lt;=0,(CL386-$R386)&gt;0),$V386/365*($S386-CL386+1),$V386/365*(CM386-$R386+1))))),0)</f>
        <v>0</v>
      </c>
      <c r="CO386" s="160">
        <f t="shared" ref="CO386:CO389" si="4642">CM386+1</f>
        <v>46357</v>
      </c>
      <c r="CP386" s="160">
        <f t="shared" ref="CP386:CP389" si="4643">CO386+30</f>
        <v>46387</v>
      </c>
      <c r="CQ386" s="164">
        <f t="shared" ref="CQ386:CQ389" si="4644">IFERROR(IF(($R386-CP386)&gt;=0,0,IF(($S386-CO386)&lt;0,0,IF(AND(($S386-CP386)&gt;0,(CO386-$R386)&gt;0),$V386/365*(CP386-CO386+1),IF(AND(($S386-CP386)&lt;=0,(CO386-$R386)&gt;0),$V386/365*($S386-CO386+1),$V386/365*(CP386-$R386+1))))),0)</f>
        <v>0</v>
      </c>
    </row>
    <row r="387" s="86" customFormat="1" ht="24" customHeight="1" outlineLevel="4" spans="1:95">
      <c r="A387" s="125"/>
      <c r="B387" s="126"/>
      <c r="C387" s="127"/>
      <c r="D387" s="125"/>
      <c r="E387" s="126"/>
      <c r="F387" s="126"/>
      <c r="G387" s="126"/>
      <c r="H387" s="128"/>
      <c r="I387" s="128"/>
      <c r="J387" s="128">
        <f t="shared" si="3853"/>
        <v>0</v>
      </c>
      <c r="K387" s="128">
        <f t="shared" ref="K387:K389" si="4645">K386+1</f>
        <v>2</v>
      </c>
      <c r="L387" s="153"/>
      <c r="M387" s="154">
        <f>IFERROR(VLOOKUP($L387,'2-2 引出数据_合同数据仓库'!$B$2:$BP$10000,3,FALSE),0)</f>
        <v>0</v>
      </c>
      <c r="N387" s="128"/>
      <c r="O387" s="154">
        <f>IFERROR(VLOOKUP((LEFT(VLOOKUP($L387,'2-2 引出数据_合同数据仓库'!$B$2:$BP$10000,64,FALSE),15)&amp;(RIGHT(VLOOKUP($L387,'2-2 引出数据_合同数据仓库'!$B$2:$BP$10000,64,FALSE),4)+1)),'2-2 引出数据_合同数据仓库'!$B$2:$BP$10000,3,FALSE),0)</f>
        <v>0</v>
      </c>
      <c r="P387" s="128"/>
      <c r="Q387" s="128">
        <f>IFERROR(VLOOKUP($L387,'2-2 引出数据_合同数据仓库'!$B$2:$BP$10000,28,FALSE),0)</f>
        <v>0</v>
      </c>
      <c r="R387" s="128">
        <f>IFERROR(VLOOKUP($L387,'2-2 引出数据_合同数据仓库'!$B$2:$BP$10000,29,FALSE),0)</f>
        <v>0</v>
      </c>
      <c r="S387" s="128">
        <f>IFERROR(VLOOKUP($L387,'2-2 引出数据_合同数据仓库'!$B$2:$BP$10000,4,FALSE),0)</f>
        <v>0</v>
      </c>
      <c r="T387" s="128"/>
      <c r="U387" s="128">
        <f>IFERROR(VLOOKUP($L387,'2-2 引出数据_合同数据仓库'!$B$2:$BP$10000,15,FALSE),0)</f>
        <v>0</v>
      </c>
      <c r="V387" s="128">
        <f t="shared" si="4574"/>
        <v>0</v>
      </c>
      <c r="W387" s="128"/>
      <c r="X387" s="160">
        <v>45658</v>
      </c>
      <c r="Y387" s="160">
        <f t="shared" si="4575"/>
        <v>45688</v>
      </c>
      <c r="Z387" s="164">
        <f t="shared" si="4576"/>
        <v>0</v>
      </c>
      <c r="AA387" s="160">
        <f t="shared" si="4577"/>
        <v>45689</v>
      </c>
      <c r="AB387" s="160">
        <f t="shared" si="4578"/>
        <v>45716</v>
      </c>
      <c r="AC387" s="164">
        <f t="shared" si="4579"/>
        <v>0</v>
      </c>
      <c r="AD387" s="160">
        <f t="shared" si="4580"/>
        <v>45717</v>
      </c>
      <c r="AE387" s="160">
        <f t="shared" si="4581"/>
        <v>45747</v>
      </c>
      <c r="AF387" s="164">
        <f t="shared" si="4582"/>
        <v>0</v>
      </c>
      <c r="AG387" s="160">
        <f t="shared" si="4583"/>
        <v>45748</v>
      </c>
      <c r="AH387" s="160">
        <f t="shared" si="4584"/>
        <v>45777</v>
      </c>
      <c r="AI387" s="164">
        <f t="shared" si="4585"/>
        <v>0</v>
      </c>
      <c r="AJ387" s="160">
        <f t="shared" si="4586"/>
        <v>45778</v>
      </c>
      <c r="AK387" s="160">
        <f t="shared" si="4587"/>
        <v>45808</v>
      </c>
      <c r="AL387" s="164">
        <f t="shared" si="4588"/>
        <v>0</v>
      </c>
      <c r="AM387" s="160">
        <f t="shared" si="4589"/>
        <v>45809</v>
      </c>
      <c r="AN387" s="160">
        <f t="shared" si="4590"/>
        <v>45838</v>
      </c>
      <c r="AO387" s="164">
        <f t="shared" si="4591"/>
        <v>0</v>
      </c>
      <c r="AP387" s="160">
        <f t="shared" si="4592"/>
        <v>45839</v>
      </c>
      <c r="AQ387" s="160">
        <f t="shared" si="4593"/>
        <v>45869</v>
      </c>
      <c r="AR387" s="164">
        <f t="shared" si="4594"/>
        <v>0</v>
      </c>
      <c r="AS387" s="160">
        <f t="shared" si="4595"/>
        <v>45870</v>
      </c>
      <c r="AT387" s="160">
        <f t="shared" si="4596"/>
        <v>45900</v>
      </c>
      <c r="AU387" s="164">
        <f t="shared" si="4597"/>
        <v>0</v>
      </c>
      <c r="AV387" s="160">
        <f t="shared" si="4598"/>
        <v>45901</v>
      </c>
      <c r="AW387" s="160">
        <f t="shared" si="4599"/>
        <v>45930</v>
      </c>
      <c r="AX387" s="164">
        <f t="shared" si="4600"/>
        <v>0</v>
      </c>
      <c r="AY387" s="160">
        <f t="shared" si="4601"/>
        <v>45931</v>
      </c>
      <c r="AZ387" s="160">
        <f t="shared" si="4602"/>
        <v>45961</v>
      </c>
      <c r="BA387" s="164">
        <f t="shared" si="4603"/>
        <v>0</v>
      </c>
      <c r="BB387" s="160">
        <f t="shared" si="4604"/>
        <v>45962</v>
      </c>
      <c r="BC387" s="160">
        <f t="shared" si="4605"/>
        <v>45991</v>
      </c>
      <c r="BD387" s="164">
        <f t="shared" si="4606"/>
        <v>0</v>
      </c>
      <c r="BE387" s="160">
        <f t="shared" si="4607"/>
        <v>45992</v>
      </c>
      <c r="BF387" s="160">
        <f t="shared" si="4608"/>
        <v>46022</v>
      </c>
      <c r="BG387" s="164">
        <f t="shared" si="4609"/>
        <v>0</v>
      </c>
      <c r="BH387" s="160">
        <v>46023</v>
      </c>
      <c r="BI387" s="160">
        <f t="shared" si="4610"/>
        <v>46053</v>
      </c>
      <c r="BJ387" s="164">
        <f t="shared" si="4611"/>
        <v>0</v>
      </c>
      <c r="BK387" s="160">
        <f t="shared" si="4612"/>
        <v>46054</v>
      </c>
      <c r="BL387" s="160">
        <f t="shared" si="4613"/>
        <v>46081</v>
      </c>
      <c r="BM387" s="164">
        <f t="shared" si="4614"/>
        <v>0</v>
      </c>
      <c r="BN387" s="160">
        <f t="shared" si="4615"/>
        <v>46082</v>
      </c>
      <c r="BO387" s="160">
        <f t="shared" si="4616"/>
        <v>46112</v>
      </c>
      <c r="BP387" s="164">
        <f t="shared" si="4617"/>
        <v>0</v>
      </c>
      <c r="BQ387" s="160">
        <f t="shared" si="4618"/>
        <v>46113</v>
      </c>
      <c r="BR387" s="160">
        <f t="shared" si="4619"/>
        <v>46142</v>
      </c>
      <c r="BS387" s="164">
        <f t="shared" si="4620"/>
        <v>0</v>
      </c>
      <c r="BT387" s="160">
        <f t="shared" si="4621"/>
        <v>46143</v>
      </c>
      <c r="BU387" s="160">
        <f t="shared" si="4622"/>
        <v>46173</v>
      </c>
      <c r="BV387" s="164">
        <f t="shared" si="4623"/>
        <v>0</v>
      </c>
      <c r="BW387" s="160">
        <f t="shared" si="4624"/>
        <v>46174</v>
      </c>
      <c r="BX387" s="160">
        <f t="shared" si="4625"/>
        <v>46203</v>
      </c>
      <c r="BY387" s="164">
        <f t="shared" si="4626"/>
        <v>0</v>
      </c>
      <c r="BZ387" s="160">
        <f t="shared" si="4627"/>
        <v>46204</v>
      </c>
      <c r="CA387" s="160">
        <f t="shared" si="4628"/>
        <v>46234</v>
      </c>
      <c r="CB387" s="164">
        <f t="shared" si="4629"/>
        <v>0</v>
      </c>
      <c r="CC387" s="160">
        <f t="shared" si="4630"/>
        <v>46235</v>
      </c>
      <c r="CD387" s="160">
        <f t="shared" si="4631"/>
        <v>46265</v>
      </c>
      <c r="CE387" s="164">
        <f t="shared" si="4632"/>
        <v>0</v>
      </c>
      <c r="CF387" s="160">
        <f t="shared" si="4633"/>
        <v>46266</v>
      </c>
      <c r="CG387" s="160">
        <f t="shared" si="4634"/>
        <v>46295</v>
      </c>
      <c r="CH387" s="164">
        <f t="shared" si="4635"/>
        <v>0</v>
      </c>
      <c r="CI387" s="160">
        <f t="shared" si="4636"/>
        <v>46296</v>
      </c>
      <c r="CJ387" s="160">
        <f t="shared" si="4637"/>
        <v>46326</v>
      </c>
      <c r="CK387" s="164">
        <f t="shared" si="4638"/>
        <v>0</v>
      </c>
      <c r="CL387" s="160">
        <f t="shared" si="4639"/>
        <v>46327</v>
      </c>
      <c r="CM387" s="160">
        <f t="shared" si="4640"/>
        <v>46356</v>
      </c>
      <c r="CN387" s="164">
        <f t="shared" si="4641"/>
        <v>0</v>
      </c>
      <c r="CO387" s="160">
        <f t="shared" si="4642"/>
        <v>46357</v>
      </c>
      <c r="CP387" s="160">
        <f t="shared" si="4643"/>
        <v>46387</v>
      </c>
      <c r="CQ387" s="164">
        <f t="shared" si="4644"/>
        <v>0</v>
      </c>
    </row>
    <row r="388" s="86" customFormat="1" ht="24" customHeight="1" outlineLevel="4" spans="1:95">
      <c r="A388" s="125"/>
      <c r="B388" s="126"/>
      <c r="C388" s="127"/>
      <c r="D388" s="125"/>
      <c r="E388" s="126"/>
      <c r="F388" s="126"/>
      <c r="G388" s="126"/>
      <c r="H388" s="128"/>
      <c r="I388" s="128"/>
      <c r="J388" s="128">
        <f t="shared" si="3853"/>
        <v>0</v>
      </c>
      <c r="K388" s="128">
        <f t="shared" si="4645"/>
        <v>3</v>
      </c>
      <c r="L388" s="153"/>
      <c r="M388" s="154">
        <f>IFERROR(VLOOKUP($L388,'2-2 引出数据_合同数据仓库'!$B$2:$BP$10000,3,FALSE),0)</f>
        <v>0</v>
      </c>
      <c r="N388" s="128"/>
      <c r="O388" s="154">
        <f>IFERROR(VLOOKUP((LEFT(VLOOKUP($L388,'2-2 引出数据_合同数据仓库'!$B$2:$BP$10000,64,FALSE),15)&amp;(RIGHT(VLOOKUP($L388,'2-2 引出数据_合同数据仓库'!$B$2:$BP$10000,64,FALSE),4)+1)),'2-2 引出数据_合同数据仓库'!$B$2:$BP$10000,3,FALSE),0)</f>
        <v>0</v>
      </c>
      <c r="P388" s="128"/>
      <c r="Q388" s="128">
        <f>IFERROR(VLOOKUP($L388,'2-2 引出数据_合同数据仓库'!$B$2:$BP$10000,28,FALSE),0)</f>
        <v>0</v>
      </c>
      <c r="R388" s="128">
        <f>IFERROR(VLOOKUP($L388,'2-2 引出数据_合同数据仓库'!$B$2:$BP$10000,29,FALSE),0)</f>
        <v>0</v>
      </c>
      <c r="S388" s="128">
        <f>IFERROR(VLOOKUP($L388,'2-2 引出数据_合同数据仓库'!$B$2:$BP$10000,4,FALSE),0)</f>
        <v>0</v>
      </c>
      <c r="T388" s="128"/>
      <c r="U388" s="128">
        <f>IFERROR(VLOOKUP($L388,'2-2 引出数据_合同数据仓库'!$B$2:$BP$10000,15,FALSE),0)</f>
        <v>0</v>
      </c>
      <c r="V388" s="128">
        <f t="shared" si="4574"/>
        <v>0</v>
      </c>
      <c r="W388" s="128"/>
      <c r="X388" s="160">
        <v>45658</v>
      </c>
      <c r="Y388" s="160">
        <f t="shared" si="4575"/>
        <v>45688</v>
      </c>
      <c r="Z388" s="164">
        <f t="shared" si="4576"/>
        <v>0</v>
      </c>
      <c r="AA388" s="160">
        <f t="shared" si="4577"/>
        <v>45689</v>
      </c>
      <c r="AB388" s="160">
        <f t="shared" si="4578"/>
        <v>45716</v>
      </c>
      <c r="AC388" s="164">
        <f t="shared" si="4579"/>
        <v>0</v>
      </c>
      <c r="AD388" s="160">
        <f t="shared" si="4580"/>
        <v>45717</v>
      </c>
      <c r="AE388" s="160">
        <f t="shared" si="4581"/>
        <v>45747</v>
      </c>
      <c r="AF388" s="164">
        <f t="shared" si="4582"/>
        <v>0</v>
      </c>
      <c r="AG388" s="160">
        <f t="shared" si="4583"/>
        <v>45748</v>
      </c>
      <c r="AH388" s="160">
        <f t="shared" si="4584"/>
        <v>45777</v>
      </c>
      <c r="AI388" s="164">
        <f t="shared" si="4585"/>
        <v>0</v>
      </c>
      <c r="AJ388" s="160">
        <f t="shared" si="4586"/>
        <v>45778</v>
      </c>
      <c r="AK388" s="160">
        <f t="shared" si="4587"/>
        <v>45808</v>
      </c>
      <c r="AL388" s="164">
        <f t="shared" si="4588"/>
        <v>0</v>
      </c>
      <c r="AM388" s="160">
        <f t="shared" si="4589"/>
        <v>45809</v>
      </c>
      <c r="AN388" s="160">
        <f t="shared" si="4590"/>
        <v>45838</v>
      </c>
      <c r="AO388" s="164">
        <f t="shared" si="4591"/>
        <v>0</v>
      </c>
      <c r="AP388" s="160">
        <f t="shared" si="4592"/>
        <v>45839</v>
      </c>
      <c r="AQ388" s="160">
        <f t="shared" si="4593"/>
        <v>45869</v>
      </c>
      <c r="AR388" s="164">
        <f t="shared" si="4594"/>
        <v>0</v>
      </c>
      <c r="AS388" s="160">
        <f t="shared" si="4595"/>
        <v>45870</v>
      </c>
      <c r="AT388" s="160">
        <f t="shared" si="4596"/>
        <v>45900</v>
      </c>
      <c r="AU388" s="164">
        <f t="shared" si="4597"/>
        <v>0</v>
      </c>
      <c r="AV388" s="160">
        <f t="shared" si="4598"/>
        <v>45901</v>
      </c>
      <c r="AW388" s="160">
        <f t="shared" si="4599"/>
        <v>45930</v>
      </c>
      <c r="AX388" s="164">
        <f t="shared" si="4600"/>
        <v>0</v>
      </c>
      <c r="AY388" s="160">
        <f t="shared" si="4601"/>
        <v>45931</v>
      </c>
      <c r="AZ388" s="160">
        <f t="shared" si="4602"/>
        <v>45961</v>
      </c>
      <c r="BA388" s="164">
        <f t="shared" si="4603"/>
        <v>0</v>
      </c>
      <c r="BB388" s="160">
        <f t="shared" si="4604"/>
        <v>45962</v>
      </c>
      <c r="BC388" s="160">
        <f t="shared" si="4605"/>
        <v>45991</v>
      </c>
      <c r="BD388" s="164">
        <f t="shared" si="4606"/>
        <v>0</v>
      </c>
      <c r="BE388" s="160">
        <f t="shared" si="4607"/>
        <v>45992</v>
      </c>
      <c r="BF388" s="160">
        <f t="shared" si="4608"/>
        <v>46022</v>
      </c>
      <c r="BG388" s="164">
        <f t="shared" si="4609"/>
        <v>0</v>
      </c>
      <c r="BH388" s="160">
        <v>46023</v>
      </c>
      <c r="BI388" s="160">
        <f t="shared" si="4610"/>
        <v>46053</v>
      </c>
      <c r="BJ388" s="164">
        <f t="shared" si="4611"/>
        <v>0</v>
      </c>
      <c r="BK388" s="160">
        <f t="shared" si="4612"/>
        <v>46054</v>
      </c>
      <c r="BL388" s="160">
        <f t="shared" si="4613"/>
        <v>46081</v>
      </c>
      <c r="BM388" s="164">
        <f t="shared" si="4614"/>
        <v>0</v>
      </c>
      <c r="BN388" s="160">
        <f t="shared" si="4615"/>
        <v>46082</v>
      </c>
      <c r="BO388" s="160">
        <f t="shared" si="4616"/>
        <v>46112</v>
      </c>
      <c r="BP388" s="164">
        <f t="shared" si="4617"/>
        <v>0</v>
      </c>
      <c r="BQ388" s="160">
        <f t="shared" si="4618"/>
        <v>46113</v>
      </c>
      <c r="BR388" s="160">
        <f t="shared" si="4619"/>
        <v>46142</v>
      </c>
      <c r="BS388" s="164">
        <f t="shared" si="4620"/>
        <v>0</v>
      </c>
      <c r="BT388" s="160">
        <f t="shared" si="4621"/>
        <v>46143</v>
      </c>
      <c r="BU388" s="160">
        <f t="shared" si="4622"/>
        <v>46173</v>
      </c>
      <c r="BV388" s="164">
        <f t="shared" si="4623"/>
        <v>0</v>
      </c>
      <c r="BW388" s="160">
        <f t="shared" si="4624"/>
        <v>46174</v>
      </c>
      <c r="BX388" s="160">
        <f t="shared" si="4625"/>
        <v>46203</v>
      </c>
      <c r="BY388" s="164">
        <f t="shared" si="4626"/>
        <v>0</v>
      </c>
      <c r="BZ388" s="160">
        <f t="shared" si="4627"/>
        <v>46204</v>
      </c>
      <c r="CA388" s="160">
        <f t="shared" si="4628"/>
        <v>46234</v>
      </c>
      <c r="CB388" s="164">
        <f t="shared" si="4629"/>
        <v>0</v>
      </c>
      <c r="CC388" s="160">
        <f t="shared" si="4630"/>
        <v>46235</v>
      </c>
      <c r="CD388" s="160">
        <f t="shared" si="4631"/>
        <v>46265</v>
      </c>
      <c r="CE388" s="164">
        <f t="shared" si="4632"/>
        <v>0</v>
      </c>
      <c r="CF388" s="160">
        <f t="shared" si="4633"/>
        <v>46266</v>
      </c>
      <c r="CG388" s="160">
        <f t="shared" si="4634"/>
        <v>46295</v>
      </c>
      <c r="CH388" s="164">
        <f t="shared" si="4635"/>
        <v>0</v>
      </c>
      <c r="CI388" s="160">
        <f t="shared" si="4636"/>
        <v>46296</v>
      </c>
      <c r="CJ388" s="160">
        <f t="shared" si="4637"/>
        <v>46326</v>
      </c>
      <c r="CK388" s="164">
        <f t="shared" si="4638"/>
        <v>0</v>
      </c>
      <c r="CL388" s="160">
        <f t="shared" si="4639"/>
        <v>46327</v>
      </c>
      <c r="CM388" s="160">
        <f t="shared" si="4640"/>
        <v>46356</v>
      </c>
      <c r="CN388" s="164">
        <f t="shared" si="4641"/>
        <v>0</v>
      </c>
      <c r="CO388" s="160">
        <f t="shared" si="4642"/>
        <v>46357</v>
      </c>
      <c r="CP388" s="160">
        <f t="shared" si="4643"/>
        <v>46387</v>
      </c>
      <c r="CQ388" s="164">
        <f t="shared" si="4644"/>
        <v>0</v>
      </c>
    </row>
    <row r="389" s="86" customFormat="1" ht="24" customHeight="1" outlineLevel="4" spans="1:95">
      <c r="A389" s="125"/>
      <c r="B389" s="126"/>
      <c r="C389" s="127"/>
      <c r="D389" s="125"/>
      <c r="E389" s="126"/>
      <c r="F389" s="126"/>
      <c r="G389" s="126"/>
      <c r="H389" s="128"/>
      <c r="I389" s="128"/>
      <c r="J389" s="128">
        <f t="shared" si="3853"/>
        <v>0</v>
      </c>
      <c r="K389" s="128">
        <f t="shared" si="4645"/>
        <v>4</v>
      </c>
      <c r="L389" s="153"/>
      <c r="M389" s="154">
        <f>IFERROR(VLOOKUP($L389,'2-2 引出数据_合同数据仓库'!$B$2:$BP$10000,3,FALSE),0)</f>
        <v>0</v>
      </c>
      <c r="N389" s="128"/>
      <c r="O389" s="154">
        <f>IFERROR(VLOOKUP((LEFT(VLOOKUP($L389,'2-2 引出数据_合同数据仓库'!$B$2:$BP$10000,64,FALSE),15)&amp;(RIGHT(VLOOKUP($L389,'2-2 引出数据_合同数据仓库'!$B$2:$BP$10000,64,FALSE),4)+1)),'2-2 引出数据_合同数据仓库'!$B$2:$BP$10000,3,FALSE),0)</f>
        <v>0</v>
      </c>
      <c r="P389" s="128"/>
      <c r="Q389" s="128">
        <f>IFERROR(VLOOKUP($L389,'2-2 引出数据_合同数据仓库'!$B$2:$BP$10000,28,FALSE),0)</f>
        <v>0</v>
      </c>
      <c r="R389" s="128">
        <f>IFERROR(VLOOKUP($L389,'2-2 引出数据_合同数据仓库'!$B$2:$BP$10000,29,FALSE),0)</f>
        <v>0</v>
      </c>
      <c r="S389" s="128">
        <f>IFERROR(VLOOKUP($L389,'2-2 引出数据_合同数据仓库'!$B$2:$BP$10000,4,FALSE),0)</f>
        <v>0</v>
      </c>
      <c r="T389" s="128"/>
      <c r="U389" s="128">
        <f>IFERROR(VLOOKUP($L389,'2-2 引出数据_合同数据仓库'!$B$2:$BP$10000,15,FALSE),0)</f>
        <v>0</v>
      </c>
      <c r="V389" s="128">
        <f t="shared" si="4574"/>
        <v>0</v>
      </c>
      <c r="W389" s="128"/>
      <c r="X389" s="160">
        <v>45658</v>
      </c>
      <c r="Y389" s="160">
        <f t="shared" si="4575"/>
        <v>45688</v>
      </c>
      <c r="Z389" s="164">
        <f t="shared" si="4576"/>
        <v>0</v>
      </c>
      <c r="AA389" s="160">
        <f t="shared" si="4577"/>
        <v>45689</v>
      </c>
      <c r="AB389" s="160">
        <f t="shared" si="4578"/>
        <v>45716</v>
      </c>
      <c r="AC389" s="164">
        <f t="shared" si="4579"/>
        <v>0</v>
      </c>
      <c r="AD389" s="160">
        <f t="shared" si="4580"/>
        <v>45717</v>
      </c>
      <c r="AE389" s="160">
        <f t="shared" si="4581"/>
        <v>45747</v>
      </c>
      <c r="AF389" s="164">
        <f t="shared" si="4582"/>
        <v>0</v>
      </c>
      <c r="AG389" s="160">
        <f t="shared" si="4583"/>
        <v>45748</v>
      </c>
      <c r="AH389" s="160">
        <f t="shared" si="4584"/>
        <v>45777</v>
      </c>
      <c r="AI389" s="164">
        <f t="shared" si="4585"/>
        <v>0</v>
      </c>
      <c r="AJ389" s="160">
        <f t="shared" si="4586"/>
        <v>45778</v>
      </c>
      <c r="AK389" s="160">
        <f t="shared" si="4587"/>
        <v>45808</v>
      </c>
      <c r="AL389" s="164">
        <f t="shared" si="4588"/>
        <v>0</v>
      </c>
      <c r="AM389" s="160">
        <f t="shared" si="4589"/>
        <v>45809</v>
      </c>
      <c r="AN389" s="160">
        <f t="shared" si="4590"/>
        <v>45838</v>
      </c>
      <c r="AO389" s="164">
        <f t="shared" si="4591"/>
        <v>0</v>
      </c>
      <c r="AP389" s="160">
        <f t="shared" si="4592"/>
        <v>45839</v>
      </c>
      <c r="AQ389" s="160">
        <f t="shared" si="4593"/>
        <v>45869</v>
      </c>
      <c r="AR389" s="164">
        <f t="shared" si="4594"/>
        <v>0</v>
      </c>
      <c r="AS389" s="160">
        <f t="shared" si="4595"/>
        <v>45870</v>
      </c>
      <c r="AT389" s="160">
        <f t="shared" si="4596"/>
        <v>45900</v>
      </c>
      <c r="AU389" s="164">
        <f t="shared" si="4597"/>
        <v>0</v>
      </c>
      <c r="AV389" s="160">
        <f t="shared" si="4598"/>
        <v>45901</v>
      </c>
      <c r="AW389" s="160">
        <f t="shared" si="4599"/>
        <v>45930</v>
      </c>
      <c r="AX389" s="164">
        <f t="shared" si="4600"/>
        <v>0</v>
      </c>
      <c r="AY389" s="160">
        <f t="shared" si="4601"/>
        <v>45931</v>
      </c>
      <c r="AZ389" s="160">
        <f t="shared" si="4602"/>
        <v>45961</v>
      </c>
      <c r="BA389" s="164">
        <f t="shared" si="4603"/>
        <v>0</v>
      </c>
      <c r="BB389" s="160">
        <f t="shared" si="4604"/>
        <v>45962</v>
      </c>
      <c r="BC389" s="160">
        <f t="shared" si="4605"/>
        <v>45991</v>
      </c>
      <c r="BD389" s="164">
        <f t="shared" si="4606"/>
        <v>0</v>
      </c>
      <c r="BE389" s="160">
        <f t="shared" si="4607"/>
        <v>45992</v>
      </c>
      <c r="BF389" s="160">
        <f t="shared" si="4608"/>
        <v>46022</v>
      </c>
      <c r="BG389" s="164">
        <f t="shared" si="4609"/>
        <v>0</v>
      </c>
      <c r="BH389" s="160">
        <v>46023</v>
      </c>
      <c r="BI389" s="160">
        <f t="shared" si="4610"/>
        <v>46053</v>
      </c>
      <c r="BJ389" s="164">
        <f t="shared" si="4611"/>
        <v>0</v>
      </c>
      <c r="BK389" s="160">
        <f t="shared" si="4612"/>
        <v>46054</v>
      </c>
      <c r="BL389" s="160">
        <f t="shared" si="4613"/>
        <v>46081</v>
      </c>
      <c r="BM389" s="164">
        <f t="shared" si="4614"/>
        <v>0</v>
      </c>
      <c r="BN389" s="160">
        <f t="shared" si="4615"/>
        <v>46082</v>
      </c>
      <c r="BO389" s="160">
        <f t="shared" si="4616"/>
        <v>46112</v>
      </c>
      <c r="BP389" s="164">
        <f t="shared" si="4617"/>
        <v>0</v>
      </c>
      <c r="BQ389" s="160">
        <f t="shared" si="4618"/>
        <v>46113</v>
      </c>
      <c r="BR389" s="160">
        <f t="shared" si="4619"/>
        <v>46142</v>
      </c>
      <c r="BS389" s="164">
        <f t="shared" si="4620"/>
        <v>0</v>
      </c>
      <c r="BT389" s="160">
        <f t="shared" si="4621"/>
        <v>46143</v>
      </c>
      <c r="BU389" s="160">
        <f t="shared" si="4622"/>
        <v>46173</v>
      </c>
      <c r="BV389" s="164">
        <f t="shared" si="4623"/>
        <v>0</v>
      </c>
      <c r="BW389" s="160">
        <f t="shared" si="4624"/>
        <v>46174</v>
      </c>
      <c r="BX389" s="160">
        <f t="shared" si="4625"/>
        <v>46203</v>
      </c>
      <c r="BY389" s="164">
        <f t="shared" si="4626"/>
        <v>0</v>
      </c>
      <c r="BZ389" s="160">
        <f t="shared" si="4627"/>
        <v>46204</v>
      </c>
      <c r="CA389" s="160">
        <f t="shared" si="4628"/>
        <v>46234</v>
      </c>
      <c r="CB389" s="164">
        <f t="shared" si="4629"/>
        <v>0</v>
      </c>
      <c r="CC389" s="160">
        <f t="shared" si="4630"/>
        <v>46235</v>
      </c>
      <c r="CD389" s="160">
        <f t="shared" si="4631"/>
        <v>46265</v>
      </c>
      <c r="CE389" s="164">
        <f t="shared" si="4632"/>
        <v>0</v>
      </c>
      <c r="CF389" s="160">
        <f t="shared" si="4633"/>
        <v>46266</v>
      </c>
      <c r="CG389" s="160">
        <f t="shared" si="4634"/>
        <v>46295</v>
      </c>
      <c r="CH389" s="164">
        <f t="shared" si="4635"/>
        <v>0</v>
      </c>
      <c r="CI389" s="160">
        <f t="shared" si="4636"/>
        <v>46296</v>
      </c>
      <c r="CJ389" s="160">
        <f t="shared" si="4637"/>
        <v>46326</v>
      </c>
      <c r="CK389" s="164">
        <f t="shared" si="4638"/>
        <v>0</v>
      </c>
      <c r="CL389" s="160">
        <f t="shared" si="4639"/>
        <v>46327</v>
      </c>
      <c r="CM389" s="160">
        <f t="shared" si="4640"/>
        <v>46356</v>
      </c>
      <c r="CN389" s="164">
        <f t="shared" si="4641"/>
        <v>0</v>
      </c>
      <c r="CO389" s="160">
        <f t="shared" si="4642"/>
        <v>46357</v>
      </c>
      <c r="CP389" s="160">
        <f t="shared" si="4643"/>
        <v>46387</v>
      </c>
      <c r="CQ389" s="164">
        <f t="shared" si="4644"/>
        <v>0</v>
      </c>
    </row>
    <row r="390" s="86" customFormat="1" ht="24" customHeight="1" outlineLevel="4" spans="1:95">
      <c r="A390" s="129" t="s">
        <v>2806</v>
      </c>
      <c r="B390" s="130"/>
      <c r="C390" s="130"/>
      <c r="D390" s="130"/>
      <c r="E390" s="130"/>
      <c r="F390" s="130"/>
      <c r="G390" s="131"/>
      <c r="H390" s="132"/>
      <c r="I390" s="132"/>
      <c r="J390" s="132"/>
      <c r="K390" s="132"/>
      <c r="L390" s="155"/>
      <c r="M390" s="155"/>
      <c r="N390" s="132"/>
      <c r="O390" s="132"/>
      <c r="P390" s="132"/>
      <c r="Q390" s="132"/>
      <c r="R390" s="132"/>
      <c r="S390" s="132"/>
      <c r="T390" s="132"/>
      <c r="U390" s="132"/>
      <c r="V390" s="132"/>
      <c r="W390" s="132"/>
      <c r="X390" s="132"/>
      <c r="Y390" s="132"/>
      <c r="Z390" s="132"/>
      <c r="AA390" s="132"/>
      <c r="AB390" s="132"/>
      <c r="AC390" s="132"/>
      <c r="AD390" s="132"/>
      <c r="AE390" s="132"/>
      <c r="AF390" s="132"/>
      <c r="AG390" s="132"/>
      <c r="AH390" s="132"/>
      <c r="AI390" s="132"/>
      <c r="AJ390" s="132"/>
      <c r="AK390" s="132"/>
      <c r="AL390" s="132"/>
      <c r="AM390" s="132"/>
      <c r="AN390" s="132"/>
      <c r="AO390" s="132"/>
      <c r="AP390" s="132"/>
      <c r="AQ390" s="132"/>
      <c r="AR390" s="132"/>
      <c r="AS390" s="132"/>
      <c r="AT390" s="132"/>
      <c r="AU390" s="132"/>
      <c r="AV390" s="132"/>
      <c r="AW390" s="132"/>
      <c r="AX390" s="132"/>
      <c r="AY390" s="132"/>
      <c r="AZ390" s="132"/>
      <c r="BA390" s="132"/>
      <c r="BB390" s="132"/>
      <c r="BC390" s="132"/>
      <c r="BD390" s="132"/>
      <c r="BE390" s="132"/>
      <c r="BF390" s="132"/>
      <c r="BG390" s="132"/>
      <c r="BH390" s="132"/>
      <c r="BI390" s="132"/>
      <c r="BJ390" s="132"/>
      <c r="BK390" s="132"/>
      <c r="BL390" s="132"/>
      <c r="BM390" s="132"/>
      <c r="BN390" s="132"/>
      <c r="BO390" s="132"/>
      <c r="BP390" s="132"/>
      <c r="BQ390" s="132"/>
      <c r="BR390" s="132"/>
      <c r="BS390" s="132"/>
      <c r="BT390" s="132"/>
      <c r="BU390" s="132"/>
      <c r="BV390" s="132"/>
      <c r="BW390" s="132"/>
      <c r="BX390" s="132"/>
      <c r="BY390" s="132"/>
      <c r="BZ390" s="132"/>
      <c r="CA390" s="132"/>
      <c r="CB390" s="132"/>
      <c r="CC390" s="132"/>
      <c r="CD390" s="132"/>
      <c r="CE390" s="132"/>
      <c r="CF390" s="132"/>
      <c r="CG390" s="132"/>
      <c r="CH390" s="132"/>
      <c r="CI390" s="132"/>
      <c r="CJ390" s="132"/>
      <c r="CK390" s="132"/>
      <c r="CL390" s="132"/>
      <c r="CM390" s="132"/>
      <c r="CN390" s="132"/>
      <c r="CO390" s="132"/>
      <c r="CP390" s="132"/>
      <c r="CQ390" s="132"/>
    </row>
    <row r="391" ht="24" customHeight="1" outlineLevel="3" spans="1:95">
      <c r="A391" s="121"/>
      <c r="B391" s="122" t="s">
        <v>784</v>
      </c>
      <c r="C391" s="123" t="s">
        <v>1352</v>
      </c>
      <c r="D391" s="121" t="s">
        <v>1353</v>
      </c>
      <c r="E391" s="122" t="s">
        <v>1354</v>
      </c>
      <c r="F391" s="122"/>
      <c r="G391" s="122" t="s">
        <v>928</v>
      </c>
      <c r="H391" s="124">
        <f>X391+AA391+AD391+AG391+AJ391+AM391+AP391+AS391+AV391+AY391+BB391+BE391</f>
        <v>0</v>
      </c>
      <c r="I391" s="124">
        <f>Y391+AB391+AE391+AH391+AK391+AN391+AQ391+AT391+AW391+AZ391+BC391+BF391</f>
        <v>0</v>
      </c>
      <c r="J391" s="124">
        <f t="shared" si="3853"/>
        <v>0</v>
      </c>
      <c r="K391" s="124"/>
      <c r="L391" s="152"/>
      <c r="M391" s="152"/>
      <c r="N391" s="124"/>
      <c r="O391" s="124"/>
      <c r="P391" s="124"/>
      <c r="Q391" s="124"/>
      <c r="R391" s="124"/>
      <c r="S391" s="124"/>
      <c r="T391" s="124"/>
      <c r="U391" s="124"/>
      <c r="V391" s="124"/>
      <c r="W391" s="124"/>
      <c r="X391" s="124">
        <f>VLOOKUP($C391,'1 预算编制表单'!$C:$BJ,27,FALSE)</f>
        <v>0</v>
      </c>
      <c r="Y391" s="124">
        <f>X391-Z391</f>
        <v>0</v>
      </c>
      <c r="Z391" s="124">
        <f>SUM(Z392:Z396)</f>
        <v>0</v>
      </c>
      <c r="AA391" s="124">
        <f>VLOOKUP($C391,'1 预算编制表单'!$C:$BJ,30,FALSE)</f>
        <v>0</v>
      </c>
      <c r="AB391" s="124">
        <f>AA391-AC391</f>
        <v>0</v>
      </c>
      <c r="AC391" s="124">
        <f>SUM(AC392:AC396)</f>
        <v>0</v>
      </c>
      <c r="AD391" s="124">
        <f>VLOOKUP($C391,'1 预算编制表单'!$C:$BJ,33,FALSE)</f>
        <v>0</v>
      </c>
      <c r="AE391" s="124">
        <f>AD391-AF391</f>
        <v>0</v>
      </c>
      <c r="AF391" s="124">
        <f>SUM(AF392:AF396)</f>
        <v>0</v>
      </c>
      <c r="AG391" s="124">
        <f>VLOOKUP($C391,'1 预算编制表单'!$C:$BJ,36,FALSE)</f>
        <v>0</v>
      </c>
      <c r="AH391" s="124">
        <f>AG391-AI391</f>
        <v>0</v>
      </c>
      <c r="AI391" s="124">
        <f>SUM(AI392:AI396)</f>
        <v>0</v>
      </c>
      <c r="AJ391" s="124">
        <f>VLOOKUP($C391,'1 预算编制表单'!$C:$BJ,39,FALSE)</f>
        <v>0</v>
      </c>
      <c r="AK391" s="124">
        <f>AJ391-AL391</f>
        <v>0</v>
      </c>
      <c r="AL391" s="124">
        <f>SUM(AL392:AL396)</f>
        <v>0</v>
      </c>
      <c r="AM391" s="124">
        <f>VLOOKUP($C391,'1 预算编制表单'!$C:$BJ,42,FALSE)</f>
        <v>0</v>
      </c>
      <c r="AN391" s="124">
        <f>AM391-AO391</f>
        <v>0</v>
      </c>
      <c r="AO391" s="124">
        <f>SUM(AO392:AO396)</f>
        <v>0</v>
      </c>
      <c r="AP391" s="124">
        <f>VLOOKUP($C391,'1 预算编制表单'!$C:$BJ,45,FALSE)</f>
        <v>0</v>
      </c>
      <c r="AQ391" s="124">
        <f>AP391-AR391</f>
        <v>0</v>
      </c>
      <c r="AR391" s="124">
        <f>SUM(AR392:AR396)</f>
        <v>0</v>
      </c>
      <c r="AS391" s="124">
        <f>VLOOKUP($C391,'1 预算编制表单'!$C:$BJ,48,FALSE)</f>
        <v>0</v>
      </c>
      <c r="AT391" s="124">
        <f>AS391-AU391</f>
        <v>0</v>
      </c>
      <c r="AU391" s="124">
        <f>SUM(AU392:AU396)</f>
        <v>0</v>
      </c>
      <c r="AV391" s="124">
        <f>VLOOKUP($C391,'1 预算编制表单'!$C:$BJ,51,FALSE)</f>
        <v>0</v>
      </c>
      <c r="AW391" s="124">
        <f>AV391-AX391</f>
        <v>0</v>
      </c>
      <c r="AX391" s="124">
        <f>SUM(AX392:AX396)</f>
        <v>0</v>
      </c>
      <c r="AY391" s="124">
        <f>VLOOKUP($C391,'1 预算编制表单'!$C:$BJ,54,FALSE)</f>
        <v>0</v>
      </c>
      <c r="AZ391" s="124">
        <f>AY391-BA391</f>
        <v>0</v>
      </c>
      <c r="BA391" s="124">
        <f>SUM(BA392:BA396)</f>
        <v>0</v>
      </c>
      <c r="BB391" s="124">
        <f>VLOOKUP($C391,'1 预算编制表单'!$C:$BJ,57,FALSE)</f>
        <v>0</v>
      </c>
      <c r="BC391" s="124">
        <f>BB391-BD391</f>
        <v>0</v>
      </c>
      <c r="BD391" s="124">
        <f>SUM(BD392:BD396)</f>
        <v>0</v>
      </c>
      <c r="BE391" s="124">
        <f>VLOOKUP($C391,'1 预算编制表单'!$C:$BJ,60,FALSE)</f>
        <v>0</v>
      </c>
      <c r="BF391" s="124">
        <f>BE391-BG391</f>
        <v>0</v>
      </c>
      <c r="BG391" s="124">
        <f>SUM(BG392:BG396)</f>
        <v>0</v>
      </c>
      <c r="BH391" s="124">
        <f>VLOOKUP($C391,'1 预算编制表单'!$C:$BJ,27,FALSE)</f>
        <v>0</v>
      </c>
      <c r="BI391" s="124">
        <f>BH391-BJ391</f>
        <v>0</v>
      </c>
      <c r="BJ391" s="124">
        <f>SUM(BJ392:BJ396)</f>
        <v>0</v>
      </c>
      <c r="BK391" s="124">
        <f>VLOOKUP($C391,'1 预算编制表单'!$C:$BJ,30,FALSE)</f>
        <v>0</v>
      </c>
      <c r="BL391" s="124">
        <f>BK391-BM391</f>
        <v>0</v>
      </c>
      <c r="BM391" s="124">
        <f>SUM(BM392:BM396)</f>
        <v>0</v>
      </c>
      <c r="BN391" s="124">
        <f>VLOOKUP($C391,'1 预算编制表单'!$C:$BJ,33,FALSE)</f>
        <v>0</v>
      </c>
      <c r="BO391" s="124">
        <f>BN391-BP391</f>
        <v>0</v>
      </c>
      <c r="BP391" s="124">
        <f>SUM(BP392:BP396)</f>
        <v>0</v>
      </c>
      <c r="BQ391" s="124">
        <f>VLOOKUP($C391,'1 预算编制表单'!$C:$BJ,36,FALSE)</f>
        <v>0</v>
      </c>
      <c r="BR391" s="124">
        <f>BQ391-BS391</f>
        <v>0</v>
      </c>
      <c r="BS391" s="124">
        <f>SUM(BS392:BS396)</f>
        <v>0</v>
      </c>
      <c r="BT391" s="124">
        <f>VLOOKUP($C391,'1 预算编制表单'!$C:$BJ,39,FALSE)</f>
        <v>0</v>
      </c>
      <c r="BU391" s="124">
        <f>BT391-BV391</f>
        <v>0</v>
      </c>
      <c r="BV391" s="124">
        <f>SUM(BV392:BV396)</f>
        <v>0</v>
      </c>
      <c r="BW391" s="124">
        <f>VLOOKUP($C391,'1 预算编制表单'!$C:$BJ,42,FALSE)</f>
        <v>0</v>
      </c>
      <c r="BX391" s="124">
        <f>BW391-BY391</f>
        <v>0</v>
      </c>
      <c r="BY391" s="124">
        <f>SUM(BY392:BY396)</f>
        <v>0</v>
      </c>
      <c r="BZ391" s="124">
        <f>VLOOKUP($C391,'1 预算编制表单'!$C:$BJ,45,FALSE)</f>
        <v>0</v>
      </c>
      <c r="CA391" s="124">
        <f>BZ391-CB391</f>
        <v>0</v>
      </c>
      <c r="CB391" s="124">
        <f>SUM(CB392:CB396)</f>
        <v>0</v>
      </c>
      <c r="CC391" s="124">
        <f>VLOOKUP($C391,'1 预算编制表单'!$C:$BJ,48,FALSE)</f>
        <v>0</v>
      </c>
      <c r="CD391" s="124">
        <f>CC391-CE391</f>
        <v>0</v>
      </c>
      <c r="CE391" s="124">
        <f>SUM(CE392:CE396)</f>
        <v>0</v>
      </c>
      <c r="CF391" s="124">
        <f>VLOOKUP($C391,'1 预算编制表单'!$C:$BJ,51,FALSE)</f>
        <v>0</v>
      </c>
      <c r="CG391" s="124">
        <f>CF391-CH391</f>
        <v>0</v>
      </c>
      <c r="CH391" s="124">
        <f>SUM(CH392:CH396)</f>
        <v>0</v>
      </c>
      <c r="CI391" s="124">
        <f>VLOOKUP($C391,'1 预算编制表单'!$C:$BJ,54,FALSE)</f>
        <v>0</v>
      </c>
      <c r="CJ391" s="124">
        <f>CI391-CK391</f>
        <v>0</v>
      </c>
      <c r="CK391" s="124">
        <f>SUM(CK392:CK396)</f>
        <v>0</v>
      </c>
      <c r="CL391" s="124">
        <f>VLOOKUP($C391,'1 预算编制表单'!$C:$BJ,57,FALSE)</f>
        <v>0</v>
      </c>
      <c r="CM391" s="124">
        <f>CL391-CN391</f>
        <v>0</v>
      </c>
      <c r="CN391" s="124">
        <f>SUM(CN392:CN396)</f>
        <v>0</v>
      </c>
      <c r="CO391" s="124">
        <f>VLOOKUP($C391,'1 预算编制表单'!$C:$BJ,60,FALSE)</f>
        <v>0</v>
      </c>
      <c r="CP391" s="124">
        <f>CO391-CQ391</f>
        <v>0</v>
      </c>
      <c r="CQ391" s="124">
        <f>SUM(CQ392:CQ396)</f>
        <v>0</v>
      </c>
    </row>
    <row r="392" s="86" customFormat="1" ht="24" customHeight="1" outlineLevel="4" spans="1:95">
      <c r="A392" s="125"/>
      <c r="B392" s="126"/>
      <c r="C392" s="127"/>
      <c r="D392" s="125"/>
      <c r="E392" s="126"/>
      <c r="F392" s="126"/>
      <c r="G392" s="126"/>
      <c r="H392" s="128"/>
      <c r="I392" s="128"/>
      <c r="J392" s="128">
        <f t="shared" ref="J392:J434" si="4646">Z392+AC392+AF392+AI392+AL392+AO392+AR392+AU392+AX392+BA392+BD392+BG392</f>
        <v>0</v>
      </c>
      <c r="K392" s="128">
        <v>1</v>
      </c>
      <c r="L392" s="153"/>
      <c r="M392" s="154">
        <f>IFERROR(VLOOKUP($L392,'2-2 引出数据_合同数据仓库'!$B$2:$BP$10000,3,FALSE),0)</f>
        <v>0</v>
      </c>
      <c r="N392" s="128"/>
      <c r="O392" s="154">
        <f>IFERROR(VLOOKUP((LEFT(VLOOKUP($L392,'2-2 引出数据_合同数据仓库'!$B$2:$BP$10000,64,FALSE),15)&amp;(RIGHT(VLOOKUP($L392,'2-2 引出数据_合同数据仓库'!$B$2:$BP$10000,64,FALSE),4)+1)),'2-2 引出数据_合同数据仓库'!$B$2:$BP$10000,3,FALSE),0)</f>
        <v>0</v>
      </c>
      <c r="P392" s="128"/>
      <c r="Q392" s="128">
        <f>IFERROR(VLOOKUP($L392,'2-2 引出数据_合同数据仓库'!$B$2:$BP$10000,28,FALSE),0)</f>
        <v>0</v>
      </c>
      <c r="R392" s="128">
        <f>IFERROR(VLOOKUP($L392,'2-2 引出数据_合同数据仓库'!$B$2:$BP$10000,29,FALSE),0)</f>
        <v>0</v>
      </c>
      <c r="S392" s="128">
        <f>IFERROR(VLOOKUP($L392,'2-2 引出数据_合同数据仓库'!$B$2:$BP$10000,4,FALSE),0)</f>
        <v>0</v>
      </c>
      <c r="T392" s="128"/>
      <c r="U392" s="128">
        <f>IFERROR(VLOOKUP($L392,'2-2 引出数据_合同数据仓库'!$B$2:$BP$10000,15,FALSE),0)</f>
        <v>0</v>
      </c>
      <c r="V392" s="128">
        <f t="shared" ref="V392:V395" si="4647">U392/(S392-R392+1)*365</f>
        <v>0</v>
      </c>
      <c r="W392" s="128"/>
      <c r="X392" s="160">
        <v>45658</v>
      </c>
      <c r="Y392" s="160">
        <f t="shared" ref="Y392:Y395" si="4648">X392+30</f>
        <v>45688</v>
      </c>
      <c r="Z392" s="164">
        <f t="shared" ref="Z392:Z395" si="4649">IFERROR(IF(($R392-Y392)&gt;=0,0,IF(($S392-X392)&lt;0,0,IF(AND(($S392-Y392)&gt;0,(X392-$R392)&gt;0),$V392/365*(Y392-X392+1),IF(AND(($S392-Y392)&lt;=0,(X392-$R392)&gt;0),$V392/365*($S392-X392+1),$V392/365*(Y392-$R392+1))))),0)</f>
        <v>0</v>
      </c>
      <c r="AA392" s="160">
        <f t="shared" ref="AA392:AA395" si="4650">Y392+1</f>
        <v>45689</v>
      </c>
      <c r="AB392" s="160">
        <f t="shared" ref="AB392:AB395" si="4651">AA392+27</f>
        <v>45716</v>
      </c>
      <c r="AC392" s="164">
        <f t="shared" ref="AC392:AC395" si="4652">IFERROR(IF(($R392-AB392)&gt;=0,0,IF(($S392-AA392)&lt;0,0,IF(AND(($S392-AB392)&gt;0,(AA392-$R392)&gt;0),$V392/365*(AB392-AA392+1),IF(AND(($S392-AB392)&lt;=0,(AA392-$R392)&gt;0),$V392/365*($S392-AA392+1),$V392/365*(AB392-$R392+1))))),0)</f>
        <v>0</v>
      </c>
      <c r="AD392" s="160">
        <f t="shared" ref="AD392:AD395" si="4653">AB392+1</f>
        <v>45717</v>
      </c>
      <c r="AE392" s="160">
        <f t="shared" ref="AE392:AE395" si="4654">AD392+30</f>
        <v>45747</v>
      </c>
      <c r="AF392" s="164">
        <f t="shared" ref="AF392:AF395" si="4655">IFERROR(IF(($R392-AE392)&gt;=0,0,IF(($S392-AD392)&lt;0,0,IF(AND(($S392-AE392)&gt;0,(AD392-$R392)&gt;0),$V392/365*(AE392-AD392+1),IF(AND(($S392-AE392)&lt;=0,(AD392-$R392)&gt;0),$V392/365*($S392-AD392+1),$V392/365*(AE392-$R392+1))))),0)</f>
        <v>0</v>
      </c>
      <c r="AG392" s="160">
        <f t="shared" ref="AG392:AG395" si="4656">AE392+1</f>
        <v>45748</v>
      </c>
      <c r="AH392" s="160">
        <f t="shared" ref="AH392:AH395" si="4657">AG392+29</f>
        <v>45777</v>
      </c>
      <c r="AI392" s="164">
        <f t="shared" ref="AI392:AI395" si="4658">IFERROR(IF(($R392-AH392)&gt;=0,0,IF(($S392-AG392)&lt;0,0,IF(AND(($S392-AH392)&gt;0,(AG392-$R392)&gt;0),$V392/365*(AH392-AG392+1),IF(AND(($S392-AH392)&lt;=0,(AG392-$R392)&gt;0),$V392/365*($S392-AG392+1),$V392/365*(AH392-$R392+1))))),0)</f>
        <v>0</v>
      </c>
      <c r="AJ392" s="160">
        <f t="shared" ref="AJ392:AJ395" si="4659">AH392+1</f>
        <v>45778</v>
      </c>
      <c r="AK392" s="160">
        <f t="shared" ref="AK392:AK395" si="4660">AJ392+30</f>
        <v>45808</v>
      </c>
      <c r="AL392" s="164">
        <f t="shared" ref="AL392:AL395" si="4661">IFERROR(IF(($R392-AK392)&gt;=0,0,IF(($S392-AJ392)&lt;0,0,IF(AND(($S392-AK392)&gt;0,(AJ392-$R392)&gt;0),$V392/365*(AK392-AJ392+1),IF(AND(($S392-AK392)&lt;=0,(AJ392-$R392)&gt;0),$V392/365*($S392-AJ392+1),$V392/365*(AK392-$R392+1))))),0)</f>
        <v>0</v>
      </c>
      <c r="AM392" s="160">
        <f t="shared" ref="AM392:AM395" si="4662">AK392+1</f>
        <v>45809</v>
      </c>
      <c r="AN392" s="160">
        <f t="shared" ref="AN392:AN395" si="4663">AM392+29</f>
        <v>45838</v>
      </c>
      <c r="AO392" s="164">
        <f t="shared" ref="AO392:AO395" si="4664">IFERROR(IF(($R392-AN392)&gt;=0,0,IF(($S392-AM392)&lt;0,0,IF(AND(($S392-AN392)&gt;0,(AM392-$R392)&gt;0),$V392/365*(AN392-AM392+1),IF(AND(($S392-AN392)&lt;=0,(AM392-$R392)&gt;0),$V392/365*($S392-AM392+1),$V392/365*(AN392-$R392+1))))),0)</f>
        <v>0</v>
      </c>
      <c r="AP392" s="160">
        <f t="shared" ref="AP392:AP395" si="4665">AN392+1</f>
        <v>45839</v>
      </c>
      <c r="AQ392" s="160">
        <f t="shared" ref="AQ392:AQ395" si="4666">AP392+30</f>
        <v>45869</v>
      </c>
      <c r="AR392" s="164">
        <f t="shared" ref="AR392:AR395" si="4667">IFERROR(IF(($R392-AQ392)&gt;=0,0,IF(($S392-AP392)&lt;0,0,IF(AND(($S392-AQ392)&gt;0,(AP392-$R392)&gt;0),$V392/365*(AQ392-AP392+1),IF(AND(($S392-AQ392)&lt;=0,(AP392-$R392)&gt;0),$V392/365*($S392-AP392+1),$V392/365*(AQ392-$R392+1))))),0)</f>
        <v>0</v>
      </c>
      <c r="AS392" s="160">
        <f t="shared" ref="AS392:AS395" si="4668">AQ392+1</f>
        <v>45870</v>
      </c>
      <c r="AT392" s="160">
        <f t="shared" ref="AT392:AT395" si="4669">AS392+30</f>
        <v>45900</v>
      </c>
      <c r="AU392" s="164">
        <f t="shared" ref="AU392:AU395" si="4670">IFERROR(IF(($R392-AT392)&gt;=0,0,IF(($S392-AS392)&lt;0,0,IF(AND(($S392-AT392)&gt;0,(AS392-$R392)&gt;0),$V392/365*(AT392-AS392+1),IF(AND(($S392-AT392)&lt;=0,(AS392-$R392)&gt;0),$V392/365*($S392-AS392+1),$V392/365*(AT392-$R392+1))))),0)</f>
        <v>0</v>
      </c>
      <c r="AV392" s="160">
        <f t="shared" ref="AV392:AV395" si="4671">AT392+1</f>
        <v>45901</v>
      </c>
      <c r="AW392" s="160">
        <f t="shared" ref="AW392:AW395" si="4672">AV392+29</f>
        <v>45930</v>
      </c>
      <c r="AX392" s="164">
        <f t="shared" ref="AX392:AX395" si="4673">IFERROR(IF(($R392-AW392)&gt;=0,0,IF(($S392-AV392)&lt;0,0,IF(AND(($S392-AW392)&gt;0,(AV392-$R392)&gt;0),$V392/365*(AW392-AV392+1),IF(AND(($S392-AW392)&lt;=0,(AV392-$R392)&gt;0),$V392/365*($S392-AV392+1),$V392/365*(AW392-$R392+1))))),0)</f>
        <v>0</v>
      </c>
      <c r="AY392" s="160">
        <f t="shared" ref="AY392:AY395" si="4674">AW392+1</f>
        <v>45931</v>
      </c>
      <c r="AZ392" s="160">
        <f t="shared" ref="AZ392:AZ395" si="4675">AY392+30</f>
        <v>45961</v>
      </c>
      <c r="BA392" s="164">
        <f t="shared" ref="BA392:BA395" si="4676">IFERROR(IF(($R392-AZ392)&gt;=0,0,IF(($S392-AY392)&lt;0,0,IF(AND(($S392-AZ392)&gt;0,(AY392-$R392)&gt;0),$V392/365*(AZ392-AY392+1),IF(AND(($S392-AZ392)&lt;=0,(AY392-$R392)&gt;0),$V392/365*($S392-AY392+1),$V392/365*(AZ392-$R392+1))))),0)</f>
        <v>0</v>
      </c>
      <c r="BB392" s="160">
        <f t="shared" ref="BB392:BB395" si="4677">AZ392+1</f>
        <v>45962</v>
      </c>
      <c r="BC392" s="160">
        <f t="shared" ref="BC392:BC395" si="4678">BB392+29</f>
        <v>45991</v>
      </c>
      <c r="BD392" s="164">
        <f t="shared" ref="BD392:BD395" si="4679">IFERROR(IF(($R392-BC392)&gt;=0,0,IF(($S392-BB392)&lt;0,0,IF(AND(($S392-BC392)&gt;0,(BB392-$R392)&gt;0),$V392/365*(BC392-BB392+1),IF(AND(($S392-BC392)&lt;=0,(BB392-$R392)&gt;0),$V392/365*($S392-BB392+1),$V392/365*(BC392-$R392+1))))),0)</f>
        <v>0</v>
      </c>
      <c r="BE392" s="160">
        <f t="shared" ref="BE392:BE395" si="4680">BC392+1</f>
        <v>45992</v>
      </c>
      <c r="BF392" s="160">
        <f t="shared" ref="BF392:BF395" si="4681">BE392+30</f>
        <v>46022</v>
      </c>
      <c r="BG392" s="164">
        <f t="shared" ref="BG392:BG395" si="4682">IFERROR(IF(($R392-BF392)&gt;=0,0,IF(($S392-BE392)&lt;0,0,IF(AND(($S392-BF392)&gt;0,(BE392-$R392)&gt;0),$V392/365*(BF392-BE392+1),IF(AND(($S392-BF392)&lt;=0,(BE392-$R392)&gt;0),$V392/365*($S392-BE392+1),$V392/365*(BF392-$R392+1))))),0)</f>
        <v>0</v>
      </c>
      <c r="BH392" s="160">
        <v>46023</v>
      </c>
      <c r="BI392" s="160">
        <f t="shared" ref="BI392:BI395" si="4683">BH392+30</f>
        <v>46053</v>
      </c>
      <c r="BJ392" s="164">
        <f t="shared" ref="BJ392:BJ395" si="4684">IFERROR(IF(($R392-BI392)&gt;=0,0,IF(($S392-BH392)&lt;0,0,IF(AND(($S392-BI392)&gt;0,(BH392-$R392)&gt;0),$V392/365*(BI392-BH392+1),IF(AND(($S392-BI392)&lt;=0,(BH392-$R392)&gt;0),$V392/365*($S392-BH392+1),$V392/365*(BI392-$R392+1))))),0)</f>
        <v>0</v>
      </c>
      <c r="BK392" s="160">
        <f t="shared" ref="BK392:BK395" si="4685">BI392+1</f>
        <v>46054</v>
      </c>
      <c r="BL392" s="160">
        <f t="shared" ref="BL392:BL395" si="4686">BK392+27</f>
        <v>46081</v>
      </c>
      <c r="BM392" s="164">
        <f t="shared" ref="BM392:BM395" si="4687">IFERROR(IF(($R392-BL392)&gt;=0,0,IF(($S392-BK392)&lt;0,0,IF(AND(($S392-BL392)&gt;0,(BK392-$R392)&gt;0),$V392/365*(BL392-BK392+1),IF(AND(($S392-BL392)&lt;=0,(BK392-$R392)&gt;0),$V392/365*($S392-BK392+1),$V392/365*(BL392-$R392+1))))),0)</f>
        <v>0</v>
      </c>
      <c r="BN392" s="160">
        <f t="shared" ref="BN392:BN395" si="4688">BL392+1</f>
        <v>46082</v>
      </c>
      <c r="BO392" s="160">
        <f t="shared" ref="BO392:BO395" si="4689">BN392+30</f>
        <v>46112</v>
      </c>
      <c r="BP392" s="164">
        <f t="shared" ref="BP392:BP395" si="4690">IFERROR(IF(($R392-BO392)&gt;=0,0,IF(($S392-BN392)&lt;0,0,IF(AND(($S392-BO392)&gt;0,(BN392-$R392)&gt;0),$V392/365*(BO392-BN392+1),IF(AND(($S392-BO392)&lt;=0,(BN392-$R392)&gt;0),$V392/365*($S392-BN392+1),$V392/365*(BO392-$R392+1))))),0)</f>
        <v>0</v>
      </c>
      <c r="BQ392" s="160">
        <f t="shared" ref="BQ392:BQ395" si="4691">BO392+1</f>
        <v>46113</v>
      </c>
      <c r="BR392" s="160">
        <f t="shared" ref="BR392:BR395" si="4692">BQ392+29</f>
        <v>46142</v>
      </c>
      <c r="BS392" s="164">
        <f t="shared" ref="BS392:BS395" si="4693">IFERROR(IF(($R392-BR392)&gt;=0,0,IF(($S392-BQ392)&lt;0,0,IF(AND(($S392-BR392)&gt;0,(BQ392-$R392)&gt;0),$V392/365*(BR392-BQ392+1),IF(AND(($S392-BR392)&lt;=0,(BQ392-$R392)&gt;0),$V392/365*($S392-BQ392+1),$V392/365*(BR392-$R392+1))))),0)</f>
        <v>0</v>
      </c>
      <c r="BT392" s="160">
        <f t="shared" ref="BT392:BT395" si="4694">BR392+1</f>
        <v>46143</v>
      </c>
      <c r="BU392" s="160">
        <f t="shared" ref="BU392:BU395" si="4695">BT392+30</f>
        <v>46173</v>
      </c>
      <c r="BV392" s="164">
        <f t="shared" ref="BV392:BV395" si="4696">IFERROR(IF(($R392-BU392)&gt;=0,0,IF(($S392-BT392)&lt;0,0,IF(AND(($S392-BU392)&gt;0,(BT392-$R392)&gt;0),$V392/365*(BU392-BT392+1),IF(AND(($S392-BU392)&lt;=0,(BT392-$R392)&gt;0),$V392/365*($S392-BT392+1),$V392/365*(BU392-$R392+1))))),0)</f>
        <v>0</v>
      </c>
      <c r="BW392" s="160">
        <f t="shared" ref="BW392:BW395" si="4697">BU392+1</f>
        <v>46174</v>
      </c>
      <c r="BX392" s="160">
        <f t="shared" ref="BX392:BX395" si="4698">BW392+29</f>
        <v>46203</v>
      </c>
      <c r="BY392" s="164">
        <f t="shared" ref="BY392:BY395" si="4699">IFERROR(IF(($R392-BX392)&gt;=0,0,IF(($S392-BW392)&lt;0,0,IF(AND(($S392-BX392)&gt;0,(BW392-$R392)&gt;0),$V392/365*(BX392-BW392+1),IF(AND(($S392-BX392)&lt;=0,(BW392-$R392)&gt;0),$V392/365*($S392-BW392+1),$V392/365*(BX392-$R392+1))))),0)</f>
        <v>0</v>
      </c>
      <c r="BZ392" s="160">
        <f t="shared" ref="BZ392:BZ395" si="4700">BX392+1</f>
        <v>46204</v>
      </c>
      <c r="CA392" s="160">
        <f t="shared" ref="CA392:CA395" si="4701">BZ392+30</f>
        <v>46234</v>
      </c>
      <c r="CB392" s="164">
        <f t="shared" ref="CB392:CB395" si="4702">IFERROR(IF(($R392-CA392)&gt;=0,0,IF(($S392-BZ392)&lt;0,0,IF(AND(($S392-CA392)&gt;0,(BZ392-$R392)&gt;0),$V392/365*(CA392-BZ392+1),IF(AND(($S392-CA392)&lt;=0,(BZ392-$R392)&gt;0),$V392/365*($S392-BZ392+1),$V392/365*(CA392-$R392+1))))),0)</f>
        <v>0</v>
      </c>
      <c r="CC392" s="160">
        <f t="shared" ref="CC392:CC395" si="4703">CA392+1</f>
        <v>46235</v>
      </c>
      <c r="CD392" s="160">
        <f t="shared" ref="CD392:CD395" si="4704">CC392+30</f>
        <v>46265</v>
      </c>
      <c r="CE392" s="164">
        <f t="shared" ref="CE392:CE395" si="4705">IFERROR(IF(($R392-CD392)&gt;=0,0,IF(($S392-CC392)&lt;0,0,IF(AND(($S392-CD392)&gt;0,(CC392-$R392)&gt;0),$V392/365*(CD392-CC392+1),IF(AND(($S392-CD392)&lt;=0,(CC392-$R392)&gt;0),$V392/365*($S392-CC392+1),$V392/365*(CD392-$R392+1))))),0)</f>
        <v>0</v>
      </c>
      <c r="CF392" s="160">
        <f t="shared" ref="CF392:CF395" si="4706">CD392+1</f>
        <v>46266</v>
      </c>
      <c r="CG392" s="160">
        <f t="shared" ref="CG392:CG395" si="4707">CF392+29</f>
        <v>46295</v>
      </c>
      <c r="CH392" s="164">
        <f t="shared" ref="CH392:CH395" si="4708">IFERROR(IF(($R392-CG392)&gt;=0,0,IF(($S392-CF392)&lt;0,0,IF(AND(($S392-CG392)&gt;0,(CF392-$R392)&gt;0),$V392/365*(CG392-CF392+1),IF(AND(($S392-CG392)&lt;=0,(CF392-$R392)&gt;0),$V392/365*($S392-CF392+1),$V392/365*(CG392-$R392+1))))),0)</f>
        <v>0</v>
      </c>
      <c r="CI392" s="160">
        <f t="shared" ref="CI392:CI395" si="4709">CG392+1</f>
        <v>46296</v>
      </c>
      <c r="CJ392" s="160">
        <f t="shared" ref="CJ392:CJ395" si="4710">CI392+30</f>
        <v>46326</v>
      </c>
      <c r="CK392" s="164">
        <f t="shared" ref="CK392:CK395" si="4711">IFERROR(IF(($R392-CJ392)&gt;=0,0,IF(($S392-CI392)&lt;0,0,IF(AND(($S392-CJ392)&gt;0,(CI392-$R392)&gt;0),$V392/365*(CJ392-CI392+1),IF(AND(($S392-CJ392)&lt;=0,(CI392-$R392)&gt;0),$V392/365*($S392-CI392+1),$V392/365*(CJ392-$R392+1))))),0)</f>
        <v>0</v>
      </c>
      <c r="CL392" s="160">
        <f t="shared" ref="CL392:CL395" si="4712">CJ392+1</f>
        <v>46327</v>
      </c>
      <c r="CM392" s="160">
        <f t="shared" ref="CM392:CM395" si="4713">CL392+29</f>
        <v>46356</v>
      </c>
      <c r="CN392" s="164">
        <f t="shared" ref="CN392:CN395" si="4714">IFERROR(IF(($R392-CM392)&gt;=0,0,IF(($S392-CL392)&lt;0,0,IF(AND(($S392-CM392)&gt;0,(CL392-$R392)&gt;0),$V392/365*(CM392-CL392+1),IF(AND(($S392-CM392)&lt;=0,(CL392-$R392)&gt;0),$V392/365*($S392-CL392+1),$V392/365*(CM392-$R392+1))))),0)</f>
        <v>0</v>
      </c>
      <c r="CO392" s="160">
        <f t="shared" ref="CO392:CO395" si="4715">CM392+1</f>
        <v>46357</v>
      </c>
      <c r="CP392" s="160">
        <f t="shared" ref="CP392:CP395" si="4716">CO392+30</f>
        <v>46387</v>
      </c>
      <c r="CQ392" s="164">
        <f t="shared" ref="CQ392:CQ395" si="4717">IFERROR(IF(($R392-CP392)&gt;=0,0,IF(($S392-CO392)&lt;0,0,IF(AND(($S392-CP392)&gt;0,(CO392-$R392)&gt;0),$V392/365*(CP392-CO392+1),IF(AND(($S392-CP392)&lt;=0,(CO392-$R392)&gt;0),$V392/365*($S392-CO392+1),$V392/365*(CP392-$R392+1))))),0)</f>
        <v>0</v>
      </c>
    </row>
    <row r="393" s="86" customFormat="1" ht="24" customHeight="1" outlineLevel="4" spans="1:95">
      <c r="A393" s="125"/>
      <c r="B393" s="126"/>
      <c r="C393" s="127"/>
      <c r="D393" s="125"/>
      <c r="E393" s="126"/>
      <c r="F393" s="126"/>
      <c r="G393" s="126"/>
      <c r="H393" s="128"/>
      <c r="I393" s="128"/>
      <c r="J393" s="128">
        <f t="shared" si="4646"/>
        <v>0</v>
      </c>
      <c r="K393" s="128">
        <f t="shared" ref="K393:K395" si="4718">K392+1</f>
        <v>2</v>
      </c>
      <c r="L393" s="153"/>
      <c r="M393" s="154">
        <f>IFERROR(VLOOKUP($L393,'2-2 引出数据_合同数据仓库'!$B$2:$BP$10000,3,FALSE),0)</f>
        <v>0</v>
      </c>
      <c r="N393" s="128"/>
      <c r="O393" s="154">
        <f>IFERROR(VLOOKUP((LEFT(VLOOKUP($L393,'2-2 引出数据_合同数据仓库'!$B$2:$BP$10000,64,FALSE),15)&amp;(RIGHT(VLOOKUP($L393,'2-2 引出数据_合同数据仓库'!$B$2:$BP$10000,64,FALSE),4)+1)),'2-2 引出数据_合同数据仓库'!$B$2:$BP$10000,3,FALSE),0)</f>
        <v>0</v>
      </c>
      <c r="P393" s="128"/>
      <c r="Q393" s="128">
        <f>IFERROR(VLOOKUP($L393,'2-2 引出数据_合同数据仓库'!$B$2:$BP$10000,28,FALSE),0)</f>
        <v>0</v>
      </c>
      <c r="R393" s="128">
        <f>IFERROR(VLOOKUP($L393,'2-2 引出数据_合同数据仓库'!$B$2:$BP$10000,29,FALSE),0)</f>
        <v>0</v>
      </c>
      <c r="S393" s="128">
        <f>IFERROR(VLOOKUP($L393,'2-2 引出数据_合同数据仓库'!$B$2:$BP$10000,4,FALSE),0)</f>
        <v>0</v>
      </c>
      <c r="T393" s="128"/>
      <c r="U393" s="128">
        <f>IFERROR(VLOOKUP($L393,'2-2 引出数据_合同数据仓库'!$B$2:$BP$10000,15,FALSE),0)</f>
        <v>0</v>
      </c>
      <c r="V393" s="128">
        <f t="shared" si="4647"/>
        <v>0</v>
      </c>
      <c r="W393" s="128"/>
      <c r="X393" s="160">
        <v>45658</v>
      </c>
      <c r="Y393" s="160">
        <f t="shared" si="4648"/>
        <v>45688</v>
      </c>
      <c r="Z393" s="164">
        <f t="shared" si="4649"/>
        <v>0</v>
      </c>
      <c r="AA393" s="160">
        <f t="shared" si="4650"/>
        <v>45689</v>
      </c>
      <c r="AB393" s="160">
        <f t="shared" si="4651"/>
        <v>45716</v>
      </c>
      <c r="AC393" s="164">
        <f t="shared" si="4652"/>
        <v>0</v>
      </c>
      <c r="AD393" s="160">
        <f t="shared" si="4653"/>
        <v>45717</v>
      </c>
      <c r="AE393" s="160">
        <f t="shared" si="4654"/>
        <v>45747</v>
      </c>
      <c r="AF393" s="164">
        <f t="shared" si="4655"/>
        <v>0</v>
      </c>
      <c r="AG393" s="160">
        <f t="shared" si="4656"/>
        <v>45748</v>
      </c>
      <c r="AH393" s="160">
        <f t="shared" si="4657"/>
        <v>45777</v>
      </c>
      <c r="AI393" s="164">
        <f t="shared" si="4658"/>
        <v>0</v>
      </c>
      <c r="AJ393" s="160">
        <f t="shared" si="4659"/>
        <v>45778</v>
      </c>
      <c r="AK393" s="160">
        <f t="shared" si="4660"/>
        <v>45808</v>
      </c>
      <c r="AL393" s="164">
        <f t="shared" si="4661"/>
        <v>0</v>
      </c>
      <c r="AM393" s="160">
        <f t="shared" si="4662"/>
        <v>45809</v>
      </c>
      <c r="AN393" s="160">
        <f t="shared" si="4663"/>
        <v>45838</v>
      </c>
      <c r="AO393" s="164">
        <f t="shared" si="4664"/>
        <v>0</v>
      </c>
      <c r="AP393" s="160">
        <f t="shared" si="4665"/>
        <v>45839</v>
      </c>
      <c r="AQ393" s="160">
        <f t="shared" si="4666"/>
        <v>45869</v>
      </c>
      <c r="AR393" s="164">
        <f t="shared" si="4667"/>
        <v>0</v>
      </c>
      <c r="AS393" s="160">
        <f t="shared" si="4668"/>
        <v>45870</v>
      </c>
      <c r="AT393" s="160">
        <f t="shared" si="4669"/>
        <v>45900</v>
      </c>
      <c r="AU393" s="164">
        <f t="shared" si="4670"/>
        <v>0</v>
      </c>
      <c r="AV393" s="160">
        <f t="shared" si="4671"/>
        <v>45901</v>
      </c>
      <c r="AW393" s="160">
        <f t="shared" si="4672"/>
        <v>45930</v>
      </c>
      <c r="AX393" s="164">
        <f t="shared" si="4673"/>
        <v>0</v>
      </c>
      <c r="AY393" s="160">
        <f t="shared" si="4674"/>
        <v>45931</v>
      </c>
      <c r="AZ393" s="160">
        <f t="shared" si="4675"/>
        <v>45961</v>
      </c>
      <c r="BA393" s="164">
        <f t="shared" si="4676"/>
        <v>0</v>
      </c>
      <c r="BB393" s="160">
        <f t="shared" si="4677"/>
        <v>45962</v>
      </c>
      <c r="BC393" s="160">
        <f t="shared" si="4678"/>
        <v>45991</v>
      </c>
      <c r="BD393" s="164">
        <f t="shared" si="4679"/>
        <v>0</v>
      </c>
      <c r="BE393" s="160">
        <f t="shared" si="4680"/>
        <v>45992</v>
      </c>
      <c r="BF393" s="160">
        <f t="shared" si="4681"/>
        <v>46022</v>
      </c>
      <c r="BG393" s="164">
        <f t="shared" si="4682"/>
        <v>0</v>
      </c>
      <c r="BH393" s="160">
        <v>46023</v>
      </c>
      <c r="BI393" s="160">
        <f t="shared" si="4683"/>
        <v>46053</v>
      </c>
      <c r="BJ393" s="164">
        <f t="shared" si="4684"/>
        <v>0</v>
      </c>
      <c r="BK393" s="160">
        <f t="shared" si="4685"/>
        <v>46054</v>
      </c>
      <c r="BL393" s="160">
        <f t="shared" si="4686"/>
        <v>46081</v>
      </c>
      <c r="BM393" s="164">
        <f t="shared" si="4687"/>
        <v>0</v>
      </c>
      <c r="BN393" s="160">
        <f t="shared" si="4688"/>
        <v>46082</v>
      </c>
      <c r="BO393" s="160">
        <f t="shared" si="4689"/>
        <v>46112</v>
      </c>
      <c r="BP393" s="164">
        <f t="shared" si="4690"/>
        <v>0</v>
      </c>
      <c r="BQ393" s="160">
        <f t="shared" si="4691"/>
        <v>46113</v>
      </c>
      <c r="BR393" s="160">
        <f t="shared" si="4692"/>
        <v>46142</v>
      </c>
      <c r="BS393" s="164">
        <f t="shared" si="4693"/>
        <v>0</v>
      </c>
      <c r="BT393" s="160">
        <f t="shared" si="4694"/>
        <v>46143</v>
      </c>
      <c r="BU393" s="160">
        <f t="shared" si="4695"/>
        <v>46173</v>
      </c>
      <c r="BV393" s="164">
        <f t="shared" si="4696"/>
        <v>0</v>
      </c>
      <c r="BW393" s="160">
        <f t="shared" si="4697"/>
        <v>46174</v>
      </c>
      <c r="BX393" s="160">
        <f t="shared" si="4698"/>
        <v>46203</v>
      </c>
      <c r="BY393" s="164">
        <f t="shared" si="4699"/>
        <v>0</v>
      </c>
      <c r="BZ393" s="160">
        <f t="shared" si="4700"/>
        <v>46204</v>
      </c>
      <c r="CA393" s="160">
        <f t="shared" si="4701"/>
        <v>46234</v>
      </c>
      <c r="CB393" s="164">
        <f t="shared" si="4702"/>
        <v>0</v>
      </c>
      <c r="CC393" s="160">
        <f t="shared" si="4703"/>
        <v>46235</v>
      </c>
      <c r="CD393" s="160">
        <f t="shared" si="4704"/>
        <v>46265</v>
      </c>
      <c r="CE393" s="164">
        <f t="shared" si="4705"/>
        <v>0</v>
      </c>
      <c r="CF393" s="160">
        <f t="shared" si="4706"/>
        <v>46266</v>
      </c>
      <c r="CG393" s="160">
        <f t="shared" si="4707"/>
        <v>46295</v>
      </c>
      <c r="CH393" s="164">
        <f t="shared" si="4708"/>
        <v>0</v>
      </c>
      <c r="CI393" s="160">
        <f t="shared" si="4709"/>
        <v>46296</v>
      </c>
      <c r="CJ393" s="160">
        <f t="shared" si="4710"/>
        <v>46326</v>
      </c>
      <c r="CK393" s="164">
        <f t="shared" si="4711"/>
        <v>0</v>
      </c>
      <c r="CL393" s="160">
        <f t="shared" si="4712"/>
        <v>46327</v>
      </c>
      <c r="CM393" s="160">
        <f t="shared" si="4713"/>
        <v>46356</v>
      </c>
      <c r="CN393" s="164">
        <f t="shared" si="4714"/>
        <v>0</v>
      </c>
      <c r="CO393" s="160">
        <f t="shared" si="4715"/>
        <v>46357</v>
      </c>
      <c r="CP393" s="160">
        <f t="shared" si="4716"/>
        <v>46387</v>
      </c>
      <c r="CQ393" s="164">
        <f t="shared" si="4717"/>
        <v>0</v>
      </c>
    </row>
    <row r="394" s="86" customFormat="1" ht="24" customHeight="1" outlineLevel="4" spans="1:95">
      <c r="A394" s="125"/>
      <c r="B394" s="126"/>
      <c r="C394" s="127"/>
      <c r="D394" s="125"/>
      <c r="E394" s="126"/>
      <c r="F394" s="126"/>
      <c r="G394" s="126"/>
      <c r="H394" s="128"/>
      <c r="I394" s="128"/>
      <c r="J394" s="128">
        <f t="shared" si="4646"/>
        <v>0</v>
      </c>
      <c r="K394" s="128">
        <f t="shared" si="4718"/>
        <v>3</v>
      </c>
      <c r="L394" s="153"/>
      <c r="M394" s="154">
        <f>IFERROR(VLOOKUP($L394,'2-2 引出数据_合同数据仓库'!$B$2:$BP$10000,3,FALSE),0)</f>
        <v>0</v>
      </c>
      <c r="N394" s="128"/>
      <c r="O394" s="154">
        <f>IFERROR(VLOOKUP((LEFT(VLOOKUP($L394,'2-2 引出数据_合同数据仓库'!$B$2:$BP$10000,64,FALSE),15)&amp;(RIGHT(VLOOKUP($L394,'2-2 引出数据_合同数据仓库'!$B$2:$BP$10000,64,FALSE),4)+1)),'2-2 引出数据_合同数据仓库'!$B$2:$BP$10000,3,FALSE),0)</f>
        <v>0</v>
      </c>
      <c r="P394" s="128"/>
      <c r="Q394" s="128">
        <f>IFERROR(VLOOKUP($L394,'2-2 引出数据_合同数据仓库'!$B$2:$BP$10000,28,FALSE),0)</f>
        <v>0</v>
      </c>
      <c r="R394" s="128">
        <f>IFERROR(VLOOKUP($L394,'2-2 引出数据_合同数据仓库'!$B$2:$BP$10000,29,FALSE),0)</f>
        <v>0</v>
      </c>
      <c r="S394" s="128">
        <f>IFERROR(VLOOKUP($L394,'2-2 引出数据_合同数据仓库'!$B$2:$BP$10000,4,FALSE),0)</f>
        <v>0</v>
      </c>
      <c r="T394" s="128"/>
      <c r="U394" s="128">
        <f>IFERROR(VLOOKUP($L394,'2-2 引出数据_合同数据仓库'!$B$2:$BP$10000,15,FALSE),0)</f>
        <v>0</v>
      </c>
      <c r="V394" s="128">
        <f t="shared" si="4647"/>
        <v>0</v>
      </c>
      <c r="W394" s="128"/>
      <c r="X394" s="160">
        <v>45658</v>
      </c>
      <c r="Y394" s="160">
        <f t="shared" si="4648"/>
        <v>45688</v>
      </c>
      <c r="Z394" s="164">
        <f t="shared" si="4649"/>
        <v>0</v>
      </c>
      <c r="AA394" s="160">
        <f t="shared" si="4650"/>
        <v>45689</v>
      </c>
      <c r="AB394" s="160">
        <f t="shared" si="4651"/>
        <v>45716</v>
      </c>
      <c r="AC394" s="164">
        <f t="shared" si="4652"/>
        <v>0</v>
      </c>
      <c r="AD394" s="160">
        <f t="shared" si="4653"/>
        <v>45717</v>
      </c>
      <c r="AE394" s="160">
        <f t="shared" si="4654"/>
        <v>45747</v>
      </c>
      <c r="AF394" s="164">
        <f t="shared" si="4655"/>
        <v>0</v>
      </c>
      <c r="AG394" s="160">
        <f t="shared" si="4656"/>
        <v>45748</v>
      </c>
      <c r="AH394" s="160">
        <f t="shared" si="4657"/>
        <v>45777</v>
      </c>
      <c r="AI394" s="164">
        <f t="shared" si="4658"/>
        <v>0</v>
      </c>
      <c r="AJ394" s="160">
        <f t="shared" si="4659"/>
        <v>45778</v>
      </c>
      <c r="AK394" s="160">
        <f t="shared" si="4660"/>
        <v>45808</v>
      </c>
      <c r="AL394" s="164">
        <f t="shared" si="4661"/>
        <v>0</v>
      </c>
      <c r="AM394" s="160">
        <f t="shared" si="4662"/>
        <v>45809</v>
      </c>
      <c r="AN394" s="160">
        <f t="shared" si="4663"/>
        <v>45838</v>
      </c>
      <c r="AO394" s="164">
        <f t="shared" si="4664"/>
        <v>0</v>
      </c>
      <c r="AP394" s="160">
        <f t="shared" si="4665"/>
        <v>45839</v>
      </c>
      <c r="AQ394" s="160">
        <f t="shared" si="4666"/>
        <v>45869</v>
      </c>
      <c r="AR394" s="164">
        <f t="shared" si="4667"/>
        <v>0</v>
      </c>
      <c r="AS394" s="160">
        <f t="shared" si="4668"/>
        <v>45870</v>
      </c>
      <c r="AT394" s="160">
        <f t="shared" si="4669"/>
        <v>45900</v>
      </c>
      <c r="AU394" s="164">
        <f t="shared" si="4670"/>
        <v>0</v>
      </c>
      <c r="AV394" s="160">
        <f t="shared" si="4671"/>
        <v>45901</v>
      </c>
      <c r="AW394" s="160">
        <f t="shared" si="4672"/>
        <v>45930</v>
      </c>
      <c r="AX394" s="164">
        <f t="shared" si="4673"/>
        <v>0</v>
      </c>
      <c r="AY394" s="160">
        <f t="shared" si="4674"/>
        <v>45931</v>
      </c>
      <c r="AZ394" s="160">
        <f t="shared" si="4675"/>
        <v>45961</v>
      </c>
      <c r="BA394" s="164">
        <f t="shared" si="4676"/>
        <v>0</v>
      </c>
      <c r="BB394" s="160">
        <f t="shared" si="4677"/>
        <v>45962</v>
      </c>
      <c r="BC394" s="160">
        <f t="shared" si="4678"/>
        <v>45991</v>
      </c>
      <c r="BD394" s="164">
        <f t="shared" si="4679"/>
        <v>0</v>
      </c>
      <c r="BE394" s="160">
        <f t="shared" si="4680"/>
        <v>45992</v>
      </c>
      <c r="BF394" s="160">
        <f t="shared" si="4681"/>
        <v>46022</v>
      </c>
      <c r="BG394" s="164">
        <f t="shared" si="4682"/>
        <v>0</v>
      </c>
      <c r="BH394" s="160">
        <v>46023</v>
      </c>
      <c r="BI394" s="160">
        <f t="shared" si="4683"/>
        <v>46053</v>
      </c>
      <c r="BJ394" s="164">
        <f t="shared" si="4684"/>
        <v>0</v>
      </c>
      <c r="BK394" s="160">
        <f t="shared" si="4685"/>
        <v>46054</v>
      </c>
      <c r="BL394" s="160">
        <f t="shared" si="4686"/>
        <v>46081</v>
      </c>
      <c r="BM394" s="164">
        <f t="shared" si="4687"/>
        <v>0</v>
      </c>
      <c r="BN394" s="160">
        <f t="shared" si="4688"/>
        <v>46082</v>
      </c>
      <c r="BO394" s="160">
        <f t="shared" si="4689"/>
        <v>46112</v>
      </c>
      <c r="BP394" s="164">
        <f t="shared" si="4690"/>
        <v>0</v>
      </c>
      <c r="BQ394" s="160">
        <f t="shared" si="4691"/>
        <v>46113</v>
      </c>
      <c r="BR394" s="160">
        <f t="shared" si="4692"/>
        <v>46142</v>
      </c>
      <c r="BS394" s="164">
        <f t="shared" si="4693"/>
        <v>0</v>
      </c>
      <c r="BT394" s="160">
        <f t="shared" si="4694"/>
        <v>46143</v>
      </c>
      <c r="BU394" s="160">
        <f t="shared" si="4695"/>
        <v>46173</v>
      </c>
      <c r="BV394" s="164">
        <f t="shared" si="4696"/>
        <v>0</v>
      </c>
      <c r="BW394" s="160">
        <f t="shared" si="4697"/>
        <v>46174</v>
      </c>
      <c r="BX394" s="160">
        <f t="shared" si="4698"/>
        <v>46203</v>
      </c>
      <c r="BY394" s="164">
        <f t="shared" si="4699"/>
        <v>0</v>
      </c>
      <c r="BZ394" s="160">
        <f t="shared" si="4700"/>
        <v>46204</v>
      </c>
      <c r="CA394" s="160">
        <f t="shared" si="4701"/>
        <v>46234</v>
      </c>
      <c r="CB394" s="164">
        <f t="shared" si="4702"/>
        <v>0</v>
      </c>
      <c r="CC394" s="160">
        <f t="shared" si="4703"/>
        <v>46235</v>
      </c>
      <c r="CD394" s="160">
        <f t="shared" si="4704"/>
        <v>46265</v>
      </c>
      <c r="CE394" s="164">
        <f t="shared" si="4705"/>
        <v>0</v>
      </c>
      <c r="CF394" s="160">
        <f t="shared" si="4706"/>
        <v>46266</v>
      </c>
      <c r="CG394" s="160">
        <f t="shared" si="4707"/>
        <v>46295</v>
      </c>
      <c r="CH394" s="164">
        <f t="shared" si="4708"/>
        <v>0</v>
      </c>
      <c r="CI394" s="160">
        <f t="shared" si="4709"/>
        <v>46296</v>
      </c>
      <c r="CJ394" s="160">
        <f t="shared" si="4710"/>
        <v>46326</v>
      </c>
      <c r="CK394" s="164">
        <f t="shared" si="4711"/>
        <v>0</v>
      </c>
      <c r="CL394" s="160">
        <f t="shared" si="4712"/>
        <v>46327</v>
      </c>
      <c r="CM394" s="160">
        <f t="shared" si="4713"/>
        <v>46356</v>
      </c>
      <c r="CN394" s="164">
        <f t="shared" si="4714"/>
        <v>0</v>
      </c>
      <c r="CO394" s="160">
        <f t="shared" si="4715"/>
        <v>46357</v>
      </c>
      <c r="CP394" s="160">
        <f t="shared" si="4716"/>
        <v>46387</v>
      </c>
      <c r="CQ394" s="164">
        <f t="shared" si="4717"/>
        <v>0</v>
      </c>
    </row>
    <row r="395" s="86" customFormat="1" ht="24" customHeight="1" outlineLevel="4" spans="1:95">
      <c r="A395" s="125"/>
      <c r="B395" s="126"/>
      <c r="C395" s="127"/>
      <c r="D395" s="125"/>
      <c r="E395" s="126"/>
      <c r="F395" s="126"/>
      <c r="G395" s="126"/>
      <c r="H395" s="128"/>
      <c r="I395" s="128"/>
      <c r="J395" s="128">
        <f t="shared" si="4646"/>
        <v>0</v>
      </c>
      <c r="K395" s="128">
        <f t="shared" si="4718"/>
        <v>4</v>
      </c>
      <c r="L395" s="153"/>
      <c r="M395" s="154">
        <f>IFERROR(VLOOKUP($L395,'2-2 引出数据_合同数据仓库'!$B$2:$BP$10000,3,FALSE),0)</f>
        <v>0</v>
      </c>
      <c r="N395" s="128"/>
      <c r="O395" s="154">
        <f>IFERROR(VLOOKUP((LEFT(VLOOKUP($L395,'2-2 引出数据_合同数据仓库'!$B$2:$BP$10000,64,FALSE),15)&amp;(RIGHT(VLOOKUP($L395,'2-2 引出数据_合同数据仓库'!$B$2:$BP$10000,64,FALSE),4)+1)),'2-2 引出数据_合同数据仓库'!$B$2:$BP$10000,3,FALSE),0)</f>
        <v>0</v>
      </c>
      <c r="P395" s="128"/>
      <c r="Q395" s="128">
        <f>IFERROR(VLOOKUP($L395,'2-2 引出数据_合同数据仓库'!$B$2:$BP$10000,28,FALSE),0)</f>
        <v>0</v>
      </c>
      <c r="R395" s="128">
        <f>IFERROR(VLOOKUP($L395,'2-2 引出数据_合同数据仓库'!$B$2:$BP$10000,29,FALSE),0)</f>
        <v>0</v>
      </c>
      <c r="S395" s="128">
        <f>IFERROR(VLOOKUP($L395,'2-2 引出数据_合同数据仓库'!$B$2:$BP$10000,4,FALSE),0)</f>
        <v>0</v>
      </c>
      <c r="T395" s="128"/>
      <c r="U395" s="128">
        <f>IFERROR(VLOOKUP($L395,'2-2 引出数据_合同数据仓库'!$B$2:$BP$10000,15,FALSE),0)</f>
        <v>0</v>
      </c>
      <c r="V395" s="128">
        <f t="shared" si="4647"/>
        <v>0</v>
      </c>
      <c r="W395" s="128"/>
      <c r="X395" s="160">
        <v>45658</v>
      </c>
      <c r="Y395" s="160">
        <f t="shared" si="4648"/>
        <v>45688</v>
      </c>
      <c r="Z395" s="164">
        <f t="shared" si="4649"/>
        <v>0</v>
      </c>
      <c r="AA395" s="160">
        <f t="shared" si="4650"/>
        <v>45689</v>
      </c>
      <c r="AB395" s="160">
        <f t="shared" si="4651"/>
        <v>45716</v>
      </c>
      <c r="AC395" s="164">
        <f t="shared" si="4652"/>
        <v>0</v>
      </c>
      <c r="AD395" s="160">
        <f t="shared" si="4653"/>
        <v>45717</v>
      </c>
      <c r="AE395" s="160">
        <f t="shared" si="4654"/>
        <v>45747</v>
      </c>
      <c r="AF395" s="164">
        <f t="shared" si="4655"/>
        <v>0</v>
      </c>
      <c r="AG395" s="160">
        <f t="shared" si="4656"/>
        <v>45748</v>
      </c>
      <c r="AH395" s="160">
        <f t="shared" si="4657"/>
        <v>45777</v>
      </c>
      <c r="AI395" s="164">
        <f t="shared" si="4658"/>
        <v>0</v>
      </c>
      <c r="AJ395" s="160">
        <f t="shared" si="4659"/>
        <v>45778</v>
      </c>
      <c r="AK395" s="160">
        <f t="shared" si="4660"/>
        <v>45808</v>
      </c>
      <c r="AL395" s="164">
        <f t="shared" si="4661"/>
        <v>0</v>
      </c>
      <c r="AM395" s="160">
        <f t="shared" si="4662"/>
        <v>45809</v>
      </c>
      <c r="AN395" s="160">
        <f t="shared" si="4663"/>
        <v>45838</v>
      </c>
      <c r="AO395" s="164">
        <f t="shared" si="4664"/>
        <v>0</v>
      </c>
      <c r="AP395" s="160">
        <f t="shared" si="4665"/>
        <v>45839</v>
      </c>
      <c r="AQ395" s="160">
        <f t="shared" si="4666"/>
        <v>45869</v>
      </c>
      <c r="AR395" s="164">
        <f t="shared" si="4667"/>
        <v>0</v>
      </c>
      <c r="AS395" s="160">
        <f t="shared" si="4668"/>
        <v>45870</v>
      </c>
      <c r="AT395" s="160">
        <f t="shared" si="4669"/>
        <v>45900</v>
      </c>
      <c r="AU395" s="164">
        <f t="shared" si="4670"/>
        <v>0</v>
      </c>
      <c r="AV395" s="160">
        <f t="shared" si="4671"/>
        <v>45901</v>
      </c>
      <c r="AW395" s="160">
        <f t="shared" si="4672"/>
        <v>45930</v>
      </c>
      <c r="AX395" s="164">
        <f t="shared" si="4673"/>
        <v>0</v>
      </c>
      <c r="AY395" s="160">
        <f t="shared" si="4674"/>
        <v>45931</v>
      </c>
      <c r="AZ395" s="160">
        <f t="shared" si="4675"/>
        <v>45961</v>
      </c>
      <c r="BA395" s="164">
        <f t="shared" si="4676"/>
        <v>0</v>
      </c>
      <c r="BB395" s="160">
        <f t="shared" si="4677"/>
        <v>45962</v>
      </c>
      <c r="BC395" s="160">
        <f t="shared" si="4678"/>
        <v>45991</v>
      </c>
      <c r="BD395" s="164">
        <f t="shared" si="4679"/>
        <v>0</v>
      </c>
      <c r="BE395" s="160">
        <f t="shared" si="4680"/>
        <v>45992</v>
      </c>
      <c r="BF395" s="160">
        <f t="shared" si="4681"/>
        <v>46022</v>
      </c>
      <c r="BG395" s="164">
        <f t="shared" si="4682"/>
        <v>0</v>
      </c>
      <c r="BH395" s="160">
        <v>46023</v>
      </c>
      <c r="BI395" s="160">
        <f t="shared" si="4683"/>
        <v>46053</v>
      </c>
      <c r="BJ395" s="164">
        <f t="shared" si="4684"/>
        <v>0</v>
      </c>
      <c r="BK395" s="160">
        <f t="shared" si="4685"/>
        <v>46054</v>
      </c>
      <c r="BL395" s="160">
        <f t="shared" si="4686"/>
        <v>46081</v>
      </c>
      <c r="BM395" s="164">
        <f t="shared" si="4687"/>
        <v>0</v>
      </c>
      <c r="BN395" s="160">
        <f t="shared" si="4688"/>
        <v>46082</v>
      </c>
      <c r="BO395" s="160">
        <f t="shared" si="4689"/>
        <v>46112</v>
      </c>
      <c r="BP395" s="164">
        <f t="shared" si="4690"/>
        <v>0</v>
      </c>
      <c r="BQ395" s="160">
        <f t="shared" si="4691"/>
        <v>46113</v>
      </c>
      <c r="BR395" s="160">
        <f t="shared" si="4692"/>
        <v>46142</v>
      </c>
      <c r="BS395" s="164">
        <f t="shared" si="4693"/>
        <v>0</v>
      </c>
      <c r="BT395" s="160">
        <f t="shared" si="4694"/>
        <v>46143</v>
      </c>
      <c r="BU395" s="160">
        <f t="shared" si="4695"/>
        <v>46173</v>
      </c>
      <c r="BV395" s="164">
        <f t="shared" si="4696"/>
        <v>0</v>
      </c>
      <c r="BW395" s="160">
        <f t="shared" si="4697"/>
        <v>46174</v>
      </c>
      <c r="BX395" s="160">
        <f t="shared" si="4698"/>
        <v>46203</v>
      </c>
      <c r="BY395" s="164">
        <f t="shared" si="4699"/>
        <v>0</v>
      </c>
      <c r="BZ395" s="160">
        <f t="shared" si="4700"/>
        <v>46204</v>
      </c>
      <c r="CA395" s="160">
        <f t="shared" si="4701"/>
        <v>46234</v>
      </c>
      <c r="CB395" s="164">
        <f t="shared" si="4702"/>
        <v>0</v>
      </c>
      <c r="CC395" s="160">
        <f t="shared" si="4703"/>
        <v>46235</v>
      </c>
      <c r="CD395" s="160">
        <f t="shared" si="4704"/>
        <v>46265</v>
      </c>
      <c r="CE395" s="164">
        <f t="shared" si="4705"/>
        <v>0</v>
      </c>
      <c r="CF395" s="160">
        <f t="shared" si="4706"/>
        <v>46266</v>
      </c>
      <c r="CG395" s="160">
        <f t="shared" si="4707"/>
        <v>46295</v>
      </c>
      <c r="CH395" s="164">
        <f t="shared" si="4708"/>
        <v>0</v>
      </c>
      <c r="CI395" s="160">
        <f t="shared" si="4709"/>
        <v>46296</v>
      </c>
      <c r="CJ395" s="160">
        <f t="shared" si="4710"/>
        <v>46326</v>
      </c>
      <c r="CK395" s="164">
        <f t="shared" si="4711"/>
        <v>0</v>
      </c>
      <c r="CL395" s="160">
        <f t="shared" si="4712"/>
        <v>46327</v>
      </c>
      <c r="CM395" s="160">
        <f t="shared" si="4713"/>
        <v>46356</v>
      </c>
      <c r="CN395" s="164">
        <f t="shared" si="4714"/>
        <v>0</v>
      </c>
      <c r="CO395" s="160">
        <f t="shared" si="4715"/>
        <v>46357</v>
      </c>
      <c r="CP395" s="160">
        <f t="shared" si="4716"/>
        <v>46387</v>
      </c>
      <c r="CQ395" s="164">
        <f t="shared" si="4717"/>
        <v>0</v>
      </c>
    </row>
    <row r="396" s="86" customFormat="1" ht="24" customHeight="1" outlineLevel="4" spans="1:95">
      <c r="A396" s="129" t="s">
        <v>2806</v>
      </c>
      <c r="B396" s="130"/>
      <c r="C396" s="130"/>
      <c r="D396" s="130"/>
      <c r="E396" s="130"/>
      <c r="F396" s="130"/>
      <c r="G396" s="131"/>
      <c r="H396" s="132"/>
      <c r="I396" s="132"/>
      <c r="J396" s="132"/>
      <c r="K396" s="132"/>
      <c r="L396" s="155"/>
      <c r="M396" s="155"/>
      <c r="N396" s="132"/>
      <c r="O396" s="132"/>
      <c r="P396" s="132"/>
      <c r="Q396" s="132"/>
      <c r="R396" s="132"/>
      <c r="S396" s="132"/>
      <c r="T396" s="132"/>
      <c r="U396" s="132"/>
      <c r="V396" s="132"/>
      <c r="W396" s="132"/>
      <c r="X396" s="132"/>
      <c r="Y396" s="132"/>
      <c r="Z396" s="132"/>
      <c r="AA396" s="132"/>
      <c r="AB396" s="132"/>
      <c r="AC396" s="132"/>
      <c r="AD396" s="132"/>
      <c r="AE396" s="132"/>
      <c r="AF396" s="132"/>
      <c r="AG396" s="132"/>
      <c r="AH396" s="132"/>
      <c r="AI396" s="132"/>
      <c r="AJ396" s="132"/>
      <c r="AK396" s="132"/>
      <c r="AL396" s="132"/>
      <c r="AM396" s="132"/>
      <c r="AN396" s="132"/>
      <c r="AO396" s="132"/>
      <c r="AP396" s="132"/>
      <c r="AQ396" s="132"/>
      <c r="AR396" s="132"/>
      <c r="AS396" s="132"/>
      <c r="AT396" s="132"/>
      <c r="AU396" s="132"/>
      <c r="AV396" s="132"/>
      <c r="AW396" s="132"/>
      <c r="AX396" s="132"/>
      <c r="AY396" s="132"/>
      <c r="AZ396" s="132"/>
      <c r="BA396" s="132"/>
      <c r="BB396" s="132"/>
      <c r="BC396" s="132"/>
      <c r="BD396" s="132"/>
      <c r="BE396" s="132"/>
      <c r="BF396" s="132"/>
      <c r="BG396" s="132"/>
      <c r="BH396" s="132"/>
      <c r="BI396" s="132"/>
      <c r="BJ396" s="132"/>
      <c r="BK396" s="132"/>
      <c r="BL396" s="132"/>
      <c r="BM396" s="132"/>
      <c r="BN396" s="132"/>
      <c r="BO396" s="132"/>
      <c r="BP396" s="132"/>
      <c r="BQ396" s="132"/>
      <c r="BR396" s="132"/>
      <c r="BS396" s="132"/>
      <c r="BT396" s="132"/>
      <c r="BU396" s="132"/>
      <c r="BV396" s="132"/>
      <c r="BW396" s="132"/>
      <c r="BX396" s="132"/>
      <c r="BY396" s="132"/>
      <c r="BZ396" s="132"/>
      <c r="CA396" s="132"/>
      <c r="CB396" s="132"/>
      <c r="CC396" s="132"/>
      <c r="CD396" s="132"/>
      <c r="CE396" s="132"/>
      <c r="CF396" s="132"/>
      <c r="CG396" s="132"/>
      <c r="CH396" s="132"/>
      <c r="CI396" s="132"/>
      <c r="CJ396" s="132"/>
      <c r="CK396" s="132"/>
      <c r="CL396" s="132"/>
      <c r="CM396" s="132"/>
      <c r="CN396" s="132"/>
      <c r="CO396" s="132"/>
      <c r="CP396" s="132"/>
      <c r="CQ396" s="132"/>
    </row>
    <row r="397" ht="24" customHeight="1" outlineLevel="2" spans="1:95">
      <c r="A397" s="48"/>
      <c r="B397" s="118" t="s">
        <v>784</v>
      </c>
      <c r="C397" s="119" t="s">
        <v>1356</v>
      </c>
      <c r="D397" s="48" t="s">
        <v>1357</v>
      </c>
      <c r="E397" s="118"/>
      <c r="F397" s="118"/>
      <c r="G397" s="118"/>
      <c r="H397" s="120">
        <f>X397+AA397+AD397+AG397+AJ397+AM397+AP397+AS397+AV397+AY397+BB397+BE397</f>
        <v>22304.8862683439</v>
      </c>
      <c r="I397" s="120">
        <f>Y397+AB397+AE397+AH397+AK397+AN397+AQ397+AT397+AW397+AZ397+BC397+BF397</f>
        <v>22304.8862683439</v>
      </c>
      <c r="J397" s="120">
        <f t="shared" si="4646"/>
        <v>0</v>
      </c>
      <c r="K397" s="120"/>
      <c r="L397" s="151"/>
      <c r="M397" s="151"/>
      <c r="N397" s="120"/>
      <c r="O397" s="120"/>
      <c r="P397" s="120"/>
      <c r="Q397" s="120"/>
      <c r="R397" s="120"/>
      <c r="S397" s="120"/>
      <c r="T397" s="120"/>
      <c r="U397" s="120"/>
      <c r="V397" s="120"/>
      <c r="W397" s="120"/>
      <c r="X397" s="120">
        <f>VLOOKUP($C397,'1 预算编制表单'!$C:$BJ,27,FALSE)</f>
        <v>9537.98580538086</v>
      </c>
      <c r="Y397" s="120">
        <f>X397-Z397</f>
        <v>9537.98580538086</v>
      </c>
      <c r="Z397" s="120">
        <f>SUM(Z398:Z402)</f>
        <v>0</v>
      </c>
      <c r="AA397" s="120">
        <f>VLOOKUP($C397,'1 预算编制表单'!$C:$BJ,30,FALSE)</f>
        <v>1160.62731481482</v>
      </c>
      <c r="AB397" s="120">
        <f>AA397-AC397</f>
        <v>1160.62731481482</v>
      </c>
      <c r="AC397" s="120">
        <f>SUM(AC398:AC402)</f>
        <v>0</v>
      </c>
      <c r="AD397" s="120">
        <f>VLOOKUP($C397,'1 预算编制表单'!$C:$BJ,33,FALSE)</f>
        <v>1160.62731481482</v>
      </c>
      <c r="AE397" s="120">
        <f>AD397-AF397</f>
        <v>1160.62731481482</v>
      </c>
      <c r="AF397" s="120">
        <f>SUM(AF398:AF402)</f>
        <v>0</v>
      </c>
      <c r="AG397" s="120">
        <f>VLOOKUP($C397,'1 预算编制表单'!$C:$BJ,36,FALSE)</f>
        <v>1160.62731481482</v>
      </c>
      <c r="AH397" s="120">
        <f>AG397-AI397</f>
        <v>1160.62731481482</v>
      </c>
      <c r="AI397" s="120">
        <f>SUM(AI398:AI402)</f>
        <v>0</v>
      </c>
      <c r="AJ397" s="120">
        <f>VLOOKUP($C397,'1 预算编制表单'!$C:$BJ,39,FALSE)</f>
        <v>1160.62731481482</v>
      </c>
      <c r="AK397" s="120">
        <f>AJ397-AL397</f>
        <v>1160.62731481482</v>
      </c>
      <c r="AL397" s="120">
        <f>SUM(AL398:AL402)</f>
        <v>0</v>
      </c>
      <c r="AM397" s="120">
        <f>VLOOKUP($C397,'1 预算编制表单'!$C:$BJ,42,FALSE)</f>
        <v>1160.62731481482</v>
      </c>
      <c r="AN397" s="120">
        <f>AM397-AO397</f>
        <v>1160.62731481482</v>
      </c>
      <c r="AO397" s="120">
        <f>SUM(AO398:AO402)</f>
        <v>0</v>
      </c>
      <c r="AP397" s="120">
        <f>VLOOKUP($C397,'1 预算编制表单'!$C:$BJ,45,FALSE)</f>
        <v>1160.62731481482</v>
      </c>
      <c r="AQ397" s="120">
        <f>AP397-AR397</f>
        <v>1160.62731481482</v>
      </c>
      <c r="AR397" s="120">
        <f>SUM(AR398:AR402)</f>
        <v>0</v>
      </c>
      <c r="AS397" s="120">
        <f>VLOOKUP($C397,'1 预算编制表单'!$C:$BJ,48,FALSE)</f>
        <v>1160.62731481482</v>
      </c>
      <c r="AT397" s="120">
        <f>AS397-AU397</f>
        <v>1160.62731481482</v>
      </c>
      <c r="AU397" s="120">
        <f>SUM(AU398:AU402)</f>
        <v>0</v>
      </c>
      <c r="AV397" s="120">
        <f>VLOOKUP($C397,'1 预算编制表单'!$C:$BJ,51,FALSE)</f>
        <v>1160.62731481482</v>
      </c>
      <c r="AW397" s="120">
        <f>AV397-AX397</f>
        <v>1160.62731481482</v>
      </c>
      <c r="AX397" s="120">
        <f>SUM(AX398:AX402)</f>
        <v>0</v>
      </c>
      <c r="AY397" s="120">
        <f>VLOOKUP($C397,'1 预算编制表单'!$C:$BJ,54,FALSE)</f>
        <v>1160.62731481482</v>
      </c>
      <c r="AZ397" s="120">
        <f>AY397-BA397</f>
        <v>1160.62731481482</v>
      </c>
      <c r="BA397" s="120">
        <f>SUM(BA398:BA402)</f>
        <v>0</v>
      </c>
      <c r="BB397" s="120">
        <f>VLOOKUP($C397,'1 预算编制表单'!$C:$BJ,57,FALSE)</f>
        <v>1160.62731481482</v>
      </c>
      <c r="BC397" s="120">
        <f>BB397-BD397</f>
        <v>1160.62731481482</v>
      </c>
      <c r="BD397" s="120">
        <f>SUM(BD398:BD402)</f>
        <v>0</v>
      </c>
      <c r="BE397" s="120">
        <f>VLOOKUP($C397,'1 预算编制表单'!$C:$BJ,60,FALSE)</f>
        <v>1160.62731481482</v>
      </c>
      <c r="BF397" s="120">
        <f>BE397-BG397</f>
        <v>1160.62731481482</v>
      </c>
      <c r="BG397" s="120">
        <f>SUM(BG398:BG402)</f>
        <v>0</v>
      </c>
      <c r="BH397" s="120">
        <f>VLOOKUP($C397,'1 预算编制表单'!$C:$BJ,27,FALSE)</f>
        <v>9537.98580538086</v>
      </c>
      <c r="BI397" s="120">
        <f>BH397-BJ397</f>
        <v>9537.98580538086</v>
      </c>
      <c r="BJ397" s="120">
        <f>SUM(BJ398:BJ402)</f>
        <v>0</v>
      </c>
      <c r="BK397" s="120">
        <f>VLOOKUP($C397,'1 预算编制表单'!$C:$BJ,30,FALSE)</f>
        <v>1160.62731481482</v>
      </c>
      <c r="BL397" s="120">
        <f>BK397-BM397</f>
        <v>1160.62731481482</v>
      </c>
      <c r="BM397" s="120">
        <f>SUM(BM398:BM402)</f>
        <v>0</v>
      </c>
      <c r="BN397" s="120">
        <f>VLOOKUP($C397,'1 预算编制表单'!$C:$BJ,33,FALSE)</f>
        <v>1160.62731481482</v>
      </c>
      <c r="BO397" s="120">
        <f>BN397-BP397</f>
        <v>1160.62731481482</v>
      </c>
      <c r="BP397" s="120">
        <f>SUM(BP398:BP402)</f>
        <v>0</v>
      </c>
      <c r="BQ397" s="120">
        <f>VLOOKUP($C397,'1 预算编制表单'!$C:$BJ,36,FALSE)</f>
        <v>1160.62731481482</v>
      </c>
      <c r="BR397" s="120">
        <f>BQ397-BS397</f>
        <v>1160.62731481482</v>
      </c>
      <c r="BS397" s="120">
        <f>SUM(BS398:BS402)</f>
        <v>0</v>
      </c>
      <c r="BT397" s="120">
        <f>VLOOKUP($C397,'1 预算编制表单'!$C:$BJ,39,FALSE)</f>
        <v>1160.62731481482</v>
      </c>
      <c r="BU397" s="120">
        <f>BT397-BV397</f>
        <v>1160.62731481482</v>
      </c>
      <c r="BV397" s="120">
        <f>SUM(BV398:BV402)</f>
        <v>0</v>
      </c>
      <c r="BW397" s="120">
        <f>VLOOKUP($C397,'1 预算编制表单'!$C:$BJ,42,FALSE)</f>
        <v>1160.62731481482</v>
      </c>
      <c r="BX397" s="120">
        <f>BW397-BY397</f>
        <v>1160.62731481482</v>
      </c>
      <c r="BY397" s="120">
        <f>SUM(BY398:BY402)</f>
        <v>0</v>
      </c>
      <c r="BZ397" s="120">
        <f>VLOOKUP($C397,'1 预算编制表单'!$C:$BJ,45,FALSE)</f>
        <v>1160.62731481482</v>
      </c>
      <c r="CA397" s="120">
        <f>BZ397-CB397</f>
        <v>1160.62731481482</v>
      </c>
      <c r="CB397" s="120">
        <f>SUM(CB398:CB402)</f>
        <v>0</v>
      </c>
      <c r="CC397" s="120">
        <f>VLOOKUP($C397,'1 预算编制表单'!$C:$BJ,48,FALSE)</f>
        <v>1160.62731481482</v>
      </c>
      <c r="CD397" s="120">
        <f>CC397-CE397</f>
        <v>1160.62731481482</v>
      </c>
      <c r="CE397" s="120">
        <f>SUM(CE398:CE402)</f>
        <v>0</v>
      </c>
      <c r="CF397" s="120">
        <f>VLOOKUP($C397,'1 预算编制表单'!$C:$BJ,51,FALSE)</f>
        <v>1160.62731481482</v>
      </c>
      <c r="CG397" s="120">
        <f>CF397-CH397</f>
        <v>1160.62731481482</v>
      </c>
      <c r="CH397" s="120">
        <f>SUM(CH398:CH402)</f>
        <v>0</v>
      </c>
      <c r="CI397" s="120">
        <f>VLOOKUP($C397,'1 预算编制表单'!$C:$BJ,54,FALSE)</f>
        <v>1160.62731481482</v>
      </c>
      <c r="CJ397" s="120">
        <f>CI397-CK397</f>
        <v>1160.62731481482</v>
      </c>
      <c r="CK397" s="120">
        <f>SUM(CK398:CK402)</f>
        <v>0</v>
      </c>
      <c r="CL397" s="120">
        <f>VLOOKUP($C397,'1 预算编制表单'!$C:$BJ,57,FALSE)</f>
        <v>1160.62731481482</v>
      </c>
      <c r="CM397" s="120">
        <f>CL397-CN397</f>
        <v>1160.62731481482</v>
      </c>
      <c r="CN397" s="120">
        <f>SUM(CN398:CN402)</f>
        <v>0</v>
      </c>
      <c r="CO397" s="120">
        <f>VLOOKUP($C397,'1 预算编制表单'!$C:$BJ,60,FALSE)</f>
        <v>1160.62731481482</v>
      </c>
      <c r="CP397" s="120">
        <f>CO397-CQ397</f>
        <v>1160.62731481482</v>
      </c>
      <c r="CQ397" s="120">
        <f>SUM(CQ398:CQ402)</f>
        <v>0</v>
      </c>
    </row>
    <row r="398" s="86" customFormat="1" ht="24" customHeight="1" outlineLevel="3" spans="1:95">
      <c r="A398" s="125"/>
      <c r="B398" s="126"/>
      <c r="C398" s="127" t="s">
        <v>1358</v>
      </c>
      <c r="D398" s="125" t="s">
        <v>2824</v>
      </c>
      <c r="E398" s="126"/>
      <c r="F398" s="126"/>
      <c r="G398" s="126"/>
      <c r="H398" s="128"/>
      <c r="I398" s="128"/>
      <c r="J398" s="128">
        <f t="shared" si="4646"/>
        <v>0</v>
      </c>
      <c r="K398" s="128">
        <v>1</v>
      </c>
      <c r="L398" s="158"/>
      <c r="M398" s="154">
        <f>IFERROR(VLOOKUP($L398,'2-2 引出数据_合同数据仓库'!$B$2:$BP$10000,3,FALSE),0)</f>
        <v>0</v>
      </c>
      <c r="N398" s="128"/>
      <c r="O398" s="154">
        <f>IFERROR(VLOOKUP((LEFT(VLOOKUP($L398,'2-2 引出数据_合同数据仓库'!$B$2:$BP$10000,64,FALSE),15)&amp;(RIGHT(VLOOKUP($L398,'2-2 引出数据_合同数据仓库'!$B$2:$BP$10000,64,FALSE),4)+1)),'2-2 引出数据_合同数据仓库'!$B$2:$BP$10000,3,FALSE),0)</f>
        <v>0</v>
      </c>
      <c r="P398" s="128"/>
      <c r="Q398" s="128">
        <f>IFERROR(VLOOKUP($L398,'2-2 引出数据_合同数据仓库'!$B$2:$BP$10000,28,FALSE),0)</f>
        <v>0</v>
      </c>
      <c r="R398" s="128">
        <f>IFERROR(VLOOKUP($L398,'2-2 引出数据_合同数据仓库'!$B$2:$BP$10000,29,FALSE),0)</f>
        <v>0</v>
      </c>
      <c r="S398" s="128">
        <f>IFERROR(VLOOKUP($L398,'2-2 引出数据_合同数据仓库'!$B$2:$BP$10000,4,FALSE),0)</f>
        <v>0</v>
      </c>
      <c r="T398" s="128"/>
      <c r="U398" s="128">
        <f>IFERROR(VLOOKUP($L398,'2-2 引出数据_合同数据仓库'!$B$2:$BP$10000,15,FALSE),0)</f>
        <v>0</v>
      </c>
      <c r="V398" s="128">
        <f t="shared" ref="V398:V401" si="4719">U398/(S398-R398+1)*365</f>
        <v>0</v>
      </c>
      <c r="W398" s="128"/>
      <c r="X398" s="161"/>
      <c r="Y398" s="161"/>
      <c r="Z398" s="137">
        <f>报销单计算表!B15</f>
        <v>0</v>
      </c>
      <c r="AA398" s="161"/>
      <c r="AB398" s="161"/>
      <c r="AC398" s="137">
        <f>报销单计算表!C15</f>
        <v>0</v>
      </c>
      <c r="AD398" s="161"/>
      <c r="AE398" s="161"/>
      <c r="AF398" s="137">
        <f>报销单计算表!D15</f>
        <v>0</v>
      </c>
      <c r="AG398" s="161"/>
      <c r="AH398" s="161"/>
      <c r="AI398" s="137">
        <f>报销单计算表!E15</f>
        <v>0</v>
      </c>
      <c r="AJ398" s="161"/>
      <c r="AK398" s="161"/>
      <c r="AL398" s="137">
        <f>报销单计算表!F15</f>
        <v>0</v>
      </c>
      <c r="AM398" s="161"/>
      <c r="AN398" s="161"/>
      <c r="AO398" s="137">
        <f>报销单计算表!G15</f>
        <v>0</v>
      </c>
      <c r="AP398" s="161"/>
      <c r="AQ398" s="161"/>
      <c r="AR398" s="137">
        <f>报销单计算表!H15</f>
        <v>0</v>
      </c>
      <c r="AS398" s="161"/>
      <c r="AT398" s="161"/>
      <c r="AU398" s="137">
        <f>报销单计算表!I15</f>
        <v>0</v>
      </c>
      <c r="AV398" s="161"/>
      <c r="AW398" s="161"/>
      <c r="AX398" s="137">
        <f>报销单计算表!J15</f>
        <v>0</v>
      </c>
      <c r="AY398" s="161"/>
      <c r="AZ398" s="161"/>
      <c r="BA398" s="137">
        <f>报销单计算表!K15</f>
        <v>0</v>
      </c>
      <c r="BB398" s="161"/>
      <c r="BC398" s="161"/>
      <c r="BD398" s="137">
        <f>报销单计算表!L15</f>
        <v>0</v>
      </c>
      <c r="BE398" s="161"/>
      <c r="BF398" s="161"/>
      <c r="BG398" s="137">
        <f>报销单计算表!M15</f>
        <v>0</v>
      </c>
      <c r="BH398" s="161"/>
      <c r="BI398" s="161"/>
      <c r="BJ398" s="137"/>
      <c r="BK398" s="161"/>
      <c r="BL398" s="161"/>
      <c r="BM398" s="137"/>
      <c r="BN398" s="161"/>
      <c r="BO398" s="161"/>
      <c r="BP398" s="137"/>
      <c r="BQ398" s="161"/>
      <c r="BR398" s="161"/>
      <c r="BS398" s="137"/>
      <c r="BT398" s="161"/>
      <c r="BU398" s="161"/>
      <c r="BV398" s="137"/>
      <c r="BW398" s="161"/>
      <c r="BX398" s="161"/>
      <c r="BY398" s="137"/>
      <c r="BZ398" s="161"/>
      <c r="CA398" s="161"/>
      <c r="CB398" s="137"/>
      <c r="CC398" s="161"/>
      <c r="CD398" s="161"/>
      <c r="CE398" s="137"/>
      <c r="CF398" s="161"/>
      <c r="CG398" s="161"/>
      <c r="CH398" s="137"/>
      <c r="CI398" s="161"/>
      <c r="CJ398" s="161"/>
      <c r="CK398" s="137"/>
      <c r="CL398" s="161"/>
      <c r="CM398" s="161"/>
      <c r="CN398" s="137"/>
      <c r="CO398" s="161"/>
      <c r="CP398" s="161"/>
      <c r="CQ398" s="137"/>
    </row>
    <row r="399" s="86" customFormat="1" ht="24" customHeight="1" outlineLevel="3" spans="1:95">
      <c r="A399" s="125"/>
      <c r="B399" s="126"/>
      <c r="C399" s="127"/>
      <c r="D399" s="125"/>
      <c r="E399" s="126"/>
      <c r="F399" s="126"/>
      <c r="G399" s="126"/>
      <c r="H399" s="128"/>
      <c r="I399" s="128"/>
      <c r="J399" s="128">
        <f t="shared" si="4646"/>
        <v>0</v>
      </c>
      <c r="K399" s="128">
        <f t="shared" ref="K399:K401" si="4720">K398+1</f>
        <v>2</v>
      </c>
      <c r="L399" s="153"/>
      <c r="M399" s="154">
        <f>IFERROR(VLOOKUP($L399,'2-2 引出数据_合同数据仓库'!$B$2:$BP$10000,3,FALSE),0)</f>
        <v>0</v>
      </c>
      <c r="N399" s="128"/>
      <c r="O399" s="154">
        <f>IFERROR(VLOOKUP((LEFT(VLOOKUP($L399,'2-2 引出数据_合同数据仓库'!$B$2:$BP$10000,64,FALSE),15)&amp;(RIGHT(VLOOKUP($L399,'2-2 引出数据_合同数据仓库'!$B$2:$BP$10000,64,FALSE),4)+1)),'2-2 引出数据_合同数据仓库'!$B$2:$BP$10000,3,FALSE),0)</f>
        <v>0</v>
      </c>
      <c r="P399" s="128"/>
      <c r="Q399" s="128">
        <f>IFERROR(VLOOKUP($L399,'2-2 引出数据_合同数据仓库'!$B$2:$BP$10000,28,FALSE),0)</f>
        <v>0</v>
      </c>
      <c r="R399" s="128">
        <f>IFERROR(VLOOKUP($L399,'2-2 引出数据_合同数据仓库'!$B$2:$BP$10000,29,FALSE),0)</f>
        <v>0</v>
      </c>
      <c r="S399" s="128">
        <f>IFERROR(VLOOKUP($L399,'2-2 引出数据_合同数据仓库'!$B$2:$BP$10000,4,FALSE),0)</f>
        <v>0</v>
      </c>
      <c r="T399" s="128"/>
      <c r="U399" s="128">
        <f>IFERROR(VLOOKUP($L399,'2-2 引出数据_合同数据仓库'!$B$2:$BP$10000,15,FALSE),0)</f>
        <v>0</v>
      </c>
      <c r="V399" s="128">
        <f t="shared" si="4719"/>
        <v>0</v>
      </c>
      <c r="W399" s="128"/>
      <c r="X399" s="160">
        <v>45658</v>
      </c>
      <c r="Y399" s="160">
        <f t="shared" ref="Y399:Y401" si="4721">X399+30</f>
        <v>45688</v>
      </c>
      <c r="Z399" s="164">
        <f t="shared" ref="Z399:Z401" si="4722">IFERROR(IF(($R399-Y399)&gt;=0,0,IF(($S399-X399)&lt;0,0,IF(AND(($S399-Y399)&gt;0,(X399-$R399)&gt;0),$V399/365*(Y399-X399+1),IF(AND(($S399-Y399)&lt;=0,(X399-$R399)&gt;0),$V399/365*($S399-X399+1),$V399/365*(Y399-$R399+1))))),0)</f>
        <v>0</v>
      </c>
      <c r="AA399" s="160">
        <f t="shared" ref="AA399:AA401" si="4723">Y399+1</f>
        <v>45689</v>
      </c>
      <c r="AB399" s="160">
        <f t="shared" ref="AB399:AB401" si="4724">AA399+27</f>
        <v>45716</v>
      </c>
      <c r="AC399" s="164">
        <f t="shared" ref="AC399:AC401" si="4725">IFERROR(IF(($R399-AB399)&gt;=0,0,IF(($S399-AA399)&lt;0,0,IF(AND(($S399-AB399)&gt;0,(AA399-$R399)&gt;0),$V399/365*(AB399-AA399+1),IF(AND(($S399-AB399)&lt;=0,(AA399-$R399)&gt;0),$V399/365*($S399-AA399+1),$V399/365*(AB399-$R399+1))))),0)</f>
        <v>0</v>
      </c>
      <c r="AD399" s="160">
        <f t="shared" ref="AD399:AD401" si="4726">AB399+1</f>
        <v>45717</v>
      </c>
      <c r="AE399" s="160">
        <f t="shared" ref="AE399:AE401" si="4727">AD399+30</f>
        <v>45747</v>
      </c>
      <c r="AF399" s="164">
        <f t="shared" ref="AF399:AF401" si="4728">IFERROR(IF(($R399-AE399)&gt;=0,0,IF(($S399-AD399)&lt;0,0,IF(AND(($S399-AE399)&gt;0,(AD399-$R399)&gt;0),$V399/365*(AE399-AD399+1),IF(AND(($S399-AE399)&lt;=0,(AD399-$R399)&gt;0),$V399/365*($S399-AD399+1),$V399/365*(AE399-$R399+1))))),0)</f>
        <v>0</v>
      </c>
      <c r="AG399" s="160">
        <f t="shared" ref="AG399:AG401" si="4729">AE399+1</f>
        <v>45748</v>
      </c>
      <c r="AH399" s="160">
        <f t="shared" ref="AH399:AH401" si="4730">AG399+29</f>
        <v>45777</v>
      </c>
      <c r="AI399" s="164">
        <f t="shared" ref="AI399:AI401" si="4731">IFERROR(IF(($R399-AH399)&gt;=0,0,IF(($S399-AG399)&lt;0,0,IF(AND(($S399-AH399)&gt;0,(AG399-$R399)&gt;0),$V399/365*(AH399-AG399+1),IF(AND(($S399-AH399)&lt;=0,(AG399-$R399)&gt;0),$V399/365*($S399-AG399+1),$V399/365*(AH399-$R399+1))))),0)</f>
        <v>0</v>
      </c>
      <c r="AJ399" s="160">
        <f t="shared" ref="AJ399:AJ401" si="4732">AH399+1</f>
        <v>45778</v>
      </c>
      <c r="AK399" s="160">
        <f t="shared" ref="AK399:AK401" si="4733">AJ399+30</f>
        <v>45808</v>
      </c>
      <c r="AL399" s="164">
        <f t="shared" ref="AL399:AL401" si="4734">IFERROR(IF(($R399-AK399)&gt;=0,0,IF(($S399-AJ399)&lt;0,0,IF(AND(($S399-AK399)&gt;0,(AJ399-$R399)&gt;0),$V399/365*(AK399-AJ399+1),IF(AND(($S399-AK399)&lt;=0,(AJ399-$R399)&gt;0),$V399/365*($S399-AJ399+1),$V399/365*(AK399-$R399+1))))),0)</f>
        <v>0</v>
      </c>
      <c r="AM399" s="160">
        <f t="shared" ref="AM399:AM401" si="4735">AK399+1</f>
        <v>45809</v>
      </c>
      <c r="AN399" s="160">
        <f t="shared" ref="AN399:AN401" si="4736">AM399+29</f>
        <v>45838</v>
      </c>
      <c r="AO399" s="164">
        <f t="shared" ref="AO399:AO401" si="4737">IFERROR(IF(($R399-AN399)&gt;=0,0,IF(($S399-AM399)&lt;0,0,IF(AND(($S399-AN399)&gt;0,(AM399-$R399)&gt;0),$V399/365*(AN399-AM399+1),IF(AND(($S399-AN399)&lt;=0,(AM399-$R399)&gt;0),$V399/365*($S399-AM399+1),$V399/365*(AN399-$R399+1))))),0)</f>
        <v>0</v>
      </c>
      <c r="AP399" s="160">
        <f t="shared" ref="AP399:AP401" si="4738">AN399+1</f>
        <v>45839</v>
      </c>
      <c r="AQ399" s="160">
        <f t="shared" ref="AQ399:AQ401" si="4739">AP399+30</f>
        <v>45869</v>
      </c>
      <c r="AR399" s="164">
        <f t="shared" ref="AR399:AR401" si="4740">IFERROR(IF(($R399-AQ399)&gt;=0,0,IF(($S399-AP399)&lt;0,0,IF(AND(($S399-AQ399)&gt;0,(AP399-$R399)&gt;0),$V399/365*(AQ399-AP399+1),IF(AND(($S399-AQ399)&lt;=0,(AP399-$R399)&gt;0),$V399/365*($S399-AP399+1),$V399/365*(AQ399-$R399+1))))),0)</f>
        <v>0</v>
      </c>
      <c r="AS399" s="160">
        <f t="shared" ref="AS399:AS401" si="4741">AQ399+1</f>
        <v>45870</v>
      </c>
      <c r="AT399" s="160">
        <f t="shared" ref="AT399:AT401" si="4742">AS399+30</f>
        <v>45900</v>
      </c>
      <c r="AU399" s="164">
        <f t="shared" ref="AU399:AU401" si="4743">IFERROR(IF(($R399-AT399)&gt;=0,0,IF(($S399-AS399)&lt;0,0,IF(AND(($S399-AT399)&gt;0,(AS399-$R399)&gt;0),$V399/365*(AT399-AS399+1),IF(AND(($S399-AT399)&lt;=0,(AS399-$R399)&gt;0),$V399/365*($S399-AS399+1),$V399/365*(AT399-$R399+1))))),0)</f>
        <v>0</v>
      </c>
      <c r="AV399" s="160">
        <f t="shared" ref="AV399:AV401" si="4744">AT399+1</f>
        <v>45901</v>
      </c>
      <c r="AW399" s="160">
        <f t="shared" ref="AW399:AW401" si="4745">AV399+29</f>
        <v>45930</v>
      </c>
      <c r="AX399" s="164">
        <f t="shared" ref="AX399:AX401" si="4746">IFERROR(IF(($R399-AW399)&gt;=0,0,IF(($S399-AV399)&lt;0,0,IF(AND(($S399-AW399)&gt;0,(AV399-$R399)&gt;0),$V399/365*(AW399-AV399+1),IF(AND(($S399-AW399)&lt;=0,(AV399-$R399)&gt;0),$V399/365*($S399-AV399+1),$V399/365*(AW399-$R399+1))))),0)</f>
        <v>0</v>
      </c>
      <c r="AY399" s="160">
        <f t="shared" ref="AY399:AY401" si="4747">AW399+1</f>
        <v>45931</v>
      </c>
      <c r="AZ399" s="160">
        <f t="shared" ref="AZ399:AZ401" si="4748">AY399+30</f>
        <v>45961</v>
      </c>
      <c r="BA399" s="164">
        <f t="shared" ref="BA399:BA401" si="4749">IFERROR(IF(($R399-AZ399)&gt;=0,0,IF(($S399-AY399)&lt;0,0,IF(AND(($S399-AZ399)&gt;0,(AY399-$R399)&gt;0),$V399/365*(AZ399-AY399+1),IF(AND(($S399-AZ399)&lt;=0,(AY399-$R399)&gt;0),$V399/365*($S399-AY399+1),$V399/365*(AZ399-$R399+1))))),0)</f>
        <v>0</v>
      </c>
      <c r="BB399" s="160">
        <f t="shared" ref="BB399:BB401" si="4750">AZ399+1</f>
        <v>45962</v>
      </c>
      <c r="BC399" s="160">
        <f t="shared" ref="BC399:BC401" si="4751">BB399+29</f>
        <v>45991</v>
      </c>
      <c r="BD399" s="164">
        <f t="shared" ref="BD399:BD401" si="4752">IFERROR(IF(($R399-BC399)&gt;=0,0,IF(($S399-BB399)&lt;0,0,IF(AND(($S399-BC399)&gt;0,(BB399-$R399)&gt;0),$V399/365*(BC399-BB399+1),IF(AND(($S399-BC399)&lt;=0,(BB399-$R399)&gt;0),$V399/365*($S399-BB399+1),$V399/365*(BC399-$R399+1))))),0)</f>
        <v>0</v>
      </c>
      <c r="BE399" s="160">
        <f t="shared" ref="BE399:BE401" si="4753">BC399+1</f>
        <v>45992</v>
      </c>
      <c r="BF399" s="160">
        <f t="shared" ref="BF399:BF401" si="4754">BE399+30</f>
        <v>46022</v>
      </c>
      <c r="BG399" s="164">
        <f t="shared" ref="BG399:BG401" si="4755">IFERROR(IF(($R399-BF399)&gt;=0,0,IF(($S399-BE399)&lt;0,0,IF(AND(($S399-BF399)&gt;0,(BE399-$R399)&gt;0),$V399/365*(BF399-BE399+1),IF(AND(($S399-BF399)&lt;=0,(BE399-$R399)&gt;0),$V399/365*($S399-BE399+1),$V399/365*(BF399-$R399+1))))),0)</f>
        <v>0</v>
      </c>
      <c r="BH399" s="160">
        <v>46023</v>
      </c>
      <c r="BI399" s="160">
        <f t="shared" ref="BI399:BI401" si="4756">BH399+30</f>
        <v>46053</v>
      </c>
      <c r="BJ399" s="164">
        <f t="shared" ref="BJ399:BJ401" si="4757">IFERROR(IF(($R399-BI399)&gt;=0,0,IF(($S399-BH399)&lt;0,0,IF(AND(($S399-BI399)&gt;0,(BH399-$R399)&gt;0),$V399/365*(BI399-BH399+1),IF(AND(($S399-BI399)&lt;=0,(BH399-$R399)&gt;0),$V399/365*($S399-BH399+1),$V399/365*(BI399-$R399+1))))),0)</f>
        <v>0</v>
      </c>
      <c r="BK399" s="160">
        <f t="shared" ref="BK399:BK401" si="4758">BI399+1</f>
        <v>46054</v>
      </c>
      <c r="BL399" s="160">
        <f t="shared" ref="BL399:BL401" si="4759">BK399+27</f>
        <v>46081</v>
      </c>
      <c r="BM399" s="164">
        <f t="shared" ref="BM399:BM401" si="4760">IFERROR(IF(($R399-BL399)&gt;=0,0,IF(($S399-BK399)&lt;0,0,IF(AND(($S399-BL399)&gt;0,(BK399-$R399)&gt;0),$V399/365*(BL399-BK399+1),IF(AND(($S399-BL399)&lt;=0,(BK399-$R399)&gt;0),$V399/365*($S399-BK399+1),$V399/365*(BL399-$R399+1))))),0)</f>
        <v>0</v>
      </c>
      <c r="BN399" s="160">
        <f t="shared" ref="BN399:BN401" si="4761">BL399+1</f>
        <v>46082</v>
      </c>
      <c r="BO399" s="160">
        <f t="shared" ref="BO399:BO401" si="4762">BN399+30</f>
        <v>46112</v>
      </c>
      <c r="BP399" s="164">
        <f t="shared" ref="BP399:BP401" si="4763">IFERROR(IF(($R399-BO399)&gt;=0,0,IF(($S399-BN399)&lt;0,0,IF(AND(($S399-BO399)&gt;0,(BN399-$R399)&gt;0),$V399/365*(BO399-BN399+1),IF(AND(($S399-BO399)&lt;=0,(BN399-$R399)&gt;0),$V399/365*($S399-BN399+1),$V399/365*(BO399-$R399+1))))),0)</f>
        <v>0</v>
      </c>
      <c r="BQ399" s="160">
        <f t="shared" ref="BQ399:BQ401" si="4764">BO399+1</f>
        <v>46113</v>
      </c>
      <c r="BR399" s="160">
        <f t="shared" ref="BR399:BR401" si="4765">BQ399+29</f>
        <v>46142</v>
      </c>
      <c r="BS399" s="164">
        <f t="shared" ref="BS399:BS401" si="4766">IFERROR(IF(($R399-BR399)&gt;=0,0,IF(($S399-BQ399)&lt;0,0,IF(AND(($S399-BR399)&gt;0,(BQ399-$R399)&gt;0),$V399/365*(BR399-BQ399+1),IF(AND(($S399-BR399)&lt;=0,(BQ399-$R399)&gt;0),$V399/365*($S399-BQ399+1),$V399/365*(BR399-$R399+1))))),0)</f>
        <v>0</v>
      </c>
      <c r="BT399" s="160">
        <f t="shared" ref="BT399:BT401" si="4767">BR399+1</f>
        <v>46143</v>
      </c>
      <c r="BU399" s="160">
        <f t="shared" ref="BU399:BU401" si="4768">BT399+30</f>
        <v>46173</v>
      </c>
      <c r="BV399" s="164">
        <f t="shared" ref="BV399:BV401" si="4769">IFERROR(IF(($R399-BU399)&gt;=0,0,IF(($S399-BT399)&lt;0,0,IF(AND(($S399-BU399)&gt;0,(BT399-$R399)&gt;0),$V399/365*(BU399-BT399+1),IF(AND(($S399-BU399)&lt;=0,(BT399-$R399)&gt;0),$V399/365*($S399-BT399+1),$V399/365*(BU399-$R399+1))))),0)</f>
        <v>0</v>
      </c>
      <c r="BW399" s="160">
        <f t="shared" ref="BW399:BW401" si="4770">BU399+1</f>
        <v>46174</v>
      </c>
      <c r="BX399" s="160">
        <f t="shared" ref="BX399:BX401" si="4771">BW399+29</f>
        <v>46203</v>
      </c>
      <c r="BY399" s="164">
        <f t="shared" ref="BY399:BY401" si="4772">IFERROR(IF(($R399-BX399)&gt;=0,0,IF(($S399-BW399)&lt;0,0,IF(AND(($S399-BX399)&gt;0,(BW399-$R399)&gt;0),$V399/365*(BX399-BW399+1),IF(AND(($S399-BX399)&lt;=0,(BW399-$R399)&gt;0),$V399/365*($S399-BW399+1),$V399/365*(BX399-$R399+1))))),0)</f>
        <v>0</v>
      </c>
      <c r="BZ399" s="160">
        <f t="shared" ref="BZ399:BZ401" si="4773">BX399+1</f>
        <v>46204</v>
      </c>
      <c r="CA399" s="160">
        <f t="shared" ref="CA399:CA401" si="4774">BZ399+30</f>
        <v>46234</v>
      </c>
      <c r="CB399" s="164">
        <f t="shared" ref="CB399:CB401" si="4775">IFERROR(IF(($R399-CA399)&gt;=0,0,IF(($S399-BZ399)&lt;0,0,IF(AND(($S399-CA399)&gt;0,(BZ399-$R399)&gt;0),$V399/365*(CA399-BZ399+1),IF(AND(($S399-CA399)&lt;=0,(BZ399-$R399)&gt;0),$V399/365*($S399-BZ399+1),$V399/365*(CA399-$R399+1))))),0)</f>
        <v>0</v>
      </c>
      <c r="CC399" s="160">
        <f t="shared" ref="CC399:CC401" si="4776">CA399+1</f>
        <v>46235</v>
      </c>
      <c r="CD399" s="160">
        <f t="shared" ref="CD399:CD401" si="4777">CC399+30</f>
        <v>46265</v>
      </c>
      <c r="CE399" s="164">
        <f t="shared" ref="CE399:CE401" si="4778">IFERROR(IF(($R399-CD399)&gt;=0,0,IF(($S399-CC399)&lt;0,0,IF(AND(($S399-CD399)&gt;0,(CC399-$R399)&gt;0),$V399/365*(CD399-CC399+1),IF(AND(($S399-CD399)&lt;=0,(CC399-$R399)&gt;0),$V399/365*($S399-CC399+1),$V399/365*(CD399-$R399+1))))),0)</f>
        <v>0</v>
      </c>
      <c r="CF399" s="160">
        <f t="shared" ref="CF399:CF401" si="4779">CD399+1</f>
        <v>46266</v>
      </c>
      <c r="CG399" s="160">
        <f t="shared" ref="CG399:CG401" si="4780">CF399+29</f>
        <v>46295</v>
      </c>
      <c r="CH399" s="164">
        <f t="shared" ref="CH399:CH401" si="4781">IFERROR(IF(($R399-CG399)&gt;=0,0,IF(($S399-CF399)&lt;0,0,IF(AND(($S399-CG399)&gt;0,(CF399-$R399)&gt;0),$V399/365*(CG399-CF399+1),IF(AND(($S399-CG399)&lt;=0,(CF399-$R399)&gt;0),$V399/365*($S399-CF399+1),$V399/365*(CG399-$R399+1))))),0)</f>
        <v>0</v>
      </c>
      <c r="CI399" s="160">
        <f t="shared" ref="CI399:CI401" si="4782">CG399+1</f>
        <v>46296</v>
      </c>
      <c r="CJ399" s="160">
        <f t="shared" ref="CJ399:CJ401" si="4783">CI399+30</f>
        <v>46326</v>
      </c>
      <c r="CK399" s="164">
        <f t="shared" ref="CK399:CK401" si="4784">IFERROR(IF(($R399-CJ399)&gt;=0,0,IF(($S399-CI399)&lt;0,0,IF(AND(($S399-CJ399)&gt;0,(CI399-$R399)&gt;0),$V399/365*(CJ399-CI399+1),IF(AND(($S399-CJ399)&lt;=0,(CI399-$R399)&gt;0),$V399/365*($S399-CI399+1),$V399/365*(CJ399-$R399+1))))),0)</f>
        <v>0</v>
      </c>
      <c r="CL399" s="160">
        <f t="shared" ref="CL399:CL401" si="4785">CJ399+1</f>
        <v>46327</v>
      </c>
      <c r="CM399" s="160">
        <f t="shared" ref="CM399:CM401" si="4786">CL399+29</f>
        <v>46356</v>
      </c>
      <c r="CN399" s="164">
        <f t="shared" ref="CN399:CN401" si="4787">IFERROR(IF(($R399-CM399)&gt;=0,0,IF(($S399-CL399)&lt;0,0,IF(AND(($S399-CM399)&gt;0,(CL399-$R399)&gt;0),$V399/365*(CM399-CL399+1),IF(AND(($S399-CM399)&lt;=0,(CL399-$R399)&gt;0),$V399/365*($S399-CL399+1),$V399/365*(CM399-$R399+1))))),0)</f>
        <v>0</v>
      </c>
      <c r="CO399" s="160">
        <f t="shared" ref="CO399:CO401" si="4788">CM399+1</f>
        <v>46357</v>
      </c>
      <c r="CP399" s="160">
        <f t="shared" ref="CP399:CP401" si="4789">CO399+30</f>
        <v>46387</v>
      </c>
      <c r="CQ399" s="164">
        <f t="shared" ref="CQ399:CQ401" si="4790">IFERROR(IF(($R399-CP399)&gt;=0,0,IF(($S399-CO399)&lt;0,0,IF(AND(($S399-CP399)&gt;0,(CO399-$R399)&gt;0),$V399/365*(CP399-CO399+1),IF(AND(($S399-CP399)&lt;=0,(CO399-$R399)&gt;0),$V399/365*($S399-CO399+1),$V399/365*(CP399-$R399+1))))),0)</f>
        <v>0</v>
      </c>
    </row>
    <row r="400" s="86" customFormat="1" ht="24" customHeight="1" outlineLevel="3" spans="1:95">
      <c r="A400" s="125"/>
      <c r="B400" s="126"/>
      <c r="C400" s="127"/>
      <c r="D400" s="125"/>
      <c r="E400" s="126"/>
      <c r="F400" s="126"/>
      <c r="G400" s="126"/>
      <c r="H400" s="128"/>
      <c r="I400" s="128"/>
      <c r="J400" s="128">
        <f t="shared" si="4646"/>
        <v>0</v>
      </c>
      <c r="K400" s="128">
        <f t="shared" si="4720"/>
        <v>3</v>
      </c>
      <c r="L400" s="153"/>
      <c r="M400" s="154">
        <f>IFERROR(VLOOKUP($L400,'2-2 引出数据_合同数据仓库'!$B$2:$BP$10000,3,FALSE),0)</f>
        <v>0</v>
      </c>
      <c r="N400" s="128"/>
      <c r="O400" s="154">
        <f>IFERROR(VLOOKUP((LEFT(VLOOKUP($L400,'2-2 引出数据_合同数据仓库'!$B$2:$BP$10000,64,FALSE),15)&amp;(RIGHT(VLOOKUP($L400,'2-2 引出数据_合同数据仓库'!$B$2:$BP$10000,64,FALSE),4)+1)),'2-2 引出数据_合同数据仓库'!$B$2:$BP$10000,3,FALSE),0)</f>
        <v>0</v>
      </c>
      <c r="P400" s="128"/>
      <c r="Q400" s="128">
        <f>IFERROR(VLOOKUP($L400,'2-2 引出数据_合同数据仓库'!$B$2:$BP$10000,28,FALSE),0)</f>
        <v>0</v>
      </c>
      <c r="R400" s="128">
        <f>IFERROR(VLOOKUP($L400,'2-2 引出数据_合同数据仓库'!$B$2:$BP$10000,29,FALSE),0)</f>
        <v>0</v>
      </c>
      <c r="S400" s="128">
        <f>IFERROR(VLOOKUP($L400,'2-2 引出数据_合同数据仓库'!$B$2:$BP$10000,4,FALSE),0)</f>
        <v>0</v>
      </c>
      <c r="T400" s="128"/>
      <c r="U400" s="128">
        <f>IFERROR(VLOOKUP($L400,'2-2 引出数据_合同数据仓库'!$B$2:$BP$10000,15,FALSE),0)</f>
        <v>0</v>
      </c>
      <c r="V400" s="128">
        <f t="shared" si="4719"/>
        <v>0</v>
      </c>
      <c r="W400" s="128"/>
      <c r="X400" s="160">
        <v>45658</v>
      </c>
      <c r="Y400" s="160">
        <f t="shared" si="4721"/>
        <v>45688</v>
      </c>
      <c r="Z400" s="164">
        <f t="shared" si="4722"/>
        <v>0</v>
      </c>
      <c r="AA400" s="160">
        <f t="shared" si="4723"/>
        <v>45689</v>
      </c>
      <c r="AB400" s="160">
        <f t="shared" si="4724"/>
        <v>45716</v>
      </c>
      <c r="AC400" s="164">
        <f t="shared" si="4725"/>
        <v>0</v>
      </c>
      <c r="AD400" s="160">
        <f t="shared" si="4726"/>
        <v>45717</v>
      </c>
      <c r="AE400" s="160">
        <f t="shared" si="4727"/>
        <v>45747</v>
      </c>
      <c r="AF400" s="164">
        <f t="shared" si="4728"/>
        <v>0</v>
      </c>
      <c r="AG400" s="160">
        <f t="shared" si="4729"/>
        <v>45748</v>
      </c>
      <c r="AH400" s="160">
        <f t="shared" si="4730"/>
        <v>45777</v>
      </c>
      <c r="AI400" s="164">
        <f t="shared" si="4731"/>
        <v>0</v>
      </c>
      <c r="AJ400" s="160">
        <f t="shared" si="4732"/>
        <v>45778</v>
      </c>
      <c r="AK400" s="160">
        <f t="shared" si="4733"/>
        <v>45808</v>
      </c>
      <c r="AL400" s="164">
        <f t="shared" si="4734"/>
        <v>0</v>
      </c>
      <c r="AM400" s="160">
        <f t="shared" si="4735"/>
        <v>45809</v>
      </c>
      <c r="AN400" s="160">
        <f t="shared" si="4736"/>
        <v>45838</v>
      </c>
      <c r="AO400" s="164">
        <f t="shared" si="4737"/>
        <v>0</v>
      </c>
      <c r="AP400" s="160">
        <f t="shared" si="4738"/>
        <v>45839</v>
      </c>
      <c r="AQ400" s="160">
        <f t="shared" si="4739"/>
        <v>45869</v>
      </c>
      <c r="AR400" s="164">
        <f t="shared" si="4740"/>
        <v>0</v>
      </c>
      <c r="AS400" s="160">
        <f t="shared" si="4741"/>
        <v>45870</v>
      </c>
      <c r="AT400" s="160">
        <f t="shared" si="4742"/>
        <v>45900</v>
      </c>
      <c r="AU400" s="164">
        <f t="shared" si="4743"/>
        <v>0</v>
      </c>
      <c r="AV400" s="160">
        <f t="shared" si="4744"/>
        <v>45901</v>
      </c>
      <c r="AW400" s="160">
        <f t="shared" si="4745"/>
        <v>45930</v>
      </c>
      <c r="AX400" s="164">
        <f t="shared" si="4746"/>
        <v>0</v>
      </c>
      <c r="AY400" s="160">
        <f t="shared" si="4747"/>
        <v>45931</v>
      </c>
      <c r="AZ400" s="160">
        <f t="shared" si="4748"/>
        <v>45961</v>
      </c>
      <c r="BA400" s="164">
        <f t="shared" si="4749"/>
        <v>0</v>
      </c>
      <c r="BB400" s="160">
        <f t="shared" si="4750"/>
        <v>45962</v>
      </c>
      <c r="BC400" s="160">
        <f t="shared" si="4751"/>
        <v>45991</v>
      </c>
      <c r="BD400" s="164">
        <f t="shared" si="4752"/>
        <v>0</v>
      </c>
      <c r="BE400" s="160">
        <f t="shared" si="4753"/>
        <v>45992</v>
      </c>
      <c r="BF400" s="160">
        <f t="shared" si="4754"/>
        <v>46022</v>
      </c>
      <c r="BG400" s="164">
        <f t="shared" si="4755"/>
        <v>0</v>
      </c>
      <c r="BH400" s="160">
        <v>46023</v>
      </c>
      <c r="BI400" s="160">
        <f t="shared" si="4756"/>
        <v>46053</v>
      </c>
      <c r="BJ400" s="164">
        <f t="shared" si="4757"/>
        <v>0</v>
      </c>
      <c r="BK400" s="160">
        <f t="shared" si="4758"/>
        <v>46054</v>
      </c>
      <c r="BL400" s="160">
        <f t="shared" si="4759"/>
        <v>46081</v>
      </c>
      <c r="BM400" s="164">
        <f t="shared" si="4760"/>
        <v>0</v>
      </c>
      <c r="BN400" s="160">
        <f t="shared" si="4761"/>
        <v>46082</v>
      </c>
      <c r="BO400" s="160">
        <f t="shared" si="4762"/>
        <v>46112</v>
      </c>
      <c r="BP400" s="164">
        <f t="shared" si="4763"/>
        <v>0</v>
      </c>
      <c r="BQ400" s="160">
        <f t="shared" si="4764"/>
        <v>46113</v>
      </c>
      <c r="BR400" s="160">
        <f t="shared" si="4765"/>
        <v>46142</v>
      </c>
      <c r="BS400" s="164">
        <f t="shared" si="4766"/>
        <v>0</v>
      </c>
      <c r="BT400" s="160">
        <f t="shared" si="4767"/>
        <v>46143</v>
      </c>
      <c r="BU400" s="160">
        <f t="shared" si="4768"/>
        <v>46173</v>
      </c>
      <c r="BV400" s="164">
        <f t="shared" si="4769"/>
        <v>0</v>
      </c>
      <c r="BW400" s="160">
        <f t="shared" si="4770"/>
        <v>46174</v>
      </c>
      <c r="BX400" s="160">
        <f t="shared" si="4771"/>
        <v>46203</v>
      </c>
      <c r="BY400" s="164">
        <f t="shared" si="4772"/>
        <v>0</v>
      </c>
      <c r="BZ400" s="160">
        <f t="shared" si="4773"/>
        <v>46204</v>
      </c>
      <c r="CA400" s="160">
        <f t="shared" si="4774"/>
        <v>46234</v>
      </c>
      <c r="CB400" s="164">
        <f t="shared" si="4775"/>
        <v>0</v>
      </c>
      <c r="CC400" s="160">
        <f t="shared" si="4776"/>
        <v>46235</v>
      </c>
      <c r="CD400" s="160">
        <f t="shared" si="4777"/>
        <v>46265</v>
      </c>
      <c r="CE400" s="164">
        <f t="shared" si="4778"/>
        <v>0</v>
      </c>
      <c r="CF400" s="160">
        <f t="shared" si="4779"/>
        <v>46266</v>
      </c>
      <c r="CG400" s="160">
        <f t="shared" si="4780"/>
        <v>46295</v>
      </c>
      <c r="CH400" s="164">
        <f t="shared" si="4781"/>
        <v>0</v>
      </c>
      <c r="CI400" s="160">
        <f t="shared" si="4782"/>
        <v>46296</v>
      </c>
      <c r="CJ400" s="160">
        <f t="shared" si="4783"/>
        <v>46326</v>
      </c>
      <c r="CK400" s="164">
        <f t="shared" si="4784"/>
        <v>0</v>
      </c>
      <c r="CL400" s="160">
        <f t="shared" si="4785"/>
        <v>46327</v>
      </c>
      <c r="CM400" s="160">
        <f t="shared" si="4786"/>
        <v>46356</v>
      </c>
      <c r="CN400" s="164">
        <f t="shared" si="4787"/>
        <v>0</v>
      </c>
      <c r="CO400" s="160">
        <f t="shared" si="4788"/>
        <v>46357</v>
      </c>
      <c r="CP400" s="160">
        <f t="shared" si="4789"/>
        <v>46387</v>
      </c>
      <c r="CQ400" s="164">
        <f t="shared" si="4790"/>
        <v>0</v>
      </c>
    </row>
    <row r="401" s="86" customFormat="1" ht="24" customHeight="1" outlineLevel="3" spans="1:95">
      <c r="A401" s="125"/>
      <c r="B401" s="126"/>
      <c r="C401" s="127"/>
      <c r="D401" s="125"/>
      <c r="E401" s="126"/>
      <c r="F401" s="126"/>
      <c r="G401" s="126"/>
      <c r="H401" s="128"/>
      <c r="I401" s="128"/>
      <c r="J401" s="128">
        <f t="shared" si="4646"/>
        <v>0</v>
      </c>
      <c r="K401" s="128">
        <f t="shared" si="4720"/>
        <v>4</v>
      </c>
      <c r="L401" s="153"/>
      <c r="M401" s="154">
        <f>IFERROR(VLOOKUP($L401,'2-2 引出数据_合同数据仓库'!$B$2:$BP$10000,3,FALSE),0)</f>
        <v>0</v>
      </c>
      <c r="N401" s="128"/>
      <c r="O401" s="154">
        <f>IFERROR(VLOOKUP((LEFT(VLOOKUP($L401,'2-2 引出数据_合同数据仓库'!$B$2:$BP$10000,64,FALSE),15)&amp;(RIGHT(VLOOKUP($L401,'2-2 引出数据_合同数据仓库'!$B$2:$BP$10000,64,FALSE),4)+1)),'2-2 引出数据_合同数据仓库'!$B$2:$BP$10000,3,FALSE),0)</f>
        <v>0</v>
      </c>
      <c r="P401" s="128"/>
      <c r="Q401" s="128">
        <f>IFERROR(VLOOKUP($L401,'2-2 引出数据_合同数据仓库'!$B$2:$BP$10000,28,FALSE),0)</f>
        <v>0</v>
      </c>
      <c r="R401" s="128">
        <f>IFERROR(VLOOKUP($L401,'2-2 引出数据_合同数据仓库'!$B$2:$BP$10000,29,FALSE),0)</f>
        <v>0</v>
      </c>
      <c r="S401" s="128">
        <f>IFERROR(VLOOKUP($L401,'2-2 引出数据_合同数据仓库'!$B$2:$BP$10000,4,FALSE),0)</f>
        <v>0</v>
      </c>
      <c r="T401" s="128"/>
      <c r="U401" s="128">
        <f>IFERROR(VLOOKUP($L401,'2-2 引出数据_合同数据仓库'!$B$2:$BP$10000,15,FALSE),0)</f>
        <v>0</v>
      </c>
      <c r="V401" s="128">
        <f t="shared" si="4719"/>
        <v>0</v>
      </c>
      <c r="W401" s="128"/>
      <c r="X401" s="160">
        <v>45658</v>
      </c>
      <c r="Y401" s="160">
        <f t="shared" si="4721"/>
        <v>45688</v>
      </c>
      <c r="Z401" s="164">
        <f t="shared" si="4722"/>
        <v>0</v>
      </c>
      <c r="AA401" s="160">
        <f t="shared" si="4723"/>
        <v>45689</v>
      </c>
      <c r="AB401" s="160">
        <f t="shared" si="4724"/>
        <v>45716</v>
      </c>
      <c r="AC401" s="164">
        <f t="shared" si="4725"/>
        <v>0</v>
      </c>
      <c r="AD401" s="160">
        <f t="shared" si="4726"/>
        <v>45717</v>
      </c>
      <c r="AE401" s="160">
        <f t="shared" si="4727"/>
        <v>45747</v>
      </c>
      <c r="AF401" s="164">
        <f t="shared" si="4728"/>
        <v>0</v>
      </c>
      <c r="AG401" s="160">
        <f t="shared" si="4729"/>
        <v>45748</v>
      </c>
      <c r="AH401" s="160">
        <f t="shared" si="4730"/>
        <v>45777</v>
      </c>
      <c r="AI401" s="164">
        <f t="shared" si="4731"/>
        <v>0</v>
      </c>
      <c r="AJ401" s="160">
        <f t="shared" si="4732"/>
        <v>45778</v>
      </c>
      <c r="AK401" s="160">
        <f t="shared" si="4733"/>
        <v>45808</v>
      </c>
      <c r="AL401" s="164">
        <f t="shared" si="4734"/>
        <v>0</v>
      </c>
      <c r="AM401" s="160">
        <f t="shared" si="4735"/>
        <v>45809</v>
      </c>
      <c r="AN401" s="160">
        <f t="shared" si="4736"/>
        <v>45838</v>
      </c>
      <c r="AO401" s="164">
        <f t="shared" si="4737"/>
        <v>0</v>
      </c>
      <c r="AP401" s="160">
        <f t="shared" si="4738"/>
        <v>45839</v>
      </c>
      <c r="AQ401" s="160">
        <f t="shared" si="4739"/>
        <v>45869</v>
      </c>
      <c r="AR401" s="164">
        <f t="shared" si="4740"/>
        <v>0</v>
      </c>
      <c r="AS401" s="160">
        <f t="shared" si="4741"/>
        <v>45870</v>
      </c>
      <c r="AT401" s="160">
        <f t="shared" si="4742"/>
        <v>45900</v>
      </c>
      <c r="AU401" s="164">
        <f t="shared" si="4743"/>
        <v>0</v>
      </c>
      <c r="AV401" s="160">
        <f t="shared" si="4744"/>
        <v>45901</v>
      </c>
      <c r="AW401" s="160">
        <f t="shared" si="4745"/>
        <v>45930</v>
      </c>
      <c r="AX401" s="164">
        <f t="shared" si="4746"/>
        <v>0</v>
      </c>
      <c r="AY401" s="160">
        <f t="shared" si="4747"/>
        <v>45931</v>
      </c>
      <c r="AZ401" s="160">
        <f t="shared" si="4748"/>
        <v>45961</v>
      </c>
      <c r="BA401" s="164">
        <f t="shared" si="4749"/>
        <v>0</v>
      </c>
      <c r="BB401" s="160">
        <f t="shared" si="4750"/>
        <v>45962</v>
      </c>
      <c r="BC401" s="160">
        <f t="shared" si="4751"/>
        <v>45991</v>
      </c>
      <c r="BD401" s="164">
        <f t="shared" si="4752"/>
        <v>0</v>
      </c>
      <c r="BE401" s="160">
        <f t="shared" si="4753"/>
        <v>45992</v>
      </c>
      <c r="BF401" s="160">
        <f t="shared" si="4754"/>
        <v>46022</v>
      </c>
      <c r="BG401" s="164">
        <f t="shared" si="4755"/>
        <v>0</v>
      </c>
      <c r="BH401" s="160">
        <v>46023</v>
      </c>
      <c r="BI401" s="160">
        <f t="shared" si="4756"/>
        <v>46053</v>
      </c>
      <c r="BJ401" s="164">
        <f t="shared" si="4757"/>
        <v>0</v>
      </c>
      <c r="BK401" s="160">
        <f t="shared" si="4758"/>
        <v>46054</v>
      </c>
      <c r="BL401" s="160">
        <f t="shared" si="4759"/>
        <v>46081</v>
      </c>
      <c r="BM401" s="164">
        <f t="shared" si="4760"/>
        <v>0</v>
      </c>
      <c r="BN401" s="160">
        <f t="shared" si="4761"/>
        <v>46082</v>
      </c>
      <c r="BO401" s="160">
        <f t="shared" si="4762"/>
        <v>46112</v>
      </c>
      <c r="BP401" s="164">
        <f t="shared" si="4763"/>
        <v>0</v>
      </c>
      <c r="BQ401" s="160">
        <f t="shared" si="4764"/>
        <v>46113</v>
      </c>
      <c r="BR401" s="160">
        <f t="shared" si="4765"/>
        <v>46142</v>
      </c>
      <c r="BS401" s="164">
        <f t="shared" si="4766"/>
        <v>0</v>
      </c>
      <c r="BT401" s="160">
        <f t="shared" si="4767"/>
        <v>46143</v>
      </c>
      <c r="BU401" s="160">
        <f t="shared" si="4768"/>
        <v>46173</v>
      </c>
      <c r="BV401" s="164">
        <f t="shared" si="4769"/>
        <v>0</v>
      </c>
      <c r="BW401" s="160">
        <f t="shared" si="4770"/>
        <v>46174</v>
      </c>
      <c r="BX401" s="160">
        <f t="shared" si="4771"/>
        <v>46203</v>
      </c>
      <c r="BY401" s="164">
        <f t="shared" si="4772"/>
        <v>0</v>
      </c>
      <c r="BZ401" s="160">
        <f t="shared" si="4773"/>
        <v>46204</v>
      </c>
      <c r="CA401" s="160">
        <f t="shared" si="4774"/>
        <v>46234</v>
      </c>
      <c r="CB401" s="164">
        <f t="shared" si="4775"/>
        <v>0</v>
      </c>
      <c r="CC401" s="160">
        <f t="shared" si="4776"/>
        <v>46235</v>
      </c>
      <c r="CD401" s="160">
        <f t="shared" si="4777"/>
        <v>46265</v>
      </c>
      <c r="CE401" s="164">
        <f t="shared" si="4778"/>
        <v>0</v>
      </c>
      <c r="CF401" s="160">
        <f t="shared" si="4779"/>
        <v>46266</v>
      </c>
      <c r="CG401" s="160">
        <f t="shared" si="4780"/>
        <v>46295</v>
      </c>
      <c r="CH401" s="164">
        <f t="shared" si="4781"/>
        <v>0</v>
      </c>
      <c r="CI401" s="160">
        <f t="shared" si="4782"/>
        <v>46296</v>
      </c>
      <c r="CJ401" s="160">
        <f t="shared" si="4783"/>
        <v>46326</v>
      </c>
      <c r="CK401" s="164">
        <f t="shared" si="4784"/>
        <v>0</v>
      </c>
      <c r="CL401" s="160">
        <f t="shared" si="4785"/>
        <v>46327</v>
      </c>
      <c r="CM401" s="160">
        <f t="shared" si="4786"/>
        <v>46356</v>
      </c>
      <c r="CN401" s="164">
        <f t="shared" si="4787"/>
        <v>0</v>
      </c>
      <c r="CO401" s="160">
        <f t="shared" si="4788"/>
        <v>46357</v>
      </c>
      <c r="CP401" s="160">
        <f t="shared" si="4789"/>
        <v>46387</v>
      </c>
      <c r="CQ401" s="164">
        <f t="shared" si="4790"/>
        <v>0</v>
      </c>
    </row>
    <row r="402" s="86" customFormat="1" ht="24" customHeight="1" outlineLevel="4" spans="1:95">
      <c r="A402" s="129" t="s">
        <v>2806</v>
      </c>
      <c r="B402" s="130"/>
      <c r="C402" s="130"/>
      <c r="D402" s="130"/>
      <c r="E402" s="130"/>
      <c r="F402" s="130"/>
      <c r="G402" s="131"/>
      <c r="H402" s="132"/>
      <c r="I402" s="132"/>
      <c r="J402" s="132"/>
      <c r="K402" s="132"/>
      <c r="L402" s="155"/>
      <c r="M402" s="155"/>
      <c r="N402" s="132"/>
      <c r="O402" s="132"/>
      <c r="P402" s="132"/>
      <c r="Q402" s="132"/>
      <c r="R402" s="132"/>
      <c r="S402" s="132"/>
      <c r="T402" s="132"/>
      <c r="U402" s="132"/>
      <c r="V402" s="132"/>
      <c r="W402" s="132"/>
      <c r="X402" s="132"/>
      <c r="Y402" s="132"/>
      <c r="Z402" s="132"/>
      <c r="AA402" s="132"/>
      <c r="AB402" s="132"/>
      <c r="AC402" s="132"/>
      <c r="AD402" s="132"/>
      <c r="AE402" s="132"/>
      <c r="AF402" s="132"/>
      <c r="AG402" s="132"/>
      <c r="AH402" s="132"/>
      <c r="AI402" s="132"/>
      <c r="AJ402" s="132"/>
      <c r="AK402" s="132"/>
      <c r="AL402" s="132"/>
      <c r="AM402" s="132"/>
      <c r="AN402" s="132"/>
      <c r="AO402" s="132"/>
      <c r="AP402" s="132"/>
      <c r="AQ402" s="132"/>
      <c r="AR402" s="132"/>
      <c r="AS402" s="132"/>
      <c r="AT402" s="132"/>
      <c r="AU402" s="132"/>
      <c r="AV402" s="132"/>
      <c r="AW402" s="132"/>
      <c r="AX402" s="132"/>
      <c r="AY402" s="132"/>
      <c r="AZ402" s="132"/>
      <c r="BA402" s="132"/>
      <c r="BB402" s="132"/>
      <c r="BC402" s="132"/>
      <c r="BD402" s="132"/>
      <c r="BE402" s="132"/>
      <c r="BF402" s="132"/>
      <c r="BG402" s="132"/>
      <c r="BH402" s="132"/>
      <c r="BI402" s="132"/>
      <c r="BJ402" s="132"/>
      <c r="BK402" s="132"/>
      <c r="BL402" s="132"/>
      <c r="BM402" s="132"/>
      <c r="BN402" s="132"/>
      <c r="BO402" s="132"/>
      <c r="BP402" s="132"/>
      <c r="BQ402" s="132"/>
      <c r="BR402" s="132"/>
      <c r="BS402" s="132"/>
      <c r="BT402" s="132"/>
      <c r="BU402" s="132"/>
      <c r="BV402" s="132"/>
      <c r="BW402" s="132"/>
      <c r="BX402" s="132"/>
      <c r="BY402" s="132"/>
      <c r="BZ402" s="132"/>
      <c r="CA402" s="132"/>
      <c r="CB402" s="132"/>
      <c r="CC402" s="132"/>
      <c r="CD402" s="132"/>
      <c r="CE402" s="132"/>
      <c r="CF402" s="132"/>
      <c r="CG402" s="132"/>
      <c r="CH402" s="132"/>
      <c r="CI402" s="132"/>
      <c r="CJ402" s="132"/>
      <c r="CK402" s="132"/>
      <c r="CL402" s="132"/>
      <c r="CM402" s="132"/>
      <c r="CN402" s="132"/>
      <c r="CO402" s="132"/>
      <c r="CP402" s="132"/>
      <c r="CQ402" s="132"/>
    </row>
    <row r="403" ht="24" customHeight="1" outlineLevel="2" spans="1:95">
      <c r="A403" s="48"/>
      <c r="B403" s="118" t="s">
        <v>779</v>
      </c>
      <c r="C403" s="119" t="s">
        <v>1392</v>
      </c>
      <c r="D403" s="48" t="s">
        <v>1393</v>
      </c>
      <c r="E403" s="118"/>
      <c r="F403" s="118"/>
      <c r="G403" s="118"/>
      <c r="H403" s="120">
        <f>X403+AA403+AD403+AG403+AJ403+AM403+AP403+AS403+AV403+AY403+BB403+BE403</f>
        <v>0</v>
      </c>
      <c r="I403" s="120">
        <f>Y403+AB403+AE403+AH403+AK403+AN403+AQ403+AT403+AW403+AZ403+BC403+BF403</f>
        <v>0</v>
      </c>
      <c r="J403" s="120">
        <f t="shared" si="4646"/>
        <v>0</v>
      </c>
      <c r="K403" s="120"/>
      <c r="L403" s="151"/>
      <c r="M403" s="151"/>
      <c r="N403" s="120"/>
      <c r="O403" s="120"/>
      <c r="P403" s="120"/>
      <c r="Q403" s="120"/>
      <c r="R403" s="120"/>
      <c r="S403" s="120"/>
      <c r="T403" s="120"/>
      <c r="U403" s="120"/>
      <c r="V403" s="120"/>
      <c r="W403" s="120"/>
      <c r="X403" s="120">
        <f>VLOOKUP($C403,'1 预算编制表单'!$C:$BJ,27,FALSE)</f>
        <v>0</v>
      </c>
      <c r="Y403" s="120">
        <f>X403-Z403</f>
        <v>0</v>
      </c>
      <c r="Z403" s="120">
        <f>Z404+Z410+Z416</f>
        <v>0</v>
      </c>
      <c r="AA403" s="120">
        <f>VLOOKUP($C403,'1 预算编制表单'!$C:$BJ,30,FALSE)</f>
        <v>0</v>
      </c>
      <c r="AB403" s="120">
        <f>AA403-AC403</f>
        <v>0</v>
      </c>
      <c r="AC403" s="120">
        <f>AC404+AC410+AC416</f>
        <v>0</v>
      </c>
      <c r="AD403" s="120">
        <f>VLOOKUP($C403,'1 预算编制表单'!$C:$BJ,33,FALSE)</f>
        <v>0</v>
      </c>
      <c r="AE403" s="120">
        <f>AD403-AF403</f>
        <v>0</v>
      </c>
      <c r="AF403" s="120">
        <f>AF404+AF410+AF416</f>
        <v>0</v>
      </c>
      <c r="AG403" s="120">
        <f>VLOOKUP($C403,'1 预算编制表单'!$C:$BJ,36,FALSE)</f>
        <v>0</v>
      </c>
      <c r="AH403" s="120">
        <f>AG403-AI403</f>
        <v>0</v>
      </c>
      <c r="AI403" s="120">
        <f>AI404+AI410+AI416</f>
        <v>0</v>
      </c>
      <c r="AJ403" s="120">
        <f>VLOOKUP($C403,'1 预算编制表单'!$C:$BJ,39,FALSE)</f>
        <v>0</v>
      </c>
      <c r="AK403" s="120">
        <f>AJ403-AL403</f>
        <v>0</v>
      </c>
      <c r="AL403" s="120">
        <f>AL404+AL410+AL416</f>
        <v>0</v>
      </c>
      <c r="AM403" s="120">
        <f>VLOOKUP($C403,'1 预算编制表单'!$C:$BJ,42,FALSE)</f>
        <v>0</v>
      </c>
      <c r="AN403" s="120">
        <f>AM403-AO403</f>
        <v>0</v>
      </c>
      <c r="AO403" s="120">
        <f>AO404+AO410+AO416</f>
        <v>0</v>
      </c>
      <c r="AP403" s="120">
        <f>VLOOKUP($C403,'1 预算编制表单'!$C:$BJ,45,FALSE)</f>
        <v>0</v>
      </c>
      <c r="AQ403" s="120">
        <f>AP403-AR403</f>
        <v>0</v>
      </c>
      <c r="AR403" s="120">
        <f>AR404+AR410+AR416</f>
        <v>0</v>
      </c>
      <c r="AS403" s="120">
        <f>VLOOKUP($C403,'1 预算编制表单'!$C:$BJ,48,FALSE)</f>
        <v>0</v>
      </c>
      <c r="AT403" s="120">
        <f>AS403-AU403</f>
        <v>0</v>
      </c>
      <c r="AU403" s="120">
        <f>AU404+AU410+AU416</f>
        <v>0</v>
      </c>
      <c r="AV403" s="120">
        <f>VLOOKUP($C403,'1 预算编制表单'!$C:$BJ,51,FALSE)</f>
        <v>0</v>
      </c>
      <c r="AW403" s="120">
        <f>AV403-AX403</f>
        <v>0</v>
      </c>
      <c r="AX403" s="120">
        <f>AX404+AX410+AX416</f>
        <v>0</v>
      </c>
      <c r="AY403" s="120">
        <f>VLOOKUP($C403,'1 预算编制表单'!$C:$BJ,54,FALSE)</f>
        <v>0</v>
      </c>
      <c r="AZ403" s="120">
        <f>AY403-BA403</f>
        <v>0</v>
      </c>
      <c r="BA403" s="120">
        <f>BA404+BA410+BA416</f>
        <v>0</v>
      </c>
      <c r="BB403" s="120">
        <f>VLOOKUP($C403,'1 预算编制表单'!$C:$BJ,57,FALSE)</f>
        <v>0</v>
      </c>
      <c r="BC403" s="120">
        <f>BB403-BD403</f>
        <v>0</v>
      </c>
      <c r="BD403" s="120">
        <f>BD404+BD410+BD416</f>
        <v>0</v>
      </c>
      <c r="BE403" s="120">
        <f>VLOOKUP($C403,'1 预算编制表单'!$C:$BJ,60,FALSE)</f>
        <v>0</v>
      </c>
      <c r="BF403" s="120">
        <f>BE403-BG403</f>
        <v>0</v>
      </c>
      <c r="BG403" s="120">
        <f>BG404+BG410+BG416</f>
        <v>0</v>
      </c>
      <c r="BH403" s="120">
        <f>VLOOKUP($C403,'1 预算编制表单'!$C:$BJ,27,FALSE)</f>
        <v>0</v>
      </c>
      <c r="BI403" s="120">
        <f>BH403-BJ403</f>
        <v>0</v>
      </c>
      <c r="BJ403" s="120">
        <f>BJ404+BJ410+BJ416</f>
        <v>0</v>
      </c>
      <c r="BK403" s="120">
        <f>VLOOKUP($C403,'1 预算编制表单'!$C:$BJ,30,FALSE)</f>
        <v>0</v>
      </c>
      <c r="BL403" s="120">
        <f>BK403-BM403</f>
        <v>0</v>
      </c>
      <c r="BM403" s="120">
        <f>BM404+BM410+BM416</f>
        <v>0</v>
      </c>
      <c r="BN403" s="120">
        <f>VLOOKUP($C403,'1 预算编制表单'!$C:$BJ,33,FALSE)</f>
        <v>0</v>
      </c>
      <c r="BO403" s="120">
        <f>BN403-BP403</f>
        <v>0</v>
      </c>
      <c r="BP403" s="120">
        <f>BP404+BP410+BP416</f>
        <v>0</v>
      </c>
      <c r="BQ403" s="120">
        <f>VLOOKUP($C403,'1 预算编制表单'!$C:$BJ,36,FALSE)</f>
        <v>0</v>
      </c>
      <c r="BR403" s="120">
        <f>BQ403-BS403</f>
        <v>0</v>
      </c>
      <c r="BS403" s="120">
        <f>BS404+BS410+BS416</f>
        <v>0</v>
      </c>
      <c r="BT403" s="120">
        <f>VLOOKUP($C403,'1 预算编制表单'!$C:$BJ,39,FALSE)</f>
        <v>0</v>
      </c>
      <c r="BU403" s="120">
        <f>BT403-BV403</f>
        <v>0</v>
      </c>
      <c r="BV403" s="120">
        <f>BV404+BV410+BV416</f>
        <v>0</v>
      </c>
      <c r="BW403" s="120">
        <f>VLOOKUP($C403,'1 预算编制表单'!$C:$BJ,42,FALSE)</f>
        <v>0</v>
      </c>
      <c r="BX403" s="120">
        <f>BW403-BY403</f>
        <v>0</v>
      </c>
      <c r="BY403" s="120">
        <f>BY404+BY410+BY416</f>
        <v>0</v>
      </c>
      <c r="BZ403" s="120">
        <f>VLOOKUP($C403,'1 预算编制表单'!$C:$BJ,45,FALSE)</f>
        <v>0</v>
      </c>
      <c r="CA403" s="120">
        <f>BZ403-CB403</f>
        <v>0</v>
      </c>
      <c r="CB403" s="120">
        <f>CB404+CB410+CB416</f>
        <v>0</v>
      </c>
      <c r="CC403" s="120">
        <f>VLOOKUP($C403,'1 预算编制表单'!$C:$BJ,48,FALSE)</f>
        <v>0</v>
      </c>
      <c r="CD403" s="120">
        <f>CC403-CE403</f>
        <v>0</v>
      </c>
      <c r="CE403" s="120">
        <f>CE404+CE410+CE416</f>
        <v>0</v>
      </c>
      <c r="CF403" s="120">
        <f>VLOOKUP($C403,'1 预算编制表单'!$C:$BJ,51,FALSE)</f>
        <v>0</v>
      </c>
      <c r="CG403" s="120">
        <f>CF403-CH403</f>
        <v>0</v>
      </c>
      <c r="CH403" s="120">
        <f>CH404+CH410+CH416</f>
        <v>0</v>
      </c>
      <c r="CI403" s="120">
        <f>VLOOKUP($C403,'1 预算编制表单'!$C:$BJ,54,FALSE)</f>
        <v>0</v>
      </c>
      <c r="CJ403" s="120">
        <f>CI403-CK403</f>
        <v>0</v>
      </c>
      <c r="CK403" s="120">
        <f>CK404+CK410+CK416</f>
        <v>0</v>
      </c>
      <c r="CL403" s="120">
        <f>VLOOKUP($C403,'1 预算编制表单'!$C:$BJ,57,FALSE)</f>
        <v>0</v>
      </c>
      <c r="CM403" s="120">
        <f>CL403-CN403</f>
        <v>0</v>
      </c>
      <c r="CN403" s="120">
        <f>CN404+CN410+CN416</f>
        <v>0</v>
      </c>
      <c r="CO403" s="120">
        <f>VLOOKUP($C403,'1 预算编制表单'!$C:$BJ,60,FALSE)</f>
        <v>0</v>
      </c>
      <c r="CP403" s="120">
        <f>CO403-CQ403</f>
        <v>0</v>
      </c>
      <c r="CQ403" s="120">
        <f>CQ404+CQ410+CQ416</f>
        <v>0</v>
      </c>
    </row>
    <row r="404" ht="24" customHeight="1" outlineLevel="3" spans="1:95">
      <c r="A404" s="121"/>
      <c r="B404" s="122" t="s">
        <v>784</v>
      </c>
      <c r="C404" s="123" t="s">
        <v>1394</v>
      </c>
      <c r="D404" s="121" t="s">
        <v>1395</v>
      </c>
      <c r="E404" s="122" t="s">
        <v>1396</v>
      </c>
      <c r="F404" s="122"/>
      <c r="G404" s="122" t="s">
        <v>928</v>
      </c>
      <c r="H404" s="124">
        <f>X404+AA404+AD404+AG404+AJ404+AM404+AP404+AS404+AV404+AY404+BB404+BE404</f>
        <v>0</v>
      </c>
      <c r="I404" s="124">
        <f>Y404+AB404+AE404+AH404+AK404+AN404+AQ404+AT404+AW404+AZ404+BC404+BF404</f>
        <v>0</v>
      </c>
      <c r="J404" s="124">
        <f t="shared" si="4646"/>
        <v>0</v>
      </c>
      <c r="K404" s="124"/>
      <c r="L404" s="152"/>
      <c r="M404" s="152"/>
      <c r="N404" s="124"/>
      <c r="O404" s="124"/>
      <c r="P404" s="124"/>
      <c r="Q404" s="124"/>
      <c r="R404" s="124"/>
      <c r="S404" s="124"/>
      <c r="T404" s="124"/>
      <c r="U404" s="124"/>
      <c r="V404" s="124"/>
      <c r="W404" s="124"/>
      <c r="X404" s="124">
        <f>VLOOKUP($C404,'1 预算编制表单'!$C:$BJ,27,FALSE)</f>
        <v>0</v>
      </c>
      <c r="Y404" s="124">
        <f>X404-Z404</f>
        <v>0</v>
      </c>
      <c r="Z404" s="124">
        <f>SUM(Z405:Z409)</f>
        <v>0</v>
      </c>
      <c r="AA404" s="124">
        <f>VLOOKUP($C404,'1 预算编制表单'!$C:$BJ,30,FALSE)</f>
        <v>0</v>
      </c>
      <c r="AB404" s="124">
        <f>AA404-AC404</f>
        <v>0</v>
      </c>
      <c r="AC404" s="124">
        <f>SUM(AC405:AC409)</f>
        <v>0</v>
      </c>
      <c r="AD404" s="124">
        <f>VLOOKUP($C404,'1 预算编制表单'!$C:$BJ,33,FALSE)</f>
        <v>0</v>
      </c>
      <c r="AE404" s="124">
        <f>AD404-AF404</f>
        <v>0</v>
      </c>
      <c r="AF404" s="124">
        <f>SUM(AF405:AF409)</f>
        <v>0</v>
      </c>
      <c r="AG404" s="124">
        <f>VLOOKUP($C404,'1 预算编制表单'!$C:$BJ,36,FALSE)</f>
        <v>0</v>
      </c>
      <c r="AH404" s="124">
        <f>AG404-AI404</f>
        <v>0</v>
      </c>
      <c r="AI404" s="124">
        <f>SUM(AI405:AI409)</f>
        <v>0</v>
      </c>
      <c r="AJ404" s="124">
        <f>VLOOKUP($C404,'1 预算编制表单'!$C:$BJ,39,FALSE)</f>
        <v>0</v>
      </c>
      <c r="AK404" s="124">
        <f>AJ404-AL404</f>
        <v>0</v>
      </c>
      <c r="AL404" s="124">
        <f>SUM(AL405:AL409)</f>
        <v>0</v>
      </c>
      <c r="AM404" s="124">
        <f>VLOOKUP($C404,'1 预算编制表单'!$C:$BJ,42,FALSE)</f>
        <v>0</v>
      </c>
      <c r="AN404" s="124">
        <f>AM404-AO404</f>
        <v>0</v>
      </c>
      <c r="AO404" s="124">
        <f>SUM(AO405:AO409)</f>
        <v>0</v>
      </c>
      <c r="AP404" s="124">
        <f>VLOOKUP($C404,'1 预算编制表单'!$C:$BJ,45,FALSE)</f>
        <v>0</v>
      </c>
      <c r="AQ404" s="124">
        <f>AP404-AR404</f>
        <v>0</v>
      </c>
      <c r="AR404" s="124">
        <f>SUM(AR405:AR409)</f>
        <v>0</v>
      </c>
      <c r="AS404" s="124">
        <f>VLOOKUP($C404,'1 预算编制表单'!$C:$BJ,48,FALSE)</f>
        <v>0</v>
      </c>
      <c r="AT404" s="124">
        <f>AS404-AU404</f>
        <v>0</v>
      </c>
      <c r="AU404" s="124">
        <f>SUM(AU405:AU409)</f>
        <v>0</v>
      </c>
      <c r="AV404" s="124">
        <f>VLOOKUP($C404,'1 预算编制表单'!$C:$BJ,51,FALSE)</f>
        <v>0</v>
      </c>
      <c r="AW404" s="124">
        <f>AV404-AX404</f>
        <v>0</v>
      </c>
      <c r="AX404" s="124">
        <f>SUM(AX405:AX409)</f>
        <v>0</v>
      </c>
      <c r="AY404" s="124">
        <f>VLOOKUP($C404,'1 预算编制表单'!$C:$BJ,54,FALSE)</f>
        <v>0</v>
      </c>
      <c r="AZ404" s="124">
        <f>AY404-BA404</f>
        <v>0</v>
      </c>
      <c r="BA404" s="124">
        <f>SUM(BA405:BA409)</f>
        <v>0</v>
      </c>
      <c r="BB404" s="124">
        <f>VLOOKUP($C404,'1 预算编制表单'!$C:$BJ,57,FALSE)</f>
        <v>0</v>
      </c>
      <c r="BC404" s="124">
        <f>BB404-BD404</f>
        <v>0</v>
      </c>
      <c r="BD404" s="124">
        <f>SUM(BD405:BD409)</f>
        <v>0</v>
      </c>
      <c r="BE404" s="124">
        <f>VLOOKUP($C404,'1 预算编制表单'!$C:$BJ,60,FALSE)</f>
        <v>0</v>
      </c>
      <c r="BF404" s="124">
        <f>BE404-BG404</f>
        <v>0</v>
      </c>
      <c r="BG404" s="124">
        <f>SUM(BG405:BG409)</f>
        <v>0</v>
      </c>
      <c r="BH404" s="124">
        <f>VLOOKUP($C404,'1 预算编制表单'!$C:$BJ,27,FALSE)</f>
        <v>0</v>
      </c>
      <c r="BI404" s="124">
        <f>BH404-BJ404</f>
        <v>0</v>
      </c>
      <c r="BJ404" s="124">
        <f>SUM(BJ405:BJ409)</f>
        <v>0</v>
      </c>
      <c r="BK404" s="124">
        <f>VLOOKUP($C404,'1 预算编制表单'!$C:$BJ,30,FALSE)</f>
        <v>0</v>
      </c>
      <c r="BL404" s="124">
        <f>BK404-BM404</f>
        <v>0</v>
      </c>
      <c r="BM404" s="124">
        <f>SUM(BM405:BM409)</f>
        <v>0</v>
      </c>
      <c r="BN404" s="124">
        <f>VLOOKUP($C404,'1 预算编制表单'!$C:$BJ,33,FALSE)</f>
        <v>0</v>
      </c>
      <c r="BO404" s="124">
        <f>BN404-BP404</f>
        <v>0</v>
      </c>
      <c r="BP404" s="124">
        <f>SUM(BP405:BP409)</f>
        <v>0</v>
      </c>
      <c r="BQ404" s="124">
        <f>VLOOKUP($C404,'1 预算编制表单'!$C:$BJ,36,FALSE)</f>
        <v>0</v>
      </c>
      <c r="BR404" s="124">
        <f>BQ404-BS404</f>
        <v>0</v>
      </c>
      <c r="BS404" s="124">
        <f>SUM(BS405:BS409)</f>
        <v>0</v>
      </c>
      <c r="BT404" s="124">
        <f>VLOOKUP($C404,'1 预算编制表单'!$C:$BJ,39,FALSE)</f>
        <v>0</v>
      </c>
      <c r="BU404" s="124">
        <f>BT404-BV404</f>
        <v>0</v>
      </c>
      <c r="BV404" s="124">
        <f>SUM(BV405:BV409)</f>
        <v>0</v>
      </c>
      <c r="BW404" s="124">
        <f>VLOOKUP($C404,'1 预算编制表单'!$C:$BJ,42,FALSE)</f>
        <v>0</v>
      </c>
      <c r="BX404" s="124">
        <f>BW404-BY404</f>
        <v>0</v>
      </c>
      <c r="BY404" s="124">
        <f>SUM(BY405:BY409)</f>
        <v>0</v>
      </c>
      <c r="BZ404" s="124">
        <f>VLOOKUP($C404,'1 预算编制表单'!$C:$BJ,45,FALSE)</f>
        <v>0</v>
      </c>
      <c r="CA404" s="124">
        <f>BZ404-CB404</f>
        <v>0</v>
      </c>
      <c r="CB404" s="124">
        <f>SUM(CB405:CB409)</f>
        <v>0</v>
      </c>
      <c r="CC404" s="124">
        <f>VLOOKUP($C404,'1 预算编制表单'!$C:$BJ,48,FALSE)</f>
        <v>0</v>
      </c>
      <c r="CD404" s="124">
        <f>CC404-CE404</f>
        <v>0</v>
      </c>
      <c r="CE404" s="124">
        <f>SUM(CE405:CE409)</f>
        <v>0</v>
      </c>
      <c r="CF404" s="124">
        <f>VLOOKUP($C404,'1 预算编制表单'!$C:$BJ,51,FALSE)</f>
        <v>0</v>
      </c>
      <c r="CG404" s="124">
        <f>CF404-CH404</f>
        <v>0</v>
      </c>
      <c r="CH404" s="124">
        <f>SUM(CH405:CH409)</f>
        <v>0</v>
      </c>
      <c r="CI404" s="124">
        <f>VLOOKUP($C404,'1 预算编制表单'!$C:$BJ,54,FALSE)</f>
        <v>0</v>
      </c>
      <c r="CJ404" s="124">
        <f>CI404-CK404</f>
        <v>0</v>
      </c>
      <c r="CK404" s="124">
        <f>SUM(CK405:CK409)</f>
        <v>0</v>
      </c>
      <c r="CL404" s="124">
        <f>VLOOKUP($C404,'1 预算编制表单'!$C:$BJ,57,FALSE)</f>
        <v>0</v>
      </c>
      <c r="CM404" s="124">
        <f>CL404-CN404</f>
        <v>0</v>
      </c>
      <c r="CN404" s="124">
        <f>SUM(CN405:CN409)</f>
        <v>0</v>
      </c>
      <c r="CO404" s="124">
        <f>VLOOKUP($C404,'1 预算编制表单'!$C:$BJ,60,FALSE)</f>
        <v>0</v>
      </c>
      <c r="CP404" s="124">
        <f>CO404-CQ404</f>
        <v>0</v>
      </c>
      <c r="CQ404" s="124">
        <f>SUM(CQ405:CQ409)</f>
        <v>0</v>
      </c>
    </row>
    <row r="405" s="86" customFormat="1" ht="24" customHeight="1" outlineLevel="4" spans="1:95">
      <c r="A405" s="125"/>
      <c r="B405" s="126"/>
      <c r="C405" s="127" t="s">
        <v>1398</v>
      </c>
      <c r="D405" s="125" t="s">
        <v>2825</v>
      </c>
      <c r="E405" s="126"/>
      <c r="F405" s="126"/>
      <c r="G405" s="126"/>
      <c r="H405" s="128"/>
      <c r="I405" s="128"/>
      <c r="J405" s="128">
        <f t="shared" si="4646"/>
        <v>0</v>
      </c>
      <c r="K405" s="128"/>
      <c r="L405" s="158"/>
      <c r="M405" s="154"/>
      <c r="N405" s="128"/>
      <c r="O405" s="154"/>
      <c r="P405" s="128"/>
      <c r="Q405" s="128"/>
      <c r="R405" s="128"/>
      <c r="S405" s="128"/>
      <c r="T405" s="128"/>
      <c r="U405" s="128"/>
      <c r="V405" s="128"/>
      <c r="W405" s="128"/>
      <c r="X405" s="161"/>
      <c r="Y405" s="161"/>
      <c r="Z405" s="137">
        <f>报销单计算表!B9</f>
        <v>0</v>
      </c>
      <c r="AA405" s="161"/>
      <c r="AB405" s="161"/>
      <c r="AC405" s="137">
        <f>报销单计算表!C9</f>
        <v>0</v>
      </c>
      <c r="AD405" s="161"/>
      <c r="AE405" s="161"/>
      <c r="AF405" s="137">
        <f>报销单计算表!D9</f>
        <v>0</v>
      </c>
      <c r="AG405" s="161"/>
      <c r="AH405" s="161"/>
      <c r="AI405" s="137">
        <f>报销单计算表!E9</f>
        <v>0</v>
      </c>
      <c r="AJ405" s="161"/>
      <c r="AK405" s="161"/>
      <c r="AL405" s="137">
        <f>报销单计算表!F9</f>
        <v>0</v>
      </c>
      <c r="AM405" s="161"/>
      <c r="AN405" s="161"/>
      <c r="AO405" s="137">
        <f>报销单计算表!G9</f>
        <v>0</v>
      </c>
      <c r="AP405" s="161"/>
      <c r="AQ405" s="161"/>
      <c r="AR405" s="137">
        <f>报销单计算表!H9</f>
        <v>0</v>
      </c>
      <c r="AS405" s="161"/>
      <c r="AT405" s="161"/>
      <c r="AU405" s="137">
        <f>报销单计算表!I9</f>
        <v>0</v>
      </c>
      <c r="AV405" s="161"/>
      <c r="AW405" s="161"/>
      <c r="AX405" s="137">
        <f>报销单计算表!J9</f>
        <v>0</v>
      </c>
      <c r="AY405" s="161"/>
      <c r="AZ405" s="161"/>
      <c r="BA405" s="137">
        <f>报销单计算表!K9</f>
        <v>0</v>
      </c>
      <c r="BB405" s="161"/>
      <c r="BC405" s="161"/>
      <c r="BD405" s="137">
        <f>报销单计算表!L9</f>
        <v>0</v>
      </c>
      <c r="BE405" s="161"/>
      <c r="BF405" s="161"/>
      <c r="BG405" s="137">
        <f>报销单计算表!M9</f>
        <v>0</v>
      </c>
      <c r="BH405" s="161"/>
      <c r="BI405" s="161"/>
      <c r="BJ405" s="137"/>
      <c r="BK405" s="161"/>
      <c r="BL405" s="161"/>
      <c r="BM405" s="137"/>
      <c r="BN405" s="161"/>
      <c r="BO405" s="161"/>
      <c r="BP405" s="137"/>
      <c r="BQ405" s="161"/>
      <c r="BR405" s="161"/>
      <c r="BS405" s="137"/>
      <c r="BT405" s="161"/>
      <c r="BU405" s="161"/>
      <c r="BV405" s="137"/>
      <c r="BW405" s="161"/>
      <c r="BX405" s="161"/>
      <c r="BY405" s="137"/>
      <c r="BZ405" s="161"/>
      <c r="CA405" s="161"/>
      <c r="CB405" s="137"/>
      <c r="CC405" s="161"/>
      <c r="CD405" s="161"/>
      <c r="CE405" s="137"/>
      <c r="CF405" s="161"/>
      <c r="CG405" s="161"/>
      <c r="CH405" s="137"/>
      <c r="CI405" s="161"/>
      <c r="CJ405" s="161"/>
      <c r="CK405" s="137"/>
      <c r="CL405" s="161"/>
      <c r="CM405" s="161"/>
      <c r="CN405" s="137"/>
      <c r="CO405" s="161"/>
      <c r="CP405" s="161"/>
      <c r="CQ405" s="137"/>
    </row>
    <row r="406" s="86" customFormat="1" ht="24" customHeight="1" outlineLevel="4" spans="1:95">
      <c r="A406" s="125"/>
      <c r="B406" s="126"/>
      <c r="C406" s="127"/>
      <c r="D406" s="125"/>
      <c r="E406" s="126"/>
      <c r="F406" s="126"/>
      <c r="G406" s="126"/>
      <c r="H406" s="128"/>
      <c r="I406" s="128"/>
      <c r="J406" s="128">
        <f t="shared" si="4646"/>
        <v>0</v>
      </c>
      <c r="K406" s="128">
        <f t="shared" ref="K406:K408" si="4791">K405+1</f>
        <v>1</v>
      </c>
      <c r="L406" s="153"/>
      <c r="M406" s="154">
        <f>IFERROR(VLOOKUP($L406,'2-2 引出数据_合同数据仓库'!$B$2:$BP$10000,3,FALSE),0)</f>
        <v>0</v>
      </c>
      <c r="N406" s="128"/>
      <c r="O406" s="154">
        <f>IFERROR(VLOOKUP((LEFT(VLOOKUP($L406,'2-2 引出数据_合同数据仓库'!$B$2:$BP$10000,64,FALSE),15)&amp;(RIGHT(VLOOKUP($L406,'2-2 引出数据_合同数据仓库'!$B$2:$BP$10000,64,FALSE),4)+1)),'2-2 引出数据_合同数据仓库'!$B$2:$BP$10000,3,FALSE),0)</f>
        <v>0</v>
      </c>
      <c r="P406" s="128"/>
      <c r="Q406" s="128">
        <f>IFERROR(VLOOKUP($L406,'2-2 引出数据_合同数据仓库'!$B$2:$BP$10000,28,FALSE),0)</f>
        <v>0</v>
      </c>
      <c r="R406" s="128">
        <f>IFERROR(VLOOKUP($L406,'2-2 引出数据_合同数据仓库'!$B$2:$BP$10000,29,FALSE),0)</f>
        <v>0</v>
      </c>
      <c r="S406" s="128">
        <f>IFERROR(VLOOKUP($L406,'2-2 引出数据_合同数据仓库'!$B$2:$BP$10000,4,FALSE),0)</f>
        <v>0</v>
      </c>
      <c r="T406" s="128"/>
      <c r="U406" s="128">
        <f>IFERROR(VLOOKUP($L406,'2-2 引出数据_合同数据仓库'!$B$2:$BP$10000,15,FALSE),0)</f>
        <v>0</v>
      </c>
      <c r="V406" s="128">
        <f t="shared" ref="V406:V408" si="4792">U406/(S406-R406+1)*365</f>
        <v>0</v>
      </c>
      <c r="W406" s="128"/>
      <c r="X406" s="160">
        <v>45658</v>
      </c>
      <c r="Y406" s="160">
        <f t="shared" ref="Y406:Y408" si="4793">X406+30</f>
        <v>45688</v>
      </c>
      <c r="Z406" s="164">
        <f t="shared" ref="Z406:Z408" si="4794">IFERROR(IF(($R406-Y406)&gt;=0,0,IF(($S406-X406)&lt;0,0,IF(AND(($S406-Y406)&gt;0,(X406-$R406)&gt;0),$V406/365*(Y406-X406+1),IF(AND(($S406-Y406)&lt;=0,(X406-$R406)&gt;0),$V406/365*($S406-X406+1),$V406/365*(Y406-$R406+1))))),0)</f>
        <v>0</v>
      </c>
      <c r="AA406" s="160">
        <f t="shared" ref="AA406:AA408" si="4795">Y406+1</f>
        <v>45689</v>
      </c>
      <c r="AB406" s="160">
        <f t="shared" ref="AB406:AB408" si="4796">AA406+27</f>
        <v>45716</v>
      </c>
      <c r="AC406" s="164">
        <f t="shared" ref="AC406:AC408" si="4797">IFERROR(IF(($R406-AB406)&gt;=0,0,IF(($S406-AA406)&lt;0,0,IF(AND(($S406-AB406)&gt;0,(AA406-$R406)&gt;0),$V406/365*(AB406-AA406+1),IF(AND(($S406-AB406)&lt;=0,(AA406-$R406)&gt;0),$V406/365*($S406-AA406+1),$V406/365*(AB406-$R406+1))))),0)</f>
        <v>0</v>
      </c>
      <c r="AD406" s="160">
        <f t="shared" ref="AD406:AD408" si="4798">AB406+1</f>
        <v>45717</v>
      </c>
      <c r="AE406" s="160">
        <f t="shared" ref="AE406:AE408" si="4799">AD406+30</f>
        <v>45747</v>
      </c>
      <c r="AF406" s="164">
        <f t="shared" ref="AF406:AF408" si="4800">IFERROR(IF(($R406-AE406)&gt;=0,0,IF(($S406-AD406)&lt;0,0,IF(AND(($S406-AE406)&gt;0,(AD406-$R406)&gt;0),$V406/365*(AE406-AD406+1),IF(AND(($S406-AE406)&lt;=0,(AD406-$R406)&gt;0),$V406/365*($S406-AD406+1),$V406/365*(AE406-$R406+1))))),0)</f>
        <v>0</v>
      </c>
      <c r="AG406" s="160">
        <f t="shared" ref="AG406:AG408" si="4801">AE406+1</f>
        <v>45748</v>
      </c>
      <c r="AH406" s="160">
        <f t="shared" ref="AH406:AH408" si="4802">AG406+29</f>
        <v>45777</v>
      </c>
      <c r="AI406" s="164">
        <f t="shared" ref="AI406:AI408" si="4803">IFERROR(IF(($R406-AH406)&gt;=0,0,IF(($S406-AG406)&lt;0,0,IF(AND(($S406-AH406)&gt;0,(AG406-$R406)&gt;0),$V406/365*(AH406-AG406+1),IF(AND(($S406-AH406)&lt;=0,(AG406-$R406)&gt;0),$V406/365*($S406-AG406+1),$V406/365*(AH406-$R406+1))))),0)</f>
        <v>0</v>
      </c>
      <c r="AJ406" s="160">
        <f t="shared" ref="AJ406:AJ408" si="4804">AH406+1</f>
        <v>45778</v>
      </c>
      <c r="AK406" s="160">
        <f t="shared" ref="AK406:AK408" si="4805">AJ406+30</f>
        <v>45808</v>
      </c>
      <c r="AL406" s="164">
        <f t="shared" ref="AL406:AL408" si="4806">IFERROR(IF(($R406-AK406)&gt;=0,0,IF(($S406-AJ406)&lt;0,0,IF(AND(($S406-AK406)&gt;0,(AJ406-$R406)&gt;0),$V406/365*(AK406-AJ406+1),IF(AND(($S406-AK406)&lt;=0,(AJ406-$R406)&gt;0),$V406/365*($S406-AJ406+1),$V406/365*(AK406-$R406+1))))),0)</f>
        <v>0</v>
      </c>
      <c r="AM406" s="160">
        <f t="shared" ref="AM406:AM408" si="4807">AK406+1</f>
        <v>45809</v>
      </c>
      <c r="AN406" s="160">
        <f t="shared" ref="AN406:AN408" si="4808">AM406+29</f>
        <v>45838</v>
      </c>
      <c r="AO406" s="164">
        <f t="shared" ref="AO406:AO408" si="4809">IFERROR(IF(($R406-AN406)&gt;=0,0,IF(($S406-AM406)&lt;0,0,IF(AND(($S406-AN406)&gt;0,(AM406-$R406)&gt;0),$V406/365*(AN406-AM406+1),IF(AND(($S406-AN406)&lt;=0,(AM406-$R406)&gt;0),$V406/365*($S406-AM406+1),$V406/365*(AN406-$R406+1))))),0)</f>
        <v>0</v>
      </c>
      <c r="AP406" s="160">
        <f t="shared" ref="AP406:AP408" si="4810">AN406+1</f>
        <v>45839</v>
      </c>
      <c r="AQ406" s="160">
        <f t="shared" ref="AQ406:AQ408" si="4811">AP406+30</f>
        <v>45869</v>
      </c>
      <c r="AR406" s="164">
        <f t="shared" ref="AR406:AR408" si="4812">IFERROR(IF(($R406-AQ406)&gt;=0,0,IF(($S406-AP406)&lt;0,0,IF(AND(($S406-AQ406)&gt;0,(AP406-$R406)&gt;0),$V406/365*(AQ406-AP406+1),IF(AND(($S406-AQ406)&lt;=0,(AP406-$R406)&gt;0),$V406/365*($S406-AP406+1),$V406/365*(AQ406-$R406+1))))),0)</f>
        <v>0</v>
      </c>
      <c r="AS406" s="160">
        <f t="shared" ref="AS406:AS408" si="4813">AQ406+1</f>
        <v>45870</v>
      </c>
      <c r="AT406" s="160">
        <f t="shared" ref="AT406:AT408" si="4814">AS406+30</f>
        <v>45900</v>
      </c>
      <c r="AU406" s="164">
        <f t="shared" ref="AU406:AU408" si="4815">IFERROR(IF(($R406-AT406)&gt;=0,0,IF(($S406-AS406)&lt;0,0,IF(AND(($S406-AT406)&gt;0,(AS406-$R406)&gt;0),$V406/365*(AT406-AS406+1),IF(AND(($S406-AT406)&lt;=0,(AS406-$R406)&gt;0),$V406/365*($S406-AS406+1),$V406/365*(AT406-$R406+1))))),0)</f>
        <v>0</v>
      </c>
      <c r="AV406" s="160">
        <f t="shared" ref="AV406:AV408" si="4816">AT406+1</f>
        <v>45901</v>
      </c>
      <c r="AW406" s="160">
        <f t="shared" ref="AW406:AW408" si="4817">AV406+29</f>
        <v>45930</v>
      </c>
      <c r="AX406" s="164">
        <f t="shared" ref="AX406:AX408" si="4818">IFERROR(IF(($R406-AW406)&gt;=0,0,IF(($S406-AV406)&lt;0,0,IF(AND(($S406-AW406)&gt;0,(AV406-$R406)&gt;0),$V406/365*(AW406-AV406+1),IF(AND(($S406-AW406)&lt;=0,(AV406-$R406)&gt;0),$V406/365*($S406-AV406+1),$V406/365*(AW406-$R406+1))))),0)</f>
        <v>0</v>
      </c>
      <c r="AY406" s="160">
        <f t="shared" ref="AY406:AY408" si="4819">AW406+1</f>
        <v>45931</v>
      </c>
      <c r="AZ406" s="160">
        <f t="shared" ref="AZ406:AZ408" si="4820">AY406+30</f>
        <v>45961</v>
      </c>
      <c r="BA406" s="164">
        <f t="shared" ref="BA406:BA408" si="4821">IFERROR(IF(($R406-AZ406)&gt;=0,0,IF(($S406-AY406)&lt;0,0,IF(AND(($S406-AZ406)&gt;0,(AY406-$R406)&gt;0),$V406/365*(AZ406-AY406+1),IF(AND(($S406-AZ406)&lt;=0,(AY406-$R406)&gt;0),$V406/365*($S406-AY406+1),$V406/365*(AZ406-$R406+1))))),0)</f>
        <v>0</v>
      </c>
      <c r="BB406" s="160">
        <f t="shared" ref="BB406:BB408" si="4822">AZ406+1</f>
        <v>45962</v>
      </c>
      <c r="BC406" s="160">
        <f t="shared" ref="BC406:BC408" si="4823">BB406+29</f>
        <v>45991</v>
      </c>
      <c r="BD406" s="164">
        <f t="shared" ref="BD406:BD408" si="4824">IFERROR(IF(($R406-BC406)&gt;=0,0,IF(($S406-BB406)&lt;0,0,IF(AND(($S406-BC406)&gt;0,(BB406-$R406)&gt;0),$V406/365*(BC406-BB406+1),IF(AND(($S406-BC406)&lt;=0,(BB406-$R406)&gt;0),$V406/365*($S406-BB406+1),$V406/365*(BC406-$R406+1))))),0)</f>
        <v>0</v>
      </c>
      <c r="BE406" s="160">
        <f t="shared" ref="BE406:BE408" si="4825">BC406+1</f>
        <v>45992</v>
      </c>
      <c r="BF406" s="160">
        <f t="shared" ref="BF406:BF408" si="4826">BE406+30</f>
        <v>46022</v>
      </c>
      <c r="BG406" s="164">
        <f t="shared" ref="BG406:BG408" si="4827">IFERROR(IF(($R406-BF406)&gt;=0,0,IF(($S406-BE406)&lt;0,0,IF(AND(($S406-BF406)&gt;0,(BE406-$R406)&gt;0),$V406/365*(BF406-BE406+1),IF(AND(($S406-BF406)&lt;=0,(BE406-$R406)&gt;0),$V406/365*($S406-BE406+1),$V406/365*(BF406-$R406+1))))),0)</f>
        <v>0</v>
      </c>
      <c r="BH406" s="160">
        <v>46023</v>
      </c>
      <c r="BI406" s="160">
        <f t="shared" ref="BI406:BI408" si="4828">BH406+30</f>
        <v>46053</v>
      </c>
      <c r="BJ406" s="164">
        <f t="shared" ref="BJ406:BJ408" si="4829">IFERROR(IF(($R406-BI406)&gt;=0,0,IF(($S406-BH406)&lt;0,0,IF(AND(($S406-BI406)&gt;0,(BH406-$R406)&gt;0),$V406/365*(BI406-BH406+1),IF(AND(($S406-BI406)&lt;=0,(BH406-$R406)&gt;0),$V406/365*($S406-BH406+1),$V406/365*(BI406-$R406+1))))),0)</f>
        <v>0</v>
      </c>
      <c r="BK406" s="160">
        <f t="shared" ref="BK406:BK408" si="4830">BI406+1</f>
        <v>46054</v>
      </c>
      <c r="BL406" s="160">
        <f t="shared" ref="BL406:BL408" si="4831">BK406+27</f>
        <v>46081</v>
      </c>
      <c r="BM406" s="164">
        <f t="shared" ref="BM406:BM408" si="4832">IFERROR(IF(($R406-BL406)&gt;=0,0,IF(($S406-BK406)&lt;0,0,IF(AND(($S406-BL406)&gt;0,(BK406-$R406)&gt;0),$V406/365*(BL406-BK406+1),IF(AND(($S406-BL406)&lt;=0,(BK406-$R406)&gt;0),$V406/365*($S406-BK406+1),$V406/365*(BL406-$R406+1))))),0)</f>
        <v>0</v>
      </c>
      <c r="BN406" s="160">
        <f t="shared" ref="BN406:BN408" si="4833">BL406+1</f>
        <v>46082</v>
      </c>
      <c r="BO406" s="160">
        <f t="shared" ref="BO406:BO408" si="4834">BN406+30</f>
        <v>46112</v>
      </c>
      <c r="BP406" s="164">
        <f t="shared" ref="BP406:BP408" si="4835">IFERROR(IF(($R406-BO406)&gt;=0,0,IF(($S406-BN406)&lt;0,0,IF(AND(($S406-BO406)&gt;0,(BN406-$R406)&gt;0),$V406/365*(BO406-BN406+1),IF(AND(($S406-BO406)&lt;=0,(BN406-$R406)&gt;0),$V406/365*($S406-BN406+1),$V406/365*(BO406-$R406+1))))),0)</f>
        <v>0</v>
      </c>
      <c r="BQ406" s="160">
        <f t="shared" ref="BQ406:BQ408" si="4836">BO406+1</f>
        <v>46113</v>
      </c>
      <c r="BR406" s="160">
        <f t="shared" ref="BR406:BR408" si="4837">BQ406+29</f>
        <v>46142</v>
      </c>
      <c r="BS406" s="164">
        <f t="shared" ref="BS406:BS408" si="4838">IFERROR(IF(($R406-BR406)&gt;=0,0,IF(($S406-BQ406)&lt;0,0,IF(AND(($S406-BR406)&gt;0,(BQ406-$R406)&gt;0),$V406/365*(BR406-BQ406+1),IF(AND(($S406-BR406)&lt;=0,(BQ406-$R406)&gt;0),$V406/365*($S406-BQ406+1),$V406/365*(BR406-$R406+1))))),0)</f>
        <v>0</v>
      </c>
      <c r="BT406" s="160">
        <f t="shared" ref="BT406:BT408" si="4839">BR406+1</f>
        <v>46143</v>
      </c>
      <c r="BU406" s="160">
        <f t="shared" ref="BU406:BU408" si="4840">BT406+30</f>
        <v>46173</v>
      </c>
      <c r="BV406" s="164">
        <f t="shared" ref="BV406:BV408" si="4841">IFERROR(IF(($R406-BU406)&gt;=0,0,IF(($S406-BT406)&lt;0,0,IF(AND(($S406-BU406)&gt;0,(BT406-$R406)&gt;0),$V406/365*(BU406-BT406+1),IF(AND(($S406-BU406)&lt;=0,(BT406-$R406)&gt;0),$V406/365*($S406-BT406+1),$V406/365*(BU406-$R406+1))))),0)</f>
        <v>0</v>
      </c>
      <c r="BW406" s="160">
        <f t="shared" ref="BW406:BW408" si="4842">BU406+1</f>
        <v>46174</v>
      </c>
      <c r="BX406" s="160">
        <f t="shared" ref="BX406:BX408" si="4843">BW406+29</f>
        <v>46203</v>
      </c>
      <c r="BY406" s="164">
        <f t="shared" ref="BY406:BY408" si="4844">IFERROR(IF(($R406-BX406)&gt;=0,0,IF(($S406-BW406)&lt;0,0,IF(AND(($S406-BX406)&gt;0,(BW406-$R406)&gt;0),$V406/365*(BX406-BW406+1),IF(AND(($S406-BX406)&lt;=0,(BW406-$R406)&gt;0),$V406/365*($S406-BW406+1),$V406/365*(BX406-$R406+1))))),0)</f>
        <v>0</v>
      </c>
      <c r="BZ406" s="160">
        <f t="shared" ref="BZ406:BZ408" si="4845">BX406+1</f>
        <v>46204</v>
      </c>
      <c r="CA406" s="160">
        <f t="shared" ref="CA406:CA408" si="4846">BZ406+30</f>
        <v>46234</v>
      </c>
      <c r="CB406" s="164">
        <f t="shared" ref="CB406:CB408" si="4847">IFERROR(IF(($R406-CA406)&gt;=0,0,IF(($S406-BZ406)&lt;0,0,IF(AND(($S406-CA406)&gt;0,(BZ406-$R406)&gt;0),$V406/365*(CA406-BZ406+1),IF(AND(($S406-CA406)&lt;=0,(BZ406-$R406)&gt;0),$V406/365*($S406-BZ406+1),$V406/365*(CA406-$R406+1))))),0)</f>
        <v>0</v>
      </c>
      <c r="CC406" s="160">
        <f t="shared" ref="CC406:CC408" si="4848">CA406+1</f>
        <v>46235</v>
      </c>
      <c r="CD406" s="160">
        <f t="shared" ref="CD406:CD408" si="4849">CC406+30</f>
        <v>46265</v>
      </c>
      <c r="CE406" s="164">
        <f t="shared" ref="CE406:CE408" si="4850">IFERROR(IF(($R406-CD406)&gt;=0,0,IF(($S406-CC406)&lt;0,0,IF(AND(($S406-CD406)&gt;0,(CC406-$R406)&gt;0),$V406/365*(CD406-CC406+1),IF(AND(($S406-CD406)&lt;=0,(CC406-$R406)&gt;0),$V406/365*($S406-CC406+1),$V406/365*(CD406-$R406+1))))),0)</f>
        <v>0</v>
      </c>
      <c r="CF406" s="160">
        <f t="shared" ref="CF406:CF408" si="4851">CD406+1</f>
        <v>46266</v>
      </c>
      <c r="CG406" s="160">
        <f t="shared" ref="CG406:CG408" si="4852">CF406+29</f>
        <v>46295</v>
      </c>
      <c r="CH406" s="164">
        <f t="shared" ref="CH406:CH408" si="4853">IFERROR(IF(($R406-CG406)&gt;=0,0,IF(($S406-CF406)&lt;0,0,IF(AND(($S406-CG406)&gt;0,(CF406-$R406)&gt;0),$V406/365*(CG406-CF406+1),IF(AND(($S406-CG406)&lt;=0,(CF406-$R406)&gt;0),$V406/365*($S406-CF406+1),$V406/365*(CG406-$R406+1))))),0)</f>
        <v>0</v>
      </c>
      <c r="CI406" s="160">
        <f t="shared" ref="CI406:CI408" si="4854">CG406+1</f>
        <v>46296</v>
      </c>
      <c r="CJ406" s="160">
        <f t="shared" ref="CJ406:CJ408" si="4855">CI406+30</f>
        <v>46326</v>
      </c>
      <c r="CK406" s="164">
        <f t="shared" ref="CK406:CK408" si="4856">IFERROR(IF(($R406-CJ406)&gt;=0,0,IF(($S406-CI406)&lt;0,0,IF(AND(($S406-CJ406)&gt;0,(CI406-$R406)&gt;0),$V406/365*(CJ406-CI406+1),IF(AND(($S406-CJ406)&lt;=0,(CI406-$R406)&gt;0),$V406/365*($S406-CI406+1),$V406/365*(CJ406-$R406+1))))),0)</f>
        <v>0</v>
      </c>
      <c r="CL406" s="160">
        <f t="shared" ref="CL406:CL408" si="4857">CJ406+1</f>
        <v>46327</v>
      </c>
      <c r="CM406" s="160">
        <f t="shared" ref="CM406:CM408" si="4858">CL406+29</f>
        <v>46356</v>
      </c>
      <c r="CN406" s="164">
        <f t="shared" ref="CN406:CN408" si="4859">IFERROR(IF(($R406-CM406)&gt;=0,0,IF(($S406-CL406)&lt;0,0,IF(AND(($S406-CM406)&gt;0,(CL406-$R406)&gt;0),$V406/365*(CM406-CL406+1),IF(AND(($S406-CM406)&lt;=0,(CL406-$R406)&gt;0),$V406/365*($S406-CL406+1),$V406/365*(CM406-$R406+1))))),0)</f>
        <v>0</v>
      </c>
      <c r="CO406" s="160">
        <f t="shared" ref="CO406:CO408" si="4860">CM406+1</f>
        <v>46357</v>
      </c>
      <c r="CP406" s="160">
        <f t="shared" ref="CP406:CP408" si="4861">CO406+30</f>
        <v>46387</v>
      </c>
      <c r="CQ406" s="164">
        <f t="shared" ref="CQ406:CQ408" si="4862">IFERROR(IF(($R406-CP406)&gt;=0,0,IF(($S406-CO406)&lt;0,0,IF(AND(($S406-CP406)&gt;0,(CO406-$R406)&gt;0),$V406/365*(CP406-CO406+1),IF(AND(($S406-CP406)&lt;=0,(CO406-$R406)&gt;0),$V406/365*($S406-CO406+1),$V406/365*(CP406-$R406+1))))),0)</f>
        <v>0</v>
      </c>
    </row>
    <row r="407" s="86" customFormat="1" ht="24" customHeight="1" outlineLevel="4" spans="1:95">
      <c r="A407" s="125"/>
      <c r="B407" s="126"/>
      <c r="C407" s="127"/>
      <c r="D407" s="125"/>
      <c r="E407" s="126"/>
      <c r="F407" s="126"/>
      <c r="G407" s="126"/>
      <c r="H407" s="128"/>
      <c r="I407" s="128"/>
      <c r="J407" s="128">
        <f t="shared" si="4646"/>
        <v>0</v>
      </c>
      <c r="K407" s="128">
        <f t="shared" si="4791"/>
        <v>2</v>
      </c>
      <c r="L407" s="153"/>
      <c r="M407" s="154">
        <f>IFERROR(VLOOKUP($L407,'2-2 引出数据_合同数据仓库'!$B$2:$BP$10000,3,FALSE),0)</f>
        <v>0</v>
      </c>
      <c r="N407" s="128"/>
      <c r="O407" s="154">
        <f>IFERROR(VLOOKUP((LEFT(VLOOKUP($L407,'2-2 引出数据_合同数据仓库'!$B$2:$BP$10000,64,FALSE),15)&amp;(RIGHT(VLOOKUP($L407,'2-2 引出数据_合同数据仓库'!$B$2:$BP$10000,64,FALSE),4)+1)),'2-2 引出数据_合同数据仓库'!$B$2:$BP$10000,3,FALSE),0)</f>
        <v>0</v>
      </c>
      <c r="P407" s="128"/>
      <c r="Q407" s="128">
        <f>IFERROR(VLOOKUP($L407,'2-2 引出数据_合同数据仓库'!$B$2:$BP$10000,28,FALSE),0)</f>
        <v>0</v>
      </c>
      <c r="R407" s="128">
        <f>IFERROR(VLOOKUP($L407,'2-2 引出数据_合同数据仓库'!$B$2:$BP$10000,29,FALSE),0)</f>
        <v>0</v>
      </c>
      <c r="S407" s="128">
        <f>IFERROR(VLOOKUP($L407,'2-2 引出数据_合同数据仓库'!$B$2:$BP$10000,4,FALSE),0)</f>
        <v>0</v>
      </c>
      <c r="T407" s="128"/>
      <c r="U407" s="128">
        <f>IFERROR(VLOOKUP($L407,'2-2 引出数据_合同数据仓库'!$B$2:$BP$10000,15,FALSE),0)</f>
        <v>0</v>
      </c>
      <c r="V407" s="128">
        <f t="shared" si="4792"/>
        <v>0</v>
      </c>
      <c r="W407" s="128"/>
      <c r="X407" s="160">
        <v>45658</v>
      </c>
      <c r="Y407" s="160">
        <f t="shared" si="4793"/>
        <v>45688</v>
      </c>
      <c r="Z407" s="164">
        <f t="shared" si="4794"/>
        <v>0</v>
      </c>
      <c r="AA407" s="160">
        <f t="shared" si="4795"/>
        <v>45689</v>
      </c>
      <c r="AB407" s="160">
        <f t="shared" si="4796"/>
        <v>45716</v>
      </c>
      <c r="AC407" s="164">
        <f t="shared" si="4797"/>
        <v>0</v>
      </c>
      <c r="AD407" s="160">
        <f t="shared" si="4798"/>
        <v>45717</v>
      </c>
      <c r="AE407" s="160">
        <f t="shared" si="4799"/>
        <v>45747</v>
      </c>
      <c r="AF407" s="164">
        <f t="shared" si="4800"/>
        <v>0</v>
      </c>
      <c r="AG407" s="160">
        <f t="shared" si="4801"/>
        <v>45748</v>
      </c>
      <c r="AH407" s="160">
        <f t="shared" si="4802"/>
        <v>45777</v>
      </c>
      <c r="AI407" s="164">
        <f t="shared" si="4803"/>
        <v>0</v>
      </c>
      <c r="AJ407" s="160">
        <f t="shared" si="4804"/>
        <v>45778</v>
      </c>
      <c r="AK407" s="160">
        <f t="shared" si="4805"/>
        <v>45808</v>
      </c>
      <c r="AL407" s="164">
        <f t="shared" si="4806"/>
        <v>0</v>
      </c>
      <c r="AM407" s="160">
        <f t="shared" si="4807"/>
        <v>45809</v>
      </c>
      <c r="AN407" s="160">
        <f t="shared" si="4808"/>
        <v>45838</v>
      </c>
      <c r="AO407" s="164">
        <f t="shared" si="4809"/>
        <v>0</v>
      </c>
      <c r="AP407" s="160">
        <f t="shared" si="4810"/>
        <v>45839</v>
      </c>
      <c r="AQ407" s="160">
        <f t="shared" si="4811"/>
        <v>45869</v>
      </c>
      <c r="AR407" s="164">
        <f t="shared" si="4812"/>
        <v>0</v>
      </c>
      <c r="AS407" s="160">
        <f t="shared" si="4813"/>
        <v>45870</v>
      </c>
      <c r="AT407" s="160">
        <f t="shared" si="4814"/>
        <v>45900</v>
      </c>
      <c r="AU407" s="164">
        <f t="shared" si="4815"/>
        <v>0</v>
      </c>
      <c r="AV407" s="160">
        <f t="shared" si="4816"/>
        <v>45901</v>
      </c>
      <c r="AW407" s="160">
        <f t="shared" si="4817"/>
        <v>45930</v>
      </c>
      <c r="AX407" s="164">
        <f t="shared" si="4818"/>
        <v>0</v>
      </c>
      <c r="AY407" s="160">
        <f t="shared" si="4819"/>
        <v>45931</v>
      </c>
      <c r="AZ407" s="160">
        <f t="shared" si="4820"/>
        <v>45961</v>
      </c>
      <c r="BA407" s="164">
        <f t="shared" si="4821"/>
        <v>0</v>
      </c>
      <c r="BB407" s="160">
        <f t="shared" si="4822"/>
        <v>45962</v>
      </c>
      <c r="BC407" s="160">
        <f t="shared" si="4823"/>
        <v>45991</v>
      </c>
      <c r="BD407" s="164">
        <f t="shared" si="4824"/>
        <v>0</v>
      </c>
      <c r="BE407" s="160">
        <f t="shared" si="4825"/>
        <v>45992</v>
      </c>
      <c r="BF407" s="160">
        <f t="shared" si="4826"/>
        <v>46022</v>
      </c>
      <c r="BG407" s="164">
        <f t="shared" si="4827"/>
        <v>0</v>
      </c>
      <c r="BH407" s="160">
        <v>46023</v>
      </c>
      <c r="BI407" s="160">
        <f t="shared" si="4828"/>
        <v>46053</v>
      </c>
      <c r="BJ407" s="164">
        <f t="shared" si="4829"/>
        <v>0</v>
      </c>
      <c r="BK407" s="160">
        <f t="shared" si="4830"/>
        <v>46054</v>
      </c>
      <c r="BL407" s="160">
        <f t="shared" si="4831"/>
        <v>46081</v>
      </c>
      <c r="BM407" s="164">
        <f t="shared" si="4832"/>
        <v>0</v>
      </c>
      <c r="BN407" s="160">
        <f t="shared" si="4833"/>
        <v>46082</v>
      </c>
      <c r="BO407" s="160">
        <f t="shared" si="4834"/>
        <v>46112</v>
      </c>
      <c r="BP407" s="164">
        <f t="shared" si="4835"/>
        <v>0</v>
      </c>
      <c r="BQ407" s="160">
        <f t="shared" si="4836"/>
        <v>46113</v>
      </c>
      <c r="BR407" s="160">
        <f t="shared" si="4837"/>
        <v>46142</v>
      </c>
      <c r="BS407" s="164">
        <f t="shared" si="4838"/>
        <v>0</v>
      </c>
      <c r="BT407" s="160">
        <f t="shared" si="4839"/>
        <v>46143</v>
      </c>
      <c r="BU407" s="160">
        <f t="shared" si="4840"/>
        <v>46173</v>
      </c>
      <c r="BV407" s="164">
        <f t="shared" si="4841"/>
        <v>0</v>
      </c>
      <c r="BW407" s="160">
        <f t="shared" si="4842"/>
        <v>46174</v>
      </c>
      <c r="BX407" s="160">
        <f t="shared" si="4843"/>
        <v>46203</v>
      </c>
      <c r="BY407" s="164">
        <f t="shared" si="4844"/>
        <v>0</v>
      </c>
      <c r="BZ407" s="160">
        <f t="shared" si="4845"/>
        <v>46204</v>
      </c>
      <c r="CA407" s="160">
        <f t="shared" si="4846"/>
        <v>46234</v>
      </c>
      <c r="CB407" s="164">
        <f t="shared" si="4847"/>
        <v>0</v>
      </c>
      <c r="CC407" s="160">
        <f t="shared" si="4848"/>
        <v>46235</v>
      </c>
      <c r="CD407" s="160">
        <f t="shared" si="4849"/>
        <v>46265</v>
      </c>
      <c r="CE407" s="164">
        <f t="shared" si="4850"/>
        <v>0</v>
      </c>
      <c r="CF407" s="160">
        <f t="shared" si="4851"/>
        <v>46266</v>
      </c>
      <c r="CG407" s="160">
        <f t="shared" si="4852"/>
        <v>46295</v>
      </c>
      <c r="CH407" s="164">
        <f t="shared" si="4853"/>
        <v>0</v>
      </c>
      <c r="CI407" s="160">
        <f t="shared" si="4854"/>
        <v>46296</v>
      </c>
      <c r="CJ407" s="160">
        <f t="shared" si="4855"/>
        <v>46326</v>
      </c>
      <c r="CK407" s="164">
        <f t="shared" si="4856"/>
        <v>0</v>
      </c>
      <c r="CL407" s="160">
        <f t="shared" si="4857"/>
        <v>46327</v>
      </c>
      <c r="CM407" s="160">
        <f t="shared" si="4858"/>
        <v>46356</v>
      </c>
      <c r="CN407" s="164">
        <f t="shared" si="4859"/>
        <v>0</v>
      </c>
      <c r="CO407" s="160">
        <f t="shared" si="4860"/>
        <v>46357</v>
      </c>
      <c r="CP407" s="160">
        <f t="shared" si="4861"/>
        <v>46387</v>
      </c>
      <c r="CQ407" s="164">
        <f t="shared" si="4862"/>
        <v>0</v>
      </c>
    </row>
    <row r="408" s="86" customFormat="1" ht="24" customHeight="1" outlineLevel="4" spans="1:95">
      <c r="A408" s="125"/>
      <c r="B408" s="126"/>
      <c r="C408" s="127"/>
      <c r="D408" s="125"/>
      <c r="E408" s="126"/>
      <c r="F408" s="126"/>
      <c r="G408" s="126"/>
      <c r="H408" s="128"/>
      <c r="I408" s="128"/>
      <c r="J408" s="128">
        <f t="shared" si="4646"/>
        <v>0</v>
      </c>
      <c r="K408" s="128">
        <f t="shared" si="4791"/>
        <v>3</v>
      </c>
      <c r="L408" s="153"/>
      <c r="M408" s="154">
        <f>IFERROR(VLOOKUP($L408,'2-2 引出数据_合同数据仓库'!$B$2:$BP$10000,3,FALSE),0)</f>
        <v>0</v>
      </c>
      <c r="N408" s="128"/>
      <c r="O408" s="154">
        <f>IFERROR(VLOOKUP((LEFT(VLOOKUP($L408,'2-2 引出数据_合同数据仓库'!$B$2:$BP$10000,64,FALSE),15)&amp;(RIGHT(VLOOKUP($L408,'2-2 引出数据_合同数据仓库'!$B$2:$BP$10000,64,FALSE),4)+1)),'2-2 引出数据_合同数据仓库'!$B$2:$BP$10000,3,FALSE),0)</f>
        <v>0</v>
      </c>
      <c r="P408" s="128"/>
      <c r="Q408" s="128">
        <f>IFERROR(VLOOKUP($L408,'2-2 引出数据_合同数据仓库'!$B$2:$BP$10000,28,FALSE),0)</f>
        <v>0</v>
      </c>
      <c r="R408" s="128">
        <f>IFERROR(VLOOKUP($L408,'2-2 引出数据_合同数据仓库'!$B$2:$BP$10000,29,FALSE),0)</f>
        <v>0</v>
      </c>
      <c r="S408" s="128">
        <f>IFERROR(VLOOKUP($L408,'2-2 引出数据_合同数据仓库'!$B$2:$BP$10000,4,FALSE),0)</f>
        <v>0</v>
      </c>
      <c r="T408" s="128"/>
      <c r="U408" s="128">
        <f>IFERROR(VLOOKUP($L408,'2-2 引出数据_合同数据仓库'!$B$2:$BP$10000,15,FALSE),0)</f>
        <v>0</v>
      </c>
      <c r="V408" s="128">
        <f t="shared" si="4792"/>
        <v>0</v>
      </c>
      <c r="W408" s="128"/>
      <c r="X408" s="160">
        <v>45658</v>
      </c>
      <c r="Y408" s="160">
        <f t="shared" si="4793"/>
        <v>45688</v>
      </c>
      <c r="Z408" s="164">
        <f t="shared" si="4794"/>
        <v>0</v>
      </c>
      <c r="AA408" s="160">
        <f t="shared" si="4795"/>
        <v>45689</v>
      </c>
      <c r="AB408" s="160">
        <f t="shared" si="4796"/>
        <v>45716</v>
      </c>
      <c r="AC408" s="164">
        <f t="shared" si="4797"/>
        <v>0</v>
      </c>
      <c r="AD408" s="160">
        <f t="shared" si="4798"/>
        <v>45717</v>
      </c>
      <c r="AE408" s="160">
        <f t="shared" si="4799"/>
        <v>45747</v>
      </c>
      <c r="AF408" s="164">
        <f t="shared" si="4800"/>
        <v>0</v>
      </c>
      <c r="AG408" s="160">
        <f t="shared" si="4801"/>
        <v>45748</v>
      </c>
      <c r="AH408" s="160">
        <f t="shared" si="4802"/>
        <v>45777</v>
      </c>
      <c r="AI408" s="164">
        <f t="shared" si="4803"/>
        <v>0</v>
      </c>
      <c r="AJ408" s="160">
        <f t="shared" si="4804"/>
        <v>45778</v>
      </c>
      <c r="AK408" s="160">
        <f t="shared" si="4805"/>
        <v>45808</v>
      </c>
      <c r="AL408" s="164">
        <f t="shared" si="4806"/>
        <v>0</v>
      </c>
      <c r="AM408" s="160">
        <f t="shared" si="4807"/>
        <v>45809</v>
      </c>
      <c r="AN408" s="160">
        <f t="shared" si="4808"/>
        <v>45838</v>
      </c>
      <c r="AO408" s="164">
        <f t="shared" si="4809"/>
        <v>0</v>
      </c>
      <c r="AP408" s="160">
        <f t="shared" si="4810"/>
        <v>45839</v>
      </c>
      <c r="AQ408" s="160">
        <f t="shared" si="4811"/>
        <v>45869</v>
      </c>
      <c r="AR408" s="164">
        <f t="shared" si="4812"/>
        <v>0</v>
      </c>
      <c r="AS408" s="160">
        <f t="shared" si="4813"/>
        <v>45870</v>
      </c>
      <c r="AT408" s="160">
        <f t="shared" si="4814"/>
        <v>45900</v>
      </c>
      <c r="AU408" s="164">
        <f t="shared" si="4815"/>
        <v>0</v>
      </c>
      <c r="AV408" s="160">
        <f t="shared" si="4816"/>
        <v>45901</v>
      </c>
      <c r="AW408" s="160">
        <f t="shared" si="4817"/>
        <v>45930</v>
      </c>
      <c r="AX408" s="164">
        <f t="shared" si="4818"/>
        <v>0</v>
      </c>
      <c r="AY408" s="160">
        <f t="shared" si="4819"/>
        <v>45931</v>
      </c>
      <c r="AZ408" s="160">
        <f t="shared" si="4820"/>
        <v>45961</v>
      </c>
      <c r="BA408" s="164">
        <f t="shared" si="4821"/>
        <v>0</v>
      </c>
      <c r="BB408" s="160">
        <f t="shared" si="4822"/>
        <v>45962</v>
      </c>
      <c r="BC408" s="160">
        <f t="shared" si="4823"/>
        <v>45991</v>
      </c>
      <c r="BD408" s="164">
        <f t="shared" si="4824"/>
        <v>0</v>
      </c>
      <c r="BE408" s="160">
        <f t="shared" si="4825"/>
        <v>45992</v>
      </c>
      <c r="BF408" s="160">
        <f t="shared" si="4826"/>
        <v>46022</v>
      </c>
      <c r="BG408" s="164">
        <f t="shared" si="4827"/>
        <v>0</v>
      </c>
      <c r="BH408" s="160">
        <v>46023</v>
      </c>
      <c r="BI408" s="160">
        <f t="shared" si="4828"/>
        <v>46053</v>
      </c>
      <c r="BJ408" s="164">
        <f t="shared" si="4829"/>
        <v>0</v>
      </c>
      <c r="BK408" s="160">
        <f t="shared" si="4830"/>
        <v>46054</v>
      </c>
      <c r="BL408" s="160">
        <f t="shared" si="4831"/>
        <v>46081</v>
      </c>
      <c r="BM408" s="164">
        <f t="shared" si="4832"/>
        <v>0</v>
      </c>
      <c r="BN408" s="160">
        <f t="shared" si="4833"/>
        <v>46082</v>
      </c>
      <c r="BO408" s="160">
        <f t="shared" si="4834"/>
        <v>46112</v>
      </c>
      <c r="BP408" s="164">
        <f t="shared" si="4835"/>
        <v>0</v>
      </c>
      <c r="BQ408" s="160">
        <f t="shared" si="4836"/>
        <v>46113</v>
      </c>
      <c r="BR408" s="160">
        <f t="shared" si="4837"/>
        <v>46142</v>
      </c>
      <c r="BS408" s="164">
        <f t="shared" si="4838"/>
        <v>0</v>
      </c>
      <c r="BT408" s="160">
        <f t="shared" si="4839"/>
        <v>46143</v>
      </c>
      <c r="BU408" s="160">
        <f t="shared" si="4840"/>
        <v>46173</v>
      </c>
      <c r="BV408" s="164">
        <f t="shared" si="4841"/>
        <v>0</v>
      </c>
      <c r="BW408" s="160">
        <f t="shared" si="4842"/>
        <v>46174</v>
      </c>
      <c r="BX408" s="160">
        <f t="shared" si="4843"/>
        <v>46203</v>
      </c>
      <c r="BY408" s="164">
        <f t="shared" si="4844"/>
        <v>0</v>
      </c>
      <c r="BZ408" s="160">
        <f t="shared" si="4845"/>
        <v>46204</v>
      </c>
      <c r="CA408" s="160">
        <f t="shared" si="4846"/>
        <v>46234</v>
      </c>
      <c r="CB408" s="164">
        <f t="shared" si="4847"/>
        <v>0</v>
      </c>
      <c r="CC408" s="160">
        <f t="shared" si="4848"/>
        <v>46235</v>
      </c>
      <c r="CD408" s="160">
        <f t="shared" si="4849"/>
        <v>46265</v>
      </c>
      <c r="CE408" s="164">
        <f t="shared" si="4850"/>
        <v>0</v>
      </c>
      <c r="CF408" s="160">
        <f t="shared" si="4851"/>
        <v>46266</v>
      </c>
      <c r="CG408" s="160">
        <f t="shared" si="4852"/>
        <v>46295</v>
      </c>
      <c r="CH408" s="164">
        <f t="shared" si="4853"/>
        <v>0</v>
      </c>
      <c r="CI408" s="160">
        <f t="shared" si="4854"/>
        <v>46296</v>
      </c>
      <c r="CJ408" s="160">
        <f t="shared" si="4855"/>
        <v>46326</v>
      </c>
      <c r="CK408" s="164">
        <f t="shared" si="4856"/>
        <v>0</v>
      </c>
      <c r="CL408" s="160">
        <f t="shared" si="4857"/>
        <v>46327</v>
      </c>
      <c r="CM408" s="160">
        <f t="shared" si="4858"/>
        <v>46356</v>
      </c>
      <c r="CN408" s="164">
        <f t="shared" si="4859"/>
        <v>0</v>
      </c>
      <c r="CO408" s="160">
        <f t="shared" si="4860"/>
        <v>46357</v>
      </c>
      <c r="CP408" s="160">
        <f t="shared" si="4861"/>
        <v>46387</v>
      </c>
      <c r="CQ408" s="164">
        <f t="shared" si="4862"/>
        <v>0</v>
      </c>
    </row>
    <row r="409" s="86" customFormat="1" ht="24" customHeight="1" outlineLevel="4" spans="1:95">
      <c r="A409" s="129" t="s">
        <v>2806</v>
      </c>
      <c r="B409" s="130"/>
      <c r="C409" s="130"/>
      <c r="D409" s="130"/>
      <c r="E409" s="130"/>
      <c r="F409" s="130"/>
      <c r="G409" s="131"/>
      <c r="H409" s="132"/>
      <c r="I409" s="132"/>
      <c r="J409" s="132"/>
      <c r="K409" s="132"/>
      <c r="L409" s="155"/>
      <c r="M409" s="155"/>
      <c r="N409" s="132"/>
      <c r="O409" s="132"/>
      <c r="P409" s="132"/>
      <c r="Q409" s="132"/>
      <c r="R409" s="132"/>
      <c r="S409" s="132"/>
      <c r="T409" s="132"/>
      <c r="U409" s="132"/>
      <c r="V409" s="132"/>
      <c r="W409" s="132"/>
      <c r="X409" s="132"/>
      <c r="Y409" s="132"/>
      <c r="Z409" s="132"/>
      <c r="AA409" s="132"/>
      <c r="AB409" s="132"/>
      <c r="AC409" s="132"/>
      <c r="AD409" s="132"/>
      <c r="AE409" s="132"/>
      <c r="AF409" s="132"/>
      <c r="AG409" s="132"/>
      <c r="AH409" s="132"/>
      <c r="AI409" s="132"/>
      <c r="AJ409" s="132"/>
      <c r="AK409" s="132"/>
      <c r="AL409" s="132"/>
      <c r="AM409" s="132"/>
      <c r="AN409" s="132"/>
      <c r="AO409" s="132"/>
      <c r="AP409" s="132"/>
      <c r="AQ409" s="132"/>
      <c r="AR409" s="132"/>
      <c r="AS409" s="132"/>
      <c r="AT409" s="132"/>
      <c r="AU409" s="132"/>
      <c r="AV409" s="132"/>
      <c r="AW409" s="132"/>
      <c r="AX409" s="132"/>
      <c r="AY409" s="132"/>
      <c r="AZ409" s="132"/>
      <c r="BA409" s="132"/>
      <c r="BB409" s="132"/>
      <c r="BC409" s="132"/>
      <c r="BD409" s="132"/>
      <c r="BE409" s="132"/>
      <c r="BF409" s="132"/>
      <c r="BG409" s="132"/>
      <c r="BH409" s="132"/>
      <c r="BI409" s="132"/>
      <c r="BJ409" s="132"/>
      <c r="BK409" s="132"/>
      <c r="BL409" s="132"/>
      <c r="BM409" s="132"/>
      <c r="BN409" s="132"/>
      <c r="BO409" s="132"/>
      <c r="BP409" s="132"/>
      <c r="BQ409" s="132"/>
      <c r="BR409" s="132"/>
      <c r="BS409" s="132"/>
      <c r="BT409" s="132"/>
      <c r="BU409" s="132"/>
      <c r="BV409" s="132"/>
      <c r="BW409" s="132"/>
      <c r="BX409" s="132"/>
      <c r="BY409" s="132"/>
      <c r="BZ409" s="132"/>
      <c r="CA409" s="132"/>
      <c r="CB409" s="132"/>
      <c r="CC409" s="132"/>
      <c r="CD409" s="132"/>
      <c r="CE409" s="132"/>
      <c r="CF409" s="132"/>
      <c r="CG409" s="132"/>
      <c r="CH409" s="132"/>
      <c r="CI409" s="132"/>
      <c r="CJ409" s="132"/>
      <c r="CK409" s="132"/>
      <c r="CL409" s="132"/>
      <c r="CM409" s="132"/>
      <c r="CN409" s="132"/>
      <c r="CO409" s="132"/>
      <c r="CP409" s="132"/>
      <c r="CQ409" s="132"/>
    </row>
    <row r="410" ht="24" customHeight="1" outlineLevel="3" spans="1:95">
      <c r="A410" s="121"/>
      <c r="B410" s="122" t="s">
        <v>784</v>
      </c>
      <c r="C410" s="123" t="s">
        <v>1398</v>
      </c>
      <c r="D410" s="121" t="s">
        <v>1399</v>
      </c>
      <c r="E410" s="122" t="s">
        <v>1400</v>
      </c>
      <c r="F410" s="122"/>
      <c r="G410" s="122" t="s">
        <v>928</v>
      </c>
      <c r="H410" s="124">
        <f>X410+AA410+AD410+AG410+AJ410+AM410+AP410+AS410+AV410+AY410+BB410+BE410</f>
        <v>0</v>
      </c>
      <c r="I410" s="124">
        <f>Y410+AB410+AE410+AH410+AK410+AN410+AQ410+AT410+AW410+AZ410+BC410+BF410</f>
        <v>0</v>
      </c>
      <c r="J410" s="124">
        <f t="shared" si="4646"/>
        <v>0</v>
      </c>
      <c r="K410" s="124"/>
      <c r="L410" s="152"/>
      <c r="M410" s="152"/>
      <c r="N410" s="124"/>
      <c r="O410" s="124"/>
      <c r="P410" s="124"/>
      <c r="Q410" s="124"/>
      <c r="R410" s="124"/>
      <c r="S410" s="124"/>
      <c r="T410" s="124"/>
      <c r="U410" s="124"/>
      <c r="V410" s="124"/>
      <c r="W410" s="124"/>
      <c r="X410" s="124">
        <f>VLOOKUP($C410,'1 预算编制表单'!$C:$BJ,27,FALSE)</f>
        <v>0</v>
      </c>
      <c r="Y410" s="124">
        <f>X410-Z410</f>
        <v>0</v>
      </c>
      <c r="Z410" s="124">
        <f>SUM(Z411:Z415)</f>
        <v>0</v>
      </c>
      <c r="AA410" s="124">
        <f>VLOOKUP($C410,'1 预算编制表单'!$C:$BJ,30,FALSE)</f>
        <v>0</v>
      </c>
      <c r="AB410" s="124">
        <f>AA410-AC410</f>
        <v>0</v>
      </c>
      <c r="AC410" s="124">
        <f>SUM(AC411:AC415)</f>
        <v>0</v>
      </c>
      <c r="AD410" s="124">
        <f>VLOOKUP($C410,'1 预算编制表单'!$C:$BJ,33,FALSE)</f>
        <v>0</v>
      </c>
      <c r="AE410" s="124">
        <f>AD410-AF410</f>
        <v>0</v>
      </c>
      <c r="AF410" s="124">
        <f>SUM(AF411:AF415)</f>
        <v>0</v>
      </c>
      <c r="AG410" s="124">
        <f>VLOOKUP($C410,'1 预算编制表单'!$C:$BJ,36,FALSE)</f>
        <v>0</v>
      </c>
      <c r="AH410" s="124">
        <f>AG410-AI410</f>
        <v>0</v>
      </c>
      <c r="AI410" s="124">
        <f>SUM(AI411:AI415)</f>
        <v>0</v>
      </c>
      <c r="AJ410" s="124">
        <f>VLOOKUP($C410,'1 预算编制表单'!$C:$BJ,39,FALSE)</f>
        <v>0</v>
      </c>
      <c r="AK410" s="124">
        <f>AJ410-AL410</f>
        <v>0</v>
      </c>
      <c r="AL410" s="124">
        <f>SUM(AL411:AL415)</f>
        <v>0</v>
      </c>
      <c r="AM410" s="124">
        <f>VLOOKUP($C410,'1 预算编制表单'!$C:$BJ,42,FALSE)</f>
        <v>0</v>
      </c>
      <c r="AN410" s="124">
        <f>AM410-AO410</f>
        <v>0</v>
      </c>
      <c r="AO410" s="124">
        <f>SUM(AO411:AO415)</f>
        <v>0</v>
      </c>
      <c r="AP410" s="124">
        <f>VLOOKUP($C410,'1 预算编制表单'!$C:$BJ,45,FALSE)</f>
        <v>0</v>
      </c>
      <c r="AQ410" s="124">
        <f>AP410-AR410</f>
        <v>0</v>
      </c>
      <c r="AR410" s="124">
        <f>SUM(AR411:AR415)</f>
        <v>0</v>
      </c>
      <c r="AS410" s="124">
        <f>VLOOKUP($C410,'1 预算编制表单'!$C:$BJ,48,FALSE)</f>
        <v>0</v>
      </c>
      <c r="AT410" s="124">
        <f>AS410-AU410</f>
        <v>0</v>
      </c>
      <c r="AU410" s="124">
        <f>SUM(AU411:AU415)</f>
        <v>0</v>
      </c>
      <c r="AV410" s="124">
        <f>VLOOKUP($C410,'1 预算编制表单'!$C:$BJ,51,FALSE)</f>
        <v>0</v>
      </c>
      <c r="AW410" s="124">
        <f>AV410-AX410</f>
        <v>0</v>
      </c>
      <c r="AX410" s="124">
        <f>SUM(AX411:AX415)</f>
        <v>0</v>
      </c>
      <c r="AY410" s="124">
        <f>VLOOKUP($C410,'1 预算编制表单'!$C:$BJ,54,FALSE)</f>
        <v>0</v>
      </c>
      <c r="AZ410" s="124">
        <f>AY410-BA410</f>
        <v>0</v>
      </c>
      <c r="BA410" s="124">
        <f>SUM(BA411:BA415)</f>
        <v>0</v>
      </c>
      <c r="BB410" s="124">
        <f>VLOOKUP($C410,'1 预算编制表单'!$C:$BJ,57,FALSE)</f>
        <v>0</v>
      </c>
      <c r="BC410" s="124">
        <f>BB410-BD410</f>
        <v>0</v>
      </c>
      <c r="BD410" s="124">
        <f>SUM(BD411:BD415)</f>
        <v>0</v>
      </c>
      <c r="BE410" s="124">
        <f>VLOOKUP($C410,'1 预算编制表单'!$C:$BJ,60,FALSE)</f>
        <v>0</v>
      </c>
      <c r="BF410" s="124">
        <f>BE410-BG410</f>
        <v>0</v>
      </c>
      <c r="BG410" s="124">
        <f>SUM(BG411:BG415)</f>
        <v>0</v>
      </c>
      <c r="BH410" s="124">
        <f>VLOOKUP($C410,'1 预算编制表单'!$C:$BJ,27,FALSE)</f>
        <v>0</v>
      </c>
      <c r="BI410" s="124">
        <f>BH410-BJ410</f>
        <v>0</v>
      </c>
      <c r="BJ410" s="124">
        <f>SUM(BJ411:BJ415)</f>
        <v>0</v>
      </c>
      <c r="BK410" s="124">
        <f>VLOOKUP($C410,'1 预算编制表单'!$C:$BJ,30,FALSE)</f>
        <v>0</v>
      </c>
      <c r="BL410" s="124">
        <f>BK410-BM410</f>
        <v>0</v>
      </c>
      <c r="BM410" s="124">
        <f>SUM(BM411:BM415)</f>
        <v>0</v>
      </c>
      <c r="BN410" s="124">
        <f>VLOOKUP($C410,'1 预算编制表单'!$C:$BJ,33,FALSE)</f>
        <v>0</v>
      </c>
      <c r="BO410" s="124">
        <f>BN410-BP410</f>
        <v>0</v>
      </c>
      <c r="BP410" s="124">
        <f>SUM(BP411:BP415)</f>
        <v>0</v>
      </c>
      <c r="BQ410" s="124">
        <f>VLOOKUP($C410,'1 预算编制表单'!$C:$BJ,36,FALSE)</f>
        <v>0</v>
      </c>
      <c r="BR410" s="124">
        <f>BQ410-BS410</f>
        <v>0</v>
      </c>
      <c r="BS410" s="124">
        <f>SUM(BS411:BS415)</f>
        <v>0</v>
      </c>
      <c r="BT410" s="124">
        <f>VLOOKUP($C410,'1 预算编制表单'!$C:$BJ,39,FALSE)</f>
        <v>0</v>
      </c>
      <c r="BU410" s="124">
        <f>BT410-BV410</f>
        <v>0</v>
      </c>
      <c r="BV410" s="124">
        <f>SUM(BV411:BV415)</f>
        <v>0</v>
      </c>
      <c r="BW410" s="124">
        <f>VLOOKUP($C410,'1 预算编制表单'!$C:$BJ,42,FALSE)</f>
        <v>0</v>
      </c>
      <c r="BX410" s="124">
        <f>BW410-BY410</f>
        <v>0</v>
      </c>
      <c r="BY410" s="124">
        <f>SUM(BY411:BY415)</f>
        <v>0</v>
      </c>
      <c r="BZ410" s="124">
        <f>VLOOKUP($C410,'1 预算编制表单'!$C:$BJ,45,FALSE)</f>
        <v>0</v>
      </c>
      <c r="CA410" s="124">
        <f>BZ410-CB410</f>
        <v>0</v>
      </c>
      <c r="CB410" s="124">
        <f>SUM(CB411:CB415)</f>
        <v>0</v>
      </c>
      <c r="CC410" s="124">
        <f>VLOOKUP($C410,'1 预算编制表单'!$C:$BJ,48,FALSE)</f>
        <v>0</v>
      </c>
      <c r="CD410" s="124">
        <f>CC410-CE410</f>
        <v>0</v>
      </c>
      <c r="CE410" s="124">
        <f>SUM(CE411:CE415)</f>
        <v>0</v>
      </c>
      <c r="CF410" s="124">
        <f>VLOOKUP($C410,'1 预算编制表单'!$C:$BJ,51,FALSE)</f>
        <v>0</v>
      </c>
      <c r="CG410" s="124">
        <f>CF410-CH410</f>
        <v>0</v>
      </c>
      <c r="CH410" s="124">
        <f>SUM(CH411:CH415)</f>
        <v>0</v>
      </c>
      <c r="CI410" s="124">
        <f>VLOOKUP($C410,'1 预算编制表单'!$C:$BJ,54,FALSE)</f>
        <v>0</v>
      </c>
      <c r="CJ410" s="124">
        <f>CI410-CK410</f>
        <v>0</v>
      </c>
      <c r="CK410" s="124">
        <f>SUM(CK411:CK415)</f>
        <v>0</v>
      </c>
      <c r="CL410" s="124">
        <f>VLOOKUP($C410,'1 预算编制表单'!$C:$BJ,57,FALSE)</f>
        <v>0</v>
      </c>
      <c r="CM410" s="124">
        <f>CL410-CN410</f>
        <v>0</v>
      </c>
      <c r="CN410" s="124">
        <f>SUM(CN411:CN415)</f>
        <v>0</v>
      </c>
      <c r="CO410" s="124">
        <f>VLOOKUP($C410,'1 预算编制表单'!$C:$BJ,60,FALSE)</f>
        <v>0</v>
      </c>
      <c r="CP410" s="124">
        <f>CO410-CQ410</f>
        <v>0</v>
      </c>
      <c r="CQ410" s="124">
        <f>SUM(CQ411:CQ415)</f>
        <v>0</v>
      </c>
    </row>
    <row r="411" s="86" customFormat="1" ht="24" customHeight="1" outlineLevel="4" spans="1:95">
      <c r="A411" s="125"/>
      <c r="B411" s="126"/>
      <c r="C411" s="127" t="s">
        <v>2826</v>
      </c>
      <c r="D411" s="125" t="s">
        <v>2827</v>
      </c>
      <c r="E411" s="126"/>
      <c r="F411" s="126"/>
      <c r="G411" s="126"/>
      <c r="H411" s="128"/>
      <c r="I411" s="128"/>
      <c r="J411" s="128">
        <f t="shared" si="4646"/>
        <v>0</v>
      </c>
      <c r="K411" s="128"/>
      <c r="L411" s="158"/>
      <c r="M411" s="154"/>
      <c r="N411" s="128"/>
      <c r="O411" s="154"/>
      <c r="P411" s="128"/>
      <c r="Q411" s="128"/>
      <c r="R411" s="128"/>
      <c r="S411" s="128"/>
      <c r="T411" s="128"/>
      <c r="U411" s="128"/>
      <c r="V411" s="128"/>
      <c r="W411" s="128"/>
      <c r="X411" s="160"/>
      <c r="Y411" s="160"/>
      <c r="Z411" s="137">
        <f>报销单计算表!B7</f>
        <v>0</v>
      </c>
      <c r="AA411" s="160"/>
      <c r="AB411" s="161"/>
      <c r="AC411" s="137">
        <f>报销单计算表!C7</f>
        <v>0</v>
      </c>
      <c r="AD411" s="161"/>
      <c r="AE411" s="161"/>
      <c r="AF411" s="137">
        <f>报销单计算表!D7</f>
        <v>0</v>
      </c>
      <c r="AG411" s="161"/>
      <c r="AH411" s="161"/>
      <c r="AI411" s="137">
        <f>报销单计算表!E7</f>
        <v>0</v>
      </c>
      <c r="AJ411" s="161"/>
      <c r="AK411" s="161"/>
      <c r="AL411" s="137">
        <f>报销单计算表!F7</f>
        <v>0</v>
      </c>
      <c r="AM411" s="161"/>
      <c r="AN411" s="161"/>
      <c r="AO411" s="137">
        <f>报销单计算表!G7</f>
        <v>0</v>
      </c>
      <c r="AP411" s="161"/>
      <c r="AQ411" s="161"/>
      <c r="AR411" s="137">
        <f>报销单计算表!H7</f>
        <v>0</v>
      </c>
      <c r="AS411" s="161"/>
      <c r="AT411" s="161"/>
      <c r="AU411" s="137">
        <f>报销单计算表!I7</f>
        <v>0</v>
      </c>
      <c r="AV411" s="161"/>
      <c r="AW411" s="161"/>
      <c r="AX411" s="137">
        <f>报销单计算表!J7</f>
        <v>0</v>
      </c>
      <c r="AY411" s="161"/>
      <c r="AZ411" s="161"/>
      <c r="BA411" s="137">
        <f>报销单计算表!K7</f>
        <v>0</v>
      </c>
      <c r="BB411" s="161"/>
      <c r="BC411" s="161"/>
      <c r="BD411" s="137">
        <f>报销单计算表!L7</f>
        <v>0</v>
      </c>
      <c r="BE411" s="161"/>
      <c r="BF411" s="161"/>
      <c r="BG411" s="137">
        <f>报销单计算表!M7</f>
        <v>0</v>
      </c>
      <c r="BH411" s="161"/>
      <c r="BI411" s="161"/>
      <c r="BJ411" s="137"/>
      <c r="BK411" s="161"/>
      <c r="BL411" s="161"/>
      <c r="BM411" s="137"/>
      <c r="BN411" s="161"/>
      <c r="BO411" s="161"/>
      <c r="BP411" s="137"/>
      <c r="BQ411" s="161"/>
      <c r="BR411" s="161"/>
      <c r="BS411" s="137"/>
      <c r="BT411" s="161"/>
      <c r="BU411" s="161"/>
      <c r="BV411" s="137"/>
      <c r="BW411" s="161"/>
      <c r="BX411" s="161"/>
      <c r="BY411" s="137"/>
      <c r="BZ411" s="161"/>
      <c r="CA411" s="161"/>
      <c r="CB411" s="137"/>
      <c r="CC411" s="161"/>
      <c r="CD411" s="161"/>
      <c r="CE411" s="137"/>
      <c r="CF411" s="161"/>
      <c r="CG411" s="161"/>
      <c r="CH411" s="137"/>
      <c r="CI411" s="161"/>
      <c r="CJ411" s="161"/>
      <c r="CK411" s="137"/>
      <c r="CL411" s="161"/>
      <c r="CM411" s="161"/>
      <c r="CN411" s="137"/>
      <c r="CO411" s="161"/>
      <c r="CP411" s="161"/>
      <c r="CQ411" s="137"/>
    </row>
    <row r="412" s="86" customFormat="1" ht="24" customHeight="1" outlineLevel="4" spans="1:95">
      <c r="A412" s="125"/>
      <c r="B412" s="126"/>
      <c r="C412" s="127"/>
      <c r="D412" s="125"/>
      <c r="E412" s="126"/>
      <c r="F412" s="126"/>
      <c r="G412" s="126"/>
      <c r="H412" s="128"/>
      <c r="I412" s="128"/>
      <c r="J412" s="128">
        <f t="shared" si="4646"/>
        <v>0</v>
      </c>
      <c r="K412" s="128">
        <f t="shared" ref="K412:K414" si="4863">K411+1</f>
        <v>1</v>
      </c>
      <c r="L412" s="153"/>
      <c r="M412" s="154">
        <f>IFERROR(VLOOKUP($L412,'2-2 引出数据_合同数据仓库'!$B$2:$BP$10000,3,FALSE),0)</f>
        <v>0</v>
      </c>
      <c r="N412" s="128"/>
      <c r="O412" s="154">
        <f>IFERROR(VLOOKUP((LEFT(VLOOKUP($L412,'2-2 引出数据_合同数据仓库'!$B$2:$BP$10000,64,FALSE),15)&amp;(RIGHT(VLOOKUP($L412,'2-2 引出数据_合同数据仓库'!$B$2:$BP$10000,64,FALSE),4)+1)),'2-2 引出数据_合同数据仓库'!$B$2:$BP$10000,3,FALSE),0)</f>
        <v>0</v>
      </c>
      <c r="P412" s="128"/>
      <c r="Q412" s="128">
        <f>IFERROR(VLOOKUP($L412,'2-2 引出数据_合同数据仓库'!$B$2:$BP$10000,28,FALSE),0)</f>
        <v>0</v>
      </c>
      <c r="R412" s="128">
        <f>IFERROR(VLOOKUP($L412,'2-2 引出数据_合同数据仓库'!$B$2:$BP$10000,29,FALSE),0)</f>
        <v>0</v>
      </c>
      <c r="S412" s="128">
        <f>IFERROR(VLOOKUP($L412,'2-2 引出数据_合同数据仓库'!$B$2:$BP$10000,4,FALSE),0)</f>
        <v>0</v>
      </c>
      <c r="T412" s="128"/>
      <c r="U412" s="128">
        <f>IFERROR(VLOOKUP($L412,'2-2 引出数据_合同数据仓库'!$B$2:$BP$10000,15,FALSE),0)</f>
        <v>0</v>
      </c>
      <c r="V412" s="128">
        <f t="shared" ref="V412:V414" si="4864">U412/(S412-R412+1)*365</f>
        <v>0</v>
      </c>
      <c r="W412" s="128"/>
      <c r="X412" s="160">
        <v>45658</v>
      </c>
      <c r="Y412" s="160">
        <f t="shared" ref="Y412:Y414" si="4865">X412+30</f>
        <v>45688</v>
      </c>
      <c r="Z412" s="164">
        <f t="shared" ref="Z412:Z414" si="4866">IFERROR(IF(($R412-Y412)&gt;=0,0,IF(($S412-X412)&lt;0,0,IF(AND(($S412-Y412)&gt;0,(X412-$R412)&gt;0),$V412/365*(Y412-X412+1),IF(AND(($S412-Y412)&lt;=0,(X412-$R412)&gt;0),$V412/365*($S412-X412+1),$V412/365*(Y412-$R412+1))))),0)</f>
        <v>0</v>
      </c>
      <c r="AA412" s="160">
        <f t="shared" ref="AA412:AA414" si="4867">Y412+1</f>
        <v>45689</v>
      </c>
      <c r="AB412" s="160">
        <f t="shared" ref="AB412:AB414" si="4868">AA412+27</f>
        <v>45716</v>
      </c>
      <c r="AC412" s="164">
        <f t="shared" ref="AC412:AC414" si="4869">IFERROR(IF(($R412-AB412)&gt;=0,0,IF(($S412-AA412)&lt;0,0,IF(AND(($S412-AB412)&gt;0,(AA412-$R412)&gt;0),$V412/365*(AB412-AA412+1),IF(AND(($S412-AB412)&lt;=0,(AA412-$R412)&gt;0),$V412/365*($S412-AA412+1),$V412/365*(AB412-$R412+1))))),0)</f>
        <v>0</v>
      </c>
      <c r="AD412" s="160">
        <f t="shared" ref="AD412:AD414" si="4870">AB412+1</f>
        <v>45717</v>
      </c>
      <c r="AE412" s="160">
        <f t="shared" ref="AE412:AE414" si="4871">AD412+30</f>
        <v>45747</v>
      </c>
      <c r="AF412" s="164">
        <f t="shared" ref="AF412:AF414" si="4872">IFERROR(IF(($R412-AE412)&gt;=0,0,IF(($S412-AD412)&lt;0,0,IF(AND(($S412-AE412)&gt;0,(AD412-$R412)&gt;0),$V412/365*(AE412-AD412+1),IF(AND(($S412-AE412)&lt;=0,(AD412-$R412)&gt;0),$V412/365*($S412-AD412+1),$V412/365*(AE412-$R412+1))))),0)</f>
        <v>0</v>
      </c>
      <c r="AG412" s="160">
        <f t="shared" ref="AG412:AG414" si="4873">AE412+1</f>
        <v>45748</v>
      </c>
      <c r="AH412" s="160">
        <f t="shared" ref="AH412:AH414" si="4874">AG412+29</f>
        <v>45777</v>
      </c>
      <c r="AI412" s="164">
        <f t="shared" ref="AI412:AI414" si="4875">IFERROR(IF(($R412-AH412)&gt;=0,0,IF(($S412-AG412)&lt;0,0,IF(AND(($S412-AH412)&gt;0,(AG412-$R412)&gt;0),$V412/365*(AH412-AG412+1),IF(AND(($S412-AH412)&lt;=0,(AG412-$R412)&gt;0),$V412/365*($S412-AG412+1),$V412/365*(AH412-$R412+1))))),0)</f>
        <v>0</v>
      </c>
      <c r="AJ412" s="160">
        <f t="shared" ref="AJ412:AJ414" si="4876">AH412+1</f>
        <v>45778</v>
      </c>
      <c r="AK412" s="160">
        <f t="shared" ref="AK412:AK414" si="4877">AJ412+30</f>
        <v>45808</v>
      </c>
      <c r="AL412" s="164">
        <f t="shared" ref="AL412:AL414" si="4878">IFERROR(IF(($R412-AK412)&gt;=0,0,IF(($S412-AJ412)&lt;0,0,IF(AND(($S412-AK412)&gt;0,(AJ412-$R412)&gt;0),$V412/365*(AK412-AJ412+1),IF(AND(($S412-AK412)&lt;=0,(AJ412-$R412)&gt;0),$V412/365*($S412-AJ412+1),$V412/365*(AK412-$R412+1))))),0)</f>
        <v>0</v>
      </c>
      <c r="AM412" s="160">
        <f t="shared" ref="AM412:AM414" si="4879">AK412+1</f>
        <v>45809</v>
      </c>
      <c r="AN412" s="160">
        <f t="shared" ref="AN412:AN414" si="4880">AM412+29</f>
        <v>45838</v>
      </c>
      <c r="AO412" s="164">
        <f t="shared" ref="AO412:AO414" si="4881">IFERROR(IF(($R412-AN412)&gt;=0,0,IF(($S412-AM412)&lt;0,0,IF(AND(($S412-AN412)&gt;0,(AM412-$R412)&gt;0),$V412/365*(AN412-AM412+1),IF(AND(($S412-AN412)&lt;=0,(AM412-$R412)&gt;0),$V412/365*($S412-AM412+1),$V412/365*(AN412-$R412+1))))),0)</f>
        <v>0</v>
      </c>
      <c r="AP412" s="160">
        <f t="shared" ref="AP412:AP414" si="4882">AN412+1</f>
        <v>45839</v>
      </c>
      <c r="AQ412" s="160">
        <f t="shared" ref="AQ412:AQ414" si="4883">AP412+30</f>
        <v>45869</v>
      </c>
      <c r="AR412" s="164">
        <f t="shared" ref="AR412:AR414" si="4884">IFERROR(IF(($R412-AQ412)&gt;=0,0,IF(($S412-AP412)&lt;0,0,IF(AND(($S412-AQ412)&gt;0,(AP412-$R412)&gt;0),$V412/365*(AQ412-AP412+1),IF(AND(($S412-AQ412)&lt;=0,(AP412-$R412)&gt;0),$V412/365*($S412-AP412+1),$V412/365*(AQ412-$R412+1))))),0)</f>
        <v>0</v>
      </c>
      <c r="AS412" s="160">
        <f t="shared" ref="AS412:AS414" si="4885">AQ412+1</f>
        <v>45870</v>
      </c>
      <c r="AT412" s="160">
        <f t="shared" ref="AT412:AT414" si="4886">AS412+30</f>
        <v>45900</v>
      </c>
      <c r="AU412" s="164">
        <f t="shared" ref="AU412:AU414" si="4887">IFERROR(IF(($R412-AT412)&gt;=0,0,IF(($S412-AS412)&lt;0,0,IF(AND(($S412-AT412)&gt;0,(AS412-$R412)&gt;0),$V412/365*(AT412-AS412+1),IF(AND(($S412-AT412)&lt;=0,(AS412-$R412)&gt;0),$V412/365*($S412-AS412+1),$V412/365*(AT412-$R412+1))))),0)</f>
        <v>0</v>
      </c>
      <c r="AV412" s="160">
        <f t="shared" ref="AV412:AV414" si="4888">AT412+1</f>
        <v>45901</v>
      </c>
      <c r="AW412" s="160">
        <f t="shared" ref="AW412:AW414" si="4889">AV412+29</f>
        <v>45930</v>
      </c>
      <c r="AX412" s="164">
        <f t="shared" ref="AX412:AX414" si="4890">IFERROR(IF(($R412-AW412)&gt;=0,0,IF(($S412-AV412)&lt;0,0,IF(AND(($S412-AW412)&gt;0,(AV412-$R412)&gt;0),$V412/365*(AW412-AV412+1),IF(AND(($S412-AW412)&lt;=0,(AV412-$R412)&gt;0),$V412/365*($S412-AV412+1),$V412/365*(AW412-$R412+1))))),0)</f>
        <v>0</v>
      </c>
      <c r="AY412" s="160">
        <f t="shared" ref="AY412:AY414" si="4891">AW412+1</f>
        <v>45931</v>
      </c>
      <c r="AZ412" s="160">
        <f t="shared" ref="AZ412:AZ414" si="4892">AY412+30</f>
        <v>45961</v>
      </c>
      <c r="BA412" s="164">
        <f t="shared" ref="BA412:BA414" si="4893">IFERROR(IF(($R412-AZ412)&gt;=0,0,IF(($S412-AY412)&lt;0,0,IF(AND(($S412-AZ412)&gt;0,(AY412-$R412)&gt;0),$V412/365*(AZ412-AY412+1),IF(AND(($S412-AZ412)&lt;=0,(AY412-$R412)&gt;0),$V412/365*($S412-AY412+1),$V412/365*(AZ412-$R412+1))))),0)</f>
        <v>0</v>
      </c>
      <c r="BB412" s="160">
        <f t="shared" ref="BB412:BB414" si="4894">AZ412+1</f>
        <v>45962</v>
      </c>
      <c r="BC412" s="160">
        <f t="shared" ref="BC412:BC414" si="4895">BB412+29</f>
        <v>45991</v>
      </c>
      <c r="BD412" s="164">
        <f t="shared" ref="BD412:BD414" si="4896">IFERROR(IF(($R412-BC412)&gt;=0,0,IF(($S412-BB412)&lt;0,0,IF(AND(($S412-BC412)&gt;0,(BB412-$R412)&gt;0),$V412/365*(BC412-BB412+1),IF(AND(($S412-BC412)&lt;=0,(BB412-$R412)&gt;0),$V412/365*($S412-BB412+1),$V412/365*(BC412-$R412+1))))),0)</f>
        <v>0</v>
      </c>
      <c r="BE412" s="160">
        <f t="shared" ref="BE412:BE414" si="4897">BC412+1</f>
        <v>45992</v>
      </c>
      <c r="BF412" s="160">
        <f t="shared" ref="BF412:BF414" si="4898">BE412+30</f>
        <v>46022</v>
      </c>
      <c r="BG412" s="164">
        <f t="shared" ref="BG412:BG414" si="4899">IFERROR(IF(($R412-BF412)&gt;=0,0,IF(($S412-BE412)&lt;0,0,IF(AND(($S412-BF412)&gt;0,(BE412-$R412)&gt;0),$V412/365*(BF412-BE412+1),IF(AND(($S412-BF412)&lt;=0,(BE412-$R412)&gt;0),$V412/365*($S412-BE412+1),$V412/365*(BF412-$R412+1))))),0)</f>
        <v>0</v>
      </c>
      <c r="BH412" s="160">
        <v>46023</v>
      </c>
      <c r="BI412" s="160">
        <f t="shared" ref="BI412:BI414" si="4900">BH412+30</f>
        <v>46053</v>
      </c>
      <c r="BJ412" s="164">
        <f t="shared" ref="BJ412:BJ414" si="4901">IFERROR(IF(($R412-BI412)&gt;=0,0,IF(($S412-BH412)&lt;0,0,IF(AND(($S412-BI412)&gt;0,(BH412-$R412)&gt;0),$V412/365*(BI412-BH412+1),IF(AND(($S412-BI412)&lt;=0,(BH412-$R412)&gt;0),$V412/365*($S412-BH412+1),$V412/365*(BI412-$R412+1))))),0)</f>
        <v>0</v>
      </c>
      <c r="BK412" s="160">
        <f t="shared" ref="BK412:BK414" si="4902">BI412+1</f>
        <v>46054</v>
      </c>
      <c r="BL412" s="160">
        <f t="shared" ref="BL412:BL414" si="4903">BK412+27</f>
        <v>46081</v>
      </c>
      <c r="BM412" s="164">
        <f t="shared" ref="BM412:BM414" si="4904">IFERROR(IF(($R412-BL412)&gt;=0,0,IF(($S412-BK412)&lt;0,0,IF(AND(($S412-BL412)&gt;0,(BK412-$R412)&gt;0),$V412/365*(BL412-BK412+1),IF(AND(($S412-BL412)&lt;=0,(BK412-$R412)&gt;0),$V412/365*($S412-BK412+1),$V412/365*(BL412-$R412+1))))),0)</f>
        <v>0</v>
      </c>
      <c r="BN412" s="160">
        <f t="shared" ref="BN412:BN414" si="4905">BL412+1</f>
        <v>46082</v>
      </c>
      <c r="BO412" s="160">
        <f t="shared" ref="BO412:BO414" si="4906">BN412+30</f>
        <v>46112</v>
      </c>
      <c r="BP412" s="164">
        <f t="shared" ref="BP412:BP414" si="4907">IFERROR(IF(($R412-BO412)&gt;=0,0,IF(($S412-BN412)&lt;0,0,IF(AND(($S412-BO412)&gt;0,(BN412-$R412)&gt;0),$V412/365*(BO412-BN412+1),IF(AND(($S412-BO412)&lt;=0,(BN412-$R412)&gt;0),$V412/365*($S412-BN412+1),$V412/365*(BO412-$R412+1))))),0)</f>
        <v>0</v>
      </c>
      <c r="BQ412" s="160">
        <f t="shared" ref="BQ412:BQ414" si="4908">BO412+1</f>
        <v>46113</v>
      </c>
      <c r="BR412" s="160">
        <f t="shared" ref="BR412:BR414" si="4909">BQ412+29</f>
        <v>46142</v>
      </c>
      <c r="BS412" s="164">
        <f t="shared" ref="BS412:BS414" si="4910">IFERROR(IF(($R412-BR412)&gt;=0,0,IF(($S412-BQ412)&lt;0,0,IF(AND(($S412-BR412)&gt;0,(BQ412-$R412)&gt;0),$V412/365*(BR412-BQ412+1),IF(AND(($S412-BR412)&lt;=0,(BQ412-$R412)&gt;0),$V412/365*($S412-BQ412+1),$V412/365*(BR412-$R412+1))))),0)</f>
        <v>0</v>
      </c>
      <c r="BT412" s="160">
        <f t="shared" ref="BT412:BT414" si="4911">BR412+1</f>
        <v>46143</v>
      </c>
      <c r="BU412" s="160">
        <f t="shared" ref="BU412:BU414" si="4912">BT412+30</f>
        <v>46173</v>
      </c>
      <c r="BV412" s="164">
        <f t="shared" ref="BV412:BV414" si="4913">IFERROR(IF(($R412-BU412)&gt;=0,0,IF(($S412-BT412)&lt;0,0,IF(AND(($S412-BU412)&gt;0,(BT412-$R412)&gt;0),$V412/365*(BU412-BT412+1),IF(AND(($S412-BU412)&lt;=0,(BT412-$R412)&gt;0),$V412/365*($S412-BT412+1),$V412/365*(BU412-$R412+1))))),0)</f>
        <v>0</v>
      </c>
      <c r="BW412" s="160">
        <f t="shared" ref="BW412:BW414" si="4914">BU412+1</f>
        <v>46174</v>
      </c>
      <c r="BX412" s="160">
        <f t="shared" ref="BX412:BX414" si="4915">BW412+29</f>
        <v>46203</v>
      </c>
      <c r="BY412" s="164">
        <f t="shared" ref="BY412:BY414" si="4916">IFERROR(IF(($R412-BX412)&gt;=0,0,IF(($S412-BW412)&lt;0,0,IF(AND(($S412-BX412)&gt;0,(BW412-$R412)&gt;0),$V412/365*(BX412-BW412+1),IF(AND(($S412-BX412)&lt;=0,(BW412-$R412)&gt;0),$V412/365*($S412-BW412+1),$V412/365*(BX412-$R412+1))))),0)</f>
        <v>0</v>
      </c>
      <c r="BZ412" s="160">
        <f t="shared" ref="BZ412:BZ414" si="4917">BX412+1</f>
        <v>46204</v>
      </c>
      <c r="CA412" s="160">
        <f t="shared" ref="CA412:CA414" si="4918">BZ412+30</f>
        <v>46234</v>
      </c>
      <c r="CB412" s="164">
        <f t="shared" ref="CB412:CB414" si="4919">IFERROR(IF(($R412-CA412)&gt;=0,0,IF(($S412-BZ412)&lt;0,0,IF(AND(($S412-CA412)&gt;0,(BZ412-$R412)&gt;0),$V412/365*(CA412-BZ412+1),IF(AND(($S412-CA412)&lt;=0,(BZ412-$R412)&gt;0),$V412/365*($S412-BZ412+1),$V412/365*(CA412-$R412+1))))),0)</f>
        <v>0</v>
      </c>
      <c r="CC412" s="160">
        <f t="shared" ref="CC412:CC414" si="4920">CA412+1</f>
        <v>46235</v>
      </c>
      <c r="CD412" s="160">
        <f t="shared" ref="CD412:CD414" si="4921">CC412+30</f>
        <v>46265</v>
      </c>
      <c r="CE412" s="164">
        <f t="shared" ref="CE412:CE414" si="4922">IFERROR(IF(($R412-CD412)&gt;=0,0,IF(($S412-CC412)&lt;0,0,IF(AND(($S412-CD412)&gt;0,(CC412-$R412)&gt;0),$V412/365*(CD412-CC412+1),IF(AND(($S412-CD412)&lt;=0,(CC412-$R412)&gt;0),$V412/365*($S412-CC412+1),$V412/365*(CD412-$R412+1))))),0)</f>
        <v>0</v>
      </c>
      <c r="CF412" s="160">
        <f t="shared" ref="CF412:CF414" si="4923">CD412+1</f>
        <v>46266</v>
      </c>
      <c r="CG412" s="160">
        <f t="shared" ref="CG412:CG414" si="4924">CF412+29</f>
        <v>46295</v>
      </c>
      <c r="CH412" s="164">
        <f t="shared" ref="CH412:CH414" si="4925">IFERROR(IF(($R412-CG412)&gt;=0,0,IF(($S412-CF412)&lt;0,0,IF(AND(($S412-CG412)&gt;0,(CF412-$R412)&gt;0),$V412/365*(CG412-CF412+1),IF(AND(($S412-CG412)&lt;=0,(CF412-$R412)&gt;0),$V412/365*($S412-CF412+1),$V412/365*(CG412-$R412+1))))),0)</f>
        <v>0</v>
      </c>
      <c r="CI412" s="160">
        <f t="shared" ref="CI412:CI414" si="4926">CG412+1</f>
        <v>46296</v>
      </c>
      <c r="CJ412" s="160">
        <f t="shared" ref="CJ412:CJ414" si="4927">CI412+30</f>
        <v>46326</v>
      </c>
      <c r="CK412" s="164">
        <f t="shared" ref="CK412:CK414" si="4928">IFERROR(IF(($R412-CJ412)&gt;=0,0,IF(($S412-CI412)&lt;0,0,IF(AND(($S412-CJ412)&gt;0,(CI412-$R412)&gt;0),$V412/365*(CJ412-CI412+1),IF(AND(($S412-CJ412)&lt;=0,(CI412-$R412)&gt;0),$V412/365*($S412-CI412+1),$V412/365*(CJ412-$R412+1))))),0)</f>
        <v>0</v>
      </c>
      <c r="CL412" s="160">
        <f t="shared" ref="CL412:CL414" si="4929">CJ412+1</f>
        <v>46327</v>
      </c>
      <c r="CM412" s="160">
        <f t="shared" ref="CM412:CM414" si="4930">CL412+29</f>
        <v>46356</v>
      </c>
      <c r="CN412" s="164">
        <f t="shared" ref="CN412:CN414" si="4931">IFERROR(IF(($R412-CM412)&gt;=0,0,IF(($S412-CL412)&lt;0,0,IF(AND(($S412-CM412)&gt;0,(CL412-$R412)&gt;0),$V412/365*(CM412-CL412+1),IF(AND(($S412-CM412)&lt;=0,(CL412-$R412)&gt;0),$V412/365*($S412-CL412+1),$V412/365*(CM412-$R412+1))))),0)</f>
        <v>0</v>
      </c>
      <c r="CO412" s="160">
        <f t="shared" ref="CO412:CO414" si="4932">CM412+1</f>
        <v>46357</v>
      </c>
      <c r="CP412" s="160">
        <f t="shared" ref="CP412:CP414" si="4933">CO412+30</f>
        <v>46387</v>
      </c>
      <c r="CQ412" s="164">
        <f t="shared" ref="CQ412:CQ414" si="4934">IFERROR(IF(($R412-CP412)&gt;=0,0,IF(($S412-CO412)&lt;0,0,IF(AND(($S412-CP412)&gt;0,(CO412-$R412)&gt;0),$V412/365*(CP412-CO412+1),IF(AND(($S412-CP412)&lt;=0,(CO412-$R412)&gt;0),$V412/365*($S412-CO412+1),$V412/365*(CP412-$R412+1))))),0)</f>
        <v>0</v>
      </c>
    </row>
    <row r="413" s="86" customFormat="1" ht="24" customHeight="1" outlineLevel="4" spans="1:95">
      <c r="A413" s="125"/>
      <c r="B413" s="126"/>
      <c r="C413" s="127"/>
      <c r="D413" s="125"/>
      <c r="E413" s="126"/>
      <c r="F413" s="126"/>
      <c r="G413" s="126"/>
      <c r="H413" s="128"/>
      <c r="I413" s="128"/>
      <c r="J413" s="128">
        <f t="shared" si="4646"/>
        <v>0</v>
      </c>
      <c r="K413" s="128">
        <f t="shared" si="4863"/>
        <v>2</v>
      </c>
      <c r="L413" s="153"/>
      <c r="M413" s="154">
        <f>IFERROR(VLOOKUP($L413,'2-2 引出数据_合同数据仓库'!$B$2:$BP$10000,3,FALSE),0)</f>
        <v>0</v>
      </c>
      <c r="N413" s="128"/>
      <c r="O413" s="154">
        <f>IFERROR(VLOOKUP((LEFT(VLOOKUP($L413,'2-2 引出数据_合同数据仓库'!$B$2:$BP$10000,64,FALSE),15)&amp;(RIGHT(VLOOKUP($L413,'2-2 引出数据_合同数据仓库'!$B$2:$BP$10000,64,FALSE),4)+1)),'2-2 引出数据_合同数据仓库'!$B$2:$BP$10000,3,FALSE),0)</f>
        <v>0</v>
      </c>
      <c r="P413" s="128"/>
      <c r="Q413" s="128">
        <f>IFERROR(VLOOKUP($L413,'2-2 引出数据_合同数据仓库'!$B$2:$BP$10000,28,FALSE),0)</f>
        <v>0</v>
      </c>
      <c r="R413" s="128">
        <f>IFERROR(VLOOKUP($L413,'2-2 引出数据_合同数据仓库'!$B$2:$BP$10000,29,FALSE),0)</f>
        <v>0</v>
      </c>
      <c r="S413" s="128">
        <f>IFERROR(VLOOKUP($L413,'2-2 引出数据_合同数据仓库'!$B$2:$BP$10000,4,FALSE),0)</f>
        <v>0</v>
      </c>
      <c r="T413" s="128"/>
      <c r="U413" s="128">
        <f>IFERROR(VLOOKUP($L413,'2-2 引出数据_合同数据仓库'!$B$2:$BP$10000,15,FALSE),0)</f>
        <v>0</v>
      </c>
      <c r="V413" s="128">
        <f t="shared" si="4864"/>
        <v>0</v>
      </c>
      <c r="W413" s="128"/>
      <c r="X413" s="160">
        <v>45658</v>
      </c>
      <c r="Y413" s="160">
        <f t="shared" si="4865"/>
        <v>45688</v>
      </c>
      <c r="Z413" s="164">
        <f t="shared" si="4866"/>
        <v>0</v>
      </c>
      <c r="AA413" s="160">
        <f t="shared" si="4867"/>
        <v>45689</v>
      </c>
      <c r="AB413" s="160">
        <f t="shared" si="4868"/>
        <v>45716</v>
      </c>
      <c r="AC413" s="164">
        <f t="shared" si="4869"/>
        <v>0</v>
      </c>
      <c r="AD413" s="160">
        <f t="shared" si="4870"/>
        <v>45717</v>
      </c>
      <c r="AE413" s="160">
        <f t="shared" si="4871"/>
        <v>45747</v>
      </c>
      <c r="AF413" s="164">
        <f t="shared" si="4872"/>
        <v>0</v>
      </c>
      <c r="AG413" s="160">
        <f t="shared" si="4873"/>
        <v>45748</v>
      </c>
      <c r="AH413" s="160">
        <f t="shared" si="4874"/>
        <v>45777</v>
      </c>
      <c r="AI413" s="164">
        <f t="shared" si="4875"/>
        <v>0</v>
      </c>
      <c r="AJ413" s="160">
        <f t="shared" si="4876"/>
        <v>45778</v>
      </c>
      <c r="AK413" s="160">
        <f t="shared" si="4877"/>
        <v>45808</v>
      </c>
      <c r="AL413" s="164">
        <f t="shared" si="4878"/>
        <v>0</v>
      </c>
      <c r="AM413" s="160">
        <f t="shared" si="4879"/>
        <v>45809</v>
      </c>
      <c r="AN413" s="160">
        <f t="shared" si="4880"/>
        <v>45838</v>
      </c>
      <c r="AO413" s="164">
        <f t="shared" si="4881"/>
        <v>0</v>
      </c>
      <c r="AP413" s="160">
        <f t="shared" si="4882"/>
        <v>45839</v>
      </c>
      <c r="AQ413" s="160">
        <f t="shared" si="4883"/>
        <v>45869</v>
      </c>
      <c r="AR413" s="164">
        <f t="shared" si="4884"/>
        <v>0</v>
      </c>
      <c r="AS413" s="160">
        <f t="shared" si="4885"/>
        <v>45870</v>
      </c>
      <c r="AT413" s="160">
        <f t="shared" si="4886"/>
        <v>45900</v>
      </c>
      <c r="AU413" s="164">
        <f t="shared" si="4887"/>
        <v>0</v>
      </c>
      <c r="AV413" s="160">
        <f t="shared" si="4888"/>
        <v>45901</v>
      </c>
      <c r="AW413" s="160">
        <f t="shared" si="4889"/>
        <v>45930</v>
      </c>
      <c r="AX413" s="164">
        <f t="shared" si="4890"/>
        <v>0</v>
      </c>
      <c r="AY413" s="160">
        <f t="shared" si="4891"/>
        <v>45931</v>
      </c>
      <c r="AZ413" s="160">
        <f t="shared" si="4892"/>
        <v>45961</v>
      </c>
      <c r="BA413" s="164">
        <f t="shared" si="4893"/>
        <v>0</v>
      </c>
      <c r="BB413" s="160">
        <f t="shared" si="4894"/>
        <v>45962</v>
      </c>
      <c r="BC413" s="160">
        <f t="shared" si="4895"/>
        <v>45991</v>
      </c>
      <c r="BD413" s="164">
        <f t="shared" si="4896"/>
        <v>0</v>
      </c>
      <c r="BE413" s="160">
        <f t="shared" si="4897"/>
        <v>45992</v>
      </c>
      <c r="BF413" s="160">
        <f t="shared" si="4898"/>
        <v>46022</v>
      </c>
      <c r="BG413" s="164">
        <f t="shared" si="4899"/>
        <v>0</v>
      </c>
      <c r="BH413" s="160">
        <v>46023</v>
      </c>
      <c r="BI413" s="160">
        <f t="shared" si="4900"/>
        <v>46053</v>
      </c>
      <c r="BJ413" s="164">
        <f t="shared" si="4901"/>
        <v>0</v>
      </c>
      <c r="BK413" s="160">
        <f t="shared" si="4902"/>
        <v>46054</v>
      </c>
      <c r="BL413" s="160">
        <f t="shared" si="4903"/>
        <v>46081</v>
      </c>
      <c r="BM413" s="164">
        <f t="shared" si="4904"/>
        <v>0</v>
      </c>
      <c r="BN413" s="160">
        <f t="shared" si="4905"/>
        <v>46082</v>
      </c>
      <c r="BO413" s="160">
        <f t="shared" si="4906"/>
        <v>46112</v>
      </c>
      <c r="BP413" s="164">
        <f t="shared" si="4907"/>
        <v>0</v>
      </c>
      <c r="BQ413" s="160">
        <f t="shared" si="4908"/>
        <v>46113</v>
      </c>
      <c r="BR413" s="160">
        <f t="shared" si="4909"/>
        <v>46142</v>
      </c>
      <c r="BS413" s="164">
        <f t="shared" si="4910"/>
        <v>0</v>
      </c>
      <c r="BT413" s="160">
        <f t="shared" si="4911"/>
        <v>46143</v>
      </c>
      <c r="BU413" s="160">
        <f t="shared" si="4912"/>
        <v>46173</v>
      </c>
      <c r="BV413" s="164">
        <f t="shared" si="4913"/>
        <v>0</v>
      </c>
      <c r="BW413" s="160">
        <f t="shared" si="4914"/>
        <v>46174</v>
      </c>
      <c r="BX413" s="160">
        <f t="shared" si="4915"/>
        <v>46203</v>
      </c>
      <c r="BY413" s="164">
        <f t="shared" si="4916"/>
        <v>0</v>
      </c>
      <c r="BZ413" s="160">
        <f t="shared" si="4917"/>
        <v>46204</v>
      </c>
      <c r="CA413" s="160">
        <f t="shared" si="4918"/>
        <v>46234</v>
      </c>
      <c r="CB413" s="164">
        <f t="shared" si="4919"/>
        <v>0</v>
      </c>
      <c r="CC413" s="160">
        <f t="shared" si="4920"/>
        <v>46235</v>
      </c>
      <c r="CD413" s="160">
        <f t="shared" si="4921"/>
        <v>46265</v>
      </c>
      <c r="CE413" s="164">
        <f t="shared" si="4922"/>
        <v>0</v>
      </c>
      <c r="CF413" s="160">
        <f t="shared" si="4923"/>
        <v>46266</v>
      </c>
      <c r="CG413" s="160">
        <f t="shared" si="4924"/>
        <v>46295</v>
      </c>
      <c r="CH413" s="164">
        <f t="shared" si="4925"/>
        <v>0</v>
      </c>
      <c r="CI413" s="160">
        <f t="shared" si="4926"/>
        <v>46296</v>
      </c>
      <c r="CJ413" s="160">
        <f t="shared" si="4927"/>
        <v>46326</v>
      </c>
      <c r="CK413" s="164">
        <f t="shared" si="4928"/>
        <v>0</v>
      </c>
      <c r="CL413" s="160">
        <f t="shared" si="4929"/>
        <v>46327</v>
      </c>
      <c r="CM413" s="160">
        <f t="shared" si="4930"/>
        <v>46356</v>
      </c>
      <c r="CN413" s="164">
        <f t="shared" si="4931"/>
        <v>0</v>
      </c>
      <c r="CO413" s="160">
        <f t="shared" si="4932"/>
        <v>46357</v>
      </c>
      <c r="CP413" s="160">
        <f t="shared" si="4933"/>
        <v>46387</v>
      </c>
      <c r="CQ413" s="164">
        <f t="shared" si="4934"/>
        <v>0</v>
      </c>
    </row>
    <row r="414" s="86" customFormat="1" ht="24" customHeight="1" outlineLevel="4" spans="1:95">
      <c r="A414" s="125"/>
      <c r="B414" s="126"/>
      <c r="C414" s="127"/>
      <c r="D414" s="125"/>
      <c r="E414" s="126"/>
      <c r="F414" s="126"/>
      <c r="G414" s="126"/>
      <c r="H414" s="128"/>
      <c r="I414" s="128"/>
      <c r="J414" s="128">
        <f t="shared" si="4646"/>
        <v>0</v>
      </c>
      <c r="K414" s="128">
        <f t="shared" si="4863"/>
        <v>3</v>
      </c>
      <c r="L414" s="153"/>
      <c r="M414" s="154">
        <f>IFERROR(VLOOKUP($L414,'2-2 引出数据_合同数据仓库'!$B$2:$BP$10000,3,FALSE),0)</f>
        <v>0</v>
      </c>
      <c r="N414" s="128"/>
      <c r="O414" s="154">
        <f>IFERROR(VLOOKUP((LEFT(VLOOKUP($L414,'2-2 引出数据_合同数据仓库'!$B$2:$BP$10000,64,FALSE),15)&amp;(RIGHT(VLOOKUP($L414,'2-2 引出数据_合同数据仓库'!$B$2:$BP$10000,64,FALSE),4)+1)),'2-2 引出数据_合同数据仓库'!$B$2:$BP$10000,3,FALSE),0)</f>
        <v>0</v>
      </c>
      <c r="P414" s="128"/>
      <c r="Q414" s="128">
        <f>IFERROR(VLOOKUP($L414,'2-2 引出数据_合同数据仓库'!$B$2:$BP$10000,28,FALSE),0)</f>
        <v>0</v>
      </c>
      <c r="R414" s="128">
        <f>IFERROR(VLOOKUP($L414,'2-2 引出数据_合同数据仓库'!$B$2:$BP$10000,29,FALSE),0)</f>
        <v>0</v>
      </c>
      <c r="S414" s="128">
        <f>IFERROR(VLOOKUP($L414,'2-2 引出数据_合同数据仓库'!$B$2:$BP$10000,4,FALSE),0)</f>
        <v>0</v>
      </c>
      <c r="T414" s="128"/>
      <c r="U414" s="128">
        <f>IFERROR(VLOOKUP($L414,'2-2 引出数据_合同数据仓库'!$B$2:$BP$10000,15,FALSE),0)</f>
        <v>0</v>
      </c>
      <c r="V414" s="128">
        <f t="shared" si="4864"/>
        <v>0</v>
      </c>
      <c r="W414" s="128"/>
      <c r="X414" s="160">
        <v>45658</v>
      </c>
      <c r="Y414" s="160">
        <f t="shared" si="4865"/>
        <v>45688</v>
      </c>
      <c r="Z414" s="164">
        <f t="shared" si="4866"/>
        <v>0</v>
      </c>
      <c r="AA414" s="160">
        <f t="shared" si="4867"/>
        <v>45689</v>
      </c>
      <c r="AB414" s="160">
        <f t="shared" si="4868"/>
        <v>45716</v>
      </c>
      <c r="AC414" s="164">
        <f t="shared" si="4869"/>
        <v>0</v>
      </c>
      <c r="AD414" s="160">
        <f t="shared" si="4870"/>
        <v>45717</v>
      </c>
      <c r="AE414" s="160">
        <f t="shared" si="4871"/>
        <v>45747</v>
      </c>
      <c r="AF414" s="164">
        <f t="shared" si="4872"/>
        <v>0</v>
      </c>
      <c r="AG414" s="160">
        <f t="shared" si="4873"/>
        <v>45748</v>
      </c>
      <c r="AH414" s="160">
        <f t="shared" si="4874"/>
        <v>45777</v>
      </c>
      <c r="AI414" s="164">
        <f t="shared" si="4875"/>
        <v>0</v>
      </c>
      <c r="AJ414" s="160">
        <f t="shared" si="4876"/>
        <v>45778</v>
      </c>
      <c r="AK414" s="160">
        <f t="shared" si="4877"/>
        <v>45808</v>
      </c>
      <c r="AL414" s="164">
        <f t="shared" si="4878"/>
        <v>0</v>
      </c>
      <c r="AM414" s="160">
        <f t="shared" si="4879"/>
        <v>45809</v>
      </c>
      <c r="AN414" s="160">
        <f t="shared" si="4880"/>
        <v>45838</v>
      </c>
      <c r="AO414" s="164">
        <f t="shared" si="4881"/>
        <v>0</v>
      </c>
      <c r="AP414" s="160">
        <f t="shared" si="4882"/>
        <v>45839</v>
      </c>
      <c r="AQ414" s="160">
        <f t="shared" si="4883"/>
        <v>45869</v>
      </c>
      <c r="AR414" s="164">
        <f t="shared" si="4884"/>
        <v>0</v>
      </c>
      <c r="AS414" s="160">
        <f t="shared" si="4885"/>
        <v>45870</v>
      </c>
      <c r="AT414" s="160">
        <f t="shared" si="4886"/>
        <v>45900</v>
      </c>
      <c r="AU414" s="164">
        <f t="shared" si="4887"/>
        <v>0</v>
      </c>
      <c r="AV414" s="160">
        <f t="shared" si="4888"/>
        <v>45901</v>
      </c>
      <c r="AW414" s="160">
        <f t="shared" si="4889"/>
        <v>45930</v>
      </c>
      <c r="AX414" s="164">
        <f t="shared" si="4890"/>
        <v>0</v>
      </c>
      <c r="AY414" s="160">
        <f t="shared" si="4891"/>
        <v>45931</v>
      </c>
      <c r="AZ414" s="160">
        <f t="shared" si="4892"/>
        <v>45961</v>
      </c>
      <c r="BA414" s="164">
        <f t="shared" si="4893"/>
        <v>0</v>
      </c>
      <c r="BB414" s="160">
        <f t="shared" si="4894"/>
        <v>45962</v>
      </c>
      <c r="BC414" s="160">
        <f t="shared" si="4895"/>
        <v>45991</v>
      </c>
      <c r="BD414" s="164">
        <f t="shared" si="4896"/>
        <v>0</v>
      </c>
      <c r="BE414" s="160">
        <f t="shared" si="4897"/>
        <v>45992</v>
      </c>
      <c r="BF414" s="160">
        <f t="shared" si="4898"/>
        <v>46022</v>
      </c>
      <c r="BG414" s="164">
        <f t="shared" si="4899"/>
        <v>0</v>
      </c>
      <c r="BH414" s="160">
        <v>46023</v>
      </c>
      <c r="BI414" s="160">
        <f t="shared" si="4900"/>
        <v>46053</v>
      </c>
      <c r="BJ414" s="164">
        <f t="shared" si="4901"/>
        <v>0</v>
      </c>
      <c r="BK414" s="160">
        <f t="shared" si="4902"/>
        <v>46054</v>
      </c>
      <c r="BL414" s="160">
        <f t="shared" si="4903"/>
        <v>46081</v>
      </c>
      <c r="BM414" s="164">
        <f t="shared" si="4904"/>
        <v>0</v>
      </c>
      <c r="BN414" s="160">
        <f t="shared" si="4905"/>
        <v>46082</v>
      </c>
      <c r="BO414" s="160">
        <f t="shared" si="4906"/>
        <v>46112</v>
      </c>
      <c r="BP414" s="164">
        <f t="shared" si="4907"/>
        <v>0</v>
      </c>
      <c r="BQ414" s="160">
        <f t="shared" si="4908"/>
        <v>46113</v>
      </c>
      <c r="BR414" s="160">
        <f t="shared" si="4909"/>
        <v>46142</v>
      </c>
      <c r="BS414" s="164">
        <f t="shared" si="4910"/>
        <v>0</v>
      </c>
      <c r="BT414" s="160">
        <f t="shared" si="4911"/>
        <v>46143</v>
      </c>
      <c r="BU414" s="160">
        <f t="shared" si="4912"/>
        <v>46173</v>
      </c>
      <c r="BV414" s="164">
        <f t="shared" si="4913"/>
        <v>0</v>
      </c>
      <c r="BW414" s="160">
        <f t="shared" si="4914"/>
        <v>46174</v>
      </c>
      <c r="BX414" s="160">
        <f t="shared" si="4915"/>
        <v>46203</v>
      </c>
      <c r="BY414" s="164">
        <f t="shared" si="4916"/>
        <v>0</v>
      </c>
      <c r="BZ414" s="160">
        <f t="shared" si="4917"/>
        <v>46204</v>
      </c>
      <c r="CA414" s="160">
        <f t="shared" si="4918"/>
        <v>46234</v>
      </c>
      <c r="CB414" s="164">
        <f t="shared" si="4919"/>
        <v>0</v>
      </c>
      <c r="CC414" s="160">
        <f t="shared" si="4920"/>
        <v>46235</v>
      </c>
      <c r="CD414" s="160">
        <f t="shared" si="4921"/>
        <v>46265</v>
      </c>
      <c r="CE414" s="164">
        <f t="shared" si="4922"/>
        <v>0</v>
      </c>
      <c r="CF414" s="160">
        <f t="shared" si="4923"/>
        <v>46266</v>
      </c>
      <c r="CG414" s="160">
        <f t="shared" si="4924"/>
        <v>46295</v>
      </c>
      <c r="CH414" s="164">
        <f t="shared" si="4925"/>
        <v>0</v>
      </c>
      <c r="CI414" s="160">
        <f t="shared" si="4926"/>
        <v>46296</v>
      </c>
      <c r="CJ414" s="160">
        <f t="shared" si="4927"/>
        <v>46326</v>
      </c>
      <c r="CK414" s="164">
        <f t="shared" si="4928"/>
        <v>0</v>
      </c>
      <c r="CL414" s="160">
        <f t="shared" si="4929"/>
        <v>46327</v>
      </c>
      <c r="CM414" s="160">
        <f t="shared" si="4930"/>
        <v>46356</v>
      </c>
      <c r="CN414" s="164">
        <f t="shared" si="4931"/>
        <v>0</v>
      </c>
      <c r="CO414" s="160">
        <f t="shared" si="4932"/>
        <v>46357</v>
      </c>
      <c r="CP414" s="160">
        <f t="shared" si="4933"/>
        <v>46387</v>
      </c>
      <c r="CQ414" s="164">
        <f t="shared" si="4934"/>
        <v>0</v>
      </c>
    </row>
    <row r="415" s="86" customFormat="1" ht="24" customHeight="1" outlineLevel="4" spans="1:95">
      <c r="A415" s="129" t="s">
        <v>2806</v>
      </c>
      <c r="B415" s="130"/>
      <c r="C415" s="130"/>
      <c r="D415" s="130"/>
      <c r="E415" s="130"/>
      <c r="F415" s="130"/>
      <c r="G415" s="131"/>
      <c r="H415" s="132"/>
      <c r="I415" s="132"/>
      <c r="J415" s="132"/>
      <c r="K415" s="132"/>
      <c r="L415" s="155"/>
      <c r="M415" s="155"/>
      <c r="N415" s="132"/>
      <c r="O415" s="132"/>
      <c r="P415" s="132"/>
      <c r="Q415" s="132"/>
      <c r="R415" s="132"/>
      <c r="S415" s="132"/>
      <c r="T415" s="132"/>
      <c r="U415" s="132"/>
      <c r="V415" s="132"/>
      <c r="W415" s="132"/>
      <c r="X415" s="132"/>
      <c r="Y415" s="132"/>
      <c r="Z415" s="132"/>
      <c r="AA415" s="132"/>
      <c r="AB415" s="132"/>
      <c r="AC415" s="132"/>
      <c r="AD415" s="132"/>
      <c r="AE415" s="132"/>
      <c r="AF415" s="132"/>
      <c r="AG415" s="132"/>
      <c r="AH415" s="132"/>
      <c r="AI415" s="132"/>
      <c r="AJ415" s="132"/>
      <c r="AK415" s="132"/>
      <c r="AL415" s="132"/>
      <c r="AM415" s="132"/>
      <c r="AN415" s="132"/>
      <c r="AO415" s="132"/>
      <c r="AP415" s="132"/>
      <c r="AQ415" s="132"/>
      <c r="AR415" s="132"/>
      <c r="AS415" s="132"/>
      <c r="AT415" s="132"/>
      <c r="AU415" s="132"/>
      <c r="AV415" s="132"/>
      <c r="AW415" s="132"/>
      <c r="AX415" s="132"/>
      <c r="AY415" s="132"/>
      <c r="AZ415" s="132"/>
      <c r="BA415" s="132"/>
      <c r="BB415" s="132"/>
      <c r="BC415" s="132"/>
      <c r="BD415" s="132"/>
      <c r="BE415" s="132"/>
      <c r="BF415" s="132"/>
      <c r="BG415" s="132"/>
      <c r="BH415" s="132"/>
      <c r="BI415" s="132"/>
      <c r="BJ415" s="132"/>
      <c r="BK415" s="132"/>
      <c r="BL415" s="132"/>
      <c r="BM415" s="132"/>
      <c r="BN415" s="132"/>
      <c r="BO415" s="132"/>
      <c r="BP415" s="132"/>
      <c r="BQ415" s="132"/>
      <c r="BR415" s="132"/>
      <c r="BS415" s="132"/>
      <c r="BT415" s="132"/>
      <c r="BU415" s="132"/>
      <c r="BV415" s="132"/>
      <c r="BW415" s="132"/>
      <c r="BX415" s="132"/>
      <c r="BY415" s="132"/>
      <c r="BZ415" s="132"/>
      <c r="CA415" s="132"/>
      <c r="CB415" s="132"/>
      <c r="CC415" s="132"/>
      <c r="CD415" s="132"/>
      <c r="CE415" s="132"/>
      <c r="CF415" s="132"/>
      <c r="CG415" s="132"/>
      <c r="CH415" s="132"/>
      <c r="CI415" s="132"/>
      <c r="CJ415" s="132"/>
      <c r="CK415" s="132"/>
      <c r="CL415" s="132"/>
      <c r="CM415" s="132"/>
      <c r="CN415" s="132"/>
      <c r="CO415" s="132"/>
      <c r="CP415" s="132"/>
      <c r="CQ415" s="132"/>
    </row>
    <row r="416" ht="24" customHeight="1" outlineLevel="3" spans="1:95">
      <c r="A416" s="121"/>
      <c r="B416" s="122" t="s">
        <v>784</v>
      </c>
      <c r="C416" s="123" t="s">
        <v>1403</v>
      </c>
      <c r="D416" s="121" t="s">
        <v>1404</v>
      </c>
      <c r="E416" s="122" t="s">
        <v>1405</v>
      </c>
      <c r="F416" s="122"/>
      <c r="G416" s="122" t="s">
        <v>928</v>
      </c>
      <c r="H416" s="124">
        <f>X416+AA416+AD416+AG416+AJ416+AM416+AP416+AS416+AV416+AY416+BB416+BE416</f>
        <v>0</v>
      </c>
      <c r="I416" s="124">
        <f>Y416+AB416+AE416+AH416+AK416+AN416+AQ416+AT416+AW416+AZ416+BC416+BF416</f>
        <v>0</v>
      </c>
      <c r="J416" s="124">
        <f t="shared" si="4646"/>
        <v>0</v>
      </c>
      <c r="K416" s="124"/>
      <c r="L416" s="152"/>
      <c r="M416" s="152"/>
      <c r="N416" s="124"/>
      <c r="O416" s="124"/>
      <c r="P416" s="124"/>
      <c r="Q416" s="124"/>
      <c r="R416" s="124"/>
      <c r="S416" s="124"/>
      <c r="T416" s="124"/>
      <c r="U416" s="124"/>
      <c r="V416" s="124"/>
      <c r="W416" s="124"/>
      <c r="X416" s="124">
        <f>VLOOKUP($C416,'1 预算编制表单'!$C:$BJ,27,FALSE)</f>
        <v>0</v>
      </c>
      <c r="Y416" s="124">
        <f>X416-Z416</f>
        <v>0</v>
      </c>
      <c r="Z416" s="124">
        <f>SUM(Z417:Z421)</f>
        <v>0</v>
      </c>
      <c r="AA416" s="124">
        <f>VLOOKUP($C416,'1 预算编制表单'!$C:$BJ,30,FALSE)</f>
        <v>0</v>
      </c>
      <c r="AB416" s="124">
        <f>AA416-AC416</f>
        <v>0</v>
      </c>
      <c r="AC416" s="124">
        <f>SUM(AC417:AC421)</f>
        <v>0</v>
      </c>
      <c r="AD416" s="124">
        <f>VLOOKUP($C416,'1 预算编制表单'!$C:$BJ,33,FALSE)</f>
        <v>0</v>
      </c>
      <c r="AE416" s="124">
        <f>AD416-AF416</f>
        <v>0</v>
      </c>
      <c r="AF416" s="124">
        <f>SUM(AF417:AF421)</f>
        <v>0</v>
      </c>
      <c r="AG416" s="124">
        <f>VLOOKUP($C416,'1 预算编制表单'!$C:$BJ,36,FALSE)</f>
        <v>0</v>
      </c>
      <c r="AH416" s="124">
        <f>AG416-AI416</f>
        <v>0</v>
      </c>
      <c r="AI416" s="124">
        <f>SUM(AI417:AI421)</f>
        <v>0</v>
      </c>
      <c r="AJ416" s="124">
        <f>VLOOKUP($C416,'1 预算编制表单'!$C:$BJ,39,FALSE)</f>
        <v>0</v>
      </c>
      <c r="AK416" s="124">
        <f>AJ416-AL416</f>
        <v>0</v>
      </c>
      <c r="AL416" s="124">
        <f>SUM(AL417:AL421)</f>
        <v>0</v>
      </c>
      <c r="AM416" s="124">
        <f>VLOOKUP($C416,'1 预算编制表单'!$C:$BJ,42,FALSE)</f>
        <v>0</v>
      </c>
      <c r="AN416" s="124">
        <f>AM416-AO416</f>
        <v>0</v>
      </c>
      <c r="AO416" s="124">
        <f>SUM(AO417:AO421)</f>
        <v>0</v>
      </c>
      <c r="AP416" s="124">
        <f>VLOOKUP($C416,'1 预算编制表单'!$C:$BJ,45,FALSE)</f>
        <v>0</v>
      </c>
      <c r="AQ416" s="124">
        <f>AP416-AR416</f>
        <v>0</v>
      </c>
      <c r="AR416" s="124">
        <f>SUM(AR417:AR421)</f>
        <v>0</v>
      </c>
      <c r="AS416" s="124">
        <f>VLOOKUP($C416,'1 预算编制表单'!$C:$BJ,48,FALSE)</f>
        <v>0</v>
      </c>
      <c r="AT416" s="124">
        <f>AS416-AU416</f>
        <v>0</v>
      </c>
      <c r="AU416" s="124">
        <f>SUM(AU417:AU421)</f>
        <v>0</v>
      </c>
      <c r="AV416" s="124">
        <f>VLOOKUP($C416,'1 预算编制表单'!$C:$BJ,51,FALSE)</f>
        <v>0</v>
      </c>
      <c r="AW416" s="124">
        <f>AV416-AX416</f>
        <v>0</v>
      </c>
      <c r="AX416" s="124">
        <f>SUM(AX417:AX421)</f>
        <v>0</v>
      </c>
      <c r="AY416" s="124">
        <f>VLOOKUP($C416,'1 预算编制表单'!$C:$BJ,54,FALSE)</f>
        <v>0</v>
      </c>
      <c r="AZ416" s="124">
        <f>AY416-BA416</f>
        <v>0</v>
      </c>
      <c r="BA416" s="124">
        <f>SUM(BA417:BA421)</f>
        <v>0</v>
      </c>
      <c r="BB416" s="124">
        <f>VLOOKUP($C416,'1 预算编制表单'!$C:$BJ,57,FALSE)</f>
        <v>0</v>
      </c>
      <c r="BC416" s="124">
        <f>BB416-BD416</f>
        <v>0</v>
      </c>
      <c r="BD416" s="124">
        <f>SUM(BD417:BD421)</f>
        <v>0</v>
      </c>
      <c r="BE416" s="124">
        <f>VLOOKUP($C416,'1 预算编制表单'!$C:$BJ,60,FALSE)</f>
        <v>0</v>
      </c>
      <c r="BF416" s="124">
        <f>BE416-BG416</f>
        <v>0</v>
      </c>
      <c r="BG416" s="124">
        <f>SUM(BG417:BG421)</f>
        <v>0</v>
      </c>
      <c r="BH416" s="124">
        <f>VLOOKUP($C416,'1 预算编制表单'!$C:$BJ,27,FALSE)</f>
        <v>0</v>
      </c>
      <c r="BI416" s="124">
        <f>BH416-BJ416</f>
        <v>0</v>
      </c>
      <c r="BJ416" s="124">
        <f>SUM(BJ417:BJ421)</f>
        <v>0</v>
      </c>
      <c r="BK416" s="124">
        <f>VLOOKUP($C416,'1 预算编制表单'!$C:$BJ,30,FALSE)</f>
        <v>0</v>
      </c>
      <c r="BL416" s="124">
        <f>BK416-BM416</f>
        <v>0</v>
      </c>
      <c r="BM416" s="124">
        <f>SUM(BM417:BM421)</f>
        <v>0</v>
      </c>
      <c r="BN416" s="124">
        <f>VLOOKUP($C416,'1 预算编制表单'!$C:$BJ,33,FALSE)</f>
        <v>0</v>
      </c>
      <c r="BO416" s="124">
        <f>BN416-BP416</f>
        <v>0</v>
      </c>
      <c r="BP416" s="124">
        <f>SUM(BP417:BP421)</f>
        <v>0</v>
      </c>
      <c r="BQ416" s="124">
        <f>VLOOKUP($C416,'1 预算编制表单'!$C:$BJ,36,FALSE)</f>
        <v>0</v>
      </c>
      <c r="BR416" s="124">
        <f>BQ416-BS416</f>
        <v>0</v>
      </c>
      <c r="BS416" s="124">
        <f>SUM(BS417:BS421)</f>
        <v>0</v>
      </c>
      <c r="BT416" s="124">
        <f>VLOOKUP($C416,'1 预算编制表单'!$C:$BJ,39,FALSE)</f>
        <v>0</v>
      </c>
      <c r="BU416" s="124">
        <f>BT416-BV416</f>
        <v>0</v>
      </c>
      <c r="BV416" s="124">
        <f>SUM(BV417:BV421)</f>
        <v>0</v>
      </c>
      <c r="BW416" s="124">
        <f>VLOOKUP($C416,'1 预算编制表单'!$C:$BJ,42,FALSE)</f>
        <v>0</v>
      </c>
      <c r="BX416" s="124">
        <f>BW416-BY416</f>
        <v>0</v>
      </c>
      <c r="BY416" s="124">
        <f>SUM(BY417:BY421)</f>
        <v>0</v>
      </c>
      <c r="BZ416" s="124">
        <f>VLOOKUP($C416,'1 预算编制表单'!$C:$BJ,45,FALSE)</f>
        <v>0</v>
      </c>
      <c r="CA416" s="124">
        <f>BZ416-CB416</f>
        <v>0</v>
      </c>
      <c r="CB416" s="124">
        <f>SUM(CB417:CB421)</f>
        <v>0</v>
      </c>
      <c r="CC416" s="124">
        <f>VLOOKUP($C416,'1 预算编制表单'!$C:$BJ,48,FALSE)</f>
        <v>0</v>
      </c>
      <c r="CD416" s="124">
        <f>CC416-CE416</f>
        <v>0</v>
      </c>
      <c r="CE416" s="124">
        <f>SUM(CE417:CE421)</f>
        <v>0</v>
      </c>
      <c r="CF416" s="124">
        <f>VLOOKUP($C416,'1 预算编制表单'!$C:$BJ,51,FALSE)</f>
        <v>0</v>
      </c>
      <c r="CG416" s="124">
        <f>CF416-CH416</f>
        <v>0</v>
      </c>
      <c r="CH416" s="124">
        <f>SUM(CH417:CH421)</f>
        <v>0</v>
      </c>
      <c r="CI416" s="124">
        <f>VLOOKUP($C416,'1 预算编制表单'!$C:$BJ,54,FALSE)</f>
        <v>0</v>
      </c>
      <c r="CJ416" s="124">
        <f>CI416-CK416</f>
        <v>0</v>
      </c>
      <c r="CK416" s="124">
        <f>SUM(CK417:CK421)</f>
        <v>0</v>
      </c>
      <c r="CL416" s="124">
        <f>VLOOKUP($C416,'1 预算编制表单'!$C:$BJ,57,FALSE)</f>
        <v>0</v>
      </c>
      <c r="CM416" s="124">
        <f>CL416-CN416</f>
        <v>0</v>
      </c>
      <c r="CN416" s="124">
        <f>SUM(CN417:CN421)</f>
        <v>0</v>
      </c>
      <c r="CO416" s="124">
        <f>VLOOKUP($C416,'1 预算编制表单'!$C:$BJ,60,FALSE)</f>
        <v>0</v>
      </c>
      <c r="CP416" s="124">
        <f>CO416-CQ416</f>
        <v>0</v>
      </c>
      <c r="CQ416" s="124">
        <f>SUM(CQ417:CQ421)</f>
        <v>0</v>
      </c>
    </row>
    <row r="417" s="86" customFormat="1" ht="24" customHeight="1" outlineLevel="4" spans="1:95">
      <c r="A417" s="125"/>
      <c r="B417" s="126"/>
      <c r="C417" s="127"/>
      <c r="D417" s="125"/>
      <c r="E417" s="126"/>
      <c r="F417" s="126"/>
      <c r="G417" s="126"/>
      <c r="H417" s="128"/>
      <c r="I417" s="128"/>
      <c r="J417" s="128">
        <f t="shared" si="4646"/>
        <v>0</v>
      </c>
      <c r="K417" s="128">
        <v>1</v>
      </c>
      <c r="L417" s="153"/>
      <c r="M417" s="154">
        <f>IFERROR(VLOOKUP($L417,'2-2 引出数据_合同数据仓库'!$B$2:$BP$10000,3,FALSE),0)</f>
        <v>0</v>
      </c>
      <c r="N417" s="128"/>
      <c r="O417" s="154">
        <f>IFERROR(VLOOKUP((LEFT(VLOOKUP($L417,'2-2 引出数据_合同数据仓库'!$B$2:$BP$10000,64,FALSE),15)&amp;(RIGHT(VLOOKUP($L417,'2-2 引出数据_合同数据仓库'!$B$2:$BP$10000,64,FALSE),4)+1)),'2-2 引出数据_合同数据仓库'!$B$2:$BP$10000,3,FALSE),0)</f>
        <v>0</v>
      </c>
      <c r="P417" s="128"/>
      <c r="Q417" s="128">
        <f>IFERROR(VLOOKUP($L417,'2-2 引出数据_合同数据仓库'!$B$2:$BP$10000,28,FALSE),0)</f>
        <v>0</v>
      </c>
      <c r="R417" s="128">
        <f>IFERROR(VLOOKUP($L417,'2-2 引出数据_合同数据仓库'!$B$2:$BP$10000,29,FALSE),0)</f>
        <v>0</v>
      </c>
      <c r="S417" s="128">
        <f>IFERROR(VLOOKUP($L417,'2-2 引出数据_合同数据仓库'!$B$2:$BP$10000,4,FALSE),0)</f>
        <v>0</v>
      </c>
      <c r="T417" s="128"/>
      <c r="U417" s="128">
        <f>IFERROR(VLOOKUP($L417,'2-2 引出数据_合同数据仓库'!$B$2:$BP$10000,15,FALSE),0)</f>
        <v>0</v>
      </c>
      <c r="V417" s="128">
        <f t="shared" ref="V417:V420" si="4935">U417/(S417-R417+1)*365</f>
        <v>0</v>
      </c>
      <c r="W417" s="128"/>
      <c r="X417" s="160">
        <v>45658</v>
      </c>
      <c r="Y417" s="160">
        <f t="shared" ref="Y417:Y420" si="4936">X417+30</f>
        <v>45688</v>
      </c>
      <c r="Z417" s="164">
        <f t="shared" ref="Z417:Z420" si="4937">IFERROR(IF(($R417-Y417)&gt;=0,0,IF(($S417-X417)&lt;0,0,IF(AND(($S417-Y417)&gt;0,(X417-$R417)&gt;0),$V417/365*(Y417-X417+1),IF(AND(($S417-Y417)&lt;=0,(X417-$R417)&gt;0),$V417/365*($S417-X417+1),$V417/365*(Y417-$R417+1))))),0)</f>
        <v>0</v>
      </c>
      <c r="AA417" s="160">
        <f t="shared" ref="AA417:AA420" si="4938">Y417+1</f>
        <v>45689</v>
      </c>
      <c r="AB417" s="160">
        <f t="shared" ref="AB417:AB420" si="4939">AA417+27</f>
        <v>45716</v>
      </c>
      <c r="AC417" s="164">
        <f t="shared" ref="AC417:AC420" si="4940">IFERROR(IF(($R417-AB417)&gt;=0,0,IF(($S417-AA417)&lt;0,0,IF(AND(($S417-AB417)&gt;0,(AA417-$R417)&gt;0),$V417/365*(AB417-AA417+1),IF(AND(($S417-AB417)&lt;=0,(AA417-$R417)&gt;0),$V417/365*($S417-AA417+1),$V417/365*(AB417-$R417+1))))),0)</f>
        <v>0</v>
      </c>
      <c r="AD417" s="160">
        <f t="shared" ref="AD417:AD420" si="4941">AB417+1</f>
        <v>45717</v>
      </c>
      <c r="AE417" s="160">
        <f t="shared" ref="AE417:AE420" si="4942">AD417+30</f>
        <v>45747</v>
      </c>
      <c r="AF417" s="164">
        <f t="shared" ref="AF417:AF420" si="4943">IFERROR(IF(($R417-AE417)&gt;=0,0,IF(($S417-AD417)&lt;0,0,IF(AND(($S417-AE417)&gt;0,(AD417-$R417)&gt;0),$V417/365*(AE417-AD417+1),IF(AND(($S417-AE417)&lt;=0,(AD417-$R417)&gt;0),$V417/365*($S417-AD417+1),$V417/365*(AE417-$R417+1))))),0)</f>
        <v>0</v>
      </c>
      <c r="AG417" s="160">
        <f t="shared" ref="AG417:AG420" si="4944">AE417+1</f>
        <v>45748</v>
      </c>
      <c r="AH417" s="160">
        <f t="shared" ref="AH417:AH420" si="4945">AG417+29</f>
        <v>45777</v>
      </c>
      <c r="AI417" s="164">
        <f t="shared" ref="AI417:AI420" si="4946">IFERROR(IF(($R417-AH417)&gt;=0,0,IF(($S417-AG417)&lt;0,0,IF(AND(($S417-AH417)&gt;0,(AG417-$R417)&gt;0),$V417/365*(AH417-AG417+1),IF(AND(($S417-AH417)&lt;=0,(AG417-$R417)&gt;0),$V417/365*($S417-AG417+1),$V417/365*(AH417-$R417+1))))),0)</f>
        <v>0</v>
      </c>
      <c r="AJ417" s="160">
        <f t="shared" ref="AJ417:AJ420" si="4947">AH417+1</f>
        <v>45778</v>
      </c>
      <c r="AK417" s="160">
        <f t="shared" ref="AK417:AK420" si="4948">AJ417+30</f>
        <v>45808</v>
      </c>
      <c r="AL417" s="164">
        <f t="shared" ref="AL417:AL420" si="4949">IFERROR(IF(($R417-AK417)&gt;=0,0,IF(($S417-AJ417)&lt;0,0,IF(AND(($S417-AK417)&gt;0,(AJ417-$R417)&gt;0),$V417/365*(AK417-AJ417+1),IF(AND(($S417-AK417)&lt;=0,(AJ417-$R417)&gt;0),$V417/365*($S417-AJ417+1),$V417/365*(AK417-$R417+1))))),0)</f>
        <v>0</v>
      </c>
      <c r="AM417" s="160">
        <f t="shared" ref="AM417:AM420" si="4950">AK417+1</f>
        <v>45809</v>
      </c>
      <c r="AN417" s="160">
        <f t="shared" ref="AN417:AN420" si="4951">AM417+29</f>
        <v>45838</v>
      </c>
      <c r="AO417" s="164">
        <f t="shared" ref="AO417:AO420" si="4952">IFERROR(IF(($R417-AN417)&gt;=0,0,IF(($S417-AM417)&lt;0,0,IF(AND(($S417-AN417)&gt;0,(AM417-$R417)&gt;0),$V417/365*(AN417-AM417+1),IF(AND(($S417-AN417)&lt;=0,(AM417-$R417)&gt;0),$V417/365*($S417-AM417+1),$V417/365*(AN417-$R417+1))))),0)</f>
        <v>0</v>
      </c>
      <c r="AP417" s="160">
        <f t="shared" ref="AP417:AP420" si="4953">AN417+1</f>
        <v>45839</v>
      </c>
      <c r="AQ417" s="160">
        <f t="shared" ref="AQ417:AQ420" si="4954">AP417+30</f>
        <v>45869</v>
      </c>
      <c r="AR417" s="164">
        <f t="shared" ref="AR417:AR420" si="4955">IFERROR(IF(($R417-AQ417)&gt;=0,0,IF(($S417-AP417)&lt;0,0,IF(AND(($S417-AQ417)&gt;0,(AP417-$R417)&gt;0),$V417/365*(AQ417-AP417+1),IF(AND(($S417-AQ417)&lt;=0,(AP417-$R417)&gt;0),$V417/365*($S417-AP417+1),$V417/365*(AQ417-$R417+1))))),0)</f>
        <v>0</v>
      </c>
      <c r="AS417" s="160">
        <f t="shared" ref="AS417:AS420" si="4956">AQ417+1</f>
        <v>45870</v>
      </c>
      <c r="AT417" s="160">
        <f t="shared" ref="AT417:AT420" si="4957">AS417+30</f>
        <v>45900</v>
      </c>
      <c r="AU417" s="164">
        <f t="shared" ref="AU417:AU420" si="4958">IFERROR(IF(($R417-AT417)&gt;=0,0,IF(($S417-AS417)&lt;0,0,IF(AND(($S417-AT417)&gt;0,(AS417-$R417)&gt;0),$V417/365*(AT417-AS417+1),IF(AND(($S417-AT417)&lt;=0,(AS417-$R417)&gt;0),$V417/365*($S417-AS417+1),$V417/365*(AT417-$R417+1))))),0)</f>
        <v>0</v>
      </c>
      <c r="AV417" s="160">
        <f t="shared" ref="AV417:AV420" si="4959">AT417+1</f>
        <v>45901</v>
      </c>
      <c r="AW417" s="160">
        <f t="shared" ref="AW417:AW420" si="4960">AV417+29</f>
        <v>45930</v>
      </c>
      <c r="AX417" s="164">
        <f t="shared" ref="AX417:AX420" si="4961">IFERROR(IF(($R417-AW417)&gt;=0,0,IF(($S417-AV417)&lt;0,0,IF(AND(($S417-AW417)&gt;0,(AV417-$R417)&gt;0),$V417/365*(AW417-AV417+1),IF(AND(($S417-AW417)&lt;=0,(AV417-$R417)&gt;0),$V417/365*($S417-AV417+1),$V417/365*(AW417-$R417+1))))),0)</f>
        <v>0</v>
      </c>
      <c r="AY417" s="160">
        <f t="shared" ref="AY417:AY420" si="4962">AW417+1</f>
        <v>45931</v>
      </c>
      <c r="AZ417" s="160">
        <f t="shared" ref="AZ417:AZ420" si="4963">AY417+30</f>
        <v>45961</v>
      </c>
      <c r="BA417" s="164">
        <f t="shared" ref="BA417:BA420" si="4964">IFERROR(IF(($R417-AZ417)&gt;=0,0,IF(($S417-AY417)&lt;0,0,IF(AND(($S417-AZ417)&gt;0,(AY417-$R417)&gt;0),$V417/365*(AZ417-AY417+1),IF(AND(($S417-AZ417)&lt;=0,(AY417-$R417)&gt;0),$V417/365*($S417-AY417+1),$V417/365*(AZ417-$R417+1))))),0)</f>
        <v>0</v>
      </c>
      <c r="BB417" s="160">
        <f t="shared" ref="BB417:BB420" si="4965">AZ417+1</f>
        <v>45962</v>
      </c>
      <c r="BC417" s="160">
        <f t="shared" ref="BC417:BC420" si="4966">BB417+29</f>
        <v>45991</v>
      </c>
      <c r="BD417" s="164">
        <f t="shared" ref="BD417:BD420" si="4967">IFERROR(IF(($R417-BC417)&gt;=0,0,IF(($S417-BB417)&lt;0,0,IF(AND(($S417-BC417)&gt;0,(BB417-$R417)&gt;0),$V417/365*(BC417-BB417+1),IF(AND(($S417-BC417)&lt;=0,(BB417-$R417)&gt;0),$V417/365*($S417-BB417+1),$V417/365*(BC417-$R417+1))))),0)</f>
        <v>0</v>
      </c>
      <c r="BE417" s="160">
        <f t="shared" ref="BE417:BE420" si="4968">BC417+1</f>
        <v>45992</v>
      </c>
      <c r="BF417" s="160">
        <f t="shared" ref="BF417:BF420" si="4969">BE417+30</f>
        <v>46022</v>
      </c>
      <c r="BG417" s="164">
        <f t="shared" ref="BG417:BG420" si="4970">IFERROR(IF(($R417-BF417)&gt;=0,0,IF(($S417-BE417)&lt;0,0,IF(AND(($S417-BF417)&gt;0,(BE417-$R417)&gt;0),$V417/365*(BF417-BE417+1),IF(AND(($S417-BF417)&lt;=0,(BE417-$R417)&gt;0),$V417/365*($S417-BE417+1),$V417/365*(BF417-$R417+1))))),0)</f>
        <v>0</v>
      </c>
      <c r="BH417" s="160">
        <v>46023</v>
      </c>
      <c r="BI417" s="160">
        <f t="shared" ref="BI417:BI420" si="4971">BH417+30</f>
        <v>46053</v>
      </c>
      <c r="BJ417" s="164">
        <f t="shared" ref="BJ417:BJ420" si="4972">IFERROR(IF(($R417-BI417)&gt;=0,0,IF(($S417-BH417)&lt;0,0,IF(AND(($S417-BI417)&gt;0,(BH417-$R417)&gt;0),$V417/365*(BI417-BH417+1),IF(AND(($S417-BI417)&lt;=0,(BH417-$R417)&gt;0),$V417/365*($S417-BH417+1),$V417/365*(BI417-$R417+1))))),0)</f>
        <v>0</v>
      </c>
      <c r="BK417" s="160">
        <f t="shared" ref="BK417:BK420" si="4973">BI417+1</f>
        <v>46054</v>
      </c>
      <c r="BL417" s="160">
        <f t="shared" ref="BL417:BL420" si="4974">BK417+27</f>
        <v>46081</v>
      </c>
      <c r="BM417" s="164">
        <f t="shared" ref="BM417:BM420" si="4975">IFERROR(IF(($R417-BL417)&gt;=0,0,IF(($S417-BK417)&lt;0,0,IF(AND(($S417-BL417)&gt;0,(BK417-$R417)&gt;0),$V417/365*(BL417-BK417+1),IF(AND(($S417-BL417)&lt;=0,(BK417-$R417)&gt;0),$V417/365*($S417-BK417+1),$V417/365*(BL417-$R417+1))))),0)</f>
        <v>0</v>
      </c>
      <c r="BN417" s="160">
        <f t="shared" ref="BN417:BN420" si="4976">BL417+1</f>
        <v>46082</v>
      </c>
      <c r="BO417" s="160">
        <f t="shared" ref="BO417:BO420" si="4977">BN417+30</f>
        <v>46112</v>
      </c>
      <c r="BP417" s="164">
        <f t="shared" ref="BP417:BP420" si="4978">IFERROR(IF(($R417-BO417)&gt;=0,0,IF(($S417-BN417)&lt;0,0,IF(AND(($S417-BO417)&gt;0,(BN417-$R417)&gt;0),$V417/365*(BO417-BN417+1),IF(AND(($S417-BO417)&lt;=0,(BN417-$R417)&gt;0),$V417/365*($S417-BN417+1),$V417/365*(BO417-$R417+1))))),0)</f>
        <v>0</v>
      </c>
      <c r="BQ417" s="160">
        <f t="shared" ref="BQ417:BQ420" si="4979">BO417+1</f>
        <v>46113</v>
      </c>
      <c r="BR417" s="160">
        <f t="shared" ref="BR417:BR420" si="4980">BQ417+29</f>
        <v>46142</v>
      </c>
      <c r="BS417" s="164">
        <f t="shared" ref="BS417:BS420" si="4981">IFERROR(IF(($R417-BR417)&gt;=0,0,IF(($S417-BQ417)&lt;0,0,IF(AND(($S417-BR417)&gt;0,(BQ417-$R417)&gt;0),$V417/365*(BR417-BQ417+1),IF(AND(($S417-BR417)&lt;=0,(BQ417-$R417)&gt;0),$V417/365*($S417-BQ417+1),$V417/365*(BR417-$R417+1))))),0)</f>
        <v>0</v>
      </c>
      <c r="BT417" s="160">
        <f t="shared" ref="BT417:BT420" si="4982">BR417+1</f>
        <v>46143</v>
      </c>
      <c r="BU417" s="160">
        <f t="shared" ref="BU417:BU420" si="4983">BT417+30</f>
        <v>46173</v>
      </c>
      <c r="BV417" s="164">
        <f t="shared" ref="BV417:BV420" si="4984">IFERROR(IF(($R417-BU417)&gt;=0,0,IF(($S417-BT417)&lt;0,0,IF(AND(($S417-BU417)&gt;0,(BT417-$R417)&gt;0),$V417/365*(BU417-BT417+1),IF(AND(($S417-BU417)&lt;=0,(BT417-$R417)&gt;0),$V417/365*($S417-BT417+1),$V417/365*(BU417-$R417+1))))),0)</f>
        <v>0</v>
      </c>
      <c r="BW417" s="160">
        <f t="shared" ref="BW417:BW420" si="4985">BU417+1</f>
        <v>46174</v>
      </c>
      <c r="BX417" s="160">
        <f t="shared" ref="BX417:BX420" si="4986">BW417+29</f>
        <v>46203</v>
      </c>
      <c r="BY417" s="164">
        <f t="shared" ref="BY417:BY420" si="4987">IFERROR(IF(($R417-BX417)&gt;=0,0,IF(($S417-BW417)&lt;0,0,IF(AND(($S417-BX417)&gt;0,(BW417-$R417)&gt;0),$V417/365*(BX417-BW417+1),IF(AND(($S417-BX417)&lt;=0,(BW417-$R417)&gt;0),$V417/365*($S417-BW417+1),$V417/365*(BX417-$R417+1))))),0)</f>
        <v>0</v>
      </c>
      <c r="BZ417" s="160">
        <f t="shared" ref="BZ417:BZ420" si="4988">BX417+1</f>
        <v>46204</v>
      </c>
      <c r="CA417" s="160">
        <f t="shared" ref="CA417:CA420" si="4989">BZ417+30</f>
        <v>46234</v>
      </c>
      <c r="CB417" s="164">
        <f t="shared" ref="CB417:CB420" si="4990">IFERROR(IF(($R417-CA417)&gt;=0,0,IF(($S417-BZ417)&lt;0,0,IF(AND(($S417-CA417)&gt;0,(BZ417-$R417)&gt;0),$V417/365*(CA417-BZ417+1),IF(AND(($S417-CA417)&lt;=0,(BZ417-$R417)&gt;0),$V417/365*($S417-BZ417+1),$V417/365*(CA417-$R417+1))))),0)</f>
        <v>0</v>
      </c>
      <c r="CC417" s="160">
        <f t="shared" ref="CC417:CC420" si="4991">CA417+1</f>
        <v>46235</v>
      </c>
      <c r="CD417" s="160">
        <f t="shared" ref="CD417:CD420" si="4992">CC417+30</f>
        <v>46265</v>
      </c>
      <c r="CE417" s="164">
        <f t="shared" ref="CE417:CE420" si="4993">IFERROR(IF(($R417-CD417)&gt;=0,0,IF(($S417-CC417)&lt;0,0,IF(AND(($S417-CD417)&gt;0,(CC417-$R417)&gt;0),$V417/365*(CD417-CC417+1),IF(AND(($S417-CD417)&lt;=0,(CC417-$R417)&gt;0),$V417/365*($S417-CC417+1),$V417/365*(CD417-$R417+1))))),0)</f>
        <v>0</v>
      </c>
      <c r="CF417" s="160">
        <f t="shared" ref="CF417:CF420" si="4994">CD417+1</f>
        <v>46266</v>
      </c>
      <c r="CG417" s="160">
        <f t="shared" ref="CG417:CG420" si="4995">CF417+29</f>
        <v>46295</v>
      </c>
      <c r="CH417" s="164">
        <f t="shared" ref="CH417:CH420" si="4996">IFERROR(IF(($R417-CG417)&gt;=0,0,IF(($S417-CF417)&lt;0,0,IF(AND(($S417-CG417)&gt;0,(CF417-$R417)&gt;0),$V417/365*(CG417-CF417+1),IF(AND(($S417-CG417)&lt;=0,(CF417-$R417)&gt;0),$V417/365*($S417-CF417+1),$V417/365*(CG417-$R417+1))))),0)</f>
        <v>0</v>
      </c>
      <c r="CI417" s="160">
        <f t="shared" ref="CI417:CI420" si="4997">CG417+1</f>
        <v>46296</v>
      </c>
      <c r="CJ417" s="160">
        <f t="shared" ref="CJ417:CJ420" si="4998">CI417+30</f>
        <v>46326</v>
      </c>
      <c r="CK417" s="164">
        <f t="shared" ref="CK417:CK420" si="4999">IFERROR(IF(($R417-CJ417)&gt;=0,0,IF(($S417-CI417)&lt;0,0,IF(AND(($S417-CJ417)&gt;0,(CI417-$R417)&gt;0),$V417/365*(CJ417-CI417+1),IF(AND(($S417-CJ417)&lt;=0,(CI417-$R417)&gt;0),$V417/365*($S417-CI417+1),$V417/365*(CJ417-$R417+1))))),0)</f>
        <v>0</v>
      </c>
      <c r="CL417" s="160">
        <f t="shared" ref="CL417:CL420" si="5000">CJ417+1</f>
        <v>46327</v>
      </c>
      <c r="CM417" s="160">
        <f t="shared" ref="CM417:CM420" si="5001">CL417+29</f>
        <v>46356</v>
      </c>
      <c r="CN417" s="164">
        <f t="shared" ref="CN417:CN420" si="5002">IFERROR(IF(($R417-CM417)&gt;=0,0,IF(($S417-CL417)&lt;0,0,IF(AND(($S417-CM417)&gt;0,(CL417-$R417)&gt;0),$V417/365*(CM417-CL417+1),IF(AND(($S417-CM417)&lt;=0,(CL417-$R417)&gt;0),$V417/365*($S417-CL417+1),$V417/365*(CM417-$R417+1))))),0)</f>
        <v>0</v>
      </c>
      <c r="CO417" s="160">
        <f t="shared" ref="CO417:CO420" si="5003">CM417+1</f>
        <v>46357</v>
      </c>
      <c r="CP417" s="160">
        <f t="shared" ref="CP417:CP420" si="5004">CO417+30</f>
        <v>46387</v>
      </c>
      <c r="CQ417" s="164">
        <f t="shared" ref="CQ417:CQ420" si="5005">IFERROR(IF(($R417-CP417)&gt;=0,0,IF(($S417-CO417)&lt;0,0,IF(AND(($S417-CP417)&gt;0,(CO417-$R417)&gt;0),$V417/365*(CP417-CO417+1),IF(AND(($S417-CP417)&lt;=0,(CO417-$R417)&gt;0),$V417/365*($S417-CO417+1),$V417/365*(CP417-$R417+1))))),0)</f>
        <v>0</v>
      </c>
    </row>
    <row r="418" s="86" customFormat="1" ht="24" customHeight="1" outlineLevel="4" spans="1:95">
      <c r="A418" s="125"/>
      <c r="B418" s="126"/>
      <c r="C418" s="127"/>
      <c r="D418" s="125"/>
      <c r="E418" s="126"/>
      <c r="F418" s="126"/>
      <c r="G418" s="126"/>
      <c r="H418" s="128"/>
      <c r="I418" s="128"/>
      <c r="J418" s="128">
        <f t="shared" si="4646"/>
        <v>0</v>
      </c>
      <c r="K418" s="128">
        <f t="shared" ref="K418:K420" si="5006">K417+1</f>
        <v>2</v>
      </c>
      <c r="L418" s="153"/>
      <c r="M418" s="154">
        <f>IFERROR(VLOOKUP($L418,'2-2 引出数据_合同数据仓库'!$B$2:$BP$10000,3,FALSE),0)</f>
        <v>0</v>
      </c>
      <c r="N418" s="128"/>
      <c r="O418" s="154">
        <f>IFERROR(VLOOKUP((LEFT(VLOOKUP($L418,'2-2 引出数据_合同数据仓库'!$B$2:$BP$10000,64,FALSE),15)&amp;(RIGHT(VLOOKUP($L418,'2-2 引出数据_合同数据仓库'!$B$2:$BP$10000,64,FALSE),4)+1)),'2-2 引出数据_合同数据仓库'!$B$2:$BP$10000,3,FALSE),0)</f>
        <v>0</v>
      </c>
      <c r="P418" s="128"/>
      <c r="Q418" s="128">
        <f>IFERROR(VLOOKUP($L418,'2-2 引出数据_合同数据仓库'!$B$2:$BP$10000,28,FALSE),0)</f>
        <v>0</v>
      </c>
      <c r="R418" s="128">
        <f>IFERROR(VLOOKUP($L418,'2-2 引出数据_合同数据仓库'!$B$2:$BP$10000,29,FALSE),0)</f>
        <v>0</v>
      </c>
      <c r="S418" s="128">
        <f>IFERROR(VLOOKUP($L418,'2-2 引出数据_合同数据仓库'!$B$2:$BP$10000,4,FALSE),0)</f>
        <v>0</v>
      </c>
      <c r="T418" s="128"/>
      <c r="U418" s="128">
        <f>IFERROR(VLOOKUP($L418,'2-2 引出数据_合同数据仓库'!$B$2:$BP$10000,15,FALSE),0)</f>
        <v>0</v>
      </c>
      <c r="V418" s="128">
        <f t="shared" si="4935"/>
        <v>0</v>
      </c>
      <c r="W418" s="128"/>
      <c r="X418" s="160">
        <v>45658</v>
      </c>
      <c r="Y418" s="160">
        <f t="shared" si="4936"/>
        <v>45688</v>
      </c>
      <c r="Z418" s="164">
        <f t="shared" si="4937"/>
        <v>0</v>
      </c>
      <c r="AA418" s="160">
        <f t="shared" si="4938"/>
        <v>45689</v>
      </c>
      <c r="AB418" s="160">
        <f t="shared" si="4939"/>
        <v>45716</v>
      </c>
      <c r="AC418" s="164">
        <f t="shared" si="4940"/>
        <v>0</v>
      </c>
      <c r="AD418" s="160">
        <f t="shared" si="4941"/>
        <v>45717</v>
      </c>
      <c r="AE418" s="160">
        <f t="shared" si="4942"/>
        <v>45747</v>
      </c>
      <c r="AF418" s="164">
        <f t="shared" si="4943"/>
        <v>0</v>
      </c>
      <c r="AG418" s="160">
        <f t="shared" si="4944"/>
        <v>45748</v>
      </c>
      <c r="AH418" s="160">
        <f t="shared" si="4945"/>
        <v>45777</v>
      </c>
      <c r="AI418" s="164">
        <f t="shared" si="4946"/>
        <v>0</v>
      </c>
      <c r="AJ418" s="160">
        <f t="shared" si="4947"/>
        <v>45778</v>
      </c>
      <c r="AK418" s="160">
        <f t="shared" si="4948"/>
        <v>45808</v>
      </c>
      <c r="AL418" s="164">
        <f t="shared" si="4949"/>
        <v>0</v>
      </c>
      <c r="AM418" s="160">
        <f t="shared" si="4950"/>
        <v>45809</v>
      </c>
      <c r="AN418" s="160">
        <f t="shared" si="4951"/>
        <v>45838</v>
      </c>
      <c r="AO418" s="164">
        <f t="shared" si="4952"/>
        <v>0</v>
      </c>
      <c r="AP418" s="160">
        <f t="shared" si="4953"/>
        <v>45839</v>
      </c>
      <c r="AQ418" s="160">
        <f t="shared" si="4954"/>
        <v>45869</v>
      </c>
      <c r="AR418" s="164">
        <f t="shared" si="4955"/>
        <v>0</v>
      </c>
      <c r="AS418" s="160">
        <f t="shared" si="4956"/>
        <v>45870</v>
      </c>
      <c r="AT418" s="160">
        <f t="shared" si="4957"/>
        <v>45900</v>
      </c>
      <c r="AU418" s="164">
        <f t="shared" si="4958"/>
        <v>0</v>
      </c>
      <c r="AV418" s="160">
        <f t="shared" si="4959"/>
        <v>45901</v>
      </c>
      <c r="AW418" s="160">
        <f t="shared" si="4960"/>
        <v>45930</v>
      </c>
      <c r="AX418" s="164">
        <f t="shared" si="4961"/>
        <v>0</v>
      </c>
      <c r="AY418" s="160">
        <f t="shared" si="4962"/>
        <v>45931</v>
      </c>
      <c r="AZ418" s="160">
        <f t="shared" si="4963"/>
        <v>45961</v>
      </c>
      <c r="BA418" s="164">
        <f t="shared" si="4964"/>
        <v>0</v>
      </c>
      <c r="BB418" s="160">
        <f t="shared" si="4965"/>
        <v>45962</v>
      </c>
      <c r="BC418" s="160">
        <f t="shared" si="4966"/>
        <v>45991</v>
      </c>
      <c r="BD418" s="164">
        <f t="shared" si="4967"/>
        <v>0</v>
      </c>
      <c r="BE418" s="160">
        <f t="shared" si="4968"/>
        <v>45992</v>
      </c>
      <c r="BF418" s="160">
        <f t="shared" si="4969"/>
        <v>46022</v>
      </c>
      <c r="BG418" s="164">
        <f t="shared" si="4970"/>
        <v>0</v>
      </c>
      <c r="BH418" s="160">
        <v>46023</v>
      </c>
      <c r="BI418" s="160">
        <f t="shared" si="4971"/>
        <v>46053</v>
      </c>
      <c r="BJ418" s="164">
        <f t="shared" si="4972"/>
        <v>0</v>
      </c>
      <c r="BK418" s="160">
        <f t="shared" si="4973"/>
        <v>46054</v>
      </c>
      <c r="BL418" s="160">
        <f t="shared" si="4974"/>
        <v>46081</v>
      </c>
      <c r="BM418" s="164">
        <f t="shared" si="4975"/>
        <v>0</v>
      </c>
      <c r="BN418" s="160">
        <f t="shared" si="4976"/>
        <v>46082</v>
      </c>
      <c r="BO418" s="160">
        <f t="shared" si="4977"/>
        <v>46112</v>
      </c>
      <c r="BP418" s="164">
        <f t="shared" si="4978"/>
        <v>0</v>
      </c>
      <c r="BQ418" s="160">
        <f t="shared" si="4979"/>
        <v>46113</v>
      </c>
      <c r="BR418" s="160">
        <f t="shared" si="4980"/>
        <v>46142</v>
      </c>
      <c r="BS418" s="164">
        <f t="shared" si="4981"/>
        <v>0</v>
      </c>
      <c r="BT418" s="160">
        <f t="shared" si="4982"/>
        <v>46143</v>
      </c>
      <c r="BU418" s="160">
        <f t="shared" si="4983"/>
        <v>46173</v>
      </c>
      <c r="BV418" s="164">
        <f t="shared" si="4984"/>
        <v>0</v>
      </c>
      <c r="BW418" s="160">
        <f t="shared" si="4985"/>
        <v>46174</v>
      </c>
      <c r="BX418" s="160">
        <f t="shared" si="4986"/>
        <v>46203</v>
      </c>
      <c r="BY418" s="164">
        <f t="shared" si="4987"/>
        <v>0</v>
      </c>
      <c r="BZ418" s="160">
        <f t="shared" si="4988"/>
        <v>46204</v>
      </c>
      <c r="CA418" s="160">
        <f t="shared" si="4989"/>
        <v>46234</v>
      </c>
      <c r="CB418" s="164">
        <f t="shared" si="4990"/>
        <v>0</v>
      </c>
      <c r="CC418" s="160">
        <f t="shared" si="4991"/>
        <v>46235</v>
      </c>
      <c r="CD418" s="160">
        <f t="shared" si="4992"/>
        <v>46265</v>
      </c>
      <c r="CE418" s="164">
        <f t="shared" si="4993"/>
        <v>0</v>
      </c>
      <c r="CF418" s="160">
        <f t="shared" si="4994"/>
        <v>46266</v>
      </c>
      <c r="CG418" s="160">
        <f t="shared" si="4995"/>
        <v>46295</v>
      </c>
      <c r="CH418" s="164">
        <f t="shared" si="4996"/>
        <v>0</v>
      </c>
      <c r="CI418" s="160">
        <f t="shared" si="4997"/>
        <v>46296</v>
      </c>
      <c r="CJ418" s="160">
        <f t="shared" si="4998"/>
        <v>46326</v>
      </c>
      <c r="CK418" s="164">
        <f t="shared" si="4999"/>
        <v>0</v>
      </c>
      <c r="CL418" s="160">
        <f t="shared" si="5000"/>
        <v>46327</v>
      </c>
      <c r="CM418" s="160">
        <f t="shared" si="5001"/>
        <v>46356</v>
      </c>
      <c r="CN418" s="164">
        <f t="shared" si="5002"/>
        <v>0</v>
      </c>
      <c r="CO418" s="160">
        <f t="shared" si="5003"/>
        <v>46357</v>
      </c>
      <c r="CP418" s="160">
        <f t="shared" si="5004"/>
        <v>46387</v>
      </c>
      <c r="CQ418" s="164">
        <f t="shared" si="5005"/>
        <v>0</v>
      </c>
    </row>
    <row r="419" s="86" customFormat="1" ht="24" customHeight="1" outlineLevel="4" spans="1:95">
      <c r="A419" s="125"/>
      <c r="B419" s="126"/>
      <c r="C419" s="127"/>
      <c r="D419" s="125"/>
      <c r="E419" s="126"/>
      <c r="F419" s="126"/>
      <c r="G419" s="126"/>
      <c r="H419" s="128"/>
      <c r="I419" s="128"/>
      <c r="J419" s="128">
        <f t="shared" si="4646"/>
        <v>0</v>
      </c>
      <c r="K419" s="128">
        <f t="shared" si="5006"/>
        <v>3</v>
      </c>
      <c r="L419" s="153"/>
      <c r="M419" s="154">
        <f>IFERROR(VLOOKUP($L419,'2-2 引出数据_合同数据仓库'!$B$2:$BP$10000,3,FALSE),0)</f>
        <v>0</v>
      </c>
      <c r="N419" s="128"/>
      <c r="O419" s="154">
        <f>IFERROR(VLOOKUP((LEFT(VLOOKUP($L419,'2-2 引出数据_合同数据仓库'!$B$2:$BP$10000,64,FALSE),15)&amp;(RIGHT(VLOOKUP($L419,'2-2 引出数据_合同数据仓库'!$B$2:$BP$10000,64,FALSE),4)+1)),'2-2 引出数据_合同数据仓库'!$B$2:$BP$10000,3,FALSE),0)</f>
        <v>0</v>
      </c>
      <c r="P419" s="128"/>
      <c r="Q419" s="128">
        <f>IFERROR(VLOOKUP($L419,'2-2 引出数据_合同数据仓库'!$B$2:$BP$10000,28,FALSE),0)</f>
        <v>0</v>
      </c>
      <c r="R419" s="128">
        <f>IFERROR(VLOOKUP($L419,'2-2 引出数据_合同数据仓库'!$B$2:$BP$10000,29,FALSE),0)</f>
        <v>0</v>
      </c>
      <c r="S419" s="128">
        <f>IFERROR(VLOOKUP($L419,'2-2 引出数据_合同数据仓库'!$B$2:$BP$10000,4,FALSE),0)</f>
        <v>0</v>
      </c>
      <c r="T419" s="128"/>
      <c r="U419" s="128">
        <f>IFERROR(VLOOKUP($L419,'2-2 引出数据_合同数据仓库'!$B$2:$BP$10000,15,FALSE),0)</f>
        <v>0</v>
      </c>
      <c r="V419" s="128">
        <f t="shared" si="4935"/>
        <v>0</v>
      </c>
      <c r="W419" s="128"/>
      <c r="X419" s="160">
        <v>45658</v>
      </c>
      <c r="Y419" s="160">
        <f t="shared" si="4936"/>
        <v>45688</v>
      </c>
      <c r="Z419" s="164">
        <f t="shared" si="4937"/>
        <v>0</v>
      </c>
      <c r="AA419" s="160">
        <f t="shared" si="4938"/>
        <v>45689</v>
      </c>
      <c r="AB419" s="160">
        <f t="shared" si="4939"/>
        <v>45716</v>
      </c>
      <c r="AC419" s="164">
        <f t="shared" si="4940"/>
        <v>0</v>
      </c>
      <c r="AD419" s="160">
        <f t="shared" si="4941"/>
        <v>45717</v>
      </c>
      <c r="AE419" s="160">
        <f t="shared" si="4942"/>
        <v>45747</v>
      </c>
      <c r="AF419" s="164">
        <f t="shared" si="4943"/>
        <v>0</v>
      </c>
      <c r="AG419" s="160">
        <f t="shared" si="4944"/>
        <v>45748</v>
      </c>
      <c r="AH419" s="160">
        <f t="shared" si="4945"/>
        <v>45777</v>
      </c>
      <c r="AI419" s="164">
        <f t="shared" si="4946"/>
        <v>0</v>
      </c>
      <c r="AJ419" s="160">
        <f t="shared" si="4947"/>
        <v>45778</v>
      </c>
      <c r="AK419" s="160">
        <f t="shared" si="4948"/>
        <v>45808</v>
      </c>
      <c r="AL419" s="164">
        <f t="shared" si="4949"/>
        <v>0</v>
      </c>
      <c r="AM419" s="160">
        <f t="shared" si="4950"/>
        <v>45809</v>
      </c>
      <c r="AN419" s="160">
        <f t="shared" si="4951"/>
        <v>45838</v>
      </c>
      <c r="AO419" s="164">
        <f t="shared" si="4952"/>
        <v>0</v>
      </c>
      <c r="AP419" s="160">
        <f t="shared" si="4953"/>
        <v>45839</v>
      </c>
      <c r="AQ419" s="160">
        <f t="shared" si="4954"/>
        <v>45869</v>
      </c>
      <c r="AR419" s="164">
        <f t="shared" si="4955"/>
        <v>0</v>
      </c>
      <c r="AS419" s="160">
        <f t="shared" si="4956"/>
        <v>45870</v>
      </c>
      <c r="AT419" s="160">
        <f t="shared" si="4957"/>
        <v>45900</v>
      </c>
      <c r="AU419" s="164">
        <f t="shared" si="4958"/>
        <v>0</v>
      </c>
      <c r="AV419" s="160">
        <f t="shared" si="4959"/>
        <v>45901</v>
      </c>
      <c r="AW419" s="160">
        <f t="shared" si="4960"/>
        <v>45930</v>
      </c>
      <c r="AX419" s="164">
        <f t="shared" si="4961"/>
        <v>0</v>
      </c>
      <c r="AY419" s="160">
        <f t="shared" si="4962"/>
        <v>45931</v>
      </c>
      <c r="AZ419" s="160">
        <f t="shared" si="4963"/>
        <v>45961</v>
      </c>
      <c r="BA419" s="164">
        <f t="shared" si="4964"/>
        <v>0</v>
      </c>
      <c r="BB419" s="160">
        <f t="shared" si="4965"/>
        <v>45962</v>
      </c>
      <c r="BC419" s="160">
        <f t="shared" si="4966"/>
        <v>45991</v>
      </c>
      <c r="BD419" s="164">
        <f t="shared" si="4967"/>
        <v>0</v>
      </c>
      <c r="BE419" s="160">
        <f t="shared" si="4968"/>
        <v>45992</v>
      </c>
      <c r="BF419" s="160">
        <f t="shared" si="4969"/>
        <v>46022</v>
      </c>
      <c r="BG419" s="164">
        <f t="shared" si="4970"/>
        <v>0</v>
      </c>
      <c r="BH419" s="160">
        <v>46023</v>
      </c>
      <c r="BI419" s="160">
        <f t="shared" si="4971"/>
        <v>46053</v>
      </c>
      <c r="BJ419" s="164">
        <f t="shared" si="4972"/>
        <v>0</v>
      </c>
      <c r="BK419" s="160">
        <f t="shared" si="4973"/>
        <v>46054</v>
      </c>
      <c r="BL419" s="160">
        <f t="shared" si="4974"/>
        <v>46081</v>
      </c>
      <c r="BM419" s="164">
        <f t="shared" si="4975"/>
        <v>0</v>
      </c>
      <c r="BN419" s="160">
        <f t="shared" si="4976"/>
        <v>46082</v>
      </c>
      <c r="BO419" s="160">
        <f t="shared" si="4977"/>
        <v>46112</v>
      </c>
      <c r="BP419" s="164">
        <f t="shared" si="4978"/>
        <v>0</v>
      </c>
      <c r="BQ419" s="160">
        <f t="shared" si="4979"/>
        <v>46113</v>
      </c>
      <c r="BR419" s="160">
        <f t="shared" si="4980"/>
        <v>46142</v>
      </c>
      <c r="BS419" s="164">
        <f t="shared" si="4981"/>
        <v>0</v>
      </c>
      <c r="BT419" s="160">
        <f t="shared" si="4982"/>
        <v>46143</v>
      </c>
      <c r="BU419" s="160">
        <f t="shared" si="4983"/>
        <v>46173</v>
      </c>
      <c r="BV419" s="164">
        <f t="shared" si="4984"/>
        <v>0</v>
      </c>
      <c r="BW419" s="160">
        <f t="shared" si="4985"/>
        <v>46174</v>
      </c>
      <c r="BX419" s="160">
        <f t="shared" si="4986"/>
        <v>46203</v>
      </c>
      <c r="BY419" s="164">
        <f t="shared" si="4987"/>
        <v>0</v>
      </c>
      <c r="BZ419" s="160">
        <f t="shared" si="4988"/>
        <v>46204</v>
      </c>
      <c r="CA419" s="160">
        <f t="shared" si="4989"/>
        <v>46234</v>
      </c>
      <c r="CB419" s="164">
        <f t="shared" si="4990"/>
        <v>0</v>
      </c>
      <c r="CC419" s="160">
        <f t="shared" si="4991"/>
        <v>46235</v>
      </c>
      <c r="CD419" s="160">
        <f t="shared" si="4992"/>
        <v>46265</v>
      </c>
      <c r="CE419" s="164">
        <f t="shared" si="4993"/>
        <v>0</v>
      </c>
      <c r="CF419" s="160">
        <f t="shared" si="4994"/>
        <v>46266</v>
      </c>
      <c r="CG419" s="160">
        <f t="shared" si="4995"/>
        <v>46295</v>
      </c>
      <c r="CH419" s="164">
        <f t="shared" si="4996"/>
        <v>0</v>
      </c>
      <c r="CI419" s="160">
        <f t="shared" si="4997"/>
        <v>46296</v>
      </c>
      <c r="CJ419" s="160">
        <f t="shared" si="4998"/>
        <v>46326</v>
      </c>
      <c r="CK419" s="164">
        <f t="shared" si="4999"/>
        <v>0</v>
      </c>
      <c r="CL419" s="160">
        <f t="shared" si="5000"/>
        <v>46327</v>
      </c>
      <c r="CM419" s="160">
        <f t="shared" si="5001"/>
        <v>46356</v>
      </c>
      <c r="CN419" s="164">
        <f t="shared" si="5002"/>
        <v>0</v>
      </c>
      <c r="CO419" s="160">
        <f t="shared" si="5003"/>
        <v>46357</v>
      </c>
      <c r="CP419" s="160">
        <f t="shared" si="5004"/>
        <v>46387</v>
      </c>
      <c r="CQ419" s="164">
        <f t="shared" si="5005"/>
        <v>0</v>
      </c>
    </row>
    <row r="420" s="86" customFormat="1" ht="24" customHeight="1" outlineLevel="4" spans="1:95">
      <c r="A420" s="125"/>
      <c r="B420" s="126"/>
      <c r="C420" s="127"/>
      <c r="D420" s="125"/>
      <c r="E420" s="126"/>
      <c r="F420" s="126"/>
      <c r="G420" s="126"/>
      <c r="H420" s="128"/>
      <c r="I420" s="128"/>
      <c r="J420" s="128">
        <f t="shared" si="4646"/>
        <v>0</v>
      </c>
      <c r="K420" s="128">
        <f t="shared" si="5006"/>
        <v>4</v>
      </c>
      <c r="L420" s="153"/>
      <c r="M420" s="154">
        <f>IFERROR(VLOOKUP($L420,'2-2 引出数据_合同数据仓库'!$B$2:$BP$10000,3,FALSE),0)</f>
        <v>0</v>
      </c>
      <c r="N420" s="128"/>
      <c r="O420" s="154">
        <f>IFERROR(VLOOKUP((LEFT(VLOOKUP($L420,'2-2 引出数据_合同数据仓库'!$B$2:$BP$10000,64,FALSE),15)&amp;(RIGHT(VLOOKUP($L420,'2-2 引出数据_合同数据仓库'!$B$2:$BP$10000,64,FALSE),4)+1)),'2-2 引出数据_合同数据仓库'!$B$2:$BP$10000,3,FALSE),0)</f>
        <v>0</v>
      </c>
      <c r="P420" s="128"/>
      <c r="Q420" s="128">
        <f>IFERROR(VLOOKUP($L420,'2-2 引出数据_合同数据仓库'!$B$2:$BP$10000,28,FALSE),0)</f>
        <v>0</v>
      </c>
      <c r="R420" s="128">
        <f>IFERROR(VLOOKUP($L420,'2-2 引出数据_合同数据仓库'!$B$2:$BP$10000,29,FALSE),0)</f>
        <v>0</v>
      </c>
      <c r="S420" s="128">
        <f>IFERROR(VLOOKUP($L420,'2-2 引出数据_合同数据仓库'!$B$2:$BP$10000,4,FALSE),0)</f>
        <v>0</v>
      </c>
      <c r="T420" s="128"/>
      <c r="U420" s="128">
        <f>IFERROR(VLOOKUP($L420,'2-2 引出数据_合同数据仓库'!$B$2:$BP$10000,15,FALSE),0)</f>
        <v>0</v>
      </c>
      <c r="V420" s="128">
        <f t="shared" si="4935"/>
        <v>0</v>
      </c>
      <c r="W420" s="128"/>
      <c r="X420" s="160">
        <v>45658</v>
      </c>
      <c r="Y420" s="160">
        <f t="shared" si="4936"/>
        <v>45688</v>
      </c>
      <c r="Z420" s="164">
        <f t="shared" si="4937"/>
        <v>0</v>
      </c>
      <c r="AA420" s="160">
        <f t="shared" si="4938"/>
        <v>45689</v>
      </c>
      <c r="AB420" s="160">
        <f t="shared" si="4939"/>
        <v>45716</v>
      </c>
      <c r="AC420" s="164">
        <f t="shared" si="4940"/>
        <v>0</v>
      </c>
      <c r="AD420" s="160">
        <f t="shared" si="4941"/>
        <v>45717</v>
      </c>
      <c r="AE420" s="160">
        <f t="shared" si="4942"/>
        <v>45747</v>
      </c>
      <c r="AF420" s="164">
        <f t="shared" si="4943"/>
        <v>0</v>
      </c>
      <c r="AG420" s="160">
        <f t="shared" si="4944"/>
        <v>45748</v>
      </c>
      <c r="AH420" s="160">
        <f t="shared" si="4945"/>
        <v>45777</v>
      </c>
      <c r="AI420" s="164">
        <f t="shared" si="4946"/>
        <v>0</v>
      </c>
      <c r="AJ420" s="160">
        <f t="shared" si="4947"/>
        <v>45778</v>
      </c>
      <c r="AK420" s="160">
        <f t="shared" si="4948"/>
        <v>45808</v>
      </c>
      <c r="AL420" s="164">
        <f t="shared" si="4949"/>
        <v>0</v>
      </c>
      <c r="AM420" s="160">
        <f t="shared" si="4950"/>
        <v>45809</v>
      </c>
      <c r="AN420" s="160">
        <f t="shared" si="4951"/>
        <v>45838</v>
      </c>
      <c r="AO420" s="164">
        <f t="shared" si="4952"/>
        <v>0</v>
      </c>
      <c r="AP420" s="160">
        <f t="shared" si="4953"/>
        <v>45839</v>
      </c>
      <c r="AQ420" s="160">
        <f t="shared" si="4954"/>
        <v>45869</v>
      </c>
      <c r="AR420" s="164">
        <f t="shared" si="4955"/>
        <v>0</v>
      </c>
      <c r="AS420" s="160">
        <f t="shared" si="4956"/>
        <v>45870</v>
      </c>
      <c r="AT420" s="160">
        <f t="shared" si="4957"/>
        <v>45900</v>
      </c>
      <c r="AU420" s="164">
        <f t="shared" si="4958"/>
        <v>0</v>
      </c>
      <c r="AV420" s="160">
        <f t="shared" si="4959"/>
        <v>45901</v>
      </c>
      <c r="AW420" s="160">
        <f t="shared" si="4960"/>
        <v>45930</v>
      </c>
      <c r="AX420" s="164">
        <f t="shared" si="4961"/>
        <v>0</v>
      </c>
      <c r="AY420" s="160">
        <f t="shared" si="4962"/>
        <v>45931</v>
      </c>
      <c r="AZ420" s="160">
        <f t="shared" si="4963"/>
        <v>45961</v>
      </c>
      <c r="BA420" s="164">
        <f t="shared" si="4964"/>
        <v>0</v>
      </c>
      <c r="BB420" s="160">
        <f t="shared" si="4965"/>
        <v>45962</v>
      </c>
      <c r="BC420" s="160">
        <f t="shared" si="4966"/>
        <v>45991</v>
      </c>
      <c r="BD420" s="164">
        <f t="shared" si="4967"/>
        <v>0</v>
      </c>
      <c r="BE420" s="160">
        <f t="shared" si="4968"/>
        <v>45992</v>
      </c>
      <c r="BF420" s="160">
        <f t="shared" si="4969"/>
        <v>46022</v>
      </c>
      <c r="BG420" s="164">
        <f t="shared" si="4970"/>
        <v>0</v>
      </c>
      <c r="BH420" s="160">
        <v>46023</v>
      </c>
      <c r="BI420" s="160">
        <f t="shared" si="4971"/>
        <v>46053</v>
      </c>
      <c r="BJ420" s="164">
        <f t="shared" si="4972"/>
        <v>0</v>
      </c>
      <c r="BK420" s="160">
        <f t="shared" si="4973"/>
        <v>46054</v>
      </c>
      <c r="BL420" s="160">
        <f t="shared" si="4974"/>
        <v>46081</v>
      </c>
      <c r="BM420" s="164">
        <f t="shared" si="4975"/>
        <v>0</v>
      </c>
      <c r="BN420" s="160">
        <f t="shared" si="4976"/>
        <v>46082</v>
      </c>
      <c r="BO420" s="160">
        <f t="shared" si="4977"/>
        <v>46112</v>
      </c>
      <c r="BP420" s="164">
        <f t="shared" si="4978"/>
        <v>0</v>
      </c>
      <c r="BQ420" s="160">
        <f t="shared" si="4979"/>
        <v>46113</v>
      </c>
      <c r="BR420" s="160">
        <f t="shared" si="4980"/>
        <v>46142</v>
      </c>
      <c r="BS420" s="164">
        <f t="shared" si="4981"/>
        <v>0</v>
      </c>
      <c r="BT420" s="160">
        <f t="shared" si="4982"/>
        <v>46143</v>
      </c>
      <c r="BU420" s="160">
        <f t="shared" si="4983"/>
        <v>46173</v>
      </c>
      <c r="BV420" s="164">
        <f t="shared" si="4984"/>
        <v>0</v>
      </c>
      <c r="BW420" s="160">
        <f t="shared" si="4985"/>
        <v>46174</v>
      </c>
      <c r="BX420" s="160">
        <f t="shared" si="4986"/>
        <v>46203</v>
      </c>
      <c r="BY420" s="164">
        <f t="shared" si="4987"/>
        <v>0</v>
      </c>
      <c r="BZ420" s="160">
        <f t="shared" si="4988"/>
        <v>46204</v>
      </c>
      <c r="CA420" s="160">
        <f t="shared" si="4989"/>
        <v>46234</v>
      </c>
      <c r="CB420" s="164">
        <f t="shared" si="4990"/>
        <v>0</v>
      </c>
      <c r="CC420" s="160">
        <f t="shared" si="4991"/>
        <v>46235</v>
      </c>
      <c r="CD420" s="160">
        <f t="shared" si="4992"/>
        <v>46265</v>
      </c>
      <c r="CE420" s="164">
        <f t="shared" si="4993"/>
        <v>0</v>
      </c>
      <c r="CF420" s="160">
        <f t="shared" si="4994"/>
        <v>46266</v>
      </c>
      <c r="CG420" s="160">
        <f t="shared" si="4995"/>
        <v>46295</v>
      </c>
      <c r="CH420" s="164">
        <f t="shared" si="4996"/>
        <v>0</v>
      </c>
      <c r="CI420" s="160">
        <f t="shared" si="4997"/>
        <v>46296</v>
      </c>
      <c r="CJ420" s="160">
        <f t="shared" si="4998"/>
        <v>46326</v>
      </c>
      <c r="CK420" s="164">
        <f t="shared" si="4999"/>
        <v>0</v>
      </c>
      <c r="CL420" s="160">
        <f t="shared" si="5000"/>
        <v>46327</v>
      </c>
      <c r="CM420" s="160">
        <f t="shared" si="5001"/>
        <v>46356</v>
      </c>
      <c r="CN420" s="164">
        <f t="shared" si="5002"/>
        <v>0</v>
      </c>
      <c r="CO420" s="160">
        <f t="shared" si="5003"/>
        <v>46357</v>
      </c>
      <c r="CP420" s="160">
        <f t="shared" si="5004"/>
        <v>46387</v>
      </c>
      <c r="CQ420" s="164">
        <f t="shared" si="5005"/>
        <v>0</v>
      </c>
    </row>
    <row r="421" s="86" customFormat="1" ht="24" customHeight="1" outlineLevel="4" spans="1:95">
      <c r="A421" s="129" t="s">
        <v>2806</v>
      </c>
      <c r="B421" s="130"/>
      <c r="C421" s="130"/>
      <c r="D421" s="130"/>
      <c r="E421" s="130"/>
      <c r="F421" s="130"/>
      <c r="G421" s="131"/>
      <c r="H421" s="132"/>
      <c r="I421" s="132"/>
      <c r="J421" s="132"/>
      <c r="K421" s="132"/>
      <c r="L421" s="155"/>
      <c r="M421" s="155"/>
      <c r="N421" s="132"/>
      <c r="O421" s="132"/>
      <c r="P421" s="132"/>
      <c r="Q421" s="132"/>
      <c r="R421" s="132"/>
      <c r="S421" s="132"/>
      <c r="T421" s="132"/>
      <c r="U421" s="132"/>
      <c r="V421" s="132"/>
      <c r="W421" s="132"/>
      <c r="X421" s="132"/>
      <c r="Y421" s="132"/>
      <c r="Z421" s="132"/>
      <c r="AA421" s="132"/>
      <c r="AB421" s="132"/>
      <c r="AC421" s="132"/>
      <c r="AD421" s="132"/>
      <c r="AE421" s="132"/>
      <c r="AF421" s="132"/>
      <c r="AG421" s="132"/>
      <c r="AH421" s="132"/>
      <c r="AI421" s="132"/>
      <c r="AJ421" s="132"/>
      <c r="AK421" s="132"/>
      <c r="AL421" s="132"/>
      <c r="AM421" s="132"/>
      <c r="AN421" s="132"/>
      <c r="AO421" s="132"/>
      <c r="AP421" s="132"/>
      <c r="AQ421" s="132"/>
      <c r="AR421" s="132"/>
      <c r="AS421" s="132"/>
      <c r="AT421" s="132"/>
      <c r="AU421" s="132"/>
      <c r="AV421" s="132"/>
      <c r="AW421" s="132"/>
      <c r="AX421" s="132"/>
      <c r="AY421" s="132"/>
      <c r="AZ421" s="132"/>
      <c r="BA421" s="132"/>
      <c r="BB421" s="132"/>
      <c r="BC421" s="132"/>
      <c r="BD421" s="132"/>
      <c r="BE421" s="132"/>
      <c r="BF421" s="132"/>
      <c r="BG421" s="132"/>
      <c r="BH421" s="132"/>
      <c r="BI421" s="132"/>
      <c r="BJ421" s="132"/>
      <c r="BK421" s="132"/>
      <c r="BL421" s="132"/>
      <c r="BM421" s="132"/>
      <c r="BN421" s="132"/>
      <c r="BO421" s="132"/>
      <c r="BP421" s="132"/>
      <c r="BQ421" s="132"/>
      <c r="BR421" s="132"/>
      <c r="BS421" s="132"/>
      <c r="BT421" s="132"/>
      <c r="BU421" s="132"/>
      <c r="BV421" s="132"/>
      <c r="BW421" s="132"/>
      <c r="BX421" s="132"/>
      <c r="BY421" s="132"/>
      <c r="BZ421" s="132"/>
      <c r="CA421" s="132"/>
      <c r="CB421" s="132"/>
      <c r="CC421" s="132"/>
      <c r="CD421" s="132"/>
      <c r="CE421" s="132"/>
      <c r="CF421" s="132"/>
      <c r="CG421" s="132"/>
      <c r="CH421" s="132"/>
      <c r="CI421" s="132"/>
      <c r="CJ421" s="132"/>
      <c r="CK421" s="132"/>
      <c r="CL421" s="132"/>
      <c r="CM421" s="132"/>
      <c r="CN421" s="132"/>
      <c r="CO421" s="132"/>
      <c r="CP421" s="132"/>
      <c r="CQ421" s="132"/>
    </row>
    <row r="422" ht="24" customHeight="1" outlineLevel="2" spans="1:95">
      <c r="A422" s="48"/>
      <c r="B422" s="118" t="s">
        <v>784</v>
      </c>
      <c r="C422" s="119" t="s">
        <v>1407</v>
      </c>
      <c r="D422" s="48" t="s">
        <v>1408</v>
      </c>
      <c r="E422" s="118" t="s">
        <v>1274</v>
      </c>
      <c r="F422" s="118"/>
      <c r="G422" s="118" t="s">
        <v>1409</v>
      </c>
      <c r="H422" s="120">
        <f>X422+AA422+AD422+AG422+AJ422+AM422+AP422+AS422+AV422+AY422+BB422+BE422</f>
        <v>0</v>
      </c>
      <c r="I422" s="120">
        <f>Y422+AB422+AE422+AH422+AK422+AN422+AQ422+AT422+AW422+AZ422+BC422+BF422</f>
        <v>-293583.34516831</v>
      </c>
      <c r="J422" s="120">
        <f t="shared" si="4646"/>
        <v>293583.34516831</v>
      </c>
      <c r="K422" s="120"/>
      <c r="L422" s="151"/>
      <c r="M422" s="151"/>
      <c r="N422" s="120"/>
      <c r="O422" s="120"/>
      <c r="P422" s="120"/>
      <c r="Q422" s="120"/>
      <c r="R422" s="120"/>
      <c r="S422" s="120"/>
      <c r="T422" s="120"/>
      <c r="U422" s="120"/>
      <c r="V422" s="120"/>
      <c r="W422" s="120"/>
      <c r="X422" s="120">
        <f>VLOOKUP($C422,'1 预算编制表单'!$C:$BJ,27,FALSE)</f>
        <v>0</v>
      </c>
      <c r="Y422" s="120">
        <f>X422-Z422</f>
        <v>-4726.76323078075</v>
      </c>
      <c r="Z422" s="120">
        <f>SUM(Z423:Z427)</f>
        <v>4726.76323078075</v>
      </c>
      <c r="AA422" s="120">
        <f>VLOOKUP($C422,'1 预算编制表单'!$C:$BJ,30,FALSE)</f>
        <v>0</v>
      </c>
      <c r="AB422" s="120">
        <f>AA422-AC422</f>
        <v>-4269.33453102777</v>
      </c>
      <c r="AC422" s="120">
        <f>SUM(AC423:AC427)</f>
        <v>4269.33453102777</v>
      </c>
      <c r="AD422" s="120">
        <f>VLOOKUP($C422,'1 预算编制表单'!$C:$BJ,33,FALSE)</f>
        <v>0</v>
      </c>
      <c r="AE422" s="120">
        <f>AD422-AF422</f>
        <v>-26643.4741061123</v>
      </c>
      <c r="AF422" s="120">
        <f>SUM(AF423:AF427)</f>
        <v>26643.4741061123</v>
      </c>
      <c r="AG422" s="120">
        <f>VLOOKUP($C422,'1 预算编制表单'!$C:$BJ,36,FALSE)</f>
        <v>0</v>
      </c>
      <c r="AH422" s="120">
        <f>AG422-AI422</f>
        <v>-28184.9296900549</v>
      </c>
      <c r="AI422" s="120">
        <f>SUM(AI423:AI427)</f>
        <v>28184.9296900549</v>
      </c>
      <c r="AJ422" s="120">
        <f>VLOOKUP($C422,'1 预算编制表单'!$C:$BJ,39,FALSE)</f>
        <v>0</v>
      </c>
      <c r="AK422" s="120">
        <f>AJ422-AL422</f>
        <v>-29124.42734639</v>
      </c>
      <c r="AL422" s="120">
        <f>SUM(AL423:AL427)</f>
        <v>29124.42734639</v>
      </c>
      <c r="AM422" s="120">
        <f>VLOOKUP($C422,'1 预算编制表单'!$C:$BJ,42,FALSE)</f>
        <v>0</v>
      </c>
      <c r="AN422" s="120">
        <f>AM422-AO422</f>
        <v>-28307.2341325078</v>
      </c>
      <c r="AO422" s="120">
        <f>SUM(AO423:AO427)</f>
        <v>28307.2341325078</v>
      </c>
      <c r="AP422" s="120">
        <f>VLOOKUP($C422,'1 预算编制表单'!$C:$BJ,45,FALSE)</f>
        <v>0</v>
      </c>
      <c r="AQ422" s="120">
        <f>AP422-AR422</f>
        <v>-29033.3839460572</v>
      </c>
      <c r="AR422" s="120">
        <f>SUM(AR423:AR427)</f>
        <v>29033.3839460572</v>
      </c>
      <c r="AS422" s="120">
        <f>VLOOKUP($C422,'1 预算编制表单'!$C:$BJ,48,FALSE)</f>
        <v>0</v>
      </c>
      <c r="AT422" s="120">
        <f>AS422-AU422</f>
        <v>-29033.3839460572</v>
      </c>
      <c r="AU422" s="120">
        <f>SUM(AU423:AU427)</f>
        <v>29033.3839460572</v>
      </c>
      <c r="AV422" s="120">
        <f>VLOOKUP($C422,'1 预算编制表单'!$C:$BJ,51,FALSE)</f>
        <v>0</v>
      </c>
      <c r="AW422" s="120">
        <f>AV422-AX422</f>
        <v>-28096.8231736037</v>
      </c>
      <c r="AX422" s="120">
        <f>SUM(AX423:AX427)</f>
        <v>28096.8231736037</v>
      </c>
      <c r="AY422" s="120">
        <f>VLOOKUP($C422,'1 预算编制表单'!$C:$BJ,54,FALSE)</f>
        <v>0</v>
      </c>
      <c r="AZ422" s="120">
        <f>AY422-BA422</f>
        <v>-29033.3839460572</v>
      </c>
      <c r="BA422" s="120">
        <f>SUM(BA423:BA427)</f>
        <v>29033.3839460572</v>
      </c>
      <c r="BB422" s="120">
        <f>VLOOKUP($C422,'1 预算编制表单'!$C:$BJ,57,FALSE)</f>
        <v>0</v>
      </c>
      <c r="BC422" s="120">
        <f>BB422-BD422</f>
        <v>-28096.8231736037</v>
      </c>
      <c r="BD422" s="120">
        <f>SUM(BD423:BD427)</f>
        <v>28096.8231736037</v>
      </c>
      <c r="BE422" s="120">
        <f>VLOOKUP($C422,'1 预算编制表单'!$C:$BJ,60,FALSE)</f>
        <v>0</v>
      </c>
      <c r="BF422" s="120">
        <f>BE422-BG422</f>
        <v>-29033.3839460572</v>
      </c>
      <c r="BG422" s="120">
        <f>SUM(BG423:BG427)</f>
        <v>29033.3839460572</v>
      </c>
      <c r="BH422" s="120">
        <f>VLOOKUP($C422,'1 预算编制表单'!$C:$BJ,27,FALSE)</f>
        <v>0</v>
      </c>
      <c r="BI422" s="120">
        <f>BH422-BJ422</f>
        <v>-28309.0848806366</v>
      </c>
      <c r="BJ422" s="120">
        <f>SUM(BJ423:BJ427)</f>
        <v>28309.0848806366</v>
      </c>
      <c r="BK422" s="120">
        <f>VLOOKUP($C422,'1 预算编制表单'!$C:$BJ,30,FALSE)</f>
        <v>0</v>
      </c>
      <c r="BL422" s="120">
        <f>BK422-BM422</f>
        <v>-25569.4960212202</v>
      </c>
      <c r="BM422" s="120">
        <f>SUM(BM423:BM427)</f>
        <v>25569.4960212202</v>
      </c>
      <c r="BN422" s="120">
        <f>VLOOKUP($C422,'1 预算编制表单'!$C:$BJ,33,FALSE)</f>
        <v>0</v>
      </c>
      <c r="BO422" s="120">
        <f>BN422-BP422</f>
        <v>-28309.0848806366</v>
      </c>
      <c r="BP422" s="120">
        <f>SUM(BP423:BP427)</f>
        <v>28309.0848806366</v>
      </c>
      <c r="BQ422" s="120">
        <f>VLOOKUP($C422,'1 预算编制表单'!$C:$BJ,36,FALSE)</f>
        <v>0</v>
      </c>
      <c r="BR422" s="120">
        <f>BQ422-BS422</f>
        <v>-27395.8885941645</v>
      </c>
      <c r="BS422" s="120">
        <f>SUM(BS423:BS427)</f>
        <v>27395.8885941645</v>
      </c>
      <c r="BT422" s="120">
        <f>VLOOKUP($C422,'1 预算编制表单'!$C:$BJ,39,FALSE)</f>
        <v>0</v>
      </c>
      <c r="BU422" s="120">
        <f>BT422-BV422</f>
        <v>-28309.0848806366</v>
      </c>
      <c r="BV422" s="120">
        <f>SUM(BV423:BV427)</f>
        <v>28309.0848806366</v>
      </c>
      <c r="BW422" s="120">
        <f>VLOOKUP($C422,'1 预算编制表单'!$C:$BJ,42,FALSE)</f>
        <v>0</v>
      </c>
      <c r="BX422" s="120">
        <f>BW422-BY422</f>
        <v>-27395.8885941645</v>
      </c>
      <c r="BY422" s="120">
        <f>SUM(BY423:BY427)</f>
        <v>27395.8885941645</v>
      </c>
      <c r="BZ422" s="120">
        <f>VLOOKUP($C422,'1 预算编制表单'!$C:$BJ,45,FALSE)</f>
        <v>0</v>
      </c>
      <c r="CA422" s="120">
        <f>BZ422-CB422</f>
        <v>-28309.0848806366</v>
      </c>
      <c r="CB422" s="120">
        <f>SUM(CB423:CB427)</f>
        <v>28309.0848806366</v>
      </c>
      <c r="CC422" s="120">
        <f>VLOOKUP($C422,'1 预算编制表单'!$C:$BJ,48,FALSE)</f>
        <v>0</v>
      </c>
      <c r="CD422" s="120">
        <f>CC422-CE422</f>
        <v>-28309.0848806366</v>
      </c>
      <c r="CE422" s="120">
        <f>SUM(CE423:CE427)</f>
        <v>28309.0848806366</v>
      </c>
      <c r="CF422" s="120">
        <f>VLOOKUP($C422,'1 预算编制表单'!$C:$BJ,51,FALSE)</f>
        <v>0</v>
      </c>
      <c r="CG422" s="120">
        <f>CF422-CH422</f>
        <v>-27395.8885941645</v>
      </c>
      <c r="CH422" s="120">
        <f>SUM(CH423:CH427)</f>
        <v>27395.8885941645</v>
      </c>
      <c r="CI422" s="120">
        <f>VLOOKUP($C422,'1 预算编制表单'!$C:$BJ,54,FALSE)</f>
        <v>0</v>
      </c>
      <c r="CJ422" s="120">
        <f>CI422-CK422</f>
        <v>-28309.0848806366</v>
      </c>
      <c r="CK422" s="120">
        <f>SUM(CK423:CK427)</f>
        <v>28309.0848806366</v>
      </c>
      <c r="CL422" s="120">
        <f>VLOOKUP($C422,'1 预算编制表单'!$C:$BJ,57,FALSE)</f>
        <v>0</v>
      </c>
      <c r="CM422" s="120">
        <f>CL422-CN422</f>
        <v>-27395.8885941645</v>
      </c>
      <c r="CN422" s="120">
        <f>SUM(CN423:CN427)</f>
        <v>27395.8885941645</v>
      </c>
      <c r="CO422" s="120">
        <f>VLOOKUP($C422,'1 预算编制表单'!$C:$BJ,60,FALSE)</f>
        <v>0</v>
      </c>
      <c r="CP422" s="120">
        <f>CO422-CQ422</f>
        <v>-28309.0848806366</v>
      </c>
      <c r="CQ422" s="120">
        <f>SUM(CQ423:CQ427)</f>
        <v>28309.0848806366</v>
      </c>
    </row>
    <row r="423" s="86" customFormat="1" ht="24" customHeight="1" outlineLevel="3" spans="1:95">
      <c r="A423" s="125"/>
      <c r="B423" s="126"/>
      <c r="C423" s="127"/>
      <c r="D423" s="125"/>
      <c r="E423" s="126"/>
      <c r="F423" s="126"/>
      <c r="G423" s="126"/>
      <c r="H423" s="128"/>
      <c r="I423" s="128"/>
      <c r="J423" s="128">
        <f t="shared" si="4646"/>
        <v>5000</v>
      </c>
      <c r="K423" s="128">
        <v>1</v>
      </c>
      <c r="L423" s="153" t="s">
        <v>2828</v>
      </c>
      <c r="M423" s="154" t="str">
        <f>IFERROR(VLOOKUP($L423,'2-2 引出数据_合同数据仓库'!$B$2:$BP$10000,3,FALSE),0)</f>
        <v>深圳非住二片区迈瑞项目1栋1楼3号货台调板小板维修更换的服务合同申请</v>
      </c>
      <c r="N423" s="128"/>
      <c r="O423" s="154">
        <f>IFERROR(VLOOKUP((LEFT(VLOOKUP($L423,'2-2 引出数据_合同数据仓库'!$B$2:$BP$10000,64,FALSE),15)&amp;(RIGHT(VLOOKUP($L423,'2-2 引出数据_合同数据仓库'!$B$2:$BP$10000,64,FALSE),4)+1)),'2-2 引出数据_合同数据仓库'!$B$2:$BP$10000,3,FALSE),0)</f>
        <v>0</v>
      </c>
      <c r="P423" s="128"/>
      <c r="Q423" s="128" t="str">
        <f>IFERROR(VLOOKUP($L423,'2-2 引出数据_合同数据仓库'!$B$2:$BP$10000,28,FALSE),0)</f>
        <v>2025-05-25</v>
      </c>
      <c r="R423" s="128" t="str">
        <f>IFERROR(VLOOKUP($L423,'2-2 引出数据_合同数据仓库'!$B$2:$BP$10000,29,FALSE),0)</f>
        <v>2025-06-01</v>
      </c>
      <c r="S423" s="128" t="str">
        <f>IFERROR(VLOOKUP($L423,'2-2 引出数据_合同数据仓库'!$B$2:$BP$10000,4,FALSE),0)</f>
        <v>2025-12-31</v>
      </c>
      <c r="T423" s="128"/>
      <c r="U423" s="128">
        <f>IFERROR(VLOOKUP($L423,'2-2 引出数据_合同数据仓库'!$B$2:$BP$10000,15,FALSE),0)</f>
        <v>5000</v>
      </c>
      <c r="V423" s="128">
        <f t="shared" ref="V423:V426" si="5007">U423/(S423-R423+1)*365</f>
        <v>8528.03738317757</v>
      </c>
      <c r="W423" s="128"/>
      <c r="X423" s="160">
        <v>45658</v>
      </c>
      <c r="Y423" s="160">
        <f t="shared" ref="Y423:Y426" si="5008">X423+30</f>
        <v>45688</v>
      </c>
      <c r="Z423" s="164">
        <f t="shared" ref="Z423:Z426" si="5009">IFERROR(IF(($R423-Y423)&gt;=0,0,IF(($S423-X423)&lt;0,0,IF(AND(($S423-Y423)&gt;0,(X423-$R423)&gt;0),$V423/365*(Y423-X423+1),IF(AND(($S423-Y423)&lt;=0,(X423-$R423)&gt;0),$V423/365*($S423-X423+1),$V423/365*(Y423-$R423+1))))),0)</f>
        <v>0</v>
      </c>
      <c r="AA423" s="160">
        <f t="shared" ref="AA423:AA426" si="5010">Y423+1</f>
        <v>45689</v>
      </c>
      <c r="AB423" s="160">
        <f t="shared" ref="AB423:AB426" si="5011">AA423+27</f>
        <v>45716</v>
      </c>
      <c r="AC423" s="164">
        <f t="shared" ref="AC423:AC426" si="5012">IFERROR(IF(($R423-AB423)&gt;=0,0,IF(($S423-AA423)&lt;0,0,IF(AND(($S423-AB423)&gt;0,(AA423-$R423)&gt;0),$V423/365*(AB423-AA423+1),IF(AND(($S423-AB423)&lt;=0,(AA423-$R423)&gt;0),$V423/365*($S423-AA423+1),$V423/365*(AB423-$R423+1))))),0)</f>
        <v>0</v>
      </c>
      <c r="AD423" s="160">
        <f t="shared" ref="AD423:AD426" si="5013">AB423+1</f>
        <v>45717</v>
      </c>
      <c r="AE423" s="160">
        <f t="shared" ref="AE423:AE426" si="5014">AD423+30</f>
        <v>45747</v>
      </c>
      <c r="AF423" s="164">
        <f t="shared" ref="AF423:AF426" si="5015">IFERROR(IF(($R423-AE423)&gt;=0,0,IF(($S423-AD423)&lt;0,0,IF(AND(($S423-AE423)&gt;0,(AD423-$R423)&gt;0),$V423/365*(AE423-AD423+1),IF(AND(($S423-AE423)&lt;=0,(AD423-$R423)&gt;0),$V423/365*($S423-AD423+1),$V423/365*(AE423-$R423+1))))),0)</f>
        <v>0</v>
      </c>
      <c r="AG423" s="160">
        <f t="shared" ref="AG423:AG426" si="5016">AE423+1</f>
        <v>45748</v>
      </c>
      <c r="AH423" s="160">
        <f t="shared" ref="AH423:AH426" si="5017">AG423+29</f>
        <v>45777</v>
      </c>
      <c r="AI423" s="164">
        <f t="shared" ref="AI423:AI426" si="5018">IFERROR(IF(($R423-AH423)&gt;=0,0,IF(($S423-AG423)&lt;0,0,IF(AND(($S423-AH423)&gt;0,(AG423-$R423)&gt;0),$V423/365*(AH423-AG423+1),IF(AND(($S423-AH423)&lt;=0,(AG423-$R423)&gt;0),$V423/365*($S423-AG423+1),$V423/365*(AH423-$R423+1))))),0)</f>
        <v>0</v>
      </c>
      <c r="AJ423" s="160">
        <f t="shared" ref="AJ423:AJ426" si="5019">AH423+1</f>
        <v>45778</v>
      </c>
      <c r="AK423" s="160">
        <f t="shared" ref="AK423:AK426" si="5020">AJ423+30</f>
        <v>45808</v>
      </c>
      <c r="AL423" s="164">
        <f t="shared" ref="AL423:AL426" si="5021">IFERROR(IF(($R423-AK423)&gt;=0,0,IF(($S423-AJ423)&lt;0,0,IF(AND(($S423-AK423)&gt;0,(AJ423-$R423)&gt;0),$V423/365*(AK423-AJ423+1),IF(AND(($S423-AK423)&lt;=0,(AJ423-$R423)&gt;0),$V423/365*($S423-AJ423+1),$V423/365*(AK423-$R423+1))))),0)</f>
        <v>0</v>
      </c>
      <c r="AM423" s="160">
        <f t="shared" ref="AM423:AM426" si="5022">AK423+1</f>
        <v>45809</v>
      </c>
      <c r="AN423" s="160">
        <f t="shared" ref="AN423:AN426" si="5023">AM423+29</f>
        <v>45838</v>
      </c>
      <c r="AO423" s="164">
        <f t="shared" ref="AO423:AO426" si="5024">IFERROR(IF(($R423-AN423)&gt;=0,0,IF(($S423-AM423)&lt;0,0,IF(AND(($S423-AN423)&gt;0,(AM423-$R423)&gt;0),$V423/365*(AN423-AM423+1),IF(AND(($S423-AN423)&lt;=0,(AM423-$R423)&gt;0),$V423/365*($S423-AM423+1),$V423/365*(AN423-$R423+1))))),0)</f>
        <v>700.934579439252</v>
      </c>
      <c r="AP423" s="160">
        <f t="shared" ref="AP423:AP426" si="5025">AN423+1</f>
        <v>45839</v>
      </c>
      <c r="AQ423" s="160">
        <f t="shared" ref="AQ423:AQ426" si="5026">AP423+30</f>
        <v>45869</v>
      </c>
      <c r="AR423" s="164">
        <f t="shared" ref="AR423:AR426" si="5027">IFERROR(IF(($R423-AQ423)&gt;=0,0,IF(($S423-AP423)&lt;0,0,IF(AND(($S423-AQ423)&gt;0,(AP423-$R423)&gt;0),$V423/365*(AQ423-AP423+1),IF(AND(($S423-AQ423)&lt;=0,(AP423-$R423)&gt;0),$V423/365*($S423-AP423+1),$V423/365*(AQ423-$R423+1))))),0)</f>
        <v>724.299065420561</v>
      </c>
      <c r="AS423" s="160">
        <f t="shared" ref="AS423:AS426" si="5028">AQ423+1</f>
        <v>45870</v>
      </c>
      <c r="AT423" s="160">
        <f t="shared" ref="AT423:AT426" si="5029">AS423+30</f>
        <v>45900</v>
      </c>
      <c r="AU423" s="164">
        <f t="shared" ref="AU423:AU426" si="5030">IFERROR(IF(($R423-AT423)&gt;=0,0,IF(($S423-AS423)&lt;0,0,IF(AND(($S423-AT423)&gt;0,(AS423-$R423)&gt;0),$V423/365*(AT423-AS423+1),IF(AND(($S423-AT423)&lt;=0,(AS423-$R423)&gt;0),$V423/365*($S423-AS423+1),$V423/365*(AT423-$R423+1))))),0)</f>
        <v>724.299065420561</v>
      </c>
      <c r="AV423" s="160">
        <f t="shared" ref="AV423:AV426" si="5031">AT423+1</f>
        <v>45901</v>
      </c>
      <c r="AW423" s="160">
        <f t="shared" ref="AW423:AW426" si="5032">AV423+29</f>
        <v>45930</v>
      </c>
      <c r="AX423" s="164">
        <f t="shared" ref="AX423:AX426" si="5033">IFERROR(IF(($R423-AW423)&gt;=0,0,IF(($S423-AV423)&lt;0,0,IF(AND(($S423-AW423)&gt;0,(AV423-$R423)&gt;0),$V423/365*(AW423-AV423+1),IF(AND(($S423-AW423)&lt;=0,(AV423-$R423)&gt;0),$V423/365*($S423-AV423+1),$V423/365*(AW423-$R423+1))))),0)</f>
        <v>700.934579439252</v>
      </c>
      <c r="AY423" s="160">
        <f t="shared" ref="AY423:AY426" si="5034">AW423+1</f>
        <v>45931</v>
      </c>
      <c r="AZ423" s="160">
        <f t="shared" ref="AZ423:AZ426" si="5035">AY423+30</f>
        <v>45961</v>
      </c>
      <c r="BA423" s="164">
        <f t="shared" ref="BA423:BA426" si="5036">IFERROR(IF(($R423-AZ423)&gt;=0,0,IF(($S423-AY423)&lt;0,0,IF(AND(($S423-AZ423)&gt;0,(AY423-$R423)&gt;0),$V423/365*(AZ423-AY423+1),IF(AND(($S423-AZ423)&lt;=0,(AY423-$R423)&gt;0),$V423/365*($S423-AY423+1),$V423/365*(AZ423-$R423+1))))),0)</f>
        <v>724.299065420561</v>
      </c>
      <c r="BB423" s="160">
        <f t="shared" ref="BB423:BB426" si="5037">AZ423+1</f>
        <v>45962</v>
      </c>
      <c r="BC423" s="160">
        <f t="shared" ref="BC423:BC426" si="5038">BB423+29</f>
        <v>45991</v>
      </c>
      <c r="BD423" s="164">
        <f t="shared" ref="BD423:BD426" si="5039">IFERROR(IF(($R423-BC423)&gt;=0,0,IF(($S423-BB423)&lt;0,0,IF(AND(($S423-BC423)&gt;0,(BB423-$R423)&gt;0),$V423/365*(BC423-BB423+1),IF(AND(($S423-BC423)&lt;=0,(BB423-$R423)&gt;0),$V423/365*($S423-BB423+1),$V423/365*(BC423-$R423+1))))),0)</f>
        <v>700.934579439252</v>
      </c>
      <c r="BE423" s="160">
        <f t="shared" ref="BE423:BE426" si="5040">BC423+1</f>
        <v>45992</v>
      </c>
      <c r="BF423" s="160">
        <f t="shared" ref="BF423:BF426" si="5041">BE423+30</f>
        <v>46022</v>
      </c>
      <c r="BG423" s="164">
        <f t="shared" ref="BG423:BG426" si="5042">IFERROR(IF(($R423-BF423)&gt;=0,0,IF(($S423-BE423)&lt;0,0,IF(AND(($S423-BF423)&gt;0,(BE423-$R423)&gt;0),$V423/365*(BF423-BE423+1),IF(AND(($S423-BF423)&lt;=0,(BE423-$R423)&gt;0),$V423/365*($S423-BE423+1),$V423/365*(BF423-$R423+1))))),0)</f>
        <v>724.299065420561</v>
      </c>
      <c r="BH423" s="160">
        <v>46023</v>
      </c>
      <c r="BI423" s="160">
        <f t="shared" ref="BI423:BI426" si="5043">BH423+30</f>
        <v>46053</v>
      </c>
      <c r="BJ423" s="164">
        <f t="shared" ref="BJ423:BJ426" si="5044">IFERROR(IF(($R423-BI423)&gt;=0,0,IF(($S423-BH423)&lt;0,0,IF(AND(($S423-BI423)&gt;0,(BH423-$R423)&gt;0),$V423/365*(BI423-BH423+1),IF(AND(($S423-BI423)&lt;=0,(BH423-$R423)&gt;0),$V423/365*($S423-BH423+1),$V423/365*(BI423-$R423+1))))),0)</f>
        <v>0</v>
      </c>
      <c r="BK423" s="160">
        <f t="shared" ref="BK423:BK426" si="5045">BI423+1</f>
        <v>46054</v>
      </c>
      <c r="BL423" s="160">
        <f t="shared" ref="BL423:BL426" si="5046">BK423+27</f>
        <v>46081</v>
      </c>
      <c r="BM423" s="164">
        <f t="shared" ref="BM423:BM426" si="5047">IFERROR(IF(($R423-BL423)&gt;=0,0,IF(($S423-BK423)&lt;0,0,IF(AND(($S423-BL423)&gt;0,(BK423-$R423)&gt;0),$V423/365*(BL423-BK423+1),IF(AND(($S423-BL423)&lt;=0,(BK423-$R423)&gt;0),$V423/365*($S423-BK423+1),$V423/365*(BL423-$R423+1))))),0)</f>
        <v>0</v>
      </c>
      <c r="BN423" s="160">
        <f t="shared" ref="BN423:BN426" si="5048">BL423+1</f>
        <v>46082</v>
      </c>
      <c r="BO423" s="160">
        <f t="shared" ref="BO423:BO426" si="5049">BN423+30</f>
        <v>46112</v>
      </c>
      <c r="BP423" s="164">
        <f t="shared" ref="BP423:BP426" si="5050">IFERROR(IF(($R423-BO423)&gt;=0,0,IF(($S423-BN423)&lt;0,0,IF(AND(($S423-BO423)&gt;0,(BN423-$R423)&gt;0),$V423/365*(BO423-BN423+1),IF(AND(($S423-BO423)&lt;=0,(BN423-$R423)&gt;0),$V423/365*($S423-BN423+1),$V423/365*(BO423-$R423+1))))),0)</f>
        <v>0</v>
      </c>
      <c r="BQ423" s="160">
        <f t="shared" ref="BQ423:BQ426" si="5051">BO423+1</f>
        <v>46113</v>
      </c>
      <c r="BR423" s="160">
        <f t="shared" ref="BR423:BR426" si="5052">BQ423+29</f>
        <v>46142</v>
      </c>
      <c r="BS423" s="164">
        <f t="shared" ref="BS423:BS426" si="5053">IFERROR(IF(($R423-BR423)&gt;=0,0,IF(($S423-BQ423)&lt;0,0,IF(AND(($S423-BR423)&gt;0,(BQ423-$R423)&gt;0),$V423/365*(BR423-BQ423+1),IF(AND(($S423-BR423)&lt;=0,(BQ423-$R423)&gt;0),$V423/365*($S423-BQ423+1),$V423/365*(BR423-$R423+1))))),0)</f>
        <v>0</v>
      </c>
      <c r="BT423" s="160">
        <f t="shared" ref="BT423:BT426" si="5054">BR423+1</f>
        <v>46143</v>
      </c>
      <c r="BU423" s="160">
        <f t="shared" ref="BU423:BU426" si="5055">BT423+30</f>
        <v>46173</v>
      </c>
      <c r="BV423" s="164">
        <f t="shared" ref="BV423:BV426" si="5056">IFERROR(IF(($R423-BU423)&gt;=0,0,IF(($S423-BT423)&lt;0,0,IF(AND(($S423-BU423)&gt;0,(BT423-$R423)&gt;0),$V423/365*(BU423-BT423+1),IF(AND(($S423-BU423)&lt;=0,(BT423-$R423)&gt;0),$V423/365*($S423-BT423+1),$V423/365*(BU423-$R423+1))))),0)</f>
        <v>0</v>
      </c>
      <c r="BW423" s="160">
        <f t="shared" ref="BW423:BW426" si="5057">BU423+1</f>
        <v>46174</v>
      </c>
      <c r="BX423" s="160">
        <f t="shared" ref="BX423:BX426" si="5058">BW423+29</f>
        <v>46203</v>
      </c>
      <c r="BY423" s="164">
        <f t="shared" ref="BY423:BY426" si="5059">IFERROR(IF(($R423-BX423)&gt;=0,0,IF(($S423-BW423)&lt;0,0,IF(AND(($S423-BX423)&gt;0,(BW423-$R423)&gt;0),$V423/365*(BX423-BW423+1),IF(AND(($S423-BX423)&lt;=0,(BW423-$R423)&gt;0),$V423/365*($S423-BW423+1),$V423/365*(BX423-$R423+1))))),0)</f>
        <v>0</v>
      </c>
      <c r="BZ423" s="160">
        <f t="shared" ref="BZ423:BZ426" si="5060">BX423+1</f>
        <v>46204</v>
      </c>
      <c r="CA423" s="160">
        <f t="shared" ref="CA423:CA426" si="5061">BZ423+30</f>
        <v>46234</v>
      </c>
      <c r="CB423" s="164">
        <f t="shared" ref="CB423:CB426" si="5062">IFERROR(IF(($R423-CA423)&gt;=0,0,IF(($S423-BZ423)&lt;0,0,IF(AND(($S423-CA423)&gt;0,(BZ423-$R423)&gt;0),$V423/365*(CA423-BZ423+1),IF(AND(($S423-CA423)&lt;=0,(BZ423-$R423)&gt;0),$V423/365*($S423-BZ423+1),$V423/365*(CA423-$R423+1))))),0)</f>
        <v>0</v>
      </c>
      <c r="CC423" s="160">
        <f t="shared" ref="CC423:CC426" si="5063">CA423+1</f>
        <v>46235</v>
      </c>
      <c r="CD423" s="160">
        <f t="shared" ref="CD423:CD426" si="5064">CC423+30</f>
        <v>46265</v>
      </c>
      <c r="CE423" s="164">
        <f t="shared" ref="CE423:CE426" si="5065">IFERROR(IF(($R423-CD423)&gt;=0,0,IF(($S423-CC423)&lt;0,0,IF(AND(($S423-CD423)&gt;0,(CC423-$R423)&gt;0),$V423/365*(CD423-CC423+1),IF(AND(($S423-CD423)&lt;=0,(CC423-$R423)&gt;0),$V423/365*($S423-CC423+1),$V423/365*(CD423-$R423+1))))),0)</f>
        <v>0</v>
      </c>
      <c r="CF423" s="160">
        <f t="shared" ref="CF423:CF426" si="5066">CD423+1</f>
        <v>46266</v>
      </c>
      <c r="CG423" s="160">
        <f t="shared" ref="CG423:CG426" si="5067">CF423+29</f>
        <v>46295</v>
      </c>
      <c r="CH423" s="164">
        <f t="shared" ref="CH423:CH426" si="5068">IFERROR(IF(($R423-CG423)&gt;=0,0,IF(($S423-CF423)&lt;0,0,IF(AND(($S423-CG423)&gt;0,(CF423-$R423)&gt;0),$V423/365*(CG423-CF423+1),IF(AND(($S423-CG423)&lt;=0,(CF423-$R423)&gt;0),$V423/365*($S423-CF423+1),$V423/365*(CG423-$R423+1))))),0)</f>
        <v>0</v>
      </c>
      <c r="CI423" s="160">
        <f t="shared" ref="CI423:CI426" si="5069">CG423+1</f>
        <v>46296</v>
      </c>
      <c r="CJ423" s="160">
        <f t="shared" ref="CJ423:CJ426" si="5070">CI423+30</f>
        <v>46326</v>
      </c>
      <c r="CK423" s="164">
        <f t="shared" ref="CK423:CK426" si="5071">IFERROR(IF(($R423-CJ423)&gt;=0,0,IF(($S423-CI423)&lt;0,0,IF(AND(($S423-CJ423)&gt;0,(CI423-$R423)&gt;0),$V423/365*(CJ423-CI423+1),IF(AND(($S423-CJ423)&lt;=0,(CI423-$R423)&gt;0),$V423/365*($S423-CI423+1),$V423/365*(CJ423-$R423+1))))),0)</f>
        <v>0</v>
      </c>
      <c r="CL423" s="160">
        <f t="shared" ref="CL423:CL426" si="5072">CJ423+1</f>
        <v>46327</v>
      </c>
      <c r="CM423" s="160">
        <f t="shared" ref="CM423:CM426" si="5073">CL423+29</f>
        <v>46356</v>
      </c>
      <c r="CN423" s="164">
        <f t="shared" ref="CN423:CN426" si="5074">IFERROR(IF(($R423-CM423)&gt;=0,0,IF(($S423-CL423)&lt;0,0,IF(AND(($S423-CM423)&gt;0,(CL423-$R423)&gt;0),$V423/365*(CM423-CL423+1),IF(AND(($S423-CM423)&lt;=0,(CL423-$R423)&gt;0),$V423/365*($S423-CL423+1),$V423/365*(CM423-$R423+1))))),0)</f>
        <v>0</v>
      </c>
      <c r="CO423" s="160">
        <f t="shared" ref="CO423:CO426" si="5075">CM423+1</f>
        <v>46357</v>
      </c>
      <c r="CP423" s="160">
        <f t="shared" ref="CP423:CP426" si="5076">CO423+30</f>
        <v>46387</v>
      </c>
      <c r="CQ423" s="164">
        <f t="shared" ref="CQ423:CQ426" si="5077">IFERROR(IF(($R423-CP423)&gt;=0,0,IF(($S423-CO423)&lt;0,0,IF(AND(($S423-CP423)&gt;0,(CO423-$R423)&gt;0),$V423/365*(CP423-CO423+1),IF(AND(($S423-CP423)&lt;=0,(CO423-$R423)&gt;0),$V423/365*($S423-CO423+1),$V423/365*(CP423-$R423+1))))),0)</f>
        <v>0</v>
      </c>
    </row>
    <row r="424" s="86" customFormat="1" ht="24" customHeight="1" outlineLevel="3" spans="1:95">
      <c r="A424" s="125"/>
      <c r="B424" s="126"/>
      <c r="C424" s="127"/>
      <c r="D424" s="125"/>
      <c r="E424" s="126"/>
      <c r="F424" s="126"/>
      <c r="G424" s="126"/>
      <c r="H424" s="128"/>
      <c r="I424" s="128"/>
      <c r="J424" s="128">
        <f t="shared" si="4646"/>
        <v>273045.689655172</v>
      </c>
      <c r="K424" s="128">
        <f t="shared" ref="K424:K426" si="5078">K423+1</f>
        <v>2</v>
      </c>
      <c r="L424" s="153" t="s">
        <v>2829</v>
      </c>
      <c r="M424" s="154" t="str">
        <f>IFERROR(VLOOKUP($L424,'2-2 引出数据_合同数据仓库'!$B$2:$BP$10000,3,FALSE),0)</f>
        <v>关于深圳非住二片区迈瑞项目园区饮水机维保维修专项工程外包服务直委的合同评审盖章申请</v>
      </c>
      <c r="N424" s="128"/>
      <c r="O424" s="154">
        <f>IFERROR(VLOOKUP((LEFT(VLOOKUP($L424,'2-2 引出数据_合同数据仓库'!$B$2:$BP$10000,64,FALSE),15)&amp;(RIGHT(VLOOKUP($L424,'2-2 引出数据_合同数据仓库'!$B$2:$BP$10000,64,FALSE),4)+1)),'2-2 引出数据_合同数据仓库'!$B$2:$BP$10000,3,FALSE),0)</f>
        <v>0</v>
      </c>
      <c r="P424" s="128"/>
      <c r="Q424" s="128" t="str">
        <f>IFERROR(VLOOKUP($L424,'2-2 引出数据_合同数据仓库'!$B$2:$BP$10000,28,FALSE),0)</f>
        <v>2025-03-05</v>
      </c>
      <c r="R424" s="128" t="str">
        <f>IFERROR(VLOOKUP($L424,'2-2 引出数据_合同数据仓库'!$B$2:$BP$10000,29,FALSE),0)</f>
        <v>2025-03-08</v>
      </c>
      <c r="S424" s="128" t="str">
        <f>IFERROR(VLOOKUP($L424,'2-2 引出数据_合同数据仓库'!$B$2:$BP$10000,4,FALSE),0)</f>
        <v>2027-03-31</v>
      </c>
      <c r="T424" s="128"/>
      <c r="U424" s="128">
        <f>IFERROR(VLOOKUP($L424,'2-2 引出数据_合同数据仓库'!$B$2:$BP$10000,15,FALSE),0)</f>
        <v>688550</v>
      </c>
      <c r="V424" s="128">
        <f t="shared" si="5007"/>
        <v>333316.644562334</v>
      </c>
      <c r="W424" s="128"/>
      <c r="X424" s="160">
        <v>45658</v>
      </c>
      <c r="Y424" s="160">
        <f t="shared" si="5008"/>
        <v>45688</v>
      </c>
      <c r="Z424" s="164">
        <f t="shared" si="5009"/>
        <v>0</v>
      </c>
      <c r="AA424" s="160">
        <f t="shared" si="5010"/>
        <v>45689</v>
      </c>
      <c r="AB424" s="160">
        <f t="shared" si="5011"/>
        <v>45716</v>
      </c>
      <c r="AC424" s="164">
        <f t="shared" si="5012"/>
        <v>0</v>
      </c>
      <c r="AD424" s="160">
        <f t="shared" si="5013"/>
        <v>45717</v>
      </c>
      <c r="AE424" s="160">
        <f t="shared" si="5014"/>
        <v>45747</v>
      </c>
      <c r="AF424" s="164">
        <f t="shared" si="5015"/>
        <v>21916.7108753316</v>
      </c>
      <c r="AG424" s="160">
        <f t="shared" si="5016"/>
        <v>45748</v>
      </c>
      <c r="AH424" s="160">
        <f t="shared" si="5017"/>
        <v>45777</v>
      </c>
      <c r="AI424" s="164">
        <f t="shared" si="5018"/>
        <v>27395.8885941645</v>
      </c>
      <c r="AJ424" s="160">
        <f t="shared" si="5019"/>
        <v>45778</v>
      </c>
      <c r="AK424" s="160">
        <f t="shared" si="5020"/>
        <v>45808</v>
      </c>
      <c r="AL424" s="164">
        <f t="shared" si="5021"/>
        <v>28309.0848806366</v>
      </c>
      <c r="AM424" s="160">
        <f t="shared" si="5022"/>
        <v>45809</v>
      </c>
      <c r="AN424" s="160">
        <f t="shared" si="5023"/>
        <v>45838</v>
      </c>
      <c r="AO424" s="164">
        <f t="shared" si="5024"/>
        <v>27395.8885941645</v>
      </c>
      <c r="AP424" s="160">
        <f t="shared" si="5025"/>
        <v>45839</v>
      </c>
      <c r="AQ424" s="160">
        <f t="shared" si="5026"/>
        <v>45869</v>
      </c>
      <c r="AR424" s="164">
        <f t="shared" si="5027"/>
        <v>28309.0848806366</v>
      </c>
      <c r="AS424" s="160">
        <f t="shared" si="5028"/>
        <v>45870</v>
      </c>
      <c r="AT424" s="160">
        <f t="shared" si="5029"/>
        <v>45900</v>
      </c>
      <c r="AU424" s="164">
        <f t="shared" si="5030"/>
        <v>28309.0848806366</v>
      </c>
      <c r="AV424" s="160">
        <f t="shared" si="5031"/>
        <v>45901</v>
      </c>
      <c r="AW424" s="160">
        <f t="shared" si="5032"/>
        <v>45930</v>
      </c>
      <c r="AX424" s="164">
        <f t="shared" si="5033"/>
        <v>27395.8885941645</v>
      </c>
      <c r="AY424" s="160">
        <f t="shared" si="5034"/>
        <v>45931</v>
      </c>
      <c r="AZ424" s="160">
        <f t="shared" si="5035"/>
        <v>45961</v>
      </c>
      <c r="BA424" s="164">
        <f t="shared" si="5036"/>
        <v>28309.0848806366</v>
      </c>
      <c r="BB424" s="160">
        <f t="shared" si="5037"/>
        <v>45962</v>
      </c>
      <c r="BC424" s="160">
        <f t="shared" si="5038"/>
        <v>45991</v>
      </c>
      <c r="BD424" s="164">
        <f t="shared" si="5039"/>
        <v>27395.8885941645</v>
      </c>
      <c r="BE424" s="160">
        <f t="shared" si="5040"/>
        <v>45992</v>
      </c>
      <c r="BF424" s="160">
        <f t="shared" si="5041"/>
        <v>46022</v>
      </c>
      <c r="BG424" s="164">
        <f t="shared" si="5042"/>
        <v>28309.0848806366</v>
      </c>
      <c r="BH424" s="160">
        <v>46023</v>
      </c>
      <c r="BI424" s="160">
        <f t="shared" si="5043"/>
        <v>46053</v>
      </c>
      <c r="BJ424" s="164">
        <f t="shared" si="5044"/>
        <v>28309.0848806366</v>
      </c>
      <c r="BK424" s="160">
        <f t="shared" si="5045"/>
        <v>46054</v>
      </c>
      <c r="BL424" s="160">
        <f t="shared" si="5046"/>
        <v>46081</v>
      </c>
      <c r="BM424" s="164">
        <f t="shared" si="5047"/>
        <v>25569.4960212202</v>
      </c>
      <c r="BN424" s="160">
        <f t="shared" si="5048"/>
        <v>46082</v>
      </c>
      <c r="BO424" s="160">
        <f t="shared" si="5049"/>
        <v>46112</v>
      </c>
      <c r="BP424" s="164">
        <f t="shared" si="5050"/>
        <v>28309.0848806366</v>
      </c>
      <c r="BQ424" s="160">
        <f t="shared" si="5051"/>
        <v>46113</v>
      </c>
      <c r="BR424" s="160">
        <f t="shared" si="5052"/>
        <v>46142</v>
      </c>
      <c r="BS424" s="164">
        <f t="shared" si="5053"/>
        <v>27395.8885941645</v>
      </c>
      <c r="BT424" s="160">
        <f t="shared" si="5054"/>
        <v>46143</v>
      </c>
      <c r="BU424" s="160">
        <f t="shared" si="5055"/>
        <v>46173</v>
      </c>
      <c r="BV424" s="164">
        <f t="shared" si="5056"/>
        <v>28309.0848806366</v>
      </c>
      <c r="BW424" s="160">
        <f t="shared" si="5057"/>
        <v>46174</v>
      </c>
      <c r="BX424" s="160">
        <f t="shared" si="5058"/>
        <v>46203</v>
      </c>
      <c r="BY424" s="164">
        <f t="shared" si="5059"/>
        <v>27395.8885941645</v>
      </c>
      <c r="BZ424" s="160">
        <f t="shared" si="5060"/>
        <v>46204</v>
      </c>
      <c r="CA424" s="160">
        <f t="shared" si="5061"/>
        <v>46234</v>
      </c>
      <c r="CB424" s="164">
        <f t="shared" si="5062"/>
        <v>28309.0848806366</v>
      </c>
      <c r="CC424" s="160">
        <f t="shared" si="5063"/>
        <v>46235</v>
      </c>
      <c r="CD424" s="160">
        <f t="shared" si="5064"/>
        <v>46265</v>
      </c>
      <c r="CE424" s="164">
        <f t="shared" si="5065"/>
        <v>28309.0848806366</v>
      </c>
      <c r="CF424" s="160">
        <f t="shared" si="5066"/>
        <v>46266</v>
      </c>
      <c r="CG424" s="160">
        <f t="shared" si="5067"/>
        <v>46295</v>
      </c>
      <c r="CH424" s="164">
        <f t="shared" si="5068"/>
        <v>27395.8885941645</v>
      </c>
      <c r="CI424" s="160">
        <f t="shared" si="5069"/>
        <v>46296</v>
      </c>
      <c r="CJ424" s="160">
        <f t="shared" si="5070"/>
        <v>46326</v>
      </c>
      <c r="CK424" s="164">
        <f t="shared" si="5071"/>
        <v>28309.0848806366</v>
      </c>
      <c r="CL424" s="160">
        <f t="shared" si="5072"/>
        <v>46327</v>
      </c>
      <c r="CM424" s="160">
        <f t="shared" si="5073"/>
        <v>46356</v>
      </c>
      <c r="CN424" s="164">
        <f t="shared" si="5074"/>
        <v>27395.8885941645</v>
      </c>
      <c r="CO424" s="160">
        <f t="shared" si="5075"/>
        <v>46357</v>
      </c>
      <c r="CP424" s="160">
        <f t="shared" si="5076"/>
        <v>46387</v>
      </c>
      <c r="CQ424" s="164">
        <f t="shared" si="5077"/>
        <v>28309.0848806366</v>
      </c>
    </row>
    <row r="425" s="86" customFormat="1" ht="24" customHeight="1" outlineLevel="3" spans="1:95">
      <c r="A425" s="125"/>
      <c r="B425" s="126"/>
      <c r="C425" s="127"/>
      <c r="D425" s="125"/>
      <c r="E425" s="126"/>
      <c r="F425" s="126"/>
      <c r="G425" s="126"/>
      <c r="H425" s="128"/>
      <c r="I425" s="128"/>
      <c r="J425" s="128">
        <f t="shared" si="4646"/>
        <v>4181.91780821918</v>
      </c>
      <c r="K425" s="128">
        <f t="shared" si="5078"/>
        <v>3</v>
      </c>
      <c r="L425" s="153" t="s">
        <v>2830</v>
      </c>
      <c r="M425" s="154" t="str">
        <f>IFERROR(VLOOKUP($L425,'2-2 引出数据_合同数据仓库'!$B$2:$BP$10000,3,FALSE),0)</f>
        <v>关于迈瑞光明园区2024年工作场所职业病危害检测的合同续签评审盖章申请</v>
      </c>
      <c r="N425" s="128"/>
      <c r="O425" s="154">
        <f>IFERROR(VLOOKUP((LEFT(VLOOKUP($L425,'2-2 引出数据_合同数据仓库'!$B$2:$BP$10000,64,FALSE),15)&amp;(RIGHT(VLOOKUP($L425,'2-2 引出数据_合同数据仓库'!$B$2:$BP$10000,64,FALSE),4)+1)),'2-2 引出数据_合同数据仓库'!$B$2:$BP$10000,3,FALSE),0)</f>
        <v>0</v>
      </c>
      <c r="P425" s="128"/>
      <c r="Q425" s="128" t="str">
        <f>IFERROR(VLOOKUP($L425,'2-2 引出数据_合同数据仓库'!$B$2:$BP$10000,28,FALSE),0)</f>
        <v>2024-05-11</v>
      </c>
      <c r="R425" s="128" t="str">
        <f>IFERROR(VLOOKUP($L425,'2-2 引出数据_合同数据仓库'!$B$2:$BP$10000,29,FALSE),0)</f>
        <v>2024-06-09</v>
      </c>
      <c r="S425" s="128" t="str">
        <f>IFERROR(VLOOKUP($L425,'2-2 引出数据_合同数据仓库'!$B$2:$BP$10000,4,FALSE),0)</f>
        <v>2025-06-08</v>
      </c>
      <c r="T425" s="128"/>
      <c r="U425" s="128">
        <f>IFERROR(VLOOKUP($L425,'2-2 引出数据_合同数据仓库'!$B$2:$BP$10000,15,FALSE),0)</f>
        <v>9600</v>
      </c>
      <c r="V425" s="128">
        <f t="shared" si="5007"/>
        <v>9600</v>
      </c>
      <c r="W425" s="128"/>
      <c r="X425" s="160">
        <v>45658</v>
      </c>
      <c r="Y425" s="160">
        <f t="shared" si="5008"/>
        <v>45688</v>
      </c>
      <c r="Z425" s="164">
        <f t="shared" si="5009"/>
        <v>815.342465753425</v>
      </c>
      <c r="AA425" s="160">
        <f t="shared" si="5010"/>
        <v>45689</v>
      </c>
      <c r="AB425" s="160">
        <f t="shared" si="5011"/>
        <v>45716</v>
      </c>
      <c r="AC425" s="164">
        <f t="shared" si="5012"/>
        <v>736.438356164384</v>
      </c>
      <c r="AD425" s="160">
        <f t="shared" si="5013"/>
        <v>45717</v>
      </c>
      <c r="AE425" s="160">
        <f t="shared" si="5014"/>
        <v>45747</v>
      </c>
      <c r="AF425" s="164">
        <f t="shared" si="5015"/>
        <v>815.342465753425</v>
      </c>
      <c r="AG425" s="160">
        <f t="shared" si="5016"/>
        <v>45748</v>
      </c>
      <c r="AH425" s="160">
        <f t="shared" si="5017"/>
        <v>45777</v>
      </c>
      <c r="AI425" s="164">
        <f t="shared" si="5018"/>
        <v>789.041095890411</v>
      </c>
      <c r="AJ425" s="160">
        <f t="shared" si="5019"/>
        <v>45778</v>
      </c>
      <c r="AK425" s="160">
        <f t="shared" si="5020"/>
        <v>45808</v>
      </c>
      <c r="AL425" s="164">
        <f t="shared" si="5021"/>
        <v>815.342465753425</v>
      </c>
      <c r="AM425" s="160">
        <f t="shared" si="5022"/>
        <v>45809</v>
      </c>
      <c r="AN425" s="160">
        <f t="shared" si="5023"/>
        <v>45838</v>
      </c>
      <c r="AO425" s="164">
        <f t="shared" si="5024"/>
        <v>210.41095890411</v>
      </c>
      <c r="AP425" s="160">
        <f t="shared" si="5025"/>
        <v>45839</v>
      </c>
      <c r="AQ425" s="160">
        <f t="shared" si="5026"/>
        <v>45869</v>
      </c>
      <c r="AR425" s="164">
        <f t="shared" si="5027"/>
        <v>0</v>
      </c>
      <c r="AS425" s="160">
        <f t="shared" si="5028"/>
        <v>45870</v>
      </c>
      <c r="AT425" s="160">
        <f t="shared" si="5029"/>
        <v>45900</v>
      </c>
      <c r="AU425" s="164">
        <f t="shared" si="5030"/>
        <v>0</v>
      </c>
      <c r="AV425" s="160">
        <f t="shared" si="5031"/>
        <v>45901</v>
      </c>
      <c r="AW425" s="160">
        <f t="shared" si="5032"/>
        <v>45930</v>
      </c>
      <c r="AX425" s="164">
        <f t="shared" si="5033"/>
        <v>0</v>
      </c>
      <c r="AY425" s="160">
        <f t="shared" si="5034"/>
        <v>45931</v>
      </c>
      <c r="AZ425" s="160">
        <f t="shared" si="5035"/>
        <v>45961</v>
      </c>
      <c r="BA425" s="164">
        <f t="shared" si="5036"/>
        <v>0</v>
      </c>
      <c r="BB425" s="160">
        <f t="shared" si="5037"/>
        <v>45962</v>
      </c>
      <c r="BC425" s="160">
        <f t="shared" si="5038"/>
        <v>45991</v>
      </c>
      <c r="BD425" s="164">
        <f t="shared" si="5039"/>
        <v>0</v>
      </c>
      <c r="BE425" s="160">
        <f t="shared" si="5040"/>
        <v>45992</v>
      </c>
      <c r="BF425" s="160">
        <f t="shared" si="5041"/>
        <v>46022</v>
      </c>
      <c r="BG425" s="164">
        <f t="shared" si="5042"/>
        <v>0</v>
      </c>
      <c r="BH425" s="160">
        <v>46023</v>
      </c>
      <c r="BI425" s="160">
        <f t="shared" si="5043"/>
        <v>46053</v>
      </c>
      <c r="BJ425" s="164">
        <f t="shared" si="5044"/>
        <v>0</v>
      </c>
      <c r="BK425" s="160">
        <f t="shared" si="5045"/>
        <v>46054</v>
      </c>
      <c r="BL425" s="160">
        <f t="shared" si="5046"/>
        <v>46081</v>
      </c>
      <c r="BM425" s="164">
        <f t="shared" si="5047"/>
        <v>0</v>
      </c>
      <c r="BN425" s="160">
        <f t="shared" si="5048"/>
        <v>46082</v>
      </c>
      <c r="BO425" s="160">
        <f t="shared" si="5049"/>
        <v>46112</v>
      </c>
      <c r="BP425" s="164">
        <f t="shared" si="5050"/>
        <v>0</v>
      </c>
      <c r="BQ425" s="160">
        <f t="shared" si="5051"/>
        <v>46113</v>
      </c>
      <c r="BR425" s="160">
        <f t="shared" si="5052"/>
        <v>46142</v>
      </c>
      <c r="BS425" s="164">
        <f t="shared" si="5053"/>
        <v>0</v>
      </c>
      <c r="BT425" s="160">
        <f t="shared" si="5054"/>
        <v>46143</v>
      </c>
      <c r="BU425" s="160">
        <f t="shared" si="5055"/>
        <v>46173</v>
      </c>
      <c r="BV425" s="164">
        <f t="shared" si="5056"/>
        <v>0</v>
      </c>
      <c r="BW425" s="160">
        <f t="shared" si="5057"/>
        <v>46174</v>
      </c>
      <c r="BX425" s="160">
        <f t="shared" si="5058"/>
        <v>46203</v>
      </c>
      <c r="BY425" s="164">
        <f t="shared" si="5059"/>
        <v>0</v>
      </c>
      <c r="BZ425" s="160">
        <f t="shared" si="5060"/>
        <v>46204</v>
      </c>
      <c r="CA425" s="160">
        <f t="shared" si="5061"/>
        <v>46234</v>
      </c>
      <c r="CB425" s="164">
        <f t="shared" si="5062"/>
        <v>0</v>
      </c>
      <c r="CC425" s="160">
        <f t="shared" si="5063"/>
        <v>46235</v>
      </c>
      <c r="CD425" s="160">
        <f t="shared" si="5064"/>
        <v>46265</v>
      </c>
      <c r="CE425" s="164">
        <f t="shared" si="5065"/>
        <v>0</v>
      </c>
      <c r="CF425" s="160">
        <f t="shared" si="5066"/>
        <v>46266</v>
      </c>
      <c r="CG425" s="160">
        <f t="shared" si="5067"/>
        <v>46295</v>
      </c>
      <c r="CH425" s="164">
        <f t="shared" si="5068"/>
        <v>0</v>
      </c>
      <c r="CI425" s="160">
        <f t="shared" si="5069"/>
        <v>46296</v>
      </c>
      <c r="CJ425" s="160">
        <f t="shared" si="5070"/>
        <v>46326</v>
      </c>
      <c r="CK425" s="164">
        <f t="shared" si="5071"/>
        <v>0</v>
      </c>
      <c r="CL425" s="160">
        <f t="shared" si="5072"/>
        <v>46327</v>
      </c>
      <c r="CM425" s="160">
        <f t="shared" si="5073"/>
        <v>46356</v>
      </c>
      <c r="CN425" s="164">
        <f t="shared" si="5074"/>
        <v>0</v>
      </c>
      <c r="CO425" s="160">
        <f t="shared" si="5075"/>
        <v>46357</v>
      </c>
      <c r="CP425" s="160">
        <f t="shared" si="5076"/>
        <v>46387</v>
      </c>
      <c r="CQ425" s="164">
        <f t="shared" si="5077"/>
        <v>0</v>
      </c>
    </row>
    <row r="426" s="86" customFormat="1" ht="24" customHeight="1" outlineLevel="3" spans="1:95">
      <c r="A426" s="125"/>
      <c r="B426" s="126"/>
      <c r="C426" s="127"/>
      <c r="D426" s="125"/>
      <c r="E426" s="126"/>
      <c r="F426" s="126"/>
      <c r="G426" s="126"/>
      <c r="H426" s="128"/>
      <c r="I426" s="128"/>
      <c r="J426" s="128">
        <f t="shared" si="4646"/>
        <v>11355.737704918</v>
      </c>
      <c r="K426" s="128">
        <f t="shared" si="5078"/>
        <v>4</v>
      </c>
      <c r="L426" s="153" t="s">
        <v>2831</v>
      </c>
      <c r="M426" s="154" t="str">
        <f>IFERROR(VLOOKUP($L426,'2-2 引出数据_合同数据仓库'!$B$2:$BP$10000,3,FALSE),0)</f>
        <v>关于迈瑞项目光明园区电气火灾监控系统主机变代更换的合同评审盖章申请</v>
      </c>
      <c r="N426" s="128"/>
      <c r="O426" s="154">
        <f>IFERROR(VLOOKUP((LEFT(VLOOKUP($L426,'2-2 引出数据_合同数据仓库'!$B$2:$BP$10000,64,FALSE),15)&amp;(RIGHT(VLOOKUP($L426,'2-2 引出数据_合同数据仓库'!$B$2:$BP$10000,64,FALSE),4)+1)),'2-2 引出数据_合同数据仓库'!$B$2:$BP$10000,3,FALSE),0)</f>
        <v>0</v>
      </c>
      <c r="P426" s="128"/>
      <c r="Q426" s="128" t="str">
        <f>IFERROR(VLOOKUP($L426,'2-2 引出数据_合同数据仓库'!$B$2:$BP$10000,28,FALSE),0)</f>
        <v>2024-03-21</v>
      </c>
      <c r="R426" s="128" t="str">
        <f>IFERROR(VLOOKUP($L426,'2-2 引出数据_合同数据仓库'!$B$2:$BP$10000,29,FALSE),0)</f>
        <v>2024-03-31</v>
      </c>
      <c r="S426" s="128" t="str">
        <f>IFERROR(VLOOKUP($L426,'2-2 引出数据_合同数据仓库'!$B$2:$BP$10000,4,FALSE),0)</f>
        <v>2025-03-31</v>
      </c>
      <c r="T426" s="128"/>
      <c r="U426" s="128">
        <f>IFERROR(VLOOKUP($L426,'2-2 引出数据_合同数据仓库'!$B$2:$BP$10000,15,FALSE),0)</f>
        <v>46180</v>
      </c>
      <c r="V426" s="128">
        <f t="shared" si="5007"/>
        <v>46053.825136612</v>
      </c>
      <c r="W426" s="128"/>
      <c r="X426" s="160">
        <v>45658</v>
      </c>
      <c r="Y426" s="160">
        <f t="shared" si="5008"/>
        <v>45688</v>
      </c>
      <c r="Z426" s="164">
        <f t="shared" si="5009"/>
        <v>3911.42076502732</v>
      </c>
      <c r="AA426" s="160">
        <f t="shared" si="5010"/>
        <v>45689</v>
      </c>
      <c r="AB426" s="160">
        <f t="shared" si="5011"/>
        <v>45716</v>
      </c>
      <c r="AC426" s="164">
        <f t="shared" si="5012"/>
        <v>3532.89617486339</v>
      </c>
      <c r="AD426" s="160">
        <f t="shared" si="5013"/>
        <v>45717</v>
      </c>
      <c r="AE426" s="160">
        <f t="shared" si="5014"/>
        <v>45747</v>
      </c>
      <c r="AF426" s="164">
        <f t="shared" si="5015"/>
        <v>3911.42076502732</v>
      </c>
      <c r="AG426" s="160">
        <f t="shared" si="5016"/>
        <v>45748</v>
      </c>
      <c r="AH426" s="160">
        <f t="shared" si="5017"/>
        <v>45777</v>
      </c>
      <c r="AI426" s="164">
        <f t="shared" si="5018"/>
        <v>0</v>
      </c>
      <c r="AJ426" s="160">
        <f t="shared" si="5019"/>
        <v>45778</v>
      </c>
      <c r="AK426" s="160">
        <f t="shared" si="5020"/>
        <v>45808</v>
      </c>
      <c r="AL426" s="164">
        <f t="shared" si="5021"/>
        <v>0</v>
      </c>
      <c r="AM426" s="160">
        <f t="shared" si="5022"/>
        <v>45809</v>
      </c>
      <c r="AN426" s="160">
        <f t="shared" si="5023"/>
        <v>45838</v>
      </c>
      <c r="AO426" s="164">
        <f t="shared" si="5024"/>
        <v>0</v>
      </c>
      <c r="AP426" s="160">
        <f t="shared" si="5025"/>
        <v>45839</v>
      </c>
      <c r="AQ426" s="160">
        <f t="shared" si="5026"/>
        <v>45869</v>
      </c>
      <c r="AR426" s="164">
        <f t="shared" si="5027"/>
        <v>0</v>
      </c>
      <c r="AS426" s="160">
        <f t="shared" si="5028"/>
        <v>45870</v>
      </c>
      <c r="AT426" s="160">
        <f t="shared" si="5029"/>
        <v>45900</v>
      </c>
      <c r="AU426" s="164">
        <f t="shared" si="5030"/>
        <v>0</v>
      </c>
      <c r="AV426" s="160">
        <f t="shared" si="5031"/>
        <v>45901</v>
      </c>
      <c r="AW426" s="160">
        <f t="shared" si="5032"/>
        <v>45930</v>
      </c>
      <c r="AX426" s="164">
        <f t="shared" si="5033"/>
        <v>0</v>
      </c>
      <c r="AY426" s="160">
        <f t="shared" si="5034"/>
        <v>45931</v>
      </c>
      <c r="AZ426" s="160">
        <f t="shared" si="5035"/>
        <v>45961</v>
      </c>
      <c r="BA426" s="164">
        <f t="shared" si="5036"/>
        <v>0</v>
      </c>
      <c r="BB426" s="160">
        <f t="shared" si="5037"/>
        <v>45962</v>
      </c>
      <c r="BC426" s="160">
        <f t="shared" si="5038"/>
        <v>45991</v>
      </c>
      <c r="BD426" s="164">
        <f t="shared" si="5039"/>
        <v>0</v>
      </c>
      <c r="BE426" s="160">
        <f t="shared" si="5040"/>
        <v>45992</v>
      </c>
      <c r="BF426" s="160">
        <f t="shared" si="5041"/>
        <v>46022</v>
      </c>
      <c r="BG426" s="164">
        <f t="shared" si="5042"/>
        <v>0</v>
      </c>
      <c r="BH426" s="160">
        <v>46023</v>
      </c>
      <c r="BI426" s="160">
        <f t="shared" si="5043"/>
        <v>46053</v>
      </c>
      <c r="BJ426" s="164">
        <f t="shared" si="5044"/>
        <v>0</v>
      </c>
      <c r="BK426" s="160">
        <f t="shared" si="5045"/>
        <v>46054</v>
      </c>
      <c r="BL426" s="160">
        <f t="shared" si="5046"/>
        <v>46081</v>
      </c>
      <c r="BM426" s="164">
        <f t="shared" si="5047"/>
        <v>0</v>
      </c>
      <c r="BN426" s="160">
        <f t="shared" si="5048"/>
        <v>46082</v>
      </c>
      <c r="BO426" s="160">
        <f t="shared" si="5049"/>
        <v>46112</v>
      </c>
      <c r="BP426" s="164">
        <f t="shared" si="5050"/>
        <v>0</v>
      </c>
      <c r="BQ426" s="160">
        <f t="shared" si="5051"/>
        <v>46113</v>
      </c>
      <c r="BR426" s="160">
        <f t="shared" si="5052"/>
        <v>46142</v>
      </c>
      <c r="BS426" s="164">
        <f t="shared" si="5053"/>
        <v>0</v>
      </c>
      <c r="BT426" s="160">
        <f t="shared" si="5054"/>
        <v>46143</v>
      </c>
      <c r="BU426" s="160">
        <f t="shared" si="5055"/>
        <v>46173</v>
      </c>
      <c r="BV426" s="164">
        <f t="shared" si="5056"/>
        <v>0</v>
      </c>
      <c r="BW426" s="160">
        <f t="shared" si="5057"/>
        <v>46174</v>
      </c>
      <c r="BX426" s="160">
        <f t="shared" si="5058"/>
        <v>46203</v>
      </c>
      <c r="BY426" s="164">
        <f t="shared" si="5059"/>
        <v>0</v>
      </c>
      <c r="BZ426" s="160">
        <f t="shared" si="5060"/>
        <v>46204</v>
      </c>
      <c r="CA426" s="160">
        <f t="shared" si="5061"/>
        <v>46234</v>
      </c>
      <c r="CB426" s="164">
        <f t="shared" si="5062"/>
        <v>0</v>
      </c>
      <c r="CC426" s="160">
        <f t="shared" si="5063"/>
        <v>46235</v>
      </c>
      <c r="CD426" s="160">
        <f t="shared" si="5064"/>
        <v>46265</v>
      </c>
      <c r="CE426" s="164">
        <f t="shared" si="5065"/>
        <v>0</v>
      </c>
      <c r="CF426" s="160">
        <f t="shared" si="5066"/>
        <v>46266</v>
      </c>
      <c r="CG426" s="160">
        <f t="shared" si="5067"/>
        <v>46295</v>
      </c>
      <c r="CH426" s="164">
        <f t="shared" si="5068"/>
        <v>0</v>
      </c>
      <c r="CI426" s="160">
        <f t="shared" si="5069"/>
        <v>46296</v>
      </c>
      <c r="CJ426" s="160">
        <f t="shared" si="5070"/>
        <v>46326</v>
      </c>
      <c r="CK426" s="164">
        <f t="shared" si="5071"/>
        <v>0</v>
      </c>
      <c r="CL426" s="160">
        <f t="shared" si="5072"/>
        <v>46327</v>
      </c>
      <c r="CM426" s="160">
        <f t="shared" si="5073"/>
        <v>46356</v>
      </c>
      <c r="CN426" s="164">
        <f t="shared" si="5074"/>
        <v>0</v>
      </c>
      <c r="CO426" s="160">
        <f t="shared" si="5075"/>
        <v>46357</v>
      </c>
      <c r="CP426" s="160">
        <f t="shared" si="5076"/>
        <v>46387</v>
      </c>
      <c r="CQ426" s="164">
        <f t="shared" si="5077"/>
        <v>0</v>
      </c>
    </row>
    <row r="427" s="86" customFormat="1" ht="24" customHeight="1" outlineLevel="4" spans="1:95">
      <c r="A427" s="129" t="s">
        <v>2806</v>
      </c>
      <c r="B427" s="130"/>
      <c r="C427" s="130"/>
      <c r="D427" s="130"/>
      <c r="E427" s="130"/>
      <c r="F427" s="130"/>
      <c r="G427" s="131"/>
      <c r="H427" s="132"/>
      <c r="I427" s="132"/>
      <c r="J427" s="132"/>
      <c r="K427" s="132"/>
      <c r="L427" s="155"/>
      <c r="M427" s="155"/>
      <c r="N427" s="132"/>
      <c r="O427" s="132"/>
      <c r="P427" s="132"/>
      <c r="Q427" s="132"/>
      <c r="R427" s="132"/>
      <c r="S427" s="132"/>
      <c r="T427" s="132"/>
      <c r="U427" s="132"/>
      <c r="V427" s="132"/>
      <c r="W427" s="132"/>
      <c r="X427" s="132"/>
      <c r="Y427" s="132"/>
      <c r="Z427" s="132"/>
      <c r="AA427" s="132"/>
      <c r="AB427" s="132"/>
      <c r="AC427" s="132"/>
      <c r="AD427" s="132"/>
      <c r="AE427" s="132"/>
      <c r="AF427" s="132"/>
      <c r="AG427" s="132"/>
      <c r="AH427" s="132"/>
      <c r="AI427" s="132"/>
      <c r="AJ427" s="132"/>
      <c r="AK427" s="132"/>
      <c r="AL427" s="132"/>
      <c r="AM427" s="132"/>
      <c r="AN427" s="132"/>
      <c r="AO427" s="132"/>
      <c r="AP427" s="132"/>
      <c r="AQ427" s="132"/>
      <c r="AR427" s="132"/>
      <c r="AS427" s="132"/>
      <c r="AT427" s="132"/>
      <c r="AU427" s="132"/>
      <c r="AV427" s="132"/>
      <c r="AW427" s="132"/>
      <c r="AX427" s="132"/>
      <c r="AY427" s="132"/>
      <c r="AZ427" s="132"/>
      <c r="BA427" s="132"/>
      <c r="BB427" s="132"/>
      <c r="BC427" s="132"/>
      <c r="BD427" s="132"/>
      <c r="BE427" s="132"/>
      <c r="BF427" s="132"/>
      <c r="BG427" s="132"/>
      <c r="BH427" s="132"/>
      <c r="BI427" s="132"/>
      <c r="BJ427" s="132"/>
      <c r="BK427" s="132"/>
      <c r="BL427" s="132"/>
      <c r="BM427" s="132"/>
      <c r="BN427" s="132"/>
      <c r="BO427" s="132"/>
      <c r="BP427" s="132"/>
      <c r="BQ427" s="132"/>
      <c r="BR427" s="132"/>
      <c r="BS427" s="132"/>
      <c r="BT427" s="132"/>
      <c r="BU427" s="132"/>
      <c r="BV427" s="132"/>
      <c r="BW427" s="132"/>
      <c r="BX427" s="132"/>
      <c r="BY427" s="132"/>
      <c r="BZ427" s="132"/>
      <c r="CA427" s="132"/>
      <c r="CB427" s="132"/>
      <c r="CC427" s="132"/>
      <c r="CD427" s="132"/>
      <c r="CE427" s="132"/>
      <c r="CF427" s="132"/>
      <c r="CG427" s="132"/>
      <c r="CH427" s="132"/>
      <c r="CI427" s="132"/>
      <c r="CJ427" s="132"/>
      <c r="CK427" s="132"/>
      <c r="CL427" s="132"/>
      <c r="CM427" s="132"/>
      <c r="CN427" s="132"/>
      <c r="CO427" s="132"/>
      <c r="CP427" s="132"/>
      <c r="CQ427" s="132"/>
    </row>
    <row r="428" ht="24" customHeight="1" outlineLevel="1" spans="1:95">
      <c r="A428" s="29"/>
      <c r="B428" s="115" t="s">
        <v>779</v>
      </c>
      <c r="C428" s="116" t="s">
        <v>222</v>
      </c>
      <c r="D428" s="29" t="s">
        <v>223</v>
      </c>
      <c r="E428" s="115"/>
      <c r="F428" s="115"/>
      <c r="G428" s="115"/>
      <c r="H428" s="117">
        <f>X428+AA428+AD428+AG428+AJ428+AM428+AP428+AS428+AV428+AY428+BB428+BE428</f>
        <v>0</v>
      </c>
      <c r="I428" s="117">
        <f>Y428+AB428+AE428+AH428+AK428+AN428+AQ428+AT428+AW428+AZ428+BC428+BF428</f>
        <v>-59156.4649608671</v>
      </c>
      <c r="J428" s="117">
        <f t="shared" si="4646"/>
        <v>59156.4649608671</v>
      </c>
      <c r="K428" s="117"/>
      <c r="L428" s="150"/>
      <c r="M428" s="150"/>
      <c r="N428" s="117"/>
      <c r="O428" s="117"/>
      <c r="P428" s="117"/>
      <c r="Q428" s="117"/>
      <c r="R428" s="117"/>
      <c r="S428" s="117"/>
      <c r="T428" s="117"/>
      <c r="U428" s="117"/>
      <c r="V428" s="117"/>
      <c r="W428" s="117"/>
      <c r="X428" s="117">
        <f>VLOOKUP($C428,'1 预算编制表单'!$C:$BJ,27,FALSE)</f>
        <v>0</v>
      </c>
      <c r="Y428" s="117">
        <f>X428-Z428</f>
        <v>-6199.55784518175</v>
      </c>
      <c r="Z428" s="117">
        <f>Z429+Z436+Z442+Z448+Z454+Z460+Z466+Z472+Z478+Z484+Z490+Z496+Z502</f>
        <v>6199.55784518175</v>
      </c>
      <c r="AA428" s="117">
        <f>VLOOKUP($C428,'1 预算编制表单'!$C:$BJ,30,FALSE)</f>
        <v>0</v>
      </c>
      <c r="AB428" s="117">
        <f>AA428-AC428</f>
        <v>-5599.60063435772</v>
      </c>
      <c r="AC428" s="117">
        <f>AC429+AC436+AC442+AC448+AC454+AC460+AC466+AC472+AC478+AC484+AC490+AC496+AC502</f>
        <v>5599.60063435772</v>
      </c>
      <c r="AD428" s="117">
        <f>VLOOKUP($C428,'1 预算编制表单'!$C:$BJ,33,FALSE)</f>
        <v>0</v>
      </c>
      <c r="AE428" s="117">
        <f>AD428-AF428</f>
        <v>-6199.55784518175</v>
      </c>
      <c r="AF428" s="117">
        <f>AF429+AF436+AF442+AF448+AF454+AF460+AF466+AF472+AF478+AF484+AF490+AF496+AF502</f>
        <v>6199.55784518175</v>
      </c>
      <c r="AG428" s="117">
        <f>VLOOKUP($C428,'1 预算编制表单'!$C:$BJ,36,FALSE)</f>
        <v>0</v>
      </c>
      <c r="AH428" s="117">
        <f>AG428-AI428</f>
        <v>-5468.52214618122</v>
      </c>
      <c r="AI428" s="117">
        <f>AI429+AI436+AI442+AI448+AI454+AI460+AI466+AI472+AI478+AI484+AI490+AI496+AI502</f>
        <v>5468.52214618122</v>
      </c>
      <c r="AJ428" s="117">
        <f>VLOOKUP($C428,'1 预算编制表单'!$C:$BJ,39,FALSE)</f>
        <v>0</v>
      </c>
      <c r="AK428" s="117">
        <f>AJ428-AL428</f>
        <v>-5888.32554357227</v>
      </c>
      <c r="AL428" s="117">
        <f>AL429+AL436+AL442+AL448+AL454+AL460+AL466+AL472+AL478+AL484+AL490+AL496+AL502</f>
        <v>5888.32554357227</v>
      </c>
      <c r="AM428" s="117">
        <f>VLOOKUP($C428,'1 预算编制表单'!$C:$BJ,42,FALSE)</f>
        <v>0</v>
      </c>
      <c r="AN428" s="117">
        <f>AM428-AO428</f>
        <v>-4177.69639435407</v>
      </c>
      <c r="AO428" s="117">
        <f>AO429+AO436+AO442+AO448+AO454+AO460+AO466+AO472+AO478+AO484+AO490+AO496+AO502</f>
        <v>4177.69639435407</v>
      </c>
      <c r="AP428" s="117">
        <f>VLOOKUP($C428,'1 预算编制表单'!$C:$BJ,45,FALSE)</f>
        <v>0</v>
      </c>
      <c r="AQ428" s="117">
        <f>AP428-AR428</f>
        <v>-4316.95294083254</v>
      </c>
      <c r="AR428" s="117">
        <f>AR429+AR436+AR442+AR448+AR454+AR460+AR466+AR472+AR478+AR484+AR490+AR496+AR502</f>
        <v>4316.95294083254</v>
      </c>
      <c r="AS428" s="117">
        <f>VLOOKUP($C428,'1 预算编制表单'!$C:$BJ,48,FALSE)</f>
        <v>0</v>
      </c>
      <c r="AT428" s="117">
        <f>AS428-AU428</f>
        <v>-4316.95294083254</v>
      </c>
      <c r="AU428" s="117">
        <f>AU429+AU436+AU442+AU448+AU454+AU460+AU466+AU472+AU478+AU484+AU490+AU496+AU502</f>
        <v>4316.95294083254</v>
      </c>
      <c r="AV428" s="117">
        <f>VLOOKUP($C428,'1 预算编制表单'!$C:$BJ,51,FALSE)</f>
        <v>0</v>
      </c>
      <c r="AW428" s="117">
        <f>AV428-AX428</f>
        <v>-4177.69639435407</v>
      </c>
      <c r="AX428" s="117">
        <f>AX429+AX436+AX442+AX448+AX454+AX460+AX466+AX472+AX478+AX484+AX490+AX496+AX502</f>
        <v>4177.69639435407</v>
      </c>
      <c r="AY428" s="117">
        <f>VLOOKUP($C428,'1 预算编制表单'!$C:$BJ,54,FALSE)</f>
        <v>0</v>
      </c>
      <c r="AZ428" s="117">
        <f>AY428-BA428</f>
        <v>-4316.95294083254</v>
      </c>
      <c r="BA428" s="117">
        <f>BA429+BA436+BA442+BA448+BA454+BA460+BA466+BA472+BA478+BA484+BA490+BA496+BA502</f>
        <v>4316.95294083254</v>
      </c>
      <c r="BB428" s="117">
        <f>VLOOKUP($C428,'1 预算编制表单'!$C:$BJ,57,FALSE)</f>
        <v>0</v>
      </c>
      <c r="BC428" s="117">
        <f>BB428-BD428</f>
        <v>-4177.69639435407</v>
      </c>
      <c r="BD428" s="117">
        <f>BD429+BD436+BD442+BD448+BD454+BD460+BD466+BD472+BD478+BD484+BD490+BD496+BD502</f>
        <v>4177.69639435407</v>
      </c>
      <c r="BE428" s="117">
        <f>VLOOKUP($C428,'1 预算编制表单'!$C:$BJ,60,FALSE)</f>
        <v>0</v>
      </c>
      <c r="BF428" s="117">
        <f>BE428-BG428</f>
        <v>-4316.95294083254</v>
      </c>
      <c r="BG428" s="117">
        <f>BG429+BG436+BG442+BG448+BG454+BG460+BG466+BG472+BG478+BG484+BG490+BG496+BG502</f>
        <v>4316.95294083254</v>
      </c>
      <c r="BH428" s="117">
        <f>VLOOKUP($C428,'1 预算编制表单'!$C:$BJ,27,FALSE)</f>
        <v>0</v>
      </c>
      <c r="BI428" s="117">
        <f>BH428-BJ428</f>
        <v>-4316.95294083254</v>
      </c>
      <c r="BJ428" s="117">
        <f>BJ429+BJ436+BJ442+BJ448+BJ454+BJ460+BJ466+BJ472+BJ478+BJ484+BJ490+BJ496+BJ502</f>
        <v>4316.95294083254</v>
      </c>
      <c r="BK428" s="117">
        <f>VLOOKUP($C428,'1 预算编制表单'!$C:$BJ,30,FALSE)</f>
        <v>0</v>
      </c>
      <c r="BL428" s="117">
        <f>BK428-BM428</f>
        <v>-3899.18330139713</v>
      </c>
      <c r="BM428" s="117">
        <f>BM429+BM436+BM442+BM448+BM454+BM460+BM466+BM472+BM478+BM484+BM490+BM496+BM502</f>
        <v>3899.18330139713</v>
      </c>
      <c r="BN428" s="117">
        <f>VLOOKUP($C428,'1 预算编制表单'!$C:$BJ,33,FALSE)</f>
        <v>0</v>
      </c>
      <c r="BO428" s="117">
        <f>BN428-BP428</f>
        <v>-4316.95294083254</v>
      </c>
      <c r="BP428" s="117">
        <f>BP429+BP436+BP442+BP448+BP454+BP460+BP466+BP472+BP478+BP484+BP490+BP496+BP502</f>
        <v>4316.95294083254</v>
      </c>
      <c r="BQ428" s="117">
        <f>VLOOKUP($C428,'1 预算编制表单'!$C:$BJ,36,FALSE)</f>
        <v>0</v>
      </c>
      <c r="BR428" s="117">
        <f>BQ428-BS428</f>
        <v>-399.270738377393</v>
      </c>
      <c r="BS428" s="117">
        <f>BS429+BS436+BS442+BS448+BS454+BS460+BS466+BS472+BS478+BS484+BS490+BS496+BS502</f>
        <v>399.270738377393</v>
      </c>
      <c r="BT428" s="117">
        <f>VLOOKUP($C428,'1 预算编制表单'!$C:$BJ,39,FALSE)</f>
        <v>0</v>
      </c>
      <c r="BU428" s="117">
        <f>BT428-BV428</f>
        <v>-412.579762989973</v>
      </c>
      <c r="BV428" s="117">
        <f>BV429+BV436+BV442+BV448+BV454+BV460+BV466+BV472+BV478+BV484+BV490+BV496+BV502</f>
        <v>412.579762989973</v>
      </c>
      <c r="BW428" s="117">
        <f>VLOOKUP($C428,'1 预算编制表单'!$C:$BJ,42,FALSE)</f>
        <v>0</v>
      </c>
      <c r="BX428" s="117">
        <f>BW428-BY428</f>
        <v>-399.270738377393</v>
      </c>
      <c r="BY428" s="117">
        <f>BY429+BY436+BY442+BY448+BY454+BY460+BY466+BY472+BY478+BY484+BY490+BY496+BY502</f>
        <v>399.270738377393</v>
      </c>
      <c r="BZ428" s="117">
        <f>VLOOKUP($C428,'1 预算编制表单'!$C:$BJ,45,FALSE)</f>
        <v>0</v>
      </c>
      <c r="CA428" s="117">
        <f>BZ428-CB428</f>
        <v>-412.579762989973</v>
      </c>
      <c r="CB428" s="117">
        <f>CB429+CB436+CB442+CB448+CB454+CB460+CB466+CB472+CB478+CB484+CB490+CB496+CB502</f>
        <v>412.579762989973</v>
      </c>
      <c r="CC428" s="117">
        <f>VLOOKUP($C428,'1 预算编制表单'!$C:$BJ,48,FALSE)</f>
        <v>0</v>
      </c>
      <c r="CD428" s="117">
        <f>CC428-CE428</f>
        <v>-412.579762989973</v>
      </c>
      <c r="CE428" s="117">
        <f>CE429+CE436+CE442+CE448+CE454+CE460+CE466+CE472+CE478+CE484+CE490+CE496+CE502</f>
        <v>412.579762989973</v>
      </c>
      <c r="CF428" s="117">
        <f>VLOOKUP($C428,'1 预算编制表单'!$C:$BJ,51,FALSE)</f>
        <v>0</v>
      </c>
      <c r="CG428" s="117">
        <f>CF428-CH428</f>
        <v>-399.270738377393</v>
      </c>
      <c r="CH428" s="117">
        <f>CH429+CH436+CH442+CH448+CH454+CH460+CH466+CH472+CH478+CH484+CH490+CH496+CH502</f>
        <v>399.270738377393</v>
      </c>
      <c r="CI428" s="117">
        <f>VLOOKUP($C428,'1 预算编制表单'!$C:$BJ,54,FALSE)</f>
        <v>0</v>
      </c>
      <c r="CJ428" s="117">
        <f>CI428-CK428</f>
        <v>-412.579762989973</v>
      </c>
      <c r="CK428" s="117">
        <f>CK429+CK436+CK442+CK448+CK454+CK460+CK466+CK472+CK478+CK484+CK490+CK496+CK502</f>
        <v>412.579762989973</v>
      </c>
      <c r="CL428" s="117">
        <f>VLOOKUP($C428,'1 预算编制表单'!$C:$BJ,57,FALSE)</f>
        <v>0</v>
      </c>
      <c r="CM428" s="117">
        <f>CL428-CN428</f>
        <v>-399.270738377393</v>
      </c>
      <c r="CN428" s="117">
        <f>CN429+CN436+CN442+CN448+CN454+CN460+CN466+CN472+CN478+CN484+CN490+CN496+CN502</f>
        <v>399.270738377393</v>
      </c>
      <c r="CO428" s="117">
        <f>VLOOKUP($C428,'1 预算编制表单'!$C:$BJ,60,FALSE)</f>
        <v>0</v>
      </c>
      <c r="CP428" s="117">
        <f>CO428-CQ428</f>
        <v>-292.798541476755</v>
      </c>
      <c r="CQ428" s="117">
        <f>CQ429+CQ436+CQ442+CQ448+CQ454+CQ460+CQ466+CQ472+CQ478+CQ484+CQ490+CQ496+CQ502</f>
        <v>292.798541476755</v>
      </c>
    </row>
    <row r="429" ht="24" customHeight="1" outlineLevel="2" spans="1:95">
      <c r="A429" s="48"/>
      <c r="B429" s="118" t="s">
        <v>784</v>
      </c>
      <c r="C429" s="119" t="s">
        <v>1410</v>
      </c>
      <c r="D429" s="48" t="s">
        <v>1411</v>
      </c>
      <c r="E429" s="118"/>
      <c r="F429" s="118"/>
      <c r="G429" s="118"/>
      <c r="H429" s="120">
        <f>X429+AA429+AD429+AG429+AJ429+AM429+AP429+AS429+AV429+AY429+BB429+BE429</f>
        <v>0</v>
      </c>
      <c r="I429" s="120">
        <f>Y429+AB429+AE429+AH429+AK429+AN429+AQ429+AT429+AW429+AZ429+BC429+BF429</f>
        <v>0</v>
      </c>
      <c r="J429" s="120">
        <f t="shared" si="4646"/>
        <v>0</v>
      </c>
      <c r="K429" s="120"/>
      <c r="L429" s="151"/>
      <c r="M429" s="151"/>
      <c r="N429" s="120"/>
      <c r="O429" s="120"/>
      <c r="P429" s="120"/>
      <c r="Q429" s="120"/>
      <c r="R429" s="120"/>
      <c r="S429" s="120"/>
      <c r="T429" s="120"/>
      <c r="U429" s="120"/>
      <c r="V429" s="120"/>
      <c r="W429" s="120"/>
      <c r="X429" s="120">
        <f>VLOOKUP($C429,'1 预算编制表单'!$C:$BJ,27,FALSE)</f>
        <v>0</v>
      </c>
      <c r="Y429" s="120">
        <f>X429-Z429</f>
        <v>0</v>
      </c>
      <c r="Z429" s="120">
        <f>SUM(Z430:Z435)</f>
        <v>0</v>
      </c>
      <c r="AA429" s="120">
        <f>VLOOKUP($C429,'1 预算编制表单'!$C:$BJ,30,FALSE)</f>
        <v>0</v>
      </c>
      <c r="AB429" s="120">
        <f>AA429-AC429</f>
        <v>0</v>
      </c>
      <c r="AC429" s="120">
        <f>SUM(AC430:AC435)</f>
        <v>0</v>
      </c>
      <c r="AD429" s="120">
        <f>VLOOKUP($C429,'1 预算编制表单'!$C:$BJ,33,FALSE)</f>
        <v>0</v>
      </c>
      <c r="AE429" s="120">
        <f>AD429-AF429</f>
        <v>0</v>
      </c>
      <c r="AF429" s="120">
        <f>SUM(AF430:AF435)</f>
        <v>0</v>
      </c>
      <c r="AG429" s="120">
        <f>VLOOKUP($C429,'1 预算编制表单'!$C:$BJ,36,FALSE)</f>
        <v>0</v>
      </c>
      <c r="AH429" s="120">
        <f>AG429-AI429</f>
        <v>0</v>
      </c>
      <c r="AI429" s="120">
        <f>SUM(AI430:AI435)</f>
        <v>0</v>
      </c>
      <c r="AJ429" s="120">
        <f>VLOOKUP($C429,'1 预算编制表单'!$C:$BJ,39,FALSE)</f>
        <v>0</v>
      </c>
      <c r="AK429" s="120">
        <f>AJ429-AL429</f>
        <v>0</v>
      </c>
      <c r="AL429" s="120">
        <f>SUM(AL430:AL435)</f>
        <v>0</v>
      </c>
      <c r="AM429" s="120">
        <f>VLOOKUP($C429,'1 预算编制表单'!$C:$BJ,42,FALSE)</f>
        <v>0</v>
      </c>
      <c r="AN429" s="120">
        <f>AM429-AO429</f>
        <v>0</v>
      </c>
      <c r="AO429" s="120">
        <f>SUM(AO430:AO435)</f>
        <v>0</v>
      </c>
      <c r="AP429" s="120">
        <f>VLOOKUP($C429,'1 预算编制表单'!$C:$BJ,45,FALSE)</f>
        <v>0</v>
      </c>
      <c r="AQ429" s="120">
        <f>AP429-AR429</f>
        <v>0</v>
      </c>
      <c r="AR429" s="120">
        <f>SUM(AR430:AR435)</f>
        <v>0</v>
      </c>
      <c r="AS429" s="120">
        <f>VLOOKUP($C429,'1 预算编制表单'!$C:$BJ,48,FALSE)</f>
        <v>0</v>
      </c>
      <c r="AT429" s="120">
        <f>AS429-AU429</f>
        <v>0</v>
      </c>
      <c r="AU429" s="120">
        <f>SUM(AU430:AU435)</f>
        <v>0</v>
      </c>
      <c r="AV429" s="120">
        <f>VLOOKUP($C429,'1 预算编制表单'!$C:$BJ,51,FALSE)</f>
        <v>0</v>
      </c>
      <c r="AW429" s="120">
        <f>AV429-AX429</f>
        <v>0</v>
      </c>
      <c r="AX429" s="120">
        <f>SUM(AX430:AX435)</f>
        <v>0</v>
      </c>
      <c r="AY429" s="120">
        <f>VLOOKUP($C429,'1 预算编制表单'!$C:$BJ,54,FALSE)</f>
        <v>0</v>
      </c>
      <c r="AZ429" s="120">
        <f>AY429-BA429</f>
        <v>0</v>
      </c>
      <c r="BA429" s="120">
        <f>SUM(BA430:BA435)</f>
        <v>0</v>
      </c>
      <c r="BB429" s="120">
        <f>VLOOKUP($C429,'1 预算编制表单'!$C:$BJ,57,FALSE)</f>
        <v>0</v>
      </c>
      <c r="BC429" s="120">
        <f>BB429-BD429</f>
        <v>0</v>
      </c>
      <c r="BD429" s="120">
        <f>SUM(BD430:BD435)</f>
        <v>0</v>
      </c>
      <c r="BE429" s="120">
        <f>VLOOKUP($C429,'1 预算编制表单'!$C:$BJ,60,FALSE)</f>
        <v>0</v>
      </c>
      <c r="BF429" s="120">
        <f>BE429-BG429</f>
        <v>0</v>
      </c>
      <c r="BG429" s="120">
        <f>SUM(BG430:BG435)</f>
        <v>0</v>
      </c>
      <c r="BH429" s="120">
        <f>VLOOKUP($C429,'1 预算编制表单'!$C:$BJ,27,FALSE)</f>
        <v>0</v>
      </c>
      <c r="BI429" s="120">
        <f>BH429-BJ429</f>
        <v>0</v>
      </c>
      <c r="BJ429" s="120">
        <f>SUM(BJ430:BJ435)</f>
        <v>0</v>
      </c>
      <c r="BK429" s="120">
        <f>VLOOKUP($C429,'1 预算编制表单'!$C:$BJ,30,FALSE)</f>
        <v>0</v>
      </c>
      <c r="BL429" s="120">
        <f>BK429-BM429</f>
        <v>0</v>
      </c>
      <c r="BM429" s="120">
        <f>SUM(BM430:BM435)</f>
        <v>0</v>
      </c>
      <c r="BN429" s="120">
        <f>VLOOKUP($C429,'1 预算编制表单'!$C:$BJ,33,FALSE)</f>
        <v>0</v>
      </c>
      <c r="BO429" s="120">
        <f>BN429-BP429</f>
        <v>0</v>
      </c>
      <c r="BP429" s="120">
        <f>SUM(BP430:BP435)</f>
        <v>0</v>
      </c>
      <c r="BQ429" s="120">
        <f>VLOOKUP($C429,'1 预算编制表单'!$C:$BJ,36,FALSE)</f>
        <v>0</v>
      </c>
      <c r="BR429" s="120">
        <f>BQ429-BS429</f>
        <v>0</v>
      </c>
      <c r="BS429" s="120">
        <f>SUM(BS430:BS435)</f>
        <v>0</v>
      </c>
      <c r="BT429" s="120">
        <f>VLOOKUP($C429,'1 预算编制表单'!$C:$BJ,39,FALSE)</f>
        <v>0</v>
      </c>
      <c r="BU429" s="120">
        <f>BT429-BV429</f>
        <v>0</v>
      </c>
      <c r="BV429" s="120">
        <f>SUM(BV430:BV435)</f>
        <v>0</v>
      </c>
      <c r="BW429" s="120">
        <f>VLOOKUP($C429,'1 预算编制表单'!$C:$BJ,42,FALSE)</f>
        <v>0</v>
      </c>
      <c r="BX429" s="120">
        <f>BW429-BY429</f>
        <v>0</v>
      </c>
      <c r="BY429" s="120">
        <f>SUM(BY430:BY435)</f>
        <v>0</v>
      </c>
      <c r="BZ429" s="120">
        <f>VLOOKUP($C429,'1 预算编制表单'!$C:$BJ,45,FALSE)</f>
        <v>0</v>
      </c>
      <c r="CA429" s="120">
        <f>BZ429-CB429</f>
        <v>0</v>
      </c>
      <c r="CB429" s="120">
        <f>SUM(CB430:CB435)</f>
        <v>0</v>
      </c>
      <c r="CC429" s="120">
        <f>VLOOKUP($C429,'1 预算编制表单'!$C:$BJ,48,FALSE)</f>
        <v>0</v>
      </c>
      <c r="CD429" s="120">
        <f>CC429-CE429</f>
        <v>0</v>
      </c>
      <c r="CE429" s="120">
        <f>SUM(CE430:CE435)</f>
        <v>0</v>
      </c>
      <c r="CF429" s="120">
        <f>VLOOKUP($C429,'1 预算编制表单'!$C:$BJ,51,FALSE)</f>
        <v>0</v>
      </c>
      <c r="CG429" s="120">
        <f>CF429-CH429</f>
        <v>0</v>
      </c>
      <c r="CH429" s="120">
        <f>SUM(CH430:CH435)</f>
        <v>0</v>
      </c>
      <c r="CI429" s="120">
        <f>VLOOKUP($C429,'1 预算编制表单'!$C:$BJ,54,FALSE)</f>
        <v>0</v>
      </c>
      <c r="CJ429" s="120">
        <f>CI429-CK429</f>
        <v>0</v>
      </c>
      <c r="CK429" s="120">
        <f>SUM(CK430:CK435)</f>
        <v>0</v>
      </c>
      <c r="CL429" s="120">
        <f>VLOOKUP($C429,'1 预算编制表单'!$C:$BJ,57,FALSE)</f>
        <v>0</v>
      </c>
      <c r="CM429" s="120">
        <f>CL429-CN429</f>
        <v>0</v>
      </c>
      <c r="CN429" s="120">
        <f>SUM(CN430:CN435)</f>
        <v>0</v>
      </c>
      <c r="CO429" s="120">
        <f>VLOOKUP($C429,'1 预算编制表单'!$C:$BJ,60,FALSE)</f>
        <v>0</v>
      </c>
      <c r="CP429" s="120">
        <f>CO429-CQ429</f>
        <v>0</v>
      </c>
      <c r="CQ429" s="120">
        <f>SUM(CQ430:CQ435)</f>
        <v>0</v>
      </c>
    </row>
    <row r="430" s="86" customFormat="1" ht="24" customHeight="1" outlineLevel="3" spans="1:95">
      <c r="A430" s="125"/>
      <c r="B430" s="126"/>
      <c r="C430" s="127" t="s">
        <v>1412</v>
      </c>
      <c r="D430" s="125" t="s">
        <v>2832</v>
      </c>
      <c r="E430" s="126"/>
      <c r="F430" s="126"/>
      <c r="G430" s="126"/>
      <c r="H430" s="128"/>
      <c r="I430" s="128"/>
      <c r="J430" s="128">
        <f t="shared" si="4646"/>
        <v>0</v>
      </c>
      <c r="K430" s="128"/>
      <c r="L430" s="158"/>
      <c r="M430" s="154"/>
      <c r="N430" s="128"/>
      <c r="O430" s="154"/>
      <c r="P430" s="128"/>
      <c r="Q430" s="128"/>
      <c r="R430" s="128"/>
      <c r="S430" s="128"/>
      <c r="T430" s="128"/>
      <c r="U430" s="128"/>
      <c r="V430" s="128"/>
      <c r="W430" s="128"/>
      <c r="X430" s="161"/>
      <c r="Y430" s="161"/>
      <c r="Z430" s="137">
        <f>报销单计算表!B18</f>
        <v>0</v>
      </c>
      <c r="AA430" s="161"/>
      <c r="AB430" s="161"/>
      <c r="AC430" s="137">
        <f>报销单计算表!C18</f>
        <v>0</v>
      </c>
      <c r="AD430" s="161"/>
      <c r="AE430" s="161"/>
      <c r="AF430" s="137">
        <f>报销单计算表!D18</f>
        <v>0</v>
      </c>
      <c r="AG430" s="161"/>
      <c r="AH430" s="161"/>
      <c r="AI430" s="137">
        <f>报销单计算表!E18</f>
        <v>0</v>
      </c>
      <c r="AJ430" s="161"/>
      <c r="AK430" s="161"/>
      <c r="AL430" s="137">
        <f>报销单计算表!F18</f>
        <v>0</v>
      </c>
      <c r="AM430" s="161"/>
      <c r="AN430" s="161"/>
      <c r="AO430" s="137">
        <f>报销单计算表!G18</f>
        <v>0</v>
      </c>
      <c r="AP430" s="161"/>
      <c r="AQ430" s="161"/>
      <c r="AR430" s="137">
        <f>报销单计算表!H18</f>
        <v>0</v>
      </c>
      <c r="AS430" s="161"/>
      <c r="AT430" s="161"/>
      <c r="AU430" s="137">
        <f>报销单计算表!I18</f>
        <v>0</v>
      </c>
      <c r="AV430" s="161"/>
      <c r="AW430" s="161"/>
      <c r="AX430" s="137">
        <f>报销单计算表!J18</f>
        <v>0</v>
      </c>
      <c r="AY430" s="161"/>
      <c r="AZ430" s="161"/>
      <c r="BA430" s="137">
        <f>报销单计算表!K18</f>
        <v>0</v>
      </c>
      <c r="BB430" s="161"/>
      <c r="BC430" s="161"/>
      <c r="BD430" s="137">
        <f>报销单计算表!L18</f>
        <v>0</v>
      </c>
      <c r="BE430" s="161"/>
      <c r="BF430" s="161"/>
      <c r="BG430" s="137">
        <f>报销单计算表!M18</f>
        <v>0</v>
      </c>
      <c r="BH430" s="161"/>
      <c r="BI430" s="161"/>
      <c r="BJ430" s="137"/>
      <c r="BK430" s="161"/>
      <c r="BL430" s="161"/>
      <c r="BM430" s="137"/>
      <c r="BN430" s="161"/>
      <c r="BO430" s="161"/>
      <c r="BP430" s="137"/>
      <c r="BQ430" s="161"/>
      <c r="BR430" s="161"/>
      <c r="BS430" s="137"/>
      <c r="BT430" s="161"/>
      <c r="BU430" s="161"/>
      <c r="BV430" s="137"/>
      <c r="BW430" s="161"/>
      <c r="BX430" s="161"/>
      <c r="BY430" s="137"/>
      <c r="BZ430" s="161"/>
      <c r="CA430" s="161"/>
      <c r="CB430" s="137"/>
      <c r="CC430" s="161"/>
      <c r="CD430" s="161"/>
      <c r="CE430" s="137"/>
      <c r="CF430" s="161"/>
      <c r="CG430" s="161"/>
      <c r="CH430" s="137"/>
      <c r="CI430" s="161"/>
      <c r="CJ430" s="161"/>
      <c r="CK430" s="137"/>
      <c r="CL430" s="161"/>
      <c r="CM430" s="161"/>
      <c r="CN430" s="137"/>
      <c r="CO430" s="161"/>
      <c r="CP430" s="161"/>
      <c r="CQ430" s="137"/>
    </row>
    <row r="431" s="86" customFormat="1" ht="24" customHeight="1" outlineLevel="3" spans="1:95">
      <c r="A431" s="125"/>
      <c r="B431" s="126"/>
      <c r="C431" s="127"/>
      <c r="D431" s="125"/>
      <c r="E431" s="126"/>
      <c r="F431" s="126"/>
      <c r="G431" s="126"/>
      <c r="H431" s="128"/>
      <c r="I431" s="128"/>
      <c r="J431" s="128">
        <f t="shared" si="4646"/>
        <v>0</v>
      </c>
      <c r="K431" s="128">
        <f>K430+1</f>
        <v>1</v>
      </c>
      <c r="L431" s="153"/>
      <c r="M431" s="154">
        <f>IFERROR(VLOOKUP($L431,'2-2 引出数据_合同数据仓库'!$B$2:$BP$10000,3,FALSE),0)</f>
        <v>0</v>
      </c>
      <c r="N431" s="128"/>
      <c r="O431" s="154">
        <f>IFERROR(VLOOKUP((LEFT(VLOOKUP($L431,'2-2 引出数据_合同数据仓库'!$B$2:$BP$10000,64,FALSE),15)&amp;(RIGHT(VLOOKUP($L431,'2-2 引出数据_合同数据仓库'!$B$2:$BP$10000,64,FALSE),4)+1)),'2-2 引出数据_合同数据仓库'!$B$2:$BP$10000,3,FALSE),0)</f>
        <v>0</v>
      </c>
      <c r="P431" s="128"/>
      <c r="Q431" s="128">
        <f>IFERROR(VLOOKUP($L431,'2-2 引出数据_合同数据仓库'!$B$2:$BP$10000,28,FALSE),0)</f>
        <v>0</v>
      </c>
      <c r="R431" s="128">
        <f>IFERROR(VLOOKUP($L431,'2-2 引出数据_合同数据仓库'!$B$2:$BP$10000,29,FALSE),0)</f>
        <v>0</v>
      </c>
      <c r="S431" s="128">
        <f>IFERROR(VLOOKUP($L431,'2-2 引出数据_合同数据仓库'!$B$2:$BP$10000,4,FALSE),0)</f>
        <v>0</v>
      </c>
      <c r="T431" s="128"/>
      <c r="U431" s="128">
        <f>IFERROR(VLOOKUP($L431,'2-2 引出数据_合同数据仓库'!$B$2:$BP$10000,15,FALSE),0)</f>
        <v>0</v>
      </c>
      <c r="V431" s="128">
        <f>U431/(S431-R431+1)*365</f>
        <v>0</v>
      </c>
      <c r="W431" s="128"/>
      <c r="X431" s="160">
        <v>45658</v>
      </c>
      <c r="Y431" s="160">
        <f>X431+30</f>
        <v>45688</v>
      </c>
      <c r="Z431" s="164">
        <f>IFERROR(IF(($R431-Y431)&gt;=0,0,IF(($S431-X431)&lt;0,0,IF(AND(($S431-Y431)&gt;0,(X431-$R431)&gt;0),$V431/365*(Y431-X431+1),IF(AND(($S431-Y431)&lt;=0,(X431-$R431)&gt;0),$V431/365*($S431-X431+1),$V431/365*(Y431-$R431+1))))),0)</f>
        <v>0</v>
      </c>
      <c r="AA431" s="160">
        <f>Y431+1</f>
        <v>45689</v>
      </c>
      <c r="AB431" s="160">
        <f>AA431+27</f>
        <v>45716</v>
      </c>
      <c r="AC431" s="164">
        <f>IFERROR(IF(($R431-AB431)&gt;=0,0,IF(($S431-AA431)&lt;0,0,IF(AND(($S431-AB431)&gt;0,(AA431-$R431)&gt;0),$V431/365*(AB431-AA431+1),IF(AND(($S431-AB431)&lt;=0,(AA431-$R431)&gt;0),$V431/365*($S431-AA431+1),$V431/365*(AB431-$R431+1))))),0)</f>
        <v>0</v>
      </c>
      <c r="AD431" s="160">
        <f>AB431+1</f>
        <v>45717</v>
      </c>
      <c r="AE431" s="160">
        <f>AD431+30</f>
        <v>45747</v>
      </c>
      <c r="AF431" s="164">
        <f>IFERROR(IF(($R431-AE431)&gt;=0,0,IF(($S431-AD431)&lt;0,0,IF(AND(($S431-AE431)&gt;0,(AD431-$R431)&gt;0),$V431/365*(AE431-AD431+1),IF(AND(($S431-AE431)&lt;=0,(AD431-$R431)&gt;0),$V431/365*($S431-AD431+1),$V431/365*(AE431-$R431+1))))),0)</f>
        <v>0</v>
      </c>
      <c r="AG431" s="160">
        <f>AE431+1</f>
        <v>45748</v>
      </c>
      <c r="AH431" s="160">
        <f>AG431+29</f>
        <v>45777</v>
      </c>
      <c r="AI431" s="164">
        <f>IFERROR(IF(($R431-AH431)&gt;=0,0,IF(($S431-AG431)&lt;0,0,IF(AND(($S431-AH431)&gt;0,(AG431-$R431)&gt;0),$V431/365*(AH431-AG431+1),IF(AND(($S431-AH431)&lt;=0,(AG431-$R431)&gt;0),$V431/365*($S431-AG431+1),$V431/365*(AH431-$R431+1))))),0)</f>
        <v>0</v>
      </c>
      <c r="AJ431" s="160">
        <f>AH431+1</f>
        <v>45778</v>
      </c>
      <c r="AK431" s="160">
        <f>AJ431+30</f>
        <v>45808</v>
      </c>
      <c r="AL431" s="164">
        <f>IFERROR(IF(($R431-AK431)&gt;=0,0,IF(($S431-AJ431)&lt;0,0,IF(AND(($S431-AK431)&gt;0,(AJ431-$R431)&gt;0),$V431/365*(AK431-AJ431+1),IF(AND(($S431-AK431)&lt;=0,(AJ431-$R431)&gt;0),$V431/365*($S431-AJ431+1),$V431/365*(AK431-$R431+1))))),0)</f>
        <v>0</v>
      </c>
      <c r="AM431" s="160">
        <f>AK431+1</f>
        <v>45809</v>
      </c>
      <c r="AN431" s="160">
        <f>AM431+29</f>
        <v>45838</v>
      </c>
      <c r="AO431" s="164">
        <f>IFERROR(IF(($R431-AN431)&gt;=0,0,IF(($S431-AM431)&lt;0,0,IF(AND(($S431-AN431)&gt;0,(AM431-$R431)&gt;0),$V431/365*(AN431-AM431+1),IF(AND(($S431-AN431)&lt;=0,(AM431-$R431)&gt;0),$V431/365*($S431-AM431+1),$V431/365*(AN431-$R431+1))))),0)</f>
        <v>0</v>
      </c>
      <c r="AP431" s="160">
        <f>AN431+1</f>
        <v>45839</v>
      </c>
      <c r="AQ431" s="160">
        <f>AP431+30</f>
        <v>45869</v>
      </c>
      <c r="AR431" s="164">
        <f>IFERROR(IF(($R431-AQ431)&gt;=0,0,IF(($S431-AP431)&lt;0,0,IF(AND(($S431-AQ431)&gt;0,(AP431-$R431)&gt;0),$V431/365*(AQ431-AP431+1),IF(AND(($S431-AQ431)&lt;=0,(AP431-$R431)&gt;0),$V431/365*($S431-AP431+1),$V431/365*(AQ431-$R431+1))))),0)</f>
        <v>0</v>
      </c>
      <c r="AS431" s="160">
        <f>AQ431+1</f>
        <v>45870</v>
      </c>
      <c r="AT431" s="160">
        <f>AS431+30</f>
        <v>45900</v>
      </c>
      <c r="AU431" s="164">
        <f>IFERROR(IF(($R431-AT431)&gt;=0,0,IF(($S431-AS431)&lt;0,0,IF(AND(($S431-AT431)&gt;0,(AS431-$R431)&gt;0),$V431/365*(AT431-AS431+1),IF(AND(($S431-AT431)&lt;=0,(AS431-$R431)&gt;0),$V431/365*($S431-AS431+1),$V431/365*(AT431-$R431+1))))),0)</f>
        <v>0</v>
      </c>
      <c r="AV431" s="160">
        <f>AT431+1</f>
        <v>45901</v>
      </c>
      <c r="AW431" s="160">
        <f>AV431+29</f>
        <v>45930</v>
      </c>
      <c r="AX431" s="164">
        <f>IFERROR(IF(($R431-AW431)&gt;=0,0,IF(($S431-AV431)&lt;0,0,IF(AND(($S431-AW431)&gt;0,(AV431-$R431)&gt;0),$V431/365*(AW431-AV431+1),IF(AND(($S431-AW431)&lt;=0,(AV431-$R431)&gt;0),$V431/365*($S431-AV431+1),$V431/365*(AW431-$R431+1))))),0)</f>
        <v>0</v>
      </c>
      <c r="AY431" s="160">
        <f>AW431+1</f>
        <v>45931</v>
      </c>
      <c r="AZ431" s="160">
        <f>AY431+30</f>
        <v>45961</v>
      </c>
      <c r="BA431" s="164">
        <f>IFERROR(IF(($R431-AZ431)&gt;=0,0,IF(($S431-AY431)&lt;0,0,IF(AND(($S431-AZ431)&gt;0,(AY431-$R431)&gt;0),$V431/365*(AZ431-AY431+1),IF(AND(($S431-AZ431)&lt;=0,(AY431-$R431)&gt;0),$V431/365*($S431-AY431+1),$V431/365*(AZ431-$R431+1))))),0)</f>
        <v>0</v>
      </c>
      <c r="BB431" s="160">
        <f>AZ431+1</f>
        <v>45962</v>
      </c>
      <c r="BC431" s="160">
        <f>BB431+29</f>
        <v>45991</v>
      </c>
      <c r="BD431" s="164">
        <f>IFERROR(IF(($R431-BC431)&gt;=0,0,IF(($S431-BB431)&lt;0,0,IF(AND(($S431-BC431)&gt;0,(BB431-$R431)&gt;0),$V431/365*(BC431-BB431+1),IF(AND(($S431-BC431)&lt;=0,(BB431-$R431)&gt;0),$V431/365*($S431-BB431+1),$V431/365*(BC431-$R431+1))))),0)</f>
        <v>0</v>
      </c>
      <c r="BE431" s="160">
        <f>BC431+1</f>
        <v>45992</v>
      </c>
      <c r="BF431" s="160">
        <f>BE431+30</f>
        <v>46022</v>
      </c>
      <c r="BG431" s="164">
        <f>IFERROR(IF(($R431-BF431)&gt;=0,0,IF(($S431-BE431)&lt;0,0,IF(AND(($S431-BF431)&gt;0,(BE431-$R431)&gt;0),$V431/365*(BF431-BE431+1),IF(AND(($S431-BF431)&lt;=0,(BE431-$R431)&gt;0),$V431/365*($S431-BE431+1),$V431/365*(BF431-$R431+1))))),0)</f>
        <v>0</v>
      </c>
      <c r="BH431" s="160">
        <v>46023</v>
      </c>
      <c r="BI431" s="160">
        <f>BH431+30</f>
        <v>46053</v>
      </c>
      <c r="BJ431" s="164">
        <f>IFERROR(IF(($R431-BI431)&gt;=0,0,IF(($S431-BH431)&lt;0,0,IF(AND(($S431-BI431)&gt;0,(BH431-$R431)&gt;0),$V431/365*(BI431-BH431+1),IF(AND(($S431-BI431)&lt;=0,(BH431-$R431)&gt;0),$V431/365*($S431-BH431+1),$V431/365*(BI431-$R431+1))))),0)</f>
        <v>0</v>
      </c>
      <c r="BK431" s="160">
        <f>BI431+1</f>
        <v>46054</v>
      </c>
      <c r="BL431" s="160">
        <f>BK431+27</f>
        <v>46081</v>
      </c>
      <c r="BM431" s="164">
        <f>IFERROR(IF(($R431-BL431)&gt;=0,0,IF(($S431-BK431)&lt;0,0,IF(AND(($S431-BL431)&gt;0,(BK431-$R431)&gt;0),$V431/365*(BL431-BK431+1),IF(AND(($S431-BL431)&lt;=0,(BK431-$R431)&gt;0),$V431/365*($S431-BK431+1),$V431/365*(BL431-$R431+1))))),0)</f>
        <v>0</v>
      </c>
      <c r="BN431" s="160">
        <f>BL431+1</f>
        <v>46082</v>
      </c>
      <c r="BO431" s="160">
        <f>BN431+30</f>
        <v>46112</v>
      </c>
      <c r="BP431" s="164">
        <f>IFERROR(IF(($R431-BO431)&gt;=0,0,IF(($S431-BN431)&lt;0,0,IF(AND(($S431-BO431)&gt;0,(BN431-$R431)&gt;0),$V431/365*(BO431-BN431+1),IF(AND(($S431-BO431)&lt;=0,(BN431-$R431)&gt;0),$V431/365*($S431-BN431+1),$V431/365*(BO431-$R431+1))))),0)</f>
        <v>0</v>
      </c>
      <c r="BQ431" s="160">
        <f>BO431+1</f>
        <v>46113</v>
      </c>
      <c r="BR431" s="160">
        <f>BQ431+29</f>
        <v>46142</v>
      </c>
      <c r="BS431" s="164">
        <f>IFERROR(IF(($R431-BR431)&gt;=0,0,IF(($S431-BQ431)&lt;0,0,IF(AND(($S431-BR431)&gt;0,(BQ431-$R431)&gt;0),$V431/365*(BR431-BQ431+1),IF(AND(($S431-BR431)&lt;=0,(BQ431-$R431)&gt;0),$V431/365*($S431-BQ431+1),$V431/365*(BR431-$R431+1))))),0)</f>
        <v>0</v>
      </c>
      <c r="BT431" s="160">
        <f>BR431+1</f>
        <v>46143</v>
      </c>
      <c r="BU431" s="160">
        <f>BT431+30</f>
        <v>46173</v>
      </c>
      <c r="BV431" s="164">
        <f>IFERROR(IF(($R431-BU431)&gt;=0,0,IF(($S431-BT431)&lt;0,0,IF(AND(($S431-BU431)&gt;0,(BT431-$R431)&gt;0),$V431/365*(BU431-BT431+1),IF(AND(($S431-BU431)&lt;=0,(BT431-$R431)&gt;0),$V431/365*($S431-BT431+1),$V431/365*(BU431-$R431+1))))),0)</f>
        <v>0</v>
      </c>
      <c r="BW431" s="160">
        <f>BU431+1</f>
        <v>46174</v>
      </c>
      <c r="BX431" s="160">
        <f>BW431+29</f>
        <v>46203</v>
      </c>
      <c r="BY431" s="164">
        <f>IFERROR(IF(($R431-BX431)&gt;=0,0,IF(($S431-BW431)&lt;0,0,IF(AND(($S431-BX431)&gt;0,(BW431-$R431)&gt;0),$V431/365*(BX431-BW431+1),IF(AND(($S431-BX431)&lt;=0,(BW431-$R431)&gt;0),$V431/365*($S431-BW431+1),$V431/365*(BX431-$R431+1))))),0)</f>
        <v>0</v>
      </c>
      <c r="BZ431" s="160">
        <f>BX431+1</f>
        <v>46204</v>
      </c>
      <c r="CA431" s="160">
        <f>BZ431+30</f>
        <v>46234</v>
      </c>
      <c r="CB431" s="164">
        <f>IFERROR(IF(($R431-CA431)&gt;=0,0,IF(($S431-BZ431)&lt;0,0,IF(AND(($S431-CA431)&gt;0,(BZ431-$R431)&gt;0),$V431/365*(CA431-BZ431+1),IF(AND(($S431-CA431)&lt;=0,(BZ431-$R431)&gt;0),$V431/365*($S431-BZ431+1),$V431/365*(CA431-$R431+1))))),0)</f>
        <v>0</v>
      </c>
      <c r="CC431" s="160">
        <f>CA431+1</f>
        <v>46235</v>
      </c>
      <c r="CD431" s="160">
        <f>CC431+30</f>
        <v>46265</v>
      </c>
      <c r="CE431" s="164">
        <f>IFERROR(IF(($R431-CD431)&gt;=0,0,IF(($S431-CC431)&lt;0,0,IF(AND(($S431-CD431)&gt;0,(CC431-$R431)&gt;0),$V431/365*(CD431-CC431+1),IF(AND(($S431-CD431)&lt;=0,(CC431-$R431)&gt;0),$V431/365*($S431-CC431+1),$V431/365*(CD431-$R431+1))))),0)</f>
        <v>0</v>
      </c>
      <c r="CF431" s="160">
        <f>CD431+1</f>
        <v>46266</v>
      </c>
      <c r="CG431" s="160">
        <f>CF431+29</f>
        <v>46295</v>
      </c>
      <c r="CH431" s="164">
        <f>IFERROR(IF(($R431-CG431)&gt;=0,0,IF(($S431-CF431)&lt;0,0,IF(AND(($S431-CG431)&gt;0,(CF431-$R431)&gt;0),$V431/365*(CG431-CF431+1),IF(AND(($S431-CG431)&lt;=0,(CF431-$R431)&gt;0),$V431/365*($S431-CF431+1),$V431/365*(CG431-$R431+1))))),0)</f>
        <v>0</v>
      </c>
      <c r="CI431" s="160">
        <f>CG431+1</f>
        <v>46296</v>
      </c>
      <c r="CJ431" s="160">
        <f>CI431+30</f>
        <v>46326</v>
      </c>
      <c r="CK431" s="164">
        <f>IFERROR(IF(($R431-CJ431)&gt;=0,0,IF(($S431-CI431)&lt;0,0,IF(AND(($S431-CJ431)&gt;0,(CI431-$R431)&gt;0),$V431/365*(CJ431-CI431+1),IF(AND(($S431-CJ431)&lt;=0,(CI431-$R431)&gt;0),$V431/365*($S431-CI431+1),$V431/365*(CJ431-$R431+1))))),0)</f>
        <v>0</v>
      </c>
      <c r="CL431" s="160">
        <f>CJ431+1</f>
        <v>46327</v>
      </c>
      <c r="CM431" s="160">
        <f>CL431+29</f>
        <v>46356</v>
      </c>
      <c r="CN431" s="164">
        <f>IFERROR(IF(($R431-CM431)&gt;=0,0,IF(($S431-CL431)&lt;0,0,IF(AND(($S431-CM431)&gt;0,(CL431-$R431)&gt;0),$V431/365*(CM431-CL431+1),IF(AND(($S431-CM431)&lt;=0,(CL431-$R431)&gt;0),$V431/365*($S431-CL431+1),$V431/365*(CM431-$R431+1))))),0)</f>
        <v>0</v>
      </c>
      <c r="CO431" s="160">
        <f>CM431+1</f>
        <v>46357</v>
      </c>
      <c r="CP431" s="160">
        <f>CO431+30</f>
        <v>46387</v>
      </c>
      <c r="CQ431" s="164">
        <f>IFERROR(IF(($R431-CP431)&gt;=0,0,IF(($S431-CO431)&lt;0,0,IF(AND(($S431-CP431)&gt;0,(CO431-$R431)&gt;0),$V431/365*(CP431-CO431+1),IF(AND(($S431-CP431)&lt;=0,(CO431-$R431)&gt;0),$V431/365*($S431-CO431+1),$V431/365*(CP431-$R431+1))))),0)</f>
        <v>0</v>
      </c>
    </row>
    <row r="432" s="86" customFormat="1" ht="24" customHeight="1" outlineLevel="3" spans="1:95">
      <c r="A432" s="125"/>
      <c r="B432" s="126"/>
      <c r="C432" s="127"/>
      <c r="D432" s="125"/>
      <c r="E432" s="126"/>
      <c r="F432" s="126"/>
      <c r="G432" s="126"/>
      <c r="H432" s="128"/>
      <c r="I432" s="128"/>
      <c r="J432" s="128">
        <f t="shared" si="4646"/>
        <v>0</v>
      </c>
      <c r="K432" s="128">
        <f>K431+1</f>
        <v>2</v>
      </c>
      <c r="L432" s="153"/>
      <c r="M432" s="154">
        <f>IFERROR(VLOOKUP($L432,'2-2 引出数据_合同数据仓库'!$B$2:$BP$10000,3,FALSE),0)</f>
        <v>0</v>
      </c>
      <c r="N432" s="128"/>
      <c r="O432" s="154">
        <f>IFERROR(VLOOKUP((LEFT(VLOOKUP($L432,'2-2 引出数据_合同数据仓库'!$B$2:$BP$10000,64,FALSE),15)&amp;(RIGHT(VLOOKUP($L432,'2-2 引出数据_合同数据仓库'!$B$2:$BP$10000,64,FALSE),4)+1)),'2-2 引出数据_合同数据仓库'!$B$2:$BP$10000,3,FALSE),0)</f>
        <v>0</v>
      </c>
      <c r="P432" s="128"/>
      <c r="Q432" s="128">
        <f>IFERROR(VLOOKUP($L432,'2-2 引出数据_合同数据仓库'!$B$2:$BP$10000,28,FALSE),0)</f>
        <v>0</v>
      </c>
      <c r="R432" s="128">
        <f>IFERROR(VLOOKUP($L432,'2-2 引出数据_合同数据仓库'!$B$2:$BP$10000,29,FALSE),0)</f>
        <v>0</v>
      </c>
      <c r="S432" s="128">
        <f>IFERROR(VLOOKUP($L432,'2-2 引出数据_合同数据仓库'!$B$2:$BP$10000,4,FALSE),0)</f>
        <v>0</v>
      </c>
      <c r="T432" s="128"/>
      <c r="U432" s="128">
        <f>IFERROR(VLOOKUP($L432,'2-2 引出数据_合同数据仓库'!$B$2:$BP$10000,15,FALSE),0)</f>
        <v>0</v>
      </c>
      <c r="V432" s="128">
        <f>U432/(S432-R432+1)*365</f>
        <v>0</v>
      </c>
      <c r="W432" s="128"/>
      <c r="X432" s="160">
        <v>45658</v>
      </c>
      <c r="Y432" s="160">
        <f>X432+30</f>
        <v>45688</v>
      </c>
      <c r="Z432" s="164">
        <f>IFERROR(IF(($R432-Y432)&gt;=0,0,IF(($S432-X432)&lt;0,0,IF(AND(($S432-Y432)&gt;0,(X432-$R432)&gt;0),$V432/365*(Y432-X432+1),IF(AND(($S432-Y432)&lt;=0,(X432-$R432)&gt;0),$V432/365*($S432-X432+1),$V432/365*(Y432-$R432+1))))),0)</f>
        <v>0</v>
      </c>
      <c r="AA432" s="160">
        <f>Y432+1</f>
        <v>45689</v>
      </c>
      <c r="AB432" s="160">
        <f>AA432+27</f>
        <v>45716</v>
      </c>
      <c r="AC432" s="164">
        <f>IFERROR(IF(($R432-AB432)&gt;=0,0,IF(($S432-AA432)&lt;0,0,IF(AND(($S432-AB432)&gt;0,(AA432-$R432)&gt;0),$V432/365*(AB432-AA432+1),IF(AND(($S432-AB432)&lt;=0,(AA432-$R432)&gt;0),$V432/365*($S432-AA432+1),$V432/365*(AB432-$R432+1))))),0)</f>
        <v>0</v>
      </c>
      <c r="AD432" s="160">
        <f>AB432+1</f>
        <v>45717</v>
      </c>
      <c r="AE432" s="160">
        <f>AD432+30</f>
        <v>45747</v>
      </c>
      <c r="AF432" s="164">
        <f>IFERROR(IF(($R432-AE432)&gt;=0,0,IF(($S432-AD432)&lt;0,0,IF(AND(($S432-AE432)&gt;0,(AD432-$R432)&gt;0),$V432/365*(AE432-AD432+1),IF(AND(($S432-AE432)&lt;=0,(AD432-$R432)&gt;0),$V432/365*($S432-AD432+1),$V432/365*(AE432-$R432+1))))),0)</f>
        <v>0</v>
      </c>
      <c r="AG432" s="160">
        <f>AE432+1</f>
        <v>45748</v>
      </c>
      <c r="AH432" s="160">
        <f>AG432+29</f>
        <v>45777</v>
      </c>
      <c r="AI432" s="164">
        <f>IFERROR(IF(($R432-AH432)&gt;=0,0,IF(($S432-AG432)&lt;0,0,IF(AND(($S432-AH432)&gt;0,(AG432-$R432)&gt;0),$V432/365*(AH432-AG432+1),IF(AND(($S432-AH432)&lt;=0,(AG432-$R432)&gt;0),$V432/365*($S432-AG432+1),$V432/365*(AH432-$R432+1))))),0)</f>
        <v>0</v>
      </c>
      <c r="AJ432" s="160">
        <f>AH432+1</f>
        <v>45778</v>
      </c>
      <c r="AK432" s="160">
        <f>AJ432+30</f>
        <v>45808</v>
      </c>
      <c r="AL432" s="164">
        <f>IFERROR(IF(($R432-AK432)&gt;=0,0,IF(($S432-AJ432)&lt;0,0,IF(AND(($S432-AK432)&gt;0,(AJ432-$R432)&gt;0),$V432/365*(AK432-AJ432+1),IF(AND(($S432-AK432)&lt;=0,(AJ432-$R432)&gt;0),$V432/365*($S432-AJ432+1),$V432/365*(AK432-$R432+1))))),0)</f>
        <v>0</v>
      </c>
      <c r="AM432" s="160">
        <f>AK432+1</f>
        <v>45809</v>
      </c>
      <c r="AN432" s="160">
        <f>AM432+29</f>
        <v>45838</v>
      </c>
      <c r="AO432" s="164">
        <f>IFERROR(IF(($R432-AN432)&gt;=0,0,IF(($S432-AM432)&lt;0,0,IF(AND(($S432-AN432)&gt;0,(AM432-$R432)&gt;0),$V432/365*(AN432-AM432+1),IF(AND(($S432-AN432)&lt;=0,(AM432-$R432)&gt;0),$V432/365*($S432-AM432+1),$V432/365*(AN432-$R432+1))))),0)</f>
        <v>0</v>
      </c>
      <c r="AP432" s="160">
        <f>AN432+1</f>
        <v>45839</v>
      </c>
      <c r="AQ432" s="160">
        <f>AP432+30</f>
        <v>45869</v>
      </c>
      <c r="AR432" s="164">
        <f>IFERROR(IF(($R432-AQ432)&gt;=0,0,IF(($S432-AP432)&lt;0,0,IF(AND(($S432-AQ432)&gt;0,(AP432-$R432)&gt;0),$V432/365*(AQ432-AP432+1),IF(AND(($S432-AQ432)&lt;=0,(AP432-$R432)&gt;0),$V432/365*($S432-AP432+1),$V432/365*(AQ432-$R432+1))))),0)</f>
        <v>0</v>
      </c>
      <c r="AS432" s="160">
        <f>AQ432+1</f>
        <v>45870</v>
      </c>
      <c r="AT432" s="160">
        <f>AS432+30</f>
        <v>45900</v>
      </c>
      <c r="AU432" s="164">
        <f>IFERROR(IF(($R432-AT432)&gt;=0,0,IF(($S432-AS432)&lt;0,0,IF(AND(($S432-AT432)&gt;0,(AS432-$R432)&gt;0),$V432/365*(AT432-AS432+1),IF(AND(($S432-AT432)&lt;=0,(AS432-$R432)&gt;0),$V432/365*($S432-AS432+1),$V432/365*(AT432-$R432+1))))),0)</f>
        <v>0</v>
      </c>
      <c r="AV432" s="160">
        <f>AT432+1</f>
        <v>45901</v>
      </c>
      <c r="AW432" s="160">
        <f>AV432+29</f>
        <v>45930</v>
      </c>
      <c r="AX432" s="164">
        <f>IFERROR(IF(($R432-AW432)&gt;=0,0,IF(($S432-AV432)&lt;0,0,IF(AND(($S432-AW432)&gt;0,(AV432-$R432)&gt;0),$V432/365*(AW432-AV432+1),IF(AND(($S432-AW432)&lt;=0,(AV432-$R432)&gt;0),$V432/365*($S432-AV432+1),$V432/365*(AW432-$R432+1))))),0)</f>
        <v>0</v>
      </c>
      <c r="AY432" s="160">
        <f>AW432+1</f>
        <v>45931</v>
      </c>
      <c r="AZ432" s="160">
        <f>AY432+30</f>
        <v>45961</v>
      </c>
      <c r="BA432" s="164">
        <f>IFERROR(IF(($R432-AZ432)&gt;=0,0,IF(($S432-AY432)&lt;0,0,IF(AND(($S432-AZ432)&gt;0,(AY432-$R432)&gt;0),$V432/365*(AZ432-AY432+1),IF(AND(($S432-AZ432)&lt;=0,(AY432-$R432)&gt;0),$V432/365*($S432-AY432+1),$V432/365*(AZ432-$R432+1))))),0)</f>
        <v>0</v>
      </c>
      <c r="BB432" s="160">
        <f>AZ432+1</f>
        <v>45962</v>
      </c>
      <c r="BC432" s="160">
        <f>BB432+29</f>
        <v>45991</v>
      </c>
      <c r="BD432" s="164">
        <f>IFERROR(IF(($R432-BC432)&gt;=0,0,IF(($S432-BB432)&lt;0,0,IF(AND(($S432-BC432)&gt;0,(BB432-$R432)&gt;0),$V432/365*(BC432-BB432+1),IF(AND(($S432-BC432)&lt;=0,(BB432-$R432)&gt;0),$V432/365*($S432-BB432+1),$V432/365*(BC432-$R432+1))))),0)</f>
        <v>0</v>
      </c>
      <c r="BE432" s="160">
        <f>BC432+1</f>
        <v>45992</v>
      </c>
      <c r="BF432" s="160">
        <f>BE432+30</f>
        <v>46022</v>
      </c>
      <c r="BG432" s="164">
        <f>IFERROR(IF(($R432-BF432)&gt;=0,0,IF(($S432-BE432)&lt;0,0,IF(AND(($S432-BF432)&gt;0,(BE432-$R432)&gt;0),$V432/365*(BF432-BE432+1),IF(AND(($S432-BF432)&lt;=0,(BE432-$R432)&gt;0),$V432/365*($S432-BE432+1),$V432/365*(BF432-$R432+1))))),0)</f>
        <v>0</v>
      </c>
      <c r="BH432" s="160">
        <v>46023</v>
      </c>
      <c r="BI432" s="160">
        <f>BH432+30</f>
        <v>46053</v>
      </c>
      <c r="BJ432" s="164">
        <f>IFERROR(IF(($R432-BI432)&gt;=0,0,IF(($S432-BH432)&lt;0,0,IF(AND(($S432-BI432)&gt;0,(BH432-$R432)&gt;0),$V432/365*(BI432-BH432+1),IF(AND(($S432-BI432)&lt;=0,(BH432-$R432)&gt;0),$V432/365*($S432-BH432+1),$V432/365*(BI432-$R432+1))))),0)</f>
        <v>0</v>
      </c>
      <c r="BK432" s="160">
        <f>BI432+1</f>
        <v>46054</v>
      </c>
      <c r="BL432" s="160">
        <f>BK432+27</f>
        <v>46081</v>
      </c>
      <c r="BM432" s="164">
        <f>IFERROR(IF(($R432-BL432)&gt;=0,0,IF(($S432-BK432)&lt;0,0,IF(AND(($S432-BL432)&gt;0,(BK432-$R432)&gt;0),$V432/365*(BL432-BK432+1),IF(AND(($S432-BL432)&lt;=0,(BK432-$R432)&gt;0),$V432/365*($S432-BK432+1),$V432/365*(BL432-$R432+1))))),0)</f>
        <v>0</v>
      </c>
      <c r="BN432" s="160">
        <f>BL432+1</f>
        <v>46082</v>
      </c>
      <c r="BO432" s="160">
        <f>BN432+30</f>
        <v>46112</v>
      </c>
      <c r="BP432" s="164">
        <f>IFERROR(IF(($R432-BO432)&gt;=0,0,IF(($S432-BN432)&lt;0,0,IF(AND(($S432-BO432)&gt;0,(BN432-$R432)&gt;0),$V432/365*(BO432-BN432+1),IF(AND(($S432-BO432)&lt;=0,(BN432-$R432)&gt;0),$V432/365*($S432-BN432+1),$V432/365*(BO432-$R432+1))))),0)</f>
        <v>0</v>
      </c>
      <c r="BQ432" s="160">
        <f>BO432+1</f>
        <v>46113</v>
      </c>
      <c r="BR432" s="160">
        <f>BQ432+29</f>
        <v>46142</v>
      </c>
      <c r="BS432" s="164">
        <f>IFERROR(IF(($R432-BR432)&gt;=0,0,IF(($S432-BQ432)&lt;0,0,IF(AND(($S432-BR432)&gt;0,(BQ432-$R432)&gt;0),$V432/365*(BR432-BQ432+1),IF(AND(($S432-BR432)&lt;=0,(BQ432-$R432)&gt;0),$V432/365*($S432-BQ432+1),$V432/365*(BR432-$R432+1))))),0)</f>
        <v>0</v>
      </c>
      <c r="BT432" s="160">
        <f>BR432+1</f>
        <v>46143</v>
      </c>
      <c r="BU432" s="160">
        <f>BT432+30</f>
        <v>46173</v>
      </c>
      <c r="BV432" s="164">
        <f>IFERROR(IF(($R432-BU432)&gt;=0,0,IF(($S432-BT432)&lt;0,0,IF(AND(($S432-BU432)&gt;0,(BT432-$R432)&gt;0),$V432/365*(BU432-BT432+1),IF(AND(($S432-BU432)&lt;=0,(BT432-$R432)&gt;0),$V432/365*($S432-BT432+1),$V432/365*(BU432-$R432+1))))),0)</f>
        <v>0</v>
      </c>
      <c r="BW432" s="160">
        <f>BU432+1</f>
        <v>46174</v>
      </c>
      <c r="BX432" s="160">
        <f>BW432+29</f>
        <v>46203</v>
      </c>
      <c r="BY432" s="164">
        <f>IFERROR(IF(($R432-BX432)&gt;=0,0,IF(($S432-BW432)&lt;0,0,IF(AND(($S432-BX432)&gt;0,(BW432-$R432)&gt;0),$V432/365*(BX432-BW432+1),IF(AND(($S432-BX432)&lt;=0,(BW432-$R432)&gt;0),$V432/365*($S432-BW432+1),$V432/365*(BX432-$R432+1))))),0)</f>
        <v>0</v>
      </c>
      <c r="BZ432" s="160">
        <f>BX432+1</f>
        <v>46204</v>
      </c>
      <c r="CA432" s="160">
        <f>BZ432+30</f>
        <v>46234</v>
      </c>
      <c r="CB432" s="164">
        <f>IFERROR(IF(($R432-CA432)&gt;=0,0,IF(($S432-BZ432)&lt;0,0,IF(AND(($S432-CA432)&gt;0,(BZ432-$R432)&gt;0),$V432/365*(CA432-BZ432+1),IF(AND(($S432-CA432)&lt;=0,(BZ432-$R432)&gt;0),$V432/365*($S432-BZ432+1),$V432/365*(CA432-$R432+1))))),0)</f>
        <v>0</v>
      </c>
      <c r="CC432" s="160">
        <f>CA432+1</f>
        <v>46235</v>
      </c>
      <c r="CD432" s="160">
        <f>CC432+30</f>
        <v>46265</v>
      </c>
      <c r="CE432" s="164">
        <f>IFERROR(IF(($R432-CD432)&gt;=0,0,IF(($S432-CC432)&lt;0,0,IF(AND(($S432-CD432)&gt;0,(CC432-$R432)&gt;0),$V432/365*(CD432-CC432+1),IF(AND(($S432-CD432)&lt;=0,(CC432-$R432)&gt;0),$V432/365*($S432-CC432+1),$V432/365*(CD432-$R432+1))))),0)</f>
        <v>0</v>
      </c>
      <c r="CF432" s="160">
        <f>CD432+1</f>
        <v>46266</v>
      </c>
      <c r="CG432" s="160">
        <f>CF432+29</f>
        <v>46295</v>
      </c>
      <c r="CH432" s="164">
        <f>IFERROR(IF(($R432-CG432)&gt;=0,0,IF(($S432-CF432)&lt;0,0,IF(AND(($S432-CG432)&gt;0,(CF432-$R432)&gt;0),$V432/365*(CG432-CF432+1),IF(AND(($S432-CG432)&lt;=0,(CF432-$R432)&gt;0),$V432/365*($S432-CF432+1),$V432/365*(CG432-$R432+1))))),0)</f>
        <v>0</v>
      </c>
      <c r="CI432" s="160">
        <f>CG432+1</f>
        <v>46296</v>
      </c>
      <c r="CJ432" s="160">
        <f>CI432+30</f>
        <v>46326</v>
      </c>
      <c r="CK432" s="164">
        <f>IFERROR(IF(($R432-CJ432)&gt;=0,0,IF(($S432-CI432)&lt;0,0,IF(AND(($S432-CJ432)&gt;0,(CI432-$R432)&gt;0),$V432/365*(CJ432-CI432+1),IF(AND(($S432-CJ432)&lt;=0,(CI432-$R432)&gt;0),$V432/365*($S432-CI432+1),$V432/365*(CJ432-$R432+1))))),0)</f>
        <v>0</v>
      </c>
      <c r="CL432" s="160">
        <f>CJ432+1</f>
        <v>46327</v>
      </c>
      <c r="CM432" s="160">
        <f>CL432+29</f>
        <v>46356</v>
      </c>
      <c r="CN432" s="164">
        <f>IFERROR(IF(($R432-CM432)&gt;=0,0,IF(($S432-CL432)&lt;0,0,IF(AND(($S432-CM432)&gt;0,(CL432-$R432)&gt;0),$V432/365*(CM432-CL432+1),IF(AND(($S432-CM432)&lt;=0,(CL432-$R432)&gt;0),$V432/365*($S432-CL432+1),$V432/365*(CM432-$R432+1))))),0)</f>
        <v>0</v>
      </c>
      <c r="CO432" s="160">
        <f>CM432+1</f>
        <v>46357</v>
      </c>
      <c r="CP432" s="160">
        <f>CO432+30</f>
        <v>46387</v>
      </c>
      <c r="CQ432" s="164">
        <f>IFERROR(IF(($R432-CP432)&gt;=0,0,IF(($S432-CO432)&lt;0,0,IF(AND(($S432-CP432)&gt;0,(CO432-$R432)&gt;0),$V432/365*(CP432-CO432+1),IF(AND(($S432-CP432)&lt;=0,(CO432-$R432)&gt;0),$V432/365*($S432-CO432+1),$V432/365*(CP432-$R432+1))))),0)</f>
        <v>0</v>
      </c>
    </row>
    <row r="433" s="86" customFormat="1" ht="24" customHeight="1" outlineLevel="3" spans="1:95">
      <c r="A433" s="125"/>
      <c r="B433" s="126"/>
      <c r="C433" s="127"/>
      <c r="D433" s="125"/>
      <c r="E433" s="126"/>
      <c r="F433" s="126"/>
      <c r="G433" s="126"/>
      <c r="H433" s="128"/>
      <c r="I433" s="128"/>
      <c r="J433" s="128">
        <f t="shared" si="4646"/>
        <v>0</v>
      </c>
      <c r="K433" s="128">
        <f>K432+1</f>
        <v>3</v>
      </c>
      <c r="L433" s="153"/>
      <c r="M433" s="154">
        <f>IFERROR(VLOOKUP($L433,'2-2 引出数据_合同数据仓库'!$B$2:$BP$10000,3,FALSE),0)</f>
        <v>0</v>
      </c>
      <c r="N433" s="128"/>
      <c r="O433" s="154">
        <f>IFERROR(VLOOKUP((LEFT(VLOOKUP($L433,'2-2 引出数据_合同数据仓库'!$B$2:$BP$10000,64,FALSE),15)&amp;(RIGHT(VLOOKUP($L433,'2-2 引出数据_合同数据仓库'!$B$2:$BP$10000,64,FALSE),4)+1)),'2-2 引出数据_合同数据仓库'!$B$2:$BP$10000,3,FALSE),0)</f>
        <v>0</v>
      </c>
      <c r="P433" s="128"/>
      <c r="Q433" s="128">
        <f>IFERROR(VLOOKUP($L433,'2-2 引出数据_合同数据仓库'!$B$2:$BP$10000,28,FALSE),0)</f>
        <v>0</v>
      </c>
      <c r="R433" s="128">
        <f>IFERROR(VLOOKUP($L433,'2-2 引出数据_合同数据仓库'!$B$2:$BP$10000,29,FALSE),0)</f>
        <v>0</v>
      </c>
      <c r="S433" s="128">
        <f>IFERROR(VLOOKUP($L433,'2-2 引出数据_合同数据仓库'!$B$2:$BP$10000,4,FALSE),0)</f>
        <v>0</v>
      </c>
      <c r="T433" s="128"/>
      <c r="U433" s="128">
        <f>IFERROR(VLOOKUP($L433,'2-2 引出数据_合同数据仓库'!$B$2:$BP$10000,15,FALSE),0)</f>
        <v>0</v>
      </c>
      <c r="V433" s="128">
        <f>U433/(S433-R433+1)*365</f>
        <v>0</v>
      </c>
      <c r="W433" s="128"/>
      <c r="X433" s="160">
        <v>45659</v>
      </c>
      <c r="Y433" s="160">
        <f>X433+30</f>
        <v>45689</v>
      </c>
      <c r="Z433" s="164">
        <f>IFERROR(IF(($R433-Y433)&gt;=0,0,IF(($S433-X433)&lt;0,0,IF(AND(($S433-Y433)&gt;0,(X433-$R433)&gt;0),$V433/365*(Y433-X433+1),IF(AND(($S433-Y433)&lt;=0,(X433-$R433)&gt;0),$V433/365*($S433-X433+1),$V433/365*(Y433-$R433+1))))),0)</f>
        <v>0</v>
      </c>
      <c r="AA433" s="160">
        <f>Y433+1</f>
        <v>45690</v>
      </c>
      <c r="AB433" s="160">
        <f>AA433+27</f>
        <v>45717</v>
      </c>
      <c r="AC433" s="164">
        <f>IFERROR(IF(($R433-AB433)&gt;=0,0,IF(($S433-AA433)&lt;0,0,IF(AND(($S433-AB433)&gt;0,(AA433-$R433)&gt;0),$V433/365*(AB433-AA433+1),IF(AND(($S433-AB433)&lt;=0,(AA433-$R433)&gt;0),$V433/365*($S433-AA433+1),$V433/365*(AB433-$R433+1))))),0)</f>
        <v>0</v>
      </c>
      <c r="AD433" s="160">
        <f>AB433+1</f>
        <v>45718</v>
      </c>
      <c r="AE433" s="160">
        <f>AD433+30</f>
        <v>45748</v>
      </c>
      <c r="AF433" s="164">
        <f>IFERROR(IF(($R433-AE433)&gt;=0,0,IF(($S433-AD433)&lt;0,0,IF(AND(($S433-AE433)&gt;0,(AD433-$R433)&gt;0),$V433/365*(AE433-AD433+1),IF(AND(($S433-AE433)&lt;=0,(AD433-$R433)&gt;0),$V433/365*($S433-AD433+1),$V433/365*(AE433-$R433+1))))),0)</f>
        <v>0</v>
      </c>
      <c r="AG433" s="160">
        <f>AE433+1</f>
        <v>45749</v>
      </c>
      <c r="AH433" s="160">
        <f>AG433+29</f>
        <v>45778</v>
      </c>
      <c r="AI433" s="164">
        <f>IFERROR(IF(($R433-AH433)&gt;=0,0,IF(($S433-AG433)&lt;0,0,IF(AND(($S433-AH433)&gt;0,(AG433-$R433)&gt;0),$V433/365*(AH433-AG433+1),IF(AND(($S433-AH433)&lt;=0,(AG433-$R433)&gt;0),$V433/365*($S433-AG433+1),$V433/365*(AH433-$R433+1))))),0)</f>
        <v>0</v>
      </c>
      <c r="AJ433" s="160">
        <f>AH433+1</f>
        <v>45779</v>
      </c>
      <c r="AK433" s="160">
        <f>AJ433+30</f>
        <v>45809</v>
      </c>
      <c r="AL433" s="164">
        <f>IFERROR(IF(($R433-AK433)&gt;=0,0,IF(($S433-AJ433)&lt;0,0,IF(AND(($S433-AK433)&gt;0,(AJ433-$R433)&gt;0),$V433/365*(AK433-AJ433+1),IF(AND(($S433-AK433)&lt;=0,(AJ433-$R433)&gt;0),$V433/365*($S433-AJ433+1),$V433/365*(AK433-$R433+1))))),0)</f>
        <v>0</v>
      </c>
      <c r="AM433" s="160">
        <f>AK433+1</f>
        <v>45810</v>
      </c>
      <c r="AN433" s="160">
        <f>AM433+29</f>
        <v>45839</v>
      </c>
      <c r="AO433" s="164">
        <f>IFERROR(IF(($R433-AN433)&gt;=0,0,IF(($S433-AM433)&lt;0,0,IF(AND(($S433-AN433)&gt;0,(AM433-$R433)&gt;0),$V433/365*(AN433-AM433+1),IF(AND(($S433-AN433)&lt;=0,(AM433-$R433)&gt;0),$V433/365*($S433-AM433+1),$V433/365*(AN433-$R433+1))))),0)</f>
        <v>0</v>
      </c>
      <c r="AP433" s="160">
        <f>AN433+1</f>
        <v>45840</v>
      </c>
      <c r="AQ433" s="160">
        <f>AP433+30</f>
        <v>45870</v>
      </c>
      <c r="AR433" s="164">
        <f>IFERROR(IF(($R433-AQ433)&gt;=0,0,IF(($S433-AP433)&lt;0,0,IF(AND(($S433-AQ433)&gt;0,(AP433-$R433)&gt;0),$V433/365*(AQ433-AP433+1),IF(AND(($S433-AQ433)&lt;=0,(AP433-$R433)&gt;0),$V433/365*($S433-AP433+1),$V433/365*(AQ433-$R433+1))))),0)</f>
        <v>0</v>
      </c>
      <c r="AS433" s="160">
        <f>AQ433+1</f>
        <v>45871</v>
      </c>
      <c r="AT433" s="160">
        <f>AS433+30</f>
        <v>45901</v>
      </c>
      <c r="AU433" s="164">
        <f>IFERROR(IF(($R433-AT433)&gt;=0,0,IF(($S433-AS433)&lt;0,0,IF(AND(($S433-AT433)&gt;0,(AS433-$R433)&gt;0),$V433/365*(AT433-AS433+1),IF(AND(($S433-AT433)&lt;=0,(AS433-$R433)&gt;0),$V433/365*($S433-AS433+1),$V433/365*(AT433-$R433+1))))),0)</f>
        <v>0</v>
      </c>
      <c r="AV433" s="160">
        <f>AT433+1</f>
        <v>45902</v>
      </c>
      <c r="AW433" s="160">
        <f>AV433+29</f>
        <v>45931</v>
      </c>
      <c r="AX433" s="164">
        <f>IFERROR(IF(($R433-AW433)&gt;=0,0,IF(($S433-AV433)&lt;0,0,IF(AND(($S433-AW433)&gt;0,(AV433-$R433)&gt;0),$V433/365*(AW433-AV433+1),IF(AND(($S433-AW433)&lt;=0,(AV433-$R433)&gt;0),$V433/365*($S433-AV433+1),$V433/365*(AW433-$R433+1))))),0)</f>
        <v>0</v>
      </c>
      <c r="AY433" s="160">
        <f>AW433+1</f>
        <v>45932</v>
      </c>
      <c r="AZ433" s="160">
        <f>AY433+30</f>
        <v>45962</v>
      </c>
      <c r="BA433" s="164">
        <f>IFERROR(IF(($R433-AZ433)&gt;=0,0,IF(($S433-AY433)&lt;0,0,IF(AND(($S433-AZ433)&gt;0,(AY433-$R433)&gt;0),$V433/365*(AZ433-AY433+1),IF(AND(($S433-AZ433)&lt;=0,(AY433-$R433)&gt;0),$V433/365*($S433-AY433+1),$V433/365*(AZ433-$R433+1))))),0)</f>
        <v>0</v>
      </c>
      <c r="BB433" s="160">
        <f>AZ433+1</f>
        <v>45963</v>
      </c>
      <c r="BC433" s="160">
        <f>BB433+29</f>
        <v>45992</v>
      </c>
      <c r="BD433" s="164">
        <f>IFERROR(IF(($R433-BC433)&gt;=0,0,IF(($S433-BB433)&lt;0,0,IF(AND(($S433-BC433)&gt;0,(BB433-$R433)&gt;0),$V433/365*(BC433-BB433+1),IF(AND(($S433-BC433)&lt;=0,(BB433-$R433)&gt;0),$V433/365*($S433-BB433+1),$V433/365*(BC433-$R433+1))))),0)</f>
        <v>0</v>
      </c>
      <c r="BE433" s="160">
        <f>BC433+1</f>
        <v>45993</v>
      </c>
      <c r="BF433" s="160">
        <f>BE433+30</f>
        <v>46023</v>
      </c>
      <c r="BG433" s="164">
        <f>IFERROR(IF(($R433-BF433)&gt;=0,0,IF(($S433-BE433)&lt;0,0,IF(AND(($S433-BF433)&gt;0,(BE433-$R433)&gt;0),$V433/365*(BF433-BE433+1),IF(AND(($S433-BF433)&lt;=0,(BE433-$R433)&gt;0),$V433/365*($S433-BE433+1),$V433/365*(BF433-$R433+1))))),0)</f>
        <v>0</v>
      </c>
      <c r="BH433" s="160">
        <v>46024</v>
      </c>
      <c r="BI433" s="160">
        <f>BH433+30</f>
        <v>46054</v>
      </c>
      <c r="BJ433" s="164">
        <f>IFERROR(IF(($R433-BI433)&gt;=0,0,IF(($S433-BH433)&lt;0,0,IF(AND(($S433-BI433)&gt;0,(BH433-$R433)&gt;0),$V433/365*(BI433-BH433+1),IF(AND(($S433-BI433)&lt;=0,(BH433-$R433)&gt;0),$V433/365*($S433-BH433+1),$V433/365*(BI433-$R433+1))))),0)</f>
        <v>0</v>
      </c>
      <c r="BK433" s="160">
        <f>BI433+1</f>
        <v>46055</v>
      </c>
      <c r="BL433" s="160">
        <f>BK433+27</f>
        <v>46082</v>
      </c>
      <c r="BM433" s="164">
        <f>IFERROR(IF(($R433-BL433)&gt;=0,0,IF(($S433-BK433)&lt;0,0,IF(AND(($S433-BL433)&gt;0,(BK433-$R433)&gt;0),$V433/365*(BL433-BK433+1),IF(AND(($S433-BL433)&lt;=0,(BK433-$R433)&gt;0),$V433/365*($S433-BK433+1),$V433/365*(BL433-$R433+1))))),0)</f>
        <v>0</v>
      </c>
      <c r="BN433" s="160">
        <f>BL433+1</f>
        <v>46083</v>
      </c>
      <c r="BO433" s="160">
        <f>BN433+30</f>
        <v>46113</v>
      </c>
      <c r="BP433" s="164">
        <f>IFERROR(IF(($R433-BO433)&gt;=0,0,IF(($S433-BN433)&lt;0,0,IF(AND(($S433-BO433)&gt;0,(BN433-$R433)&gt;0),$V433/365*(BO433-BN433+1),IF(AND(($S433-BO433)&lt;=0,(BN433-$R433)&gt;0),$V433/365*($S433-BN433+1),$V433/365*(BO433-$R433+1))))),0)</f>
        <v>0</v>
      </c>
      <c r="BQ433" s="160">
        <f>BO433+1</f>
        <v>46114</v>
      </c>
      <c r="BR433" s="160">
        <f>BQ433+29</f>
        <v>46143</v>
      </c>
      <c r="BS433" s="164">
        <f>IFERROR(IF(($R433-BR433)&gt;=0,0,IF(($S433-BQ433)&lt;0,0,IF(AND(($S433-BR433)&gt;0,(BQ433-$R433)&gt;0),$V433/365*(BR433-BQ433+1),IF(AND(($S433-BR433)&lt;=0,(BQ433-$R433)&gt;0),$V433/365*($S433-BQ433+1),$V433/365*(BR433-$R433+1))))),0)</f>
        <v>0</v>
      </c>
      <c r="BT433" s="160">
        <f>BR433+1</f>
        <v>46144</v>
      </c>
      <c r="BU433" s="160">
        <f>BT433+30</f>
        <v>46174</v>
      </c>
      <c r="BV433" s="164">
        <f>IFERROR(IF(($R433-BU433)&gt;=0,0,IF(($S433-BT433)&lt;0,0,IF(AND(($S433-BU433)&gt;0,(BT433-$R433)&gt;0),$V433/365*(BU433-BT433+1),IF(AND(($S433-BU433)&lt;=0,(BT433-$R433)&gt;0),$V433/365*($S433-BT433+1),$V433/365*(BU433-$R433+1))))),0)</f>
        <v>0</v>
      </c>
      <c r="BW433" s="160">
        <f>BU433+1</f>
        <v>46175</v>
      </c>
      <c r="BX433" s="160">
        <f>BW433+29</f>
        <v>46204</v>
      </c>
      <c r="BY433" s="164">
        <f>IFERROR(IF(($R433-BX433)&gt;=0,0,IF(($S433-BW433)&lt;0,0,IF(AND(($S433-BX433)&gt;0,(BW433-$R433)&gt;0),$V433/365*(BX433-BW433+1),IF(AND(($S433-BX433)&lt;=0,(BW433-$R433)&gt;0),$V433/365*($S433-BW433+1),$V433/365*(BX433-$R433+1))))),0)</f>
        <v>0</v>
      </c>
      <c r="BZ433" s="160">
        <f>BX433+1</f>
        <v>46205</v>
      </c>
      <c r="CA433" s="160">
        <f>BZ433+30</f>
        <v>46235</v>
      </c>
      <c r="CB433" s="164">
        <f>IFERROR(IF(($R433-CA433)&gt;=0,0,IF(($S433-BZ433)&lt;0,0,IF(AND(($S433-CA433)&gt;0,(BZ433-$R433)&gt;0),$V433/365*(CA433-BZ433+1),IF(AND(($S433-CA433)&lt;=0,(BZ433-$R433)&gt;0),$V433/365*($S433-BZ433+1),$V433/365*(CA433-$R433+1))))),0)</f>
        <v>0</v>
      </c>
      <c r="CC433" s="160">
        <f>CA433+1</f>
        <v>46236</v>
      </c>
      <c r="CD433" s="160">
        <f>CC433+30</f>
        <v>46266</v>
      </c>
      <c r="CE433" s="164">
        <f>IFERROR(IF(($R433-CD433)&gt;=0,0,IF(($S433-CC433)&lt;0,0,IF(AND(($S433-CD433)&gt;0,(CC433-$R433)&gt;0),$V433/365*(CD433-CC433+1),IF(AND(($S433-CD433)&lt;=0,(CC433-$R433)&gt;0),$V433/365*($S433-CC433+1),$V433/365*(CD433-$R433+1))))),0)</f>
        <v>0</v>
      </c>
      <c r="CF433" s="160">
        <f>CD433+1</f>
        <v>46267</v>
      </c>
      <c r="CG433" s="160">
        <f>CF433+29</f>
        <v>46296</v>
      </c>
      <c r="CH433" s="164">
        <f>IFERROR(IF(($R433-CG433)&gt;=0,0,IF(($S433-CF433)&lt;0,0,IF(AND(($S433-CG433)&gt;0,(CF433-$R433)&gt;0),$V433/365*(CG433-CF433+1),IF(AND(($S433-CG433)&lt;=0,(CF433-$R433)&gt;0),$V433/365*($S433-CF433+1),$V433/365*(CG433-$R433+1))))),0)</f>
        <v>0</v>
      </c>
      <c r="CI433" s="160">
        <f>CG433+1</f>
        <v>46297</v>
      </c>
      <c r="CJ433" s="160">
        <f>CI433+30</f>
        <v>46327</v>
      </c>
      <c r="CK433" s="164">
        <f>IFERROR(IF(($R433-CJ433)&gt;=0,0,IF(($S433-CI433)&lt;0,0,IF(AND(($S433-CJ433)&gt;0,(CI433-$R433)&gt;0),$V433/365*(CJ433-CI433+1),IF(AND(($S433-CJ433)&lt;=0,(CI433-$R433)&gt;0),$V433/365*($S433-CI433+1),$V433/365*(CJ433-$R433+1))))),0)</f>
        <v>0</v>
      </c>
      <c r="CL433" s="160">
        <f>CJ433+1</f>
        <v>46328</v>
      </c>
      <c r="CM433" s="160">
        <f>CL433+29</f>
        <v>46357</v>
      </c>
      <c r="CN433" s="164">
        <f>IFERROR(IF(($R433-CM433)&gt;=0,0,IF(($S433-CL433)&lt;0,0,IF(AND(($S433-CM433)&gt;0,(CL433-$R433)&gt;0),$V433/365*(CM433-CL433+1),IF(AND(($S433-CM433)&lt;=0,(CL433-$R433)&gt;0),$V433/365*($S433-CL433+1),$V433/365*(CM433-$R433+1))))),0)</f>
        <v>0</v>
      </c>
      <c r="CO433" s="160">
        <f>CM433+1</f>
        <v>46358</v>
      </c>
      <c r="CP433" s="160">
        <f>CO433+30</f>
        <v>46388</v>
      </c>
      <c r="CQ433" s="164">
        <f>IFERROR(IF(($R433-CP433)&gt;=0,0,IF(($S433-CO433)&lt;0,0,IF(AND(($S433-CP433)&gt;0,(CO433-$R433)&gt;0),$V433/365*(CP433-CO433+1),IF(AND(($S433-CP433)&lt;=0,(CO433-$R433)&gt;0),$V433/365*($S433-CO433+1),$V433/365*(CP433-$R433+1))))),0)</f>
        <v>0</v>
      </c>
    </row>
    <row r="434" s="86" customFormat="1" ht="24" customHeight="1" outlineLevel="3" spans="1:95">
      <c r="A434" s="125"/>
      <c r="B434" s="126"/>
      <c r="C434" s="127"/>
      <c r="D434" s="125"/>
      <c r="E434" s="126"/>
      <c r="F434" s="126"/>
      <c r="G434" s="126"/>
      <c r="H434" s="128"/>
      <c r="I434" s="128"/>
      <c r="J434" s="128">
        <f t="shared" si="4646"/>
        <v>0</v>
      </c>
      <c r="K434" s="128">
        <f>K432+1</f>
        <v>3</v>
      </c>
      <c r="L434" s="153"/>
      <c r="M434" s="154">
        <f>IFERROR(VLOOKUP($L434,'2-2 引出数据_合同数据仓库'!$B$2:$BP$10000,3,FALSE),0)</f>
        <v>0</v>
      </c>
      <c r="N434" s="128"/>
      <c r="O434" s="154">
        <f>IFERROR(VLOOKUP((LEFT(VLOOKUP($L434,'2-2 引出数据_合同数据仓库'!$B$2:$BP$10000,64,FALSE),15)&amp;(RIGHT(VLOOKUP($L434,'2-2 引出数据_合同数据仓库'!$B$2:$BP$10000,64,FALSE),4)+1)),'2-2 引出数据_合同数据仓库'!$B$2:$BP$10000,3,FALSE),0)</f>
        <v>0</v>
      </c>
      <c r="P434" s="128"/>
      <c r="Q434" s="128">
        <f>IFERROR(VLOOKUP($L434,'2-2 引出数据_合同数据仓库'!$B$2:$BP$10000,28,FALSE),0)</f>
        <v>0</v>
      </c>
      <c r="R434" s="128">
        <f>IFERROR(VLOOKUP($L434,'2-2 引出数据_合同数据仓库'!$B$2:$BP$10000,29,FALSE),0)</f>
        <v>0</v>
      </c>
      <c r="S434" s="128">
        <f>IFERROR(VLOOKUP($L434,'2-2 引出数据_合同数据仓库'!$B$2:$BP$10000,4,FALSE),0)</f>
        <v>0</v>
      </c>
      <c r="T434" s="128"/>
      <c r="U434" s="128">
        <f>IFERROR(VLOOKUP($L434,'2-2 引出数据_合同数据仓库'!$B$2:$BP$10000,15,FALSE),0)</f>
        <v>0</v>
      </c>
      <c r="V434" s="128">
        <f>U434/(S434-R434+1)*365</f>
        <v>0</v>
      </c>
      <c r="W434" s="128"/>
      <c r="X434" s="160">
        <v>45658</v>
      </c>
      <c r="Y434" s="160">
        <f>X434+30</f>
        <v>45688</v>
      </c>
      <c r="Z434" s="164">
        <f>IFERROR(IF(($R434-Y434)&gt;=0,0,IF(($S434-X434)&lt;0,0,IF(AND(($S434-Y434)&gt;0,(X434-$R434)&gt;0),$V434/365*(Y434-X434+1),IF(AND(($S434-Y434)&lt;=0,(X434-$R434)&gt;0),$V434/365*($S434-X434+1),$V434/365*(Y434-$R434+1))))),0)</f>
        <v>0</v>
      </c>
      <c r="AA434" s="160">
        <f>Y434+1</f>
        <v>45689</v>
      </c>
      <c r="AB434" s="160">
        <f>AA434+27</f>
        <v>45716</v>
      </c>
      <c r="AC434" s="164">
        <f>IFERROR(IF(($R434-AB434)&gt;=0,0,IF(($S434-AA434)&lt;0,0,IF(AND(($S434-AB434)&gt;0,(AA434-$R434)&gt;0),$V434/365*(AB434-AA434+1),IF(AND(($S434-AB434)&lt;=0,(AA434-$R434)&gt;0),$V434/365*($S434-AA434+1),$V434/365*(AB434-$R434+1))))),0)</f>
        <v>0</v>
      </c>
      <c r="AD434" s="160">
        <f>AB434+1</f>
        <v>45717</v>
      </c>
      <c r="AE434" s="160">
        <f>AD434+30</f>
        <v>45747</v>
      </c>
      <c r="AF434" s="164">
        <f>IFERROR(IF(($R434-AE434)&gt;=0,0,IF(($S434-AD434)&lt;0,0,IF(AND(($S434-AE434)&gt;0,(AD434-$R434)&gt;0),$V434/365*(AE434-AD434+1),IF(AND(($S434-AE434)&lt;=0,(AD434-$R434)&gt;0),$V434/365*($S434-AD434+1),$V434/365*(AE434-$R434+1))))),0)</f>
        <v>0</v>
      </c>
      <c r="AG434" s="160">
        <f>AE434+1</f>
        <v>45748</v>
      </c>
      <c r="AH434" s="160">
        <f>AG434+29</f>
        <v>45777</v>
      </c>
      <c r="AI434" s="164">
        <f>IFERROR(IF(($R434-AH434)&gt;=0,0,IF(($S434-AG434)&lt;0,0,IF(AND(($S434-AH434)&gt;0,(AG434-$R434)&gt;0),$V434/365*(AH434-AG434+1),IF(AND(($S434-AH434)&lt;=0,(AG434-$R434)&gt;0),$V434/365*($S434-AG434+1),$V434/365*(AH434-$R434+1))))),0)</f>
        <v>0</v>
      </c>
      <c r="AJ434" s="160">
        <f>AH434+1</f>
        <v>45778</v>
      </c>
      <c r="AK434" s="160">
        <f>AJ434+30</f>
        <v>45808</v>
      </c>
      <c r="AL434" s="164">
        <f>IFERROR(IF(($R434-AK434)&gt;=0,0,IF(($S434-AJ434)&lt;0,0,IF(AND(($S434-AK434)&gt;0,(AJ434-$R434)&gt;0),$V434/365*(AK434-AJ434+1),IF(AND(($S434-AK434)&lt;=0,(AJ434-$R434)&gt;0),$V434/365*($S434-AJ434+1),$V434/365*(AK434-$R434+1))))),0)</f>
        <v>0</v>
      </c>
      <c r="AM434" s="160">
        <f>AK434+1</f>
        <v>45809</v>
      </c>
      <c r="AN434" s="160">
        <f>AM434+29</f>
        <v>45838</v>
      </c>
      <c r="AO434" s="164">
        <f>IFERROR(IF(($R434-AN434)&gt;=0,0,IF(($S434-AM434)&lt;0,0,IF(AND(($S434-AN434)&gt;0,(AM434-$R434)&gt;0),$V434/365*(AN434-AM434+1),IF(AND(($S434-AN434)&lt;=0,(AM434-$R434)&gt;0),$V434/365*($S434-AM434+1),$V434/365*(AN434-$R434+1))))),0)</f>
        <v>0</v>
      </c>
      <c r="AP434" s="160">
        <f>AN434+1</f>
        <v>45839</v>
      </c>
      <c r="AQ434" s="160">
        <f>AP434+30</f>
        <v>45869</v>
      </c>
      <c r="AR434" s="164">
        <f>IFERROR(IF(($R434-AQ434)&gt;=0,0,IF(($S434-AP434)&lt;0,0,IF(AND(($S434-AQ434)&gt;0,(AP434-$R434)&gt;0),$V434/365*(AQ434-AP434+1),IF(AND(($S434-AQ434)&lt;=0,(AP434-$R434)&gt;0),$V434/365*($S434-AP434+1),$V434/365*(AQ434-$R434+1))))),0)</f>
        <v>0</v>
      </c>
      <c r="AS434" s="160">
        <f>AQ434+1</f>
        <v>45870</v>
      </c>
      <c r="AT434" s="160">
        <f>AS434+30</f>
        <v>45900</v>
      </c>
      <c r="AU434" s="164">
        <f>IFERROR(IF(($R434-AT434)&gt;=0,0,IF(($S434-AS434)&lt;0,0,IF(AND(($S434-AT434)&gt;0,(AS434-$R434)&gt;0),$V434/365*(AT434-AS434+1),IF(AND(($S434-AT434)&lt;=0,(AS434-$R434)&gt;0),$V434/365*($S434-AS434+1),$V434/365*(AT434-$R434+1))))),0)</f>
        <v>0</v>
      </c>
      <c r="AV434" s="160">
        <f>AT434+1</f>
        <v>45901</v>
      </c>
      <c r="AW434" s="160">
        <f>AV434+29</f>
        <v>45930</v>
      </c>
      <c r="AX434" s="164">
        <f>IFERROR(IF(($R434-AW434)&gt;=0,0,IF(($S434-AV434)&lt;0,0,IF(AND(($S434-AW434)&gt;0,(AV434-$R434)&gt;0),$V434/365*(AW434-AV434+1),IF(AND(($S434-AW434)&lt;=0,(AV434-$R434)&gt;0),$V434/365*($S434-AV434+1),$V434/365*(AW434-$R434+1))))),0)</f>
        <v>0</v>
      </c>
      <c r="AY434" s="160">
        <f>AW434+1</f>
        <v>45931</v>
      </c>
      <c r="AZ434" s="160">
        <f>AY434+30</f>
        <v>45961</v>
      </c>
      <c r="BA434" s="164">
        <f>IFERROR(IF(($R434-AZ434)&gt;=0,0,IF(($S434-AY434)&lt;0,0,IF(AND(($S434-AZ434)&gt;0,(AY434-$R434)&gt;0),$V434/365*(AZ434-AY434+1),IF(AND(($S434-AZ434)&lt;=0,(AY434-$R434)&gt;0),$V434/365*($S434-AY434+1),$V434/365*(AZ434-$R434+1))))),0)</f>
        <v>0</v>
      </c>
      <c r="BB434" s="160">
        <f>AZ434+1</f>
        <v>45962</v>
      </c>
      <c r="BC434" s="160">
        <f>BB434+29</f>
        <v>45991</v>
      </c>
      <c r="BD434" s="164">
        <f>IFERROR(IF(($R434-BC434)&gt;=0,0,IF(($S434-BB434)&lt;0,0,IF(AND(($S434-BC434)&gt;0,(BB434-$R434)&gt;0),$V434/365*(BC434-BB434+1),IF(AND(($S434-BC434)&lt;=0,(BB434-$R434)&gt;0),$V434/365*($S434-BB434+1),$V434/365*(BC434-$R434+1))))),0)</f>
        <v>0</v>
      </c>
      <c r="BE434" s="160">
        <f>BC434+1</f>
        <v>45992</v>
      </c>
      <c r="BF434" s="160">
        <f>BE434+30</f>
        <v>46022</v>
      </c>
      <c r="BG434" s="164">
        <f>IFERROR(IF(($R434-BF434)&gt;=0,0,IF(($S434-BE434)&lt;0,0,IF(AND(($S434-BF434)&gt;0,(BE434-$R434)&gt;0),$V434/365*(BF434-BE434+1),IF(AND(($S434-BF434)&lt;=0,(BE434-$R434)&gt;0),$V434/365*($S434-BE434+1),$V434/365*(BF434-$R434+1))))),0)</f>
        <v>0</v>
      </c>
      <c r="BH434" s="160">
        <v>46023</v>
      </c>
      <c r="BI434" s="160">
        <f>BH434+30</f>
        <v>46053</v>
      </c>
      <c r="BJ434" s="164">
        <f>IFERROR(IF(($R434-BI434)&gt;=0,0,IF(($S434-BH434)&lt;0,0,IF(AND(($S434-BI434)&gt;0,(BH434-$R434)&gt;0),$V434/365*(BI434-BH434+1),IF(AND(($S434-BI434)&lt;=0,(BH434-$R434)&gt;0),$V434/365*($S434-BH434+1),$V434/365*(BI434-$R434+1))))),0)</f>
        <v>0</v>
      </c>
      <c r="BK434" s="160">
        <f>BI434+1</f>
        <v>46054</v>
      </c>
      <c r="BL434" s="160">
        <f>BK434+27</f>
        <v>46081</v>
      </c>
      <c r="BM434" s="164">
        <f>IFERROR(IF(($R434-BL434)&gt;=0,0,IF(($S434-BK434)&lt;0,0,IF(AND(($S434-BL434)&gt;0,(BK434-$R434)&gt;0),$V434/365*(BL434-BK434+1),IF(AND(($S434-BL434)&lt;=0,(BK434-$R434)&gt;0),$V434/365*($S434-BK434+1),$V434/365*(BL434-$R434+1))))),0)</f>
        <v>0</v>
      </c>
      <c r="BN434" s="160">
        <f>BL434+1</f>
        <v>46082</v>
      </c>
      <c r="BO434" s="160">
        <f>BN434+30</f>
        <v>46112</v>
      </c>
      <c r="BP434" s="164">
        <f>IFERROR(IF(($R434-BO434)&gt;=0,0,IF(($S434-BN434)&lt;0,0,IF(AND(($S434-BO434)&gt;0,(BN434-$R434)&gt;0),$V434/365*(BO434-BN434+1),IF(AND(($S434-BO434)&lt;=0,(BN434-$R434)&gt;0),$V434/365*($S434-BN434+1),$V434/365*(BO434-$R434+1))))),0)</f>
        <v>0</v>
      </c>
      <c r="BQ434" s="160">
        <f>BO434+1</f>
        <v>46113</v>
      </c>
      <c r="BR434" s="160">
        <f>BQ434+29</f>
        <v>46142</v>
      </c>
      <c r="BS434" s="164">
        <f>IFERROR(IF(($R434-BR434)&gt;=0,0,IF(($S434-BQ434)&lt;0,0,IF(AND(($S434-BR434)&gt;0,(BQ434-$R434)&gt;0),$V434/365*(BR434-BQ434+1),IF(AND(($S434-BR434)&lt;=0,(BQ434-$R434)&gt;0),$V434/365*($S434-BQ434+1),$V434/365*(BR434-$R434+1))))),0)</f>
        <v>0</v>
      </c>
      <c r="BT434" s="160">
        <f>BR434+1</f>
        <v>46143</v>
      </c>
      <c r="BU434" s="160">
        <f>BT434+30</f>
        <v>46173</v>
      </c>
      <c r="BV434" s="164">
        <f>IFERROR(IF(($R434-BU434)&gt;=0,0,IF(($S434-BT434)&lt;0,0,IF(AND(($S434-BU434)&gt;0,(BT434-$R434)&gt;0),$V434/365*(BU434-BT434+1),IF(AND(($S434-BU434)&lt;=0,(BT434-$R434)&gt;0),$V434/365*($S434-BT434+1),$V434/365*(BU434-$R434+1))))),0)</f>
        <v>0</v>
      </c>
      <c r="BW434" s="160">
        <f>BU434+1</f>
        <v>46174</v>
      </c>
      <c r="BX434" s="160">
        <f>BW434+29</f>
        <v>46203</v>
      </c>
      <c r="BY434" s="164">
        <f>IFERROR(IF(($R434-BX434)&gt;=0,0,IF(($S434-BW434)&lt;0,0,IF(AND(($S434-BX434)&gt;0,(BW434-$R434)&gt;0),$V434/365*(BX434-BW434+1),IF(AND(($S434-BX434)&lt;=0,(BW434-$R434)&gt;0),$V434/365*($S434-BW434+1),$V434/365*(BX434-$R434+1))))),0)</f>
        <v>0</v>
      </c>
      <c r="BZ434" s="160">
        <f>BX434+1</f>
        <v>46204</v>
      </c>
      <c r="CA434" s="160">
        <f>BZ434+30</f>
        <v>46234</v>
      </c>
      <c r="CB434" s="164">
        <f>IFERROR(IF(($R434-CA434)&gt;=0,0,IF(($S434-BZ434)&lt;0,0,IF(AND(($S434-CA434)&gt;0,(BZ434-$R434)&gt;0),$V434/365*(CA434-BZ434+1),IF(AND(($S434-CA434)&lt;=0,(BZ434-$R434)&gt;0),$V434/365*($S434-BZ434+1),$V434/365*(CA434-$R434+1))))),0)</f>
        <v>0</v>
      </c>
      <c r="CC434" s="160">
        <f>CA434+1</f>
        <v>46235</v>
      </c>
      <c r="CD434" s="160">
        <f>CC434+30</f>
        <v>46265</v>
      </c>
      <c r="CE434" s="164">
        <f>IFERROR(IF(($R434-CD434)&gt;=0,0,IF(($S434-CC434)&lt;0,0,IF(AND(($S434-CD434)&gt;0,(CC434-$R434)&gt;0),$V434/365*(CD434-CC434+1),IF(AND(($S434-CD434)&lt;=0,(CC434-$R434)&gt;0),$V434/365*($S434-CC434+1),$V434/365*(CD434-$R434+1))))),0)</f>
        <v>0</v>
      </c>
      <c r="CF434" s="160">
        <f>CD434+1</f>
        <v>46266</v>
      </c>
      <c r="CG434" s="160">
        <f>CF434+29</f>
        <v>46295</v>
      </c>
      <c r="CH434" s="164">
        <f>IFERROR(IF(($R434-CG434)&gt;=0,0,IF(($S434-CF434)&lt;0,0,IF(AND(($S434-CG434)&gt;0,(CF434-$R434)&gt;0),$V434/365*(CG434-CF434+1),IF(AND(($S434-CG434)&lt;=0,(CF434-$R434)&gt;0),$V434/365*($S434-CF434+1),$V434/365*(CG434-$R434+1))))),0)</f>
        <v>0</v>
      </c>
      <c r="CI434" s="160">
        <f>CG434+1</f>
        <v>46296</v>
      </c>
      <c r="CJ434" s="160">
        <f>CI434+30</f>
        <v>46326</v>
      </c>
      <c r="CK434" s="164">
        <f>IFERROR(IF(($R434-CJ434)&gt;=0,0,IF(($S434-CI434)&lt;0,0,IF(AND(($S434-CJ434)&gt;0,(CI434-$R434)&gt;0),$V434/365*(CJ434-CI434+1),IF(AND(($S434-CJ434)&lt;=0,(CI434-$R434)&gt;0),$V434/365*($S434-CI434+1),$V434/365*(CJ434-$R434+1))))),0)</f>
        <v>0</v>
      </c>
      <c r="CL434" s="160">
        <f>CJ434+1</f>
        <v>46327</v>
      </c>
      <c r="CM434" s="160">
        <f>CL434+29</f>
        <v>46356</v>
      </c>
      <c r="CN434" s="164">
        <f>IFERROR(IF(($R434-CM434)&gt;=0,0,IF(($S434-CL434)&lt;0,0,IF(AND(($S434-CM434)&gt;0,(CL434-$R434)&gt;0),$V434/365*(CM434-CL434+1),IF(AND(($S434-CM434)&lt;=0,(CL434-$R434)&gt;0),$V434/365*($S434-CL434+1),$V434/365*(CM434-$R434+1))))),0)</f>
        <v>0</v>
      </c>
      <c r="CO434" s="160">
        <f>CM434+1</f>
        <v>46357</v>
      </c>
      <c r="CP434" s="160">
        <f>CO434+30</f>
        <v>46387</v>
      </c>
      <c r="CQ434" s="164">
        <f>IFERROR(IF(($R434-CP434)&gt;=0,0,IF(($S434-CO434)&lt;0,0,IF(AND(($S434-CP434)&gt;0,(CO434-$R434)&gt;0),$V434/365*(CP434-CO434+1),IF(AND(($S434-CP434)&lt;=0,(CO434-$R434)&gt;0),$V434/365*($S434-CO434+1),$V434/365*(CP434-$R434+1))))),0)</f>
        <v>0</v>
      </c>
    </row>
    <row r="435" s="86" customFormat="1" ht="24" customHeight="1" outlineLevel="4" spans="1:95">
      <c r="A435" s="129" t="s">
        <v>2806</v>
      </c>
      <c r="B435" s="130"/>
      <c r="C435" s="130"/>
      <c r="D435" s="130"/>
      <c r="E435" s="130"/>
      <c r="F435" s="130"/>
      <c r="G435" s="131"/>
      <c r="H435" s="132"/>
      <c r="I435" s="132"/>
      <c r="J435" s="132"/>
      <c r="K435" s="132"/>
      <c r="L435" s="155"/>
      <c r="M435" s="155"/>
      <c r="N435" s="132"/>
      <c r="O435" s="132"/>
      <c r="P435" s="132"/>
      <c r="Q435" s="132"/>
      <c r="R435" s="132"/>
      <c r="S435" s="132"/>
      <c r="T435" s="132"/>
      <c r="U435" s="132"/>
      <c r="V435" s="132"/>
      <c r="W435" s="132"/>
      <c r="X435" s="132"/>
      <c r="Y435" s="132"/>
      <c r="Z435" s="132"/>
      <c r="AA435" s="132"/>
      <c r="AB435" s="132"/>
      <c r="AC435" s="132"/>
      <c r="AD435" s="132"/>
      <c r="AE435" s="132"/>
      <c r="AF435" s="132"/>
      <c r="AG435" s="132"/>
      <c r="AH435" s="132"/>
      <c r="AI435" s="132"/>
      <c r="AJ435" s="132"/>
      <c r="AK435" s="132"/>
      <c r="AL435" s="132"/>
      <c r="AM435" s="132"/>
      <c r="AN435" s="132"/>
      <c r="AO435" s="132"/>
      <c r="AP435" s="132"/>
      <c r="AQ435" s="132"/>
      <c r="AR435" s="132"/>
      <c r="AS435" s="132"/>
      <c r="AT435" s="132"/>
      <c r="AU435" s="132"/>
      <c r="AV435" s="132"/>
      <c r="AW435" s="132"/>
      <c r="AX435" s="132"/>
      <c r="AY435" s="132"/>
      <c r="AZ435" s="132"/>
      <c r="BA435" s="132"/>
      <c r="BB435" s="132"/>
      <c r="BC435" s="132"/>
      <c r="BD435" s="132"/>
      <c r="BE435" s="132"/>
      <c r="BF435" s="132"/>
      <c r="BG435" s="132"/>
      <c r="BH435" s="132"/>
      <c r="BI435" s="132"/>
      <c r="BJ435" s="132"/>
      <c r="BK435" s="132"/>
      <c r="BL435" s="132"/>
      <c r="BM435" s="132"/>
      <c r="BN435" s="132"/>
      <c r="BO435" s="132"/>
      <c r="BP435" s="132"/>
      <c r="BQ435" s="132"/>
      <c r="BR435" s="132"/>
      <c r="BS435" s="132"/>
      <c r="BT435" s="132"/>
      <c r="BU435" s="132"/>
      <c r="BV435" s="132"/>
      <c r="BW435" s="132"/>
      <c r="BX435" s="132"/>
      <c r="BY435" s="132"/>
      <c r="BZ435" s="132"/>
      <c r="CA435" s="132"/>
      <c r="CB435" s="132"/>
      <c r="CC435" s="132"/>
      <c r="CD435" s="132"/>
      <c r="CE435" s="132"/>
      <c r="CF435" s="132"/>
      <c r="CG435" s="132"/>
      <c r="CH435" s="132"/>
      <c r="CI435" s="132"/>
      <c r="CJ435" s="132"/>
      <c r="CK435" s="132"/>
      <c r="CL435" s="132"/>
      <c r="CM435" s="132"/>
      <c r="CN435" s="132"/>
      <c r="CO435" s="132"/>
      <c r="CP435" s="132"/>
      <c r="CQ435" s="132"/>
    </row>
    <row r="436" ht="24" customHeight="1" outlineLevel="2" spans="1:95">
      <c r="A436" s="48"/>
      <c r="B436" s="118" t="s">
        <v>784</v>
      </c>
      <c r="C436" s="119" t="s">
        <v>1425</v>
      </c>
      <c r="D436" s="48" t="s">
        <v>1426</v>
      </c>
      <c r="E436" s="118"/>
      <c r="F436" s="118"/>
      <c r="G436" s="118" t="s">
        <v>928</v>
      </c>
      <c r="H436" s="120">
        <f>X436+AA436+AD436+AG436+AJ436+AM436+AP436+AS436+AV436+AY436+BB436+BE436</f>
        <v>0</v>
      </c>
      <c r="I436" s="120">
        <f>Y436+AB436+AE436+AH436+AK436+AN436+AQ436+AT436+AW436+AZ436+BC436+BF436</f>
        <v>0</v>
      </c>
      <c r="J436" s="120">
        <f>Z436+AC436+AF436+AI436+AL436+AO436+AR436+AU436+AX436+BA436+BD436+BG436</f>
        <v>0</v>
      </c>
      <c r="K436" s="120"/>
      <c r="L436" s="151"/>
      <c r="M436" s="151"/>
      <c r="N436" s="120"/>
      <c r="O436" s="120"/>
      <c r="P436" s="120"/>
      <c r="Q436" s="120"/>
      <c r="R436" s="120"/>
      <c r="S436" s="120"/>
      <c r="T436" s="120"/>
      <c r="U436" s="120"/>
      <c r="V436" s="120"/>
      <c r="W436" s="120"/>
      <c r="X436" s="120">
        <f>VLOOKUP($C436,'1 预算编制表单'!$C:$BJ,27,FALSE)</f>
        <v>0</v>
      </c>
      <c r="Y436" s="120">
        <f>X436-Z436</f>
        <v>0</v>
      </c>
      <c r="Z436" s="120">
        <f>SUM(Z437:Z441)</f>
        <v>0</v>
      </c>
      <c r="AA436" s="120">
        <f>VLOOKUP($C436,'1 预算编制表单'!$C:$BJ,30,FALSE)</f>
        <v>0</v>
      </c>
      <c r="AB436" s="120">
        <f>AA436-AC436</f>
        <v>0</v>
      </c>
      <c r="AC436" s="120">
        <f>SUM(AC437:AC441)</f>
        <v>0</v>
      </c>
      <c r="AD436" s="120">
        <f>VLOOKUP($C436,'1 预算编制表单'!$C:$BJ,33,FALSE)</f>
        <v>0</v>
      </c>
      <c r="AE436" s="120">
        <f>AD436-AF436</f>
        <v>0</v>
      </c>
      <c r="AF436" s="120">
        <f>SUM(AF437:AF441)</f>
        <v>0</v>
      </c>
      <c r="AG436" s="120">
        <f>VLOOKUP($C436,'1 预算编制表单'!$C:$BJ,36,FALSE)</f>
        <v>0</v>
      </c>
      <c r="AH436" s="120">
        <f>AG436-AI436</f>
        <v>0</v>
      </c>
      <c r="AI436" s="120">
        <f>SUM(AI437:AI441)</f>
        <v>0</v>
      </c>
      <c r="AJ436" s="120">
        <f>VLOOKUP($C436,'1 预算编制表单'!$C:$BJ,39,FALSE)</f>
        <v>0</v>
      </c>
      <c r="AK436" s="120">
        <f>AJ436-AL436</f>
        <v>0</v>
      </c>
      <c r="AL436" s="120">
        <f>SUM(AL437:AL441)</f>
        <v>0</v>
      </c>
      <c r="AM436" s="120">
        <f>VLOOKUP($C436,'1 预算编制表单'!$C:$BJ,42,FALSE)</f>
        <v>0</v>
      </c>
      <c r="AN436" s="120">
        <f>AM436-AO436</f>
        <v>0</v>
      </c>
      <c r="AO436" s="120">
        <f>SUM(AO437:AO441)</f>
        <v>0</v>
      </c>
      <c r="AP436" s="120">
        <f>VLOOKUP($C436,'1 预算编制表单'!$C:$BJ,45,FALSE)</f>
        <v>0</v>
      </c>
      <c r="AQ436" s="120">
        <f>AP436-AR436</f>
        <v>0</v>
      </c>
      <c r="AR436" s="120">
        <f>SUM(AR437:AR441)</f>
        <v>0</v>
      </c>
      <c r="AS436" s="120">
        <f>VLOOKUP($C436,'1 预算编制表单'!$C:$BJ,48,FALSE)</f>
        <v>0</v>
      </c>
      <c r="AT436" s="120">
        <f>AS436-AU436</f>
        <v>0</v>
      </c>
      <c r="AU436" s="120">
        <f>SUM(AU437:AU441)</f>
        <v>0</v>
      </c>
      <c r="AV436" s="120">
        <f>VLOOKUP($C436,'1 预算编制表单'!$C:$BJ,51,FALSE)</f>
        <v>0</v>
      </c>
      <c r="AW436" s="120">
        <f>AV436-AX436</f>
        <v>0</v>
      </c>
      <c r="AX436" s="120">
        <f>SUM(AX437:AX441)</f>
        <v>0</v>
      </c>
      <c r="AY436" s="120">
        <f>VLOOKUP($C436,'1 预算编制表单'!$C:$BJ,54,FALSE)</f>
        <v>0</v>
      </c>
      <c r="AZ436" s="120">
        <f>AY436-BA436</f>
        <v>0</v>
      </c>
      <c r="BA436" s="120">
        <f>SUM(BA437:BA441)</f>
        <v>0</v>
      </c>
      <c r="BB436" s="120">
        <f>VLOOKUP($C436,'1 预算编制表单'!$C:$BJ,57,FALSE)</f>
        <v>0</v>
      </c>
      <c r="BC436" s="120">
        <f>BB436-BD436</f>
        <v>0</v>
      </c>
      <c r="BD436" s="120">
        <f>SUM(BD437:BD441)</f>
        <v>0</v>
      </c>
      <c r="BE436" s="120">
        <f>VLOOKUP($C436,'1 预算编制表单'!$C:$BJ,60,FALSE)</f>
        <v>0</v>
      </c>
      <c r="BF436" s="120">
        <f>BE436-BG436</f>
        <v>0</v>
      </c>
      <c r="BG436" s="120">
        <f>SUM(BG437:BG441)</f>
        <v>0</v>
      </c>
      <c r="BH436" s="120">
        <f>VLOOKUP($C436,'1 预算编制表单'!$C:$BJ,27,FALSE)</f>
        <v>0</v>
      </c>
      <c r="BI436" s="120">
        <f>BH436-BJ436</f>
        <v>0</v>
      </c>
      <c r="BJ436" s="120">
        <f>SUM(BJ437:BJ441)</f>
        <v>0</v>
      </c>
      <c r="BK436" s="120">
        <f>VLOOKUP($C436,'1 预算编制表单'!$C:$BJ,30,FALSE)</f>
        <v>0</v>
      </c>
      <c r="BL436" s="120">
        <f>BK436-BM436</f>
        <v>0</v>
      </c>
      <c r="BM436" s="120">
        <f>SUM(BM437:BM441)</f>
        <v>0</v>
      </c>
      <c r="BN436" s="120">
        <f>VLOOKUP($C436,'1 预算编制表单'!$C:$BJ,33,FALSE)</f>
        <v>0</v>
      </c>
      <c r="BO436" s="120">
        <f>BN436-BP436</f>
        <v>0</v>
      </c>
      <c r="BP436" s="120">
        <f>SUM(BP437:BP441)</f>
        <v>0</v>
      </c>
      <c r="BQ436" s="120">
        <f>VLOOKUP($C436,'1 预算编制表单'!$C:$BJ,36,FALSE)</f>
        <v>0</v>
      </c>
      <c r="BR436" s="120">
        <f>BQ436-BS436</f>
        <v>0</v>
      </c>
      <c r="BS436" s="120">
        <f>SUM(BS437:BS441)</f>
        <v>0</v>
      </c>
      <c r="BT436" s="120">
        <f>VLOOKUP($C436,'1 预算编制表单'!$C:$BJ,39,FALSE)</f>
        <v>0</v>
      </c>
      <c r="BU436" s="120">
        <f>BT436-BV436</f>
        <v>0</v>
      </c>
      <c r="BV436" s="120">
        <f>SUM(BV437:BV441)</f>
        <v>0</v>
      </c>
      <c r="BW436" s="120">
        <f>VLOOKUP($C436,'1 预算编制表单'!$C:$BJ,42,FALSE)</f>
        <v>0</v>
      </c>
      <c r="BX436" s="120">
        <f>BW436-BY436</f>
        <v>0</v>
      </c>
      <c r="BY436" s="120">
        <f>SUM(BY437:BY441)</f>
        <v>0</v>
      </c>
      <c r="BZ436" s="120">
        <f>VLOOKUP($C436,'1 预算编制表单'!$C:$BJ,45,FALSE)</f>
        <v>0</v>
      </c>
      <c r="CA436" s="120">
        <f>BZ436-CB436</f>
        <v>0</v>
      </c>
      <c r="CB436" s="120">
        <f>SUM(CB437:CB441)</f>
        <v>0</v>
      </c>
      <c r="CC436" s="120">
        <f>VLOOKUP($C436,'1 预算编制表单'!$C:$BJ,48,FALSE)</f>
        <v>0</v>
      </c>
      <c r="CD436" s="120">
        <f>CC436-CE436</f>
        <v>0</v>
      </c>
      <c r="CE436" s="120">
        <f>SUM(CE437:CE441)</f>
        <v>0</v>
      </c>
      <c r="CF436" s="120">
        <f>VLOOKUP($C436,'1 预算编制表单'!$C:$BJ,51,FALSE)</f>
        <v>0</v>
      </c>
      <c r="CG436" s="120">
        <f>CF436-CH436</f>
        <v>0</v>
      </c>
      <c r="CH436" s="120">
        <f>SUM(CH437:CH441)</f>
        <v>0</v>
      </c>
      <c r="CI436" s="120">
        <f>VLOOKUP($C436,'1 预算编制表单'!$C:$BJ,54,FALSE)</f>
        <v>0</v>
      </c>
      <c r="CJ436" s="120">
        <f>CI436-CK436</f>
        <v>0</v>
      </c>
      <c r="CK436" s="120">
        <f>SUM(CK437:CK441)</f>
        <v>0</v>
      </c>
      <c r="CL436" s="120">
        <f>VLOOKUP($C436,'1 预算编制表单'!$C:$BJ,57,FALSE)</f>
        <v>0</v>
      </c>
      <c r="CM436" s="120">
        <f>CL436-CN436</f>
        <v>0</v>
      </c>
      <c r="CN436" s="120">
        <f>SUM(CN437:CN441)</f>
        <v>0</v>
      </c>
      <c r="CO436" s="120">
        <f>VLOOKUP($C436,'1 预算编制表单'!$C:$BJ,60,FALSE)</f>
        <v>0</v>
      </c>
      <c r="CP436" s="120">
        <f>CO436-CQ436</f>
        <v>0</v>
      </c>
      <c r="CQ436" s="120">
        <f>SUM(CQ437:CQ441)</f>
        <v>0</v>
      </c>
    </row>
    <row r="437" s="86" customFormat="1" ht="24" customHeight="1" outlineLevel="3" spans="1:95">
      <c r="A437" s="125"/>
      <c r="B437" s="126"/>
      <c r="C437" s="127"/>
      <c r="D437" s="125"/>
      <c r="E437" s="126"/>
      <c r="F437" s="126"/>
      <c r="G437" s="126"/>
      <c r="H437" s="128"/>
      <c r="I437" s="128"/>
      <c r="J437" s="128">
        <f>Z437+AC437+AF437+AI437+AL437+AO437+AR437+AU437+AX437+BA437+BD437+BG437</f>
        <v>0</v>
      </c>
      <c r="K437" s="128">
        <v>1</v>
      </c>
      <c r="L437" s="153"/>
      <c r="M437" s="154">
        <f>IFERROR(VLOOKUP($L437,'2-2 引出数据_合同数据仓库'!$B$2:$BP$10000,3,FALSE),0)</f>
        <v>0</v>
      </c>
      <c r="N437" s="128"/>
      <c r="O437" s="154">
        <f>IFERROR(VLOOKUP((LEFT(VLOOKUP($L437,'2-2 引出数据_合同数据仓库'!$B$2:$BP$10000,64,FALSE),15)&amp;(RIGHT(VLOOKUP($L437,'2-2 引出数据_合同数据仓库'!$B$2:$BP$10000,64,FALSE),4)+1)),'2-2 引出数据_合同数据仓库'!$B$2:$BP$10000,3,FALSE),0)</f>
        <v>0</v>
      </c>
      <c r="P437" s="128"/>
      <c r="Q437" s="128">
        <f>IFERROR(VLOOKUP($L437,'2-2 引出数据_合同数据仓库'!$B$2:$BP$10000,28,FALSE),0)</f>
        <v>0</v>
      </c>
      <c r="R437" s="128">
        <f>IFERROR(VLOOKUP($L437,'2-2 引出数据_合同数据仓库'!$B$2:$BP$10000,29,FALSE),0)</f>
        <v>0</v>
      </c>
      <c r="S437" s="128">
        <f>IFERROR(VLOOKUP($L437,'2-2 引出数据_合同数据仓库'!$B$2:$BP$10000,4,FALSE),0)</f>
        <v>0</v>
      </c>
      <c r="T437" s="128"/>
      <c r="U437" s="128">
        <f>IFERROR(VLOOKUP($L437,'2-2 引出数据_合同数据仓库'!$B$2:$BP$10000,15,FALSE),0)</f>
        <v>0</v>
      </c>
      <c r="V437" s="128">
        <f t="shared" ref="V437:V440" si="5079">U437/(S437-R437+1)*365</f>
        <v>0</v>
      </c>
      <c r="W437" s="128"/>
      <c r="X437" s="160">
        <v>45658</v>
      </c>
      <c r="Y437" s="160">
        <f t="shared" ref="Y437:Y440" si="5080">X437+30</f>
        <v>45688</v>
      </c>
      <c r="Z437" s="164">
        <f t="shared" ref="Z437:Z440" si="5081">IFERROR(IF(($R437-Y437)&gt;=0,0,IF(($S437-X437)&lt;0,0,IF(AND(($S437-Y437)&gt;0,(X437-$R437)&gt;0),$V437/365*(Y437-X437+1),IF(AND(($S437-Y437)&lt;=0,(X437-$R437)&gt;0),$V437/365*($S437-X437+1),$V437/365*(Y437-$R437+1))))),0)</f>
        <v>0</v>
      </c>
      <c r="AA437" s="160">
        <f t="shared" ref="AA437:AA440" si="5082">Y437+1</f>
        <v>45689</v>
      </c>
      <c r="AB437" s="160">
        <f t="shared" ref="AB437:AB440" si="5083">AA437+27</f>
        <v>45716</v>
      </c>
      <c r="AC437" s="164">
        <f t="shared" ref="AC437:AC440" si="5084">IFERROR(IF(($R437-AB437)&gt;=0,0,IF(($S437-AA437)&lt;0,0,IF(AND(($S437-AB437)&gt;0,(AA437-$R437)&gt;0),$V437/365*(AB437-AA437+1),IF(AND(($S437-AB437)&lt;=0,(AA437-$R437)&gt;0),$V437/365*($S437-AA437+1),$V437/365*(AB437-$R437+1))))),0)</f>
        <v>0</v>
      </c>
      <c r="AD437" s="160">
        <f t="shared" ref="AD437:AD440" si="5085">AB437+1</f>
        <v>45717</v>
      </c>
      <c r="AE437" s="160">
        <f t="shared" ref="AE437:AE440" si="5086">AD437+30</f>
        <v>45747</v>
      </c>
      <c r="AF437" s="164">
        <f t="shared" ref="AF437:AF440" si="5087">IFERROR(IF(($R437-AE437)&gt;=0,0,IF(($S437-AD437)&lt;0,0,IF(AND(($S437-AE437)&gt;0,(AD437-$R437)&gt;0),$V437/365*(AE437-AD437+1),IF(AND(($S437-AE437)&lt;=0,(AD437-$R437)&gt;0),$V437/365*($S437-AD437+1),$V437/365*(AE437-$R437+1))))),0)</f>
        <v>0</v>
      </c>
      <c r="AG437" s="160">
        <f t="shared" ref="AG437:AG440" si="5088">AE437+1</f>
        <v>45748</v>
      </c>
      <c r="AH437" s="160">
        <f t="shared" ref="AH437:AH440" si="5089">AG437+29</f>
        <v>45777</v>
      </c>
      <c r="AI437" s="164">
        <f t="shared" ref="AI437:AI440" si="5090">IFERROR(IF(($R437-AH437)&gt;=0,0,IF(($S437-AG437)&lt;0,0,IF(AND(($S437-AH437)&gt;0,(AG437-$R437)&gt;0),$V437/365*(AH437-AG437+1),IF(AND(($S437-AH437)&lt;=0,(AG437-$R437)&gt;0),$V437/365*($S437-AG437+1),$V437/365*(AH437-$R437+1))))),0)</f>
        <v>0</v>
      </c>
      <c r="AJ437" s="160">
        <f t="shared" ref="AJ437:AJ440" si="5091">AH437+1</f>
        <v>45778</v>
      </c>
      <c r="AK437" s="160">
        <f t="shared" ref="AK437:AK440" si="5092">AJ437+30</f>
        <v>45808</v>
      </c>
      <c r="AL437" s="164">
        <f t="shared" ref="AL437:AL440" si="5093">IFERROR(IF(($R437-AK437)&gt;=0,0,IF(($S437-AJ437)&lt;0,0,IF(AND(($S437-AK437)&gt;0,(AJ437-$R437)&gt;0),$V437/365*(AK437-AJ437+1),IF(AND(($S437-AK437)&lt;=0,(AJ437-$R437)&gt;0),$V437/365*($S437-AJ437+1),$V437/365*(AK437-$R437+1))))),0)</f>
        <v>0</v>
      </c>
      <c r="AM437" s="160">
        <f t="shared" ref="AM437:AM440" si="5094">AK437+1</f>
        <v>45809</v>
      </c>
      <c r="AN437" s="160">
        <f t="shared" ref="AN437:AN440" si="5095">AM437+29</f>
        <v>45838</v>
      </c>
      <c r="AO437" s="164">
        <f t="shared" ref="AO437:AO440" si="5096">IFERROR(IF(($R437-AN437)&gt;=0,0,IF(($S437-AM437)&lt;0,0,IF(AND(($S437-AN437)&gt;0,(AM437-$R437)&gt;0),$V437/365*(AN437-AM437+1),IF(AND(($S437-AN437)&lt;=0,(AM437-$R437)&gt;0),$V437/365*($S437-AM437+1),$V437/365*(AN437-$R437+1))))),0)</f>
        <v>0</v>
      </c>
      <c r="AP437" s="160">
        <f t="shared" ref="AP437:AP440" si="5097">AN437+1</f>
        <v>45839</v>
      </c>
      <c r="AQ437" s="160">
        <f t="shared" ref="AQ437:AQ440" si="5098">AP437+30</f>
        <v>45869</v>
      </c>
      <c r="AR437" s="164">
        <f t="shared" ref="AR437:AR440" si="5099">IFERROR(IF(($R437-AQ437)&gt;=0,0,IF(($S437-AP437)&lt;0,0,IF(AND(($S437-AQ437)&gt;0,(AP437-$R437)&gt;0),$V437/365*(AQ437-AP437+1),IF(AND(($S437-AQ437)&lt;=0,(AP437-$R437)&gt;0),$V437/365*($S437-AP437+1),$V437/365*(AQ437-$R437+1))))),0)</f>
        <v>0</v>
      </c>
      <c r="AS437" s="160">
        <f t="shared" ref="AS437:AS440" si="5100">AQ437+1</f>
        <v>45870</v>
      </c>
      <c r="AT437" s="160">
        <f t="shared" ref="AT437:AT440" si="5101">AS437+30</f>
        <v>45900</v>
      </c>
      <c r="AU437" s="164">
        <f t="shared" ref="AU437:AU440" si="5102">IFERROR(IF(($R437-AT437)&gt;=0,0,IF(($S437-AS437)&lt;0,0,IF(AND(($S437-AT437)&gt;0,(AS437-$R437)&gt;0),$V437/365*(AT437-AS437+1),IF(AND(($S437-AT437)&lt;=0,(AS437-$R437)&gt;0),$V437/365*($S437-AS437+1),$V437/365*(AT437-$R437+1))))),0)</f>
        <v>0</v>
      </c>
      <c r="AV437" s="160">
        <f t="shared" ref="AV437:AV440" si="5103">AT437+1</f>
        <v>45901</v>
      </c>
      <c r="AW437" s="160">
        <f t="shared" ref="AW437:AW440" si="5104">AV437+29</f>
        <v>45930</v>
      </c>
      <c r="AX437" s="164">
        <f t="shared" ref="AX437:AX440" si="5105">IFERROR(IF(($R437-AW437)&gt;=0,0,IF(($S437-AV437)&lt;0,0,IF(AND(($S437-AW437)&gt;0,(AV437-$R437)&gt;0),$V437/365*(AW437-AV437+1),IF(AND(($S437-AW437)&lt;=0,(AV437-$R437)&gt;0),$V437/365*($S437-AV437+1),$V437/365*(AW437-$R437+1))))),0)</f>
        <v>0</v>
      </c>
      <c r="AY437" s="160">
        <f t="shared" ref="AY437:AY440" si="5106">AW437+1</f>
        <v>45931</v>
      </c>
      <c r="AZ437" s="160">
        <f t="shared" ref="AZ437:AZ440" si="5107">AY437+30</f>
        <v>45961</v>
      </c>
      <c r="BA437" s="164">
        <f t="shared" ref="BA437:BA440" si="5108">IFERROR(IF(($R437-AZ437)&gt;=0,0,IF(($S437-AY437)&lt;0,0,IF(AND(($S437-AZ437)&gt;0,(AY437-$R437)&gt;0),$V437/365*(AZ437-AY437+1),IF(AND(($S437-AZ437)&lt;=0,(AY437-$R437)&gt;0),$V437/365*($S437-AY437+1),$V437/365*(AZ437-$R437+1))))),0)</f>
        <v>0</v>
      </c>
      <c r="BB437" s="160">
        <f t="shared" ref="BB437:BB440" si="5109">AZ437+1</f>
        <v>45962</v>
      </c>
      <c r="BC437" s="160">
        <f t="shared" ref="BC437:BC440" si="5110">BB437+29</f>
        <v>45991</v>
      </c>
      <c r="BD437" s="164">
        <f t="shared" ref="BD437:BD440" si="5111">IFERROR(IF(($R437-BC437)&gt;=0,0,IF(($S437-BB437)&lt;0,0,IF(AND(($S437-BC437)&gt;0,(BB437-$R437)&gt;0),$V437/365*(BC437-BB437+1),IF(AND(($S437-BC437)&lt;=0,(BB437-$R437)&gt;0),$V437/365*($S437-BB437+1),$V437/365*(BC437-$R437+1))))),0)</f>
        <v>0</v>
      </c>
      <c r="BE437" s="160">
        <f t="shared" ref="BE437:BE440" si="5112">BC437+1</f>
        <v>45992</v>
      </c>
      <c r="BF437" s="160">
        <f t="shared" ref="BF437:BF440" si="5113">BE437+30</f>
        <v>46022</v>
      </c>
      <c r="BG437" s="164">
        <f t="shared" ref="BG437:BG440" si="5114">IFERROR(IF(($R437-BF437)&gt;=0,0,IF(($S437-BE437)&lt;0,0,IF(AND(($S437-BF437)&gt;0,(BE437-$R437)&gt;0),$V437/365*(BF437-BE437+1),IF(AND(($S437-BF437)&lt;=0,(BE437-$R437)&gt;0),$V437/365*($S437-BE437+1),$V437/365*(BF437-$R437+1))))),0)</f>
        <v>0</v>
      </c>
      <c r="BH437" s="160">
        <v>46023</v>
      </c>
      <c r="BI437" s="160">
        <f t="shared" ref="BI437:BI440" si="5115">BH437+30</f>
        <v>46053</v>
      </c>
      <c r="BJ437" s="164">
        <f t="shared" ref="BJ437:BJ440" si="5116">IFERROR(IF(($R437-BI437)&gt;=0,0,IF(($S437-BH437)&lt;0,0,IF(AND(($S437-BI437)&gt;0,(BH437-$R437)&gt;0),$V437/365*(BI437-BH437+1),IF(AND(($S437-BI437)&lt;=0,(BH437-$R437)&gt;0),$V437/365*($S437-BH437+1),$V437/365*(BI437-$R437+1))))),0)</f>
        <v>0</v>
      </c>
      <c r="BK437" s="160">
        <f t="shared" ref="BK437:BK440" si="5117">BI437+1</f>
        <v>46054</v>
      </c>
      <c r="BL437" s="160">
        <f t="shared" ref="BL437:BL440" si="5118">BK437+27</f>
        <v>46081</v>
      </c>
      <c r="BM437" s="164">
        <f t="shared" ref="BM437:BM440" si="5119">IFERROR(IF(($R437-BL437)&gt;=0,0,IF(($S437-BK437)&lt;0,0,IF(AND(($S437-BL437)&gt;0,(BK437-$R437)&gt;0),$V437/365*(BL437-BK437+1),IF(AND(($S437-BL437)&lt;=0,(BK437-$R437)&gt;0),$V437/365*($S437-BK437+1),$V437/365*(BL437-$R437+1))))),0)</f>
        <v>0</v>
      </c>
      <c r="BN437" s="160">
        <f t="shared" ref="BN437:BN440" si="5120">BL437+1</f>
        <v>46082</v>
      </c>
      <c r="BO437" s="160">
        <f t="shared" ref="BO437:BO440" si="5121">BN437+30</f>
        <v>46112</v>
      </c>
      <c r="BP437" s="164">
        <f t="shared" ref="BP437:BP440" si="5122">IFERROR(IF(($R437-BO437)&gt;=0,0,IF(($S437-BN437)&lt;0,0,IF(AND(($S437-BO437)&gt;0,(BN437-$R437)&gt;0),$V437/365*(BO437-BN437+1),IF(AND(($S437-BO437)&lt;=0,(BN437-$R437)&gt;0),$V437/365*($S437-BN437+1),$V437/365*(BO437-$R437+1))))),0)</f>
        <v>0</v>
      </c>
      <c r="BQ437" s="160">
        <f t="shared" ref="BQ437:BQ440" si="5123">BO437+1</f>
        <v>46113</v>
      </c>
      <c r="BR437" s="160">
        <f t="shared" ref="BR437:BR440" si="5124">BQ437+29</f>
        <v>46142</v>
      </c>
      <c r="BS437" s="164">
        <f t="shared" ref="BS437:BS440" si="5125">IFERROR(IF(($R437-BR437)&gt;=0,0,IF(($S437-BQ437)&lt;0,0,IF(AND(($S437-BR437)&gt;0,(BQ437-$R437)&gt;0),$V437/365*(BR437-BQ437+1),IF(AND(($S437-BR437)&lt;=0,(BQ437-$R437)&gt;0),$V437/365*($S437-BQ437+1),$V437/365*(BR437-$R437+1))))),0)</f>
        <v>0</v>
      </c>
      <c r="BT437" s="160">
        <f t="shared" ref="BT437:BT440" si="5126">BR437+1</f>
        <v>46143</v>
      </c>
      <c r="BU437" s="160">
        <f t="shared" ref="BU437:BU440" si="5127">BT437+30</f>
        <v>46173</v>
      </c>
      <c r="BV437" s="164">
        <f t="shared" ref="BV437:BV440" si="5128">IFERROR(IF(($R437-BU437)&gt;=0,0,IF(($S437-BT437)&lt;0,0,IF(AND(($S437-BU437)&gt;0,(BT437-$R437)&gt;0),$V437/365*(BU437-BT437+1),IF(AND(($S437-BU437)&lt;=0,(BT437-$R437)&gt;0),$V437/365*($S437-BT437+1),$V437/365*(BU437-$R437+1))))),0)</f>
        <v>0</v>
      </c>
      <c r="BW437" s="160">
        <f t="shared" ref="BW437:BW440" si="5129">BU437+1</f>
        <v>46174</v>
      </c>
      <c r="BX437" s="160">
        <f t="shared" ref="BX437:BX440" si="5130">BW437+29</f>
        <v>46203</v>
      </c>
      <c r="BY437" s="164">
        <f t="shared" ref="BY437:BY440" si="5131">IFERROR(IF(($R437-BX437)&gt;=0,0,IF(($S437-BW437)&lt;0,0,IF(AND(($S437-BX437)&gt;0,(BW437-$R437)&gt;0),$V437/365*(BX437-BW437+1),IF(AND(($S437-BX437)&lt;=0,(BW437-$R437)&gt;0),$V437/365*($S437-BW437+1),$V437/365*(BX437-$R437+1))))),0)</f>
        <v>0</v>
      </c>
      <c r="BZ437" s="160">
        <f t="shared" ref="BZ437:BZ440" si="5132">BX437+1</f>
        <v>46204</v>
      </c>
      <c r="CA437" s="160">
        <f t="shared" ref="CA437:CA440" si="5133">BZ437+30</f>
        <v>46234</v>
      </c>
      <c r="CB437" s="164">
        <f t="shared" ref="CB437:CB440" si="5134">IFERROR(IF(($R437-CA437)&gt;=0,0,IF(($S437-BZ437)&lt;0,0,IF(AND(($S437-CA437)&gt;0,(BZ437-$R437)&gt;0),$V437/365*(CA437-BZ437+1),IF(AND(($S437-CA437)&lt;=0,(BZ437-$R437)&gt;0),$V437/365*($S437-BZ437+1),$V437/365*(CA437-$R437+1))))),0)</f>
        <v>0</v>
      </c>
      <c r="CC437" s="160">
        <f t="shared" ref="CC437:CC440" si="5135">CA437+1</f>
        <v>46235</v>
      </c>
      <c r="CD437" s="160">
        <f t="shared" ref="CD437:CD440" si="5136">CC437+30</f>
        <v>46265</v>
      </c>
      <c r="CE437" s="164">
        <f t="shared" ref="CE437:CE440" si="5137">IFERROR(IF(($R437-CD437)&gt;=0,0,IF(($S437-CC437)&lt;0,0,IF(AND(($S437-CD437)&gt;0,(CC437-$R437)&gt;0),$V437/365*(CD437-CC437+1),IF(AND(($S437-CD437)&lt;=0,(CC437-$R437)&gt;0),$V437/365*($S437-CC437+1),$V437/365*(CD437-$R437+1))))),0)</f>
        <v>0</v>
      </c>
      <c r="CF437" s="160">
        <f t="shared" ref="CF437:CF440" si="5138">CD437+1</f>
        <v>46266</v>
      </c>
      <c r="CG437" s="160">
        <f t="shared" ref="CG437:CG440" si="5139">CF437+29</f>
        <v>46295</v>
      </c>
      <c r="CH437" s="164">
        <f t="shared" ref="CH437:CH440" si="5140">IFERROR(IF(($R437-CG437)&gt;=0,0,IF(($S437-CF437)&lt;0,0,IF(AND(($S437-CG437)&gt;0,(CF437-$R437)&gt;0),$V437/365*(CG437-CF437+1),IF(AND(($S437-CG437)&lt;=0,(CF437-$R437)&gt;0),$V437/365*($S437-CF437+1),$V437/365*(CG437-$R437+1))))),0)</f>
        <v>0</v>
      </c>
      <c r="CI437" s="160">
        <f t="shared" ref="CI437:CI440" si="5141">CG437+1</f>
        <v>46296</v>
      </c>
      <c r="CJ437" s="160">
        <f t="shared" ref="CJ437:CJ440" si="5142">CI437+30</f>
        <v>46326</v>
      </c>
      <c r="CK437" s="164">
        <f t="shared" ref="CK437:CK440" si="5143">IFERROR(IF(($R437-CJ437)&gt;=0,0,IF(($S437-CI437)&lt;0,0,IF(AND(($S437-CJ437)&gt;0,(CI437-$R437)&gt;0),$V437/365*(CJ437-CI437+1),IF(AND(($S437-CJ437)&lt;=0,(CI437-$R437)&gt;0),$V437/365*($S437-CI437+1),$V437/365*(CJ437-$R437+1))))),0)</f>
        <v>0</v>
      </c>
      <c r="CL437" s="160">
        <f t="shared" ref="CL437:CL440" si="5144">CJ437+1</f>
        <v>46327</v>
      </c>
      <c r="CM437" s="160">
        <f t="shared" ref="CM437:CM440" si="5145">CL437+29</f>
        <v>46356</v>
      </c>
      <c r="CN437" s="164">
        <f t="shared" ref="CN437:CN440" si="5146">IFERROR(IF(($R437-CM437)&gt;=0,0,IF(($S437-CL437)&lt;0,0,IF(AND(($S437-CM437)&gt;0,(CL437-$R437)&gt;0),$V437/365*(CM437-CL437+1),IF(AND(($S437-CM437)&lt;=0,(CL437-$R437)&gt;0),$V437/365*($S437-CL437+1),$V437/365*(CM437-$R437+1))))),0)</f>
        <v>0</v>
      </c>
      <c r="CO437" s="160">
        <f t="shared" ref="CO437:CO440" si="5147">CM437+1</f>
        <v>46357</v>
      </c>
      <c r="CP437" s="160">
        <f t="shared" ref="CP437:CP440" si="5148">CO437+30</f>
        <v>46387</v>
      </c>
      <c r="CQ437" s="164">
        <f t="shared" ref="CQ437:CQ440" si="5149">IFERROR(IF(($R437-CP437)&gt;=0,0,IF(($S437-CO437)&lt;0,0,IF(AND(($S437-CP437)&gt;0,(CO437-$R437)&gt;0),$V437/365*(CP437-CO437+1),IF(AND(($S437-CP437)&lt;=0,(CO437-$R437)&gt;0),$V437/365*($S437-CO437+1),$V437/365*(CP437-$R437+1))))),0)</f>
        <v>0</v>
      </c>
    </row>
    <row r="438" s="86" customFormat="1" ht="24" customHeight="1" outlineLevel="3" spans="1:95">
      <c r="A438" s="125"/>
      <c r="B438" s="126"/>
      <c r="C438" s="127"/>
      <c r="D438" s="125"/>
      <c r="E438" s="126"/>
      <c r="F438" s="126"/>
      <c r="G438" s="126"/>
      <c r="H438" s="128"/>
      <c r="I438" s="128"/>
      <c r="J438" s="128">
        <f>Z438+AC438+AF438+AI438+AL438+AO438+AR438+AU438+AX438+BA438+BD438+BG438</f>
        <v>0</v>
      </c>
      <c r="K438" s="128">
        <f t="shared" ref="K438:K440" si="5150">K437+1</f>
        <v>2</v>
      </c>
      <c r="L438" s="153"/>
      <c r="M438" s="154">
        <f>IFERROR(VLOOKUP($L438,'2-2 引出数据_合同数据仓库'!$B$2:$BP$10000,3,FALSE),0)</f>
        <v>0</v>
      </c>
      <c r="N438" s="128"/>
      <c r="O438" s="154">
        <f>IFERROR(VLOOKUP((LEFT(VLOOKUP($L438,'2-2 引出数据_合同数据仓库'!$B$2:$BP$10000,64,FALSE),15)&amp;(RIGHT(VLOOKUP($L438,'2-2 引出数据_合同数据仓库'!$B$2:$BP$10000,64,FALSE),4)+1)),'2-2 引出数据_合同数据仓库'!$B$2:$BP$10000,3,FALSE),0)</f>
        <v>0</v>
      </c>
      <c r="P438" s="128"/>
      <c r="Q438" s="128">
        <f>IFERROR(VLOOKUP($L438,'2-2 引出数据_合同数据仓库'!$B$2:$BP$10000,28,FALSE),0)</f>
        <v>0</v>
      </c>
      <c r="R438" s="128">
        <f>IFERROR(VLOOKUP($L438,'2-2 引出数据_合同数据仓库'!$B$2:$BP$10000,29,FALSE),0)</f>
        <v>0</v>
      </c>
      <c r="S438" s="128">
        <f>IFERROR(VLOOKUP($L438,'2-2 引出数据_合同数据仓库'!$B$2:$BP$10000,4,FALSE),0)</f>
        <v>0</v>
      </c>
      <c r="T438" s="128"/>
      <c r="U438" s="128">
        <f>IFERROR(VLOOKUP($L438,'2-2 引出数据_合同数据仓库'!$B$2:$BP$10000,15,FALSE),0)</f>
        <v>0</v>
      </c>
      <c r="V438" s="128">
        <f t="shared" si="5079"/>
        <v>0</v>
      </c>
      <c r="W438" s="128"/>
      <c r="X438" s="160">
        <v>45658</v>
      </c>
      <c r="Y438" s="160">
        <f t="shared" si="5080"/>
        <v>45688</v>
      </c>
      <c r="Z438" s="164">
        <f t="shared" si="5081"/>
        <v>0</v>
      </c>
      <c r="AA438" s="160">
        <f t="shared" si="5082"/>
        <v>45689</v>
      </c>
      <c r="AB438" s="160">
        <f t="shared" si="5083"/>
        <v>45716</v>
      </c>
      <c r="AC438" s="164">
        <f t="shared" si="5084"/>
        <v>0</v>
      </c>
      <c r="AD438" s="160">
        <f t="shared" si="5085"/>
        <v>45717</v>
      </c>
      <c r="AE438" s="160">
        <f t="shared" si="5086"/>
        <v>45747</v>
      </c>
      <c r="AF438" s="164">
        <f t="shared" si="5087"/>
        <v>0</v>
      </c>
      <c r="AG438" s="160">
        <f t="shared" si="5088"/>
        <v>45748</v>
      </c>
      <c r="AH438" s="160">
        <f t="shared" si="5089"/>
        <v>45777</v>
      </c>
      <c r="AI438" s="164">
        <f t="shared" si="5090"/>
        <v>0</v>
      </c>
      <c r="AJ438" s="160">
        <f t="shared" si="5091"/>
        <v>45778</v>
      </c>
      <c r="AK438" s="160">
        <f t="shared" si="5092"/>
        <v>45808</v>
      </c>
      <c r="AL438" s="164">
        <f t="shared" si="5093"/>
        <v>0</v>
      </c>
      <c r="AM438" s="160">
        <f t="shared" si="5094"/>
        <v>45809</v>
      </c>
      <c r="AN438" s="160">
        <f t="shared" si="5095"/>
        <v>45838</v>
      </c>
      <c r="AO438" s="164">
        <f t="shared" si="5096"/>
        <v>0</v>
      </c>
      <c r="AP438" s="160">
        <f t="shared" si="5097"/>
        <v>45839</v>
      </c>
      <c r="AQ438" s="160">
        <f t="shared" si="5098"/>
        <v>45869</v>
      </c>
      <c r="AR438" s="164">
        <f t="shared" si="5099"/>
        <v>0</v>
      </c>
      <c r="AS438" s="160">
        <f t="shared" si="5100"/>
        <v>45870</v>
      </c>
      <c r="AT438" s="160">
        <f t="shared" si="5101"/>
        <v>45900</v>
      </c>
      <c r="AU438" s="164">
        <f t="shared" si="5102"/>
        <v>0</v>
      </c>
      <c r="AV438" s="160">
        <f t="shared" si="5103"/>
        <v>45901</v>
      </c>
      <c r="AW438" s="160">
        <f t="shared" si="5104"/>
        <v>45930</v>
      </c>
      <c r="AX438" s="164">
        <f t="shared" si="5105"/>
        <v>0</v>
      </c>
      <c r="AY438" s="160">
        <f t="shared" si="5106"/>
        <v>45931</v>
      </c>
      <c r="AZ438" s="160">
        <f t="shared" si="5107"/>
        <v>45961</v>
      </c>
      <c r="BA438" s="164">
        <f t="shared" si="5108"/>
        <v>0</v>
      </c>
      <c r="BB438" s="160">
        <f t="shared" si="5109"/>
        <v>45962</v>
      </c>
      <c r="BC438" s="160">
        <f t="shared" si="5110"/>
        <v>45991</v>
      </c>
      <c r="BD438" s="164">
        <f t="shared" si="5111"/>
        <v>0</v>
      </c>
      <c r="BE438" s="160">
        <f t="shared" si="5112"/>
        <v>45992</v>
      </c>
      <c r="BF438" s="160">
        <f t="shared" si="5113"/>
        <v>46022</v>
      </c>
      <c r="BG438" s="164">
        <f t="shared" si="5114"/>
        <v>0</v>
      </c>
      <c r="BH438" s="160">
        <v>46023</v>
      </c>
      <c r="BI438" s="160">
        <f t="shared" si="5115"/>
        <v>46053</v>
      </c>
      <c r="BJ438" s="164">
        <f t="shared" si="5116"/>
        <v>0</v>
      </c>
      <c r="BK438" s="160">
        <f t="shared" si="5117"/>
        <v>46054</v>
      </c>
      <c r="BL438" s="160">
        <f t="shared" si="5118"/>
        <v>46081</v>
      </c>
      <c r="BM438" s="164">
        <f t="shared" si="5119"/>
        <v>0</v>
      </c>
      <c r="BN438" s="160">
        <f t="shared" si="5120"/>
        <v>46082</v>
      </c>
      <c r="BO438" s="160">
        <f t="shared" si="5121"/>
        <v>46112</v>
      </c>
      <c r="BP438" s="164">
        <f t="shared" si="5122"/>
        <v>0</v>
      </c>
      <c r="BQ438" s="160">
        <f t="shared" si="5123"/>
        <v>46113</v>
      </c>
      <c r="BR438" s="160">
        <f t="shared" si="5124"/>
        <v>46142</v>
      </c>
      <c r="BS438" s="164">
        <f t="shared" si="5125"/>
        <v>0</v>
      </c>
      <c r="BT438" s="160">
        <f t="shared" si="5126"/>
        <v>46143</v>
      </c>
      <c r="BU438" s="160">
        <f t="shared" si="5127"/>
        <v>46173</v>
      </c>
      <c r="BV438" s="164">
        <f t="shared" si="5128"/>
        <v>0</v>
      </c>
      <c r="BW438" s="160">
        <f t="shared" si="5129"/>
        <v>46174</v>
      </c>
      <c r="BX438" s="160">
        <f t="shared" si="5130"/>
        <v>46203</v>
      </c>
      <c r="BY438" s="164">
        <f t="shared" si="5131"/>
        <v>0</v>
      </c>
      <c r="BZ438" s="160">
        <f t="shared" si="5132"/>
        <v>46204</v>
      </c>
      <c r="CA438" s="160">
        <f t="shared" si="5133"/>
        <v>46234</v>
      </c>
      <c r="CB438" s="164">
        <f t="shared" si="5134"/>
        <v>0</v>
      </c>
      <c r="CC438" s="160">
        <f t="shared" si="5135"/>
        <v>46235</v>
      </c>
      <c r="CD438" s="160">
        <f t="shared" si="5136"/>
        <v>46265</v>
      </c>
      <c r="CE438" s="164">
        <f t="shared" si="5137"/>
        <v>0</v>
      </c>
      <c r="CF438" s="160">
        <f t="shared" si="5138"/>
        <v>46266</v>
      </c>
      <c r="CG438" s="160">
        <f t="shared" si="5139"/>
        <v>46295</v>
      </c>
      <c r="CH438" s="164">
        <f t="shared" si="5140"/>
        <v>0</v>
      </c>
      <c r="CI438" s="160">
        <f t="shared" si="5141"/>
        <v>46296</v>
      </c>
      <c r="CJ438" s="160">
        <f t="shared" si="5142"/>
        <v>46326</v>
      </c>
      <c r="CK438" s="164">
        <f t="shared" si="5143"/>
        <v>0</v>
      </c>
      <c r="CL438" s="160">
        <f t="shared" si="5144"/>
        <v>46327</v>
      </c>
      <c r="CM438" s="160">
        <f t="shared" si="5145"/>
        <v>46356</v>
      </c>
      <c r="CN438" s="164">
        <f t="shared" si="5146"/>
        <v>0</v>
      </c>
      <c r="CO438" s="160">
        <f t="shared" si="5147"/>
        <v>46357</v>
      </c>
      <c r="CP438" s="160">
        <f t="shared" si="5148"/>
        <v>46387</v>
      </c>
      <c r="CQ438" s="164">
        <f t="shared" si="5149"/>
        <v>0</v>
      </c>
    </row>
    <row r="439" s="86" customFormat="1" ht="24" customHeight="1" outlineLevel="3" spans="1:95">
      <c r="A439" s="125"/>
      <c r="B439" s="126"/>
      <c r="C439" s="127"/>
      <c r="D439" s="125"/>
      <c r="E439" s="126"/>
      <c r="F439" s="126"/>
      <c r="G439" s="126"/>
      <c r="H439" s="128"/>
      <c r="I439" s="128"/>
      <c r="J439" s="128">
        <f>Z439+AC439+AF439+AI439+AL439+AO439+AR439+AU439+AX439+BA439+BD439+BG439</f>
        <v>0</v>
      </c>
      <c r="K439" s="128">
        <f t="shared" si="5150"/>
        <v>3</v>
      </c>
      <c r="L439" s="153"/>
      <c r="M439" s="154">
        <f>IFERROR(VLOOKUP($L439,'2-2 引出数据_合同数据仓库'!$B$2:$BP$10000,3,FALSE),0)</f>
        <v>0</v>
      </c>
      <c r="N439" s="128"/>
      <c r="O439" s="154">
        <f>IFERROR(VLOOKUP((LEFT(VLOOKUP($L439,'2-2 引出数据_合同数据仓库'!$B$2:$BP$10000,64,FALSE),15)&amp;(RIGHT(VLOOKUP($L439,'2-2 引出数据_合同数据仓库'!$B$2:$BP$10000,64,FALSE),4)+1)),'2-2 引出数据_合同数据仓库'!$B$2:$BP$10000,3,FALSE),0)</f>
        <v>0</v>
      </c>
      <c r="P439" s="128"/>
      <c r="Q439" s="128">
        <f>IFERROR(VLOOKUP($L439,'2-2 引出数据_合同数据仓库'!$B$2:$BP$10000,28,FALSE),0)</f>
        <v>0</v>
      </c>
      <c r="R439" s="128">
        <f>IFERROR(VLOOKUP($L439,'2-2 引出数据_合同数据仓库'!$B$2:$BP$10000,29,FALSE),0)</f>
        <v>0</v>
      </c>
      <c r="S439" s="128">
        <f>IFERROR(VLOOKUP($L439,'2-2 引出数据_合同数据仓库'!$B$2:$BP$10000,4,FALSE),0)</f>
        <v>0</v>
      </c>
      <c r="T439" s="128"/>
      <c r="U439" s="128">
        <f>IFERROR(VLOOKUP($L439,'2-2 引出数据_合同数据仓库'!$B$2:$BP$10000,15,FALSE),0)</f>
        <v>0</v>
      </c>
      <c r="V439" s="128">
        <f t="shared" si="5079"/>
        <v>0</v>
      </c>
      <c r="W439" s="128"/>
      <c r="X439" s="160">
        <v>45658</v>
      </c>
      <c r="Y439" s="160">
        <f t="shared" si="5080"/>
        <v>45688</v>
      </c>
      <c r="Z439" s="164">
        <f t="shared" si="5081"/>
        <v>0</v>
      </c>
      <c r="AA439" s="160">
        <f t="shared" si="5082"/>
        <v>45689</v>
      </c>
      <c r="AB439" s="160">
        <f t="shared" si="5083"/>
        <v>45716</v>
      </c>
      <c r="AC439" s="164">
        <f t="shared" si="5084"/>
        <v>0</v>
      </c>
      <c r="AD439" s="160">
        <f t="shared" si="5085"/>
        <v>45717</v>
      </c>
      <c r="AE439" s="160">
        <f t="shared" si="5086"/>
        <v>45747</v>
      </c>
      <c r="AF439" s="164">
        <f t="shared" si="5087"/>
        <v>0</v>
      </c>
      <c r="AG439" s="160">
        <f t="shared" si="5088"/>
        <v>45748</v>
      </c>
      <c r="AH439" s="160">
        <f t="shared" si="5089"/>
        <v>45777</v>
      </c>
      <c r="AI439" s="164">
        <f t="shared" si="5090"/>
        <v>0</v>
      </c>
      <c r="AJ439" s="160">
        <f t="shared" si="5091"/>
        <v>45778</v>
      </c>
      <c r="AK439" s="160">
        <f t="shared" si="5092"/>
        <v>45808</v>
      </c>
      <c r="AL439" s="164">
        <f t="shared" si="5093"/>
        <v>0</v>
      </c>
      <c r="AM439" s="160">
        <f t="shared" si="5094"/>
        <v>45809</v>
      </c>
      <c r="AN439" s="160">
        <f t="shared" si="5095"/>
        <v>45838</v>
      </c>
      <c r="AO439" s="164">
        <f t="shared" si="5096"/>
        <v>0</v>
      </c>
      <c r="AP439" s="160">
        <f t="shared" si="5097"/>
        <v>45839</v>
      </c>
      <c r="AQ439" s="160">
        <f t="shared" si="5098"/>
        <v>45869</v>
      </c>
      <c r="AR439" s="164">
        <f t="shared" si="5099"/>
        <v>0</v>
      </c>
      <c r="AS439" s="160">
        <f t="shared" si="5100"/>
        <v>45870</v>
      </c>
      <c r="AT439" s="160">
        <f t="shared" si="5101"/>
        <v>45900</v>
      </c>
      <c r="AU439" s="164">
        <f t="shared" si="5102"/>
        <v>0</v>
      </c>
      <c r="AV439" s="160">
        <f t="shared" si="5103"/>
        <v>45901</v>
      </c>
      <c r="AW439" s="160">
        <f t="shared" si="5104"/>
        <v>45930</v>
      </c>
      <c r="AX439" s="164">
        <f t="shared" si="5105"/>
        <v>0</v>
      </c>
      <c r="AY439" s="160">
        <f t="shared" si="5106"/>
        <v>45931</v>
      </c>
      <c r="AZ439" s="160">
        <f t="shared" si="5107"/>
        <v>45961</v>
      </c>
      <c r="BA439" s="164">
        <f t="shared" si="5108"/>
        <v>0</v>
      </c>
      <c r="BB439" s="160">
        <f t="shared" si="5109"/>
        <v>45962</v>
      </c>
      <c r="BC439" s="160">
        <f t="shared" si="5110"/>
        <v>45991</v>
      </c>
      <c r="BD439" s="164">
        <f t="shared" si="5111"/>
        <v>0</v>
      </c>
      <c r="BE439" s="160">
        <f t="shared" si="5112"/>
        <v>45992</v>
      </c>
      <c r="BF439" s="160">
        <f t="shared" si="5113"/>
        <v>46022</v>
      </c>
      <c r="BG439" s="164">
        <f t="shared" si="5114"/>
        <v>0</v>
      </c>
      <c r="BH439" s="160">
        <v>46023</v>
      </c>
      <c r="BI439" s="160">
        <f t="shared" si="5115"/>
        <v>46053</v>
      </c>
      <c r="BJ439" s="164">
        <f t="shared" si="5116"/>
        <v>0</v>
      </c>
      <c r="BK439" s="160">
        <f t="shared" si="5117"/>
        <v>46054</v>
      </c>
      <c r="BL439" s="160">
        <f t="shared" si="5118"/>
        <v>46081</v>
      </c>
      <c r="BM439" s="164">
        <f t="shared" si="5119"/>
        <v>0</v>
      </c>
      <c r="BN439" s="160">
        <f t="shared" si="5120"/>
        <v>46082</v>
      </c>
      <c r="BO439" s="160">
        <f t="shared" si="5121"/>
        <v>46112</v>
      </c>
      <c r="BP439" s="164">
        <f t="shared" si="5122"/>
        <v>0</v>
      </c>
      <c r="BQ439" s="160">
        <f t="shared" si="5123"/>
        <v>46113</v>
      </c>
      <c r="BR439" s="160">
        <f t="shared" si="5124"/>
        <v>46142</v>
      </c>
      <c r="BS439" s="164">
        <f t="shared" si="5125"/>
        <v>0</v>
      </c>
      <c r="BT439" s="160">
        <f t="shared" si="5126"/>
        <v>46143</v>
      </c>
      <c r="BU439" s="160">
        <f t="shared" si="5127"/>
        <v>46173</v>
      </c>
      <c r="BV439" s="164">
        <f t="shared" si="5128"/>
        <v>0</v>
      </c>
      <c r="BW439" s="160">
        <f t="shared" si="5129"/>
        <v>46174</v>
      </c>
      <c r="BX439" s="160">
        <f t="shared" si="5130"/>
        <v>46203</v>
      </c>
      <c r="BY439" s="164">
        <f t="shared" si="5131"/>
        <v>0</v>
      </c>
      <c r="BZ439" s="160">
        <f t="shared" si="5132"/>
        <v>46204</v>
      </c>
      <c r="CA439" s="160">
        <f t="shared" si="5133"/>
        <v>46234</v>
      </c>
      <c r="CB439" s="164">
        <f t="shared" si="5134"/>
        <v>0</v>
      </c>
      <c r="CC439" s="160">
        <f t="shared" si="5135"/>
        <v>46235</v>
      </c>
      <c r="CD439" s="160">
        <f t="shared" si="5136"/>
        <v>46265</v>
      </c>
      <c r="CE439" s="164">
        <f t="shared" si="5137"/>
        <v>0</v>
      </c>
      <c r="CF439" s="160">
        <f t="shared" si="5138"/>
        <v>46266</v>
      </c>
      <c r="CG439" s="160">
        <f t="shared" si="5139"/>
        <v>46295</v>
      </c>
      <c r="CH439" s="164">
        <f t="shared" si="5140"/>
        <v>0</v>
      </c>
      <c r="CI439" s="160">
        <f t="shared" si="5141"/>
        <v>46296</v>
      </c>
      <c r="CJ439" s="160">
        <f t="shared" si="5142"/>
        <v>46326</v>
      </c>
      <c r="CK439" s="164">
        <f t="shared" si="5143"/>
        <v>0</v>
      </c>
      <c r="CL439" s="160">
        <f t="shared" si="5144"/>
        <v>46327</v>
      </c>
      <c r="CM439" s="160">
        <f t="shared" si="5145"/>
        <v>46356</v>
      </c>
      <c r="CN439" s="164">
        <f t="shared" si="5146"/>
        <v>0</v>
      </c>
      <c r="CO439" s="160">
        <f t="shared" si="5147"/>
        <v>46357</v>
      </c>
      <c r="CP439" s="160">
        <f t="shared" si="5148"/>
        <v>46387</v>
      </c>
      <c r="CQ439" s="164">
        <f t="shared" si="5149"/>
        <v>0</v>
      </c>
    </row>
    <row r="440" s="86" customFormat="1" ht="24" customHeight="1" outlineLevel="3" spans="1:95">
      <c r="A440" s="125"/>
      <c r="B440" s="126"/>
      <c r="C440" s="127"/>
      <c r="D440" s="125"/>
      <c r="E440" s="126"/>
      <c r="F440" s="126"/>
      <c r="G440" s="126"/>
      <c r="H440" s="128"/>
      <c r="I440" s="128"/>
      <c r="J440" s="128">
        <f>Z440+AC440+AF440+AI440+AL440+AO440+AR440+AU440+AX440+BA440+BD440+BG440</f>
        <v>0</v>
      </c>
      <c r="K440" s="128">
        <f t="shared" si="5150"/>
        <v>4</v>
      </c>
      <c r="L440" s="153"/>
      <c r="M440" s="154">
        <f>IFERROR(VLOOKUP($L440,'2-2 引出数据_合同数据仓库'!$B$2:$BP$10000,3,FALSE),0)</f>
        <v>0</v>
      </c>
      <c r="N440" s="128"/>
      <c r="O440" s="154">
        <f>IFERROR(VLOOKUP((LEFT(VLOOKUP($L440,'2-2 引出数据_合同数据仓库'!$B$2:$BP$10000,64,FALSE),15)&amp;(RIGHT(VLOOKUP($L440,'2-2 引出数据_合同数据仓库'!$B$2:$BP$10000,64,FALSE),4)+1)),'2-2 引出数据_合同数据仓库'!$B$2:$BP$10000,3,FALSE),0)</f>
        <v>0</v>
      </c>
      <c r="P440" s="128"/>
      <c r="Q440" s="128">
        <f>IFERROR(VLOOKUP($L440,'2-2 引出数据_合同数据仓库'!$B$2:$BP$10000,28,FALSE),0)</f>
        <v>0</v>
      </c>
      <c r="R440" s="128">
        <f>IFERROR(VLOOKUP($L440,'2-2 引出数据_合同数据仓库'!$B$2:$BP$10000,29,FALSE),0)</f>
        <v>0</v>
      </c>
      <c r="S440" s="128">
        <f>IFERROR(VLOOKUP($L440,'2-2 引出数据_合同数据仓库'!$B$2:$BP$10000,4,FALSE),0)</f>
        <v>0</v>
      </c>
      <c r="T440" s="128"/>
      <c r="U440" s="128">
        <f>IFERROR(VLOOKUP($L440,'2-2 引出数据_合同数据仓库'!$B$2:$BP$10000,15,FALSE),0)</f>
        <v>0</v>
      </c>
      <c r="V440" s="128">
        <f t="shared" si="5079"/>
        <v>0</v>
      </c>
      <c r="W440" s="128"/>
      <c r="X440" s="160">
        <v>45658</v>
      </c>
      <c r="Y440" s="160">
        <f t="shared" si="5080"/>
        <v>45688</v>
      </c>
      <c r="Z440" s="164">
        <f t="shared" si="5081"/>
        <v>0</v>
      </c>
      <c r="AA440" s="160">
        <f t="shared" si="5082"/>
        <v>45689</v>
      </c>
      <c r="AB440" s="160">
        <f t="shared" si="5083"/>
        <v>45716</v>
      </c>
      <c r="AC440" s="164">
        <f t="shared" si="5084"/>
        <v>0</v>
      </c>
      <c r="AD440" s="160">
        <f t="shared" si="5085"/>
        <v>45717</v>
      </c>
      <c r="AE440" s="160">
        <f t="shared" si="5086"/>
        <v>45747</v>
      </c>
      <c r="AF440" s="164">
        <f t="shared" si="5087"/>
        <v>0</v>
      </c>
      <c r="AG440" s="160">
        <f t="shared" si="5088"/>
        <v>45748</v>
      </c>
      <c r="AH440" s="160">
        <f t="shared" si="5089"/>
        <v>45777</v>
      </c>
      <c r="AI440" s="164">
        <f t="shared" si="5090"/>
        <v>0</v>
      </c>
      <c r="AJ440" s="160">
        <f t="shared" si="5091"/>
        <v>45778</v>
      </c>
      <c r="AK440" s="160">
        <f t="shared" si="5092"/>
        <v>45808</v>
      </c>
      <c r="AL440" s="164">
        <f t="shared" si="5093"/>
        <v>0</v>
      </c>
      <c r="AM440" s="160">
        <f t="shared" si="5094"/>
        <v>45809</v>
      </c>
      <c r="AN440" s="160">
        <f t="shared" si="5095"/>
        <v>45838</v>
      </c>
      <c r="AO440" s="164">
        <f t="shared" si="5096"/>
        <v>0</v>
      </c>
      <c r="AP440" s="160">
        <f t="shared" si="5097"/>
        <v>45839</v>
      </c>
      <c r="AQ440" s="160">
        <f t="shared" si="5098"/>
        <v>45869</v>
      </c>
      <c r="AR440" s="164">
        <f t="shared" si="5099"/>
        <v>0</v>
      </c>
      <c r="AS440" s="160">
        <f t="shared" si="5100"/>
        <v>45870</v>
      </c>
      <c r="AT440" s="160">
        <f t="shared" si="5101"/>
        <v>45900</v>
      </c>
      <c r="AU440" s="164">
        <f t="shared" si="5102"/>
        <v>0</v>
      </c>
      <c r="AV440" s="160">
        <f t="shared" si="5103"/>
        <v>45901</v>
      </c>
      <c r="AW440" s="160">
        <f t="shared" si="5104"/>
        <v>45930</v>
      </c>
      <c r="AX440" s="164">
        <f t="shared" si="5105"/>
        <v>0</v>
      </c>
      <c r="AY440" s="160">
        <f t="shared" si="5106"/>
        <v>45931</v>
      </c>
      <c r="AZ440" s="160">
        <f t="shared" si="5107"/>
        <v>45961</v>
      </c>
      <c r="BA440" s="164">
        <f t="shared" si="5108"/>
        <v>0</v>
      </c>
      <c r="BB440" s="160">
        <f t="shared" si="5109"/>
        <v>45962</v>
      </c>
      <c r="BC440" s="160">
        <f t="shared" si="5110"/>
        <v>45991</v>
      </c>
      <c r="BD440" s="164">
        <f t="shared" si="5111"/>
        <v>0</v>
      </c>
      <c r="BE440" s="160">
        <f t="shared" si="5112"/>
        <v>45992</v>
      </c>
      <c r="BF440" s="160">
        <f t="shared" si="5113"/>
        <v>46022</v>
      </c>
      <c r="BG440" s="164">
        <f t="shared" si="5114"/>
        <v>0</v>
      </c>
      <c r="BH440" s="160">
        <v>46023</v>
      </c>
      <c r="BI440" s="160">
        <f t="shared" si="5115"/>
        <v>46053</v>
      </c>
      <c r="BJ440" s="164">
        <f t="shared" si="5116"/>
        <v>0</v>
      </c>
      <c r="BK440" s="160">
        <f t="shared" si="5117"/>
        <v>46054</v>
      </c>
      <c r="BL440" s="160">
        <f t="shared" si="5118"/>
        <v>46081</v>
      </c>
      <c r="BM440" s="164">
        <f t="shared" si="5119"/>
        <v>0</v>
      </c>
      <c r="BN440" s="160">
        <f t="shared" si="5120"/>
        <v>46082</v>
      </c>
      <c r="BO440" s="160">
        <f t="shared" si="5121"/>
        <v>46112</v>
      </c>
      <c r="BP440" s="164">
        <f t="shared" si="5122"/>
        <v>0</v>
      </c>
      <c r="BQ440" s="160">
        <f t="shared" si="5123"/>
        <v>46113</v>
      </c>
      <c r="BR440" s="160">
        <f t="shared" si="5124"/>
        <v>46142</v>
      </c>
      <c r="BS440" s="164">
        <f t="shared" si="5125"/>
        <v>0</v>
      </c>
      <c r="BT440" s="160">
        <f t="shared" si="5126"/>
        <v>46143</v>
      </c>
      <c r="BU440" s="160">
        <f t="shared" si="5127"/>
        <v>46173</v>
      </c>
      <c r="BV440" s="164">
        <f t="shared" si="5128"/>
        <v>0</v>
      </c>
      <c r="BW440" s="160">
        <f t="shared" si="5129"/>
        <v>46174</v>
      </c>
      <c r="BX440" s="160">
        <f t="shared" si="5130"/>
        <v>46203</v>
      </c>
      <c r="BY440" s="164">
        <f t="shared" si="5131"/>
        <v>0</v>
      </c>
      <c r="BZ440" s="160">
        <f t="shared" si="5132"/>
        <v>46204</v>
      </c>
      <c r="CA440" s="160">
        <f t="shared" si="5133"/>
        <v>46234</v>
      </c>
      <c r="CB440" s="164">
        <f t="shared" si="5134"/>
        <v>0</v>
      </c>
      <c r="CC440" s="160">
        <f t="shared" si="5135"/>
        <v>46235</v>
      </c>
      <c r="CD440" s="160">
        <f t="shared" si="5136"/>
        <v>46265</v>
      </c>
      <c r="CE440" s="164">
        <f t="shared" si="5137"/>
        <v>0</v>
      </c>
      <c r="CF440" s="160">
        <f t="shared" si="5138"/>
        <v>46266</v>
      </c>
      <c r="CG440" s="160">
        <f t="shared" si="5139"/>
        <v>46295</v>
      </c>
      <c r="CH440" s="164">
        <f t="shared" si="5140"/>
        <v>0</v>
      </c>
      <c r="CI440" s="160">
        <f t="shared" si="5141"/>
        <v>46296</v>
      </c>
      <c r="CJ440" s="160">
        <f t="shared" si="5142"/>
        <v>46326</v>
      </c>
      <c r="CK440" s="164">
        <f t="shared" si="5143"/>
        <v>0</v>
      </c>
      <c r="CL440" s="160">
        <f t="shared" si="5144"/>
        <v>46327</v>
      </c>
      <c r="CM440" s="160">
        <f t="shared" si="5145"/>
        <v>46356</v>
      </c>
      <c r="CN440" s="164">
        <f t="shared" si="5146"/>
        <v>0</v>
      </c>
      <c r="CO440" s="160">
        <f t="shared" si="5147"/>
        <v>46357</v>
      </c>
      <c r="CP440" s="160">
        <f t="shared" si="5148"/>
        <v>46387</v>
      </c>
      <c r="CQ440" s="164">
        <f t="shared" si="5149"/>
        <v>0</v>
      </c>
    </row>
    <row r="441" s="86" customFormat="1" ht="24" customHeight="1" outlineLevel="4" spans="1:95">
      <c r="A441" s="129" t="s">
        <v>2806</v>
      </c>
      <c r="B441" s="130"/>
      <c r="C441" s="130"/>
      <c r="D441" s="130"/>
      <c r="E441" s="130"/>
      <c r="F441" s="130"/>
      <c r="G441" s="131"/>
      <c r="H441" s="132"/>
      <c r="I441" s="132"/>
      <c r="J441" s="132"/>
      <c r="K441" s="132"/>
      <c r="L441" s="155"/>
      <c r="M441" s="155"/>
      <c r="N441" s="132"/>
      <c r="O441" s="132"/>
      <c r="P441" s="132"/>
      <c r="Q441" s="132"/>
      <c r="R441" s="132"/>
      <c r="S441" s="132"/>
      <c r="T441" s="132"/>
      <c r="U441" s="132"/>
      <c r="V441" s="132"/>
      <c r="W441" s="132"/>
      <c r="X441" s="132"/>
      <c r="Y441" s="132"/>
      <c r="Z441" s="132"/>
      <c r="AA441" s="132"/>
      <c r="AB441" s="132"/>
      <c r="AC441" s="132"/>
      <c r="AD441" s="132"/>
      <c r="AE441" s="132"/>
      <c r="AF441" s="132"/>
      <c r="AG441" s="132"/>
      <c r="AH441" s="132"/>
      <c r="AI441" s="132"/>
      <c r="AJ441" s="132"/>
      <c r="AK441" s="132"/>
      <c r="AL441" s="132"/>
      <c r="AM441" s="132"/>
      <c r="AN441" s="132"/>
      <c r="AO441" s="132"/>
      <c r="AP441" s="132"/>
      <c r="AQ441" s="132"/>
      <c r="AR441" s="132"/>
      <c r="AS441" s="132"/>
      <c r="AT441" s="132"/>
      <c r="AU441" s="132"/>
      <c r="AV441" s="132"/>
      <c r="AW441" s="132"/>
      <c r="AX441" s="132"/>
      <c r="AY441" s="132"/>
      <c r="AZ441" s="132"/>
      <c r="BA441" s="132"/>
      <c r="BB441" s="132"/>
      <c r="BC441" s="132"/>
      <c r="BD441" s="132"/>
      <c r="BE441" s="132"/>
      <c r="BF441" s="132"/>
      <c r="BG441" s="132"/>
      <c r="BH441" s="132"/>
      <c r="BI441" s="132"/>
      <c r="BJ441" s="132"/>
      <c r="BK441" s="132"/>
      <c r="BL441" s="132"/>
      <c r="BM441" s="132"/>
      <c r="BN441" s="132"/>
      <c r="BO441" s="132"/>
      <c r="BP441" s="132"/>
      <c r="BQ441" s="132"/>
      <c r="BR441" s="132"/>
      <c r="BS441" s="132"/>
      <c r="BT441" s="132"/>
      <c r="BU441" s="132"/>
      <c r="BV441" s="132"/>
      <c r="BW441" s="132"/>
      <c r="BX441" s="132"/>
      <c r="BY441" s="132"/>
      <c r="BZ441" s="132"/>
      <c r="CA441" s="132"/>
      <c r="CB441" s="132"/>
      <c r="CC441" s="132"/>
      <c r="CD441" s="132"/>
      <c r="CE441" s="132"/>
      <c r="CF441" s="132"/>
      <c r="CG441" s="132"/>
      <c r="CH441" s="132"/>
      <c r="CI441" s="132"/>
      <c r="CJ441" s="132"/>
      <c r="CK441" s="132"/>
      <c r="CL441" s="132"/>
      <c r="CM441" s="132"/>
      <c r="CN441" s="132"/>
      <c r="CO441" s="132"/>
      <c r="CP441" s="132"/>
      <c r="CQ441" s="132"/>
    </row>
    <row r="442" ht="24" customHeight="1" outlineLevel="2" spans="1:95">
      <c r="A442" s="48"/>
      <c r="B442" s="118" t="s">
        <v>784</v>
      </c>
      <c r="C442" s="119" t="s">
        <v>1427</v>
      </c>
      <c r="D442" s="48" t="s">
        <v>1428</v>
      </c>
      <c r="E442" s="118"/>
      <c r="F442" s="118"/>
      <c r="G442" s="118"/>
      <c r="H442" s="120">
        <f>X442+AA442+AD442+AG442+AJ442+AM442+AP442+AS442+AV442+AY442+BB442+BE442</f>
        <v>0</v>
      </c>
      <c r="I442" s="120">
        <f>Y442+AB442+AE442+AH442+AK442+AN442+AQ442+AT442+AW442+AZ442+BC442+BF442</f>
        <v>0</v>
      </c>
      <c r="J442" s="120">
        <f>Z442+AC442+AF442+AI442+AL442+AO442+AR442+AU442+AX442+BA442+BD442+BG442</f>
        <v>0</v>
      </c>
      <c r="K442" s="120"/>
      <c r="L442" s="151"/>
      <c r="M442" s="151"/>
      <c r="N442" s="120"/>
      <c r="O442" s="120"/>
      <c r="P442" s="120"/>
      <c r="Q442" s="120"/>
      <c r="R442" s="120"/>
      <c r="S442" s="120"/>
      <c r="T442" s="120"/>
      <c r="U442" s="120"/>
      <c r="V442" s="120"/>
      <c r="W442" s="120"/>
      <c r="X442" s="120">
        <f>VLOOKUP($C442,'1 预算编制表单'!$C:$BJ,27,FALSE)</f>
        <v>0</v>
      </c>
      <c r="Y442" s="120">
        <f>X442-Z442</f>
        <v>0</v>
      </c>
      <c r="Z442" s="120">
        <f>SUM(Z443:Z447)</f>
        <v>0</v>
      </c>
      <c r="AA442" s="120">
        <f>VLOOKUP($C442,'1 预算编制表单'!$C:$BJ,30,FALSE)</f>
        <v>0</v>
      </c>
      <c r="AB442" s="120">
        <f>AA442-AC442</f>
        <v>0</v>
      </c>
      <c r="AC442" s="120">
        <f>SUM(AC443:AC447)</f>
        <v>0</v>
      </c>
      <c r="AD442" s="120">
        <f>VLOOKUP($C442,'1 预算编制表单'!$C:$BJ,33,FALSE)</f>
        <v>0</v>
      </c>
      <c r="AE442" s="120">
        <f>AD442-AF442</f>
        <v>0</v>
      </c>
      <c r="AF442" s="120">
        <f>SUM(AF443:AF447)</f>
        <v>0</v>
      </c>
      <c r="AG442" s="120">
        <f>VLOOKUP($C442,'1 预算编制表单'!$C:$BJ,36,FALSE)</f>
        <v>0</v>
      </c>
      <c r="AH442" s="120">
        <f>AG442-AI442</f>
        <v>0</v>
      </c>
      <c r="AI442" s="120">
        <f>SUM(AI443:AI447)</f>
        <v>0</v>
      </c>
      <c r="AJ442" s="120">
        <f>VLOOKUP($C442,'1 预算编制表单'!$C:$BJ,39,FALSE)</f>
        <v>0</v>
      </c>
      <c r="AK442" s="120">
        <f>AJ442-AL442</f>
        <v>0</v>
      </c>
      <c r="AL442" s="120">
        <f>SUM(AL443:AL447)</f>
        <v>0</v>
      </c>
      <c r="AM442" s="120">
        <f>VLOOKUP($C442,'1 预算编制表单'!$C:$BJ,42,FALSE)</f>
        <v>0</v>
      </c>
      <c r="AN442" s="120">
        <f>AM442-AO442</f>
        <v>0</v>
      </c>
      <c r="AO442" s="120">
        <f>SUM(AO443:AO447)</f>
        <v>0</v>
      </c>
      <c r="AP442" s="120">
        <f>VLOOKUP($C442,'1 预算编制表单'!$C:$BJ,45,FALSE)</f>
        <v>0</v>
      </c>
      <c r="AQ442" s="120">
        <f>AP442-AR442</f>
        <v>0</v>
      </c>
      <c r="AR442" s="120">
        <f>SUM(AR443:AR447)</f>
        <v>0</v>
      </c>
      <c r="AS442" s="120">
        <f>VLOOKUP($C442,'1 预算编制表单'!$C:$BJ,48,FALSE)</f>
        <v>0</v>
      </c>
      <c r="AT442" s="120">
        <f>AS442-AU442</f>
        <v>0</v>
      </c>
      <c r="AU442" s="120">
        <f>SUM(AU443:AU447)</f>
        <v>0</v>
      </c>
      <c r="AV442" s="120">
        <f>VLOOKUP($C442,'1 预算编制表单'!$C:$BJ,51,FALSE)</f>
        <v>0</v>
      </c>
      <c r="AW442" s="120">
        <f>AV442-AX442</f>
        <v>0</v>
      </c>
      <c r="AX442" s="120">
        <f>SUM(AX443:AX447)</f>
        <v>0</v>
      </c>
      <c r="AY442" s="120">
        <f>VLOOKUP($C442,'1 预算编制表单'!$C:$BJ,54,FALSE)</f>
        <v>0</v>
      </c>
      <c r="AZ442" s="120">
        <f>AY442-BA442</f>
        <v>0</v>
      </c>
      <c r="BA442" s="120">
        <f>SUM(BA443:BA447)</f>
        <v>0</v>
      </c>
      <c r="BB442" s="120">
        <f>VLOOKUP($C442,'1 预算编制表单'!$C:$BJ,57,FALSE)</f>
        <v>0</v>
      </c>
      <c r="BC442" s="120">
        <f>BB442-BD442</f>
        <v>0</v>
      </c>
      <c r="BD442" s="120">
        <f>SUM(BD443:BD447)</f>
        <v>0</v>
      </c>
      <c r="BE442" s="120">
        <f>VLOOKUP($C442,'1 预算编制表单'!$C:$BJ,60,FALSE)</f>
        <v>0</v>
      </c>
      <c r="BF442" s="120">
        <f>BE442-BG442</f>
        <v>0</v>
      </c>
      <c r="BG442" s="120">
        <f>SUM(BG443:BG447)</f>
        <v>0</v>
      </c>
      <c r="BH442" s="120">
        <f>VLOOKUP($C442,'1 预算编制表单'!$C:$BJ,27,FALSE)</f>
        <v>0</v>
      </c>
      <c r="BI442" s="120">
        <f>BH442-BJ442</f>
        <v>0</v>
      </c>
      <c r="BJ442" s="120">
        <f>SUM(BJ443:BJ447)</f>
        <v>0</v>
      </c>
      <c r="BK442" s="120">
        <f>VLOOKUP($C442,'1 预算编制表单'!$C:$BJ,30,FALSE)</f>
        <v>0</v>
      </c>
      <c r="BL442" s="120">
        <f>BK442-BM442</f>
        <v>0</v>
      </c>
      <c r="BM442" s="120">
        <f>SUM(BM443:BM447)</f>
        <v>0</v>
      </c>
      <c r="BN442" s="120">
        <f>VLOOKUP($C442,'1 预算编制表单'!$C:$BJ,33,FALSE)</f>
        <v>0</v>
      </c>
      <c r="BO442" s="120">
        <f>BN442-BP442</f>
        <v>0</v>
      </c>
      <c r="BP442" s="120">
        <f>SUM(BP443:BP447)</f>
        <v>0</v>
      </c>
      <c r="BQ442" s="120">
        <f>VLOOKUP($C442,'1 预算编制表单'!$C:$BJ,36,FALSE)</f>
        <v>0</v>
      </c>
      <c r="BR442" s="120">
        <f>BQ442-BS442</f>
        <v>0</v>
      </c>
      <c r="BS442" s="120">
        <f>SUM(BS443:BS447)</f>
        <v>0</v>
      </c>
      <c r="BT442" s="120">
        <f>VLOOKUP($C442,'1 预算编制表单'!$C:$BJ,39,FALSE)</f>
        <v>0</v>
      </c>
      <c r="BU442" s="120">
        <f>BT442-BV442</f>
        <v>0</v>
      </c>
      <c r="BV442" s="120">
        <f>SUM(BV443:BV447)</f>
        <v>0</v>
      </c>
      <c r="BW442" s="120">
        <f>VLOOKUP($C442,'1 预算编制表单'!$C:$BJ,42,FALSE)</f>
        <v>0</v>
      </c>
      <c r="BX442" s="120">
        <f>BW442-BY442</f>
        <v>0</v>
      </c>
      <c r="BY442" s="120">
        <f>SUM(BY443:BY447)</f>
        <v>0</v>
      </c>
      <c r="BZ442" s="120">
        <f>VLOOKUP($C442,'1 预算编制表单'!$C:$BJ,45,FALSE)</f>
        <v>0</v>
      </c>
      <c r="CA442" s="120">
        <f>BZ442-CB442</f>
        <v>0</v>
      </c>
      <c r="CB442" s="120">
        <f>SUM(CB443:CB447)</f>
        <v>0</v>
      </c>
      <c r="CC442" s="120">
        <f>VLOOKUP($C442,'1 预算编制表单'!$C:$BJ,48,FALSE)</f>
        <v>0</v>
      </c>
      <c r="CD442" s="120">
        <f>CC442-CE442</f>
        <v>0</v>
      </c>
      <c r="CE442" s="120">
        <f>SUM(CE443:CE447)</f>
        <v>0</v>
      </c>
      <c r="CF442" s="120">
        <f>VLOOKUP($C442,'1 预算编制表单'!$C:$BJ,51,FALSE)</f>
        <v>0</v>
      </c>
      <c r="CG442" s="120">
        <f>CF442-CH442</f>
        <v>0</v>
      </c>
      <c r="CH442" s="120">
        <f>SUM(CH443:CH447)</f>
        <v>0</v>
      </c>
      <c r="CI442" s="120">
        <f>VLOOKUP($C442,'1 预算编制表单'!$C:$BJ,54,FALSE)</f>
        <v>0</v>
      </c>
      <c r="CJ442" s="120">
        <f>CI442-CK442</f>
        <v>0</v>
      </c>
      <c r="CK442" s="120">
        <f>SUM(CK443:CK447)</f>
        <v>0</v>
      </c>
      <c r="CL442" s="120">
        <f>VLOOKUP($C442,'1 预算编制表单'!$C:$BJ,57,FALSE)</f>
        <v>0</v>
      </c>
      <c r="CM442" s="120">
        <f>CL442-CN442</f>
        <v>0</v>
      </c>
      <c r="CN442" s="120">
        <f>SUM(CN443:CN447)</f>
        <v>0</v>
      </c>
      <c r="CO442" s="120">
        <f>VLOOKUP($C442,'1 预算编制表单'!$C:$BJ,60,FALSE)</f>
        <v>0</v>
      </c>
      <c r="CP442" s="120">
        <f>CO442-CQ442</f>
        <v>0</v>
      </c>
      <c r="CQ442" s="120">
        <f>SUM(CQ443:CQ447)</f>
        <v>0</v>
      </c>
    </row>
    <row r="443" s="86" customFormat="1" ht="24" customHeight="1" outlineLevel="3" spans="1:95">
      <c r="A443" s="125"/>
      <c r="B443" s="126"/>
      <c r="C443" s="127"/>
      <c r="D443" s="125"/>
      <c r="E443" s="126"/>
      <c r="F443" s="126"/>
      <c r="G443" s="126"/>
      <c r="H443" s="128"/>
      <c r="I443" s="128"/>
      <c r="J443" s="128">
        <f>Z443+AC443+AF443+AI443+AL443+AO443+AR443+AU443+AX443+BA443+BD443+BG443</f>
        <v>0</v>
      </c>
      <c r="K443" s="128">
        <v>1</v>
      </c>
      <c r="L443" s="153"/>
      <c r="M443" s="154">
        <f>IFERROR(VLOOKUP($L443,'2-2 引出数据_合同数据仓库'!$B$2:$BP$10000,3,FALSE),0)</f>
        <v>0</v>
      </c>
      <c r="N443" s="128"/>
      <c r="O443" s="154">
        <f>IFERROR(VLOOKUP((LEFT(VLOOKUP($L443,'2-2 引出数据_合同数据仓库'!$B$2:$BP$10000,64,FALSE),15)&amp;(RIGHT(VLOOKUP($L443,'2-2 引出数据_合同数据仓库'!$B$2:$BP$10000,64,FALSE),4)+1)),'2-2 引出数据_合同数据仓库'!$B$2:$BP$10000,3,FALSE),0)</f>
        <v>0</v>
      </c>
      <c r="P443" s="128"/>
      <c r="Q443" s="128">
        <f>IFERROR(VLOOKUP($L443,'2-2 引出数据_合同数据仓库'!$B$2:$BP$10000,28,FALSE),0)</f>
        <v>0</v>
      </c>
      <c r="R443" s="128">
        <f>IFERROR(VLOOKUP($L443,'2-2 引出数据_合同数据仓库'!$B$2:$BP$10000,29,FALSE),0)</f>
        <v>0</v>
      </c>
      <c r="S443" s="128">
        <f>IFERROR(VLOOKUP($L443,'2-2 引出数据_合同数据仓库'!$B$2:$BP$10000,4,FALSE),0)</f>
        <v>0</v>
      </c>
      <c r="T443" s="128"/>
      <c r="U443" s="128">
        <f>IFERROR(VLOOKUP($L443,'2-2 引出数据_合同数据仓库'!$B$2:$BP$10000,15,FALSE),0)</f>
        <v>0</v>
      </c>
      <c r="V443" s="128">
        <f t="shared" ref="V443:V446" si="5151">U443/(S443-R443+1)*365</f>
        <v>0</v>
      </c>
      <c r="W443" s="128"/>
      <c r="X443" s="160">
        <v>45658</v>
      </c>
      <c r="Y443" s="160">
        <f t="shared" ref="Y443:Y446" si="5152">X443+30</f>
        <v>45688</v>
      </c>
      <c r="Z443" s="164">
        <f t="shared" ref="Z443:Z446" si="5153">IFERROR(IF(($R443-Y443)&gt;=0,0,IF(($S443-X443)&lt;0,0,IF(AND(($S443-Y443)&gt;0,(X443-$R443)&gt;0),$V443/365*(Y443-X443+1),IF(AND(($S443-Y443)&lt;=0,(X443-$R443)&gt;0),$V443/365*($S443-X443+1),$V443/365*(Y443-$R443+1))))),0)</f>
        <v>0</v>
      </c>
      <c r="AA443" s="160">
        <f t="shared" ref="AA443:AA446" si="5154">Y443+1</f>
        <v>45689</v>
      </c>
      <c r="AB443" s="160">
        <f t="shared" ref="AB443:AB446" si="5155">AA443+27</f>
        <v>45716</v>
      </c>
      <c r="AC443" s="164">
        <f t="shared" ref="AC443:AC446" si="5156">IFERROR(IF(($R443-AB443)&gt;=0,0,IF(($S443-AA443)&lt;0,0,IF(AND(($S443-AB443)&gt;0,(AA443-$R443)&gt;0),$V443/365*(AB443-AA443+1),IF(AND(($S443-AB443)&lt;=0,(AA443-$R443)&gt;0),$V443/365*($S443-AA443+1),$V443/365*(AB443-$R443+1))))),0)</f>
        <v>0</v>
      </c>
      <c r="AD443" s="160">
        <f t="shared" ref="AD443:AD446" si="5157">AB443+1</f>
        <v>45717</v>
      </c>
      <c r="AE443" s="160">
        <f t="shared" ref="AE443:AE446" si="5158">AD443+30</f>
        <v>45747</v>
      </c>
      <c r="AF443" s="164">
        <f t="shared" ref="AF443:AF446" si="5159">IFERROR(IF(($R443-AE443)&gt;=0,0,IF(($S443-AD443)&lt;0,0,IF(AND(($S443-AE443)&gt;0,(AD443-$R443)&gt;0),$V443/365*(AE443-AD443+1),IF(AND(($S443-AE443)&lt;=0,(AD443-$R443)&gt;0),$V443/365*($S443-AD443+1),$V443/365*(AE443-$R443+1))))),0)</f>
        <v>0</v>
      </c>
      <c r="AG443" s="160">
        <f t="shared" ref="AG443:AG446" si="5160">AE443+1</f>
        <v>45748</v>
      </c>
      <c r="AH443" s="160">
        <f t="shared" ref="AH443:AH446" si="5161">AG443+29</f>
        <v>45777</v>
      </c>
      <c r="AI443" s="164">
        <f t="shared" ref="AI443:AI446" si="5162">IFERROR(IF(($R443-AH443)&gt;=0,0,IF(($S443-AG443)&lt;0,0,IF(AND(($S443-AH443)&gt;0,(AG443-$R443)&gt;0),$V443/365*(AH443-AG443+1),IF(AND(($S443-AH443)&lt;=0,(AG443-$R443)&gt;0),$V443/365*($S443-AG443+1),$V443/365*(AH443-$R443+1))))),0)</f>
        <v>0</v>
      </c>
      <c r="AJ443" s="160">
        <f t="shared" ref="AJ443:AJ446" si="5163">AH443+1</f>
        <v>45778</v>
      </c>
      <c r="AK443" s="160">
        <f t="shared" ref="AK443:AK446" si="5164">AJ443+30</f>
        <v>45808</v>
      </c>
      <c r="AL443" s="164">
        <f t="shared" ref="AL443:AL446" si="5165">IFERROR(IF(($R443-AK443)&gt;=0,0,IF(($S443-AJ443)&lt;0,0,IF(AND(($S443-AK443)&gt;0,(AJ443-$R443)&gt;0),$V443/365*(AK443-AJ443+1),IF(AND(($S443-AK443)&lt;=0,(AJ443-$R443)&gt;0),$V443/365*($S443-AJ443+1),$V443/365*(AK443-$R443+1))))),0)</f>
        <v>0</v>
      </c>
      <c r="AM443" s="160">
        <f t="shared" ref="AM443:AM446" si="5166">AK443+1</f>
        <v>45809</v>
      </c>
      <c r="AN443" s="160">
        <f t="shared" ref="AN443:AN446" si="5167">AM443+29</f>
        <v>45838</v>
      </c>
      <c r="AO443" s="164">
        <f t="shared" ref="AO443:AO446" si="5168">IFERROR(IF(($R443-AN443)&gt;=0,0,IF(($S443-AM443)&lt;0,0,IF(AND(($S443-AN443)&gt;0,(AM443-$R443)&gt;0),$V443/365*(AN443-AM443+1),IF(AND(($S443-AN443)&lt;=0,(AM443-$R443)&gt;0),$V443/365*($S443-AM443+1),$V443/365*(AN443-$R443+1))))),0)</f>
        <v>0</v>
      </c>
      <c r="AP443" s="160">
        <f t="shared" ref="AP443:AP446" si="5169">AN443+1</f>
        <v>45839</v>
      </c>
      <c r="AQ443" s="160">
        <f t="shared" ref="AQ443:AQ446" si="5170">AP443+30</f>
        <v>45869</v>
      </c>
      <c r="AR443" s="164">
        <f t="shared" ref="AR443:AR446" si="5171">IFERROR(IF(($R443-AQ443)&gt;=0,0,IF(($S443-AP443)&lt;0,0,IF(AND(($S443-AQ443)&gt;0,(AP443-$R443)&gt;0),$V443/365*(AQ443-AP443+1),IF(AND(($S443-AQ443)&lt;=0,(AP443-$R443)&gt;0),$V443/365*($S443-AP443+1),$V443/365*(AQ443-$R443+1))))),0)</f>
        <v>0</v>
      </c>
      <c r="AS443" s="160">
        <f t="shared" ref="AS443:AS446" si="5172">AQ443+1</f>
        <v>45870</v>
      </c>
      <c r="AT443" s="160">
        <f t="shared" ref="AT443:AT446" si="5173">AS443+30</f>
        <v>45900</v>
      </c>
      <c r="AU443" s="164">
        <f t="shared" ref="AU443:AU446" si="5174">IFERROR(IF(($R443-AT443)&gt;=0,0,IF(($S443-AS443)&lt;0,0,IF(AND(($S443-AT443)&gt;0,(AS443-$R443)&gt;0),$V443/365*(AT443-AS443+1),IF(AND(($S443-AT443)&lt;=0,(AS443-$R443)&gt;0),$V443/365*($S443-AS443+1),$V443/365*(AT443-$R443+1))))),0)</f>
        <v>0</v>
      </c>
      <c r="AV443" s="160">
        <f t="shared" ref="AV443:AV446" si="5175">AT443+1</f>
        <v>45901</v>
      </c>
      <c r="AW443" s="160">
        <f t="shared" ref="AW443:AW446" si="5176">AV443+29</f>
        <v>45930</v>
      </c>
      <c r="AX443" s="164">
        <f t="shared" ref="AX443:AX446" si="5177">IFERROR(IF(($R443-AW443)&gt;=0,0,IF(($S443-AV443)&lt;0,0,IF(AND(($S443-AW443)&gt;0,(AV443-$R443)&gt;0),$V443/365*(AW443-AV443+1),IF(AND(($S443-AW443)&lt;=0,(AV443-$R443)&gt;0),$V443/365*($S443-AV443+1),$V443/365*(AW443-$R443+1))))),0)</f>
        <v>0</v>
      </c>
      <c r="AY443" s="160">
        <f t="shared" ref="AY443:AY446" si="5178">AW443+1</f>
        <v>45931</v>
      </c>
      <c r="AZ443" s="160">
        <f t="shared" ref="AZ443:AZ446" si="5179">AY443+30</f>
        <v>45961</v>
      </c>
      <c r="BA443" s="164">
        <f t="shared" ref="BA443:BA446" si="5180">IFERROR(IF(($R443-AZ443)&gt;=0,0,IF(($S443-AY443)&lt;0,0,IF(AND(($S443-AZ443)&gt;0,(AY443-$R443)&gt;0),$V443/365*(AZ443-AY443+1),IF(AND(($S443-AZ443)&lt;=0,(AY443-$R443)&gt;0),$V443/365*($S443-AY443+1),$V443/365*(AZ443-$R443+1))))),0)</f>
        <v>0</v>
      </c>
      <c r="BB443" s="160">
        <f t="shared" ref="BB443:BB446" si="5181">AZ443+1</f>
        <v>45962</v>
      </c>
      <c r="BC443" s="160">
        <f t="shared" ref="BC443:BC446" si="5182">BB443+29</f>
        <v>45991</v>
      </c>
      <c r="BD443" s="164">
        <f t="shared" ref="BD443:BD446" si="5183">IFERROR(IF(($R443-BC443)&gt;=0,0,IF(($S443-BB443)&lt;0,0,IF(AND(($S443-BC443)&gt;0,(BB443-$R443)&gt;0),$V443/365*(BC443-BB443+1),IF(AND(($S443-BC443)&lt;=0,(BB443-$R443)&gt;0),$V443/365*($S443-BB443+1),$V443/365*(BC443-$R443+1))))),0)</f>
        <v>0</v>
      </c>
      <c r="BE443" s="160">
        <f t="shared" ref="BE443:BE446" si="5184">BC443+1</f>
        <v>45992</v>
      </c>
      <c r="BF443" s="160">
        <f t="shared" ref="BF443:BF446" si="5185">BE443+30</f>
        <v>46022</v>
      </c>
      <c r="BG443" s="164">
        <f t="shared" ref="BG443:BG446" si="5186">IFERROR(IF(($R443-BF443)&gt;=0,0,IF(($S443-BE443)&lt;0,0,IF(AND(($S443-BF443)&gt;0,(BE443-$R443)&gt;0),$V443/365*(BF443-BE443+1),IF(AND(($S443-BF443)&lt;=0,(BE443-$R443)&gt;0),$V443/365*($S443-BE443+1),$V443/365*(BF443-$R443+1))))),0)</f>
        <v>0</v>
      </c>
      <c r="BH443" s="160">
        <v>46023</v>
      </c>
      <c r="BI443" s="160">
        <f t="shared" ref="BI443:BI446" si="5187">BH443+30</f>
        <v>46053</v>
      </c>
      <c r="BJ443" s="164">
        <f t="shared" ref="BJ443:BJ446" si="5188">IFERROR(IF(($R443-BI443)&gt;=0,0,IF(($S443-BH443)&lt;0,0,IF(AND(($S443-BI443)&gt;0,(BH443-$R443)&gt;0),$V443/365*(BI443-BH443+1),IF(AND(($S443-BI443)&lt;=0,(BH443-$R443)&gt;0),$V443/365*($S443-BH443+1),$V443/365*(BI443-$R443+1))))),0)</f>
        <v>0</v>
      </c>
      <c r="BK443" s="160">
        <f t="shared" ref="BK443:BK446" si="5189">BI443+1</f>
        <v>46054</v>
      </c>
      <c r="BL443" s="160">
        <f t="shared" ref="BL443:BL446" si="5190">BK443+27</f>
        <v>46081</v>
      </c>
      <c r="BM443" s="164">
        <f t="shared" ref="BM443:BM446" si="5191">IFERROR(IF(($R443-BL443)&gt;=0,0,IF(($S443-BK443)&lt;0,0,IF(AND(($S443-BL443)&gt;0,(BK443-$R443)&gt;0),$V443/365*(BL443-BK443+1),IF(AND(($S443-BL443)&lt;=0,(BK443-$R443)&gt;0),$V443/365*($S443-BK443+1),$V443/365*(BL443-$R443+1))))),0)</f>
        <v>0</v>
      </c>
      <c r="BN443" s="160">
        <f t="shared" ref="BN443:BN446" si="5192">BL443+1</f>
        <v>46082</v>
      </c>
      <c r="BO443" s="160">
        <f t="shared" ref="BO443:BO446" si="5193">BN443+30</f>
        <v>46112</v>
      </c>
      <c r="BP443" s="164">
        <f t="shared" ref="BP443:BP446" si="5194">IFERROR(IF(($R443-BO443)&gt;=0,0,IF(($S443-BN443)&lt;0,0,IF(AND(($S443-BO443)&gt;0,(BN443-$R443)&gt;0),$V443/365*(BO443-BN443+1),IF(AND(($S443-BO443)&lt;=0,(BN443-$R443)&gt;0),$V443/365*($S443-BN443+1),$V443/365*(BO443-$R443+1))))),0)</f>
        <v>0</v>
      </c>
      <c r="BQ443" s="160">
        <f t="shared" ref="BQ443:BQ446" si="5195">BO443+1</f>
        <v>46113</v>
      </c>
      <c r="BR443" s="160">
        <f t="shared" ref="BR443:BR446" si="5196">BQ443+29</f>
        <v>46142</v>
      </c>
      <c r="BS443" s="164">
        <f t="shared" ref="BS443:BS446" si="5197">IFERROR(IF(($R443-BR443)&gt;=0,0,IF(($S443-BQ443)&lt;0,0,IF(AND(($S443-BR443)&gt;0,(BQ443-$R443)&gt;0),$V443/365*(BR443-BQ443+1),IF(AND(($S443-BR443)&lt;=0,(BQ443-$R443)&gt;0),$V443/365*($S443-BQ443+1),$V443/365*(BR443-$R443+1))))),0)</f>
        <v>0</v>
      </c>
      <c r="BT443" s="160">
        <f t="shared" ref="BT443:BT446" si="5198">BR443+1</f>
        <v>46143</v>
      </c>
      <c r="BU443" s="160">
        <f t="shared" ref="BU443:BU446" si="5199">BT443+30</f>
        <v>46173</v>
      </c>
      <c r="BV443" s="164">
        <f t="shared" ref="BV443:BV446" si="5200">IFERROR(IF(($R443-BU443)&gt;=0,0,IF(($S443-BT443)&lt;0,0,IF(AND(($S443-BU443)&gt;0,(BT443-$R443)&gt;0),$V443/365*(BU443-BT443+1),IF(AND(($S443-BU443)&lt;=0,(BT443-$R443)&gt;0),$V443/365*($S443-BT443+1),$V443/365*(BU443-$R443+1))))),0)</f>
        <v>0</v>
      </c>
      <c r="BW443" s="160">
        <f t="shared" ref="BW443:BW446" si="5201">BU443+1</f>
        <v>46174</v>
      </c>
      <c r="BX443" s="160">
        <f t="shared" ref="BX443:BX446" si="5202">BW443+29</f>
        <v>46203</v>
      </c>
      <c r="BY443" s="164">
        <f t="shared" ref="BY443:BY446" si="5203">IFERROR(IF(($R443-BX443)&gt;=0,0,IF(($S443-BW443)&lt;0,0,IF(AND(($S443-BX443)&gt;0,(BW443-$R443)&gt;0),$V443/365*(BX443-BW443+1),IF(AND(($S443-BX443)&lt;=0,(BW443-$R443)&gt;0),$V443/365*($S443-BW443+1),$V443/365*(BX443-$R443+1))))),0)</f>
        <v>0</v>
      </c>
      <c r="BZ443" s="160">
        <f t="shared" ref="BZ443:BZ446" si="5204">BX443+1</f>
        <v>46204</v>
      </c>
      <c r="CA443" s="160">
        <f t="shared" ref="CA443:CA446" si="5205">BZ443+30</f>
        <v>46234</v>
      </c>
      <c r="CB443" s="164">
        <f t="shared" ref="CB443:CB446" si="5206">IFERROR(IF(($R443-CA443)&gt;=0,0,IF(($S443-BZ443)&lt;0,0,IF(AND(($S443-CA443)&gt;0,(BZ443-$R443)&gt;0),$V443/365*(CA443-BZ443+1),IF(AND(($S443-CA443)&lt;=0,(BZ443-$R443)&gt;0),$V443/365*($S443-BZ443+1),$V443/365*(CA443-$R443+1))))),0)</f>
        <v>0</v>
      </c>
      <c r="CC443" s="160">
        <f t="shared" ref="CC443:CC446" si="5207">CA443+1</f>
        <v>46235</v>
      </c>
      <c r="CD443" s="160">
        <f t="shared" ref="CD443:CD446" si="5208">CC443+30</f>
        <v>46265</v>
      </c>
      <c r="CE443" s="164">
        <f t="shared" ref="CE443:CE446" si="5209">IFERROR(IF(($R443-CD443)&gt;=0,0,IF(($S443-CC443)&lt;0,0,IF(AND(($S443-CD443)&gt;0,(CC443-$R443)&gt;0),$V443/365*(CD443-CC443+1),IF(AND(($S443-CD443)&lt;=0,(CC443-$R443)&gt;0),$V443/365*($S443-CC443+1),$V443/365*(CD443-$R443+1))))),0)</f>
        <v>0</v>
      </c>
      <c r="CF443" s="160">
        <f t="shared" ref="CF443:CF446" si="5210">CD443+1</f>
        <v>46266</v>
      </c>
      <c r="CG443" s="160">
        <f t="shared" ref="CG443:CG446" si="5211">CF443+29</f>
        <v>46295</v>
      </c>
      <c r="CH443" s="164">
        <f t="shared" ref="CH443:CH446" si="5212">IFERROR(IF(($R443-CG443)&gt;=0,0,IF(($S443-CF443)&lt;0,0,IF(AND(($S443-CG443)&gt;0,(CF443-$R443)&gt;0),$V443/365*(CG443-CF443+1),IF(AND(($S443-CG443)&lt;=0,(CF443-$R443)&gt;0),$V443/365*($S443-CF443+1),$V443/365*(CG443-$R443+1))))),0)</f>
        <v>0</v>
      </c>
      <c r="CI443" s="160">
        <f t="shared" ref="CI443:CI446" si="5213">CG443+1</f>
        <v>46296</v>
      </c>
      <c r="CJ443" s="160">
        <f t="shared" ref="CJ443:CJ446" si="5214">CI443+30</f>
        <v>46326</v>
      </c>
      <c r="CK443" s="164">
        <f t="shared" ref="CK443:CK446" si="5215">IFERROR(IF(($R443-CJ443)&gt;=0,0,IF(($S443-CI443)&lt;0,0,IF(AND(($S443-CJ443)&gt;0,(CI443-$R443)&gt;0),$V443/365*(CJ443-CI443+1),IF(AND(($S443-CJ443)&lt;=0,(CI443-$R443)&gt;0),$V443/365*($S443-CI443+1),$V443/365*(CJ443-$R443+1))))),0)</f>
        <v>0</v>
      </c>
      <c r="CL443" s="160">
        <f t="shared" ref="CL443:CL446" si="5216">CJ443+1</f>
        <v>46327</v>
      </c>
      <c r="CM443" s="160">
        <f t="shared" ref="CM443:CM446" si="5217">CL443+29</f>
        <v>46356</v>
      </c>
      <c r="CN443" s="164">
        <f t="shared" ref="CN443:CN446" si="5218">IFERROR(IF(($R443-CM443)&gt;=0,0,IF(($S443-CL443)&lt;0,0,IF(AND(($S443-CM443)&gt;0,(CL443-$R443)&gt;0),$V443/365*(CM443-CL443+1),IF(AND(($S443-CM443)&lt;=0,(CL443-$R443)&gt;0),$V443/365*($S443-CL443+1),$V443/365*(CM443-$R443+1))))),0)</f>
        <v>0</v>
      </c>
      <c r="CO443" s="160">
        <f t="shared" ref="CO443:CO446" si="5219">CM443+1</f>
        <v>46357</v>
      </c>
      <c r="CP443" s="160">
        <f t="shared" ref="CP443:CP446" si="5220">CO443+30</f>
        <v>46387</v>
      </c>
      <c r="CQ443" s="164">
        <f t="shared" ref="CQ443:CQ446" si="5221">IFERROR(IF(($R443-CP443)&gt;=0,0,IF(($S443-CO443)&lt;0,0,IF(AND(($S443-CP443)&gt;0,(CO443-$R443)&gt;0),$V443/365*(CP443-CO443+1),IF(AND(($S443-CP443)&lt;=0,(CO443-$R443)&gt;0),$V443/365*($S443-CO443+1),$V443/365*(CP443-$R443+1))))),0)</f>
        <v>0</v>
      </c>
    </row>
    <row r="444" s="86" customFormat="1" ht="24" customHeight="1" outlineLevel="3" spans="1:95">
      <c r="A444" s="125"/>
      <c r="B444" s="126"/>
      <c r="C444" s="127"/>
      <c r="D444" s="125"/>
      <c r="E444" s="126"/>
      <c r="F444" s="126"/>
      <c r="G444" s="126"/>
      <c r="H444" s="128"/>
      <c r="I444" s="128"/>
      <c r="J444" s="128">
        <f>Z444+AC444+AF444+AI444+AL444+AO444+AR444+AU444+AX444+BA444+BD444+BG444</f>
        <v>0</v>
      </c>
      <c r="K444" s="128">
        <f t="shared" ref="K444:K446" si="5222">K443+1</f>
        <v>2</v>
      </c>
      <c r="L444" s="153"/>
      <c r="M444" s="154">
        <f>IFERROR(VLOOKUP($L444,'2-2 引出数据_合同数据仓库'!$B$2:$BP$10000,3,FALSE),0)</f>
        <v>0</v>
      </c>
      <c r="N444" s="128"/>
      <c r="O444" s="154">
        <f>IFERROR(VLOOKUP((LEFT(VLOOKUP($L444,'2-2 引出数据_合同数据仓库'!$B$2:$BP$10000,64,FALSE),15)&amp;(RIGHT(VLOOKUP($L444,'2-2 引出数据_合同数据仓库'!$B$2:$BP$10000,64,FALSE),4)+1)),'2-2 引出数据_合同数据仓库'!$B$2:$BP$10000,3,FALSE),0)</f>
        <v>0</v>
      </c>
      <c r="P444" s="128"/>
      <c r="Q444" s="128">
        <f>IFERROR(VLOOKUP($L444,'2-2 引出数据_合同数据仓库'!$B$2:$BP$10000,28,FALSE),0)</f>
        <v>0</v>
      </c>
      <c r="R444" s="128">
        <f>IFERROR(VLOOKUP($L444,'2-2 引出数据_合同数据仓库'!$B$2:$BP$10000,29,FALSE),0)</f>
        <v>0</v>
      </c>
      <c r="S444" s="128">
        <f>IFERROR(VLOOKUP($L444,'2-2 引出数据_合同数据仓库'!$B$2:$BP$10000,4,FALSE),0)</f>
        <v>0</v>
      </c>
      <c r="T444" s="128"/>
      <c r="U444" s="128">
        <f>IFERROR(VLOOKUP($L444,'2-2 引出数据_合同数据仓库'!$B$2:$BP$10000,15,FALSE),0)</f>
        <v>0</v>
      </c>
      <c r="V444" s="128">
        <f t="shared" si="5151"/>
        <v>0</v>
      </c>
      <c r="W444" s="128"/>
      <c r="X444" s="160">
        <v>45658</v>
      </c>
      <c r="Y444" s="160">
        <f t="shared" si="5152"/>
        <v>45688</v>
      </c>
      <c r="Z444" s="164">
        <f t="shared" si="5153"/>
        <v>0</v>
      </c>
      <c r="AA444" s="160">
        <f t="shared" si="5154"/>
        <v>45689</v>
      </c>
      <c r="AB444" s="160">
        <f t="shared" si="5155"/>
        <v>45716</v>
      </c>
      <c r="AC444" s="164">
        <f t="shared" si="5156"/>
        <v>0</v>
      </c>
      <c r="AD444" s="160">
        <f t="shared" si="5157"/>
        <v>45717</v>
      </c>
      <c r="AE444" s="160">
        <f t="shared" si="5158"/>
        <v>45747</v>
      </c>
      <c r="AF444" s="164">
        <f t="shared" si="5159"/>
        <v>0</v>
      </c>
      <c r="AG444" s="160">
        <f t="shared" si="5160"/>
        <v>45748</v>
      </c>
      <c r="AH444" s="160">
        <f t="shared" si="5161"/>
        <v>45777</v>
      </c>
      <c r="AI444" s="164">
        <f t="shared" si="5162"/>
        <v>0</v>
      </c>
      <c r="AJ444" s="160">
        <f t="shared" si="5163"/>
        <v>45778</v>
      </c>
      <c r="AK444" s="160">
        <f t="shared" si="5164"/>
        <v>45808</v>
      </c>
      <c r="AL444" s="164">
        <f t="shared" si="5165"/>
        <v>0</v>
      </c>
      <c r="AM444" s="160">
        <f t="shared" si="5166"/>
        <v>45809</v>
      </c>
      <c r="AN444" s="160">
        <f t="shared" si="5167"/>
        <v>45838</v>
      </c>
      <c r="AO444" s="164">
        <f t="shared" si="5168"/>
        <v>0</v>
      </c>
      <c r="AP444" s="160">
        <f t="shared" si="5169"/>
        <v>45839</v>
      </c>
      <c r="AQ444" s="160">
        <f t="shared" si="5170"/>
        <v>45869</v>
      </c>
      <c r="AR444" s="164">
        <f t="shared" si="5171"/>
        <v>0</v>
      </c>
      <c r="AS444" s="160">
        <f t="shared" si="5172"/>
        <v>45870</v>
      </c>
      <c r="AT444" s="160">
        <f t="shared" si="5173"/>
        <v>45900</v>
      </c>
      <c r="AU444" s="164">
        <f t="shared" si="5174"/>
        <v>0</v>
      </c>
      <c r="AV444" s="160">
        <f t="shared" si="5175"/>
        <v>45901</v>
      </c>
      <c r="AW444" s="160">
        <f t="shared" si="5176"/>
        <v>45930</v>
      </c>
      <c r="AX444" s="164">
        <f t="shared" si="5177"/>
        <v>0</v>
      </c>
      <c r="AY444" s="160">
        <f t="shared" si="5178"/>
        <v>45931</v>
      </c>
      <c r="AZ444" s="160">
        <f t="shared" si="5179"/>
        <v>45961</v>
      </c>
      <c r="BA444" s="164">
        <f t="shared" si="5180"/>
        <v>0</v>
      </c>
      <c r="BB444" s="160">
        <f t="shared" si="5181"/>
        <v>45962</v>
      </c>
      <c r="BC444" s="160">
        <f t="shared" si="5182"/>
        <v>45991</v>
      </c>
      <c r="BD444" s="164">
        <f t="shared" si="5183"/>
        <v>0</v>
      </c>
      <c r="BE444" s="160">
        <f t="shared" si="5184"/>
        <v>45992</v>
      </c>
      <c r="BF444" s="160">
        <f t="shared" si="5185"/>
        <v>46022</v>
      </c>
      <c r="BG444" s="164">
        <f t="shared" si="5186"/>
        <v>0</v>
      </c>
      <c r="BH444" s="160">
        <v>46023</v>
      </c>
      <c r="BI444" s="160">
        <f t="shared" si="5187"/>
        <v>46053</v>
      </c>
      <c r="BJ444" s="164">
        <f t="shared" si="5188"/>
        <v>0</v>
      </c>
      <c r="BK444" s="160">
        <f t="shared" si="5189"/>
        <v>46054</v>
      </c>
      <c r="BL444" s="160">
        <f t="shared" si="5190"/>
        <v>46081</v>
      </c>
      <c r="BM444" s="164">
        <f t="shared" si="5191"/>
        <v>0</v>
      </c>
      <c r="BN444" s="160">
        <f t="shared" si="5192"/>
        <v>46082</v>
      </c>
      <c r="BO444" s="160">
        <f t="shared" si="5193"/>
        <v>46112</v>
      </c>
      <c r="BP444" s="164">
        <f t="shared" si="5194"/>
        <v>0</v>
      </c>
      <c r="BQ444" s="160">
        <f t="shared" si="5195"/>
        <v>46113</v>
      </c>
      <c r="BR444" s="160">
        <f t="shared" si="5196"/>
        <v>46142</v>
      </c>
      <c r="BS444" s="164">
        <f t="shared" si="5197"/>
        <v>0</v>
      </c>
      <c r="BT444" s="160">
        <f t="shared" si="5198"/>
        <v>46143</v>
      </c>
      <c r="BU444" s="160">
        <f t="shared" si="5199"/>
        <v>46173</v>
      </c>
      <c r="BV444" s="164">
        <f t="shared" si="5200"/>
        <v>0</v>
      </c>
      <c r="BW444" s="160">
        <f t="shared" si="5201"/>
        <v>46174</v>
      </c>
      <c r="BX444" s="160">
        <f t="shared" si="5202"/>
        <v>46203</v>
      </c>
      <c r="BY444" s="164">
        <f t="shared" si="5203"/>
        <v>0</v>
      </c>
      <c r="BZ444" s="160">
        <f t="shared" si="5204"/>
        <v>46204</v>
      </c>
      <c r="CA444" s="160">
        <f t="shared" si="5205"/>
        <v>46234</v>
      </c>
      <c r="CB444" s="164">
        <f t="shared" si="5206"/>
        <v>0</v>
      </c>
      <c r="CC444" s="160">
        <f t="shared" si="5207"/>
        <v>46235</v>
      </c>
      <c r="CD444" s="160">
        <f t="shared" si="5208"/>
        <v>46265</v>
      </c>
      <c r="CE444" s="164">
        <f t="shared" si="5209"/>
        <v>0</v>
      </c>
      <c r="CF444" s="160">
        <f t="shared" si="5210"/>
        <v>46266</v>
      </c>
      <c r="CG444" s="160">
        <f t="shared" si="5211"/>
        <v>46295</v>
      </c>
      <c r="CH444" s="164">
        <f t="shared" si="5212"/>
        <v>0</v>
      </c>
      <c r="CI444" s="160">
        <f t="shared" si="5213"/>
        <v>46296</v>
      </c>
      <c r="CJ444" s="160">
        <f t="shared" si="5214"/>
        <v>46326</v>
      </c>
      <c r="CK444" s="164">
        <f t="shared" si="5215"/>
        <v>0</v>
      </c>
      <c r="CL444" s="160">
        <f t="shared" si="5216"/>
        <v>46327</v>
      </c>
      <c r="CM444" s="160">
        <f t="shared" si="5217"/>
        <v>46356</v>
      </c>
      <c r="CN444" s="164">
        <f t="shared" si="5218"/>
        <v>0</v>
      </c>
      <c r="CO444" s="160">
        <f t="shared" si="5219"/>
        <v>46357</v>
      </c>
      <c r="CP444" s="160">
        <f t="shared" si="5220"/>
        <v>46387</v>
      </c>
      <c r="CQ444" s="164">
        <f t="shared" si="5221"/>
        <v>0</v>
      </c>
    </row>
    <row r="445" s="86" customFormat="1" ht="24" customHeight="1" outlineLevel="3" spans="1:95">
      <c r="A445" s="125"/>
      <c r="B445" s="126"/>
      <c r="C445" s="127"/>
      <c r="D445" s="125"/>
      <c r="E445" s="126"/>
      <c r="F445" s="126"/>
      <c r="G445" s="126"/>
      <c r="H445" s="128"/>
      <c r="I445" s="128"/>
      <c r="J445" s="128">
        <f>Z445+AC445+AF445+AI445+AL445+AO445+AR445+AU445+AX445+BA445+BD445+BG445</f>
        <v>0</v>
      </c>
      <c r="K445" s="128">
        <f t="shared" si="5222"/>
        <v>3</v>
      </c>
      <c r="L445" s="153"/>
      <c r="M445" s="154">
        <f>IFERROR(VLOOKUP($L445,'2-2 引出数据_合同数据仓库'!$B$2:$BP$10000,3,FALSE),0)</f>
        <v>0</v>
      </c>
      <c r="N445" s="128"/>
      <c r="O445" s="154">
        <f>IFERROR(VLOOKUP((LEFT(VLOOKUP($L445,'2-2 引出数据_合同数据仓库'!$B$2:$BP$10000,64,FALSE),15)&amp;(RIGHT(VLOOKUP($L445,'2-2 引出数据_合同数据仓库'!$B$2:$BP$10000,64,FALSE),4)+1)),'2-2 引出数据_合同数据仓库'!$B$2:$BP$10000,3,FALSE),0)</f>
        <v>0</v>
      </c>
      <c r="P445" s="128"/>
      <c r="Q445" s="128">
        <f>IFERROR(VLOOKUP($L445,'2-2 引出数据_合同数据仓库'!$B$2:$BP$10000,28,FALSE),0)</f>
        <v>0</v>
      </c>
      <c r="R445" s="128">
        <f>IFERROR(VLOOKUP($L445,'2-2 引出数据_合同数据仓库'!$B$2:$BP$10000,29,FALSE),0)</f>
        <v>0</v>
      </c>
      <c r="S445" s="128">
        <f>IFERROR(VLOOKUP($L445,'2-2 引出数据_合同数据仓库'!$B$2:$BP$10000,4,FALSE),0)</f>
        <v>0</v>
      </c>
      <c r="T445" s="128"/>
      <c r="U445" s="128">
        <f>IFERROR(VLOOKUP($L445,'2-2 引出数据_合同数据仓库'!$B$2:$BP$10000,15,FALSE),0)</f>
        <v>0</v>
      </c>
      <c r="V445" s="128">
        <f t="shared" si="5151"/>
        <v>0</v>
      </c>
      <c r="W445" s="128"/>
      <c r="X445" s="160">
        <v>45658</v>
      </c>
      <c r="Y445" s="160">
        <f t="shared" si="5152"/>
        <v>45688</v>
      </c>
      <c r="Z445" s="164">
        <f t="shared" si="5153"/>
        <v>0</v>
      </c>
      <c r="AA445" s="160">
        <f t="shared" si="5154"/>
        <v>45689</v>
      </c>
      <c r="AB445" s="160">
        <f t="shared" si="5155"/>
        <v>45716</v>
      </c>
      <c r="AC445" s="164">
        <f t="shared" si="5156"/>
        <v>0</v>
      </c>
      <c r="AD445" s="160">
        <f t="shared" si="5157"/>
        <v>45717</v>
      </c>
      <c r="AE445" s="160">
        <f t="shared" si="5158"/>
        <v>45747</v>
      </c>
      <c r="AF445" s="164">
        <f t="shared" si="5159"/>
        <v>0</v>
      </c>
      <c r="AG445" s="160">
        <f t="shared" si="5160"/>
        <v>45748</v>
      </c>
      <c r="AH445" s="160">
        <f t="shared" si="5161"/>
        <v>45777</v>
      </c>
      <c r="AI445" s="164">
        <f t="shared" si="5162"/>
        <v>0</v>
      </c>
      <c r="AJ445" s="160">
        <f t="shared" si="5163"/>
        <v>45778</v>
      </c>
      <c r="AK445" s="160">
        <f t="shared" si="5164"/>
        <v>45808</v>
      </c>
      <c r="AL445" s="164">
        <f t="shared" si="5165"/>
        <v>0</v>
      </c>
      <c r="AM445" s="160">
        <f t="shared" si="5166"/>
        <v>45809</v>
      </c>
      <c r="AN445" s="160">
        <f t="shared" si="5167"/>
        <v>45838</v>
      </c>
      <c r="AO445" s="164">
        <f t="shared" si="5168"/>
        <v>0</v>
      </c>
      <c r="AP445" s="160">
        <f t="shared" si="5169"/>
        <v>45839</v>
      </c>
      <c r="AQ445" s="160">
        <f t="shared" si="5170"/>
        <v>45869</v>
      </c>
      <c r="AR445" s="164">
        <f t="shared" si="5171"/>
        <v>0</v>
      </c>
      <c r="AS445" s="160">
        <f t="shared" si="5172"/>
        <v>45870</v>
      </c>
      <c r="AT445" s="160">
        <f t="shared" si="5173"/>
        <v>45900</v>
      </c>
      <c r="AU445" s="164">
        <f t="shared" si="5174"/>
        <v>0</v>
      </c>
      <c r="AV445" s="160">
        <f t="shared" si="5175"/>
        <v>45901</v>
      </c>
      <c r="AW445" s="160">
        <f t="shared" si="5176"/>
        <v>45930</v>
      </c>
      <c r="AX445" s="164">
        <f t="shared" si="5177"/>
        <v>0</v>
      </c>
      <c r="AY445" s="160">
        <f t="shared" si="5178"/>
        <v>45931</v>
      </c>
      <c r="AZ445" s="160">
        <f t="shared" si="5179"/>
        <v>45961</v>
      </c>
      <c r="BA445" s="164">
        <f t="shared" si="5180"/>
        <v>0</v>
      </c>
      <c r="BB445" s="160">
        <f t="shared" si="5181"/>
        <v>45962</v>
      </c>
      <c r="BC445" s="160">
        <f t="shared" si="5182"/>
        <v>45991</v>
      </c>
      <c r="BD445" s="164">
        <f t="shared" si="5183"/>
        <v>0</v>
      </c>
      <c r="BE445" s="160">
        <f t="shared" si="5184"/>
        <v>45992</v>
      </c>
      <c r="BF445" s="160">
        <f t="shared" si="5185"/>
        <v>46022</v>
      </c>
      <c r="BG445" s="164">
        <f t="shared" si="5186"/>
        <v>0</v>
      </c>
      <c r="BH445" s="160">
        <v>46023</v>
      </c>
      <c r="BI445" s="160">
        <f t="shared" si="5187"/>
        <v>46053</v>
      </c>
      <c r="BJ445" s="164">
        <f t="shared" si="5188"/>
        <v>0</v>
      </c>
      <c r="BK445" s="160">
        <f t="shared" si="5189"/>
        <v>46054</v>
      </c>
      <c r="BL445" s="160">
        <f t="shared" si="5190"/>
        <v>46081</v>
      </c>
      <c r="BM445" s="164">
        <f t="shared" si="5191"/>
        <v>0</v>
      </c>
      <c r="BN445" s="160">
        <f t="shared" si="5192"/>
        <v>46082</v>
      </c>
      <c r="BO445" s="160">
        <f t="shared" si="5193"/>
        <v>46112</v>
      </c>
      <c r="BP445" s="164">
        <f t="shared" si="5194"/>
        <v>0</v>
      </c>
      <c r="BQ445" s="160">
        <f t="shared" si="5195"/>
        <v>46113</v>
      </c>
      <c r="BR445" s="160">
        <f t="shared" si="5196"/>
        <v>46142</v>
      </c>
      <c r="BS445" s="164">
        <f t="shared" si="5197"/>
        <v>0</v>
      </c>
      <c r="BT445" s="160">
        <f t="shared" si="5198"/>
        <v>46143</v>
      </c>
      <c r="BU445" s="160">
        <f t="shared" si="5199"/>
        <v>46173</v>
      </c>
      <c r="BV445" s="164">
        <f t="shared" si="5200"/>
        <v>0</v>
      </c>
      <c r="BW445" s="160">
        <f t="shared" si="5201"/>
        <v>46174</v>
      </c>
      <c r="BX445" s="160">
        <f t="shared" si="5202"/>
        <v>46203</v>
      </c>
      <c r="BY445" s="164">
        <f t="shared" si="5203"/>
        <v>0</v>
      </c>
      <c r="BZ445" s="160">
        <f t="shared" si="5204"/>
        <v>46204</v>
      </c>
      <c r="CA445" s="160">
        <f t="shared" si="5205"/>
        <v>46234</v>
      </c>
      <c r="CB445" s="164">
        <f t="shared" si="5206"/>
        <v>0</v>
      </c>
      <c r="CC445" s="160">
        <f t="shared" si="5207"/>
        <v>46235</v>
      </c>
      <c r="CD445" s="160">
        <f t="shared" si="5208"/>
        <v>46265</v>
      </c>
      <c r="CE445" s="164">
        <f t="shared" si="5209"/>
        <v>0</v>
      </c>
      <c r="CF445" s="160">
        <f t="shared" si="5210"/>
        <v>46266</v>
      </c>
      <c r="CG445" s="160">
        <f t="shared" si="5211"/>
        <v>46295</v>
      </c>
      <c r="CH445" s="164">
        <f t="shared" si="5212"/>
        <v>0</v>
      </c>
      <c r="CI445" s="160">
        <f t="shared" si="5213"/>
        <v>46296</v>
      </c>
      <c r="CJ445" s="160">
        <f t="shared" si="5214"/>
        <v>46326</v>
      </c>
      <c r="CK445" s="164">
        <f t="shared" si="5215"/>
        <v>0</v>
      </c>
      <c r="CL445" s="160">
        <f t="shared" si="5216"/>
        <v>46327</v>
      </c>
      <c r="CM445" s="160">
        <f t="shared" si="5217"/>
        <v>46356</v>
      </c>
      <c r="CN445" s="164">
        <f t="shared" si="5218"/>
        <v>0</v>
      </c>
      <c r="CO445" s="160">
        <f t="shared" si="5219"/>
        <v>46357</v>
      </c>
      <c r="CP445" s="160">
        <f t="shared" si="5220"/>
        <v>46387</v>
      </c>
      <c r="CQ445" s="164">
        <f t="shared" si="5221"/>
        <v>0</v>
      </c>
    </row>
    <row r="446" s="86" customFormat="1" ht="24" customHeight="1" outlineLevel="3" spans="1:95">
      <c r="A446" s="125"/>
      <c r="B446" s="126"/>
      <c r="C446" s="127"/>
      <c r="D446" s="125"/>
      <c r="E446" s="126"/>
      <c r="F446" s="126"/>
      <c r="G446" s="126"/>
      <c r="H446" s="128"/>
      <c r="I446" s="128"/>
      <c r="J446" s="128">
        <f>Z446+AC446+AF446+AI446+AL446+AO446+AR446+AU446+AX446+BA446+BD446+BG446</f>
        <v>0</v>
      </c>
      <c r="K446" s="128">
        <f t="shared" si="5222"/>
        <v>4</v>
      </c>
      <c r="L446" s="153"/>
      <c r="M446" s="154">
        <f>IFERROR(VLOOKUP($L446,'2-2 引出数据_合同数据仓库'!$B$2:$BP$10000,3,FALSE),0)</f>
        <v>0</v>
      </c>
      <c r="N446" s="128"/>
      <c r="O446" s="154">
        <f>IFERROR(VLOOKUP((LEFT(VLOOKUP($L446,'2-2 引出数据_合同数据仓库'!$B$2:$BP$10000,64,FALSE),15)&amp;(RIGHT(VLOOKUP($L446,'2-2 引出数据_合同数据仓库'!$B$2:$BP$10000,64,FALSE),4)+1)),'2-2 引出数据_合同数据仓库'!$B$2:$BP$10000,3,FALSE),0)</f>
        <v>0</v>
      </c>
      <c r="P446" s="128"/>
      <c r="Q446" s="128">
        <f>IFERROR(VLOOKUP($L446,'2-2 引出数据_合同数据仓库'!$B$2:$BP$10000,28,FALSE),0)</f>
        <v>0</v>
      </c>
      <c r="R446" s="128">
        <f>IFERROR(VLOOKUP($L446,'2-2 引出数据_合同数据仓库'!$B$2:$BP$10000,29,FALSE),0)</f>
        <v>0</v>
      </c>
      <c r="S446" s="128">
        <f>IFERROR(VLOOKUP($L446,'2-2 引出数据_合同数据仓库'!$B$2:$BP$10000,4,FALSE),0)</f>
        <v>0</v>
      </c>
      <c r="T446" s="128"/>
      <c r="U446" s="128">
        <f>IFERROR(VLOOKUP($L446,'2-2 引出数据_合同数据仓库'!$B$2:$BP$10000,15,FALSE),0)</f>
        <v>0</v>
      </c>
      <c r="V446" s="128">
        <f t="shared" si="5151"/>
        <v>0</v>
      </c>
      <c r="W446" s="128"/>
      <c r="X446" s="160">
        <v>45658</v>
      </c>
      <c r="Y446" s="160">
        <f t="shared" si="5152"/>
        <v>45688</v>
      </c>
      <c r="Z446" s="164">
        <f t="shared" si="5153"/>
        <v>0</v>
      </c>
      <c r="AA446" s="160">
        <f t="shared" si="5154"/>
        <v>45689</v>
      </c>
      <c r="AB446" s="160">
        <f t="shared" si="5155"/>
        <v>45716</v>
      </c>
      <c r="AC446" s="164">
        <f t="shared" si="5156"/>
        <v>0</v>
      </c>
      <c r="AD446" s="160">
        <f t="shared" si="5157"/>
        <v>45717</v>
      </c>
      <c r="AE446" s="160">
        <f t="shared" si="5158"/>
        <v>45747</v>
      </c>
      <c r="AF446" s="164">
        <f t="shared" si="5159"/>
        <v>0</v>
      </c>
      <c r="AG446" s="160">
        <f t="shared" si="5160"/>
        <v>45748</v>
      </c>
      <c r="AH446" s="160">
        <f t="shared" si="5161"/>
        <v>45777</v>
      </c>
      <c r="AI446" s="164">
        <f t="shared" si="5162"/>
        <v>0</v>
      </c>
      <c r="AJ446" s="160">
        <f t="shared" si="5163"/>
        <v>45778</v>
      </c>
      <c r="AK446" s="160">
        <f t="shared" si="5164"/>
        <v>45808</v>
      </c>
      <c r="AL446" s="164">
        <f t="shared" si="5165"/>
        <v>0</v>
      </c>
      <c r="AM446" s="160">
        <f t="shared" si="5166"/>
        <v>45809</v>
      </c>
      <c r="AN446" s="160">
        <f t="shared" si="5167"/>
        <v>45838</v>
      </c>
      <c r="AO446" s="164">
        <f t="shared" si="5168"/>
        <v>0</v>
      </c>
      <c r="AP446" s="160">
        <f t="shared" si="5169"/>
        <v>45839</v>
      </c>
      <c r="AQ446" s="160">
        <f t="shared" si="5170"/>
        <v>45869</v>
      </c>
      <c r="AR446" s="164">
        <f t="shared" si="5171"/>
        <v>0</v>
      </c>
      <c r="AS446" s="160">
        <f t="shared" si="5172"/>
        <v>45870</v>
      </c>
      <c r="AT446" s="160">
        <f t="shared" si="5173"/>
        <v>45900</v>
      </c>
      <c r="AU446" s="164">
        <f t="shared" si="5174"/>
        <v>0</v>
      </c>
      <c r="AV446" s="160">
        <f t="shared" si="5175"/>
        <v>45901</v>
      </c>
      <c r="AW446" s="160">
        <f t="shared" si="5176"/>
        <v>45930</v>
      </c>
      <c r="AX446" s="164">
        <f t="shared" si="5177"/>
        <v>0</v>
      </c>
      <c r="AY446" s="160">
        <f t="shared" si="5178"/>
        <v>45931</v>
      </c>
      <c r="AZ446" s="160">
        <f t="shared" si="5179"/>
        <v>45961</v>
      </c>
      <c r="BA446" s="164">
        <f t="shared" si="5180"/>
        <v>0</v>
      </c>
      <c r="BB446" s="160">
        <f t="shared" si="5181"/>
        <v>45962</v>
      </c>
      <c r="BC446" s="160">
        <f t="shared" si="5182"/>
        <v>45991</v>
      </c>
      <c r="BD446" s="164">
        <f t="shared" si="5183"/>
        <v>0</v>
      </c>
      <c r="BE446" s="160">
        <f t="shared" si="5184"/>
        <v>45992</v>
      </c>
      <c r="BF446" s="160">
        <f t="shared" si="5185"/>
        <v>46022</v>
      </c>
      <c r="BG446" s="164">
        <f t="shared" si="5186"/>
        <v>0</v>
      </c>
      <c r="BH446" s="160">
        <v>46023</v>
      </c>
      <c r="BI446" s="160">
        <f t="shared" si="5187"/>
        <v>46053</v>
      </c>
      <c r="BJ446" s="164">
        <f t="shared" si="5188"/>
        <v>0</v>
      </c>
      <c r="BK446" s="160">
        <f t="shared" si="5189"/>
        <v>46054</v>
      </c>
      <c r="BL446" s="160">
        <f t="shared" si="5190"/>
        <v>46081</v>
      </c>
      <c r="BM446" s="164">
        <f t="shared" si="5191"/>
        <v>0</v>
      </c>
      <c r="BN446" s="160">
        <f t="shared" si="5192"/>
        <v>46082</v>
      </c>
      <c r="BO446" s="160">
        <f t="shared" si="5193"/>
        <v>46112</v>
      </c>
      <c r="BP446" s="164">
        <f t="shared" si="5194"/>
        <v>0</v>
      </c>
      <c r="BQ446" s="160">
        <f t="shared" si="5195"/>
        <v>46113</v>
      </c>
      <c r="BR446" s="160">
        <f t="shared" si="5196"/>
        <v>46142</v>
      </c>
      <c r="BS446" s="164">
        <f t="shared" si="5197"/>
        <v>0</v>
      </c>
      <c r="BT446" s="160">
        <f t="shared" si="5198"/>
        <v>46143</v>
      </c>
      <c r="BU446" s="160">
        <f t="shared" si="5199"/>
        <v>46173</v>
      </c>
      <c r="BV446" s="164">
        <f t="shared" si="5200"/>
        <v>0</v>
      </c>
      <c r="BW446" s="160">
        <f t="shared" si="5201"/>
        <v>46174</v>
      </c>
      <c r="BX446" s="160">
        <f t="shared" si="5202"/>
        <v>46203</v>
      </c>
      <c r="BY446" s="164">
        <f t="shared" si="5203"/>
        <v>0</v>
      </c>
      <c r="BZ446" s="160">
        <f t="shared" si="5204"/>
        <v>46204</v>
      </c>
      <c r="CA446" s="160">
        <f t="shared" si="5205"/>
        <v>46234</v>
      </c>
      <c r="CB446" s="164">
        <f t="shared" si="5206"/>
        <v>0</v>
      </c>
      <c r="CC446" s="160">
        <f t="shared" si="5207"/>
        <v>46235</v>
      </c>
      <c r="CD446" s="160">
        <f t="shared" si="5208"/>
        <v>46265</v>
      </c>
      <c r="CE446" s="164">
        <f t="shared" si="5209"/>
        <v>0</v>
      </c>
      <c r="CF446" s="160">
        <f t="shared" si="5210"/>
        <v>46266</v>
      </c>
      <c r="CG446" s="160">
        <f t="shared" si="5211"/>
        <v>46295</v>
      </c>
      <c r="CH446" s="164">
        <f t="shared" si="5212"/>
        <v>0</v>
      </c>
      <c r="CI446" s="160">
        <f t="shared" si="5213"/>
        <v>46296</v>
      </c>
      <c r="CJ446" s="160">
        <f t="shared" si="5214"/>
        <v>46326</v>
      </c>
      <c r="CK446" s="164">
        <f t="shared" si="5215"/>
        <v>0</v>
      </c>
      <c r="CL446" s="160">
        <f t="shared" si="5216"/>
        <v>46327</v>
      </c>
      <c r="CM446" s="160">
        <f t="shared" si="5217"/>
        <v>46356</v>
      </c>
      <c r="CN446" s="164">
        <f t="shared" si="5218"/>
        <v>0</v>
      </c>
      <c r="CO446" s="160">
        <f t="shared" si="5219"/>
        <v>46357</v>
      </c>
      <c r="CP446" s="160">
        <f t="shared" si="5220"/>
        <v>46387</v>
      </c>
      <c r="CQ446" s="164">
        <f t="shared" si="5221"/>
        <v>0</v>
      </c>
    </row>
    <row r="447" s="86" customFormat="1" ht="24" customHeight="1" outlineLevel="4" spans="1:95">
      <c r="A447" s="129" t="s">
        <v>2806</v>
      </c>
      <c r="B447" s="130"/>
      <c r="C447" s="130"/>
      <c r="D447" s="130"/>
      <c r="E447" s="130"/>
      <c r="F447" s="130"/>
      <c r="G447" s="131"/>
      <c r="H447" s="132"/>
      <c r="I447" s="132"/>
      <c r="J447" s="132"/>
      <c r="K447" s="132"/>
      <c r="L447" s="155"/>
      <c r="M447" s="155"/>
      <c r="N447" s="132"/>
      <c r="O447" s="132"/>
      <c r="P447" s="132"/>
      <c r="Q447" s="132"/>
      <c r="R447" s="132"/>
      <c r="S447" s="132"/>
      <c r="T447" s="132"/>
      <c r="U447" s="132"/>
      <c r="V447" s="132"/>
      <c r="W447" s="132"/>
      <c r="X447" s="132"/>
      <c r="Y447" s="132"/>
      <c r="Z447" s="132"/>
      <c r="AA447" s="132"/>
      <c r="AB447" s="132"/>
      <c r="AC447" s="132"/>
      <c r="AD447" s="132"/>
      <c r="AE447" s="132"/>
      <c r="AF447" s="132"/>
      <c r="AG447" s="132"/>
      <c r="AH447" s="132"/>
      <c r="AI447" s="132"/>
      <c r="AJ447" s="132"/>
      <c r="AK447" s="132"/>
      <c r="AL447" s="132"/>
      <c r="AM447" s="132"/>
      <c r="AN447" s="132"/>
      <c r="AO447" s="132"/>
      <c r="AP447" s="132"/>
      <c r="AQ447" s="132"/>
      <c r="AR447" s="132"/>
      <c r="AS447" s="132"/>
      <c r="AT447" s="132"/>
      <c r="AU447" s="132"/>
      <c r="AV447" s="132"/>
      <c r="AW447" s="132"/>
      <c r="AX447" s="132"/>
      <c r="AY447" s="132"/>
      <c r="AZ447" s="132"/>
      <c r="BA447" s="132"/>
      <c r="BB447" s="132"/>
      <c r="BC447" s="132"/>
      <c r="BD447" s="132"/>
      <c r="BE447" s="132"/>
      <c r="BF447" s="132"/>
      <c r="BG447" s="132"/>
      <c r="BH447" s="132"/>
      <c r="BI447" s="132"/>
      <c r="BJ447" s="132"/>
      <c r="BK447" s="132"/>
      <c r="BL447" s="132"/>
      <c r="BM447" s="132"/>
      <c r="BN447" s="132"/>
      <c r="BO447" s="132"/>
      <c r="BP447" s="132"/>
      <c r="BQ447" s="132"/>
      <c r="BR447" s="132"/>
      <c r="BS447" s="132"/>
      <c r="BT447" s="132"/>
      <c r="BU447" s="132"/>
      <c r="BV447" s="132"/>
      <c r="BW447" s="132"/>
      <c r="BX447" s="132"/>
      <c r="BY447" s="132"/>
      <c r="BZ447" s="132"/>
      <c r="CA447" s="132"/>
      <c r="CB447" s="132"/>
      <c r="CC447" s="132"/>
      <c r="CD447" s="132"/>
      <c r="CE447" s="132"/>
      <c r="CF447" s="132"/>
      <c r="CG447" s="132"/>
      <c r="CH447" s="132"/>
      <c r="CI447" s="132"/>
      <c r="CJ447" s="132"/>
      <c r="CK447" s="132"/>
      <c r="CL447" s="132"/>
      <c r="CM447" s="132"/>
      <c r="CN447" s="132"/>
      <c r="CO447" s="132"/>
      <c r="CP447" s="132"/>
      <c r="CQ447" s="132"/>
    </row>
    <row r="448" ht="24" customHeight="1" outlineLevel="2" spans="1:95">
      <c r="A448" s="48"/>
      <c r="B448" s="118" t="s">
        <v>784</v>
      </c>
      <c r="C448" s="119" t="s">
        <v>1483</v>
      </c>
      <c r="D448" s="48" t="s">
        <v>1484</v>
      </c>
      <c r="E448" s="118"/>
      <c r="F448" s="118"/>
      <c r="G448" s="118"/>
      <c r="H448" s="120">
        <f>X448+AA448+AD448+AG448+AJ448+AM448+AP448+AS448+AV448+AY448+BB448+BE448</f>
        <v>0</v>
      </c>
      <c r="I448" s="120">
        <f>Y448+AB448+AE448+AH448+AK448+AN448+AQ448+AT448+AW448+AZ448+BC448+BF448</f>
        <v>0</v>
      </c>
      <c r="J448" s="120">
        <f>Z448+AC448+AF448+AI448+AL448+AO448+AR448+AU448+AX448+BA448+BD448+BG448</f>
        <v>0</v>
      </c>
      <c r="K448" s="120"/>
      <c r="L448" s="151"/>
      <c r="M448" s="151"/>
      <c r="N448" s="120"/>
      <c r="O448" s="120"/>
      <c r="P448" s="120"/>
      <c r="Q448" s="120"/>
      <c r="R448" s="120"/>
      <c r="S448" s="120"/>
      <c r="T448" s="120"/>
      <c r="U448" s="120"/>
      <c r="V448" s="120"/>
      <c r="W448" s="120"/>
      <c r="X448" s="120">
        <f>VLOOKUP($C448,'1 预算编制表单'!$C:$BJ,27,FALSE)</f>
        <v>0</v>
      </c>
      <c r="Y448" s="120">
        <f>X448-Z448</f>
        <v>0</v>
      </c>
      <c r="Z448" s="120">
        <f>SUM(Z449:Z453)</f>
        <v>0</v>
      </c>
      <c r="AA448" s="120">
        <f>VLOOKUP($C448,'1 预算编制表单'!$C:$BJ,30,FALSE)</f>
        <v>0</v>
      </c>
      <c r="AB448" s="120">
        <f>AA448-AC448</f>
        <v>0</v>
      </c>
      <c r="AC448" s="120">
        <f>SUM(AC449:AC453)</f>
        <v>0</v>
      </c>
      <c r="AD448" s="120">
        <f>VLOOKUP($C448,'1 预算编制表单'!$C:$BJ,33,FALSE)</f>
        <v>0</v>
      </c>
      <c r="AE448" s="120">
        <f>AD448-AF448</f>
        <v>0</v>
      </c>
      <c r="AF448" s="120">
        <f>SUM(AF449:AF453)</f>
        <v>0</v>
      </c>
      <c r="AG448" s="120">
        <f>VLOOKUP($C448,'1 预算编制表单'!$C:$BJ,36,FALSE)</f>
        <v>0</v>
      </c>
      <c r="AH448" s="120">
        <f>AG448-AI448</f>
        <v>0</v>
      </c>
      <c r="AI448" s="120">
        <f>SUM(AI449:AI453)</f>
        <v>0</v>
      </c>
      <c r="AJ448" s="120">
        <f>VLOOKUP($C448,'1 预算编制表单'!$C:$BJ,39,FALSE)</f>
        <v>0</v>
      </c>
      <c r="AK448" s="120">
        <f>AJ448-AL448</f>
        <v>0</v>
      </c>
      <c r="AL448" s="120">
        <f>SUM(AL449:AL453)</f>
        <v>0</v>
      </c>
      <c r="AM448" s="120">
        <f>VLOOKUP($C448,'1 预算编制表单'!$C:$BJ,42,FALSE)</f>
        <v>0</v>
      </c>
      <c r="AN448" s="120">
        <f>AM448-AO448</f>
        <v>0</v>
      </c>
      <c r="AO448" s="120">
        <f>SUM(AO449:AO453)</f>
        <v>0</v>
      </c>
      <c r="AP448" s="120">
        <f>VLOOKUP($C448,'1 预算编制表单'!$C:$BJ,45,FALSE)</f>
        <v>0</v>
      </c>
      <c r="AQ448" s="120">
        <f>AP448-AR448</f>
        <v>0</v>
      </c>
      <c r="AR448" s="120">
        <f>SUM(AR449:AR453)</f>
        <v>0</v>
      </c>
      <c r="AS448" s="120">
        <f>VLOOKUP($C448,'1 预算编制表单'!$C:$BJ,48,FALSE)</f>
        <v>0</v>
      </c>
      <c r="AT448" s="120">
        <f>AS448-AU448</f>
        <v>0</v>
      </c>
      <c r="AU448" s="120">
        <f>SUM(AU449:AU453)</f>
        <v>0</v>
      </c>
      <c r="AV448" s="120">
        <f>VLOOKUP($C448,'1 预算编制表单'!$C:$BJ,51,FALSE)</f>
        <v>0</v>
      </c>
      <c r="AW448" s="120">
        <f>AV448-AX448</f>
        <v>0</v>
      </c>
      <c r="AX448" s="120">
        <f>SUM(AX449:AX453)</f>
        <v>0</v>
      </c>
      <c r="AY448" s="120">
        <f>VLOOKUP($C448,'1 预算编制表单'!$C:$BJ,54,FALSE)</f>
        <v>0</v>
      </c>
      <c r="AZ448" s="120">
        <f>AY448-BA448</f>
        <v>0</v>
      </c>
      <c r="BA448" s="120">
        <f>SUM(BA449:BA453)</f>
        <v>0</v>
      </c>
      <c r="BB448" s="120">
        <f>VLOOKUP($C448,'1 预算编制表单'!$C:$BJ,57,FALSE)</f>
        <v>0</v>
      </c>
      <c r="BC448" s="120">
        <f>BB448-BD448</f>
        <v>0</v>
      </c>
      <c r="BD448" s="120">
        <f>SUM(BD449:BD453)</f>
        <v>0</v>
      </c>
      <c r="BE448" s="120">
        <f>VLOOKUP($C448,'1 预算编制表单'!$C:$BJ,60,FALSE)</f>
        <v>0</v>
      </c>
      <c r="BF448" s="120">
        <f>BE448-BG448</f>
        <v>0</v>
      </c>
      <c r="BG448" s="120">
        <f>SUM(BG449:BG453)</f>
        <v>0</v>
      </c>
      <c r="BH448" s="120">
        <f>VLOOKUP($C448,'1 预算编制表单'!$C:$BJ,27,FALSE)</f>
        <v>0</v>
      </c>
      <c r="BI448" s="120">
        <f>BH448-BJ448</f>
        <v>0</v>
      </c>
      <c r="BJ448" s="120">
        <f>SUM(BJ449:BJ453)</f>
        <v>0</v>
      </c>
      <c r="BK448" s="120">
        <f>VLOOKUP($C448,'1 预算编制表单'!$C:$BJ,30,FALSE)</f>
        <v>0</v>
      </c>
      <c r="BL448" s="120">
        <f>BK448-BM448</f>
        <v>0</v>
      </c>
      <c r="BM448" s="120">
        <f>SUM(BM449:BM453)</f>
        <v>0</v>
      </c>
      <c r="BN448" s="120">
        <f>VLOOKUP($C448,'1 预算编制表单'!$C:$BJ,33,FALSE)</f>
        <v>0</v>
      </c>
      <c r="BO448" s="120">
        <f>BN448-BP448</f>
        <v>0</v>
      </c>
      <c r="BP448" s="120">
        <f>SUM(BP449:BP453)</f>
        <v>0</v>
      </c>
      <c r="BQ448" s="120">
        <f>VLOOKUP($C448,'1 预算编制表单'!$C:$BJ,36,FALSE)</f>
        <v>0</v>
      </c>
      <c r="BR448" s="120">
        <f>BQ448-BS448</f>
        <v>0</v>
      </c>
      <c r="BS448" s="120">
        <f>SUM(BS449:BS453)</f>
        <v>0</v>
      </c>
      <c r="BT448" s="120">
        <f>VLOOKUP($C448,'1 预算编制表单'!$C:$BJ,39,FALSE)</f>
        <v>0</v>
      </c>
      <c r="BU448" s="120">
        <f>BT448-BV448</f>
        <v>0</v>
      </c>
      <c r="BV448" s="120">
        <f>SUM(BV449:BV453)</f>
        <v>0</v>
      </c>
      <c r="BW448" s="120">
        <f>VLOOKUP($C448,'1 预算编制表单'!$C:$BJ,42,FALSE)</f>
        <v>0</v>
      </c>
      <c r="BX448" s="120">
        <f>BW448-BY448</f>
        <v>0</v>
      </c>
      <c r="BY448" s="120">
        <f>SUM(BY449:BY453)</f>
        <v>0</v>
      </c>
      <c r="BZ448" s="120">
        <f>VLOOKUP($C448,'1 预算编制表单'!$C:$BJ,45,FALSE)</f>
        <v>0</v>
      </c>
      <c r="CA448" s="120">
        <f>BZ448-CB448</f>
        <v>0</v>
      </c>
      <c r="CB448" s="120">
        <f>SUM(CB449:CB453)</f>
        <v>0</v>
      </c>
      <c r="CC448" s="120">
        <f>VLOOKUP($C448,'1 预算编制表单'!$C:$BJ,48,FALSE)</f>
        <v>0</v>
      </c>
      <c r="CD448" s="120">
        <f>CC448-CE448</f>
        <v>0</v>
      </c>
      <c r="CE448" s="120">
        <f>SUM(CE449:CE453)</f>
        <v>0</v>
      </c>
      <c r="CF448" s="120">
        <f>VLOOKUP($C448,'1 预算编制表单'!$C:$BJ,51,FALSE)</f>
        <v>0</v>
      </c>
      <c r="CG448" s="120">
        <f>CF448-CH448</f>
        <v>0</v>
      </c>
      <c r="CH448" s="120">
        <f>SUM(CH449:CH453)</f>
        <v>0</v>
      </c>
      <c r="CI448" s="120">
        <f>VLOOKUP($C448,'1 预算编制表单'!$C:$BJ,54,FALSE)</f>
        <v>0</v>
      </c>
      <c r="CJ448" s="120">
        <f>CI448-CK448</f>
        <v>0</v>
      </c>
      <c r="CK448" s="120">
        <f>SUM(CK449:CK453)</f>
        <v>0</v>
      </c>
      <c r="CL448" s="120">
        <f>VLOOKUP($C448,'1 预算编制表单'!$C:$BJ,57,FALSE)</f>
        <v>0</v>
      </c>
      <c r="CM448" s="120">
        <f>CL448-CN448</f>
        <v>0</v>
      </c>
      <c r="CN448" s="120">
        <f>SUM(CN449:CN453)</f>
        <v>0</v>
      </c>
      <c r="CO448" s="120">
        <f>VLOOKUP($C448,'1 预算编制表单'!$C:$BJ,60,FALSE)</f>
        <v>0</v>
      </c>
      <c r="CP448" s="120">
        <f>CO448-CQ448</f>
        <v>0</v>
      </c>
      <c r="CQ448" s="120">
        <f>SUM(CQ449:CQ453)</f>
        <v>0</v>
      </c>
    </row>
    <row r="449" s="86" customFormat="1" ht="24" customHeight="1" outlineLevel="3" spans="1:95">
      <c r="A449" s="125"/>
      <c r="B449" s="126"/>
      <c r="C449" s="127"/>
      <c r="D449" s="125"/>
      <c r="E449" s="126"/>
      <c r="F449" s="126"/>
      <c r="G449" s="126"/>
      <c r="H449" s="128"/>
      <c r="I449" s="128"/>
      <c r="J449" s="128">
        <f>Z449+AC449+AF449+AI449+AL449+AO449+AR449+AU449+AX449+BA449+BD449+BG449</f>
        <v>0</v>
      </c>
      <c r="K449" s="128">
        <v>1</v>
      </c>
      <c r="L449" s="153"/>
      <c r="M449" s="154">
        <f>IFERROR(VLOOKUP($L449,'2-2 引出数据_合同数据仓库'!$B$2:$BP$10000,3,FALSE),0)</f>
        <v>0</v>
      </c>
      <c r="N449" s="128"/>
      <c r="O449" s="154">
        <f>IFERROR(VLOOKUP((LEFT(VLOOKUP($L449,'2-2 引出数据_合同数据仓库'!$B$2:$BP$10000,64,FALSE),15)&amp;(RIGHT(VLOOKUP($L449,'2-2 引出数据_合同数据仓库'!$B$2:$BP$10000,64,FALSE),4)+1)),'2-2 引出数据_合同数据仓库'!$B$2:$BP$10000,3,FALSE),0)</f>
        <v>0</v>
      </c>
      <c r="P449" s="128"/>
      <c r="Q449" s="128">
        <f>IFERROR(VLOOKUP($L449,'2-2 引出数据_合同数据仓库'!$B$2:$BP$10000,28,FALSE),0)</f>
        <v>0</v>
      </c>
      <c r="R449" s="128">
        <f>IFERROR(VLOOKUP($L449,'2-2 引出数据_合同数据仓库'!$B$2:$BP$10000,29,FALSE),0)</f>
        <v>0</v>
      </c>
      <c r="S449" s="128">
        <f>IFERROR(VLOOKUP($L449,'2-2 引出数据_合同数据仓库'!$B$2:$BP$10000,4,FALSE),0)</f>
        <v>0</v>
      </c>
      <c r="T449" s="128"/>
      <c r="U449" s="128">
        <f>IFERROR(VLOOKUP($L449,'2-2 引出数据_合同数据仓库'!$B$2:$BP$10000,15,FALSE),0)</f>
        <v>0</v>
      </c>
      <c r="V449" s="128">
        <f t="shared" ref="V449:V452" si="5223">U449/(S449-R449+1)*365</f>
        <v>0</v>
      </c>
      <c r="W449" s="128"/>
      <c r="X449" s="160">
        <v>45658</v>
      </c>
      <c r="Y449" s="160">
        <f t="shared" ref="Y449:Y452" si="5224">X449+30</f>
        <v>45688</v>
      </c>
      <c r="Z449" s="164">
        <f t="shared" ref="Z449:Z452" si="5225">IFERROR(IF(($R449-Y449)&gt;=0,0,IF(($S449-X449)&lt;0,0,IF(AND(($S449-Y449)&gt;0,(X449-$R449)&gt;0),$V449/365*(Y449-X449+1),IF(AND(($S449-Y449)&lt;=0,(X449-$R449)&gt;0),$V449/365*($S449-X449+1),$V449/365*(Y449-$R449+1))))),0)</f>
        <v>0</v>
      </c>
      <c r="AA449" s="160">
        <f t="shared" ref="AA449:AA452" si="5226">Y449+1</f>
        <v>45689</v>
      </c>
      <c r="AB449" s="160">
        <f t="shared" ref="AB449:AB452" si="5227">AA449+27</f>
        <v>45716</v>
      </c>
      <c r="AC449" s="164">
        <f t="shared" ref="AC449:AC452" si="5228">IFERROR(IF(($R449-AB449)&gt;=0,0,IF(($S449-AA449)&lt;0,0,IF(AND(($S449-AB449)&gt;0,(AA449-$R449)&gt;0),$V449/365*(AB449-AA449+1),IF(AND(($S449-AB449)&lt;=0,(AA449-$R449)&gt;0),$V449/365*($S449-AA449+1),$V449/365*(AB449-$R449+1))))),0)</f>
        <v>0</v>
      </c>
      <c r="AD449" s="160">
        <f t="shared" ref="AD449:AD452" si="5229">AB449+1</f>
        <v>45717</v>
      </c>
      <c r="AE449" s="160">
        <f t="shared" ref="AE449:AE452" si="5230">AD449+30</f>
        <v>45747</v>
      </c>
      <c r="AF449" s="164">
        <f t="shared" ref="AF449:AF452" si="5231">IFERROR(IF(($R449-AE449)&gt;=0,0,IF(($S449-AD449)&lt;0,0,IF(AND(($S449-AE449)&gt;0,(AD449-$R449)&gt;0),$V449/365*(AE449-AD449+1),IF(AND(($S449-AE449)&lt;=0,(AD449-$R449)&gt;0),$V449/365*($S449-AD449+1),$V449/365*(AE449-$R449+1))))),0)</f>
        <v>0</v>
      </c>
      <c r="AG449" s="160">
        <f t="shared" ref="AG449:AG452" si="5232">AE449+1</f>
        <v>45748</v>
      </c>
      <c r="AH449" s="160">
        <f t="shared" ref="AH449:AH452" si="5233">AG449+29</f>
        <v>45777</v>
      </c>
      <c r="AI449" s="164">
        <f t="shared" ref="AI449:AI452" si="5234">IFERROR(IF(($R449-AH449)&gt;=0,0,IF(($S449-AG449)&lt;0,0,IF(AND(($S449-AH449)&gt;0,(AG449-$R449)&gt;0),$V449/365*(AH449-AG449+1),IF(AND(($S449-AH449)&lt;=0,(AG449-$R449)&gt;0),$V449/365*($S449-AG449+1),$V449/365*(AH449-$R449+1))))),0)</f>
        <v>0</v>
      </c>
      <c r="AJ449" s="160">
        <f t="shared" ref="AJ449:AJ452" si="5235">AH449+1</f>
        <v>45778</v>
      </c>
      <c r="AK449" s="160">
        <f t="shared" ref="AK449:AK452" si="5236">AJ449+30</f>
        <v>45808</v>
      </c>
      <c r="AL449" s="164">
        <f t="shared" ref="AL449:AL452" si="5237">IFERROR(IF(($R449-AK449)&gt;=0,0,IF(($S449-AJ449)&lt;0,0,IF(AND(($S449-AK449)&gt;0,(AJ449-$R449)&gt;0),$V449/365*(AK449-AJ449+1),IF(AND(($S449-AK449)&lt;=0,(AJ449-$R449)&gt;0),$V449/365*($S449-AJ449+1),$V449/365*(AK449-$R449+1))))),0)</f>
        <v>0</v>
      </c>
      <c r="AM449" s="160">
        <f t="shared" ref="AM449:AM452" si="5238">AK449+1</f>
        <v>45809</v>
      </c>
      <c r="AN449" s="160">
        <f t="shared" ref="AN449:AN452" si="5239">AM449+29</f>
        <v>45838</v>
      </c>
      <c r="AO449" s="164">
        <f t="shared" ref="AO449:AO452" si="5240">IFERROR(IF(($R449-AN449)&gt;=0,0,IF(($S449-AM449)&lt;0,0,IF(AND(($S449-AN449)&gt;0,(AM449-$R449)&gt;0),$V449/365*(AN449-AM449+1),IF(AND(($S449-AN449)&lt;=0,(AM449-$R449)&gt;0),$V449/365*($S449-AM449+1),$V449/365*(AN449-$R449+1))))),0)</f>
        <v>0</v>
      </c>
      <c r="AP449" s="160">
        <f t="shared" ref="AP449:AP452" si="5241">AN449+1</f>
        <v>45839</v>
      </c>
      <c r="AQ449" s="160">
        <f t="shared" ref="AQ449:AQ452" si="5242">AP449+30</f>
        <v>45869</v>
      </c>
      <c r="AR449" s="164">
        <f t="shared" ref="AR449:AR452" si="5243">IFERROR(IF(($R449-AQ449)&gt;=0,0,IF(($S449-AP449)&lt;0,0,IF(AND(($S449-AQ449)&gt;0,(AP449-$R449)&gt;0),$V449/365*(AQ449-AP449+1),IF(AND(($S449-AQ449)&lt;=0,(AP449-$R449)&gt;0),$V449/365*($S449-AP449+1),$V449/365*(AQ449-$R449+1))))),0)</f>
        <v>0</v>
      </c>
      <c r="AS449" s="160">
        <f t="shared" ref="AS449:AS452" si="5244">AQ449+1</f>
        <v>45870</v>
      </c>
      <c r="AT449" s="160">
        <f t="shared" ref="AT449:AT452" si="5245">AS449+30</f>
        <v>45900</v>
      </c>
      <c r="AU449" s="164">
        <f t="shared" ref="AU449:AU452" si="5246">IFERROR(IF(($R449-AT449)&gt;=0,0,IF(($S449-AS449)&lt;0,0,IF(AND(($S449-AT449)&gt;0,(AS449-$R449)&gt;0),$V449/365*(AT449-AS449+1),IF(AND(($S449-AT449)&lt;=0,(AS449-$R449)&gt;0),$V449/365*($S449-AS449+1),$V449/365*(AT449-$R449+1))))),0)</f>
        <v>0</v>
      </c>
      <c r="AV449" s="160">
        <f t="shared" ref="AV449:AV452" si="5247">AT449+1</f>
        <v>45901</v>
      </c>
      <c r="AW449" s="160">
        <f t="shared" ref="AW449:AW452" si="5248">AV449+29</f>
        <v>45930</v>
      </c>
      <c r="AX449" s="164">
        <f t="shared" ref="AX449:AX452" si="5249">IFERROR(IF(($R449-AW449)&gt;=0,0,IF(($S449-AV449)&lt;0,0,IF(AND(($S449-AW449)&gt;0,(AV449-$R449)&gt;0),$V449/365*(AW449-AV449+1),IF(AND(($S449-AW449)&lt;=0,(AV449-$R449)&gt;0),$V449/365*($S449-AV449+1),$V449/365*(AW449-$R449+1))))),0)</f>
        <v>0</v>
      </c>
      <c r="AY449" s="160">
        <f t="shared" ref="AY449:AY452" si="5250">AW449+1</f>
        <v>45931</v>
      </c>
      <c r="AZ449" s="160">
        <f t="shared" ref="AZ449:AZ452" si="5251">AY449+30</f>
        <v>45961</v>
      </c>
      <c r="BA449" s="164">
        <f t="shared" ref="BA449:BA452" si="5252">IFERROR(IF(($R449-AZ449)&gt;=0,0,IF(($S449-AY449)&lt;0,0,IF(AND(($S449-AZ449)&gt;0,(AY449-$R449)&gt;0),$V449/365*(AZ449-AY449+1),IF(AND(($S449-AZ449)&lt;=0,(AY449-$R449)&gt;0),$V449/365*($S449-AY449+1),$V449/365*(AZ449-$R449+1))))),0)</f>
        <v>0</v>
      </c>
      <c r="BB449" s="160">
        <f t="shared" ref="BB449:BB452" si="5253">AZ449+1</f>
        <v>45962</v>
      </c>
      <c r="BC449" s="160">
        <f t="shared" ref="BC449:BC452" si="5254">BB449+29</f>
        <v>45991</v>
      </c>
      <c r="BD449" s="164">
        <f t="shared" ref="BD449:BD452" si="5255">IFERROR(IF(($R449-BC449)&gt;=0,0,IF(($S449-BB449)&lt;0,0,IF(AND(($S449-BC449)&gt;0,(BB449-$R449)&gt;0),$V449/365*(BC449-BB449+1),IF(AND(($S449-BC449)&lt;=0,(BB449-$R449)&gt;0),$V449/365*($S449-BB449+1),$V449/365*(BC449-$R449+1))))),0)</f>
        <v>0</v>
      </c>
      <c r="BE449" s="160">
        <f t="shared" ref="BE449:BE452" si="5256">BC449+1</f>
        <v>45992</v>
      </c>
      <c r="BF449" s="160">
        <f t="shared" ref="BF449:BF452" si="5257">BE449+30</f>
        <v>46022</v>
      </c>
      <c r="BG449" s="164">
        <f t="shared" ref="BG449:BG452" si="5258">IFERROR(IF(($R449-BF449)&gt;=0,0,IF(($S449-BE449)&lt;0,0,IF(AND(($S449-BF449)&gt;0,(BE449-$R449)&gt;0),$V449/365*(BF449-BE449+1),IF(AND(($S449-BF449)&lt;=0,(BE449-$R449)&gt;0),$V449/365*($S449-BE449+1),$V449/365*(BF449-$R449+1))))),0)</f>
        <v>0</v>
      </c>
      <c r="BH449" s="160">
        <v>46023</v>
      </c>
      <c r="BI449" s="160">
        <f t="shared" ref="BI449:BI452" si="5259">BH449+30</f>
        <v>46053</v>
      </c>
      <c r="BJ449" s="164">
        <f t="shared" ref="BJ449:BJ452" si="5260">IFERROR(IF(($R449-BI449)&gt;=0,0,IF(($S449-BH449)&lt;0,0,IF(AND(($S449-BI449)&gt;0,(BH449-$R449)&gt;0),$V449/365*(BI449-BH449+1),IF(AND(($S449-BI449)&lt;=0,(BH449-$R449)&gt;0),$V449/365*($S449-BH449+1),$V449/365*(BI449-$R449+1))))),0)</f>
        <v>0</v>
      </c>
      <c r="BK449" s="160">
        <f t="shared" ref="BK449:BK452" si="5261">BI449+1</f>
        <v>46054</v>
      </c>
      <c r="BL449" s="160">
        <f t="shared" ref="BL449:BL452" si="5262">BK449+27</f>
        <v>46081</v>
      </c>
      <c r="BM449" s="164">
        <f t="shared" ref="BM449:BM452" si="5263">IFERROR(IF(($R449-BL449)&gt;=0,0,IF(($S449-BK449)&lt;0,0,IF(AND(($S449-BL449)&gt;0,(BK449-$R449)&gt;0),$V449/365*(BL449-BK449+1),IF(AND(($S449-BL449)&lt;=0,(BK449-$R449)&gt;0),$V449/365*($S449-BK449+1),$V449/365*(BL449-$R449+1))))),0)</f>
        <v>0</v>
      </c>
      <c r="BN449" s="160">
        <f t="shared" ref="BN449:BN452" si="5264">BL449+1</f>
        <v>46082</v>
      </c>
      <c r="BO449" s="160">
        <f t="shared" ref="BO449:BO452" si="5265">BN449+30</f>
        <v>46112</v>
      </c>
      <c r="BP449" s="164">
        <f t="shared" ref="BP449:BP452" si="5266">IFERROR(IF(($R449-BO449)&gt;=0,0,IF(($S449-BN449)&lt;0,0,IF(AND(($S449-BO449)&gt;0,(BN449-$R449)&gt;0),$V449/365*(BO449-BN449+1),IF(AND(($S449-BO449)&lt;=0,(BN449-$R449)&gt;0),$V449/365*($S449-BN449+1),$V449/365*(BO449-$R449+1))))),0)</f>
        <v>0</v>
      </c>
      <c r="BQ449" s="160">
        <f t="shared" ref="BQ449:BQ452" si="5267">BO449+1</f>
        <v>46113</v>
      </c>
      <c r="BR449" s="160">
        <f t="shared" ref="BR449:BR452" si="5268">BQ449+29</f>
        <v>46142</v>
      </c>
      <c r="BS449" s="164">
        <f t="shared" ref="BS449:BS452" si="5269">IFERROR(IF(($R449-BR449)&gt;=0,0,IF(($S449-BQ449)&lt;0,0,IF(AND(($S449-BR449)&gt;0,(BQ449-$R449)&gt;0),$V449/365*(BR449-BQ449+1),IF(AND(($S449-BR449)&lt;=0,(BQ449-$R449)&gt;0),$V449/365*($S449-BQ449+1),$V449/365*(BR449-$R449+1))))),0)</f>
        <v>0</v>
      </c>
      <c r="BT449" s="160">
        <f t="shared" ref="BT449:BT452" si="5270">BR449+1</f>
        <v>46143</v>
      </c>
      <c r="BU449" s="160">
        <f t="shared" ref="BU449:BU452" si="5271">BT449+30</f>
        <v>46173</v>
      </c>
      <c r="BV449" s="164">
        <f t="shared" ref="BV449:BV452" si="5272">IFERROR(IF(($R449-BU449)&gt;=0,0,IF(($S449-BT449)&lt;0,0,IF(AND(($S449-BU449)&gt;0,(BT449-$R449)&gt;0),$V449/365*(BU449-BT449+1),IF(AND(($S449-BU449)&lt;=0,(BT449-$R449)&gt;0),$V449/365*($S449-BT449+1),$V449/365*(BU449-$R449+1))))),0)</f>
        <v>0</v>
      </c>
      <c r="BW449" s="160">
        <f t="shared" ref="BW449:BW452" si="5273">BU449+1</f>
        <v>46174</v>
      </c>
      <c r="BX449" s="160">
        <f t="shared" ref="BX449:BX452" si="5274">BW449+29</f>
        <v>46203</v>
      </c>
      <c r="BY449" s="164">
        <f t="shared" ref="BY449:BY452" si="5275">IFERROR(IF(($R449-BX449)&gt;=0,0,IF(($S449-BW449)&lt;0,0,IF(AND(($S449-BX449)&gt;0,(BW449-$R449)&gt;0),$V449/365*(BX449-BW449+1),IF(AND(($S449-BX449)&lt;=0,(BW449-$R449)&gt;0),$V449/365*($S449-BW449+1),$V449/365*(BX449-$R449+1))))),0)</f>
        <v>0</v>
      </c>
      <c r="BZ449" s="160">
        <f t="shared" ref="BZ449:BZ452" si="5276">BX449+1</f>
        <v>46204</v>
      </c>
      <c r="CA449" s="160">
        <f t="shared" ref="CA449:CA452" si="5277">BZ449+30</f>
        <v>46234</v>
      </c>
      <c r="CB449" s="164">
        <f t="shared" ref="CB449:CB452" si="5278">IFERROR(IF(($R449-CA449)&gt;=0,0,IF(($S449-BZ449)&lt;0,0,IF(AND(($S449-CA449)&gt;0,(BZ449-$R449)&gt;0),$V449/365*(CA449-BZ449+1),IF(AND(($S449-CA449)&lt;=0,(BZ449-$R449)&gt;0),$V449/365*($S449-BZ449+1),$V449/365*(CA449-$R449+1))))),0)</f>
        <v>0</v>
      </c>
      <c r="CC449" s="160">
        <f t="shared" ref="CC449:CC452" si="5279">CA449+1</f>
        <v>46235</v>
      </c>
      <c r="CD449" s="160">
        <f t="shared" ref="CD449:CD452" si="5280">CC449+30</f>
        <v>46265</v>
      </c>
      <c r="CE449" s="164">
        <f t="shared" ref="CE449:CE452" si="5281">IFERROR(IF(($R449-CD449)&gt;=0,0,IF(($S449-CC449)&lt;0,0,IF(AND(($S449-CD449)&gt;0,(CC449-$R449)&gt;0),$V449/365*(CD449-CC449+1),IF(AND(($S449-CD449)&lt;=0,(CC449-$R449)&gt;0),$V449/365*($S449-CC449+1),$V449/365*(CD449-$R449+1))))),0)</f>
        <v>0</v>
      </c>
      <c r="CF449" s="160">
        <f t="shared" ref="CF449:CF452" si="5282">CD449+1</f>
        <v>46266</v>
      </c>
      <c r="CG449" s="160">
        <f t="shared" ref="CG449:CG452" si="5283">CF449+29</f>
        <v>46295</v>
      </c>
      <c r="CH449" s="164">
        <f t="shared" ref="CH449:CH452" si="5284">IFERROR(IF(($R449-CG449)&gt;=0,0,IF(($S449-CF449)&lt;0,0,IF(AND(($S449-CG449)&gt;0,(CF449-$R449)&gt;0),$V449/365*(CG449-CF449+1),IF(AND(($S449-CG449)&lt;=0,(CF449-$R449)&gt;0),$V449/365*($S449-CF449+1),$V449/365*(CG449-$R449+1))))),0)</f>
        <v>0</v>
      </c>
      <c r="CI449" s="160">
        <f t="shared" ref="CI449:CI452" si="5285">CG449+1</f>
        <v>46296</v>
      </c>
      <c r="CJ449" s="160">
        <f t="shared" ref="CJ449:CJ452" si="5286">CI449+30</f>
        <v>46326</v>
      </c>
      <c r="CK449" s="164">
        <f t="shared" ref="CK449:CK452" si="5287">IFERROR(IF(($R449-CJ449)&gt;=0,0,IF(($S449-CI449)&lt;0,0,IF(AND(($S449-CJ449)&gt;0,(CI449-$R449)&gt;0),$V449/365*(CJ449-CI449+1),IF(AND(($S449-CJ449)&lt;=0,(CI449-$R449)&gt;0),$V449/365*($S449-CI449+1),$V449/365*(CJ449-$R449+1))))),0)</f>
        <v>0</v>
      </c>
      <c r="CL449" s="160">
        <f t="shared" ref="CL449:CL452" si="5288">CJ449+1</f>
        <v>46327</v>
      </c>
      <c r="CM449" s="160">
        <f t="shared" ref="CM449:CM452" si="5289">CL449+29</f>
        <v>46356</v>
      </c>
      <c r="CN449" s="164">
        <f t="shared" ref="CN449:CN452" si="5290">IFERROR(IF(($R449-CM449)&gt;=0,0,IF(($S449-CL449)&lt;0,0,IF(AND(($S449-CM449)&gt;0,(CL449-$R449)&gt;0),$V449/365*(CM449-CL449+1),IF(AND(($S449-CM449)&lt;=0,(CL449-$R449)&gt;0),$V449/365*($S449-CL449+1),$V449/365*(CM449-$R449+1))))),0)</f>
        <v>0</v>
      </c>
      <c r="CO449" s="160">
        <f t="shared" ref="CO449:CO452" si="5291">CM449+1</f>
        <v>46357</v>
      </c>
      <c r="CP449" s="160">
        <f t="shared" ref="CP449:CP452" si="5292">CO449+30</f>
        <v>46387</v>
      </c>
      <c r="CQ449" s="164">
        <f t="shared" ref="CQ449:CQ452" si="5293">IFERROR(IF(($R449-CP449)&gt;=0,0,IF(($S449-CO449)&lt;0,0,IF(AND(($S449-CP449)&gt;0,(CO449-$R449)&gt;0),$V449/365*(CP449-CO449+1),IF(AND(($S449-CP449)&lt;=0,(CO449-$R449)&gt;0),$V449/365*($S449-CO449+1),$V449/365*(CP449-$R449+1))))),0)</f>
        <v>0</v>
      </c>
    </row>
    <row r="450" s="86" customFormat="1" ht="24" customHeight="1" outlineLevel="3" spans="1:95">
      <c r="A450" s="125"/>
      <c r="B450" s="126"/>
      <c r="C450" s="127"/>
      <c r="D450" s="125"/>
      <c r="E450" s="126"/>
      <c r="F450" s="126"/>
      <c r="G450" s="126"/>
      <c r="H450" s="128"/>
      <c r="I450" s="128"/>
      <c r="J450" s="128">
        <f>Z450+AC450+AF450+AI450+AL450+AO450+AR450+AU450+AX450+BA450+BD450+BG450</f>
        <v>0</v>
      </c>
      <c r="K450" s="128">
        <f t="shared" ref="K450:K452" si="5294">K449+1</f>
        <v>2</v>
      </c>
      <c r="L450" s="153"/>
      <c r="M450" s="154">
        <f>IFERROR(VLOOKUP($L450,'2-2 引出数据_合同数据仓库'!$B$2:$BP$10000,3,FALSE),0)</f>
        <v>0</v>
      </c>
      <c r="N450" s="128"/>
      <c r="O450" s="154">
        <f>IFERROR(VLOOKUP((LEFT(VLOOKUP($L450,'2-2 引出数据_合同数据仓库'!$B$2:$BP$10000,64,FALSE),15)&amp;(RIGHT(VLOOKUP($L450,'2-2 引出数据_合同数据仓库'!$B$2:$BP$10000,64,FALSE),4)+1)),'2-2 引出数据_合同数据仓库'!$B$2:$BP$10000,3,FALSE),0)</f>
        <v>0</v>
      </c>
      <c r="P450" s="128"/>
      <c r="Q450" s="128">
        <f>IFERROR(VLOOKUP($L450,'2-2 引出数据_合同数据仓库'!$B$2:$BP$10000,28,FALSE),0)</f>
        <v>0</v>
      </c>
      <c r="R450" s="128">
        <f>IFERROR(VLOOKUP($L450,'2-2 引出数据_合同数据仓库'!$B$2:$BP$10000,29,FALSE),0)</f>
        <v>0</v>
      </c>
      <c r="S450" s="128">
        <f>IFERROR(VLOOKUP($L450,'2-2 引出数据_合同数据仓库'!$B$2:$BP$10000,4,FALSE),0)</f>
        <v>0</v>
      </c>
      <c r="T450" s="128"/>
      <c r="U450" s="128">
        <f>IFERROR(VLOOKUP($L450,'2-2 引出数据_合同数据仓库'!$B$2:$BP$10000,15,FALSE),0)</f>
        <v>0</v>
      </c>
      <c r="V450" s="128">
        <f t="shared" si="5223"/>
        <v>0</v>
      </c>
      <c r="W450" s="128"/>
      <c r="X450" s="160">
        <v>45658</v>
      </c>
      <c r="Y450" s="160">
        <f t="shared" si="5224"/>
        <v>45688</v>
      </c>
      <c r="Z450" s="164">
        <f t="shared" si="5225"/>
        <v>0</v>
      </c>
      <c r="AA450" s="160">
        <f t="shared" si="5226"/>
        <v>45689</v>
      </c>
      <c r="AB450" s="160">
        <f t="shared" si="5227"/>
        <v>45716</v>
      </c>
      <c r="AC450" s="164">
        <f t="shared" si="5228"/>
        <v>0</v>
      </c>
      <c r="AD450" s="160">
        <f t="shared" si="5229"/>
        <v>45717</v>
      </c>
      <c r="AE450" s="160">
        <f t="shared" si="5230"/>
        <v>45747</v>
      </c>
      <c r="AF450" s="164">
        <f t="shared" si="5231"/>
        <v>0</v>
      </c>
      <c r="AG450" s="160">
        <f t="shared" si="5232"/>
        <v>45748</v>
      </c>
      <c r="AH450" s="160">
        <f t="shared" si="5233"/>
        <v>45777</v>
      </c>
      <c r="AI450" s="164">
        <f t="shared" si="5234"/>
        <v>0</v>
      </c>
      <c r="AJ450" s="160">
        <f t="shared" si="5235"/>
        <v>45778</v>
      </c>
      <c r="AK450" s="160">
        <f t="shared" si="5236"/>
        <v>45808</v>
      </c>
      <c r="AL450" s="164">
        <f t="shared" si="5237"/>
        <v>0</v>
      </c>
      <c r="AM450" s="160">
        <f t="shared" si="5238"/>
        <v>45809</v>
      </c>
      <c r="AN450" s="160">
        <f t="shared" si="5239"/>
        <v>45838</v>
      </c>
      <c r="AO450" s="164">
        <f t="shared" si="5240"/>
        <v>0</v>
      </c>
      <c r="AP450" s="160">
        <f t="shared" si="5241"/>
        <v>45839</v>
      </c>
      <c r="AQ450" s="160">
        <f t="shared" si="5242"/>
        <v>45869</v>
      </c>
      <c r="AR450" s="164">
        <f t="shared" si="5243"/>
        <v>0</v>
      </c>
      <c r="AS450" s="160">
        <f t="shared" si="5244"/>
        <v>45870</v>
      </c>
      <c r="AT450" s="160">
        <f t="shared" si="5245"/>
        <v>45900</v>
      </c>
      <c r="AU450" s="164">
        <f t="shared" si="5246"/>
        <v>0</v>
      </c>
      <c r="AV450" s="160">
        <f t="shared" si="5247"/>
        <v>45901</v>
      </c>
      <c r="AW450" s="160">
        <f t="shared" si="5248"/>
        <v>45930</v>
      </c>
      <c r="AX450" s="164">
        <f t="shared" si="5249"/>
        <v>0</v>
      </c>
      <c r="AY450" s="160">
        <f t="shared" si="5250"/>
        <v>45931</v>
      </c>
      <c r="AZ450" s="160">
        <f t="shared" si="5251"/>
        <v>45961</v>
      </c>
      <c r="BA450" s="164">
        <f t="shared" si="5252"/>
        <v>0</v>
      </c>
      <c r="BB450" s="160">
        <f t="shared" si="5253"/>
        <v>45962</v>
      </c>
      <c r="BC450" s="160">
        <f t="shared" si="5254"/>
        <v>45991</v>
      </c>
      <c r="BD450" s="164">
        <f t="shared" si="5255"/>
        <v>0</v>
      </c>
      <c r="BE450" s="160">
        <f t="shared" si="5256"/>
        <v>45992</v>
      </c>
      <c r="BF450" s="160">
        <f t="shared" si="5257"/>
        <v>46022</v>
      </c>
      <c r="BG450" s="164">
        <f t="shared" si="5258"/>
        <v>0</v>
      </c>
      <c r="BH450" s="160">
        <v>46023</v>
      </c>
      <c r="BI450" s="160">
        <f t="shared" si="5259"/>
        <v>46053</v>
      </c>
      <c r="BJ450" s="164">
        <f t="shared" si="5260"/>
        <v>0</v>
      </c>
      <c r="BK450" s="160">
        <f t="shared" si="5261"/>
        <v>46054</v>
      </c>
      <c r="BL450" s="160">
        <f t="shared" si="5262"/>
        <v>46081</v>
      </c>
      <c r="BM450" s="164">
        <f t="shared" si="5263"/>
        <v>0</v>
      </c>
      <c r="BN450" s="160">
        <f t="shared" si="5264"/>
        <v>46082</v>
      </c>
      <c r="BO450" s="160">
        <f t="shared" si="5265"/>
        <v>46112</v>
      </c>
      <c r="BP450" s="164">
        <f t="shared" si="5266"/>
        <v>0</v>
      </c>
      <c r="BQ450" s="160">
        <f t="shared" si="5267"/>
        <v>46113</v>
      </c>
      <c r="BR450" s="160">
        <f t="shared" si="5268"/>
        <v>46142</v>
      </c>
      <c r="BS450" s="164">
        <f t="shared" si="5269"/>
        <v>0</v>
      </c>
      <c r="BT450" s="160">
        <f t="shared" si="5270"/>
        <v>46143</v>
      </c>
      <c r="BU450" s="160">
        <f t="shared" si="5271"/>
        <v>46173</v>
      </c>
      <c r="BV450" s="164">
        <f t="shared" si="5272"/>
        <v>0</v>
      </c>
      <c r="BW450" s="160">
        <f t="shared" si="5273"/>
        <v>46174</v>
      </c>
      <c r="BX450" s="160">
        <f t="shared" si="5274"/>
        <v>46203</v>
      </c>
      <c r="BY450" s="164">
        <f t="shared" si="5275"/>
        <v>0</v>
      </c>
      <c r="BZ450" s="160">
        <f t="shared" si="5276"/>
        <v>46204</v>
      </c>
      <c r="CA450" s="160">
        <f t="shared" si="5277"/>
        <v>46234</v>
      </c>
      <c r="CB450" s="164">
        <f t="shared" si="5278"/>
        <v>0</v>
      </c>
      <c r="CC450" s="160">
        <f t="shared" si="5279"/>
        <v>46235</v>
      </c>
      <c r="CD450" s="160">
        <f t="shared" si="5280"/>
        <v>46265</v>
      </c>
      <c r="CE450" s="164">
        <f t="shared" si="5281"/>
        <v>0</v>
      </c>
      <c r="CF450" s="160">
        <f t="shared" si="5282"/>
        <v>46266</v>
      </c>
      <c r="CG450" s="160">
        <f t="shared" si="5283"/>
        <v>46295</v>
      </c>
      <c r="CH450" s="164">
        <f t="shared" si="5284"/>
        <v>0</v>
      </c>
      <c r="CI450" s="160">
        <f t="shared" si="5285"/>
        <v>46296</v>
      </c>
      <c r="CJ450" s="160">
        <f t="shared" si="5286"/>
        <v>46326</v>
      </c>
      <c r="CK450" s="164">
        <f t="shared" si="5287"/>
        <v>0</v>
      </c>
      <c r="CL450" s="160">
        <f t="shared" si="5288"/>
        <v>46327</v>
      </c>
      <c r="CM450" s="160">
        <f t="shared" si="5289"/>
        <v>46356</v>
      </c>
      <c r="CN450" s="164">
        <f t="shared" si="5290"/>
        <v>0</v>
      </c>
      <c r="CO450" s="160">
        <f t="shared" si="5291"/>
        <v>46357</v>
      </c>
      <c r="CP450" s="160">
        <f t="shared" si="5292"/>
        <v>46387</v>
      </c>
      <c r="CQ450" s="164">
        <f t="shared" si="5293"/>
        <v>0</v>
      </c>
    </row>
    <row r="451" s="86" customFormat="1" ht="24" customHeight="1" outlineLevel="3" spans="1:95">
      <c r="A451" s="125"/>
      <c r="B451" s="126"/>
      <c r="C451" s="127"/>
      <c r="D451" s="125"/>
      <c r="E451" s="126"/>
      <c r="F451" s="126"/>
      <c r="G451" s="126"/>
      <c r="H451" s="128"/>
      <c r="I451" s="128"/>
      <c r="J451" s="128">
        <f>Z451+AC451+AF451+AI451+AL451+AO451+AR451+AU451+AX451+BA451+BD451+BG451</f>
        <v>0</v>
      </c>
      <c r="K451" s="128">
        <f t="shared" si="5294"/>
        <v>3</v>
      </c>
      <c r="L451" s="153"/>
      <c r="M451" s="154">
        <f>IFERROR(VLOOKUP($L451,'2-2 引出数据_合同数据仓库'!$B$2:$BP$10000,3,FALSE),0)</f>
        <v>0</v>
      </c>
      <c r="N451" s="128"/>
      <c r="O451" s="154">
        <f>IFERROR(VLOOKUP((LEFT(VLOOKUP($L451,'2-2 引出数据_合同数据仓库'!$B$2:$BP$10000,64,FALSE),15)&amp;(RIGHT(VLOOKUP($L451,'2-2 引出数据_合同数据仓库'!$B$2:$BP$10000,64,FALSE),4)+1)),'2-2 引出数据_合同数据仓库'!$B$2:$BP$10000,3,FALSE),0)</f>
        <v>0</v>
      </c>
      <c r="P451" s="128"/>
      <c r="Q451" s="128">
        <f>IFERROR(VLOOKUP($L451,'2-2 引出数据_合同数据仓库'!$B$2:$BP$10000,28,FALSE),0)</f>
        <v>0</v>
      </c>
      <c r="R451" s="128">
        <f>IFERROR(VLOOKUP($L451,'2-2 引出数据_合同数据仓库'!$B$2:$BP$10000,29,FALSE),0)</f>
        <v>0</v>
      </c>
      <c r="S451" s="128">
        <f>IFERROR(VLOOKUP($L451,'2-2 引出数据_合同数据仓库'!$B$2:$BP$10000,4,FALSE),0)</f>
        <v>0</v>
      </c>
      <c r="T451" s="128"/>
      <c r="U451" s="128">
        <f>IFERROR(VLOOKUP($L451,'2-2 引出数据_合同数据仓库'!$B$2:$BP$10000,15,FALSE),0)</f>
        <v>0</v>
      </c>
      <c r="V451" s="128">
        <f t="shared" si="5223"/>
        <v>0</v>
      </c>
      <c r="W451" s="128"/>
      <c r="X451" s="160">
        <v>45658</v>
      </c>
      <c r="Y451" s="160">
        <f t="shared" si="5224"/>
        <v>45688</v>
      </c>
      <c r="Z451" s="164">
        <f t="shared" si="5225"/>
        <v>0</v>
      </c>
      <c r="AA451" s="160">
        <f t="shared" si="5226"/>
        <v>45689</v>
      </c>
      <c r="AB451" s="160">
        <f t="shared" si="5227"/>
        <v>45716</v>
      </c>
      <c r="AC451" s="164">
        <f t="shared" si="5228"/>
        <v>0</v>
      </c>
      <c r="AD451" s="160">
        <f t="shared" si="5229"/>
        <v>45717</v>
      </c>
      <c r="AE451" s="160">
        <f t="shared" si="5230"/>
        <v>45747</v>
      </c>
      <c r="AF451" s="164">
        <f t="shared" si="5231"/>
        <v>0</v>
      </c>
      <c r="AG451" s="160">
        <f t="shared" si="5232"/>
        <v>45748</v>
      </c>
      <c r="AH451" s="160">
        <f t="shared" si="5233"/>
        <v>45777</v>
      </c>
      <c r="AI451" s="164">
        <f t="shared" si="5234"/>
        <v>0</v>
      </c>
      <c r="AJ451" s="160">
        <f t="shared" si="5235"/>
        <v>45778</v>
      </c>
      <c r="AK451" s="160">
        <f t="shared" si="5236"/>
        <v>45808</v>
      </c>
      <c r="AL451" s="164">
        <f t="shared" si="5237"/>
        <v>0</v>
      </c>
      <c r="AM451" s="160">
        <f t="shared" si="5238"/>
        <v>45809</v>
      </c>
      <c r="AN451" s="160">
        <f t="shared" si="5239"/>
        <v>45838</v>
      </c>
      <c r="AO451" s="164">
        <f t="shared" si="5240"/>
        <v>0</v>
      </c>
      <c r="AP451" s="160">
        <f t="shared" si="5241"/>
        <v>45839</v>
      </c>
      <c r="AQ451" s="160">
        <f t="shared" si="5242"/>
        <v>45869</v>
      </c>
      <c r="AR451" s="164">
        <f t="shared" si="5243"/>
        <v>0</v>
      </c>
      <c r="AS451" s="160">
        <f t="shared" si="5244"/>
        <v>45870</v>
      </c>
      <c r="AT451" s="160">
        <f t="shared" si="5245"/>
        <v>45900</v>
      </c>
      <c r="AU451" s="164">
        <f t="shared" si="5246"/>
        <v>0</v>
      </c>
      <c r="AV451" s="160">
        <f t="shared" si="5247"/>
        <v>45901</v>
      </c>
      <c r="AW451" s="160">
        <f t="shared" si="5248"/>
        <v>45930</v>
      </c>
      <c r="AX451" s="164">
        <f t="shared" si="5249"/>
        <v>0</v>
      </c>
      <c r="AY451" s="160">
        <f t="shared" si="5250"/>
        <v>45931</v>
      </c>
      <c r="AZ451" s="160">
        <f t="shared" si="5251"/>
        <v>45961</v>
      </c>
      <c r="BA451" s="164">
        <f t="shared" si="5252"/>
        <v>0</v>
      </c>
      <c r="BB451" s="160">
        <f t="shared" si="5253"/>
        <v>45962</v>
      </c>
      <c r="BC451" s="160">
        <f t="shared" si="5254"/>
        <v>45991</v>
      </c>
      <c r="BD451" s="164">
        <f t="shared" si="5255"/>
        <v>0</v>
      </c>
      <c r="BE451" s="160">
        <f t="shared" si="5256"/>
        <v>45992</v>
      </c>
      <c r="BF451" s="160">
        <f t="shared" si="5257"/>
        <v>46022</v>
      </c>
      <c r="BG451" s="164">
        <f t="shared" si="5258"/>
        <v>0</v>
      </c>
      <c r="BH451" s="160">
        <v>46023</v>
      </c>
      <c r="BI451" s="160">
        <f t="shared" si="5259"/>
        <v>46053</v>
      </c>
      <c r="BJ451" s="164">
        <f t="shared" si="5260"/>
        <v>0</v>
      </c>
      <c r="BK451" s="160">
        <f t="shared" si="5261"/>
        <v>46054</v>
      </c>
      <c r="BL451" s="160">
        <f t="shared" si="5262"/>
        <v>46081</v>
      </c>
      <c r="BM451" s="164">
        <f t="shared" si="5263"/>
        <v>0</v>
      </c>
      <c r="BN451" s="160">
        <f t="shared" si="5264"/>
        <v>46082</v>
      </c>
      <c r="BO451" s="160">
        <f t="shared" si="5265"/>
        <v>46112</v>
      </c>
      <c r="BP451" s="164">
        <f t="shared" si="5266"/>
        <v>0</v>
      </c>
      <c r="BQ451" s="160">
        <f t="shared" si="5267"/>
        <v>46113</v>
      </c>
      <c r="BR451" s="160">
        <f t="shared" si="5268"/>
        <v>46142</v>
      </c>
      <c r="BS451" s="164">
        <f t="shared" si="5269"/>
        <v>0</v>
      </c>
      <c r="BT451" s="160">
        <f t="shared" si="5270"/>
        <v>46143</v>
      </c>
      <c r="BU451" s="160">
        <f t="shared" si="5271"/>
        <v>46173</v>
      </c>
      <c r="BV451" s="164">
        <f t="shared" si="5272"/>
        <v>0</v>
      </c>
      <c r="BW451" s="160">
        <f t="shared" si="5273"/>
        <v>46174</v>
      </c>
      <c r="BX451" s="160">
        <f t="shared" si="5274"/>
        <v>46203</v>
      </c>
      <c r="BY451" s="164">
        <f t="shared" si="5275"/>
        <v>0</v>
      </c>
      <c r="BZ451" s="160">
        <f t="shared" si="5276"/>
        <v>46204</v>
      </c>
      <c r="CA451" s="160">
        <f t="shared" si="5277"/>
        <v>46234</v>
      </c>
      <c r="CB451" s="164">
        <f t="shared" si="5278"/>
        <v>0</v>
      </c>
      <c r="CC451" s="160">
        <f t="shared" si="5279"/>
        <v>46235</v>
      </c>
      <c r="CD451" s="160">
        <f t="shared" si="5280"/>
        <v>46265</v>
      </c>
      <c r="CE451" s="164">
        <f t="shared" si="5281"/>
        <v>0</v>
      </c>
      <c r="CF451" s="160">
        <f t="shared" si="5282"/>
        <v>46266</v>
      </c>
      <c r="CG451" s="160">
        <f t="shared" si="5283"/>
        <v>46295</v>
      </c>
      <c r="CH451" s="164">
        <f t="shared" si="5284"/>
        <v>0</v>
      </c>
      <c r="CI451" s="160">
        <f t="shared" si="5285"/>
        <v>46296</v>
      </c>
      <c r="CJ451" s="160">
        <f t="shared" si="5286"/>
        <v>46326</v>
      </c>
      <c r="CK451" s="164">
        <f t="shared" si="5287"/>
        <v>0</v>
      </c>
      <c r="CL451" s="160">
        <f t="shared" si="5288"/>
        <v>46327</v>
      </c>
      <c r="CM451" s="160">
        <f t="shared" si="5289"/>
        <v>46356</v>
      </c>
      <c r="CN451" s="164">
        <f t="shared" si="5290"/>
        <v>0</v>
      </c>
      <c r="CO451" s="160">
        <f t="shared" si="5291"/>
        <v>46357</v>
      </c>
      <c r="CP451" s="160">
        <f t="shared" si="5292"/>
        <v>46387</v>
      </c>
      <c r="CQ451" s="164">
        <f t="shared" si="5293"/>
        <v>0</v>
      </c>
    </row>
    <row r="452" s="86" customFormat="1" ht="24" customHeight="1" outlineLevel="3" spans="1:95">
      <c r="A452" s="125"/>
      <c r="B452" s="126"/>
      <c r="C452" s="127"/>
      <c r="D452" s="125"/>
      <c r="E452" s="126"/>
      <c r="F452" s="126"/>
      <c r="G452" s="126"/>
      <c r="H452" s="128"/>
      <c r="I452" s="128"/>
      <c r="J452" s="128">
        <f>Z452+AC452+AF452+AI452+AL452+AO452+AR452+AU452+AX452+BA452+BD452+BG452</f>
        <v>0</v>
      </c>
      <c r="K452" s="128">
        <f t="shared" si="5294"/>
        <v>4</v>
      </c>
      <c r="L452" s="153"/>
      <c r="M452" s="154">
        <f>IFERROR(VLOOKUP($L452,'2-2 引出数据_合同数据仓库'!$B$2:$BP$10000,3,FALSE),0)</f>
        <v>0</v>
      </c>
      <c r="N452" s="128"/>
      <c r="O452" s="154">
        <f>IFERROR(VLOOKUP((LEFT(VLOOKUP($L452,'2-2 引出数据_合同数据仓库'!$B$2:$BP$10000,64,FALSE),15)&amp;(RIGHT(VLOOKUP($L452,'2-2 引出数据_合同数据仓库'!$B$2:$BP$10000,64,FALSE),4)+1)),'2-2 引出数据_合同数据仓库'!$B$2:$BP$10000,3,FALSE),0)</f>
        <v>0</v>
      </c>
      <c r="P452" s="128"/>
      <c r="Q452" s="128">
        <f>IFERROR(VLOOKUP($L452,'2-2 引出数据_合同数据仓库'!$B$2:$BP$10000,28,FALSE),0)</f>
        <v>0</v>
      </c>
      <c r="R452" s="128">
        <f>IFERROR(VLOOKUP($L452,'2-2 引出数据_合同数据仓库'!$B$2:$BP$10000,29,FALSE),0)</f>
        <v>0</v>
      </c>
      <c r="S452" s="128">
        <f>IFERROR(VLOOKUP($L452,'2-2 引出数据_合同数据仓库'!$B$2:$BP$10000,4,FALSE),0)</f>
        <v>0</v>
      </c>
      <c r="T452" s="128"/>
      <c r="U452" s="128">
        <f>IFERROR(VLOOKUP($L452,'2-2 引出数据_合同数据仓库'!$B$2:$BP$10000,15,FALSE),0)</f>
        <v>0</v>
      </c>
      <c r="V452" s="128">
        <f t="shared" si="5223"/>
        <v>0</v>
      </c>
      <c r="W452" s="128"/>
      <c r="X452" s="160">
        <v>45658</v>
      </c>
      <c r="Y452" s="160">
        <f t="shared" si="5224"/>
        <v>45688</v>
      </c>
      <c r="Z452" s="164">
        <f t="shared" si="5225"/>
        <v>0</v>
      </c>
      <c r="AA452" s="160">
        <f t="shared" si="5226"/>
        <v>45689</v>
      </c>
      <c r="AB452" s="160">
        <f t="shared" si="5227"/>
        <v>45716</v>
      </c>
      <c r="AC452" s="164">
        <f t="shared" si="5228"/>
        <v>0</v>
      </c>
      <c r="AD452" s="160">
        <f t="shared" si="5229"/>
        <v>45717</v>
      </c>
      <c r="AE452" s="160">
        <f t="shared" si="5230"/>
        <v>45747</v>
      </c>
      <c r="AF452" s="164">
        <f t="shared" si="5231"/>
        <v>0</v>
      </c>
      <c r="AG452" s="160">
        <f t="shared" si="5232"/>
        <v>45748</v>
      </c>
      <c r="AH452" s="160">
        <f t="shared" si="5233"/>
        <v>45777</v>
      </c>
      <c r="AI452" s="164">
        <f t="shared" si="5234"/>
        <v>0</v>
      </c>
      <c r="AJ452" s="160">
        <f t="shared" si="5235"/>
        <v>45778</v>
      </c>
      <c r="AK452" s="160">
        <f t="shared" si="5236"/>
        <v>45808</v>
      </c>
      <c r="AL452" s="164">
        <f t="shared" si="5237"/>
        <v>0</v>
      </c>
      <c r="AM452" s="160">
        <f t="shared" si="5238"/>
        <v>45809</v>
      </c>
      <c r="AN452" s="160">
        <f t="shared" si="5239"/>
        <v>45838</v>
      </c>
      <c r="AO452" s="164">
        <f t="shared" si="5240"/>
        <v>0</v>
      </c>
      <c r="AP452" s="160">
        <f t="shared" si="5241"/>
        <v>45839</v>
      </c>
      <c r="AQ452" s="160">
        <f t="shared" si="5242"/>
        <v>45869</v>
      </c>
      <c r="AR452" s="164">
        <f t="shared" si="5243"/>
        <v>0</v>
      </c>
      <c r="AS452" s="160">
        <f t="shared" si="5244"/>
        <v>45870</v>
      </c>
      <c r="AT452" s="160">
        <f t="shared" si="5245"/>
        <v>45900</v>
      </c>
      <c r="AU452" s="164">
        <f t="shared" si="5246"/>
        <v>0</v>
      </c>
      <c r="AV452" s="160">
        <f t="shared" si="5247"/>
        <v>45901</v>
      </c>
      <c r="AW452" s="160">
        <f t="shared" si="5248"/>
        <v>45930</v>
      </c>
      <c r="AX452" s="164">
        <f t="shared" si="5249"/>
        <v>0</v>
      </c>
      <c r="AY452" s="160">
        <f t="shared" si="5250"/>
        <v>45931</v>
      </c>
      <c r="AZ452" s="160">
        <f t="shared" si="5251"/>
        <v>45961</v>
      </c>
      <c r="BA452" s="164">
        <f t="shared" si="5252"/>
        <v>0</v>
      </c>
      <c r="BB452" s="160">
        <f t="shared" si="5253"/>
        <v>45962</v>
      </c>
      <c r="BC452" s="160">
        <f t="shared" si="5254"/>
        <v>45991</v>
      </c>
      <c r="BD452" s="164">
        <f t="shared" si="5255"/>
        <v>0</v>
      </c>
      <c r="BE452" s="160">
        <f t="shared" si="5256"/>
        <v>45992</v>
      </c>
      <c r="BF452" s="160">
        <f t="shared" si="5257"/>
        <v>46022</v>
      </c>
      <c r="BG452" s="164">
        <f t="shared" si="5258"/>
        <v>0</v>
      </c>
      <c r="BH452" s="160">
        <v>46023</v>
      </c>
      <c r="BI452" s="160">
        <f t="shared" si="5259"/>
        <v>46053</v>
      </c>
      <c r="BJ452" s="164">
        <f t="shared" si="5260"/>
        <v>0</v>
      </c>
      <c r="BK452" s="160">
        <f t="shared" si="5261"/>
        <v>46054</v>
      </c>
      <c r="BL452" s="160">
        <f t="shared" si="5262"/>
        <v>46081</v>
      </c>
      <c r="BM452" s="164">
        <f t="shared" si="5263"/>
        <v>0</v>
      </c>
      <c r="BN452" s="160">
        <f t="shared" si="5264"/>
        <v>46082</v>
      </c>
      <c r="BO452" s="160">
        <f t="shared" si="5265"/>
        <v>46112</v>
      </c>
      <c r="BP452" s="164">
        <f t="shared" si="5266"/>
        <v>0</v>
      </c>
      <c r="BQ452" s="160">
        <f t="shared" si="5267"/>
        <v>46113</v>
      </c>
      <c r="BR452" s="160">
        <f t="shared" si="5268"/>
        <v>46142</v>
      </c>
      <c r="BS452" s="164">
        <f t="shared" si="5269"/>
        <v>0</v>
      </c>
      <c r="BT452" s="160">
        <f t="shared" si="5270"/>
        <v>46143</v>
      </c>
      <c r="BU452" s="160">
        <f t="shared" si="5271"/>
        <v>46173</v>
      </c>
      <c r="BV452" s="164">
        <f t="shared" si="5272"/>
        <v>0</v>
      </c>
      <c r="BW452" s="160">
        <f t="shared" si="5273"/>
        <v>46174</v>
      </c>
      <c r="BX452" s="160">
        <f t="shared" si="5274"/>
        <v>46203</v>
      </c>
      <c r="BY452" s="164">
        <f t="shared" si="5275"/>
        <v>0</v>
      </c>
      <c r="BZ452" s="160">
        <f t="shared" si="5276"/>
        <v>46204</v>
      </c>
      <c r="CA452" s="160">
        <f t="shared" si="5277"/>
        <v>46234</v>
      </c>
      <c r="CB452" s="164">
        <f t="shared" si="5278"/>
        <v>0</v>
      </c>
      <c r="CC452" s="160">
        <f t="shared" si="5279"/>
        <v>46235</v>
      </c>
      <c r="CD452" s="160">
        <f t="shared" si="5280"/>
        <v>46265</v>
      </c>
      <c r="CE452" s="164">
        <f t="shared" si="5281"/>
        <v>0</v>
      </c>
      <c r="CF452" s="160">
        <f t="shared" si="5282"/>
        <v>46266</v>
      </c>
      <c r="CG452" s="160">
        <f t="shared" si="5283"/>
        <v>46295</v>
      </c>
      <c r="CH452" s="164">
        <f t="shared" si="5284"/>
        <v>0</v>
      </c>
      <c r="CI452" s="160">
        <f t="shared" si="5285"/>
        <v>46296</v>
      </c>
      <c r="CJ452" s="160">
        <f t="shared" si="5286"/>
        <v>46326</v>
      </c>
      <c r="CK452" s="164">
        <f t="shared" si="5287"/>
        <v>0</v>
      </c>
      <c r="CL452" s="160">
        <f t="shared" si="5288"/>
        <v>46327</v>
      </c>
      <c r="CM452" s="160">
        <f t="shared" si="5289"/>
        <v>46356</v>
      </c>
      <c r="CN452" s="164">
        <f t="shared" si="5290"/>
        <v>0</v>
      </c>
      <c r="CO452" s="160">
        <f t="shared" si="5291"/>
        <v>46357</v>
      </c>
      <c r="CP452" s="160">
        <f t="shared" si="5292"/>
        <v>46387</v>
      </c>
      <c r="CQ452" s="164">
        <f t="shared" si="5293"/>
        <v>0</v>
      </c>
    </row>
    <row r="453" s="86" customFormat="1" ht="24" customHeight="1" outlineLevel="4" spans="1:95">
      <c r="A453" s="129" t="s">
        <v>2806</v>
      </c>
      <c r="B453" s="130"/>
      <c r="C453" s="130"/>
      <c r="D453" s="130"/>
      <c r="E453" s="130"/>
      <c r="F453" s="130"/>
      <c r="G453" s="131"/>
      <c r="H453" s="132"/>
      <c r="I453" s="132"/>
      <c r="J453" s="132"/>
      <c r="K453" s="132"/>
      <c r="L453" s="155"/>
      <c r="M453" s="155"/>
      <c r="N453" s="132"/>
      <c r="O453" s="132"/>
      <c r="P453" s="132"/>
      <c r="Q453" s="132"/>
      <c r="R453" s="132"/>
      <c r="S453" s="132"/>
      <c r="T453" s="132"/>
      <c r="U453" s="132"/>
      <c r="V453" s="132"/>
      <c r="W453" s="132"/>
      <c r="X453" s="132"/>
      <c r="Y453" s="132"/>
      <c r="Z453" s="132"/>
      <c r="AA453" s="132"/>
      <c r="AB453" s="132"/>
      <c r="AC453" s="132"/>
      <c r="AD453" s="132"/>
      <c r="AE453" s="132"/>
      <c r="AF453" s="132"/>
      <c r="AG453" s="132"/>
      <c r="AH453" s="132"/>
      <c r="AI453" s="132"/>
      <c r="AJ453" s="132"/>
      <c r="AK453" s="132"/>
      <c r="AL453" s="132"/>
      <c r="AM453" s="132"/>
      <c r="AN453" s="132"/>
      <c r="AO453" s="132"/>
      <c r="AP453" s="132"/>
      <c r="AQ453" s="132"/>
      <c r="AR453" s="132"/>
      <c r="AS453" s="132"/>
      <c r="AT453" s="132"/>
      <c r="AU453" s="132"/>
      <c r="AV453" s="132"/>
      <c r="AW453" s="132"/>
      <c r="AX453" s="132"/>
      <c r="AY453" s="132"/>
      <c r="AZ453" s="132"/>
      <c r="BA453" s="132"/>
      <c r="BB453" s="132"/>
      <c r="BC453" s="132"/>
      <c r="BD453" s="132"/>
      <c r="BE453" s="132"/>
      <c r="BF453" s="132"/>
      <c r="BG453" s="132"/>
      <c r="BH453" s="132"/>
      <c r="BI453" s="132"/>
      <c r="BJ453" s="132"/>
      <c r="BK453" s="132"/>
      <c r="BL453" s="132"/>
      <c r="BM453" s="132"/>
      <c r="BN453" s="132"/>
      <c r="BO453" s="132"/>
      <c r="BP453" s="132"/>
      <c r="BQ453" s="132"/>
      <c r="BR453" s="132"/>
      <c r="BS453" s="132"/>
      <c r="BT453" s="132"/>
      <c r="BU453" s="132"/>
      <c r="BV453" s="132"/>
      <c r="BW453" s="132"/>
      <c r="BX453" s="132"/>
      <c r="BY453" s="132"/>
      <c r="BZ453" s="132"/>
      <c r="CA453" s="132"/>
      <c r="CB453" s="132"/>
      <c r="CC453" s="132"/>
      <c r="CD453" s="132"/>
      <c r="CE453" s="132"/>
      <c r="CF453" s="132"/>
      <c r="CG453" s="132"/>
      <c r="CH453" s="132"/>
      <c r="CI453" s="132"/>
      <c r="CJ453" s="132"/>
      <c r="CK453" s="132"/>
      <c r="CL453" s="132"/>
      <c r="CM453" s="132"/>
      <c r="CN453" s="132"/>
      <c r="CO453" s="132"/>
      <c r="CP453" s="132"/>
      <c r="CQ453" s="132"/>
    </row>
    <row r="454" ht="24" customHeight="1" outlineLevel="2" spans="1:95">
      <c r="A454" s="48"/>
      <c r="B454" s="118" t="s">
        <v>784</v>
      </c>
      <c r="C454" s="119" t="s">
        <v>1539</v>
      </c>
      <c r="D454" s="48" t="s">
        <v>1540</v>
      </c>
      <c r="E454" s="118"/>
      <c r="F454" s="118"/>
      <c r="G454" s="118"/>
      <c r="H454" s="120">
        <f>X454+AA454+AD454+AG454+AJ454+AM454+AP454+AS454+AV454+AY454+BB454+BE454</f>
        <v>0</v>
      </c>
      <c r="I454" s="120">
        <f>Y454+AB454+AE454+AH454+AK454+AN454+AQ454+AT454+AW454+AZ454+BC454+BF454</f>
        <v>0</v>
      </c>
      <c r="J454" s="120">
        <f>Z454+AC454+AF454+AI454+AL454+AO454+AR454+AU454+AX454+BA454+BD454+BG454</f>
        <v>0</v>
      </c>
      <c r="K454" s="120"/>
      <c r="L454" s="151"/>
      <c r="M454" s="151"/>
      <c r="N454" s="120"/>
      <c r="O454" s="120"/>
      <c r="P454" s="120"/>
      <c r="Q454" s="120"/>
      <c r="R454" s="120"/>
      <c r="S454" s="120"/>
      <c r="T454" s="120"/>
      <c r="U454" s="120"/>
      <c r="V454" s="120"/>
      <c r="W454" s="120"/>
      <c r="X454" s="120">
        <f>VLOOKUP($C454,'1 预算编制表单'!$C:$BJ,27,FALSE)</f>
        <v>0</v>
      </c>
      <c r="Y454" s="120">
        <f>X454-Z454</f>
        <v>0</v>
      </c>
      <c r="Z454" s="120">
        <f>SUM(Z455:Z459)</f>
        <v>0</v>
      </c>
      <c r="AA454" s="120">
        <f>VLOOKUP($C454,'1 预算编制表单'!$C:$BJ,30,FALSE)</f>
        <v>0</v>
      </c>
      <c r="AB454" s="120">
        <f>AA454-AC454</f>
        <v>0</v>
      </c>
      <c r="AC454" s="120">
        <f>SUM(AC455:AC459)</f>
        <v>0</v>
      </c>
      <c r="AD454" s="120">
        <f>VLOOKUP($C454,'1 预算编制表单'!$C:$BJ,33,FALSE)</f>
        <v>0</v>
      </c>
      <c r="AE454" s="120">
        <f>AD454-AF454</f>
        <v>0</v>
      </c>
      <c r="AF454" s="120">
        <f>SUM(AF455:AF459)</f>
        <v>0</v>
      </c>
      <c r="AG454" s="120">
        <f>VLOOKUP($C454,'1 预算编制表单'!$C:$BJ,36,FALSE)</f>
        <v>0</v>
      </c>
      <c r="AH454" s="120">
        <f>AG454-AI454</f>
        <v>0</v>
      </c>
      <c r="AI454" s="120">
        <f>SUM(AI455:AI459)</f>
        <v>0</v>
      </c>
      <c r="AJ454" s="120">
        <f>VLOOKUP($C454,'1 预算编制表单'!$C:$BJ,39,FALSE)</f>
        <v>0</v>
      </c>
      <c r="AK454" s="120">
        <f>AJ454-AL454</f>
        <v>0</v>
      </c>
      <c r="AL454" s="120">
        <f>SUM(AL455:AL459)</f>
        <v>0</v>
      </c>
      <c r="AM454" s="120">
        <f>VLOOKUP($C454,'1 预算编制表单'!$C:$BJ,42,FALSE)</f>
        <v>0</v>
      </c>
      <c r="AN454" s="120">
        <f>AM454-AO454</f>
        <v>0</v>
      </c>
      <c r="AO454" s="120">
        <f>SUM(AO455:AO459)</f>
        <v>0</v>
      </c>
      <c r="AP454" s="120">
        <f>VLOOKUP($C454,'1 预算编制表单'!$C:$BJ,45,FALSE)</f>
        <v>0</v>
      </c>
      <c r="AQ454" s="120">
        <f>AP454-AR454</f>
        <v>0</v>
      </c>
      <c r="AR454" s="120">
        <f>SUM(AR455:AR459)</f>
        <v>0</v>
      </c>
      <c r="AS454" s="120">
        <f>VLOOKUP($C454,'1 预算编制表单'!$C:$BJ,48,FALSE)</f>
        <v>0</v>
      </c>
      <c r="AT454" s="120">
        <f>AS454-AU454</f>
        <v>0</v>
      </c>
      <c r="AU454" s="120">
        <f>SUM(AU455:AU459)</f>
        <v>0</v>
      </c>
      <c r="AV454" s="120">
        <f>VLOOKUP($C454,'1 预算编制表单'!$C:$BJ,51,FALSE)</f>
        <v>0</v>
      </c>
      <c r="AW454" s="120">
        <f>AV454-AX454</f>
        <v>0</v>
      </c>
      <c r="AX454" s="120">
        <f>SUM(AX455:AX459)</f>
        <v>0</v>
      </c>
      <c r="AY454" s="120">
        <f>VLOOKUP($C454,'1 预算编制表单'!$C:$BJ,54,FALSE)</f>
        <v>0</v>
      </c>
      <c r="AZ454" s="120">
        <f>AY454-BA454</f>
        <v>0</v>
      </c>
      <c r="BA454" s="120">
        <f>SUM(BA455:BA459)</f>
        <v>0</v>
      </c>
      <c r="BB454" s="120">
        <f>VLOOKUP($C454,'1 预算编制表单'!$C:$BJ,57,FALSE)</f>
        <v>0</v>
      </c>
      <c r="BC454" s="120">
        <f>BB454-BD454</f>
        <v>0</v>
      </c>
      <c r="BD454" s="120">
        <f>SUM(BD455:BD459)</f>
        <v>0</v>
      </c>
      <c r="BE454" s="120">
        <f>VLOOKUP($C454,'1 预算编制表单'!$C:$BJ,60,FALSE)</f>
        <v>0</v>
      </c>
      <c r="BF454" s="120">
        <f>BE454-BG454</f>
        <v>0</v>
      </c>
      <c r="BG454" s="120">
        <f>SUM(BG455:BG459)</f>
        <v>0</v>
      </c>
      <c r="BH454" s="120">
        <f>VLOOKUP($C454,'1 预算编制表单'!$C:$BJ,27,FALSE)</f>
        <v>0</v>
      </c>
      <c r="BI454" s="120">
        <f>BH454-BJ454</f>
        <v>0</v>
      </c>
      <c r="BJ454" s="120">
        <f>SUM(BJ455:BJ459)</f>
        <v>0</v>
      </c>
      <c r="BK454" s="120">
        <f>VLOOKUP($C454,'1 预算编制表单'!$C:$BJ,30,FALSE)</f>
        <v>0</v>
      </c>
      <c r="BL454" s="120">
        <f>BK454-BM454</f>
        <v>0</v>
      </c>
      <c r="BM454" s="120">
        <f>SUM(BM455:BM459)</f>
        <v>0</v>
      </c>
      <c r="BN454" s="120">
        <f>VLOOKUP($C454,'1 预算编制表单'!$C:$BJ,33,FALSE)</f>
        <v>0</v>
      </c>
      <c r="BO454" s="120">
        <f>BN454-BP454</f>
        <v>0</v>
      </c>
      <c r="BP454" s="120">
        <f>SUM(BP455:BP459)</f>
        <v>0</v>
      </c>
      <c r="BQ454" s="120">
        <f>VLOOKUP($C454,'1 预算编制表单'!$C:$BJ,36,FALSE)</f>
        <v>0</v>
      </c>
      <c r="BR454" s="120">
        <f>BQ454-BS454</f>
        <v>0</v>
      </c>
      <c r="BS454" s="120">
        <f>SUM(BS455:BS459)</f>
        <v>0</v>
      </c>
      <c r="BT454" s="120">
        <f>VLOOKUP($C454,'1 预算编制表单'!$C:$BJ,39,FALSE)</f>
        <v>0</v>
      </c>
      <c r="BU454" s="120">
        <f>BT454-BV454</f>
        <v>0</v>
      </c>
      <c r="BV454" s="120">
        <f>SUM(BV455:BV459)</f>
        <v>0</v>
      </c>
      <c r="BW454" s="120">
        <f>VLOOKUP($C454,'1 预算编制表单'!$C:$BJ,42,FALSE)</f>
        <v>0</v>
      </c>
      <c r="BX454" s="120">
        <f>BW454-BY454</f>
        <v>0</v>
      </c>
      <c r="BY454" s="120">
        <f>SUM(BY455:BY459)</f>
        <v>0</v>
      </c>
      <c r="BZ454" s="120">
        <f>VLOOKUP($C454,'1 预算编制表单'!$C:$BJ,45,FALSE)</f>
        <v>0</v>
      </c>
      <c r="CA454" s="120">
        <f>BZ454-CB454</f>
        <v>0</v>
      </c>
      <c r="CB454" s="120">
        <f>SUM(CB455:CB459)</f>
        <v>0</v>
      </c>
      <c r="CC454" s="120">
        <f>VLOOKUP($C454,'1 预算编制表单'!$C:$BJ,48,FALSE)</f>
        <v>0</v>
      </c>
      <c r="CD454" s="120">
        <f>CC454-CE454</f>
        <v>0</v>
      </c>
      <c r="CE454" s="120">
        <f>SUM(CE455:CE459)</f>
        <v>0</v>
      </c>
      <c r="CF454" s="120">
        <f>VLOOKUP($C454,'1 预算编制表单'!$C:$BJ,51,FALSE)</f>
        <v>0</v>
      </c>
      <c r="CG454" s="120">
        <f>CF454-CH454</f>
        <v>0</v>
      </c>
      <c r="CH454" s="120">
        <f>SUM(CH455:CH459)</f>
        <v>0</v>
      </c>
      <c r="CI454" s="120">
        <f>VLOOKUP($C454,'1 预算编制表单'!$C:$BJ,54,FALSE)</f>
        <v>0</v>
      </c>
      <c r="CJ454" s="120">
        <f>CI454-CK454</f>
        <v>0</v>
      </c>
      <c r="CK454" s="120">
        <f>SUM(CK455:CK459)</f>
        <v>0</v>
      </c>
      <c r="CL454" s="120">
        <f>VLOOKUP($C454,'1 预算编制表单'!$C:$BJ,57,FALSE)</f>
        <v>0</v>
      </c>
      <c r="CM454" s="120">
        <f>CL454-CN454</f>
        <v>0</v>
      </c>
      <c r="CN454" s="120">
        <f>SUM(CN455:CN459)</f>
        <v>0</v>
      </c>
      <c r="CO454" s="120">
        <f>VLOOKUP($C454,'1 预算编制表单'!$C:$BJ,60,FALSE)</f>
        <v>0</v>
      </c>
      <c r="CP454" s="120">
        <f>CO454-CQ454</f>
        <v>0</v>
      </c>
      <c r="CQ454" s="120">
        <f>SUM(CQ455:CQ459)</f>
        <v>0</v>
      </c>
    </row>
    <row r="455" s="86" customFormat="1" ht="24" customHeight="1" outlineLevel="3" spans="1:95">
      <c r="A455" s="125"/>
      <c r="B455" s="126"/>
      <c r="C455" s="127"/>
      <c r="D455" s="125"/>
      <c r="E455" s="126"/>
      <c r="F455" s="126"/>
      <c r="G455" s="126"/>
      <c r="H455" s="128"/>
      <c r="I455" s="128"/>
      <c r="J455" s="128">
        <f>Z455+AC455+AF455+AI455+AL455+AO455+AR455+AU455+AX455+BA455+BD455+BG455</f>
        <v>0</v>
      </c>
      <c r="K455" s="128">
        <v>1</v>
      </c>
      <c r="L455" s="153"/>
      <c r="M455" s="154">
        <f>IFERROR(VLOOKUP($L455,'2-2 引出数据_合同数据仓库'!$B$2:$BP$10000,3,FALSE),0)</f>
        <v>0</v>
      </c>
      <c r="N455" s="128"/>
      <c r="O455" s="154">
        <f>IFERROR(VLOOKUP((LEFT(VLOOKUP($L455,'2-2 引出数据_合同数据仓库'!$B$2:$BP$10000,64,FALSE),15)&amp;(RIGHT(VLOOKUP($L455,'2-2 引出数据_合同数据仓库'!$B$2:$BP$10000,64,FALSE),4)+1)),'2-2 引出数据_合同数据仓库'!$B$2:$BP$10000,3,FALSE),0)</f>
        <v>0</v>
      </c>
      <c r="P455" s="128"/>
      <c r="Q455" s="128">
        <f>IFERROR(VLOOKUP($L455,'2-2 引出数据_合同数据仓库'!$B$2:$BP$10000,28,FALSE),0)</f>
        <v>0</v>
      </c>
      <c r="R455" s="128">
        <f>IFERROR(VLOOKUP($L455,'2-2 引出数据_合同数据仓库'!$B$2:$BP$10000,29,FALSE),0)</f>
        <v>0</v>
      </c>
      <c r="S455" s="128">
        <f>IFERROR(VLOOKUP($L455,'2-2 引出数据_合同数据仓库'!$B$2:$BP$10000,4,FALSE),0)</f>
        <v>0</v>
      </c>
      <c r="T455" s="128"/>
      <c r="U455" s="128">
        <f>IFERROR(VLOOKUP($L455,'2-2 引出数据_合同数据仓库'!$B$2:$BP$10000,15,FALSE),0)</f>
        <v>0</v>
      </c>
      <c r="V455" s="128">
        <f t="shared" ref="V455:V458" si="5295">U455/(S455-R455+1)*365</f>
        <v>0</v>
      </c>
      <c r="W455" s="128"/>
      <c r="X455" s="160">
        <v>45658</v>
      </c>
      <c r="Y455" s="160">
        <f t="shared" ref="Y455:Y458" si="5296">X455+30</f>
        <v>45688</v>
      </c>
      <c r="Z455" s="164">
        <f t="shared" ref="Z455:Z458" si="5297">IFERROR(IF(($R455-Y455)&gt;=0,0,IF(($S455-X455)&lt;0,0,IF(AND(($S455-Y455)&gt;0,(X455-$R455)&gt;0),$V455/365*(Y455-X455+1),IF(AND(($S455-Y455)&lt;=0,(X455-$R455)&gt;0),$V455/365*($S455-X455+1),$V455/365*(Y455-$R455+1))))),0)</f>
        <v>0</v>
      </c>
      <c r="AA455" s="160">
        <f t="shared" ref="AA455:AA458" si="5298">Y455+1</f>
        <v>45689</v>
      </c>
      <c r="AB455" s="160">
        <f t="shared" ref="AB455:AB458" si="5299">AA455+27</f>
        <v>45716</v>
      </c>
      <c r="AC455" s="164">
        <f t="shared" ref="AC455:AC458" si="5300">IFERROR(IF(($R455-AB455)&gt;=0,0,IF(($S455-AA455)&lt;0,0,IF(AND(($S455-AB455)&gt;0,(AA455-$R455)&gt;0),$V455/365*(AB455-AA455+1),IF(AND(($S455-AB455)&lt;=0,(AA455-$R455)&gt;0),$V455/365*($S455-AA455+1),$V455/365*(AB455-$R455+1))))),0)</f>
        <v>0</v>
      </c>
      <c r="AD455" s="160">
        <f t="shared" ref="AD455:AD458" si="5301">AB455+1</f>
        <v>45717</v>
      </c>
      <c r="AE455" s="160">
        <f t="shared" ref="AE455:AE458" si="5302">AD455+30</f>
        <v>45747</v>
      </c>
      <c r="AF455" s="164">
        <f t="shared" ref="AF455:AF458" si="5303">IFERROR(IF(($R455-AE455)&gt;=0,0,IF(($S455-AD455)&lt;0,0,IF(AND(($S455-AE455)&gt;0,(AD455-$R455)&gt;0),$V455/365*(AE455-AD455+1),IF(AND(($S455-AE455)&lt;=0,(AD455-$R455)&gt;0),$V455/365*($S455-AD455+1),$V455/365*(AE455-$R455+1))))),0)</f>
        <v>0</v>
      </c>
      <c r="AG455" s="160">
        <f t="shared" ref="AG455:AG458" si="5304">AE455+1</f>
        <v>45748</v>
      </c>
      <c r="AH455" s="160">
        <f t="shared" ref="AH455:AH458" si="5305">AG455+29</f>
        <v>45777</v>
      </c>
      <c r="AI455" s="164">
        <f t="shared" ref="AI455:AI458" si="5306">IFERROR(IF(($R455-AH455)&gt;=0,0,IF(($S455-AG455)&lt;0,0,IF(AND(($S455-AH455)&gt;0,(AG455-$R455)&gt;0),$V455/365*(AH455-AG455+1),IF(AND(($S455-AH455)&lt;=0,(AG455-$R455)&gt;0),$V455/365*($S455-AG455+1),$V455/365*(AH455-$R455+1))))),0)</f>
        <v>0</v>
      </c>
      <c r="AJ455" s="160">
        <f t="shared" ref="AJ455:AJ458" si="5307">AH455+1</f>
        <v>45778</v>
      </c>
      <c r="AK455" s="160">
        <f t="shared" ref="AK455:AK458" si="5308">AJ455+30</f>
        <v>45808</v>
      </c>
      <c r="AL455" s="164">
        <f t="shared" ref="AL455:AL458" si="5309">IFERROR(IF(($R455-AK455)&gt;=0,0,IF(($S455-AJ455)&lt;0,0,IF(AND(($S455-AK455)&gt;0,(AJ455-$R455)&gt;0),$V455/365*(AK455-AJ455+1),IF(AND(($S455-AK455)&lt;=0,(AJ455-$R455)&gt;0),$V455/365*($S455-AJ455+1),$V455/365*(AK455-$R455+1))))),0)</f>
        <v>0</v>
      </c>
      <c r="AM455" s="160">
        <f t="shared" ref="AM455:AM458" si="5310">AK455+1</f>
        <v>45809</v>
      </c>
      <c r="AN455" s="160">
        <f t="shared" ref="AN455:AN458" si="5311">AM455+29</f>
        <v>45838</v>
      </c>
      <c r="AO455" s="164">
        <f t="shared" ref="AO455:AO458" si="5312">IFERROR(IF(($R455-AN455)&gt;=0,0,IF(($S455-AM455)&lt;0,0,IF(AND(($S455-AN455)&gt;0,(AM455-$R455)&gt;0),$V455/365*(AN455-AM455+1),IF(AND(($S455-AN455)&lt;=0,(AM455-$R455)&gt;0),$V455/365*($S455-AM455+1),$V455/365*(AN455-$R455+1))))),0)</f>
        <v>0</v>
      </c>
      <c r="AP455" s="160">
        <f t="shared" ref="AP455:AP458" si="5313">AN455+1</f>
        <v>45839</v>
      </c>
      <c r="AQ455" s="160">
        <f t="shared" ref="AQ455:AQ458" si="5314">AP455+30</f>
        <v>45869</v>
      </c>
      <c r="AR455" s="164">
        <f t="shared" ref="AR455:AR458" si="5315">IFERROR(IF(($R455-AQ455)&gt;=0,0,IF(($S455-AP455)&lt;0,0,IF(AND(($S455-AQ455)&gt;0,(AP455-$R455)&gt;0),$V455/365*(AQ455-AP455+1),IF(AND(($S455-AQ455)&lt;=0,(AP455-$R455)&gt;0),$V455/365*($S455-AP455+1),$V455/365*(AQ455-$R455+1))))),0)</f>
        <v>0</v>
      </c>
      <c r="AS455" s="160">
        <f t="shared" ref="AS455:AS458" si="5316">AQ455+1</f>
        <v>45870</v>
      </c>
      <c r="AT455" s="160">
        <f t="shared" ref="AT455:AT458" si="5317">AS455+30</f>
        <v>45900</v>
      </c>
      <c r="AU455" s="164">
        <f t="shared" ref="AU455:AU458" si="5318">IFERROR(IF(($R455-AT455)&gt;=0,0,IF(($S455-AS455)&lt;0,0,IF(AND(($S455-AT455)&gt;0,(AS455-$R455)&gt;0),$V455/365*(AT455-AS455+1),IF(AND(($S455-AT455)&lt;=0,(AS455-$R455)&gt;0),$V455/365*($S455-AS455+1),$V455/365*(AT455-$R455+1))))),0)</f>
        <v>0</v>
      </c>
      <c r="AV455" s="160">
        <f t="shared" ref="AV455:AV458" si="5319">AT455+1</f>
        <v>45901</v>
      </c>
      <c r="AW455" s="160">
        <f t="shared" ref="AW455:AW458" si="5320">AV455+29</f>
        <v>45930</v>
      </c>
      <c r="AX455" s="164">
        <f t="shared" ref="AX455:AX458" si="5321">IFERROR(IF(($R455-AW455)&gt;=0,0,IF(($S455-AV455)&lt;0,0,IF(AND(($S455-AW455)&gt;0,(AV455-$R455)&gt;0),$V455/365*(AW455-AV455+1),IF(AND(($S455-AW455)&lt;=0,(AV455-$R455)&gt;0),$V455/365*($S455-AV455+1),$V455/365*(AW455-$R455+1))))),0)</f>
        <v>0</v>
      </c>
      <c r="AY455" s="160">
        <f t="shared" ref="AY455:AY458" si="5322">AW455+1</f>
        <v>45931</v>
      </c>
      <c r="AZ455" s="160">
        <f t="shared" ref="AZ455:AZ458" si="5323">AY455+30</f>
        <v>45961</v>
      </c>
      <c r="BA455" s="164">
        <f t="shared" ref="BA455:BA458" si="5324">IFERROR(IF(($R455-AZ455)&gt;=0,0,IF(($S455-AY455)&lt;0,0,IF(AND(($S455-AZ455)&gt;0,(AY455-$R455)&gt;0),$V455/365*(AZ455-AY455+1),IF(AND(($S455-AZ455)&lt;=0,(AY455-$R455)&gt;0),$V455/365*($S455-AY455+1),$V455/365*(AZ455-$R455+1))))),0)</f>
        <v>0</v>
      </c>
      <c r="BB455" s="160">
        <f t="shared" ref="BB455:BB458" si="5325">AZ455+1</f>
        <v>45962</v>
      </c>
      <c r="BC455" s="160">
        <f t="shared" ref="BC455:BC458" si="5326">BB455+29</f>
        <v>45991</v>
      </c>
      <c r="BD455" s="164">
        <f t="shared" ref="BD455:BD458" si="5327">IFERROR(IF(($R455-BC455)&gt;=0,0,IF(($S455-BB455)&lt;0,0,IF(AND(($S455-BC455)&gt;0,(BB455-$R455)&gt;0),$V455/365*(BC455-BB455+1),IF(AND(($S455-BC455)&lt;=0,(BB455-$R455)&gt;0),$V455/365*($S455-BB455+1),$V455/365*(BC455-$R455+1))))),0)</f>
        <v>0</v>
      </c>
      <c r="BE455" s="160">
        <f t="shared" ref="BE455:BE458" si="5328">BC455+1</f>
        <v>45992</v>
      </c>
      <c r="BF455" s="160">
        <f t="shared" ref="BF455:BF458" si="5329">BE455+30</f>
        <v>46022</v>
      </c>
      <c r="BG455" s="164">
        <f t="shared" ref="BG455:BG458" si="5330">IFERROR(IF(($R455-BF455)&gt;=0,0,IF(($S455-BE455)&lt;0,0,IF(AND(($S455-BF455)&gt;0,(BE455-$R455)&gt;0),$V455/365*(BF455-BE455+1),IF(AND(($S455-BF455)&lt;=0,(BE455-$R455)&gt;0),$V455/365*($S455-BE455+1),$V455/365*(BF455-$R455+1))))),0)</f>
        <v>0</v>
      </c>
      <c r="BH455" s="160">
        <v>46023</v>
      </c>
      <c r="BI455" s="160">
        <f t="shared" ref="BI455:BI458" si="5331">BH455+30</f>
        <v>46053</v>
      </c>
      <c r="BJ455" s="164">
        <f t="shared" ref="BJ455:BJ458" si="5332">IFERROR(IF(($R455-BI455)&gt;=0,0,IF(($S455-BH455)&lt;0,0,IF(AND(($S455-BI455)&gt;0,(BH455-$R455)&gt;0),$V455/365*(BI455-BH455+1),IF(AND(($S455-BI455)&lt;=0,(BH455-$R455)&gt;0),$V455/365*($S455-BH455+1),$V455/365*(BI455-$R455+1))))),0)</f>
        <v>0</v>
      </c>
      <c r="BK455" s="160">
        <f t="shared" ref="BK455:BK458" si="5333">BI455+1</f>
        <v>46054</v>
      </c>
      <c r="BL455" s="160">
        <f t="shared" ref="BL455:BL458" si="5334">BK455+27</f>
        <v>46081</v>
      </c>
      <c r="BM455" s="164">
        <f t="shared" ref="BM455:BM458" si="5335">IFERROR(IF(($R455-BL455)&gt;=0,0,IF(($S455-BK455)&lt;0,0,IF(AND(($S455-BL455)&gt;0,(BK455-$R455)&gt;0),$V455/365*(BL455-BK455+1),IF(AND(($S455-BL455)&lt;=0,(BK455-$R455)&gt;0),$V455/365*($S455-BK455+1),$V455/365*(BL455-$R455+1))))),0)</f>
        <v>0</v>
      </c>
      <c r="BN455" s="160">
        <f t="shared" ref="BN455:BN458" si="5336">BL455+1</f>
        <v>46082</v>
      </c>
      <c r="BO455" s="160">
        <f t="shared" ref="BO455:BO458" si="5337">BN455+30</f>
        <v>46112</v>
      </c>
      <c r="BP455" s="164">
        <f t="shared" ref="BP455:BP458" si="5338">IFERROR(IF(($R455-BO455)&gt;=0,0,IF(($S455-BN455)&lt;0,0,IF(AND(($S455-BO455)&gt;0,(BN455-$R455)&gt;0),$V455/365*(BO455-BN455+1),IF(AND(($S455-BO455)&lt;=0,(BN455-$R455)&gt;0),$V455/365*($S455-BN455+1),$V455/365*(BO455-$R455+1))))),0)</f>
        <v>0</v>
      </c>
      <c r="BQ455" s="160">
        <f t="shared" ref="BQ455:BQ458" si="5339">BO455+1</f>
        <v>46113</v>
      </c>
      <c r="BR455" s="160">
        <f t="shared" ref="BR455:BR458" si="5340">BQ455+29</f>
        <v>46142</v>
      </c>
      <c r="BS455" s="164">
        <f t="shared" ref="BS455:BS458" si="5341">IFERROR(IF(($R455-BR455)&gt;=0,0,IF(($S455-BQ455)&lt;0,0,IF(AND(($S455-BR455)&gt;0,(BQ455-$R455)&gt;0),$V455/365*(BR455-BQ455+1),IF(AND(($S455-BR455)&lt;=0,(BQ455-$R455)&gt;0),$V455/365*($S455-BQ455+1),$V455/365*(BR455-$R455+1))))),0)</f>
        <v>0</v>
      </c>
      <c r="BT455" s="160">
        <f t="shared" ref="BT455:BT458" si="5342">BR455+1</f>
        <v>46143</v>
      </c>
      <c r="BU455" s="160">
        <f t="shared" ref="BU455:BU458" si="5343">BT455+30</f>
        <v>46173</v>
      </c>
      <c r="BV455" s="164">
        <f t="shared" ref="BV455:BV458" si="5344">IFERROR(IF(($R455-BU455)&gt;=0,0,IF(($S455-BT455)&lt;0,0,IF(AND(($S455-BU455)&gt;0,(BT455-$R455)&gt;0),$V455/365*(BU455-BT455+1),IF(AND(($S455-BU455)&lt;=0,(BT455-$R455)&gt;0),$V455/365*($S455-BT455+1),$V455/365*(BU455-$R455+1))))),0)</f>
        <v>0</v>
      </c>
      <c r="BW455" s="160">
        <f t="shared" ref="BW455:BW458" si="5345">BU455+1</f>
        <v>46174</v>
      </c>
      <c r="BX455" s="160">
        <f t="shared" ref="BX455:BX458" si="5346">BW455+29</f>
        <v>46203</v>
      </c>
      <c r="BY455" s="164">
        <f t="shared" ref="BY455:BY458" si="5347">IFERROR(IF(($R455-BX455)&gt;=0,0,IF(($S455-BW455)&lt;0,0,IF(AND(($S455-BX455)&gt;0,(BW455-$R455)&gt;0),$V455/365*(BX455-BW455+1),IF(AND(($S455-BX455)&lt;=0,(BW455-$R455)&gt;0),$V455/365*($S455-BW455+1),$V455/365*(BX455-$R455+1))))),0)</f>
        <v>0</v>
      </c>
      <c r="BZ455" s="160">
        <f t="shared" ref="BZ455:BZ458" si="5348">BX455+1</f>
        <v>46204</v>
      </c>
      <c r="CA455" s="160">
        <f t="shared" ref="CA455:CA458" si="5349">BZ455+30</f>
        <v>46234</v>
      </c>
      <c r="CB455" s="164">
        <f t="shared" ref="CB455:CB458" si="5350">IFERROR(IF(($R455-CA455)&gt;=0,0,IF(($S455-BZ455)&lt;0,0,IF(AND(($S455-CA455)&gt;0,(BZ455-$R455)&gt;0),$V455/365*(CA455-BZ455+1),IF(AND(($S455-CA455)&lt;=0,(BZ455-$R455)&gt;0),$V455/365*($S455-BZ455+1),$V455/365*(CA455-$R455+1))))),0)</f>
        <v>0</v>
      </c>
      <c r="CC455" s="160">
        <f t="shared" ref="CC455:CC458" si="5351">CA455+1</f>
        <v>46235</v>
      </c>
      <c r="CD455" s="160">
        <f t="shared" ref="CD455:CD458" si="5352">CC455+30</f>
        <v>46265</v>
      </c>
      <c r="CE455" s="164">
        <f t="shared" ref="CE455:CE458" si="5353">IFERROR(IF(($R455-CD455)&gt;=0,0,IF(($S455-CC455)&lt;0,0,IF(AND(($S455-CD455)&gt;0,(CC455-$R455)&gt;0),$V455/365*(CD455-CC455+1),IF(AND(($S455-CD455)&lt;=0,(CC455-$R455)&gt;0),$V455/365*($S455-CC455+1),$V455/365*(CD455-$R455+1))))),0)</f>
        <v>0</v>
      </c>
      <c r="CF455" s="160">
        <f t="shared" ref="CF455:CF458" si="5354">CD455+1</f>
        <v>46266</v>
      </c>
      <c r="CG455" s="160">
        <f t="shared" ref="CG455:CG458" si="5355">CF455+29</f>
        <v>46295</v>
      </c>
      <c r="CH455" s="164">
        <f t="shared" ref="CH455:CH458" si="5356">IFERROR(IF(($R455-CG455)&gt;=0,0,IF(($S455-CF455)&lt;0,0,IF(AND(($S455-CG455)&gt;0,(CF455-$R455)&gt;0),$V455/365*(CG455-CF455+1),IF(AND(($S455-CG455)&lt;=0,(CF455-$R455)&gt;0),$V455/365*($S455-CF455+1),$V455/365*(CG455-$R455+1))))),0)</f>
        <v>0</v>
      </c>
      <c r="CI455" s="160">
        <f t="shared" ref="CI455:CI458" si="5357">CG455+1</f>
        <v>46296</v>
      </c>
      <c r="CJ455" s="160">
        <f t="shared" ref="CJ455:CJ458" si="5358">CI455+30</f>
        <v>46326</v>
      </c>
      <c r="CK455" s="164">
        <f t="shared" ref="CK455:CK458" si="5359">IFERROR(IF(($R455-CJ455)&gt;=0,0,IF(($S455-CI455)&lt;0,0,IF(AND(($S455-CJ455)&gt;0,(CI455-$R455)&gt;0),$V455/365*(CJ455-CI455+1),IF(AND(($S455-CJ455)&lt;=0,(CI455-$R455)&gt;0),$V455/365*($S455-CI455+1),$V455/365*(CJ455-$R455+1))))),0)</f>
        <v>0</v>
      </c>
      <c r="CL455" s="160">
        <f t="shared" ref="CL455:CL458" si="5360">CJ455+1</f>
        <v>46327</v>
      </c>
      <c r="CM455" s="160">
        <f t="shared" ref="CM455:CM458" si="5361">CL455+29</f>
        <v>46356</v>
      </c>
      <c r="CN455" s="164">
        <f t="shared" ref="CN455:CN458" si="5362">IFERROR(IF(($R455-CM455)&gt;=0,0,IF(($S455-CL455)&lt;0,0,IF(AND(($S455-CM455)&gt;0,(CL455-$R455)&gt;0),$V455/365*(CM455-CL455+1),IF(AND(($S455-CM455)&lt;=0,(CL455-$R455)&gt;0),$V455/365*($S455-CL455+1),$V455/365*(CM455-$R455+1))))),0)</f>
        <v>0</v>
      </c>
      <c r="CO455" s="160">
        <f t="shared" ref="CO455:CO458" si="5363">CM455+1</f>
        <v>46357</v>
      </c>
      <c r="CP455" s="160">
        <f t="shared" ref="CP455:CP458" si="5364">CO455+30</f>
        <v>46387</v>
      </c>
      <c r="CQ455" s="164">
        <f t="shared" ref="CQ455:CQ458" si="5365">IFERROR(IF(($R455-CP455)&gt;=0,0,IF(($S455-CO455)&lt;0,0,IF(AND(($S455-CP455)&gt;0,(CO455-$R455)&gt;0),$V455/365*(CP455-CO455+1),IF(AND(($S455-CP455)&lt;=0,(CO455-$R455)&gt;0),$V455/365*($S455-CO455+1),$V455/365*(CP455-$R455+1))))),0)</f>
        <v>0</v>
      </c>
    </row>
    <row r="456" s="86" customFormat="1" ht="24" customHeight="1" outlineLevel="3" spans="1:95">
      <c r="A456" s="125"/>
      <c r="B456" s="126"/>
      <c r="C456" s="127"/>
      <c r="D456" s="125"/>
      <c r="E456" s="126"/>
      <c r="F456" s="126"/>
      <c r="G456" s="126"/>
      <c r="H456" s="128"/>
      <c r="I456" s="128"/>
      <c r="J456" s="128">
        <f>Z456+AC456+AF456+AI456+AL456+AO456+AR456+AU456+AX456+BA456+BD456+BG456</f>
        <v>0</v>
      </c>
      <c r="K456" s="128">
        <f t="shared" ref="K456:K458" si="5366">K455+1</f>
        <v>2</v>
      </c>
      <c r="L456" s="153"/>
      <c r="M456" s="154">
        <f>IFERROR(VLOOKUP($L456,'2-2 引出数据_合同数据仓库'!$B$2:$BP$10000,3,FALSE),0)</f>
        <v>0</v>
      </c>
      <c r="N456" s="128"/>
      <c r="O456" s="154">
        <f>IFERROR(VLOOKUP((LEFT(VLOOKUP($L456,'2-2 引出数据_合同数据仓库'!$B$2:$BP$10000,64,FALSE),15)&amp;(RIGHT(VLOOKUP($L456,'2-2 引出数据_合同数据仓库'!$B$2:$BP$10000,64,FALSE),4)+1)),'2-2 引出数据_合同数据仓库'!$B$2:$BP$10000,3,FALSE),0)</f>
        <v>0</v>
      </c>
      <c r="P456" s="128"/>
      <c r="Q456" s="128">
        <f>IFERROR(VLOOKUP($L456,'2-2 引出数据_合同数据仓库'!$B$2:$BP$10000,28,FALSE),0)</f>
        <v>0</v>
      </c>
      <c r="R456" s="128">
        <f>IFERROR(VLOOKUP($L456,'2-2 引出数据_合同数据仓库'!$B$2:$BP$10000,29,FALSE),0)</f>
        <v>0</v>
      </c>
      <c r="S456" s="128">
        <f>IFERROR(VLOOKUP($L456,'2-2 引出数据_合同数据仓库'!$B$2:$BP$10000,4,FALSE),0)</f>
        <v>0</v>
      </c>
      <c r="T456" s="128"/>
      <c r="U456" s="128">
        <f>IFERROR(VLOOKUP($L456,'2-2 引出数据_合同数据仓库'!$B$2:$BP$10000,15,FALSE),0)</f>
        <v>0</v>
      </c>
      <c r="V456" s="128">
        <f t="shared" si="5295"/>
        <v>0</v>
      </c>
      <c r="W456" s="128"/>
      <c r="X456" s="160">
        <v>45658</v>
      </c>
      <c r="Y456" s="160">
        <f t="shared" si="5296"/>
        <v>45688</v>
      </c>
      <c r="Z456" s="164">
        <f t="shared" si="5297"/>
        <v>0</v>
      </c>
      <c r="AA456" s="160">
        <f t="shared" si="5298"/>
        <v>45689</v>
      </c>
      <c r="AB456" s="160">
        <f t="shared" si="5299"/>
        <v>45716</v>
      </c>
      <c r="AC456" s="164">
        <f t="shared" si="5300"/>
        <v>0</v>
      </c>
      <c r="AD456" s="160">
        <f t="shared" si="5301"/>
        <v>45717</v>
      </c>
      <c r="AE456" s="160">
        <f t="shared" si="5302"/>
        <v>45747</v>
      </c>
      <c r="AF456" s="164">
        <f t="shared" si="5303"/>
        <v>0</v>
      </c>
      <c r="AG456" s="160">
        <f t="shared" si="5304"/>
        <v>45748</v>
      </c>
      <c r="AH456" s="160">
        <f t="shared" si="5305"/>
        <v>45777</v>
      </c>
      <c r="AI456" s="164">
        <f t="shared" si="5306"/>
        <v>0</v>
      </c>
      <c r="AJ456" s="160">
        <f t="shared" si="5307"/>
        <v>45778</v>
      </c>
      <c r="AK456" s="160">
        <f t="shared" si="5308"/>
        <v>45808</v>
      </c>
      <c r="AL456" s="164">
        <f t="shared" si="5309"/>
        <v>0</v>
      </c>
      <c r="AM456" s="160">
        <f t="shared" si="5310"/>
        <v>45809</v>
      </c>
      <c r="AN456" s="160">
        <f t="shared" si="5311"/>
        <v>45838</v>
      </c>
      <c r="AO456" s="164">
        <f t="shared" si="5312"/>
        <v>0</v>
      </c>
      <c r="AP456" s="160">
        <f t="shared" si="5313"/>
        <v>45839</v>
      </c>
      <c r="AQ456" s="160">
        <f t="shared" si="5314"/>
        <v>45869</v>
      </c>
      <c r="AR456" s="164">
        <f t="shared" si="5315"/>
        <v>0</v>
      </c>
      <c r="AS456" s="160">
        <f t="shared" si="5316"/>
        <v>45870</v>
      </c>
      <c r="AT456" s="160">
        <f t="shared" si="5317"/>
        <v>45900</v>
      </c>
      <c r="AU456" s="164">
        <f t="shared" si="5318"/>
        <v>0</v>
      </c>
      <c r="AV456" s="160">
        <f t="shared" si="5319"/>
        <v>45901</v>
      </c>
      <c r="AW456" s="160">
        <f t="shared" si="5320"/>
        <v>45930</v>
      </c>
      <c r="AX456" s="164">
        <f t="shared" si="5321"/>
        <v>0</v>
      </c>
      <c r="AY456" s="160">
        <f t="shared" si="5322"/>
        <v>45931</v>
      </c>
      <c r="AZ456" s="160">
        <f t="shared" si="5323"/>
        <v>45961</v>
      </c>
      <c r="BA456" s="164">
        <f t="shared" si="5324"/>
        <v>0</v>
      </c>
      <c r="BB456" s="160">
        <f t="shared" si="5325"/>
        <v>45962</v>
      </c>
      <c r="BC456" s="160">
        <f t="shared" si="5326"/>
        <v>45991</v>
      </c>
      <c r="BD456" s="164">
        <f t="shared" si="5327"/>
        <v>0</v>
      </c>
      <c r="BE456" s="160">
        <f t="shared" si="5328"/>
        <v>45992</v>
      </c>
      <c r="BF456" s="160">
        <f t="shared" si="5329"/>
        <v>46022</v>
      </c>
      <c r="BG456" s="164">
        <f t="shared" si="5330"/>
        <v>0</v>
      </c>
      <c r="BH456" s="160">
        <v>46023</v>
      </c>
      <c r="BI456" s="160">
        <f t="shared" si="5331"/>
        <v>46053</v>
      </c>
      <c r="BJ456" s="164">
        <f t="shared" si="5332"/>
        <v>0</v>
      </c>
      <c r="BK456" s="160">
        <f t="shared" si="5333"/>
        <v>46054</v>
      </c>
      <c r="BL456" s="160">
        <f t="shared" si="5334"/>
        <v>46081</v>
      </c>
      <c r="BM456" s="164">
        <f t="shared" si="5335"/>
        <v>0</v>
      </c>
      <c r="BN456" s="160">
        <f t="shared" si="5336"/>
        <v>46082</v>
      </c>
      <c r="BO456" s="160">
        <f t="shared" si="5337"/>
        <v>46112</v>
      </c>
      <c r="BP456" s="164">
        <f t="shared" si="5338"/>
        <v>0</v>
      </c>
      <c r="BQ456" s="160">
        <f t="shared" si="5339"/>
        <v>46113</v>
      </c>
      <c r="BR456" s="160">
        <f t="shared" si="5340"/>
        <v>46142</v>
      </c>
      <c r="BS456" s="164">
        <f t="shared" si="5341"/>
        <v>0</v>
      </c>
      <c r="BT456" s="160">
        <f t="shared" si="5342"/>
        <v>46143</v>
      </c>
      <c r="BU456" s="160">
        <f t="shared" si="5343"/>
        <v>46173</v>
      </c>
      <c r="BV456" s="164">
        <f t="shared" si="5344"/>
        <v>0</v>
      </c>
      <c r="BW456" s="160">
        <f t="shared" si="5345"/>
        <v>46174</v>
      </c>
      <c r="BX456" s="160">
        <f t="shared" si="5346"/>
        <v>46203</v>
      </c>
      <c r="BY456" s="164">
        <f t="shared" si="5347"/>
        <v>0</v>
      </c>
      <c r="BZ456" s="160">
        <f t="shared" si="5348"/>
        <v>46204</v>
      </c>
      <c r="CA456" s="160">
        <f t="shared" si="5349"/>
        <v>46234</v>
      </c>
      <c r="CB456" s="164">
        <f t="shared" si="5350"/>
        <v>0</v>
      </c>
      <c r="CC456" s="160">
        <f t="shared" si="5351"/>
        <v>46235</v>
      </c>
      <c r="CD456" s="160">
        <f t="shared" si="5352"/>
        <v>46265</v>
      </c>
      <c r="CE456" s="164">
        <f t="shared" si="5353"/>
        <v>0</v>
      </c>
      <c r="CF456" s="160">
        <f t="shared" si="5354"/>
        <v>46266</v>
      </c>
      <c r="CG456" s="160">
        <f t="shared" si="5355"/>
        <v>46295</v>
      </c>
      <c r="CH456" s="164">
        <f t="shared" si="5356"/>
        <v>0</v>
      </c>
      <c r="CI456" s="160">
        <f t="shared" si="5357"/>
        <v>46296</v>
      </c>
      <c r="CJ456" s="160">
        <f t="shared" si="5358"/>
        <v>46326</v>
      </c>
      <c r="CK456" s="164">
        <f t="shared" si="5359"/>
        <v>0</v>
      </c>
      <c r="CL456" s="160">
        <f t="shared" si="5360"/>
        <v>46327</v>
      </c>
      <c r="CM456" s="160">
        <f t="shared" si="5361"/>
        <v>46356</v>
      </c>
      <c r="CN456" s="164">
        <f t="shared" si="5362"/>
        <v>0</v>
      </c>
      <c r="CO456" s="160">
        <f t="shared" si="5363"/>
        <v>46357</v>
      </c>
      <c r="CP456" s="160">
        <f t="shared" si="5364"/>
        <v>46387</v>
      </c>
      <c r="CQ456" s="164">
        <f t="shared" si="5365"/>
        <v>0</v>
      </c>
    </row>
    <row r="457" s="86" customFormat="1" ht="24" customHeight="1" outlineLevel="3" spans="1:95">
      <c r="A457" s="125"/>
      <c r="B457" s="126"/>
      <c r="C457" s="127"/>
      <c r="D457" s="125"/>
      <c r="E457" s="126"/>
      <c r="F457" s="126"/>
      <c r="G457" s="126"/>
      <c r="H457" s="128"/>
      <c r="I457" s="128"/>
      <c r="J457" s="128">
        <f t="shared" ref="J457:J522" si="5367">Z457+AC457+AF457+AI457+AL457+AO457+AR457+AU457+AX457+BA457+BD457+BG457</f>
        <v>0</v>
      </c>
      <c r="K457" s="128">
        <f t="shared" si="5366"/>
        <v>3</v>
      </c>
      <c r="L457" s="153"/>
      <c r="M457" s="154">
        <f>IFERROR(VLOOKUP($L457,'2-2 引出数据_合同数据仓库'!$B$2:$BP$10000,3,FALSE),0)</f>
        <v>0</v>
      </c>
      <c r="N457" s="128"/>
      <c r="O457" s="154">
        <f>IFERROR(VLOOKUP((LEFT(VLOOKUP($L457,'2-2 引出数据_合同数据仓库'!$B$2:$BP$10000,64,FALSE),15)&amp;(RIGHT(VLOOKUP($L457,'2-2 引出数据_合同数据仓库'!$B$2:$BP$10000,64,FALSE),4)+1)),'2-2 引出数据_合同数据仓库'!$B$2:$BP$10000,3,FALSE),0)</f>
        <v>0</v>
      </c>
      <c r="P457" s="128"/>
      <c r="Q457" s="128">
        <f>IFERROR(VLOOKUP($L457,'2-2 引出数据_合同数据仓库'!$B$2:$BP$10000,28,FALSE),0)</f>
        <v>0</v>
      </c>
      <c r="R457" s="128">
        <f>IFERROR(VLOOKUP($L457,'2-2 引出数据_合同数据仓库'!$B$2:$BP$10000,29,FALSE),0)</f>
        <v>0</v>
      </c>
      <c r="S457" s="128">
        <f>IFERROR(VLOOKUP($L457,'2-2 引出数据_合同数据仓库'!$B$2:$BP$10000,4,FALSE),0)</f>
        <v>0</v>
      </c>
      <c r="T457" s="128"/>
      <c r="U457" s="128">
        <f>IFERROR(VLOOKUP($L457,'2-2 引出数据_合同数据仓库'!$B$2:$BP$10000,15,FALSE),0)</f>
        <v>0</v>
      </c>
      <c r="V457" s="128">
        <f t="shared" si="5295"/>
        <v>0</v>
      </c>
      <c r="W457" s="128"/>
      <c r="X457" s="160">
        <v>45658</v>
      </c>
      <c r="Y457" s="160">
        <f t="shared" si="5296"/>
        <v>45688</v>
      </c>
      <c r="Z457" s="164">
        <f t="shared" si="5297"/>
        <v>0</v>
      </c>
      <c r="AA457" s="160">
        <f t="shared" si="5298"/>
        <v>45689</v>
      </c>
      <c r="AB457" s="160">
        <f t="shared" si="5299"/>
        <v>45716</v>
      </c>
      <c r="AC457" s="164">
        <f t="shared" si="5300"/>
        <v>0</v>
      </c>
      <c r="AD457" s="160">
        <f t="shared" si="5301"/>
        <v>45717</v>
      </c>
      <c r="AE457" s="160">
        <f t="shared" si="5302"/>
        <v>45747</v>
      </c>
      <c r="AF457" s="164">
        <f t="shared" si="5303"/>
        <v>0</v>
      </c>
      <c r="AG457" s="160">
        <f t="shared" si="5304"/>
        <v>45748</v>
      </c>
      <c r="AH457" s="160">
        <f t="shared" si="5305"/>
        <v>45777</v>
      </c>
      <c r="AI457" s="164">
        <f t="shared" si="5306"/>
        <v>0</v>
      </c>
      <c r="AJ457" s="160">
        <f t="shared" si="5307"/>
        <v>45778</v>
      </c>
      <c r="AK457" s="160">
        <f t="shared" si="5308"/>
        <v>45808</v>
      </c>
      <c r="AL457" s="164">
        <f t="shared" si="5309"/>
        <v>0</v>
      </c>
      <c r="AM457" s="160">
        <f t="shared" si="5310"/>
        <v>45809</v>
      </c>
      <c r="AN457" s="160">
        <f t="shared" si="5311"/>
        <v>45838</v>
      </c>
      <c r="AO457" s="164">
        <f t="shared" si="5312"/>
        <v>0</v>
      </c>
      <c r="AP457" s="160">
        <f t="shared" si="5313"/>
        <v>45839</v>
      </c>
      <c r="AQ457" s="160">
        <f t="shared" si="5314"/>
        <v>45869</v>
      </c>
      <c r="AR457" s="164">
        <f t="shared" si="5315"/>
        <v>0</v>
      </c>
      <c r="AS457" s="160">
        <f t="shared" si="5316"/>
        <v>45870</v>
      </c>
      <c r="AT457" s="160">
        <f t="shared" si="5317"/>
        <v>45900</v>
      </c>
      <c r="AU457" s="164">
        <f t="shared" si="5318"/>
        <v>0</v>
      </c>
      <c r="AV457" s="160">
        <f t="shared" si="5319"/>
        <v>45901</v>
      </c>
      <c r="AW457" s="160">
        <f t="shared" si="5320"/>
        <v>45930</v>
      </c>
      <c r="AX457" s="164">
        <f t="shared" si="5321"/>
        <v>0</v>
      </c>
      <c r="AY457" s="160">
        <f t="shared" si="5322"/>
        <v>45931</v>
      </c>
      <c r="AZ457" s="160">
        <f t="shared" si="5323"/>
        <v>45961</v>
      </c>
      <c r="BA457" s="164">
        <f t="shared" si="5324"/>
        <v>0</v>
      </c>
      <c r="BB457" s="160">
        <f t="shared" si="5325"/>
        <v>45962</v>
      </c>
      <c r="BC457" s="160">
        <f t="shared" si="5326"/>
        <v>45991</v>
      </c>
      <c r="BD457" s="164">
        <f t="shared" si="5327"/>
        <v>0</v>
      </c>
      <c r="BE457" s="160">
        <f t="shared" si="5328"/>
        <v>45992</v>
      </c>
      <c r="BF457" s="160">
        <f t="shared" si="5329"/>
        <v>46022</v>
      </c>
      <c r="BG457" s="164">
        <f t="shared" si="5330"/>
        <v>0</v>
      </c>
      <c r="BH457" s="160">
        <v>46023</v>
      </c>
      <c r="BI457" s="160">
        <f t="shared" si="5331"/>
        <v>46053</v>
      </c>
      <c r="BJ457" s="164">
        <f t="shared" si="5332"/>
        <v>0</v>
      </c>
      <c r="BK457" s="160">
        <f t="shared" si="5333"/>
        <v>46054</v>
      </c>
      <c r="BL457" s="160">
        <f t="shared" si="5334"/>
        <v>46081</v>
      </c>
      <c r="BM457" s="164">
        <f t="shared" si="5335"/>
        <v>0</v>
      </c>
      <c r="BN457" s="160">
        <f t="shared" si="5336"/>
        <v>46082</v>
      </c>
      <c r="BO457" s="160">
        <f t="shared" si="5337"/>
        <v>46112</v>
      </c>
      <c r="BP457" s="164">
        <f t="shared" si="5338"/>
        <v>0</v>
      </c>
      <c r="BQ457" s="160">
        <f t="shared" si="5339"/>
        <v>46113</v>
      </c>
      <c r="BR457" s="160">
        <f t="shared" si="5340"/>
        <v>46142</v>
      </c>
      <c r="BS457" s="164">
        <f t="shared" si="5341"/>
        <v>0</v>
      </c>
      <c r="BT457" s="160">
        <f t="shared" si="5342"/>
        <v>46143</v>
      </c>
      <c r="BU457" s="160">
        <f t="shared" si="5343"/>
        <v>46173</v>
      </c>
      <c r="BV457" s="164">
        <f t="shared" si="5344"/>
        <v>0</v>
      </c>
      <c r="BW457" s="160">
        <f t="shared" si="5345"/>
        <v>46174</v>
      </c>
      <c r="BX457" s="160">
        <f t="shared" si="5346"/>
        <v>46203</v>
      </c>
      <c r="BY457" s="164">
        <f t="shared" si="5347"/>
        <v>0</v>
      </c>
      <c r="BZ457" s="160">
        <f t="shared" si="5348"/>
        <v>46204</v>
      </c>
      <c r="CA457" s="160">
        <f t="shared" si="5349"/>
        <v>46234</v>
      </c>
      <c r="CB457" s="164">
        <f t="shared" si="5350"/>
        <v>0</v>
      </c>
      <c r="CC457" s="160">
        <f t="shared" si="5351"/>
        <v>46235</v>
      </c>
      <c r="CD457" s="160">
        <f t="shared" si="5352"/>
        <v>46265</v>
      </c>
      <c r="CE457" s="164">
        <f t="shared" si="5353"/>
        <v>0</v>
      </c>
      <c r="CF457" s="160">
        <f t="shared" si="5354"/>
        <v>46266</v>
      </c>
      <c r="CG457" s="160">
        <f t="shared" si="5355"/>
        <v>46295</v>
      </c>
      <c r="CH457" s="164">
        <f t="shared" si="5356"/>
        <v>0</v>
      </c>
      <c r="CI457" s="160">
        <f t="shared" si="5357"/>
        <v>46296</v>
      </c>
      <c r="CJ457" s="160">
        <f t="shared" si="5358"/>
        <v>46326</v>
      </c>
      <c r="CK457" s="164">
        <f t="shared" si="5359"/>
        <v>0</v>
      </c>
      <c r="CL457" s="160">
        <f t="shared" si="5360"/>
        <v>46327</v>
      </c>
      <c r="CM457" s="160">
        <f t="shared" si="5361"/>
        <v>46356</v>
      </c>
      <c r="CN457" s="164">
        <f t="shared" si="5362"/>
        <v>0</v>
      </c>
      <c r="CO457" s="160">
        <f t="shared" si="5363"/>
        <v>46357</v>
      </c>
      <c r="CP457" s="160">
        <f t="shared" si="5364"/>
        <v>46387</v>
      </c>
      <c r="CQ457" s="164">
        <f t="shared" si="5365"/>
        <v>0</v>
      </c>
    </row>
    <row r="458" s="86" customFormat="1" ht="24" customHeight="1" outlineLevel="3" spans="1:95">
      <c r="A458" s="125"/>
      <c r="B458" s="126"/>
      <c r="C458" s="127"/>
      <c r="D458" s="125"/>
      <c r="E458" s="126"/>
      <c r="F458" s="126"/>
      <c r="G458" s="126"/>
      <c r="H458" s="128"/>
      <c r="I458" s="128"/>
      <c r="J458" s="128">
        <f t="shared" si="5367"/>
        <v>0</v>
      </c>
      <c r="K458" s="128">
        <f t="shared" si="5366"/>
        <v>4</v>
      </c>
      <c r="L458" s="153"/>
      <c r="M458" s="154">
        <f>IFERROR(VLOOKUP($L458,'2-2 引出数据_合同数据仓库'!$B$2:$BP$10000,3,FALSE),0)</f>
        <v>0</v>
      </c>
      <c r="N458" s="128"/>
      <c r="O458" s="154">
        <f>IFERROR(VLOOKUP((LEFT(VLOOKUP($L458,'2-2 引出数据_合同数据仓库'!$B$2:$BP$10000,64,FALSE),15)&amp;(RIGHT(VLOOKUP($L458,'2-2 引出数据_合同数据仓库'!$B$2:$BP$10000,64,FALSE),4)+1)),'2-2 引出数据_合同数据仓库'!$B$2:$BP$10000,3,FALSE),0)</f>
        <v>0</v>
      </c>
      <c r="P458" s="128"/>
      <c r="Q458" s="128">
        <f>IFERROR(VLOOKUP($L458,'2-2 引出数据_合同数据仓库'!$B$2:$BP$10000,28,FALSE),0)</f>
        <v>0</v>
      </c>
      <c r="R458" s="128">
        <f>IFERROR(VLOOKUP($L458,'2-2 引出数据_合同数据仓库'!$B$2:$BP$10000,29,FALSE),0)</f>
        <v>0</v>
      </c>
      <c r="S458" s="128">
        <f>IFERROR(VLOOKUP($L458,'2-2 引出数据_合同数据仓库'!$B$2:$BP$10000,4,FALSE),0)</f>
        <v>0</v>
      </c>
      <c r="T458" s="128"/>
      <c r="U458" s="128">
        <f>IFERROR(VLOOKUP($L458,'2-2 引出数据_合同数据仓库'!$B$2:$BP$10000,15,FALSE),0)</f>
        <v>0</v>
      </c>
      <c r="V458" s="128">
        <f t="shared" si="5295"/>
        <v>0</v>
      </c>
      <c r="W458" s="128"/>
      <c r="X458" s="160">
        <v>45658</v>
      </c>
      <c r="Y458" s="160">
        <f t="shared" si="5296"/>
        <v>45688</v>
      </c>
      <c r="Z458" s="164">
        <f t="shared" si="5297"/>
        <v>0</v>
      </c>
      <c r="AA458" s="160">
        <f t="shared" si="5298"/>
        <v>45689</v>
      </c>
      <c r="AB458" s="160">
        <f t="shared" si="5299"/>
        <v>45716</v>
      </c>
      <c r="AC458" s="164">
        <f t="shared" si="5300"/>
        <v>0</v>
      </c>
      <c r="AD458" s="160">
        <f t="shared" si="5301"/>
        <v>45717</v>
      </c>
      <c r="AE458" s="160">
        <f t="shared" si="5302"/>
        <v>45747</v>
      </c>
      <c r="AF458" s="164">
        <f t="shared" si="5303"/>
        <v>0</v>
      </c>
      <c r="AG458" s="160">
        <f t="shared" si="5304"/>
        <v>45748</v>
      </c>
      <c r="AH458" s="160">
        <f t="shared" si="5305"/>
        <v>45777</v>
      </c>
      <c r="AI458" s="164">
        <f t="shared" si="5306"/>
        <v>0</v>
      </c>
      <c r="AJ458" s="160">
        <f t="shared" si="5307"/>
        <v>45778</v>
      </c>
      <c r="AK458" s="160">
        <f t="shared" si="5308"/>
        <v>45808</v>
      </c>
      <c r="AL458" s="164">
        <f t="shared" si="5309"/>
        <v>0</v>
      </c>
      <c r="AM458" s="160">
        <f t="shared" si="5310"/>
        <v>45809</v>
      </c>
      <c r="AN458" s="160">
        <f t="shared" si="5311"/>
        <v>45838</v>
      </c>
      <c r="AO458" s="164">
        <f t="shared" si="5312"/>
        <v>0</v>
      </c>
      <c r="AP458" s="160">
        <f t="shared" si="5313"/>
        <v>45839</v>
      </c>
      <c r="AQ458" s="160">
        <f t="shared" si="5314"/>
        <v>45869</v>
      </c>
      <c r="AR458" s="164">
        <f t="shared" si="5315"/>
        <v>0</v>
      </c>
      <c r="AS458" s="160">
        <f t="shared" si="5316"/>
        <v>45870</v>
      </c>
      <c r="AT458" s="160">
        <f t="shared" si="5317"/>
        <v>45900</v>
      </c>
      <c r="AU458" s="164">
        <f t="shared" si="5318"/>
        <v>0</v>
      </c>
      <c r="AV458" s="160">
        <f t="shared" si="5319"/>
        <v>45901</v>
      </c>
      <c r="AW458" s="160">
        <f t="shared" si="5320"/>
        <v>45930</v>
      </c>
      <c r="AX458" s="164">
        <f t="shared" si="5321"/>
        <v>0</v>
      </c>
      <c r="AY458" s="160">
        <f t="shared" si="5322"/>
        <v>45931</v>
      </c>
      <c r="AZ458" s="160">
        <f t="shared" si="5323"/>
        <v>45961</v>
      </c>
      <c r="BA458" s="164">
        <f t="shared" si="5324"/>
        <v>0</v>
      </c>
      <c r="BB458" s="160">
        <f t="shared" si="5325"/>
        <v>45962</v>
      </c>
      <c r="BC458" s="160">
        <f t="shared" si="5326"/>
        <v>45991</v>
      </c>
      <c r="BD458" s="164">
        <f t="shared" si="5327"/>
        <v>0</v>
      </c>
      <c r="BE458" s="160">
        <f t="shared" si="5328"/>
        <v>45992</v>
      </c>
      <c r="BF458" s="160">
        <f t="shared" si="5329"/>
        <v>46022</v>
      </c>
      <c r="BG458" s="164">
        <f t="shared" si="5330"/>
        <v>0</v>
      </c>
      <c r="BH458" s="160">
        <v>46023</v>
      </c>
      <c r="BI458" s="160">
        <f t="shared" si="5331"/>
        <v>46053</v>
      </c>
      <c r="BJ458" s="164">
        <f t="shared" si="5332"/>
        <v>0</v>
      </c>
      <c r="BK458" s="160">
        <f t="shared" si="5333"/>
        <v>46054</v>
      </c>
      <c r="BL458" s="160">
        <f t="shared" si="5334"/>
        <v>46081</v>
      </c>
      <c r="BM458" s="164">
        <f t="shared" si="5335"/>
        <v>0</v>
      </c>
      <c r="BN458" s="160">
        <f t="shared" si="5336"/>
        <v>46082</v>
      </c>
      <c r="BO458" s="160">
        <f t="shared" si="5337"/>
        <v>46112</v>
      </c>
      <c r="BP458" s="164">
        <f t="shared" si="5338"/>
        <v>0</v>
      </c>
      <c r="BQ458" s="160">
        <f t="shared" si="5339"/>
        <v>46113</v>
      </c>
      <c r="BR458" s="160">
        <f t="shared" si="5340"/>
        <v>46142</v>
      </c>
      <c r="BS458" s="164">
        <f t="shared" si="5341"/>
        <v>0</v>
      </c>
      <c r="BT458" s="160">
        <f t="shared" si="5342"/>
        <v>46143</v>
      </c>
      <c r="BU458" s="160">
        <f t="shared" si="5343"/>
        <v>46173</v>
      </c>
      <c r="BV458" s="164">
        <f t="shared" si="5344"/>
        <v>0</v>
      </c>
      <c r="BW458" s="160">
        <f t="shared" si="5345"/>
        <v>46174</v>
      </c>
      <c r="BX458" s="160">
        <f t="shared" si="5346"/>
        <v>46203</v>
      </c>
      <c r="BY458" s="164">
        <f t="shared" si="5347"/>
        <v>0</v>
      </c>
      <c r="BZ458" s="160">
        <f t="shared" si="5348"/>
        <v>46204</v>
      </c>
      <c r="CA458" s="160">
        <f t="shared" si="5349"/>
        <v>46234</v>
      </c>
      <c r="CB458" s="164">
        <f t="shared" si="5350"/>
        <v>0</v>
      </c>
      <c r="CC458" s="160">
        <f t="shared" si="5351"/>
        <v>46235</v>
      </c>
      <c r="CD458" s="160">
        <f t="shared" si="5352"/>
        <v>46265</v>
      </c>
      <c r="CE458" s="164">
        <f t="shared" si="5353"/>
        <v>0</v>
      </c>
      <c r="CF458" s="160">
        <f t="shared" si="5354"/>
        <v>46266</v>
      </c>
      <c r="CG458" s="160">
        <f t="shared" si="5355"/>
        <v>46295</v>
      </c>
      <c r="CH458" s="164">
        <f t="shared" si="5356"/>
        <v>0</v>
      </c>
      <c r="CI458" s="160">
        <f t="shared" si="5357"/>
        <v>46296</v>
      </c>
      <c r="CJ458" s="160">
        <f t="shared" si="5358"/>
        <v>46326</v>
      </c>
      <c r="CK458" s="164">
        <f t="shared" si="5359"/>
        <v>0</v>
      </c>
      <c r="CL458" s="160">
        <f t="shared" si="5360"/>
        <v>46327</v>
      </c>
      <c r="CM458" s="160">
        <f t="shared" si="5361"/>
        <v>46356</v>
      </c>
      <c r="CN458" s="164">
        <f t="shared" si="5362"/>
        <v>0</v>
      </c>
      <c r="CO458" s="160">
        <f t="shared" si="5363"/>
        <v>46357</v>
      </c>
      <c r="CP458" s="160">
        <f t="shared" si="5364"/>
        <v>46387</v>
      </c>
      <c r="CQ458" s="164">
        <f t="shared" si="5365"/>
        <v>0</v>
      </c>
    </row>
    <row r="459" s="86" customFormat="1" ht="24" customHeight="1" outlineLevel="4" spans="1:95">
      <c r="A459" s="129" t="s">
        <v>2806</v>
      </c>
      <c r="B459" s="130"/>
      <c r="C459" s="130"/>
      <c r="D459" s="130"/>
      <c r="E459" s="130"/>
      <c r="F459" s="130"/>
      <c r="G459" s="131"/>
      <c r="H459" s="132"/>
      <c r="I459" s="132"/>
      <c r="J459" s="132"/>
      <c r="K459" s="132"/>
      <c r="L459" s="155"/>
      <c r="M459" s="155"/>
      <c r="N459" s="132"/>
      <c r="O459" s="132"/>
      <c r="P459" s="132"/>
      <c r="Q459" s="132"/>
      <c r="R459" s="132"/>
      <c r="S459" s="132"/>
      <c r="T459" s="132"/>
      <c r="U459" s="132"/>
      <c r="V459" s="132"/>
      <c r="W459" s="132"/>
      <c r="X459" s="132"/>
      <c r="Y459" s="132"/>
      <c r="Z459" s="132"/>
      <c r="AA459" s="132"/>
      <c r="AB459" s="132"/>
      <c r="AC459" s="132"/>
      <c r="AD459" s="132"/>
      <c r="AE459" s="132"/>
      <c r="AF459" s="132"/>
      <c r="AG459" s="132"/>
      <c r="AH459" s="132"/>
      <c r="AI459" s="132"/>
      <c r="AJ459" s="132"/>
      <c r="AK459" s="132"/>
      <c r="AL459" s="132"/>
      <c r="AM459" s="132"/>
      <c r="AN459" s="132"/>
      <c r="AO459" s="132"/>
      <c r="AP459" s="132"/>
      <c r="AQ459" s="132"/>
      <c r="AR459" s="132"/>
      <c r="AS459" s="132"/>
      <c r="AT459" s="132"/>
      <c r="AU459" s="132"/>
      <c r="AV459" s="132"/>
      <c r="AW459" s="132"/>
      <c r="AX459" s="132"/>
      <c r="AY459" s="132"/>
      <c r="AZ459" s="132"/>
      <c r="BA459" s="132"/>
      <c r="BB459" s="132"/>
      <c r="BC459" s="132"/>
      <c r="BD459" s="132"/>
      <c r="BE459" s="132"/>
      <c r="BF459" s="132"/>
      <c r="BG459" s="132"/>
      <c r="BH459" s="132"/>
      <c r="BI459" s="132"/>
      <c r="BJ459" s="132"/>
      <c r="BK459" s="132"/>
      <c r="BL459" s="132"/>
      <c r="BM459" s="132"/>
      <c r="BN459" s="132"/>
      <c r="BO459" s="132"/>
      <c r="BP459" s="132"/>
      <c r="BQ459" s="132"/>
      <c r="BR459" s="132"/>
      <c r="BS459" s="132"/>
      <c r="BT459" s="132"/>
      <c r="BU459" s="132"/>
      <c r="BV459" s="132"/>
      <c r="BW459" s="132"/>
      <c r="BX459" s="132"/>
      <c r="BY459" s="132"/>
      <c r="BZ459" s="132"/>
      <c r="CA459" s="132"/>
      <c r="CB459" s="132"/>
      <c r="CC459" s="132"/>
      <c r="CD459" s="132"/>
      <c r="CE459" s="132"/>
      <c r="CF459" s="132"/>
      <c r="CG459" s="132"/>
      <c r="CH459" s="132"/>
      <c r="CI459" s="132"/>
      <c r="CJ459" s="132"/>
      <c r="CK459" s="132"/>
      <c r="CL459" s="132"/>
      <c r="CM459" s="132"/>
      <c r="CN459" s="132"/>
      <c r="CO459" s="132"/>
      <c r="CP459" s="132"/>
      <c r="CQ459" s="132"/>
    </row>
    <row r="460" ht="24" customHeight="1" outlineLevel="2" spans="1:95">
      <c r="A460" s="48"/>
      <c r="B460" s="118" t="s">
        <v>784</v>
      </c>
      <c r="C460" s="119" t="s">
        <v>1554</v>
      </c>
      <c r="D460" s="48" t="s">
        <v>1555</v>
      </c>
      <c r="E460" s="118" t="s">
        <v>1556</v>
      </c>
      <c r="F460" s="118"/>
      <c r="G460" s="118" t="s">
        <v>928</v>
      </c>
      <c r="H460" s="120">
        <f>X460+AA460+AD460+AG460+AJ460+AM460+AP460+AS460+AV460+AY460+BB460+BE460</f>
        <v>0</v>
      </c>
      <c r="I460" s="120">
        <f>Y460+AB460+AE460+AH460+AK460+AN460+AQ460+AT460+AW460+AZ460+BC460+BF460</f>
        <v>0</v>
      </c>
      <c r="J460" s="120">
        <f t="shared" si="5367"/>
        <v>0</v>
      </c>
      <c r="K460" s="120"/>
      <c r="L460" s="151"/>
      <c r="M460" s="151"/>
      <c r="N460" s="120"/>
      <c r="O460" s="120"/>
      <c r="P460" s="120"/>
      <c r="Q460" s="120"/>
      <c r="R460" s="120"/>
      <c r="S460" s="120"/>
      <c r="T460" s="120"/>
      <c r="U460" s="120"/>
      <c r="V460" s="120"/>
      <c r="W460" s="120"/>
      <c r="X460" s="120">
        <f>VLOOKUP($C460,'1 预算编制表单'!$C:$BJ,27,FALSE)</f>
        <v>0</v>
      </c>
      <c r="Y460" s="120">
        <f>X460-Z460</f>
        <v>0</v>
      </c>
      <c r="Z460" s="120">
        <f>SUM(Z461:Z465)</f>
        <v>0</v>
      </c>
      <c r="AA460" s="120">
        <f>VLOOKUP($C460,'1 预算编制表单'!$C:$BJ,30,FALSE)</f>
        <v>0</v>
      </c>
      <c r="AB460" s="120">
        <f>AA460-AC460</f>
        <v>0</v>
      </c>
      <c r="AC460" s="120">
        <f>SUM(AC461:AC465)</f>
        <v>0</v>
      </c>
      <c r="AD460" s="120">
        <f>VLOOKUP($C460,'1 预算编制表单'!$C:$BJ,33,FALSE)</f>
        <v>0</v>
      </c>
      <c r="AE460" s="120">
        <f>AD460-AF460</f>
        <v>0</v>
      </c>
      <c r="AF460" s="120">
        <f>SUM(AF461:AF465)</f>
        <v>0</v>
      </c>
      <c r="AG460" s="120">
        <f>VLOOKUP($C460,'1 预算编制表单'!$C:$BJ,36,FALSE)</f>
        <v>0</v>
      </c>
      <c r="AH460" s="120">
        <f>AG460-AI460</f>
        <v>0</v>
      </c>
      <c r="AI460" s="120">
        <f>SUM(AI461:AI465)</f>
        <v>0</v>
      </c>
      <c r="AJ460" s="120">
        <f>VLOOKUP($C460,'1 预算编制表单'!$C:$BJ,39,FALSE)</f>
        <v>0</v>
      </c>
      <c r="AK460" s="120">
        <f>AJ460-AL460</f>
        <v>0</v>
      </c>
      <c r="AL460" s="120">
        <f>SUM(AL461:AL465)</f>
        <v>0</v>
      </c>
      <c r="AM460" s="120">
        <f>VLOOKUP($C460,'1 预算编制表单'!$C:$BJ,42,FALSE)</f>
        <v>0</v>
      </c>
      <c r="AN460" s="120">
        <f>AM460-AO460</f>
        <v>0</v>
      </c>
      <c r="AO460" s="120">
        <f>SUM(AO461:AO465)</f>
        <v>0</v>
      </c>
      <c r="AP460" s="120">
        <f>VLOOKUP($C460,'1 预算编制表单'!$C:$BJ,45,FALSE)</f>
        <v>0</v>
      </c>
      <c r="AQ460" s="120">
        <f>AP460-AR460</f>
        <v>0</v>
      </c>
      <c r="AR460" s="120">
        <f>SUM(AR461:AR465)</f>
        <v>0</v>
      </c>
      <c r="AS460" s="120">
        <f>VLOOKUP($C460,'1 预算编制表单'!$C:$BJ,48,FALSE)</f>
        <v>0</v>
      </c>
      <c r="AT460" s="120">
        <f>AS460-AU460</f>
        <v>0</v>
      </c>
      <c r="AU460" s="120">
        <f>SUM(AU461:AU465)</f>
        <v>0</v>
      </c>
      <c r="AV460" s="120">
        <f>VLOOKUP($C460,'1 预算编制表单'!$C:$BJ,51,FALSE)</f>
        <v>0</v>
      </c>
      <c r="AW460" s="120">
        <f>AV460-AX460</f>
        <v>0</v>
      </c>
      <c r="AX460" s="120">
        <f>SUM(AX461:AX465)</f>
        <v>0</v>
      </c>
      <c r="AY460" s="120">
        <f>VLOOKUP($C460,'1 预算编制表单'!$C:$BJ,54,FALSE)</f>
        <v>0</v>
      </c>
      <c r="AZ460" s="120">
        <f>AY460-BA460</f>
        <v>0</v>
      </c>
      <c r="BA460" s="120">
        <f>SUM(BA461:BA465)</f>
        <v>0</v>
      </c>
      <c r="BB460" s="120">
        <f>VLOOKUP($C460,'1 预算编制表单'!$C:$BJ,57,FALSE)</f>
        <v>0</v>
      </c>
      <c r="BC460" s="120">
        <f>BB460-BD460</f>
        <v>0</v>
      </c>
      <c r="BD460" s="120">
        <f>SUM(BD461:BD465)</f>
        <v>0</v>
      </c>
      <c r="BE460" s="120">
        <f>VLOOKUP($C460,'1 预算编制表单'!$C:$BJ,60,FALSE)</f>
        <v>0</v>
      </c>
      <c r="BF460" s="120">
        <f>BE460-BG460</f>
        <v>0</v>
      </c>
      <c r="BG460" s="120">
        <f>SUM(BG461:BG465)</f>
        <v>0</v>
      </c>
      <c r="BH460" s="120">
        <f>VLOOKUP($C460,'1 预算编制表单'!$C:$BJ,27,FALSE)</f>
        <v>0</v>
      </c>
      <c r="BI460" s="120">
        <f>BH460-BJ460</f>
        <v>0</v>
      </c>
      <c r="BJ460" s="120">
        <f>SUM(BJ461:BJ465)</f>
        <v>0</v>
      </c>
      <c r="BK460" s="120">
        <f>VLOOKUP($C460,'1 预算编制表单'!$C:$BJ,30,FALSE)</f>
        <v>0</v>
      </c>
      <c r="BL460" s="120">
        <f>BK460-BM460</f>
        <v>0</v>
      </c>
      <c r="BM460" s="120">
        <f>SUM(BM461:BM465)</f>
        <v>0</v>
      </c>
      <c r="BN460" s="120">
        <f>VLOOKUP($C460,'1 预算编制表单'!$C:$BJ,33,FALSE)</f>
        <v>0</v>
      </c>
      <c r="BO460" s="120">
        <f>BN460-BP460</f>
        <v>0</v>
      </c>
      <c r="BP460" s="120">
        <f>SUM(BP461:BP465)</f>
        <v>0</v>
      </c>
      <c r="BQ460" s="120">
        <f>VLOOKUP($C460,'1 预算编制表单'!$C:$BJ,36,FALSE)</f>
        <v>0</v>
      </c>
      <c r="BR460" s="120">
        <f>BQ460-BS460</f>
        <v>0</v>
      </c>
      <c r="BS460" s="120">
        <f>SUM(BS461:BS465)</f>
        <v>0</v>
      </c>
      <c r="BT460" s="120">
        <f>VLOOKUP($C460,'1 预算编制表单'!$C:$BJ,39,FALSE)</f>
        <v>0</v>
      </c>
      <c r="BU460" s="120">
        <f>BT460-BV460</f>
        <v>0</v>
      </c>
      <c r="BV460" s="120">
        <f>SUM(BV461:BV465)</f>
        <v>0</v>
      </c>
      <c r="BW460" s="120">
        <f>VLOOKUP($C460,'1 预算编制表单'!$C:$BJ,42,FALSE)</f>
        <v>0</v>
      </c>
      <c r="BX460" s="120">
        <f>BW460-BY460</f>
        <v>0</v>
      </c>
      <c r="BY460" s="120">
        <f>SUM(BY461:BY465)</f>
        <v>0</v>
      </c>
      <c r="BZ460" s="120">
        <f>VLOOKUP($C460,'1 预算编制表单'!$C:$BJ,45,FALSE)</f>
        <v>0</v>
      </c>
      <c r="CA460" s="120">
        <f>BZ460-CB460</f>
        <v>0</v>
      </c>
      <c r="CB460" s="120">
        <f>SUM(CB461:CB465)</f>
        <v>0</v>
      </c>
      <c r="CC460" s="120">
        <f>VLOOKUP($C460,'1 预算编制表单'!$C:$BJ,48,FALSE)</f>
        <v>0</v>
      </c>
      <c r="CD460" s="120">
        <f>CC460-CE460</f>
        <v>0</v>
      </c>
      <c r="CE460" s="120">
        <f>SUM(CE461:CE465)</f>
        <v>0</v>
      </c>
      <c r="CF460" s="120">
        <f>VLOOKUP($C460,'1 预算编制表单'!$C:$BJ,51,FALSE)</f>
        <v>0</v>
      </c>
      <c r="CG460" s="120">
        <f>CF460-CH460</f>
        <v>0</v>
      </c>
      <c r="CH460" s="120">
        <f>SUM(CH461:CH465)</f>
        <v>0</v>
      </c>
      <c r="CI460" s="120">
        <f>VLOOKUP($C460,'1 预算编制表单'!$C:$BJ,54,FALSE)</f>
        <v>0</v>
      </c>
      <c r="CJ460" s="120">
        <f>CI460-CK460</f>
        <v>0</v>
      </c>
      <c r="CK460" s="120">
        <f>SUM(CK461:CK465)</f>
        <v>0</v>
      </c>
      <c r="CL460" s="120">
        <f>VLOOKUP($C460,'1 预算编制表单'!$C:$BJ,57,FALSE)</f>
        <v>0</v>
      </c>
      <c r="CM460" s="120">
        <f>CL460-CN460</f>
        <v>0</v>
      </c>
      <c r="CN460" s="120">
        <f>SUM(CN461:CN465)</f>
        <v>0</v>
      </c>
      <c r="CO460" s="120">
        <f>VLOOKUP($C460,'1 预算编制表单'!$C:$BJ,60,FALSE)</f>
        <v>0</v>
      </c>
      <c r="CP460" s="120">
        <f>CO460-CQ460</f>
        <v>0</v>
      </c>
      <c r="CQ460" s="120">
        <f>SUM(CQ461:CQ465)</f>
        <v>0</v>
      </c>
    </row>
    <row r="461" s="86" customFormat="1" ht="24" customHeight="1" outlineLevel="3" spans="1:95">
      <c r="A461" s="125"/>
      <c r="B461" s="126"/>
      <c r="C461" s="127"/>
      <c r="D461" s="125"/>
      <c r="E461" s="126"/>
      <c r="F461" s="126"/>
      <c r="G461" s="126"/>
      <c r="H461" s="128"/>
      <c r="I461" s="128"/>
      <c r="J461" s="128">
        <f t="shared" si="5367"/>
        <v>0</v>
      </c>
      <c r="K461" s="128">
        <v>1</v>
      </c>
      <c r="L461" s="153"/>
      <c r="M461" s="154">
        <f>IFERROR(VLOOKUP($L461,'2-2 引出数据_合同数据仓库'!$B$2:$BP$10000,3,FALSE),0)</f>
        <v>0</v>
      </c>
      <c r="N461" s="128"/>
      <c r="O461" s="154">
        <f>IFERROR(VLOOKUP((LEFT(VLOOKUP($L461,'2-2 引出数据_合同数据仓库'!$B$2:$BP$10000,64,FALSE),15)&amp;(RIGHT(VLOOKUP($L461,'2-2 引出数据_合同数据仓库'!$B$2:$BP$10000,64,FALSE),4)+1)),'2-2 引出数据_合同数据仓库'!$B$2:$BP$10000,3,FALSE),0)</f>
        <v>0</v>
      </c>
      <c r="P461" s="128"/>
      <c r="Q461" s="128">
        <f>IFERROR(VLOOKUP($L461,'2-2 引出数据_合同数据仓库'!$B$2:$BP$10000,28,FALSE),0)</f>
        <v>0</v>
      </c>
      <c r="R461" s="128">
        <f>IFERROR(VLOOKUP($L461,'2-2 引出数据_合同数据仓库'!$B$2:$BP$10000,29,FALSE),0)</f>
        <v>0</v>
      </c>
      <c r="S461" s="128">
        <f>IFERROR(VLOOKUP($L461,'2-2 引出数据_合同数据仓库'!$B$2:$BP$10000,4,FALSE),0)</f>
        <v>0</v>
      </c>
      <c r="T461" s="128"/>
      <c r="U461" s="128">
        <f>IFERROR(VLOOKUP($L461,'2-2 引出数据_合同数据仓库'!$B$2:$BP$10000,15,FALSE),0)</f>
        <v>0</v>
      </c>
      <c r="V461" s="128">
        <f t="shared" ref="V461:V464" si="5368">U461/(S461-R461+1)*365</f>
        <v>0</v>
      </c>
      <c r="W461" s="128"/>
      <c r="X461" s="160">
        <v>45658</v>
      </c>
      <c r="Y461" s="160">
        <f t="shared" ref="Y461:Y464" si="5369">X461+30</f>
        <v>45688</v>
      </c>
      <c r="Z461" s="164">
        <f t="shared" ref="Z461:Z464" si="5370">IFERROR(IF(($R461-Y461)&gt;=0,0,IF(($S461-X461)&lt;0,0,IF(AND(($S461-Y461)&gt;0,(X461-$R461)&gt;0),$V461/365*(Y461-X461+1),IF(AND(($S461-Y461)&lt;=0,(X461-$R461)&gt;0),$V461/365*($S461-X461+1),$V461/365*(Y461-$R461+1))))),0)</f>
        <v>0</v>
      </c>
      <c r="AA461" s="160">
        <f t="shared" ref="AA461:AA464" si="5371">Y461+1</f>
        <v>45689</v>
      </c>
      <c r="AB461" s="160">
        <f t="shared" ref="AB461:AB464" si="5372">AA461+27</f>
        <v>45716</v>
      </c>
      <c r="AC461" s="164">
        <f t="shared" ref="AC461:AC464" si="5373">IFERROR(IF(($R461-AB461)&gt;=0,0,IF(($S461-AA461)&lt;0,0,IF(AND(($S461-AB461)&gt;0,(AA461-$R461)&gt;0),$V461/365*(AB461-AA461+1),IF(AND(($S461-AB461)&lt;=0,(AA461-$R461)&gt;0),$V461/365*($S461-AA461+1),$V461/365*(AB461-$R461+1))))),0)</f>
        <v>0</v>
      </c>
      <c r="AD461" s="160">
        <f t="shared" ref="AD461:AD464" si="5374">AB461+1</f>
        <v>45717</v>
      </c>
      <c r="AE461" s="160">
        <f t="shared" ref="AE461:AE464" si="5375">AD461+30</f>
        <v>45747</v>
      </c>
      <c r="AF461" s="164">
        <f t="shared" ref="AF461:AF464" si="5376">IFERROR(IF(($R461-AE461)&gt;=0,0,IF(($S461-AD461)&lt;0,0,IF(AND(($S461-AE461)&gt;0,(AD461-$R461)&gt;0),$V461/365*(AE461-AD461+1),IF(AND(($S461-AE461)&lt;=0,(AD461-$R461)&gt;0),$V461/365*($S461-AD461+1),$V461/365*(AE461-$R461+1))))),0)</f>
        <v>0</v>
      </c>
      <c r="AG461" s="160">
        <f t="shared" ref="AG461:AG464" si="5377">AE461+1</f>
        <v>45748</v>
      </c>
      <c r="AH461" s="160">
        <f t="shared" ref="AH461:AH464" si="5378">AG461+29</f>
        <v>45777</v>
      </c>
      <c r="AI461" s="164">
        <f t="shared" ref="AI461:AI464" si="5379">IFERROR(IF(($R461-AH461)&gt;=0,0,IF(($S461-AG461)&lt;0,0,IF(AND(($S461-AH461)&gt;0,(AG461-$R461)&gt;0),$V461/365*(AH461-AG461+1),IF(AND(($S461-AH461)&lt;=0,(AG461-$R461)&gt;0),$V461/365*($S461-AG461+1),$V461/365*(AH461-$R461+1))))),0)</f>
        <v>0</v>
      </c>
      <c r="AJ461" s="160">
        <f t="shared" ref="AJ461:AJ464" si="5380">AH461+1</f>
        <v>45778</v>
      </c>
      <c r="AK461" s="160">
        <f t="shared" ref="AK461:AK464" si="5381">AJ461+30</f>
        <v>45808</v>
      </c>
      <c r="AL461" s="164">
        <f t="shared" ref="AL461:AL464" si="5382">IFERROR(IF(($R461-AK461)&gt;=0,0,IF(($S461-AJ461)&lt;0,0,IF(AND(($S461-AK461)&gt;0,(AJ461-$R461)&gt;0),$V461/365*(AK461-AJ461+1),IF(AND(($S461-AK461)&lt;=0,(AJ461-$R461)&gt;0),$V461/365*($S461-AJ461+1),$V461/365*(AK461-$R461+1))))),0)</f>
        <v>0</v>
      </c>
      <c r="AM461" s="160">
        <f t="shared" ref="AM461:AM464" si="5383">AK461+1</f>
        <v>45809</v>
      </c>
      <c r="AN461" s="160">
        <f t="shared" ref="AN461:AN464" si="5384">AM461+29</f>
        <v>45838</v>
      </c>
      <c r="AO461" s="164">
        <f t="shared" ref="AO461:AO464" si="5385">IFERROR(IF(($R461-AN461)&gt;=0,0,IF(($S461-AM461)&lt;0,0,IF(AND(($S461-AN461)&gt;0,(AM461-$R461)&gt;0),$V461/365*(AN461-AM461+1),IF(AND(($S461-AN461)&lt;=0,(AM461-$R461)&gt;0),$V461/365*($S461-AM461+1),$V461/365*(AN461-$R461+1))))),0)</f>
        <v>0</v>
      </c>
      <c r="AP461" s="160">
        <f t="shared" ref="AP461:AP464" si="5386">AN461+1</f>
        <v>45839</v>
      </c>
      <c r="AQ461" s="160">
        <f t="shared" ref="AQ461:AQ464" si="5387">AP461+30</f>
        <v>45869</v>
      </c>
      <c r="AR461" s="164">
        <f t="shared" ref="AR461:AR464" si="5388">IFERROR(IF(($R461-AQ461)&gt;=0,0,IF(($S461-AP461)&lt;0,0,IF(AND(($S461-AQ461)&gt;0,(AP461-$R461)&gt;0),$V461/365*(AQ461-AP461+1),IF(AND(($S461-AQ461)&lt;=0,(AP461-$R461)&gt;0),$V461/365*($S461-AP461+1),$V461/365*(AQ461-$R461+1))))),0)</f>
        <v>0</v>
      </c>
      <c r="AS461" s="160">
        <f t="shared" ref="AS461:AS464" si="5389">AQ461+1</f>
        <v>45870</v>
      </c>
      <c r="AT461" s="160">
        <f t="shared" ref="AT461:AT464" si="5390">AS461+30</f>
        <v>45900</v>
      </c>
      <c r="AU461" s="164">
        <f t="shared" ref="AU461:AU464" si="5391">IFERROR(IF(($R461-AT461)&gt;=0,0,IF(($S461-AS461)&lt;0,0,IF(AND(($S461-AT461)&gt;0,(AS461-$R461)&gt;0),$V461/365*(AT461-AS461+1),IF(AND(($S461-AT461)&lt;=0,(AS461-$R461)&gt;0),$V461/365*($S461-AS461+1),$V461/365*(AT461-$R461+1))))),0)</f>
        <v>0</v>
      </c>
      <c r="AV461" s="160">
        <f t="shared" ref="AV461:AV464" si="5392">AT461+1</f>
        <v>45901</v>
      </c>
      <c r="AW461" s="160">
        <f t="shared" ref="AW461:AW464" si="5393">AV461+29</f>
        <v>45930</v>
      </c>
      <c r="AX461" s="164">
        <f t="shared" ref="AX461:AX464" si="5394">IFERROR(IF(($R461-AW461)&gt;=0,0,IF(($S461-AV461)&lt;0,0,IF(AND(($S461-AW461)&gt;0,(AV461-$R461)&gt;0),$V461/365*(AW461-AV461+1),IF(AND(($S461-AW461)&lt;=0,(AV461-$R461)&gt;0),$V461/365*($S461-AV461+1),$V461/365*(AW461-$R461+1))))),0)</f>
        <v>0</v>
      </c>
      <c r="AY461" s="160">
        <f t="shared" ref="AY461:AY464" si="5395">AW461+1</f>
        <v>45931</v>
      </c>
      <c r="AZ461" s="160">
        <f t="shared" ref="AZ461:AZ464" si="5396">AY461+30</f>
        <v>45961</v>
      </c>
      <c r="BA461" s="164">
        <f t="shared" ref="BA461:BA464" si="5397">IFERROR(IF(($R461-AZ461)&gt;=0,0,IF(($S461-AY461)&lt;0,0,IF(AND(($S461-AZ461)&gt;0,(AY461-$R461)&gt;0),$V461/365*(AZ461-AY461+1),IF(AND(($S461-AZ461)&lt;=0,(AY461-$R461)&gt;0),$V461/365*($S461-AY461+1),$V461/365*(AZ461-$R461+1))))),0)</f>
        <v>0</v>
      </c>
      <c r="BB461" s="160">
        <f t="shared" ref="BB461:BB464" si="5398">AZ461+1</f>
        <v>45962</v>
      </c>
      <c r="BC461" s="160">
        <f t="shared" ref="BC461:BC464" si="5399">BB461+29</f>
        <v>45991</v>
      </c>
      <c r="BD461" s="164">
        <f t="shared" ref="BD461:BD464" si="5400">IFERROR(IF(($R461-BC461)&gt;=0,0,IF(($S461-BB461)&lt;0,0,IF(AND(($S461-BC461)&gt;0,(BB461-$R461)&gt;0),$V461/365*(BC461-BB461+1),IF(AND(($S461-BC461)&lt;=0,(BB461-$R461)&gt;0),$V461/365*($S461-BB461+1),$V461/365*(BC461-$R461+1))))),0)</f>
        <v>0</v>
      </c>
      <c r="BE461" s="160">
        <f t="shared" ref="BE461:BE464" si="5401">BC461+1</f>
        <v>45992</v>
      </c>
      <c r="BF461" s="160">
        <f t="shared" ref="BF461:BF464" si="5402">BE461+30</f>
        <v>46022</v>
      </c>
      <c r="BG461" s="164">
        <f t="shared" ref="BG461:BG464" si="5403">IFERROR(IF(($R461-BF461)&gt;=0,0,IF(($S461-BE461)&lt;0,0,IF(AND(($S461-BF461)&gt;0,(BE461-$R461)&gt;0),$V461/365*(BF461-BE461+1),IF(AND(($S461-BF461)&lt;=0,(BE461-$R461)&gt;0),$V461/365*($S461-BE461+1),$V461/365*(BF461-$R461+1))))),0)</f>
        <v>0</v>
      </c>
      <c r="BH461" s="160">
        <v>46023</v>
      </c>
      <c r="BI461" s="160">
        <f t="shared" ref="BI461:BI464" si="5404">BH461+30</f>
        <v>46053</v>
      </c>
      <c r="BJ461" s="164">
        <f t="shared" ref="BJ461:BJ464" si="5405">IFERROR(IF(($R461-BI461)&gt;=0,0,IF(($S461-BH461)&lt;0,0,IF(AND(($S461-BI461)&gt;0,(BH461-$R461)&gt;0),$V461/365*(BI461-BH461+1),IF(AND(($S461-BI461)&lt;=0,(BH461-$R461)&gt;0),$V461/365*($S461-BH461+1),$V461/365*(BI461-$R461+1))))),0)</f>
        <v>0</v>
      </c>
      <c r="BK461" s="160">
        <f t="shared" ref="BK461:BK464" si="5406">BI461+1</f>
        <v>46054</v>
      </c>
      <c r="BL461" s="160">
        <f t="shared" ref="BL461:BL464" si="5407">BK461+27</f>
        <v>46081</v>
      </c>
      <c r="BM461" s="164">
        <f t="shared" ref="BM461:BM464" si="5408">IFERROR(IF(($R461-BL461)&gt;=0,0,IF(($S461-BK461)&lt;0,0,IF(AND(($S461-BL461)&gt;0,(BK461-$R461)&gt;0),$V461/365*(BL461-BK461+1),IF(AND(($S461-BL461)&lt;=0,(BK461-$R461)&gt;0),$V461/365*($S461-BK461+1),$V461/365*(BL461-$R461+1))))),0)</f>
        <v>0</v>
      </c>
      <c r="BN461" s="160">
        <f t="shared" ref="BN461:BN464" si="5409">BL461+1</f>
        <v>46082</v>
      </c>
      <c r="BO461" s="160">
        <f t="shared" ref="BO461:BO464" si="5410">BN461+30</f>
        <v>46112</v>
      </c>
      <c r="BP461" s="164">
        <f t="shared" ref="BP461:BP464" si="5411">IFERROR(IF(($R461-BO461)&gt;=0,0,IF(($S461-BN461)&lt;0,0,IF(AND(($S461-BO461)&gt;0,(BN461-$R461)&gt;0),$V461/365*(BO461-BN461+1),IF(AND(($S461-BO461)&lt;=0,(BN461-$R461)&gt;0),$V461/365*($S461-BN461+1),$V461/365*(BO461-$R461+1))))),0)</f>
        <v>0</v>
      </c>
      <c r="BQ461" s="160">
        <f t="shared" ref="BQ461:BQ464" si="5412">BO461+1</f>
        <v>46113</v>
      </c>
      <c r="BR461" s="160">
        <f t="shared" ref="BR461:BR464" si="5413">BQ461+29</f>
        <v>46142</v>
      </c>
      <c r="BS461" s="164">
        <f t="shared" ref="BS461:BS464" si="5414">IFERROR(IF(($R461-BR461)&gt;=0,0,IF(($S461-BQ461)&lt;0,0,IF(AND(($S461-BR461)&gt;0,(BQ461-$R461)&gt;0),$V461/365*(BR461-BQ461+1),IF(AND(($S461-BR461)&lt;=0,(BQ461-$R461)&gt;0),$V461/365*($S461-BQ461+1),$V461/365*(BR461-$R461+1))))),0)</f>
        <v>0</v>
      </c>
      <c r="BT461" s="160">
        <f t="shared" ref="BT461:BT464" si="5415">BR461+1</f>
        <v>46143</v>
      </c>
      <c r="BU461" s="160">
        <f t="shared" ref="BU461:BU464" si="5416">BT461+30</f>
        <v>46173</v>
      </c>
      <c r="BV461" s="164">
        <f t="shared" ref="BV461:BV464" si="5417">IFERROR(IF(($R461-BU461)&gt;=0,0,IF(($S461-BT461)&lt;0,0,IF(AND(($S461-BU461)&gt;0,(BT461-$R461)&gt;0),$V461/365*(BU461-BT461+1),IF(AND(($S461-BU461)&lt;=0,(BT461-$R461)&gt;0),$V461/365*($S461-BT461+1),$V461/365*(BU461-$R461+1))))),0)</f>
        <v>0</v>
      </c>
      <c r="BW461" s="160">
        <f t="shared" ref="BW461:BW464" si="5418">BU461+1</f>
        <v>46174</v>
      </c>
      <c r="BX461" s="160">
        <f t="shared" ref="BX461:BX464" si="5419">BW461+29</f>
        <v>46203</v>
      </c>
      <c r="BY461" s="164">
        <f t="shared" ref="BY461:BY464" si="5420">IFERROR(IF(($R461-BX461)&gt;=0,0,IF(($S461-BW461)&lt;0,0,IF(AND(($S461-BX461)&gt;0,(BW461-$R461)&gt;0),$V461/365*(BX461-BW461+1),IF(AND(($S461-BX461)&lt;=0,(BW461-$R461)&gt;0),$V461/365*($S461-BW461+1),$V461/365*(BX461-$R461+1))))),0)</f>
        <v>0</v>
      </c>
      <c r="BZ461" s="160">
        <f t="shared" ref="BZ461:BZ464" si="5421">BX461+1</f>
        <v>46204</v>
      </c>
      <c r="CA461" s="160">
        <f t="shared" ref="CA461:CA464" si="5422">BZ461+30</f>
        <v>46234</v>
      </c>
      <c r="CB461" s="164">
        <f t="shared" ref="CB461:CB464" si="5423">IFERROR(IF(($R461-CA461)&gt;=0,0,IF(($S461-BZ461)&lt;0,0,IF(AND(($S461-CA461)&gt;0,(BZ461-$R461)&gt;0),$V461/365*(CA461-BZ461+1),IF(AND(($S461-CA461)&lt;=0,(BZ461-$R461)&gt;0),$V461/365*($S461-BZ461+1),$V461/365*(CA461-$R461+1))))),0)</f>
        <v>0</v>
      </c>
      <c r="CC461" s="160">
        <f t="shared" ref="CC461:CC464" si="5424">CA461+1</f>
        <v>46235</v>
      </c>
      <c r="CD461" s="160">
        <f t="shared" ref="CD461:CD464" si="5425">CC461+30</f>
        <v>46265</v>
      </c>
      <c r="CE461" s="164">
        <f t="shared" ref="CE461:CE464" si="5426">IFERROR(IF(($R461-CD461)&gt;=0,0,IF(($S461-CC461)&lt;0,0,IF(AND(($S461-CD461)&gt;0,(CC461-$R461)&gt;0),$V461/365*(CD461-CC461+1),IF(AND(($S461-CD461)&lt;=0,(CC461-$R461)&gt;0),$V461/365*($S461-CC461+1),$V461/365*(CD461-$R461+1))))),0)</f>
        <v>0</v>
      </c>
      <c r="CF461" s="160">
        <f t="shared" ref="CF461:CF464" si="5427">CD461+1</f>
        <v>46266</v>
      </c>
      <c r="CG461" s="160">
        <f t="shared" ref="CG461:CG464" si="5428">CF461+29</f>
        <v>46295</v>
      </c>
      <c r="CH461" s="164">
        <f t="shared" ref="CH461:CH464" si="5429">IFERROR(IF(($R461-CG461)&gt;=0,0,IF(($S461-CF461)&lt;0,0,IF(AND(($S461-CG461)&gt;0,(CF461-$R461)&gt;0),$V461/365*(CG461-CF461+1),IF(AND(($S461-CG461)&lt;=0,(CF461-$R461)&gt;0),$V461/365*($S461-CF461+1),$V461/365*(CG461-$R461+1))))),0)</f>
        <v>0</v>
      </c>
      <c r="CI461" s="160">
        <f t="shared" ref="CI461:CI464" si="5430">CG461+1</f>
        <v>46296</v>
      </c>
      <c r="CJ461" s="160">
        <f t="shared" ref="CJ461:CJ464" si="5431">CI461+30</f>
        <v>46326</v>
      </c>
      <c r="CK461" s="164">
        <f t="shared" ref="CK461:CK464" si="5432">IFERROR(IF(($R461-CJ461)&gt;=0,0,IF(($S461-CI461)&lt;0,0,IF(AND(($S461-CJ461)&gt;0,(CI461-$R461)&gt;0),$V461/365*(CJ461-CI461+1),IF(AND(($S461-CJ461)&lt;=0,(CI461-$R461)&gt;0),$V461/365*($S461-CI461+1),$V461/365*(CJ461-$R461+1))))),0)</f>
        <v>0</v>
      </c>
      <c r="CL461" s="160">
        <f t="shared" ref="CL461:CL464" si="5433">CJ461+1</f>
        <v>46327</v>
      </c>
      <c r="CM461" s="160">
        <f t="shared" ref="CM461:CM464" si="5434">CL461+29</f>
        <v>46356</v>
      </c>
      <c r="CN461" s="164">
        <f t="shared" ref="CN461:CN464" si="5435">IFERROR(IF(($R461-CM461)&gt;=0,0,IF(($S461-CL461)&lt;0,0,IF(AND(($S461-CM461)&gt;0,(CL461-$R461)&gt;0),$V461/365*(CM461-CL461+1),IF(AND(($S461-CM461)&lt;=0,(CL461-$R461)&gt;0),$V461/365*($S461-CL461+1),$V461/365*(CM461-$R461+1))))),0)</f>
        <v>0</v>
      </c>
      <c r="CO461" s="160">
        <f t="shared" ref="CO461:CO464" si="5436">CM461+1</f>
        <v>46357</v>
      </c>
      <c r="CP461" s="160">
        <f t="shared" ref="CP461:CP464" si="5437">CO461+30</f>
        <v>46387</v>
      </c>
      <c r="CQ461" s="164">
        <f t="shared" ref="CQ461:CQ464" si="5438">IFERROR(IF(($R461-CP461)&gt;=0,0,IF(($S461-CO461)&lt;0,0,IF(AND(($S461-CP461)&gt;0,(CO461-$R461)&gt;0),$V461/365*(CP461-CO461+1),IF(AND(($S461-CP461)&lt;=0,(CO461-$R461)&gt;0),$V461/365*($S461-CO461+1),$V461/365*(CP461-$R461+1))))),0)</f>
        <v>0</v>
      </c>
    </row>
    <row r="462" s="86" customFormat="1" ht="24" customHeight="1" outlineLevel="3" spans="1:95">
      <c r="A462" s="125"/>
      <c r="B462" s="126"/>
      <c r="C462" s="127"/>
      <c r="D462" s="125"/>
      <c r="E462" s="126"/>
      <c r="F462" s="126"/>
      <c r="G462" s="126"/>
      <c r="H462" s="128"/>
      <c r="I462" s="128"/>
      <c r="J462" s="128">
        <f t="shared" si="5367"/>
        <v>0</v>
      </c>
      <c r="K462" s="128">
        <f t="shared" ref="K462:K464" si="5439">K461+1</f>
        <v>2</v>
      </c>
      <c r="L462" s="153"/>
      <c r="M462" s="154">
        <f>IFERROR(VLOOKUP($L462,'2-2 引出数据_合同数据仓库'!$B$2:$BP$10000,3,FALSE),0)</f>
        <v>0</v>
      </c>
      <c r="N462" s="128"/>
      <c r="O462" s="154">
        <f>IFERROR(VLOOKUP((LEFT(VLOOKUP($L462,'2-2 引出数据_合同数据仓库'!$B$2:$BP$10000,64,FALSE),15)&amp;(RIGHT(VLOOKUP($L462,'2-2 引出数据_合同数据仓库'!$B$2:$BP$10000,64,FALSE),4)+1)),'2-2 引出数据_合同数据仓库'!$B$2:$BP$10000,3,FALSE),0)</f>
        <v>0</v>
      </c>
      <c r="P462" s="128"/>
      <c r="Q462" s="128">
        <f>IFERROR(VLOOKUP($L462,'2-2 引出数据_合同数据仓库'!$B$2:$BP$10000,28,FALSE),0)</f>
        <v>0</v>
      </c>
      <c r="R462" s="128">
        <f>IFERROR(VLOOKUP($L462,'2-2 引出数据_合同数据仓库'!$B$2:$BP$10000,29,FALSE),0)</f>
        <v>0</v>
      </c>
      <c r="S462" s="128">
        <f>IFERROR(VLOOKUP($L462,'2-2 引出数据_合同数据仓库'!$B$2:$BP$10000,4,FALSE),0)</f>
        <v>0</v>
      </c>
      <c r="T462" s="128"/>
      <c r="U462" s="128">
        <f>IFERROR(VLOOKUP($L462,'2-2 引出数据_合同数据仓库'!$B$2:$BP$10000,15,FALSE),0)</f>
        <v>0</v>
      </c>
      <c r="V462" s="128">
        <f t="shared" si="5368"/>
        <v>0</v>
      </c>
      <c r="W462" s="128"/>
      <c r="X462" s="160">
        <v>45658</v>
      </c>
      <c r="Y462" s="160">
        <f t="shared" si="5369"/>
        <v>45688</v>
      </c>
      <c r="Z462" s="164">
        <f t="shared" si="5370"/>
        <v>0</v>
      </c>
      <c r="AA462" s="160">
        <f t="shared" si="5371"/>
        <v>45689</v>
      </c>
      <c r="AB462" s="160">
        <f t="shared" si="5372"/>
        <v>45716</v>
      </c>
      <c r="AC462" s="164">
        <f t="shared" si="5373"/>
        <v>0</v>
      </c>
      <c r="AD462" s="160">
        <f t="shared" si="5374"/>
        <v>45717</v>
      </c>
      <c r="AE462" s="160">
        <f t="shared" si="5375"/>
        <v>45747</v>
      </c>
      <c r="AF462" s="164">
        <f t="shared" si="5376"/>
        <v>0</v>
      </c>
      <c r="AG462" s="160">
        <f t="shared" si="5377"/>
        <v>45748</v>
      </c>
      <c r="AH462" s="160">
        <f t="shared" si="5378"/>
        <v>45777</v>
      </c>
      <c r="AI462" s="164">
        <f t="shared" si="5379"/>
        <v>0</v>
      </c>
      <c r="AJ462" s="160">
        <f t="shared" si="5380"/>
        <v>45778</v>
      </c>
      <c r="AK462" s="160">
        <f t="shared" si="5381"/>
        <v>45808</v>
      </c>
      <c r="AL462" s="164">
        <f t="shared" si="5382"/>
        <v>0</v>
      </c>
      <c r="AM462" s="160">
        <f t="shared" si="5383"/>
        <v>45809</v>
      </c>
      <c r="AN462" s="160">
        <f t="shared" si="5384"/>
        <v>45838</v>
      </c>
      <c r="AO462" s="164">
        <f t="shared" si="5385"/>
        <v>0</v>
      </c>
      <c r="AP462" s="160">
        <f t="shared" si="5386"/>
        <v>45839</v>
      </c>
      <c r="AQ462" s="160">
        <f t="shared" si="5387"/>
        <v>45869</v>
      </c>
      <c r="AR462" s="164">
        <f t="shared" si="5388"/>
        <v>0</v>
      </c>
      <c r="AS462" s="160">
        <f t="shared" si="5389"/>
        <v>45870</v>
      </c>
      <c r="AT462" s="160">
        <f t="shared" si="5390"/>
        <v>45900</v>
      </c>
      <c r="AU462" s="164">
        <f t="shared" si="5391"/>
        <v>0</v>
      </c>
      <c r="AV462" s="160">
        <f t="shared" si="5392"/>
        <v>45901</v>
      </c>
      <c r="AW462" s="160">
        <f t="shared" si="5393"/>
        <v>45930</v>
      </c>
      <c r="AX462" s="164">
        <f t="shared" si="5394"/>
        <v>0</v>
      </c>
      <c r="AY462" s="160">
        <f t="shared" si="5395"/>
        <v>45931</v>
      </c>
      <c r="AZ462" s="160">
        <f t="shared" si="5396"/>
        <v>45961</v>
      </c>
      <c r="BA462" s="164">
        <f t="shared" si="5397"/>
        <v>0</v>
      </c>
      <c r="BB462" s="160">
        <f t="shared" si="5398"/>
        <v>45962</v>
      </c>
      <c r="BC462" s="160">
        <f t="shared" si="5399"/>
        <v>45991</v>
      </c>
      <c r="BD462" s="164">
        <f t="shared" si="5400"/>
        <v>0</v>
      </c>
      <c r="BE462" s="160">
        <f t="shared" si="5401"/>
        <v>45992</v>
      </c>
      <c r="BF462" s="160">
        <f t="shared" si="5402"/>
        <v>46022</v>
      </c>
      <c r="BG462" s="164">
        <f t="shared" si="5403"/>
        <v>0</v>
      </c>
      <c r="BH462" s="160">
        <v>46023</v>
      </c>
      <c r="BI462" s="160">
        <f t="shared" si="5404"/>
        <v>46053</v>
      </c>
      <c r="BJ462" s="164">
        <f t="shared" si="5405"/>
        <v>0</v>
      </c>
      <c r="BK462" s="160">
        <f t="shared" si="5406"/>
        <v>46054</v>
      </c>
      <c r="BL462" s="160">
        <f t="shared" si="5407"/>
        <v>46081</v>
      </c>
      <c r="BM462" s="164">
        <f t="shared" si="5408"/>
        <v>0</v>
      </c>
      <c r="BN462" s="160">
        <f t="shared" si="5409"/>
        <v>46082</v>
      </c>
      <c r="BO462" s="160">
        <f t="shared" si="5410"/>
        <v>46112</v>
      </c>
      <c r="BP462" s="164">
        <f t="shared" si="5411"/>
        <v>0</v>
      </c>
      <c r="BQ462" s="160">
        <f t="shared" si="5412"/>
        <v>46113</v>
      </c>
      <c r="BR462" s="160">
        <f t="shared" si="5413"/>
        <v>46142</v>
      </c>
      <c r="BS462" s="164">
        <f t="shared" si="5414"/>
        <v>0</v>
      </c>
      <c r="BT462" s="160">
        <f t="shared" si="5415"/>
        <v>46143</v>
      </c>
      <c r="BU462" s="160">
        <f t="shared" si="5416"/>
        <v>46173</v>
      </c>
      <c r="BV462" s="164">
        <f t="shared" si="5417"/>
        <v>0</v>
      </c>
      <c r="BW462" s="160">
        <f t="shared" si="5418"/>
        <v>46174</v>
      </c>
      <c r="BX462" s="160">
        <f t="shared" si="5419"/>
        <v>46203</v>
      </c>
      <c r="BY462" s="164">
        <f t="shared" si="5420"/>
        <v>0</v>
      </c>
      <c r="BZ462" s="160">
        <f t="shared" si="5421"/>
        <v>46204</v>
      </c>
      <c r="CA462" s="160">
        <f t="shared" si="5422"/>
        <v>46234</v>
      </c>
      <c r="CB462" s="164">
        <f t="shared" si="5423"/>
        <v>0</v>
      </c>
      <c r="CC462" s="160">
        <f t="shared" si="5424"/>
        <v>46235</v>
      </c>
      <c r="CD462" s="160">
        <f t="shared" si="5425"/>
        <v>46265</v>
      </c>
      <c r="CE462" s="164">
        <f t="shared" si="5426"/>
        <v>0</v>
      </c>
      <c r="CF462" s="160">
        <f t="shared" si="5427"/>
        <v>46266</v>
      </c>
      <c r="CG462" s="160">
        <f t="shared" si="5428"/>
        <v>46295</v>
      </c>
      <c r="CH462" s="164">
        <f t="shared" si="5429"/>
        <v>0</v>
      </c>
      <c r="CI462" s="160">
        <f t="shared" si="5430"/>
        <v>46296</v>
      </c>
      <c r="CJ462" s="160">
        <f t="shared" si="5431"/>
        <v>46326</v>
      </c>
      <c r="CK462" s="164">
        <f t="shared" si="5432"/>
        <v>0</v>
      </c>
      <c r="CL462" s="160">
        <f t="shared" si="5433"/>
        <v>46327</v>
      </c>
      <c r="CM462" s="160">
        <f t="shared" si="5434"/>
        <v>46356</v>
      </c>
      <c r="CN462" s="164">
        <f t="shared" si="5435"/>
        <v>0</v>
      </c>
      <c r="CO462" s="160">
        <f t="shared" si="5436"/>
        <v>46357</v>
      </c>
      <c r="CP462" s="160">
        <f t="shared" si="5437"/>
        <v>46387</v>
      </c>
      <c r="CQ462" s="164">
        <f t="shared" si="5438"/>
        <v>0</v>
      </c>
    </row>
    <row r="463" s="86" customFormat="1" ht="24" customHeight="1" outlineLevel="3" spans="1:95">
      <c r="A463" s="125"/>
      <c r="B463" s="126"/>
      <c r="C463" s="127"/>
      <c r="D463" s="125"/>
      <c r="E463" s="126"/>
      <c r="F463" s="126"/>
      <c r="G463" s="126"/>
      <c r="H463" s="128"/>
      <c r="I463" s="128"/>
      <c r="J463" s="128">
        <f t="shared" si="5367"/>
        <v>0</v>
      </c>
      <c r="K463" s="128">
        <f t="shared" si="5439"/>
        <v>3</v>
      </c>
      <c r="L463" s="153"/>
      <c r="M463" s="154">
        <f>IFERROR(VLOOKUP($L463,'2-2 引出数据_合同数据仓库'!$B$2:$BP$10000,3,FALSE),0)</f>
        <v>0</v>
      </c>
      <c r="N463" s="128"/>
      <c r="O463" s="154">
        <f>IFERROR(VLOOKUP((LEFT(VLOOKUP($L463,'2-2 引出数据_合同数据仓库'!$B$2:$BP$10000,64,FALSE),15)&amp;(RIGHT(VLOOKUP($L463,'2-2 引出数据_合同数据仓库'!$B$2:$BP$10000,64,FALSE),4)+1)),'2-2 引出数据_合同数据仓库'!$B$2:$BP$10000,3,FALSE),0)</f>
        <v>0</v>
      </c>
      <c r="P463" s="128"/>
      <c r="Q463" s="128">
        <f>IFERROR(VLOOKUP($L463,'2-2 引出数据_合同数据仓库'!$B$2:$BP$10000,28,FALSE),0)</f>
        <v>0</v>
      </c>
      <c r="R463" s="128">
        <f>IFERROR(VLOOKUP($L463,'2-2 引出数据_合同数据仓库'!$B$2:$BP$10000,29,FALSE),0)</f>
        <v>0</v>
      </c>
      <c r="S463" s="128">
        <f>IFERROR(VLOOKUP($L463,'2-2 引出数据_合同数据仓库'!$B$2:$BP$10000,4,FALSE),0)</f>
        <v>0</v>
      </c>
      <c r="T463" s="128"/>
      <c r="U463" s="128">
        <f>IFERROR(VLOOKUP($L463,'2-2 引出数据_合同数据仓库'!$B$2:$BP$10000,15,FALSE),0)</f>
        <v>0</v>
      </c>
      <c r="V463" s="128">
        <f t="shared" si="5368"/>
        <v>0</v>
      </c>
      <c r="W463" s="128"/>
      <c r="X463" s="160">
        <v>45658</v>
      </c>
      <c r="Y463" s="160">
        <f t="shared" si="5369"/>
        <v>45688</v>
      </c>
      <c r="Z463" s="164">
        <f t="shared" si="5370"/>
        <v>0</v>
      </c>
      <c r="AA463" s="160">
        <f t="shared" si="5371"/>
        <v>45689</v>
      </c>
      <c r="AB463" s="160">
        <f t="shared" si="5372"/>
        <v>45716</v>
      </c>
      <c r="AC463" s="164">
        <f t="shared" si="5373"/>
        <v>0</v>
      </c>
      <c r="AD463" s="160">
        <f t="shared" si="5374"/>
        <v>45717</v>
      </c>
      <c r="AE463" s="160">
        <f t="shared" si="5375"/>
        <v>45747</v>
      </c>
      <c r="AF463" s="164">
        <f t="shared" si="5376"/>
        <v>0</v>
      </c>
      <c r="AG463" s="160">
        <f t="shared" si="5377"/>
        <v>45748</v>
      </c>
      <c r="AH463" s="160">
        <f t="shared" si="5378"/>
        <v>45777</v>
      </c>
      <c r="AI463" s="164">
        <f t="shared" si="5379"/>
        <v>0</v>
      </c>
      <c r="AJ463" s="160">
        <f t="shared" si="5380"/>
        <v>45778</v>
      </c>
      <c r="AK463" s="160">
        <f t="shared" si="5381"/>
        <v>45808</v>
      </c>
      <c r="AL463" s="164">
        <f t="shared" si="5382"/>
        <v>0</v>
      </c>
      <c r="AM463" s="160">
        <f t="shared" si="5383"/>
        <v>45809</v>
      </c>
      <c r="AN463" s="160">
        <f t="shared" si="5384"/>
        <v>45838</v>
      </c>
      <c r="AO463" s="164">
        <f t="shared" si="5385"/>
        <v>0</v>
      </c>
      <c r="AP463" s="160">
        <f t="shared" si="5386"/>
        <v>45839</v>
      </c>
      <c r="AQ463" s="160">
        <f t="shared" si="5387"/>
        <v>45869</v>
      </c>
      <c r="AR463" s="164">
        <f t="shared" si="5388"/>
        <v>0</v>
      </c>
      <c r="AS463" s="160">
        <f t="shared" si="5389"/>
        <v>45870</v>
      </c>
      <c r="AT463" s="160">
        <f t="shared" si="5390"/>
        <v>45900</v>
      </c>
      <c r="AU463" s="164">
        <f t="shared" si="5391"/>
        <v>0</v>
      </c>
      <c r="AV463" s="160">
        <f t="shared" si="5392"/>
        <v>45901</v>
      </c>
      <c r="AW463" s="160">
        <f t="shared" si="5393"/>
        <v>45930</v>
      </c>
      <c r="AX463" s="164">
        <f t="shared" si="5394"/>
        <v>0</v>
      </c>
      <c r="AY463" s="160">
        <f t="shared" si="5395"/>
        <v>45931</v>
      </c>
      <c r="AZ463" s="160">
        <f t="shared" si="5396"/>
        <v>45961</v>
      </c>
      <c r="BA463" s="164">
        <f t="shared" si="5397"/>
        <v>0</v>
      </c>
      <c r="BB463" s="160">
        <f t="shared" si="5398"/>
        <v>45962</v>
      </c>
      <c r="BC463" s="160">
        <f t="shared" si="5399"/>
        <v>45991</v>
      </c>
      <c r="BD463" s="164">
        <f t="shared" si="5400"/>
        <v>0</v>
      </c>
      <c r="BE463" s="160">
        <f t="shared" si="5401"/>
        <v>45992</v>
      </c>
      <c r="BF463" s="160">
        <f t="shared" si="5402"/>
        <v>46022</v>
      </c>
      <c r="BG463" s="164">
        <f t="shared" si="5403"/>
        <v>0</v>
      </c>
      <c r="BH463" s="160">
        <v>46023</v>
      </c>
      <c r="BI463" s="160">
        <f t="shared" si="5404"/>
        <v>46053</v>
      </c>
      <c r="BJ463" s="164">
        <f t="shared" si="5405"/>
        <v>0</v>
      </c>
      <c r="BK463" s="160">
        <f t="shared" si="5406"/>
        <v>46054</v>
      </c>
      <c r="BL463" s="160">
        <f t="shared" si="5407"/>
        <v>46081</v>
      </c>
      <c r="BM463" s="164">
        <f t="shared" si="5408"/>
        <v>0</v>
      </c>
      <c r="BN463" s="160">
        <f t="shared" si="5409"/>
        <v>46082</v>
      </c>
      <c r="BO463" s="160">
        <f t="shared" si="5410"/>
        <v>46112</v>
      </c>
      <c r="BP463" s="164">
        <f t="shared" si="5411"/>
        <v>0</v>
      </c>
      <c r="BQ463" s="160">
        <f t="shared" si="5412"/>
        <v>46113</v>
      </c>
      <c r="BR463" s="160">
        <f t="shared" si="5413"/>
        <v>46142</v>
      </c>
      <c r="BS463" s="164">
        <f t="shared" si="5414"/>
        <v>0</v>
      </c>
      <c r="BT463" s="160">
        <f t="shared" si="5415"/>
        <v>46143</v>
      </c>
      <c r="BU463" s="160">
        <f t="shared" si="5416"/>
        <v>46173</v>
      </c>
      <c r="BV463" s="164">
        <f t="shared" si="5417"/>
        <v>0</v>
      </c>
      <c r="BW463" s="160">
        <f t="shared" si="5418"/>
        <v>46174</v>
      </c>
      <c r="BX463" s="160">
        <f t="shared" si="5419"/>
        <v>46203</v>
      </c>
      <c r="BY463" s="164">
        <f t="shared" si="5420"/>
        <v>0</v>
      </c>
      <c r="BZ463" s="160">
        <f t="shared" si="5421"/>
        <v>46204</v>
      </c>
      <c r="CA463" s="160">
        <f t="shared" si="5422"/>
        <v>46234</v>
      </c>
      <c r="CB463" s="164">
        <f t="shared" si="5423"/>
        <v>0</v>
      </c>
      <c r="CC463" s="160">
        <f t="shared" si="5424"/>
        <v>46235</v>
      </c>
      <c r="CD463" s="160">
        <f t="shared" si="5425"/>
        <v>46265</v>
      </c>
      <c r="CE463" s="164">
        <f t="shared" si="5426"/>
        <v>0</v>
      </c>
      <c r="CF463" s="160">
        <f t="shared" si="5427"/>
        <v>46266</v>
      </c>
      <c r="CG463" s="160">
        <f t="shared" si="5428"/>
        <v>46295</v>
      </c>
      <c r="CH463" s="164">
        <f t="shared" si="5429"/>
        <v>0</v>
      </c>
      <c r="CI463" s="160">
        <f t="shared" si="5430"/>
        <v>46296</v>
      </c>
      <c r="CJ463" s="160">
        <f t="shared" si="5431"/>
        <v>46326</v>
      </c>
      <c r="CK463" s="164">
        <f t="shared" si="5432"/>
        <v>0</v>
      </c>
      <c r="CL463" s="160">
        <f t="shared" si="5433"/>
        <v>46327</v>
      </c>
      <c r="CM463" s="160">
        <f t="shared" si="5434"/>
        <v>46356</v>
      </c>
      <c r="CN463" s="164">
        <f t="shared" si="5435"/>
        <v>0</v>
      </c>
      <c r="CO463" s="160">
        <f t="shared" si="5436"/>
        <v>46357</v>
      </c>
      <c r="CP463" s="160">
        <f t="shared" si="5437"/>
        <v>46387</v>
      </c>
      <c r="CQ463" s="164">
        <f t="shared" si="5438"/>
        <v>0</v>
      </c>
    </row>
    <row r="464" s="86" customFormat="1" ht="24" customHeight="1" outlineLevel="3" spans="1:95">
      <c r="A464" s="125"/>
      <c r="B464" s="126"/>
      <c r="C464" s="127"/>
      <c r="D464" s="125"/>
      <c r="E464" s="126"/>
      <c r="F464" s="126"/>
      <c r="G464" s="126"/>
      <c r="H464" s="128"/>
      <c r="I464" s="128"/>
      <c r="J464" s="128">
        <f t="shared" si="5367"/>
        <v>0</v>
      </c>
      <c r="K464" s="128">
        <f t="shared" si="5439"/>
        <v>4</v>
      </c>
      <c r="L464" s="153"/>
      <c r="M464" s="154">
        <f>IFERROR(VLOOKUP($L464,'2-2 引出数据_合同数据仓库'!$B$2:$BP$10000,3,FALSE),0)</f>
        <v>0</v>
      </c>
      <c r="N464" s="128"/>
      <c r="O464" s="154">
        <f>IFERROR(VLOOKUP((LEFT(VLOOKUP($L464,'2-2 引出数据_合同数据仓库'!$B$2:$BP$10000,64,FALSE),15)&amp;(RIGHT(VLOOKUP($L464,'2-2 引出数据_合同数据仓库'!$B$2:$BP$10000,64,FALSE),4)+1)),'2-2 引出数据_合同数据仓库'!$B$2:$BP$10000,3,FALSE),0)</f>
        <v>0</v>
      </c>
      <c r="P464" s="128"/>
      <c r="Q464" s="128">
        <f>IFERROR(VLOOKUP($L464,'2-2 引出数据_合同数据仓库'!$B$2:$BP$10000,28,FALSE),0)</f>
        <v>0</v>
      </c>
      <c r="R464" s="128">
        <f>IFERROR(VLOOKUP($L464,'2-2 引出数据_合同数据仓库'!$B$2:$BP$10000,29,FALSE),0)</f>
        <v>0</v>
      </c>
      <c r="S464" s="128">
        <f>IFERROR(VLOOKUP($L464,'2-2 引出数据_合同数据仓库'!$B$2:$BP$10000,4,FALSE),0)</f>
        <v>0</v>
      </c>
      <c r="T464" s="128"/>
      <c r="U464" s="128">
        <f>IFERROR(VLOOKUP($L464,'2-2 引出数据_合同数据仓库'!$B$2:$BP$10000,15,FALSE),0)</f>
        <v>0</v>
      </c>
      <c r="V464" s="128">
        <f t="shared" si="5368"/>
        <v>0</v>
      </c>
      <c r="W464" s="128"/>
      <c r="X464" s="160">
        <v>45658</v>
      </c>
      <c r="Y464" s="160">
        <f t="shared" si="5369"/>
        <v>45688</v>
      </c>
      <c r="Z464" s="164">
        <f t="shared" si="5370"/>
        <v>0</v>
      </c>
      <c r="AA464" s="160">
        <f t="shared" si="5371"/>
        <v>45689</v>
      </c>
      <c r="AB464" s="160">
        <f t="shared" si="5372"/>
        <v>45716</v>
      </c>
      <c r="AC464" s="164">
        <f t="shared" si="5373"/>
        <v>0</v>
      </c>
      <c r="AD464" s="160">
        <f t="shared" si="5374"/>
        <v>45717</v>
      </c>
      <c r="AE464" s="160">
        <f t="shared" si="5375"/>
        <v>45747</v>
      </c>
      <c r="AF464" s="164">
        <f t="shared" si="5376"/>
        <v>0</v>
      </c>
      <c r="AG464" s="160">
        <f t="shared" si="5377"/>
        <v>45748</v>
      </c>
      <c r="AH464" s="160">
        <f t="shared" si="5378"/>
        <v>45777</v>
      </c>
      <c r="AI464" s="164">
        <f t="shared" si="5379"/>
        <v>0</v>
      </c>
      <c r="AJ464" s="160">
        <f t="shared" si="5380"/>
        <v>45778</v>
      </c>
      <c r="AK464" s="160">
        <f t="shared" si="5381"/>
        <v>45808</v>
      </c>
      <c r="AL464" s="164">
        <f t="shared" si="5382"/>
        <v>0</v>
      </c>
      <c r="AM464" s="160">
        <f t="shared" si="5383"/>
        <v>45809</v>
      </c>
      <c r="AN464" s="160">
        <f t="shared" si="5384"/>
        <v>45838</v>
      </c>
      <c r="AO464" s="164">
        <f t="shared" si="5385"/>
        <v>0</v>
      </c>
      <c r="AP464" s="160">
        <f t="shared" si="5386"/>
        <v>45839</v>
      </c>
      <c r="AQ464" s="160">
        <f t="shared" si="5387"/>
        <v>45869</v>
      </c>
      <c r="AR464" s="164">
        <f t="shared" si="5388"/>
        <v>0</v>
      </c>
      <c r="AS464" s="160">
        <f t="shared" si="5389"/>
        <v>45870</v>
      </c>
      <c r="AT464" s="160">
        <f t="shared" si="5390"/>
        <v>45900</v>
      </c>
      <c r="AU464" s="164">
        <f t="shared" si="5391"/>
        <v>0</v>
      </c>
      <c r="AV464" s="160">
        <f t="shared" si="5392"/>
        <v>45901</v>
      </c>
      <c r="AW464" s="160">
        <f t="shared" si="5393"/>
        <v>45930</v>
      </c>
      <c r="AX464" s="164">
        <f t="shared" si="5394"/>
        <v>0</v>
      </c>
      <c r="AY464" s="160">
        <f t="shared" si="5395"/>
        <v>45931</v>
      </c>
      <c r="AZ464" s="160">
        <f t="shared" si="5396"/>
        <v>45961</v>
      </c>
      <c r="BA464" s="164">
        <f t="shared" si="5397"/>
        <v>0</v>
      </c>
      <c r="BB464" s="160">
        <f t="shared" si="5398"/>
        <v>45962</v>
      </c>
      <c r="BC464" s="160">
        <f t="shared" si="5399"/>
        <v>45991</v>
      </c>
      <c r="BD464" s="164">
        <f t="shared" si="5400"/>
        <v>0</v>
      </c>
      <c r="BE464" s="160">
        <f t="shared" si="5401"/>
        <v>45992</v>
      </c>
      <c r="BF464" s="160">
        <f t="shared" si="5402"/>
        <v>46022</v>
      </c>
      <c r="BG464" s="164">
        <f t="shared" si="5403"/>
        <v>0</v>
      </c>
      <c r="BH464" s="160">
        <v>46023</v>
      </c>
      <c r="BI464" s="160">
        <f t="shared" si="5404"/>
        <v>46053</v>
      </c>
      <c r="BJ464" s="164">
        <f t="shared" si="5405"/>
        <v>0</v>
      </c>
      <c r="BK464" s="160">
        <f t="shared" si="5406"/>
        <v>46054</v>
      </c>
      <c r="BL464" s="160">
        <f t="shared" si="5407"/>
        <v>46081</v>
      </c>
      <c r="BM464" s="164">
        <f t="shared" si="5408"/>
        <v>0</v>
      </c>
      <c r="BN464" s="160">
        <f t="shared" si="5409"/>
        <v>46082</v>
      </c>
      <c r="BO464" s="160">
        <f t="shared" si="5410"/>
        <v>46112</v>
      </c>
      <c r="BP464" s="164">
        <f t="shared" si="5411"/>
        <v>0</v>
      </c>
      <c r="BQ464" s="160">
        <f t="shared" si="5412"/>
        <v>46113</v>
      </c>
      <c r="BR464" s="160">
        <f t="shared" si="5413"/>
        <v>46142</v>
      </c>
      <c r="BS464" s="164">
        <f t="shared" si="5414"/>
        <v>0</v>
      </c>
      <c r="BT464" s="160">
        <f t="shared" si="5415"/>
        <v>46143</v>
      </c>
      <c r="BU464" s="160">
        <f t="shared" si="5416"/>
        <v>46173</v>
      </c>
      <c r="BV464" s="164">
        <f t="shared" si="5417"/>
        <v>0</v>
      </c>
      <c r="BW464" s="160">
        <f t="shared" si="5418"/>
        <v>46174</v>
      </c>
      <c r="BX464" s="160">
        <f t="shared" si="5419"/>
        <v>46203</v>
      </c>
      <c r="BY464" s="164">
        <f t="shared" si="5420"/>
        <v>0</v>
      </c>
      <c r="BZ464" s="160">
        <f t="shared" si="5421"/>
        <v>46204</v>
      </c>
      <c r="CA464" s="160">
        <f t="shared" si="5422"/>
        <v>46234</v>
      </c>
      <c r="CB464" s="164">
        <f t="shared" si="5423"/>
        <v>0</v>
      </c>
      <c r="CC464" s="160">
        <f t="shared" si="5424"/>
        <v>46235</v>
      </c>
      <c r="CD464" s="160">
        <f t="shared" si="5425"/>
        <v>46265</v>
      </c>
      <c r="CE464" s="164">
        <f t="shared" si="5426"/>
        <v>0</v>
      </c>
      <c r="CF464" s="160">
        <f t="shared" si="5427"/>
        <v>46266</v>
      </c>
      <c r="CG464" s="160">
        <f t="shared" si="5428"/>
        <v>46295</v>
      </c>
      <c r="CH464" s="164">
        <f t="shared" si="5429"/>
        <v>0</v>
      </c>
      <c r="CI464" s="160">
        <f t="shared" si="5430"/>
        <v>46296</v>
      </c>
      <c r="CJ464" s="160">
        <f t="shared" si="5431"/>
        <v>46326</v>
      </c>
      <c r="CK464" s="164">
        <f t="shared" si="5432"/>
        <v>0</v>
      </c>
      <c r="CL464" s="160">
        <f t="shared" si="5433"/>
        <v>46327</v>
      </c>
      <c r="CM464" s="160">
        <f t="shared" si="5434"/>
        <v>46356</v>
      </c>
      <c r="CN464" s="164">
        <f t="shared" si="5435"/>
        <v>0</v>
      </c>
      <c r="CO464" s="160">
        <f t="shared" si="5436"/>
        <v>46357</v>
      </c>
      <c r="CP464" s="160">
        <f t="shared" si="5437"/>
        <v>46387</v>
      </c>
      <c r="CQ464" s="164">
        <f t="shared" si="5438"/>
        <v>0</v>
      </c>
    </row>
    <row r="465" s="86" customFormat="1" ht="24" customHeight="1" outlineLevel="4" spans="1:95">
      <c r="A465" s="129" t="s">
        <v>2806</v>
      </c>
      <c r="B465" s="130"/>
      <c r="C465" s="130"/>
      <c r="D465" s="130"/>
      <c r="E465" s="130"/>
      <c r="F465" s="130"/>
      <c r="G465" s="131"/>
      <c r="H465" s="132"/>
      <c r="I465" s="132"/>
      <c r="J465" s="132"/>
      <c r="K465" s="132"/>
      <c r="L465" s="155"/>
      <c r="M465" s="155"/>
      <c r="N465" s="132"/>
      <c r="O465" s="132"/>
      <c r="P465" s="132"/>
      <c r="Q465" s="132"/>
      <c r="R465" s="132"/>
      <c r="S465" s="132"/>
      <c r="T465" s="132"/>
      <c r="U465" s="132"/>
      <c r="V465" s="132"/>
      <c r="W465" s="132"/>
      <c r="X465" s="132"/>
      <c r="Y465" s="132"/>
      <c r="Z465" s="132"/>
      <c r="AA465" s="132"/>
      <c r="AB465" s="132"/>
      <c r="AC465" s="132"/>
      <c r="AD465" s="132"/>
      <c r="AE465" s="132"/>
      <c r="AF465" s="132"/>
      <c r="AG465" s="132"/>
      <c r="AH465" s="132"/>
      <c r="AI465" s="132"/>
      <c r="AJ465" s="132"/>
      <c r="AK465" s="132"/>
      <c r="AL465" s="132"/>
      <c r="AM465" s="132"/>
      <c r="AN465" s="132"/>
      <c r="AO465" s="132"/>
      <c r="AP465" s="132"/>
      <c r="AQ465" s="132"/>
      <c r="AR465" s="132"/>
      <c r="AS465" s="132"/>
      <c r="AT465" s="132"/>
      <c r="AU465" s="132"/>
      <c r="AV465" s="132"/>
      <c r="AW465" s="132"/>
      <c r="AX465" s="132"/>
      <c r="AY465" s="132"/>
      <c r="AZ465" s="132"/>
      <c r="BA465" s="132"/>
      <c r="BB465" s="132"/>
      <c r="BC465" s="132"/>
      <c r="BD465" s="132"/>
      <c r="BE465" s="132"/>
      <c r="BF465" s="132"/>
      <c r="BG465" s="132"/>
      <c r="BH465" s="132"/>
      <c r="BI465" s="132"/>
      <c r="BJ465" s="132"/>
      <c r="BK465" s="132"/>
      <c r="BL465" s="132"/>
      <c r="BM465" s="132"/>
      <c r="BN465" s="132"/>
      <c r="BO465" s="132"/>
      <c r="BP465" s="132"/>
      <c r="BQ465" s="132"/>
      <c r="BR465" s="132"/>
      <c r="BS465" s="132"/>
      <c r="BT465" s="132"/>
      <c r="BU465" s="132"/>
      <c r="BV465" s="132"/>
      <c r="BW465" s="132"/>
      <c r="BX465" s="132"/>
      <c r="BY465" s="132"/>
      <c r="BZ465" s="132"/>
      <c r="CA465" s="132"/>
      <c r="CB465" s="132"/>
      <c r="CC465" s="132"/>
      <c r="CD465" s="132"/>
      <c r="CE465" s="132"/>
      <c r="CF465" s="132"/>
      <c r="CG465" s="132"/>
      <c r="CH465" s="132"/>
      <c r="CI465" s="132"/>
      <c r="CJ465" s="132"/>
      <c r="CK465" s="132"/>
      <c r="CL465" s="132"/>
      <c r="CM465" s="132"/>
      <c r="CN465" s="132"/>
      <c r="CO465" s="132"/>
      <c r="CP465" s="132"/>
      <c r="CQ465" s="132"/>
    </row>
    <row r="466" ht="24" customHeight="1" outlineLevel="2" spans="1:95">
      <c r="A466" s="48"/>
      <c r="B466" s="118" t="s">
        <v>784</v>
      </c>
      <c r="C466" s="119" t="s">
        <v>1557</v>
      </c>
      <c r="D466" s="48" t="s">
        <v>1558</v>
      </c>
      <c r="E466" s="118" t="s">
        <v>1559</v>
      </c>
      <c r="F466" s="118"/>
      <c r="G466" s="118" t="s">
        <v>928</v>
      </c>
      <c r="H466" s="120">
        <f>X466+AA466+AD466+AG466+AJ466+AM466+AP466+AS466+AV466+AY466+BB466+BE466</f>
        <v>0</v>
      </c>
      <c r="I466" s="120">
        <f>Y466+AB466+AE466+AH466+AK466+AN466+AQ466+AT466+AW466+AZ466+BC466+BF466</f>
        <v>0</v>
      </c>
      <c r="J466" s="120">
        <f t="shared" si="5367"/>
        <v>0</v>
      </c>
      <c r="K466" s="120"/>
      <c r="L466" s="151"/>
      <c r="M466" s="151"/>
      <c r="N466" s="120"/>
      <c r="O466" s="120"/>
      <c r="P466" s="120"/>
      <c r="Q466" s="120"/>
      <c r="R466" s="120"/>
      <c r="S466" s="120"/>
      <c r="T466" s="120"/>
      <c r="U466" s="120"/>
      <c r="V466" s="120"/>
      <c r="W466" s="120"/>
      <c r="X466" s="120">
        <f>VLOOKUP($C466,'1 预算编制表单'!$C:$BJ,27,FALSE)</f>
        <v>0</v>
      </c>
      <c r="Y466" s="120">
        <f>X466-Z466</f>
        <v>0</v>
      </c>
      <c r="Z466" s="120">
        <f>SUM(Z467:Z471)</f>
        <v>0</v>
      </c>
      <c r="AA466" s="120">
        <f>VLOOKUP($C466,'1 预算编制表单'!$C:$BJ,30,FALSE)</f>
        <v>0</v>
      </c>
      <c r="AB466" s="120">
        <f>AA466-AC466</f>
        <v>0</v>
      </c>
      <c r="AC466" s="120">
        <f>SUM(AC467:AC471)</f>
        <v>0</v>
      </c>
      <c r="AD466" s="120">
        <f>VLOOKUP($C466,'1 预算编制表单'!$C:$BJ,33,FALSE)</f>
        <v>0</v>
      </c>
      <c r="AE466" s="120">
        <f>AD466-AF466</f>
        <v>0</v>
      </c>
      <c r="AF466" s="120">
        <f>SUM(AF467:AF471)</f>
        <v>0</v>
      </c>
      <c r="AG466" s="120">
        <f>VLOOKUP($C466,'1 预算编制表单'!$C:$BJ,36,FALSE)</f>
        <v>0</v>
      </c>
      <c r="AH466" s="120">
        <f>AG466-AI466</f>
        <v>0</v>
      </c>
      <c r="AI466" s="120">
        <f>SUM(AI467:AI471)</f>
        <v>0</v>
      </c>
      <c r="AJ466" s="120">
        <f>VLOOKUP($C466,'1 预算编制表单'!$C:$BJ,39,FALSE)</f>
        <v>0</v>
      </c>
      <c r="AK466" s="120">
        <f>AJ466-AL466</f>
        <v>0</v>
      </c>
      <c r="AL466" s="120">
        <f>SUM(AL467:AL471)</f>
        <v>0</v>
      </c>
      <c r="AM466" s="120">
        <f>VLOOKUP($C466,'1 预算编制表单'!$C:$BJ,42,FALSE)</f>
        <v>0</v>
      </c>
      <c r="AN466" s="120">
        <f>AM466-AO466</f>
        <v>0</v>
      </c>
      <c r="AO466" s="120">
        <f>SUM(AO467:AO471)</f>
        <v>0</v>
      </c>
      <c r="AP466" s="120">
        <f>VLOOKUP($C466,'1 预算编制表单'!$C:$BJ,45,FALSE)</f>
        <v>0</v>
      </c>
      <c r="AQ466" s="120">
        <f>AP466-AR466</f>
        <v>0</v>
      </c>
      <c r="AR466" s="120">
        <f>SUM(AR467:AR471)</f>
        <v>0</v>
      </c>
      <c r="AS466" s="120">
        <f>VLOOKUP($C466,'1 预算编制表单'!$C:$BJ,48,FALSE)</f>
        <v>0</v>
      </c>
      <c r="AT466" s="120">
        <f>AS466-AU466</f>
        <v>0</v>
      </c>
      <c r="AU466" s="120">
        <f>SUM(AU467:AU471)</f>
        <v>0</v>
      </c>
      <c r="AV466" s="120">
        <f>VLOOKUP($C466,'1 预算编制表单'!$C:$BJ,51,FALSE)</f>
        <v>0</v>
      </c>
      <c r="AW466" s="120">
        <f>AV466-AX466</f>
        <v>0</v>
      </c>
      <c r="AX466" s="120">
        <f>SUM(AX467:AX471)</f>
        <v>0</v>
      </c>
      <c r="AY466" s="120">
        <f>VLOOKUP($C466,'1 预算编制表单'!$C:$BJ,54,FALSE)</f>
        <v>0</v>
      </c>
      <c r="AZ466" s="120">
        <f>AY466-BA466</f>
        <v>0</v>
      </c>
      <c r="BA466" s="120">
        <f>SUM(BA467:BA471)</f>
        <v>0</v>
      </c>
      <c r="BB466" s="120">
        <f>VLOOKUP($C466,'1 预算编制表单'!$C:$BJ,57,FALSE)</f>
        <v>0</v>
      </c>
      <c r="BC466" s="120">
        <f>BB466-BD466</f>
        <v>0</v>
      </c>
      <c r="BD466" s="120">
        <f>SUM(BD467:BD471)</f>
        <v>0</v>
      </c>
      <c r="BE466" s="120">
        <f>VLOOKUP($C466,'1 预算编制表单'!$C:$BJ,60,FALSE)</f>
        <v>0</v>
      </c>
      <c r="BF466" s="120">
        <f>BE466-BG466</f>
        <v>0</v>
      </c>
      <c r="BG466" s="120">
        <f>SUM(BG467:BG471)</f>
        <v>0</v>
      </c>
      <c r="BH466" s="120">
        <f>VLOOKUP($C466,'1 预算编制表单'!$C:$BJ,27,FALSE)</f>
        <v>0</v>
      </c>
      <c r="BI466" s="120">
        <f>BH466-BJ466</f>
        <v>0</v>
      </c>
      <c r="BJ466" s="120">
        <f>SUM(BJ467:BJ471)</f>
        <v>0</v>
      </c>
      <c r="BK466" s="120">
        <f>VLOOKUP($C466,'1 预算编制表单'!$C:$BJ,30,FALSE)</f>
        <v>0</v>
      </c>
      <c r="BL466" s="120">
        <f>BK466-BM466</f>
        <v>0</v>
      </c>
      <c r="BM466" s="120">
        <f>SUM(BM467:BM471)</f>
        <v>0</v>
      </c>
      <c r="BN466" s="120">
        <f>VLOOKUP($C466,'1 预算编制表单'!$C:$BJ,33,FALSE)</f>
        <v>0</v>
      </c>
      <c r="BO466" s="120">
        <f>BN466-BP466</f>
        <v>0</v>
      </c>
      <c r="BP466" s="120">
        <f>SUM(BP467:BP471)</f>
        <v>0</v>
      </c>
      <c r="BQ466" s="120">
        <f>VLOOKUP($C466,'1 预算编制表单'!$C:$BJ,36,FALSE)</f>
        <v>0</v>
      </c>
      <c r="BR466" s="120">
        <f>BQ466-BS466</f>
        <v>0</v>
      </c>
      <c r="BS466" s="120">
        <f>SUM(BS467:BS471)</f>
        <v>0</v>
      </c>
      <c r="BT466" s="120">
        <f>VLOOKUP($C466,'1 预算编制表单'!$C:$BJ,39,FALSE)</f>
        <v>0</v>
      </c>
      <c r="BU466" s="120">
        <f>BT466-BV466</f>
        <v>0</v>
      </c>
      <c r="BV466" s="120">
        <f>SUM(BV467:BV471)</f>
        <v>0</v>
      </c>
      <c r="BW466" s="120">
        <f>VLOOKUP($C466,'1 预算编制表单'!$C:$BJ,42,FALSE)</f>
        <v>0</v>
      </c>
      <c r="BX466" s="120">
        <f>BW466-BY466</f>
        <v>0</v>
      </c>
      <c r="BY466" s="120">
        <f>SUM(BY467:BY471)</f>
        <v>0</v>
      </c>
      <c r="BZ466" s="120">
        <f>VLOOKUP($C466,'1 预算编制表单'!$C:$BJ,45,FALSE)</f>
        <v>0</v>
      </c>
      <c r="CA466" s="120">
        <f>BZ466-CB466</f>
        <v>0</v>
      </c>
      <c r="CB466" s="120">
        <f>SUM(CB467:CB471)</f>
        <v>0</v>
      </c>
      <c r="CC466" s="120">
        <f>VLOOKUP($C466,'1 预算编制表单'!$C:$BJ,48,FALSE)</f>
        <v>0</v>
      </c>
      <c r="CD466" s="120">
        <f>CC466-CE466</f>
        <v>0</v>
      </c>
      <c r="CE466" s="120">
        <f>SUM(CE467:CE471)</f>
        <v>0</v>
      </c>
      <c r="CF466" s="120">
        <f>VLOOKUP($C466,'1 预算编制表单'!$C:$BJ,51,FALSE)</f>
        <v>0</v>
      </c>
      <c r="CG466" s="120">
        <f>CF466-CH466</f>
        <v>0</v>
      </c>
      <c r="CH466" s="120">
        <f>SUM(CH467:CH471)</f>
        <v>0</v>
      </c>
      <c r="CI466" s="120">
        <f>VLOOKUP($C466,'1 预算编制表单'!$C:$BJ,54,FALSE)</f>
        <v>0</v>
      </c>
      <c r="CJ466" s="120">
        <f>CI466-CK466</f>
        <v>0</v>
      </c>
      <c r="CK466" s="120">
        <f>SUM(CK467:CK471)</f>
        <v>0</v>
      </c>
      <c r="CL466" s="120">
        <f>VLOOKUP($C466,'1 预算编制表单'!$C:$BJ,57,FALSE)</f>
        <v>0</v>
      </c>
      <c r="CM466" s="120">
        <f>CL466-CN466</f>
        <v>0</v>
      </c>
      <c r="CN466" s="120">
        <f>SUM(CN467:CN471)</f>
        <v>0</v>
      </c>
      <c r="CO466" s="120">
        <f>VLOOKUP($C466,'1 预算编制表单'!$C:$BJ,60,FALSE)</f>
        <v>0</v>
      </c>
      <c r="CP466" s="120">
        <f>CO466-CQ466</f>
        <v>0</v>
      </c>
      <c r="CQ466" s="120">
        <f>SUM(CQ467:CQ471)</f>
        <v>0</v>
      </c>
    </row>
    <row r="467" s="86" customFormat="1" ht="24" customHeight="1" outlineLevel="3" spans="1:95">
      <c r="A467" s="125"/>
      <c r="B467" s="126"/>
      <c r="C467" s="127"/>
      <c r="D467" s="125"/>
      <c r="E467" s="126"/>
      <c r="F467" s="126"/>
      <c r="G467" s="126"/>
      <c r="H467" s="128"/>
      <c r="I467" s="128"/>
      <c r="J467" s="128">
        <f t="shared" si="5367"/>
        <v>0</v>
      </c>
      <c r="K467" s="128">
        <v>1</v>
      </c>
      <c r="L467" s="153"/>
      <c r="M467" s="154">
        <f>IFERROR(VLOOKUP($L467,'2-2 引出数据_合同数据仓库'!$B$2:$BP$10000,3,FALSE),0)</f>
        <v>0</v>
      </c>
      <c r="N467" s="128"/>
      <c r="O467" s="154">
        <f>IFERROR(VLOOKUP((LEFT(VLOOKUP($L467,'2-2 引出数据_合同数据仓库'!$B$2:$BP$10000,64,FALSE),15)&amp;(RIGHT(VLOOKUP($L467,'2-2 引出数据_合同数据仓库'!$B$2:$BP$10000,64,FALSE),4)+1)),'2-2 引出数据_合同数据仓库'!$B$2:$BP$10000,3,FALSE),0)</f>
        <v>0</v>
      </c>
      <c r="P467" s="128"/>
      <c r="Q467" s="128">
        <f>IFERROR(VLOOKUP($L467,'2-2 引出数据_合同数据仓库'!$B$2:$BP$10000,28,FALSE),0)</f>
        <v>0</v>
      </c>
      <c r="R467" s="128">
        <f>IFERROR(VLOOKUP($L467,'2-2 引出数据_合同数据仓库'!$B$2:$BP$10000,29,FALSE),0)</f>
        <v>0</v>
      </c>
      <c r="S467" s="128">
        <f>IFERROR(VLOOKUP($L467,'2-2 引出数据_合同数据仓库'!$B$2:$BP$10000,4,FALSE),0)</f>
        <v>0</v>
      </c>
      <c r="T467" s="128"/>
      <c r="U467" s="128">
        <f>IFERROR(VLOOKUP($L467,'2-2 引出数据_合同数据仓库'!$B$2:$BP$10000,15,FALSE),0)</f>
        <v>0</v>
      </c>
      <c r="V467" s="128">
        <f t="shared" ref="V467:V470" si="5440">U467/(S467-R467+1)*365</f>
        <v>0</v>
      </c>
      <c r="W467" s="128"/>
      <c r="X467" s="160">
        <v>45658</v>
      </c>
      <c r="Y467" s="160">
        <f t="shared" ref="Y467:Y470" si="5441">X467+30</f>
        <v>45688</v>
      </c>
      <c r="Z467" s="164">
        <f t="shared" ref="Z467:Z470" si="5442">IFERROR(IF(($R467-Y467)&gt;=0,0,IF(($S467-X467)&lt;0,0,IF(AND(($S467-Y467)&gt;0,(X467-$R467)&gt;0),$V467/365*(Y467-X467+1),IF(AND(($S467-Y467)&lt;=0,(X467-$R467)&gt;0),$V467/365*($S467-X467+1),$V467/365*(Y467-$R467+1))))),0)</f>
        <v>0</v>
      </c>
      <c r="AA467" s="160">
        <f t="shared" ref="AA467:AA470" si="5443">Y467+1</f>
        <v>45689</v>
      </c>
      <c r="AB467" s="160">
        <f t="shared" ref="AB467:AB470" si="5444">AA467+27</f>
        <v>45716</v>
      </c>
      <c r="AC467" s="164">
        <f t="shared" ref="AC467:AC470" si="5445">IFERROR(IF(($R467-AB467)&gt;=0,0,IF(($S467-AA467)&lt;0,0,IF(AND(($S467-AB467)&gt;0,(AA467-$R467)&gt;0),$V467/365*(AB467-AA467+1),IF(AND(($S467-AB467)&lt;=0,(AA467-$R467)&gt;0),$V467/365*($S467-AA467+1),$V467/365*(AB467-$R467+1))))),0)</f>
        <v>0</v>
      </c>
      <c r="AD467" s="160">
        <f t="shared" ref="AD467:AD470" si="5446">AB467+1</f>
        <v>45717</v>
      </c>
      <c r="AE467" s="160">
        <f t="shared" ref="AE467:AE470" si="5447">AD467+30</f>
        <v>45747</v>
      </c>
      <c r="AF467" s="164">
        <f t="shared" ref="AF467:AF470" si="5448">IFERROR(IF(($R467-AE467)&gt;=0,0,IF(($S467-AD467)&lt;0,0,IF(AND(($S467-AE467)&gt;0,(AD467-$R467)&gt;0),$V467/365*(AE467-AD467+1),IF(AND(($S467-AE467)&lt;=0,(AD467-$R467)&gt;0),$V467/365*($S467-AD467+1),$V467/365*(AE467-$R467+1))))),0)</f>
        <v>0</v>
      </c>
      <c r="AG467" s="160">
        <f t="shared" ref="AG467:AG470" si="5449">AE467+1</f>
        <v>45748</v>
      </c>
      <c r="AH467" s="160">
        <f t="shared" ref="AH467:AH470" si="5450">AG467+29</f>
        <v>45777</v>
      </c>
      <c r="AI467" s="164">
        <f t="shared" ref="AI467:AI470" si="5451">IFERROR(IF(($R467-AH467)&gt;=0,0,IF(($S467-AG467)&lt;0,0,IF(AND(($S467-AH467)&gt;0,(AG467-$R467)&gt;0),$V467/365*(AH467-AG467+1),IF(AND(($S467-AH467)&lt;=0,(AG467-$R467)&gt;0),$V467/365*($S467-AG467+1),$V467/365*(AH467-$R467+1))))),0)</f>
        <v>0</v>
      </c>
      <c r="AJ467" s="160">
        <f t="shared" ref="AJ467:AJ470" si="5452">AH467+1</f>
        <v>45778</v>
      </c>
      <c r="AK467" s="160">
        <f t="shared" ref="AK467:AK470" si="5453">AJ467+30</f>
        <v>45808</v>
      </c>
      <c r="AL467" s="164">
        <f t="shared" ref="AL467:AL470" si="5454">IFERROR(IF(($R467-AK467)&gt;=0,0,IF(($S467-AJ467)&lt;0,0,IF(AND(($S467-AK467)&gt;0,(AJ467-$R467)&gt;0),$V467/365*(AK467-AJ467+1),IF(AND(($S467-AK467)&lt;=0,(AJ467-$R467)&gt;0),$V467/365*($S467-AJ467+1),$V467/365*(AK467-$R467+1))))),0)</f>
        <v>0</v>
      </c>
      <c r="AM467" s="160">
        <f t="shared" ref="AM467:AM470" si="5455">AK467+1</f>
        <v>45809</v>
      </c>
      <c r="AN467" s="160">
        <f t="shared" ref="AN467:AN470" si="5456">AM467+29</f>
        <v>45838</v>
      </c>
      <c r="AO467" s="164">
        <f t="shared" ref="AO467:AO470" si="5457">IFERROR(IF(($R467-AN467)&gt;=0,0,IF(($S467-AM467)&lt;0,0,IF(AND(($S467-AN467)&gt;0,(AM467-$R467)&gt;0),$V467/365*(AN467-AM467+1),IF(AND(($S467-AN467)&lt;=0,(AM467-$R467)&gt;0),$V467/365*($S467-AM467+1),$V467/365*(AN467-$R467+1))))),0)</f>
        <v>0</v>
      </c>
      <c r="AP467" s="160">
        <f t="shared" ref="AP467:AP470" si="5458">AN467+1</f>
        <v>45839</v>
      </c>
      <c r="AQ467" s="160">
        <f t="shared" ref="AQ467:AQ470" si="5459">AP467+30</f>
        <v>45869</v>
      </c>
      <c r="AR467" s="164">
        <f t="shared" ref="AR467:AR470" si="5460">IFERROR(IF(($R467-AQ467)&gt;=0,0,IF(($S467-AP467)&lt;0,0,IF(AND(($S467-AQ467)&gt;0,(AP467-$R467)&gt;0),$V467/365*(AQ467-AP467+1),IF(AND(($S467-AQ467)&lt;=0,(AP467-$R467)&gt;0),$V467/365*($S467-AP467+1),$V467/365*(AQ467-$R467+1))))),0)</f>
        <v>0</v>
      </c>
      <c r="AS467" s="160">
        <f t="shared" ref="AS467:AS470" si="5461">AQ467+1</f>
        <v>45870</v>
      </c>
      <c r="AT467" s="160">
        <f t="shared" ref="AT467:AT470" si="5462">AS467+30</f>
        <v>45900</v>
      </c>
      <c r="AU467" s="164">
        <f t="shared" ref="AU467:AU470" si="5463">IFERROR(IF(($R467-AT467)&gt;=0,0,IF(($S467-AS467)&lt;0,0,IF(AND(($S467-AT467)&gt;0,(AS467-$R467)&gt;0),$V467/365*(AT467-AS467+1),IF(AND(($S467-AT467)&lt;=0,(AS467-$R467)&gt;0),$V467/365*($S467-AS467+1),$V467/365*(AT467-$R467+1))))),0)</f>
        <v>0</v>
      </c>
      <c r="AV467" s="160">
        <f t="shared" ref="AV467:AV470" si="5464">AT467+1</f>
        <v>45901</v>
      </c>
      <c r="AW467" s="160">
        <f t="shared" ref="AW467:AW470" si="5465">AV467+29</f>
        <v>45930</v>
      </c>
      <c r="AX467" s="164">
        <f t="shared" ref="AX467:AX470" si="5466">IFERROR(IF(($R467-AW467)&gt;=0,0,IF(($S467-AV467)&lt;0,0,IF(AND(($S467-AW467)&gt;0,(AV467-$R467)&gt;0),$V467/365*(AW467-AV467+1),IF(AND(($S467-AW467)&lt;=0,(AV467-$R467)&gt;0),$V467/365*($S467-AV467+1),$V467/365*(AW467-$R467+1))))),0)</f>
        <v>0</v>
      </c>
      <c r="AY467" s="160">
        <f t="shared" ref="AY467:AY470" si="5467">AW467+1</f>
        <v>45931</v>
      </c>
      <c r="AZ467" s="160">
        <f t="shared" ref="AZ467:AZ470" si="5468">AY467+30</f>
        <v>45961</v>
      </c>
      <c r="BA467" s="164">
        <f t="shared" ref="BA467:BA470" si="5469">IFERROR(IF(($R467-AZ467)&gt;=0,0,IF(($S467-AY467)&lt;0,0,IF(AND(($S467-AZ467)&gt;0,(AY467-$R467)&gt;0),$V467/365*(AZ467-AY467+1),IF(AND(($S467-AZ467)&lt;=0,(AY467-$R467)&gt;0),$V467/365*($S467-AY467+1),$V467/365*(AZ467-$R467+1))))),0)</f>
        <v>0</v>
      </c>
      <c r="BB467" s="160">
        <f t="shared" ref="BB467:BB470" si="5470">AZ467+1</f>
        <v>45962</v>
      </c>
      <c r="BC467" s="160">
        <f t="shared" ref="BC467:BC470" si="5471">BB467+29</f>
        <v>45991</v>
      </c>
      <c r="BD467" s="164">
        <f t="shared" ref="BD467:BD470" si="5472">IFERROR(IF(($R467-BC467)&gt;=0,0,IF(($S467-BB467)&lt;0,0,IF(AND(($S467-BC467)&gt;0,(BB467-$R467)&gt;0),$V467/365*(BC467-BB467+1),IF(AND(($S467-BC467)&lt;=0,(BB467-$R467)&gt;0),$V467/365*($S467-BB467+1),$V467/365*(BC467-$R467+1))))),0)</f>
        <v>0</v>
      </c>
      <c r="BE467" s="160">
        <f t="shared" ref="BE467:BE470" si="5473">BC467+1</f>
        <v>45992</v>
      </c>
      <c r="BF467" s="160">
        <f t="shared" ref="BF467:BF470" si="5474">BE467+30</f>
        <v>46022</v>
      </c>
      <c r="BG467" s="164">
        <f t="shared" ref="BG467:BG470" si="5475">IFERROR(IF(($R467-BF467)&gt;=0,0,IF(($S467-BE467)&lt;0,0,IF(AND(($S467-BF467)&gt;0,(BE467-$R467)&gt;0),$V467/365*(BF467-BE467+1),IF(AND(($S467-BF467)&lt;=0,(BE467-$R467)&gt;0),$V467/365*($S467-BE467+1),$V467/365*(BF467-$R467+1))))),0)</f>
        <v>0</v>
      </c>
      <c r="BH467" s="160">
        <v>46023</v>
      </c>
      <c r="BI467" s="160">
        <f t="shared" ref="BI467:BI470" si="5476">BH467+30</f>
        <v>46053</v>
      </c>
      <c r="BJ467" s="164">
        <f t="shared" ref="BJ467:BJ470" si="5477">IFERROR(IF(($R467-BI467)&gt;=0,0,IF(($S467-BH467)&lt;0,0,IF(AND(($S467-BI467)&gt;0,(BH467-$R467)&gt;0),$V467/365*(BI467-BH467+1),IF(AND(($S467-BI467)&lt;=0,(BH467-$R467)&gt;0),$V467/365*($S467-BH467+1),$V467/365*(BI467-$R467+1))))),0)</f>
        <v>0</v>
      </c>
      <c r="BK467" s="160">
        <f t="shared" ref="BK467:BK470" si="5478">BI467+1</f>
        <v>46054</v>
      </c>
      <c r="BL467" s="160">
        <f t="shared" ref="BL467:BL470" si="5479">BK467+27</f>
        <v>46081</v>
      </c>
      <c r="BM467" s="164">
        <f t="shared" ref="BM467:BM470" si="5480">IFERROR(IF(($R467-BL467)&gt;=0,0,IF(($S467-BK467)&lt;0,0,IF(AND(($S467-BL467)&gt;0,(BK467-$R467)&gt;0),$V467/365*(BL467-BK467+1),IF(AND(($S467-BL467)&lt;=0,(BK467-$R467)&gt;0),$V467/365*($S467-BK467+1),$V467/365*(BL467-$R467+1))))),0)</f>
        <v>0</v>
      </c>
      <c r="BN467" s="160">
        <f t="shared" ref="BN467:BN470" si="5481">BL467+1</f>
        <v>46082</v>
      </c>
      <c r="BO467" s="160">
        <f t="shared" ref="BO467:BO470" si="5482">BN467+30</f>
        <v>46112</v>
      </c>
      <c r="BP467" s="164">
        <f t="shared" ref="BP467:BP470" si="5483">IFERROR(IF(($R467-BO467)&gt;=0,0,IF(($S467-BN467)&lt;0,0,IF(AND(($S467-BO467)&gt;0,(BN467-$R467)&gt;0),$V467/365*(BO467-BN467+1),IF(AND(($S467-BO467)&lt;=0,(BN467-$R467)&gt;0),$V467/365*($S467-BN467+1),$V467/365*(BO467-$R467+1))))),0)</f>
        <v>0</v>
      </c>
      <c r="BQ467" s="160">
        <f t="shared" ref="BQ467:BQ470" si="5484">BO467+1</f>
        <v>46113</v>
      </c>
      <c r="BR467" s="160">
        <f t="shared" ref="BR467:BR470" si="5485">BQ467+29</f>
        <v>46142</v>
      </c>
      <c r="BS467" s="164">
        <f t="shared" ref="BS467:BS470" si="5486">IFERROR(IF(($R467-BR467)&gt;=0,0,IF(($S467-BQ467)&lt;0,0,IF(AND(($S467-BR467)&gt;0,(BQ467-$R467)&gt;0),$V467/365*(BR467-BQ467+1),IF(AND(($S467-BR467)&lt;=0,(BQ467-$R467)&gt;0),$V467/365*($S467-BQ467+1),$V467/365*(BR467-$R467+1))))),0)</f>
        <v>0</v>
      </c>
      <c r="BT467" s="160">
        <f t="shared" ref="BT467:BT470" si="5487">BR467+1</f>
        <v>46143</v>
      </c>
      <c r="BU467" s="160">
        <f t="shared" ref="BU467:BU470" si="5488">BT467+30</f>
        <v>46173</v>
      </c>
      <c r="BV467" s="164">
        <f t="shared" ref="BV467:BV470" si="5489">IFERROR(IF(($R467-BU467)&gt;=0,0,IF(($S467-BT467)&lt;0,0,IF(AND(($S467-BU467)&gt;0,(BT467-$R467)&gt;0),$V467/365*(BU467-BT467+1),IF(AND(($S467-BU467)&lt;=0,(BT467-$R467)&gt;0),$V467/365*($S467-BT467+1),$V467/365*(BU467-$R467+1))))),0)</f>
        <v>0</v>
      </c>
      <c r="BW467" s="160">
        <f t="shared" ref="BW467:BW470" si="5490">BU467+1</f>
        <v>46174</v>
      </c>
      <c r="BX467" s="160">
        <f t="shared" ref="BX467:BX470" si="5491">BW467+29</f>
        <v>46203</v>
      </c>
      <c r="BY467" s="164">
        <f t="shared" ref="BY467:BY470" si="5492">IFERROR(IF(($R467-BX467)&gt;=0,0,IF(($S467-BW467)&lt;0,0,IF(AND(($S467-BX467)&gt;0,(BW467-$R467)&gt;0),$V467/365*(BX467-BW467+1),IF(AND(($S467-BX467)&lt;=0,(BW467-$R467)&gt;0),$V467/365*($S467-BW467+1),$V467/365*(BX467-$R467+1))))),0)</f>
        <v>0</v>
      </c>
      <c r="BZ467" s="160">
        <f t="shared" ref="BZ467:BZ470" si="5493">BX467+1</f>
        <v>46204</v>
      </c>
      <c r="CA467" s="160">
        <f t="shared" ref="CA467:CA470" si="5494">BZ467+30</f>
        <v>46234</v>
      </c>
      <c r="CB467" s="164">
        <f t="shared" ref="CB467:CB470" si="5495">IFERROR(IF(($R467-CA467)&gt;=0,0,IF(($S467-BZ467)&lt;0,0,IF(AND(($S467-CA467)&gt;0,(BZ467-$R467)&gt;0),$V467/365*(CA467-BZ467+1),IF(AND(($S467-CA467)&lt;=0,(BZ467-$R467)&gt;0),$V467/365*($S467-BZ467+1),$V467/365*(CA467-$R467+1))))),0)</f>
        <v>0</v>
      </c>
      <c r="CC467" s="160">
        <f t="shared" ref="CC467:CC470" si="5496">CA467+1</f>
        <v>46235</v>
      </c>
      <c r="CD467" s="160">
        <f t="shared" ref="CD467:CD470" si="5497">CC467+30</f>
        <v>46265</v>
      </c>
      <c r="CE467" s="164">
        <f t="shared" ref="CE467:CE470" si="5498">IFERROR(IF(($R467-CD467)&gt;=0,0,IF(($S467-CC467)&lt;0,0,IF(AND(($S467-CD467)&gt;0,(CC467-$R467)&gt;0),$V467/365*(CD467-CC467+1),IF(AND(($S467-CD467)&lt;=0,(CC467-$R467)&gt;0),$V467/365*($S467-CC467+1),$V467/365*(CD467-$R467+1))))),0)</f>
        <v>0</v>
      </c>
      <c r="CF467" s="160">
        <f t="shared" ref="CF467:CF470" si="5499">CD467+1</f>
        <v>46266</v>
      </c>
      <c r="CG467" s="160">
        <f t="shared" ref="CG467:CG470" si="5500">CF467+29</f>
        <v>46295</v>
      </c>
      <c r="CH467" s="164">
        <f t="shared" ref="CH467:CH470" si="5501">IFERROR(IF(($R467-CG467)&gt;=0,0,IF(($S467-CF467)&lt;0,0,IF(AND(($S467-CG467)&gt;0,(CF467-$R467)&gt;0),$V467/365*(CG467-CF467+1),IF(AND(($S467-CG467)&lt;=0,(CF467-$R467)&gt;0),$V467/365*($S467-CF467+1),$V467/365*(CG467-$R467+1))))),0)</f>
        <v>0</v>
      </c>
      <c r="CI467" s="160">
        <f t="shared" ref="CI467:CI470" si="5502">CG467+1</f>
        <v>46296</v>
      </c>
      <c r="CJ467" s="160">
        <f t="shared" ref="CJ467:CJ470" si="5503">CI467+30</f>
        <v>46326</v>
      </c>
      <c r="CK467" s="164">
        <f t="shared" ref="CK467:CK470" si="5504">IFERROR(IF(($R467-CJ467)&gt;=0,0,IF(($S467-CI467)&lt;0,0,IF(AND(($S467-CJ467)&gt;0,(CI467-$R467)&gt;0),$V467/365*(CJ467-CI467+1),IF(AND(($S467-CJ467)&lt;=0,(CI467-$R467)&gt;0),$V467/365*($S467-CI467+1),$V467/365*(CJ467-$R467+1))))),0)</f>
        <v>0</v>
      </c>
      <c r="CL467" s="160">
        <f t="shared" ref="CL467:CL470" si="5505">CJ467+1</f>
        <v>46327</v>
      </c>
      <c r="CM467" s="160">
        <f t="shared" ref="CM467:CM470" si="5506">CL467+29</f>
        <v>46356</v>
      </c>
      <c r="CN467" s="164">
        <f t="shared" ref="CN467:CN470" si="5507">IFERROR(IF(($R467-CM467)&gt;=0,0,IF(($S467-CL467)&lt;0,0,IF(AND(($S467-CM467)&gt;0,(CL467-$R467)&gt;0),$V467/365*(CM467-CL467+1),IF(AND(($S467-CM467)&lt;=0,(CL467-$R467)&gt;0),$V467/365*($S467-CL467+1),$V467/365*(CM467-$R467+1))))),0)</f>
        <v>0</v>
      </c>
      <c r="CO467" s="160">
        <f t="shared" ref="CO467:CO470" si="5508">CM467+1</f>
        <v>46357</v>
      </c>
      <c r="CP467" s="160">
        <f t="shared" ref="CP467:CP470" si="5509">CO467+30</f>
        <v>46387</v>
      </c>
      <c r="CQ467" s="164">
        <f t="shared" ref="CQ467:CQ470" si="5510">IFERROR(IF(($R467-CP467)&gt;=0,0,IF(($S467-CO467)&lt;0,0,IF(AND(($S467-CP467)&gt;0,(CO467-$R467)&gt;0),$V467/365*(CP467-CO467+1),IF(AND(($S467-CP467)&lt;=0,(CO467-$R467)&gt;0),$V467/365*($S467-CO467+1),$V467/365*(CP467-$R467+1))))),0)</f>
        <v>0</v>
      </c>
    </row>
    <row r="468" s="86" customFormat="1" ht="24" customHeight="1" outlineLevel="3" spans="1:95">
      <c r="A468" s="125"/>
      <c r="B468" s="126"/>
      <c r="C468" s="127"/>
      <c r="D468" s="125"/>
      <c r="E468" s="126"/>
      <c r="F468" s="126"/>
      <c r="G468" s="126"/>
      <c r="H468" s="128"/>
      <c r="I468" s="128"/>
      <c r="J468" s="128">
        <f t="shared" si="5367"/>
        <v>0</v>
      </c>
      <c r="K468" s="128">
        <f t="shared" ref="K468:K470" si="5511">K467+1</f>
        <v>2</v>
      </c>
      <c r="L468" s="153"/>
      <c r="M468" s="154">
        <f>IFERROR(VLOOKUP($L468,'2-2 引出数据_合同数据仓库'!$B$2:$BP$10000,3,FALSE),0)</f>
        <v>0</v>
      </c>
      <c r="N468" s="128"/>
      <c r="O468" s="154">
        <f>IFERROR(VLOOKUP((LEFT(VLOOKUP($L468,'2-2 引出数据_合同数据仓库'!$B$2:$BP$10000,64,FALSE),15)&amp;(RIGHT(VLOOKUP($L468,'2-2 引出数据_合同数据仓库'!$B$2:$BP$10000,64,FALSE),4)+1)),'2-2 引出数据_合同数据仓库'!$B$2:$BP$10000,3,FALSE),0)</f>
        <v>0</v>
      </c>
      <c r="P468" s="128"/>
      <c r="Q468" s="128">
        <f>IFERROR(VLOOKUP($L468,'2-2 引出数据_合同数据仓库'!$B$2:$BP$10000,28,FALSE),0)</f>
        <v>0</v>
      </c>
      <c r="R468" s="128">
        <f>IFERROR(VLOOKUP($L468,'2-2 引出数据_合同数据仓库'!$B$2:$BP$10000,29,FALSE),0)</f>
        <v>0</v>
      </c>
      <c r="S468" s="128">
        <f>IFERROR(VLOOKUP($L468,'2-2 引出数据_合同数据仓库'!$B$2:$BP$10000,4,FALSE),0)</f>
        <v>0</v>
      </c>
      <c r="T468" s="128"/>
      <c r="U468" s="128">
        <f>IFERROR(VLOOKUP($L468,'2-2 引出数据_合同数据仓库'!$B$2:$BP$10000,15,FALSE),0)</f>
        <v>0</v>
      </c>
      <c r="V468" s="128">
        <f t="shared" si="5440"/>
        <v>0</v>
      </c>
      <c r="W468" s="128"/>
      <c r="X468" s="160">
        <v>45658</v>
      </c>
      <c r="Y468" s="160">
        <f t="shared" si="5441"/>
        <v>45688</v>
      </c>
      <c r="Z468" s="164">
        <f t="shared" si="5442"/>
        <v>0</v>
      </c>
      <c r="AA468" s="160">
        <f t="shared" si="5443"/>
        <v>45689</v>
      </c>
      <c r="AB468" s="160">
        <f t="shared" si="5444"/>
        <v>45716</v>
      </c>
      <c r="AC468" s="164">
        <f t="shared" si="5445"/>
        <v>0</v>
      </c>
      <c r="AD468" s="160">
        <f t="shared" si="5446"/>
        <v>45717</v>
      </c>
      <c r="AE468" s="160">
        <f t="shared" si="5447"/>
        <v>45747</v>
      </c>
      <c r="AF468" s="164">
        <f t="shared" si="5448"/>
        <v>0</v>
      </c>
      <c r="AG468" s="160">
        <f t="shared" si="5449"/>
        <v>45748</v>
      </c>
      <c r="AH468" s="160">
        <f t="shared" si="5450"/>
        <v>45777</v>
      </c>
      <c r="AI468" s="164">
        <f t="shared" si="5451"/>
        <v>0</v>
      </c>
      <c r="AJ468" s="160">
        <f t="shared" si="5452"/>
        <v>45778</v>
      </c>
      <c r="AK468" s="160">
        <f t="shared" si="5453"/>
        <v>45808</v>
      </c>
      <c r="AL468" s="164">
        <f t="shared" si="5454"/>
        <v>0</v>
      </c>
      <c r="AM468" s="160">
        <f t="shared" si="5455"/>
        <v>45809</v>
      </c>
      <c r="AN468" s="160">
        <f t="shared" si="5456"/>
        <v>45838</v>
      </c>
      <c r="AO468" s="164">
        <f t="shared" si="5457"/>
        <v>0</v>
      </c>
      <c r="AP468" s="160">
        <f t="shared" si="5458"/>
        <v>45839</v>
      </c>
      <c r="AQ468" s="160">
        <f t="shared" si="5459"/>
        <v>45869</v>
      </c>
      <c r="AR468" s="164">
        <f t="shared" si="5460"/>
        <v>0</v>
      </c>
      <c r="AS468" s="160">
        <f t="shared" si="5461"/>
        <v>45870</v>
      </c>
      <c r="AT468" s="160">
        <f t="shared" si="5462"/>
        <v>45900</v>
      </c>
      <c r="AU468" s="164">
        <f t="shared" si="5463"/>
        <v>0</v>
      </c>
      <c r="AV468" s="160">
        <f t="shared" si="5464"/>
        <v>45901</v>
      </c>
      <c r="AW468" s="160">
        <f t="shared" si="5465"/>
        <v>45930</v>
      </c>
      <c r="AX468" s="164">
        <f t="shared" si="5466"/>
        <v>0</v>
      </c>
      <c r="AY468" s="160">
        <f t="shared" si="5467"/>
        <v>45931</v>
      </c>
      <c r="AZ468" s="160">
        <f t="shared" si="5468"/>
        <v>45961</v>
      </c>
      <c r="BA468" s="164">
        <f t="shared" si="5469"/>
        <v>0</v>
      </c>
      <c r="BB468" s="160">
        <f t="shared" si="5470"/>
        <v>45962</v>
      </c>
      <c r="BC468" s="160">
        <f t="shared" si="5471"/>
        <v>45991</v>
      </c>
      <c r="BD468" s="164">
        <f t="shared" si="5472"/>
        <v>0</v>
      </c>
      <c r="BE468" s="160">
        <f t="shared" si="5473"/>
        <v>45992</v>
      </c>
      <c r="BF468" s="160">
        <f t="shared" si="5474"/>
        <v>46022</v>
      </c>
      <c r="BG468" s="164">
        <f t="shared" si="5475"/>
        <v>0</v>
      </c>
      <c r="BH468" s="160">
        <v>46023</v>
      </c>
      <c r="BI468" s="160">
        <f t="shared" si="5476"/>
        <v>46053</v>
      </c>
      <c r="BJ468" s="164">
        <f t="shared" si="5477"/>
        <v>0</v>
      </c>
      <c r="BK468" s="160">
        <f t="shared" si="5478"/>
        <v>46054</v>
      </c>
      <c r="BL468" s="160">
        <f t="shared" si="5479"/>
        <v>46081</v>
      </c>
      <c r="BM468" s="164">
        <f t="shared" si="5480"/>
        <v>0</v>
      </c>
      <c r="BN468" s="160">
        <f t="shared" si="5481"/>
        <v>46082</v>
      </c>
      <c r="BO468" s="160">
        <f t="shared" si="5482"/>
        <v>46112</v>
      </c>
      <c r="BP468" s="164">
        <f t="shared" si="5483"/>
        <v>0</v>
      </c>
      <c r="BQ468" s="160">
        <f t="shared" si="5484"/>
        <v>46113</v>
      </c>
      <c r="BR468" s="160">
        <f t="shared" si="5485"/>
        <v>46142</v>
      </c>
      <c r="BS468" s="164">
        <f t="shared" si="5486"/>
        <v>0</v>
      </c>
      <c r="BT468" s="160">
        <f t="shared" si="5487"/>
        <v>46143</v>
      </c>
      <c r="BU468" s="160">
        <f t="shared" si="5488"/>
        <v>46173</v>
      </c>
      <c r="BV468" s="164">
        <f t="shared" si="5489"/>
        <v>0</v>
      </c>
      <c r="BW468" s="160">
        <f t="shared" si="5490"/>
        <v>46174</v>
      </c>
      <c r="BX468" s="160">
        <f t="shared" si="5491"/>
        <v>46203</v>
      </c>
      <c r="BY468" s="164">
        <f t="shared" si="5492"/>
        <v>0</v>
      </c>
      <c r="BZ468" s="160">
        <f t="shared" si="5493"/>
        <v>46204</v>
      </c>
      <c r="CA468" s="160">
        <f t="shared" si="5494"/>
        <v>46234</v>
      </c>
      <c r="CB468" s="164">
        <f t="shared" si="5495"/>
        <v>0</v>
      </c>
      <c r="CC468" s="160">
        <f t="shared" si="5496"/>
        <v>46235</v>
      </c>
      <c r="CD468" s="160">
        <f t="shared" si="5497"/>
        <v>46265</v>
      </c>
      <c r="CE468" s="164">
        <f t="shared" si="5498"/>
        <v>0</v>
      </c>
      <c r="CF468" s="160">
        <f t="shared" si="5499"/>
        <v>46266</v>
      </c>
      <c r="CG468" s="160">
        <f t="shared" si="5500"/>
        <v>46295</v>
      </c>
      <c r="CH468" s="164">
        <f t="shared" si="5501"/>
        <v>0</v>
      </c>
      <c r="CI468" s="160">
        <f t="shared" si="5502"/>
        <v>46296</v>
      </c>
      <c r="CJ468" s="160">
        <f t="shared" si="5503"/>
        <v>46326</v>
      </c>
      <c r="CK468" s="164">
        <f t="shared" si="5504"/>
        <v>0</v>
      </c>
      <c r="CL468" s="160">
        <f t="shared" si="5505"/>
        <v>46327</v>
      </c>
      <c r="CM468" s="160">
        <f t="shared" si="5506"/>
        <v>46356</v>
      </c>
      <c r="CN468" s="164">
        <f t="shared" si="5507"/>
        <v>0</v>
      </c>
      <c r="CO468" s="160">
        <f t="shared" si="5508"/>
        <v>46357</v>
      </c>
      <c r="CP468" s="160">
        <f t="shared" si="5509"/>
        <v>46387</v>
      </c>
      <c r="CQ468" s="164">
        <f t="shared" si="5510"/>
        <v>0</v>
      </c>
    </row>
    <row r="469" s="86" customFormat="1" ht="24" customHeight="1" outlineLevel="3" spans="1:95">
      <c r="A469" s="125"/>
      <c r="B469" s="126"/>
      <c r="C469" s="127"/>
      <c r="D469" s="125"/>
      <c r="E469" s="126"/>
      <c r="F469" s="126"/>
      <c r="G469" s="126"/>
      <c r="H469" s="128"/>
      <c r="I469" s="128"/>
      <c r="J469" s="128">
        <f t="shared" si="5367"/>
        <v>0</v>
      </c>
      <c r="K469" s="128">
        <f t="shared" si="5511"/>
        <v>3</v>
      </c>
      <c r="L469" s="153"/>
      <c r="M469" s="154">
        <f>IFERROR(VLOOKUP($L469,'2-2 引出数据_合同数据仓库'!$B$2:$BP$10000,3,FALSE),0)</f>
        <v>0</v>
      </c>
      <c r="N469" s="128"/>
      <c r="O469" s="154">
        <f>IFERROR(VLOOKUP((LEFT(VLOOKUP($L469,'2-2 引出数据_合同数据仓库'!$B$2:$BP$10000,64,FALSE),15)&amp;(RIGHT(VLOOKUP($L469,'2-2 引出数据_合同数据仓库'!$B$2:$BP$10000,64,FALSE),4)+1)),'2-2 引出数据_合同数据仓库'!$B$2:$BP$10000,3,FALSE),0)</f>
        <v>0</v>
      </c>
      <c r="P469" s="128"/>
      <c r="Q469" s="128">
        <f>IFERROR(VLOOKUP($L469,'2-2 引出数据_合同数据仓库'!$B$2:$BP$10000,28,FALSE),0)</f>
        <v>0</v>
      </c>
      <c r="R469" s="128">
        <f>IFERROR(VLOOKUP($L469,'2-2 引出数据_合同数据仓库'!$B$2:$BP$10000,29,FALSE),0)</f>
        <v>0</v>
      </c>
      <c r="S469" s="128">
        <f>IFERROR(VLOOKUP($L469,'2-2 引出数据_合同数据仓库'!$B$2:$BP$10000,4,FALSE),0)</f>
        <v>0</v>
      </c>
      <c r="T469" s="128"/>
      <c r="U469" s="128">
        <f>IFERROR(VLOOKUP($L469,'2-2 引出数据_合同数据仓库'!$B$2:$BP$10000,15,FALSE),0)</f>
        <v>0</v>
      </c>
      <c r="V469" s="128">
        <f t="shared" si="5440"/>
        <v>0</v>
      </c>
      <c r="W469" s="128"/>
      <c r="X469" s="160">
        <v>45658</v>
      </c>
      <c r="Y469" s="160">
        <f t="shared" si="5441"/>
        <v>45688</v>
      </c>
      <c r="Z469" s="164">
        <f t="shared" si="5442"/>
        <v>0</v>
      </c>
      <c r="AA469" s="160">
        <f t="shared" si="5443"/>
        <v>45689</v>
      </c>
      <c r="AB469" s="160">
        <f t="shared" si="5444"/>
        <v>45716</v>
      </c>
      <c r="AC469" s="164">
        <f t="shared" si="5445"/>
        <v>0</v>
      </c>
      <c r="AD469" s="160">
        <f t="shared" si="5446"/>
        <v>45717</v>
      </c>
      <c r="AE469" s="160">
        <f t="shared" si="5447"/>
        <v>45747</v>
      </c>
      <c r="AF469" s="164">
        <f t="shared" si="5448"/>
        <v>0</v>
      </c>
      <c r="AG469" s="160">
        <f t="shared" si="5449"/>
        <v>45748</v>
      </c>
      <c r="AH469" s="160">
        <f t="shared" si="5450"/>
        <v>45777</v>
      </c>
      <c r="AI469" s="164">
        <f t="shared" si="5451"/>
        <v>0</v>
      </c>
      <c r="AJ469" s="160">
        <f t="shared" si="5452"/>
        <v>45778</v>
      </c>
      <c r="AK469" s="160">
        <f t="shared" si="5453"/>
        <v>45808</v>
      </c>
      <c r="AL469" s="164">
        <f t="shared" si="5454"/>
        <v>0</v>
      </c>
      <c r="AM469" s="160">
        <f t="shared" si="5455"/>
        <v>45809</v>
      </c>
      <c r="AN469" s="160">
        <f t="shared" si="5456"/>
        <v>45838</v>
      </c>
      <c r="AO469" s="164">
        <f t="shared" si="5457"/>
        <v>0</v>
      </c>
      <c r="AP469" s="160">
        <f t="shared" si="5458"/>
        <v>45839</v>
      </c>
      <c r="AQ469" s="160">
        <f t="shared" si="5459"/>
        <v>45869</v>
      </c>
      <c r="AR469" s="164">
        <f t="shared" si="5460"/>
        <v>0</v>
      </c>
      <c r="AS469" s="160">
        <f t="shared" si="5461"/>
        <v>45870</v>
      </c>
      <c r="AT469" s="160">
        <f t="shared" si="5462"/>
        <v>45900</v>
      </c>
      <c r="AU469" s="164">
        <f t="shared" si="5463"/>
        <v>0</v>
      </c>
      <c r="AV469" s="160">
        <f t="shared" si="5464"/>
        <v>45901</v>
      </c>
      <c r="AW469" s="160">
        <f t="shared" si="5465"/>
        <v>45930</v>
      </c>
      <c r="AX469" s="164">
        <f t="shared" si="5466"/>
        <v>0</v>
      </c>
      <c r="AY469" s="160">
        <f t="shared" si="5467"/>
        <v>45931</v>
      </c>
      <c r="AZ469" s="160">
        <f t="shared" si="5468"/>
        <v>45961</v>
      </c>
      <c r="BA469" s="164">
        <f t="shared" si="5469"/>
        <v>0</v>
      </c>
      <c r="BB469" s="160">
        <f t="shared" si="5470"/>
        <v>45962</v>
      </c>
      <c r="BC469" s="160">
        <f t="shared" si="5471"/>
        <v>45991</v>
      </c>
      <c r="BD469" s="164">
        <f t="shared" si="5472"/>
        <v>0</v>
      </c>
      <c r="BE469" s="160">
        <f t="shared" si="5473"/>
        <v>45992</v>
      </c>
      <c r="BF469" s="160">
        <f t="shared" si="5474"/>
        <v>46022</v>
      </c>
      <c r="BG469" s="164">
        <f t="shared" si="5475"/>
        <v>0</v>
      </c>
      <c r="BH469" s="160">
        <v>46023</v>
      </c>
      <c r="BI469" s="160">
        <f t="shared" si="5476"/>
        <v>46053</v>
      </c>
      <c r="BJ469" s="164">
        <f t="shared" si="5477"/>
        <v>0</v>
      </c>
      <c r="BK469" s="160">
        <f t="shared" si="5478"/>
        <v>46054</v>
      </c>
      <c r="BL469" s="160">
        <f t="shared" si="5479"/>
        <v>46081</v>
      </c>
      <c r="BM469" s="164">
        <f t="shared" si="5480"/>
        <v>0</v>
      </c>
      <c r="BN469" s="160">
        <f t="shared" si="5481"/>
        <v>46082</v>
      </c>
      <c r="BO469" s="160">
        <f t="shared" si="5482"/>
        <v>46112</v>
      </c>
      <c r="BP469" s="164">
        <f t="shared" si="5483"/>
        <v>0</v>
      </c>
      <c r="BQ469" s="160">
        <f t="shared" si="5484"/>
        <v>46113</v>
      </c>
      <c r="BR469" s="160">
        <f t="shared" si="5485"/>
        <v>46142</v>
      </c>
      <c r="BS469" s="164">
        <f t="shared" si="5486"/>
        <v>0</v>
      </c>
      <c r="BT469" s="160">
        <f t="shared" si="5487"/>
        <v>46143</v>
      </c>
      <c r="BU469" s="160">
        <f t="shared" si="5488"/>
        <v>46173</v>
      </c>
      <c r="BV469" s="164">
        <f t="shared" si="5489"/>
        <v>0</v>
      </c>
      <c r="BW469" s="160">
        <f t="shared" si="5490"/>
        <v>46174</v>
      </c>
      <c r="BX469" s="160">
        <f t="shared" si="5491"/>
        <v>46203</v>
      </c>
      <c r="BY469" s="164">
        <f t="shared" si="5492"/>
        <v>0</v>
      </c>
      <c r="BZ469" s="160">
        <f t="shared" si="5493"/>
        <v>46204</v>
      </c>
      <c r="CA469" s="160">
        <f t="shared" si="5494"/>
        <v>46234</v>
      </c>
      <c r="CB469" s="164">
        <f t="shared" si="5495"/>
        <v>0</v>
      </c>
      <c r="CC469" s="160">
        <f t="shared" si="5496"/>
        <v>46235</v>
      </c>
      <c r="CD469" s="160">
        <f t="shared" si="5497"/>
        <v>46265</v>
      </c>
      <c r="CE469" s="164">
        <f t="shared" si="5498"/>
        <v>0</v>
      </c>
      <c r="CF469" s="160">
        <f t="shared" si="5499"/>
        <v>46266</v>
      </c>
      <c r="CG469" s="160">
        <f t="shared" si="5500"/>
        <v>46295</v>
      </c>
      <c r="CH469" s="164">
        <f t="shared" si="5501"/>
        <v>0</v>
      </c>
      <c r="CI469" s="160">
        <f t="shared" si="5502"/>
        <v>46296</v>
      </c>
      <c r="CJ469" s="160">
        <f t="shared" si="5503"/>
        <v>46326</v>
      </c>
      <c r="CK469" s="164">
        <f t="shared" si="5504"/>
        <v>0</v>
      </c>
      <c r="CL469" s="160">
        <f t="shared" si="5505"/>
        <v>46327</v>
      </c>
      <c r="CM469" s="160">
        <f t="shared" si="5506"/>
        <v>46356</v>
      </c>
      <c r="CN469" s="164">
        <f t="shared" si="5507"/>
        <v>0</v>
      </c>
      <c r="CO469" s="160">
        <f t="shared" si="5508"/>
        <v>46357</v>
      </c>
      <c r="CP469" s="160">
        <f t="shared" si="5509"/>
        <v>46387</v>
      </c>
      <c r="CQ469" s="164">
        <f t="shared" si="5510"/>
        <v>0</v>
      </c>
    </row>
    <row r="470" s="86" customFormat="1" ht="24" customHeight="1" outlineLevel="3" spans="1:95">
      <c r="A470" s="125"/>
      <c r="B470" s="126"/>
      <c r="C470" s="127"/>
      <c r="D470" s="125"/>
      <c r="E470" s="126"/>
      <c r="F470" s="126"/>
      <c r="G470" s="126"/>
      <c r="H470" s="128"/>
      <c r="I470" s="128"/>
      <c r="J470" s="128">
        <f t="shared" si="5367"/>
        <v>0</v>
      </c>
      <c r="K470" s="128">
        <f t="shared" si="5511"/>
        <v>4</v>
      </c>
      <c r="L470" s="153"/>
      <c r="M470" s="154">
        <f>IFERROR(VLOOKUP($L470,'2-2 引出数据_合同数据仓库'!$B$2:$BP$10000,3,FALSE),0)</f>
        <v>0</v>
      </c>
      <c r="N470" s="128"/>
      <c r="O470" s="154">
        <f>IFERROR(VLOOKUP((LEFT(VLOOKUP($L470,'2-2 引出数据_合同数据仓库'!$B$2:$BP$10000,64,FALSE),15)&amp;(RIGHT(VLOOKUP($L470,'2-2 引出数据_合同数据仓库'!$B$2:$BP$10000,64,FALSE),4)+1)),'2-2 引出数据_合同数据仓库'!$B$2:$BP$10000,3,FALSE),0)</f>
        <v>0</v>
      </c>
      <c r="P470" s="128"/>
      <c r="Q470" s="128">
        <f>IFERROR(VLOOKUP($L470,'2-2 引出数据_合同数据仓库'!$B$2:$BP$10000,28,FALSE),0)</f>
        <v>0</v>
      </c>
      <c r="R470" s="128">
        <f>IFERROR(VLOOKUP($L470,'2-2 引出数据_合同数据仓库'!$B$2:$BP$10000,29,FALSE),0)</f>
        <v>0</v>
      </c>
      <c r="S470" s="128">
        <f>IFERROR(VLOOKUP($L470,'2-2 引出数据_合同数据仓库'!$B$2:$BP$10000,4,FALSE),0)</f>
        <v>0</v>
      </c>
      <c r="T470" s="128"/>
      <c r="U470" s="128">
        <f>IFERROR(VLOOKUP($L470,'2-2 引出数据_合同数据仓库'!$B$2:$BP$10000,15,FALSE),0)</f>
        <v>0</v>
      </c>
      <c r="V470" s="128">
        <f t="shared" si="5440"/>
        <v>0</v>
      </c>
      <c r="W470" s="128"/>
      <c r="X470" s="160">
        <v>45658</v>
      </c>
      <c r="Y470" s="160">
        <f t="shared" si="5441"/>
        <v>45688</v>
      </c>
      <c r="Z470" s="164">
        <f t="shared" si="5442"/>
        <v>0</v>
      </c>
      <c r="AA470" s="160">
        <f t="shared" si="5443"/>
        <v>45689</v>
      </c>
      <c r="AB470" s="160">
        <f t="shared" si="5444"/>
        <v>45716</v>
      </c>
      <c r="AC470" s="164">
        <f t="shared" si="5445"/>
        <v>0</v>
      </c>
      <c r="AD470" s="160">
        <f t="shared" si="5446"/>
        <v>45717</v>
      </c>
      <c r="AE470" s="160">
        <f t="shared" si="5447"/>
        <v>45747</v>
      </c>
      <c r="AF470" s="164">
        <f t="shared" si="5448"/>
        <v>0</v>
      </c>
      <c r="AG470" s="160">
        <f t="shared" si="5449"/>
        <v>45748</v>
      </c>
      <c r="AH470" s="160">
        <f t="shared" si="5450"/>
        <v>45777</v>
      </c>
      <c r="AI470" s="164">
        <f t="shared" si="5451"/>
        <v>0</v>
      </c>
      <c r="AJ470" s="160">
        <f t="shared" si="5452"/>
        <v>45778</v>
      </c>
      <c r="AK470" s="160">
        <f t="shared" si="5453"/>
        <v>45808</v>
      </c>
      <c r="AL470" s="164">
        <f t="shared" si="5454"/>
        <v>0</v>
      </c>
      <c r="AM470" s="160">
        <f t="shared" si="5455"/>
        <v>45809</v>
      </c>
      <c r="AN470" s="160">
        <f t="shared" si="5456"/>
        <v>45838</v>
      </c>
      <c r="AO470" s="164">
        <f t="shared" si="5457"/>
        <v>0</v>
      </c>
      <c r="AP470" s="160">
        <f t="shared" si="5458"/>
        <v>45839</v>
      </c>
      <c r="AQ470" s="160">
        <f t="shared" si="5459"/>
        <v>45869</v>
      </c>
      <c r="AR470" s="164">
        <f t="shared" si="5460"/>
        <v>0</v>
      </c>
      <c r="AS470" s="160">
        <f t="shared" si="5461"/>
        <v>45870</v>
      </c>
      <c r="AT470" s="160">
        <f t="shared" si="5462"/>
        <v>45900</v>
      </c>
      <c r="AU470" s="164">
        <f t="shared" si="5463"/>
        <v>0</v>
      </c>
      <c r="AV470" s="160">
        <f t="shared" si="5464"/>
        <v>45901</v>
      </c>
      <c r="AW470" s="160">
        <f t="shared" si="5465"/>
        <v>45930</v>
      </c>
      <c r="AX470" s="164">
        <f t="shared" si="5466"/>
        <v>0</v>
      </c>
      <c r="AY470" s="160">
        <f t="shared" si="5467"/>
        <v>45931</v>
      </c>
      <c r="AZ470" s="160">
        <f t="shared" si="5468"/>
        <v>45961</v>
      </c>
      <c r="BA470" s="164">
        <f t="shared" si="5469"/>
        <v>0</v>
      </c>
      <c r="BB470" s="160">
        <f t="shared" si="5470"/>
        <v>45962</v>
      </c>
      <c r="BC470" s="160">
        <f t="shared" si="5471"/>
        <v>45991</v>
      </c>
      <c r="BD470" s="164">
        <f t="shared" si="5472"/>
        <v>0</v>
      </c>
      <c r="BE470" s="160">
        <f t="shared" si="5473"/>
        <v>45992</v>
      </c>
      <c r="BF470" s="160">
        <f t="shared" si="5474"/>
        <v>46022</v>
      </c>
      <c r="BG470" s="164">
        <f t="shared" si="5475"/>
        <v>0</v>
      </c>
      <c r="BH470" s="160">
        <v>46023</v>
      </c>
      <c r="BI470" s="160">
        <f t="shared" si="5476"/>
        <v>46053</v>
      </c>
      <c r="BJ470" s="164">
        <f t="shared" si="5477"/>
        <v>0</v>
      </c>
      <c r="BK470" s="160">
        <f t="shared" si="5478"/>
        <v>46054</v>
      </c>
      <c r="BL470" s="160">
        <f t="shared" si="5479"/>
        <v>46081</v>
      </c>
      <c r="BM470" s="164">
        <f t="shared" si="5480"/>
        <v>0</v>
      </c>
      <c r="BN470" s="160">
        <f t="shared" si="5481"/>
        <v>46082</v>
      </c>
      <c r="BO470" s="160">
        <f t="shared" si="5482"/>
        <v>46112</v>
      </c>
      <c r="BP470" s="164">
        <f t="shared" si="5483"/>
        <v>0</v>
      </c>
      <c r="BQ470" s="160">
        <f t="shared" si="5484"/>
        <v>46113</v>
      </c>
      <c r="BR470" s="160">
        <f t="shared" si="5485"/>
        <v>46142</v>
      </c>
      <c r="BS470" s="164">
        <f t="shared" si="5486"/>
        <v>0</v>
      </c>
      <c r="BT470" s="160">
        <f t="shared" si="5487"/>
        <v>46143</v>
      </c>
      <c r="BU470" s="160">
        <f t="shared" si="5488"/>
        <v>46173</v>
      </c>
      <c r="BV470" s="164">
        <f t="shared" si="5489"/>
        <v>0</v>
      </c>
      <c r="BW470" s="160">
        <f t="shared" si="5490"/>
        <v>46174</v>
      </c>
      <c r="BX470" s="160">
        <f t="shared" si="5491"/>
        <v>46203</v>
      </c>
      <c r="BY470" s="164">
        <f t="shared" si="5492"/>
        <v>0</v>
      </c>
      <c r="BZ470" s="160">
        <f t="shared" si="5493"/>
        <v>46204</v>
      </c>
      <c r="CA470" s="160">
        <f t="shared" si="5494"/>
        <v>46234</v>
      </c>
      <c r="CB470" s="164">
        <f t="shared" si="5495"/>
        <v>0</v>
      </c>
      <c r="CC470" s="160">
        <f t="shared" si="5496"/>
        <v>46235</v>
      </c>
      <c r="CD470" s="160">
        <f t="shared" si="5497"/>
        <v>46265</v>
      </c>
      <c r="CE470" s="164">
        <f t="shared" si="5498"/>
        <v>0</v>
      </c>
      <c r="CF470" s="160">
        <f t="shared" si="5499"/>
        <v>46266</v>
      </c>
      <c r="CG470" s="160">
        <f t="shared" si="5500"/>
        <v>46295</v>
      </c>
      <c r="CH470" s="164">
        <f t="shared" si="5501"/>
        <v>0</v>
      </c>
      <c r="CI470" s="160">
        <f t="shared" si="5502"/>
        <v>46296</v>
      </c>
      <c r="CJ470" s="160">
        <f t="shared" si="5503"/>
        <v>46326</v>
      </c>
      <c r="CK470" s="164">
        <f t="shared" si="5504"/>
        <v>0</v>
      </c>
      <c r="CL470" s="160">
        <f t="shared" si="5505"/>
        <v>46327</v>
      </c>
      <c r="CM470" s="160">
        <f t="shared" si="5506"/>
        <v>46356</v>
      </c>
      <c r="CN470" s="164">
        <f t="shared" si="5507"/>
        <v>0</v>
      </c>
      <c r="CO470" s="160">
        <f t="shared" si="5508"/>
        <v>46357</v>
      </c>
      <c r="CP470" s="160">
        <f t="shared" si="5509"/>
        <v>46387</v>
      </c>
      <c r="CQ470" s="164">
        <f t="shared" si="5510"/>
        <v>0</v>
      </c>
    </row>
    <row r="471" s="86" customFormat="1" ht="24" customHeight="1" outlineLevel="4" spans="1:95">
      <c r="A471" s="129" t="s">
        <v>2806</v>
      </c>
      <c r="B471" s="130"/>
      <c r="C471" s="130"/>
      <c r="D471" s="130"/>
      <c r="E471" s="130"/>
      <c r="F471" s="130"/>
      <c r="G471" s="131"/>
      <c r="H471" s="132"/>
      <c r="I471" s="132"/>
      <c r="J471" s="132"/>
      <c r="K471" s="132"/>
      <c r="L471" s="155"/>
      <c r="M471" s="155"/>
      <c r="N471" s="132"/>
      <c r="O471" s="132"/>
      <c r="P471" s="132"/>
      <c r="Q471" s="132"/>
      <c r="R471" s="132"/>
      <c r="S471" s="132"/>
      <c r="T471" s="132"/>
      <c r="U471" s="132"/>
      <c r="V471" s="132"/>
      <c r="W471" s="132"/>
      <c r="X471" s="132"/>
      <c r="Y471" s="132"/>
      <c r="Z471" s="132"/>
      <c r="AA471" s="132"/>
      <c r="AB471" s="132"/>
      <c r="AC471" s="132"/>
      <c r="AD471" s="132"/>
      <c r="AE471" s="132"/>
      <c r="AF471" s="132"/>
      <c r="AG471" s="132"/>
      <c r="AH471" s="132"/>
      <c r="AI471" s="132"/>
      <c r="AJ471" s="132"/>
      <c r="AK471" s="132"/>
      <c r="AL471" s="132"/>
      <c r="AM471" s="132"/>
      <c r="AN471" s="132"/>
      <c r="AO471" s="132"/>
      <c r="AP471" s="132"/>
      <c r="AQ471" s="132"/>
      <c r="AR471" s="132"/>
      <c r="AS471" s="132"/>
      <c r="AT471" s="132"/>
      <c r="AU471" s="132"/>
      <c r="AV471" s="132"/>
      <c r="AW471" s="132"/>
      <c r="AX471" s="132"/>
      <c r="AY471" s="132"/>
      <c r="AZ471" s="132"/>
      <c r="BA471" s="132"/>
      <c r="BB471" s="132"/>
      <c r="BC471" s="132"/>
      <c r="BD471" s="132"/>
      <c r="BE471" s="132"/>
      <c r="BF471" s="132"/>
      <c r="BG471" s="132"/>
      <c r="BH471" s="132"/>
      <c r="BI471" s="132"/>
      <c r="BJ471" s="132"/>
      <c r="BK471" s="132"/>
      <c r="BL471" s="132"/>
      <c r="BM471" s="132"/>
      <c r="BN471" s="132"/>
      <c r="BO471" s="132"/>
      <c r="BP471" s="132"/>
      <c r="BQ471" s="132"/>
      <c r="BR471" s="132"/>
      <c r="BS471" s="132"/>
      <c r="BT471" s="132"/>
      <c r="BU471" s="132"/>
      <c r="BV471" s="132"/>
      <c r="BW471" s="132"/>
      <c r="BX471" s="132"/>
      <c r="BY471" s="132"/>
      <c r="BZ471" s="132"/>
      <c r="CA471" s="132"/>
      <c r="CB471" s="132"/>
      <c r="CC471" s="132"/>
      <c r="CD471" s="132"/>
      <c r="CE471" s="132"/>
      <c r="CF471" s="132"/>
      <c r="CG471" s="132"/>
      <c r="CH471" s="132"/>
      <c r="CI471" s="132"/>
      <c r="CJ471" s="132"/>
      <c r="CK471" s="132"/>
      <c r="CL471" s="132"/>
      <c r="CM471" s="132"/>
      <c r="CN471" s="132"/>
      <c r="CO471" s="132"/>
      <c r="CP471" s="132"/>
      <c r="CQ471" s="132"/>
    </row>
    <row r="472" ht="24" customHeight="1" outlineLevel="2" spans="1:95">
      <c r="A472" s="48"/>
      <c r="B472" s="118" t="s">
        <v>784</v>
      </c>
      <c r="C472" s="119" t="s">
        <v>1560</v>
      </c>
      <c r="D472" s="48" t="s">
        <v>1561</v>
      </c>
      <c r="E472" s="118" t="s">
        <v>1562</v>
      </c>
      <c r="F472" s="118"/>
      <c r="G472" s="118" t="s">
        <v>928</v>
      </c>
      <c r="H472" s="120">
        <f>X472+AA472+AD472+AG472+AJ472+AM472+AP472+AS472+AV472+AY472+BB472+BE472</f>
        <v>0</v>
      </c>
      <c r="I472" s="120">
        <f>Y472+AB472+AE472+AH472+AK472+AN472+AQ472+AT472+AW472+AZ472+BC472+BF472</f>
        <v>0</v>
      </c>
      <c r="J472" s="120">
        <f t="shared" si="5367"/>
        <v>0</v>
      </c>
      <c r="K472" s="120"/>
      <c r="L472" s="151"/>
      <c r="M472" s="151"/>
      <c r="N472" s="120"/>
      <c r="O472" s="120"/>
      <c r="P472" s="120"/>
      <c r="Q472" s="120"/>
      <c r="R472" s="120"/>
      <c r="S472" s="120"/>
      <c r="T472" s="120"/>
      <c r="U472" s="120"/>
      <c r="V472" s="120"/>
      <c r="W472" s="120"/>
      <c r="X472" s="120">
        <f>VLOOKUP($C472,'1 预算编制表单'!$C:$BJ,27,FALSE)</f>
        <v>0</v>
      </c>
      <c r="Y472" s="120">
        <f>X472-Z472</f>
        <v>0</v>
      </c>
      <c r="Z472" s="120">
        <f>SUM(Z473:Z477)</f>
        <v>0</v>
      </c>
      <c r="AA472" s="120">
        <f>VLOOKUP($C472,'1 预算编制表单'!$C:$BJ,30,FALSE)</f>
        <v>0</v>
      </c>
      <c r="AB472" s="120">
        <f>AA472-AC472</f>
        <v>0</v>
      </c>
      <c r="AC472" s="120">
        <f>SUM(AC473:AC477)</f>
        <v>0</v>
      </c>
      <c r="AD472" s="120">
        <f>VLOOKUP($C472,'1 预算编制表单'!$C:$BJ,33,FALSE)</f>
        <v>0</v>
      </c>
      <c r="AE472" s="120">
        <f>AD472-AF472</f>
        <v>0</v>
      </c>
      <c r="AF472" s="120">
        <f>SUM(AF473:AF477)</f>
        <v>0</v>
      </c>
      <c r="AG472" s="120">
        <f>VLOOKUP($C472,'1 预算编制表单'!$C:$BJ,36,FALSE)</f>
        <v>0</v>
      </c>
      <c r="AH472" s="120">
        <f>AG472-AI472</f>
        <v>0</v>
      </c>
      <c r="AI472" s="120">
        <f>SUM(AI473:AI477)</f>
        <v>0</v>
      </c>
      <c r="AJ472" s="120">
        <f>VLOOKUP($C472,'1 预算编制表单'!$C:$BJ,39,FALSE)</f>
        <v>0</v>
      </c>
      <c r="AK472" s="120">
        <f>AJ472-AL472</f>
        <v>0</v>
      </c>
      <c r="AL472" s="120">
        <f>SUM(AL473:AL477)</f>
        <v>0</v>
      </c>
      <c r="AM472" s="120">
        <f>VLOOKUP($C472,'1 预算编制表单'!$C:$BJ,42,FALSE)</f>
        <v>0</v>
      </c>
      <c r="AN472" s="120">
        <f>AM472-AO472</f>
        <v>0</v>
      </c>
      <c r="AO472" s="120">
        <f>SUM(AO473:AO477)</f>
        <v>0</v>
      </c>
      <c r="AP472" s="120">
        <f>VLOOKUP($C472,'1 预算编制表单'!$C:$BJ,45,FALSE)</f>
        <v>0</v>
      </c>
      <c r="AQ472" s="120">
        <f>AP472-AR472</f>
        <v>0</v>
      </c>
      <c r="AR472" s="120">
        <f>SUM(AR473:AR477)</f>
        <v>0</v>
      </c>
      <c r="AS472" s="120">
        <f>VLOOKUP($C472,'1 预算编制表单'!$C:$BJ,48,FALSE)</f>
        <v>0</v>
      </c>
      <c r="AT472" s="120">
        <f>AS472-AU472</f>
        <v>0</v>
      </c>
      <c r="AU472" s="120">
        <f>SUM(AU473:AU477)</f>
        <v>0</v>
      </c>
      <c r="AV472" s="120">
        <f>VLOOKUP($C472,'1 预算编制表单'!$C:$BJ,51,FALSE)</f>
        <v>0</v>
      </c>
      <c r="AW472" s="120">
        <f>AV472-AX472</f>
        <v>0</v>
      </c>
      <c r="AX472" s="120">
        <f>SUM(AX473:AX477)</f>
        <v>0</v>
      </c>
      <c r="AY472" s="120">
        <f>VLOOKUP($C472,'1 预算编制表单'!$C:$BJ,54,FALSE)</f>
        <v>0</v>
      </c>
      <c r="AZ472" s="120">
        <f>AY472-BA472</f>
        <v>0</v>
      </c>
      <c r="BA472" s="120">
        <f>SUM(BA473:BA477)</f>
        <v>0</v>
      </c>
      <c r="BB472" s="120">
        <f>VLOOKUP($C472,'1 预算编制表单'!$C:$BJ,57,FALSE)</f>
        <v>0</v>
      </c>
      <c r="BC472" s="120">
        <f>BB472-BD472</f>
        <v>0</v>
      </c>
      <c r="BD472" s="120">
        <f>SUM(BD473:BD477)</f>
        <v>0</v>
      </c>
      <c r="BE472" s="120">
        <f>VLOOKUP($C472,'1 预算编制表单'!$C:$BJ,60,FALSE)</f>
        <v>0</v>
      </c>
      <c r="BF472" s="120">
        <f>BE472-BG472</f>
        <v>0</v>
      </c>
      <c r="BG472" s="120">
        <f>SUM(BG473:BG477)</f>
        <v>0</v>
      </c>
      <c r="BH472" s="120">
        <f>VLOOKUP($C472,'1 预算编制表单'!$C:$BJ,27,FALSE)</f>
        <v>0</v>
      </c>
      <c r="BI472" s="120">
        <f>BH472-BJ472</f>
        <v>0</v>
      </c>
      <c r="BJ472" s="120">
        <f>SUM(BJ473:BJ477)</f>
        <v>0</v>
      </c>
      <c r="BK472" s="120">
        <f>VLOOKUP($C472,'1 预算编制表单'!$C:$BJ,30,FALSE)</f>
        <v>0</v>
      </c>
      <c r="BL472" s="120">
        <f>BK472-BM472</f>
        <v>0</v>
      </c>
      <c r="BM472" s="120">
        <f>SUM(BM473:BM477)</f>
        <v>0</v>
      </c>
      <c r="BN472" s="120">
        <f>VLOOKUP($C472,'1 预算编制表单'!$C:$BJ,33,FALSE)</f>
        <v>0</v>
      </c>
      <c r="BO472" s="120">
        <f>BN472-BP472</f>
        <v>0</v>
      </c>
      <c r="BP472" s="120">
        <f>SUM(BP473:BP477)</f>
        <v>0</v>
      </c>
      <c r="BQ472" s="120">
        <f>VLOOKUP($C472,'1 预算编制表单'!$C:$BJ,36,FALSE)</f>
        <v>0</v>
      </c>
      <c r="BR472" s="120">
        <f>BQ472-BS472</f>
        <v>0</v>
      </c>
      <c r="BS472" s="120">
        <f>SUM(BS473:BS477)</f>
        <v>0</v>
      </c>
      <c r="BT472" s="120">
        <f>VLOOKUP($C472,'1 预算编制表单'!$C:$BJ,39,FALSE)</f>
        <v>0</v>
      </c>
      <c r="BU472" s="120">
        <f>BT472-BV472</f>
        <v>0</v>
      </c>
      <c r="BV472" s="120">
        <f>SUM(BV473:BV477)</f>
        <v>0</v>
      </c>
      <c r="BW472" s="120">
        <f>VLOOKUP($C472,'1 预算编制表单'!$C:$BJ,42,FALSE)</f>
        <v>0</v>
      </c>
      <c r="BX472" s="120">
        <f>BW472-BY472</f>
        <v>0</v>
      </c>
      <c r="BY472" s="120">
        <f>SUM(BY473:BY477)</f>
        <v>0</v>
      </c>
      <c r="BZ472" s="120">
        <f>VLOOKUP($C472,'1 预算编制表单'!$C:$BJ,45,FALSE)</f>
        <v>0</v>
      </c>
      <c r="CA472" s="120">
        <f>BZ472-CB472</f>
        <v>0</v>
      </c>
      <c r="CB472" s="120">
        <f>SUM(CB473:CB477)</f>
        <v>0</v>
      </c>
      <c r="CC472" s="120">
        <f>VLOOKUP($C472,'1 预算编制表单'!$C:$BJ,48,FALSE)</f>
        <v>0</v>
      </c>
      <c r="CD472" s="120">
        <f>CC472-CE472</f>
        <v>0</v>
      </c>
      <c r="CE472" s="120">
        <f>SUM(CE473:CE477)</f>
        <v>0</v>
      </c>
      <c r="CF472" s="120">
        <f>VLOOKUP($C472,'1 预算编制表单'!$C:$BJ,51,FALSE)</f>
        <v>0</v>
      </c>
      <c r="CG472" s="120">
        <f>CF472-CH472</f>
        <v>0</v>
      </c>
      <c r="CH472" s="120">
        <f>SUM(CH473:CH477)</f>
        <v>0</v>
      </c>
      <c r="CI472" s="120">
        <f>VLOOKUP($C472,'1 预算编制表单'!$C:$BJ,54,FALSE)</f>
        <v>0</v>
      </c>
      <c r="CJ472" s="120">
        <f>CI472-CK472</f>
        <v>0</v>
      </c>
      <c r="CK472" s="120">
        <f>SUM(CK473:CK477)</f>
        <v>0</v>
      </c>
      <c r="CL472" s="120">
        <f>VLOOKUP($C472,'1 预算编制表单'!$C:$BJ,57,FALSE)</f>
        <v>0</v>
      </c>
      <c r="CM472" s="120">
        <f>CL472-CN472</f>
        <v>0</v>
      </c>
      <c r="CN472" s="120">
        <f>SUM(CN473:CN477)</f>
        <v>0</v>
      </c>
      <c r="CO472" s="120">
        <f>VLOOKUP($C472,'1 预算编制表单'!$C:$BJ,60,FALSE)</f>
        <v>0</v>
      </c>
      <c r="CP472" s="120">
        <f>CO472-CQ472</f>
        <v>0</v>
      </c>
      <c r="CQ472" s="120">
        <f>SUM(CQ473:CQ477)</f>
        <v>0</v>
      </c>
    </row>
    <row r="473" s="86" customFormat="1" ht="24" customHeight="1" outlineLevel="3" spans="1:95">
      <c r="A473" s="125"/>
      <c r="B473" s="126"/>
      <c r="C473" s="127"/>
      <c r="D473" s="125"/>
      <c r="E473" s="126"/>
      <c r="F473" s="126"/>
      <c r="G473" s="126"/>
      <c r="H473" s="128"/>
      <c r="I473" s="128"/>
      <c r="J473" s="128">
        <f t="shared" si="5367"/>
        <v>0</v>
      </c>
      <c r="K473" s="128">
        <v>1</v>
      </c>
      <c r="L473" s="153"/>
      <c r="M473" s="154">
        <f>IFERROR(VLOOKUP($L473,'2-2 引出数据_合同数据仓库'!$B$2:$BP$10000,3,FALSE),0)</f>
        <v>0</v>
      </c>
      <c r="N473" s="128"/>
      <c r="O473" s="154">
        <f>IFERROR(VLOOKUP((LEFT(VLOOKUP($L473,'2-2 引出数据_合同数据仓库'!$B$2:$BP$10000,64,FALSE),15)&amp;(RIGHT(VLOOKUP($L473,'2-2 引出数据_合同数据仓库'!$B$2:$BP$10000,64,FALSE),4)+1)),'2-2 引出数据_合同数据仓库'!$B$2:$BP$10000,3,FALSE),0)</f>
        <v>0</v>
      </c>
      <c r="P473" s="128"/>
      <c r="Q473" s="128">
        <f>IFERROR(VLOOKUP($L473,'2-2 引出数据_合同数据仓库'!$B$2:$BP$10000,28,FALSE),0)</f>
        <v>0</v>
      </c>
      <c r="R473" s="128">
        <f>IFERROR(VLOOKUP($L473,'2-2 引出数据_合同数据仓库'!$B$2:$BP$10000,29,FALSE),0)</f>
        <v>0</v>
      </c>
      <c r="S473" s="128">
        <f>IFERROR(VLOOKUP($L473,'2-2 引出数据_合同数据仓库'!$B$2:$BP$10000,4,FALSE),0)</f>
        <v>0</v>
      </c>
      <c r="T473" s="128"/>
      <c r="U473" s="128">
        <f>IFERROR(VLOOKUP($L473,'2-2 引出数据_合同数据仓库'!$B$2:$BP$10000,15,FALSE),0)</f>
        <v>0</v>
      </c>
      <c r="V473" s="128">
        <f t="shared" ref="V473:V476" si="5512">U473/(S473-R473+1)*365</f>
        <v>0</v>
      </c>
      <c r="W473" s="128"/>
      <c r="X473" s="160">
        <v>45658</v>
      </c>
      <c r="Y473" s="160">
        <f t="shared" ref="Y473:Y476" si="5513">X473+30</f>
        <v>45688</v>
      </c>
      <c r="Z473" s="164">
        <f t="shared" ref="Z473:Z476" si="5514">IFERROR(IF(($R473-Y473)&gt;=0,0,IF(($S473-X473)&lt;0,0,IF(AND(($S473-Y473)&gt;0,(X473-$R473)&gt;0),$V473/365*(Y473-X473+1),IF(AND(($S473-Y473)&lt;=0,(X473-$R473)&gt;0),$V473/365*($S473-X473+1),$V473/365*(Y473-$R473+1))))),0)</f>
        <v>0</v>
      </c>
      <c r="AA473" s="160">
        <f t="shared" ref="AA473:AA476" si="5515">Y473+1</f>
        <v>45689</v>
      </c>
      <c r="AB473" s="160">
        <f t="shared" ref="AB473:AB476" si="5516">AA473+27</f>
        <v>45716</v>
      </c>
      <c r="AC473" s="164">
        <f t="shared" ref="AC473:AC476" si="5517">IFERROR(IF(($R473-AB473)&gt;=0,0,IF(($S473-AA473)&lt;0,0,IF(AND(($S473-AB473)&gt;0,(AA473-$R473)&gt;0),$V473/365*(AB473-AA473+1),IF(AND(($S473-AB473)&lt;=0,(AA473-$R473)&gt;0),$V473/365*($S473-AA473+1),$V473/365*(AB473-$R473+1))))),0)</f>
        <v>0</v>
      </c>
      <c r="AD473" s="160">
        <f t="shared" ref="AD473:AD476" si="5518">AB473+1</f>
        <v>45717</v>
      </c>
      <c r="AE473" s="160">
        <f t="shared" ref="AE473:AE476" si="5519">AD473+30</f>
        <v>45747</v>
      </c>
      <c r="AF473" s="164">
        <f t="shared" ref="AF473:AF476" si="5520">IFERROR(IF(($R473-AE473)&gt;=0,0,IF(($S473-AD473)&lt;0,0,IF(AND(($S473-AE473)&gt;0,(AD473-$R473)&gt;0),$V473/365*(AE473-AD473+1),IF(AND(($S473-AE473)&lt;=0,(AD473-$R473)&gt;0),$V473/365*($S473-AD473+1),$V473/365*(AE473-$R473+1))))),0)</f>
        <v>0</v>
      </c>
      <c r="AG473" s="160">
        <f t="shared" ref="AG473:AG476" si="5521">AE473+1</f>
        <v>45748</v>
      </c>
      <c r="AH473" s="160">
        <f t="shared" ref="AH473:AH476" si="5522">AG473+29</f>
        <v>45777</v>
      </c>
      <c r="AI473" s="164">
        <f t="shared" ref="AI473:AI476" si="5523">IFERROR(IF(($R473-AH473)&gt;=0,0,IF(($S473-AG473)&lt;0,0,IF(AND(($S473-AH473)&gt;0,(AG473-$R473)&gt;0),$V473/365*(AH473-AG473+1),IF(AND(($S473-AH473)&lt;=0,(AG473-$R473)&gt;0),$V473/365*($S473-AG473+1),$V473/365*(AH473-$R473+1))))),0)</f>
        <v>0</v>
      </c>
      <c r="AJ473" s="160">
        <f t="shared" ref="AJ473:AJ476" si="5524">AH473+1</f>
        <v>45778</v>
      </c>
      <c r="AK473" s="160">
        <f t="shared" ref="AK473:AK476" si="5525">AJ473+30</f>
        <v>45808</v>
      </c>
      <c r="AL473" s="164">
        <f t="shared" ref="AL473:AL476" si="5526">IFERROR(IF(($R473-AK473)&gt;=0,0,IF(($S473-AJ473)&lt;0,0,IF(AND(($S473-AK473)&gt;0,(AJ473-$R473)&gt;0),$V473/365*(AK473-AJ473+1),IF(AND(($S473-AK473)&lt;=0,(AJ473-$R473)&gt;0),$V473/365*($S473-AJ473+1),$V473/365*(AK473-$R473+1))))),0)</f>
        <v>0</v>
      </c>
      <c r="AM473" s="160">
        <f t="shared" ref="AM473:AM476" si="5527">AK473+1</f>
        <v>45809</v>
      </c>
      <c r="AN473" s="160">
        <f t="shared" ref="AN473:AN476" si="5528">AM473+29</f>
        <v>45838</v>
      </c>
      <c r="AO473" s="164">
        <f t="shared" ref="AO473:AO476" si="5529">IFERROR(IF(($R473-AN473)&gt;=0,0,IF(($S473-AM473)&lt;0,0,IF(AND(($S473-AN473)&gt;0,(AM473-$R473)&gt;0),$V473/365*(AN473-AM473+1),IF(AND(($S473-AN473)&lt;=0,(AM473-$R473)&gt;0),$V473/365*($S473-AM473+1),$V473/365*(AN473-$R473+1))))),0)</f>
        <v>0</v>
      </c>
      <c r="AP473" s="160">
        <f t="shared" ref="AP473:AP476" si="5530">AN473+1</f>
        <v>45839</v>
      </c>
      <c r="AQ473" s="160">
        <f t="shared" ref="AQ473:AQ476" si="5531">AP473+30</f>
        <v>45869</v>
      </c>
      <c r="AR473" s="164">
        <f t="shared" ref="AR473:AR476" si="5532">IFERROR(IF(($R473-AQ473)&gt;=0,0,IF(($S473-AP473)&lt;0,0,IF(AND(($S473-AQ473)&gt;0,(AP473-$R473)&gt;0),$V473/365*(AQ473-AP473+1),IF(AND(($S473-AQ473)&lt;=0,(AP473-$R473)&gt;0),$V473/365*($S473-AP473+1),$V473/365*(AQ473-$R473+1))))),0)</f>
        <v>0</v>
      </c>
      <c r="AS473" s="160">
        <f t="shared" ref="AS473:AS476" si="5533">AQ473+1</f>
        <v>45870</v>
      </c>
      <c r="AT473" s="160">
        <f t="shared" ref="AT473:AT476" si="5534">AS473+30</f>
        <v>45900</v>
      </c>
      <c r="AU473" s="164">
        <f t="shared" ref="AU473:AU476" si="5535">IFERROR(IF(($R473-AT473)&gt;=0,0,IF(($S473-AS473)&lt;0,0,IF(AND(($S473-AT473)&gt;0,(AS473-$R473)&gt;0),$V473/365*(AT473-AS473+1),IF(AND(($S473-AT473)&lt;=0,(AS473-$R473)&gt;0),$V473/365*($S473-AS473+1),$V473/365*(AT473-$R473+1))))),0)</f>
        <v>0</v>
      </c>
      <c r="AV473" s="160">
        <f t="shared" ref="AV473:AV476" si="5536">AT473+1</f>
        <v>45901</v>
      </c>
      <c r="AW473" s="160">
        <f t="shared" ref="AW473:AW476" si="5537">AV473+29</f>
        <v>45930</v>
      </c>
      <c r="AX473" s="164">
        <f t="shared" ref="AX473:AX476" si="5538">IFERROR(IF(($R473-AW473)&gt;=0,0,IF(($S473-AV473)&lt;0,0,IF(AND(($S473-AW473)&gt;0,(AV473-$R473)&gt;0),$V473/365*(AW473-AV473+1),IF(AND(($S473-AW473)&lt;=0,(AV473-$R473)&gt;0),$V473/365*($S473-AV473+1),$V473/365*(AW473-$R473+1))))),0)</f>
        <v>0</v>
      </c>
      <c r="AY473" s="160">
        <f t="shared" ref="AY473:AY476" si="5539">AW473+1</f>
        <v>45931</v>
      </c>
      <c r="AZ473" s="160">
        <f t="shared" ref="AZ473:AZ476" si="5540">AY473+30</f>
        <v>45961</v>
      </c>
      <c r="BA473" s="164">
        <f t="shared" ref="BA473:BA476" si="5541">IFERROR(IF(($R473-AZ473)&gt;=0,0,IF(($S473-AY473)&lt;0,0,IF(AND(($S473-AZ473)&gt;0,(AY473-$R473)&gt;0),$V473/365*(AZ473-AY473+1),IF(AND(($S473-AZ473)&lt;=0,(AY473-$R473)&gt;0),$V473/365*($S473-AY473+1),$V473/365*(AZ473-$R473+1))))),0)</f>
        <v>0</v>
      </c>
      <c r="BB473" s="160">
        <f t="shared" ref="BB473:BB476" si="5542">AZ473+1</f>
        <v>45962</v>
      </c>
      <c r="BC473" s="160">
        <f t="shared" ref="BC473:BC476" si="5543">BB473+29</f>
        <v>45991</v>
      </c>
      <c r="BD473" s="164">
        <f t="shared" ref="BD473:BD476" si="5544">IFERROR(IF(($R473-BC473)&gt;=0,0,IF(($S473-BB473)&lt;0,0,IF(AND(($S473-BC473)&gt;0,(BB473-$R473)&gt;0),$V473/365*(BC473-BB473+1),IF(AND(($S473-BC473)&lt;=0,(BB473-$R473)&gt;0),$V473/365*($S473-BB473+1),$V473/365*(BC473-$R473+1))))),0)</f>
        <v>0</v>
      </c>
      <c r="BE473" s="160">
        <f t="shared" ref="BE473:BE476" si="5545">BC473+1</f>
        <v>45992</v>
      </c>
      <c r="BF473" s="160">
        <f t="shared" ref="BF473:BF476" si="5546">BE473+30</f>
        <v>46022</v>
      </c>
      <c r="BG473" s="164">
        <f t="shared" ref="BG473:BG476" si="5547">IFERROR(IF(($R473-BF473)&gt;=0,0,IF(($S473-BE473)&lt;0,0,IF(AND(($S473-BF473)&gt;0,(BE473-$R473)&gt;0),$V473/365*(BF473-BE473+1),IF(AND(($S473-BF473)&lt;=0,(BE473-$R473)&gt;0),$V473/365*($S473-BE473+1),$V473/365*(BF473-$R473+1))))),0)</f>
        <v>0</v>
      </c>
      <c r="BH473" s="160">
        <v>46023</v>
      </c>
      <c r="BI473" s="160">
        <f t="shared" ref="BI473:BI476" si="5548">BH473+30</f>
        <v>46053</v>
      </c>
      <c r="BJ473" s="164">
        <f t="shared" ref="BJ473:BJ476" si="5549">IFERROR(IF(($R473-BI473)&gt;=0,0,IF(($S473-BH473)&lt;0,0,IF(AND(($S473-BI473)&gt;0,(BH473-$R473)&gt;0),$V473/365*(BI473-BH473+1),IF(AND(($S473-BI473)&lt;=0,(BH473-$R473)&gt;0),$V473/365*($S473-BH473+1),$V473/365*(BI473-$R473+1))))),0)</f>
        <v>0</v>
      </c>
      <c r="BK473" s="160">
        <f t="shared" ref="BK473:BK476" si="5550">BI473+1</f>
        <v>46054</v>
      </c>
      <c r="BL473" s="160">
        <f t="shared" ref="BL473:BL476" si="5551">BK473+27</f>
        <v>46081</v>
      </c>
      <c r="BM473" s="164">
        <f t="shared" ref="BM473:BM476" si="5552">IFERROR(IF(($R473-BL473)&gt;=0,0,IF(($S473-BK473)&lt;0,0,IF(AND(($S473-BL473)&gt;0,(BK473-$R473)&gt;0),$V473/365*(BL473-BK473+1),IF(AND(($S473-BL473)&lt;=0,(BK473-$R473)&gt;0),$V473/365*($S473-BK473+1),$V473/365*(BL473-$R473+1))))),0)</f>
        <v>0</v>
      </c>
      <c r="BN473" s="160">
        <f t="shared" ref="BN473:BN476" si="5553">BL473+1</f>
        <v>46082</v>
      </c>
      <c r="BO473" s="160">
        <f t="shared" ref="BO473:BO476" si="5554">BN473+30</f>
        <v>46112</v>
      </c>
      <c r="BP473" s="164">
        <f t="shared" ref="BP473:BP476" si="5555">IFERROR(IF(($R473-BO473)&gt;=0,0,IF(($S473-BN473)&lt;0,0,IF(AND(($S473-BO473)&gt;0,(BN473-$R473)&gt;0),$V473/365*(BO473-BN473+1),IF(AND(($S473-BO473)&lt;=0,(BN473-$R473)&gt;0),$V473/365*($S473-BN473+1),$V473/365*(BO473-$R473+1))))),0)</f>
        <v>0</v>
      </c>
      <c r="BQ473" s="160">
        <f t="shared" ref="BQ473:BQ476" si="5556">BO473+1</f>
        <v>46113</v>
      </c>
      <c r="BR473" s="160">
        <f t="shared" ref="BR473:BR476" si="5557">BQ473+29</f>
        <v>46142</v>
      </c>
      <c r="BS473" s="164">
        <f t="shared" ref="BS473:BS476" si="5558">IFERROR(IF(($R473-BR473)&gt;=0,0,IF(($S473-BQ473)&lt;0,0,IF(AND(($S473-BR473)&gt;0,(BQ473-$R473)&gt;0),$V473/365*(BR473-BQ473+1),IF(AND(($S473-BR473)&lt;=0,(BQ473-$R473)&gt;0),$V473/365*($S473-BQ473+1),$V473/365*(BR473-$R473+1))))),0)</f>
        <v>0</v>
      </c>
      <c r="BT473" s="160">
        <f t="shared" ref="BT473:BT476" si="5559">BR473+1</f>
        <v>46143</v>
      </c>
      <c r="BU473" s="160">
        <f t="shared" ref="BU473:BU476" si="5560">BT473+30</f>
        <v>46173</v>
      </c>
      <c r="BV473" s="164">
        <f t="shared" ref="BV473:BV476" si="5561">IFERROR(IF(($R473-BU473)&gt;=0,0,IF(($S473-BT473)&lt;0,0,IF(AND(($S473-BU473)&gt;0,(BT473-$R473)&gt;0),$V473/365*(BU473-BT473+1),IF(AND(($S473-BU473)&lt;=0,(BT473-$R473)&gt;0),$V473/365*($S473-BT473+1),$V473/365*(BU473-$R473+1))))),0)</f>
        <v>0</v>
      </c>
      <c r="BW473" s="160">
        <f t="shared" ref="BW473:BW476" si="5562">BU473+1</f>
        <v>46174</v>
      </c>
      <c r="BX473" s="160">
        <f t="shared" ref="BX473:BX476" si="5563">BW473+29</f>
        <v>46203</v>
      </c>
      <c r="BY473" s="164">
        <f t="shared" ref="BY473:BY476" si="5564">IFERROR(IF(($R473-BX473)&gt;=0,0,IF(($S473-BW473)&lt;0,0,IF(AND(($S473-BX473)&gt;0,(BW473-$R473)&gt;0),$V473/365*(BX473-BW473+1),IF(AND(($S473-BX473)&lt;=0,(BW473-$R473)&gt;0),$V473/365*($S473-BW473+1),$V473/365*(BX473-$R473+1))))),0)</f>
        <v>0</v>
      </c>
      <c r="BZ473" s="160">
        <f t="shared" ref="BZ473:BZ476" si="5565">BX473+1</f>
        <v>46204</v>
      </c>
      <c r="CA473" s="160">
        <f t="shared" ref="CA473:CA476" si="5566">BZ473+30</f>
        <v>46234</v>
      </c>
      <c r="CB473" s="164">
        <f t="shared" ref="CB473:CB476" si="5567">IFERROR(IF(($R473-CA473)&gt;=0,0,IF(($S473-BZ473)&lt;0,0,IF(AND(($S473-CA473)&gt;0,(BZ473-$R473)&gt;0),$V473/365*(CA473-BZ473+1),IF(AND(($S473-CA473)&lt;=0,(BZ473-$R473)&gt;0),$V473/365*($S473-BZ473+1),$V473/365*(CA473-$R473+1))))),0)</f>
        <v>0</v>
      </c>
      <c r="CC473" s="160">
        <f t="shared" ref="CC473:CC476" si="5568">CA473+1</f>
        <v>46235</v>
      </c>
      <c r="CD473" s="160">
        <f t="shared" ref="CD473:CD476" si="5569">CC473+30</f>
        <v>46265</v>
      </c>
      <c r="CE473" s="164">
        <f t="shared" ref="CE473:CE476" si="5570">IFERROR(IF(($R473-CD473)&gt;=0,0,IF(($S473-CC473)&lt;0,0,IF(AND(($S473-CD473)&gt;0,(CC473-$R473)&gt;0),$V473/365*(CD473-CC473+1),IF(AND(($S473-CD473)&lt;=0,(CC473-$R473)&gt;0),$V473/365*($S473-CC473+1),$V473/365*(CD473-$R473+1))))),0)</f>
        <v>0</v>
      </c>
      <c r="CF473" s="160">
        <f t="shared" ref="CF473:CF476" si="5571">CD473+1</f>
        <v>46266</v>
      </c>
      <c r="CG473" s="160">
        <f t="shared" ref="CG473:CG476" si="5572">CF473+29</f>
        <v>46295</v>
      </c>
      <c r="CH473" s="164">
        <f t="shared" ref="CH473:CH476" si="5573">IFERROR(IF(($R473-CG473)&gt;=0,0,IF(($S473-CF473)&lt;0,0,IF(AND(($S473-CG473)&gt;0,(CF473-$R473)&gt;0),$V473/365*(CG473-CF473+1),IF(AND(($S473-CG473)&lt;=0,(CF473-$R473)&gt;0),$V473/365*($S473-CF473+1),$V473/365*(CG473-$R473+1))))),0)</f>
        <v>0</v>
      </c>
      <c r="CI473" s="160">
        <f t="shared" ref="CI473:CI476" si="5574">CG473+1</f>
        <v>46296</v>
      </c>
      <c r="CJ473" s="160">
        <f t="shared" ref="CJ473:CJ476" si="5575">CI473+30</f>
        <v>46326</v>
      </c>
      <c r="CK473" s="164">
        <f t="shared" ref="CK473:CK476" si="5576">IFERROR(IF(($R473-CJ473)&gt;=0,0,IF(($S473-CI473)&lt;0,0,IF(AND(($S473-CJ473)&gt;0,(CI473-$R473)&gt;0),$V473/365*(CJ473-CI473+1),IF(AND(($S473-CJ473)&lt;=0,(CI473-$R473)&gt;0),$V473/365*($S473-CI473+1),$V473/365*(CJ473-$R473+1))))),0)</f>
        <v>0</v>
      </c>
      <c r="CL473" s="160">
        <f t="shared" ref="CL473:CL476" si="5577">CJ473+1</f>
        <v>46327</v>
      </c>
      <c r="CM473" s="160">
        <f t="shared" ref="CM473:CM476" si="5578">CL473+29</f>
        <v>46356</v>
      </c>
      <c r="CN473" s="164">
        <f t="shared" ref="CN473:CN476" si="5579">IFERROR(IF(($R473-CM473)&gt;=0,0,IF(($S473-CL473)&lt;0,0,IF(AND(($S473-CM473)&gt;0,(CL473-$R473)&gt;0),$V473/365*(CM473-CL473+1),IF(AND(($S473-CM473)&lt;=0,(CL473-$R473)&gt;0),$V473/365*($S473-CL473+1),$V473/365*(CM473-$R473+1))))),0)</f>
        <v>0</v>
      </c>
      <c r="CO473" s="160">
        <f t="shared" ref="CO473:CO476" si="5580">CM473+1</f>
        <v>46357</v>
      </c>
      <c r="CP473" s="160">
        <f t="shared" ref="CP473:CP476" si="5581">CO473+30</f>
        <v>46387</v>
      </c>
      <c r="CQ473" s="164">
        <f t="shared" ref="CQ473:CQ476" si="5582">IFERROR(IF(($R473-CP473)&gt;=0,0,IF(($S473-CO473)&lt;0,0,IF(AND(($S473-CP473)&gt;0,(CO473-$R473)&gt;0),$V473/365*(CP473-CO473+1),IF(AND(($S473-CP473)&lt;=0,(CO473-$R473)&gt;0),$V473/365*($S473-CO473+1),$V473/365*(CP473-$R473+1))))),0)</f>
        <v>0</v>
      </c>
    </row>
    <row r="474" s="86" customFormat="1" ht="24" customHeight="1" outlineLevel="3" spans="1:95">
      <c r="A474" s="125"/>
      <c r="B474" s="126"/>
      <c r="C474" s="127"/>
      <c r="D474" s="125"/>
      <c r="E474" s="126"/>
      <c r="F474" s="126"/>
      <c r="G474" s="126"/>
      <c r="H474" s="128"/>
      <c r="I474" s="128"/>
      <c r="J474" s="128">
        <f t="shared" si="5367"/>
        <v>0</v>
      </c>
      <c r="K474" s="128">
        <f t="shared" ref="K474:K476" si="5583">K473+1</f>
        <v>2</v>
      </c>
      <c r="L474" s="153"/>
      <c r="M474" s="154">
        <f>IFERROR(VLOOKUP($L474,'2-2 引出数据_合同数据仓库'!$B$2:$BP$10000,3,FALSE),0)</f>
        <v>0</v>
      </c>
      <c r="N474" s="128"/>
      <c r="O474" s="154">
        <f>IFERROR(VLOOKUP((LEFT(VLOOKUP($L474,'2-2 引出数据_合同数据仓库'!$B$2:$BP$10000,64,FALSE),15)&amp;(RIGHT(VLOOKUP($L474,'2-2 引出数据_合同数据仓库'!$B$2:$BP$10000,64,FALSE),4)+1)),'2-2 引出数据_合同数据仓库'!$B$2:$BP$10000,3,FALSE),0)</f>
        <v>0</v>
      </c>
      <c r="P474" s="128"/>
      <c r="Q474" s="128">
        <f>IFERROR(VLOOKUP($L474,'2-2 引出数据_合同数据仓库'!$B$2:$BP$10000,28,FALSE),0)</f>
        <v>0</v>
      </c>
      <c r="R474" s="128">
        <f>IFERROR(VLOOKUP($L474,'2-2 引出数据_合同数据仓库'!$B$2:$BP$10000,29,FALSE),0)</f>
        <v>0</v>
      </c>
      <c r="S474" s="128">
        <f>IFERROR(VLOOKUP($L474,'2-2 引出数据_合同数据仓库'!$B$2:$BP$10000,4,FALSE),0)</f>
        <v>0</v>
      </c>
      <c r="T474" s="128"/>
      <c r="U474" s="128">
        <f>IFERROR(VLOOKUP($L474,'2-2 引出数据_合同数据仓库'!$B$2:$BP$10000,15,FALSE),0)</f>
        <v>0</v>
      </c>
      <c r="V474" s="128">
        <f t="shared" si="5512"/>
        <v>0</v>
      </c>
      <c r="W474" s="128"/>
      <c r="X474" s="160">
        <v>45658</v>
      </c>
      <c r="Y474" s="160">
        <f t="shared" si="5513"/>
        <v>45688</v>
      </c>
      <c r="Z474" s="164">
        <f t="shared" si="5514"/>
        <v>0</v>
      </c>
      <c r="AA474" s="160">
        <f t="shared" si="5515"/>
        <v>45689</v>
      </c>
      <c r="AB474" s="160">
        <f t="shared" si="5516"/>
        <v>45716</v>
      </c>
      <c r="AC474" s="164">
        <f t="shared" si="5517"/>
        <v>0</v>
      </c>
      <c r="AD474" s="160">
        <f t="shared" si="5518"/>
        <v>45717</v>
      </c>
      <c r="AE474" s="160">
        <f t="shared" si="5519"/>
        <v>45747</v>
      </c>
      <c r="AF474" s="164">
        <f t="shared" si="5520"/>
        <v>0</v>
      </c>
      <c r="AG474" s="160">
        <f t="shared" si="5521"/>
        <v>45748</v>
      </c>
      <c r="AH474" s="160">
        <f t="shared" si="5522"/>
        <v>45777</v>
      </c>
      <c r="AI474" s="164">
        <f t="shared" si="5523"/>
        <v>0</v>
      </c>
      <c r="AJ474" s="160">
        <f t="shared" si="5524"/>
        <v>45778</v>
      </c>
      <c r="AK474" s="160">
        <f t="shared" si="5525"/>
        <v>45808</v>
      </c>
      <c r="AL474" s="164">
        <f t="shared" si="5526"/>
        <v>0</v>
      </c>
      <c r="AM474" s="160">
        <f t="shared" si="5527"/>
        <v>45809</v>
      </c>
      <c r="AN474" s="160">
        <f t="shared" si="5528"/>
        <v>45838</v>
      </c>
      <c r="AO474" s="164">
        <f t="shared" si="5529"/>
        <v>0</v>
      </c>
      <c r="AP474" s="160">
        <f t="shared" si="5530"/>
        <v>45839</v>
      </c>
      <c r="AQ474" s="160">
        <f t="shared" si="5531"/>
        <v>45869</v>
      </c>
      <c r="AR474" s="164">
        <f t="shared" si="5532"/>
        <v>0</v>
      </c>
      <c r="AS474" s="160">
        <f t="shared" si="5533"/>
        <v>45870</v>
      </c>
      <c r="AT474" s="160">
        <f t="shared" si="5534"/>
        <v>45900</v>
      </c>
      <c r="AU474" s="164">
        <f t="shared" si="5535"/>
        <v>0</v>
      </c>
      <c r="AV474" s="160">
        <f t="shared" si="5536"/>
        <v>45901</v>
      </c>
      <c r="AW474" s="160">
        <f t="shared" si="5537"/>
        <v>45930</v>
      </c>
      <c r="AX474" s="164">
        <f t="shared" si="5538"/>
        <v>0</v>
      </c>
      <c r="AY474" s="160">
        <f t="shared" si="5539"/>
        <v>45931</v>
      </c>
      <c r="AZ474" s="160">
        <f t="shared" si="5540"/>
        <v>45961</v>
      </c>
      <c r="BA474" s="164">
        <f t="shared" si="5541"/>
        <v>0</v>
      </c>
      <c r="BB474" s="160">
        <f t="shared" si="5542"/>
        <v>45962</v>
      </c>
      <c r="BC474" s="160">
        <f t="shared" si="5543"/>
        <v>45991</v>
      </c>
      <c r="BD474" s="164">
        <f t="shared" si="5544"/>
        <v>0</v>
      </c>
      <c r="BE474" s="160">
        <f t="shared" si="5545"/>
        <v>45992</v>
      </c>
      <c r="BF474" s="160">
        <f t="shared" si="5546"/>
        <v>46022</v>
      </c>
      <c r="BG474" s="164">
        <f t="shared" si="5547"/>
        <v>0</v>
      </c>
      <c r="BH474" s="160">
        <v>46023</v>
      </c>
      <c r="BI474" s="160">
        <f t="shared" si="5548"/>
        <v>46053</v>
      </c>
      <c r="BJ474" s="164">
        <f t="shared" si="5549"/>
        <v>0</v>
      </c>
      <c r="BK474" s="160">
        <f t="shared" si="5550"/>
        <v>46054</v>
      </c>
      <c r="BL474" s="160">
        <f t="shared" si="5551"/>
        <v>46081</v>
      </c>
      <c r="BM474" s="164">
        <f t="shared" si="5552"/>
        <v>0</v>
      </c>
      <c r="BN474" s="160">
        <f t="shared" si="5553"/>
        <v>46082</v>
      </c>
      <c r="BO474" s="160">
        <f t="shared" si="5554"/>
        <v>46112</v>
      </c>
      <c r="BP474" s="164">
        <f t="shared" si="5555"/>
        <v>0</v>
      </c>
      <c r="BQ474" s="160">
        <f t="shared" si="5556"/>
        <v>46113</v>
      </c>
      <c r="BR474" s="160">
        <f t="shared" si="5557"/>
        <v>46142</v>
      </c>
      <c r="BS474" s="164">
        <f t="shared" si="5558"/>
        <v>0</v>
      </c>
      <c r="BT474" s="160">
        <f t="shared" si="5559"/>
        <v>46143</v>
      </c>
      <c r="BU474" s="160">
        <f t="shared" si="5560"/>
        <v>46173</v>
      </c>
      <c r="BV474" s="164">
        <f t="shared" si="5561"/>
        <v>0</v>
      </c>
      <c r="BW474" s="160">
        <f t="shared" si="5562"/>
        <v>46174</v>
      </c>
      <c r="BX474" s="160">
        <f t="shared" si="5563"/>
        <v>46203</v>
      </c>
      <c r="BY474" s="164">
        <f t="shared" si="5564"/>
        <v>0</v>
      </c>
      <c r="BZ474" s="160">
        <f t="shared" si="5565"/>
        <v>46204</v>
      </c>
      <c r="CA474" s="160">
        <f t="shared" si="5566"/>
        <v>46234</v>
      </c>
      <c r="CB474" s="164">
        <f t="shared" si="5567"/>
        <v>0</v>
      </c>
      <c r="CC474" s="160">
        <f t="shared" si="5568"/>
        <v>46235</v>
      </c>
      <c r="CD474" s="160">
        <f t="shared" si="5569"/>
        <v>46265</v>
      </c>
      <c r="CE474" s="164">
        <f t="shared" si="5570"/>
        <v>0</v>
      </c>
      <c r="CF474" s="160">
        <f t="shared" si="5571"/>
        <v>46266</v>
      </c>
      <c r="CG474" s="160">
        <f t="shared" si="5572"/>
        <v>46295</v>
      </c>
      <c r="CH474" s="164">
        <f t="shared" si="5573"/>
        <v>0</v>
      </c>
      <c r="CI474" s="160">
        <f t="shared" si="5574"/>
        <v>46296</v>
      </c>
      <c r="CJ474" s="160">
        <f t="shared" si="5575"/>
        <v>46326</v>
      </c>
      <c r="CK474" s="164">
        <f t="shared" si="5576"/>
        <v>0</v>
      </c>
      <c r="CL474" s="160">
        <f t="shared" si="5577"/>
        <v>46327</v>
      </c>
      <c r="CM474" s="160">
        <f t="shared" si="5578"/>
        <v>46356</v>
      </c>
      <c r="CN474" s="164">
        <f t="shared" si="5579"/>
        <v>0</v>
      </c>
      <c r="CO474" s="160">
        <f t="shared" si="5580"/>
        <v>46357</v>
      </c>
      <c r="CP474" s="160">
        <f t="shared" si="5581"/>
        <v>46387</v>
      </c>
      <c r="CQ474" s="164">
        <f t="shared" si="5582"/>
        <v>0</v>
      </c>
    </row>
    <row r="475" s="86" customFormat="1" ht="24" customHeight="1" outlineLevel="3" spans="1:95">
      <c r="A475" s="125"/>
      <c r="B475" s="126"/>
      <c r="C475" s="127"/>
      <c r="D475" s="125"/>
      <c r="E475" s="126"/>
      <c r="F475" s="126"/>
      <c r="G475" s="126"/>
      <c r="H475" s="128"/>
      <c r="I475" s="128"/>
      <c r="J475" s="128">
        <f t="shared" si="5367"/>
        <v>0</v>
      </c>
      <c r="K475" s="128">
        <f t="shared" si="5583"/>
        <v>3</v>
      </c>
      <c r="L475" s="153"/>
      <c r="M475" s="154">
        <f>IFERROR(VLOOKUP($L475,'2-2 引出数据_合同数据仓库'!$B$2:$BP$10000,3,FALSE),0)</f>
        <v>0</v>
      </c>
      <c r="N475" s="128"/>
      <c r="O475" s="154">
        <f>IFERROR(VLOOKUP((LEFT(VLOOKUP($L475,'2-2 引出数据_合同数据仓库'!$B$2:$BP$10000,64,FALSE),15)&amp;(RIGHT(VLOOKUP($L475,'2-2 引出数据_合同数据仓库'!$B$2:$BP$10000,64,FALSE),4)+1)),'2-2 引出数据_合同数据仓库'!$B$2:$BP$10000,3,FALSE),0)</f>
        <v>0</v>
      </c>
      <c r="P475" s="128"/>
      <c r="Q475" s="128">
        <f>IFERROR(VLOOKUP($L475,'2-2 引出数据_合同数据仓库'!$B$2:$BP$10000,28,FALSE),0)</f>
        <v>0</v>
      </c>
      <c r="R475" s="128">
        <f>IFERROR(VLOOKUP($L475,'2-2 引出数据_合同数据仓库'!$B$2:$BP$10000,29,FALSE),0)</f>
        <v>0</v>
      </c>
      <c r="S475" s="128">
        <f>IFERROR(VLOOKUP($L475,'2-2 引出数据_合同数据仓库'!$B$2:$BP$10000,4,FALSE),0)</f>
        <v>0</v>
      </c>
      <c r="T475" s="128"/>
      <c r="U475" s="128">
        <f>IFERROR(VLOOKUP($L475,'2-2 引出数据_合同数据仓库'!$B$2:$BP$10000,15,FALSE),0)</f>
        <v>0</v>
      </c>
      <c r="V475" s="128">
        <f t="shared" si="5512"/>
        <v>0</v>
      </c>
      <c r="W475" s="128"/>
      <c r="X475" s="160">
        <v>45658</v>
      </c>
      <c r="Y475" s="160">
        <f t="shared" si="5513"/>
        <v>45688</v>
      </c>
      <c r="Z475" s="164">
        <f t="shared" si="5514"/>
        <v>0</v>
      </c>
      <c r="AA475" s="160">
        <f t="shared" si="5515"/>
        <v>45689</v>
      </c>
      <c r="AB475" s="160">
        <f t="shared" si="5516"/>
        <v>45716</v>
      </c>
      <c r="AC475" s="164">
        <f t="shared" si="5517"/>
        <v>0</v>
      </c>
      <c r="AD475" s="160">
        <f t="shared" si="5518"/>
        <v>45717</v>
      </c>
      <c r="AE475" s="160">
        <f t="shared" si="5519"/>
        <v>45747</v>
      </c>
      <c r="AF475" s="164">
        <f t="shared" si="5520"/>
        <v>0</v>
      </c>
      <c r="AG475" s="160">
        <f t="shared" si="5521"/>
        <v>45748</v>
      </c>
      <c r="AH475" s="160">
        <f t="shared" si="5522"/>
        <v>45777</v>
      </c>
      <c r="AI475" s="164">
        <f t="shared" si="5523"/>
        <v>0</v>
      </c>
      <c r="AJ475" s="160">
        <f t="shared" si="5524"/>
        <v>45778</v>
      </c>
      <c r="AK475" s="160">
        <f t="shared" si="5525"/>
        <v>45808</v>
      </c>
      <c r="AL475" s="164">
        <f t="shared" si="5526"/>
        <v>0</v>
      </c>
      <c r="AM475" s="160">
        <f t="shared" si="5527"/>
        <v>45809</v>
      </c>
      <c r="AN475" s="160">
        <f t="shared" si="5528"/>
        <v>45838</v>
      </c>
      <c r="AO475" s="164">
        <f t="shared" si="5529"/>
        <v>0</v>
      </c>
      <c r="AP475" s="160">
        <f t="shared" si="5530"/>
        <v>45839</v>
      </c>
      <c r="AQ475" s="160">
        <f t="shared" si="5531"/>
        <v>45869</v>
      </c>
      <c r="AR475" s="164">
        <f t="shared" si="5532"/>
        <v>0</v>
      </c>
      <c r="AS475" s="160">
        <f t="shared" si="5533"/>
        <v>45870</v>
      </c>
      <c r="AT475" s="160">
        <f t="shared" si="5534"/>
        <v>45900</v>
      </c>
      <c r="AU475" s="164">
        <f t="shared" si="5535"/>
        <v>0</v>
      </c>
      <c r="AV475" s="160">
        <f t="shared" si="5536"/>
        <v>45901</v>
      </c>
      <c r="AW475" s="160">
        <f t="shared" si="5537"/>
        <v>45930</v>
      </c>
      <c r="AX475" s="164">
        <f t="shared" si="5538"/>
        <v>0</v>
      </c>
      <c r="AY475" s="160">
        <f t="shared" si="5539"/>
        <v>45931</v>
      </c>
      <c r="AZ475" s="160">
        <f t="shared" si="5540"/>
        <v>45961</v>
      </c>
      <c r="BA475" s="164">
        <f t="shared" si="5541"/>
        <v>0</v>
      </c>
      <c r="BB475" s="160">
        <f t="shared" si="5542"/>
        <v>45962</v>
      </c>
      <c r="BC475" s="160">
        <f t="shared" si="5543"/>
        <v>45991</v>
      </c>
      <c r="BD475" s="164">
        <f t="shared" si="5544"/>
        <v>0</v>
      </c>
      <c r="BE475" s="160">
        <f t="shared" si="5545"/>
        <v>45992</v>
      </c>
      <c r="BF475" s="160">
        <f t="shared" si="5546"/>
        <v>46022</v>
      </c>
      <c r="BG475" s="164">
        <f t="shared" si="5547"/>
        <v>0</v>
      </c>
      <c r="BH475" s="160">
        <v>46023</v>
      </c>
      <c r="BI475" s="160">
        <f t="shared" si="5548"/>
        <v>46053</v>
      </c>
      <c r="BJ475" s="164">
        <f t="shared" si="5549"/>
        <v>0</v>
      </c>
      <c r="BK475" s="160">
        <f t="shared" si="5550"/>
        <v>46054</v>
      </c>
      <c r="BL475" s="160">
        <f t="shared" si="5551"/>
        <v>46081</v>
      </c>
      <c r="BM475" s="164">
        <f t="shared" si="5552"/>
        <v>0</v>
      </c>
      <c r="BN475" s="160">
        <f t="shared" si="5553"/>
        <v>46082</v>
      </c>
      <c r="BO475" s="160">
        <f t="shared" si="5554"/>
        <v>46112</v>
      </c>
      <c r="BP475" s="164">
        <f t="shared" si="5555"/>
        <v>0</v>
      </c>
      <c r="BQ475" s="160">
        <f t="shared" si="5556"/>
        <v>46113</v>
      </c>
      <c r="BR475" s="160">
        <f t="shared" si="5557"/>
        <v>46142</v>
      </c>
      <c r="BS475" s="164">
        <f t="shared" si="5558"/>
        <v>0</v>
      </c>
      <c r="BT475" s="160">
        <f t="shared" si="5559"/>
        <v>46143</v>
      </c>
      <c r="BU475" s="160">
        <f t="shared" si="5560"/>
        <v>46173</v>
      </c>
      <c r="BV475" s="164">
        <f t="shared" si="5561"/>
        <v>0</v>
      </c>
      <c r="BW475" s="160">
        <f t="shared" si="5562"/>
        <v>46174</v>
      </c>
      <c r="BX475" s="160">
        <f t="shared" si="5563"/>
        <v>46203</v>
      </c>
      <c r="BY475" s="164">
        <f t="shared" si="5564"/>
        <v>0</v>
      </c>
      <c r="BZ475" s="160">
        <f t="shared" si="5565"/>
        <v>46204</v>
      </c>
      <c r="CA475" s="160">
        <f t="shared" si="5566"/>
        <v>46234</v>
      </c>
      <c r="CB475" s="164">
        <f t="shared" si="5567"/>
        <v>0</v>
      </c>
      <c r="CC475" s="160">
        <f t="shared" si="5568"/>
        <v>46235</v>
      </c>
      <c r="CD475" s="160">
        <f t="shared" si="5569"/>
        <v>46265</v>
      </c>
      <c r="CE475" s="164">
        <f t="shared" si="5570"/>
        <v>0</v>
      </c>
      <c r="CF475" s="160">
        <f t="shared" si="5571"/>
        <v>46266</v>
      </c>
      <c r="CG475" s="160">
        <f t="shared" si="5572"/>
        <v>46295</v>
      </c>
      <c r="CH475" s="164">
        <f t="shared" si="5573"/>
        <v>0</v>
      </c>
      <c r="CI475" s="160">
        <f t="shared" si="5574"/>
        <v>46296</v>
      </c>
      <c r="CJ475" s="160">
        <f t="shared" si="5575"/>
        <v>46326</v>
      </c>
      <c r="CK475" s="164">
        <f t="shared" si="5576"/>
        <v>0</v>
      </c>
      <c r="CL475" s="160">
        <f t="shared" si="5577"/>
        <v>46327</v>
      </c>
      <c r="CM475" s="160">
        <f t="shared" si="5578"/>
        <v>46356</v>
      </c>
      <c r="CN475" s="164">
        <f t="shared" si="5579"/>
        <v>0</v>
      </c>
      <c r="CO475" s="160">
        <f t="shared" si="5580"/>
        <v>46357</v>
      </c>
      <c r="CP475" s="160">
        <f t="shared" si="5581"/>
        <v>46387</v>
      </c>
      <c r="CQ475" s="164">
        <f t="shared" si="5582"/>
        <v>0</v>
      </c>
    </row>
    <row r="476" s="86" customFormat="1" ht="24" customHeight="1" outlineLevel="3" spans="1:95">
      <c r="A476" s="125"/>
      <c r="B476" s="126"/>
      <c r="C476" s="127"/>
      <c r="D476" s="125"/>
      <c r="E476" s="126"/>
      <c r="F476" s="126"/>
      <c r="G476" s="126"/>
      <c r="H476" s="128"/>
      <c r="I476" s="128"/>
      <c r="J476" s="128">
        <f t="shared" si="5367"/>
        <v>0</v>
      </c>
      <c r="K476" s="128">
        <f t="shared" si="5583"/>
        <v>4</v>
      </c>
      <c r="L476" s="153"/>
      <c r="M476" s="154">
        <f>IFERROR(VLOOKUP($L476,'2-2 引出数据_合同数据仓库'!$B$2:$BP$10000,3,FALSE),0)</f>
        <v>0</v>
      </c>
      <c r="N476" s="128"/>
      <c r="O476" s="154">
        <f>IFERROR(VLOOKUP((LEFT(VLOOKUP($L476,'2-2 引出数据_合同数据仓库'!$B$2:$BP$10000,64,FALSE),15)&amp;(RIGHT(VLOOKUP($L476,'2-2 引出数据_合同数据仓库'!$B$2:$BP$10000,64,FALSE),4)+1)),'2-2 引出数据_合同数据仓库'!$B$2:$BP$10000,3,FALSE),0)</f>
        <v>0</v>
      </c>
      <c r="P476" s="128"/>
      <c r="Q476" s="128">
        <f>IFERROR(VLOOKUP($L476,'2-2 引出数据_合同数据仓库'!$B$2:$BP$10000,28,FALSE),0)</f>
        <v>0</v>
      </c>
      <c r="R476" s="128">
        <f>IFERROR(VLOOKUP($L476,'2-2 引出数据_合同数据仓库'!$B$2:$BP$10000,29,FALSE),0)</f>
        <v>0</v>
      </c>
      <c r="S476" s="128">
        <f>IFERROR(VLOOKUP($L476,'2-2 引出数据_合同数据仓库'!$B$2:$BP$10000,4,FALSE),0)</f>
        <v>0</v>
      </c>
      <c r="T476" s="128"/>
      <c r="U476" s="128">
        <f>IFERROR(VLOOKUP($L476,'2-2 引出数据_合同数据仓库'!$B$2:$BP$10000,15,FALSE),0)</f>
        <v>0</v>
      </c>
      <c r="V476" s="128">
        <f t="shared" si="5512"/>
        <v>0</v>
      </c>
      <c r="W476" s="128"/>
      <c r="X476" s="160">
        <v>45658</v>
      </c>
      <c r="Y476" s="160">
        <f t="shared" si="5513"/>
        <v>45688</v>
      </c>
      <c r="Z476" s="164">
        <f t="shared" si="5514"/>
        <v>0</v>
      </c>
      <c r="AA476" s="160">
        <f t="shared" si="5515"/>
        <v>45689</v>
      </c>
      <c r="AB476" s="160">
        <f t="shared" si="5516"/>
        <v>45716</v>
      </c>
      <c r="AC476" s="164">
        <f t="shared" si="5517"/>
        <v>0</v>
      </c>
      <c r="AD476" s="160">
        <f t="shared" si="5518"/>
        <v>45717</v>
      </c>
      <c r="AE476" s="160">
        <f t="shared" si="5519"/>
        <v>45747</v>
      </c>
      <c r="AF476" s="164">
        <f t="shared" si="5520"/>
        <v>0</v>
      </c>
      <c r="AG476" s="160">
        <f t="shared" si="5521"/>
        <v>45748</v>
      </c>
      <c r="AH476" s="160">
        <f t="shared" si="5522"/>
        <v>45777</v>
      </c>
      <c r="AI476" s="164">
        <f t="shared" si="5523"/>
        <v>0</v>
      </c>
      <c r="AJ476" s="160">
        <f t="shared" si="5524"/>
        <v>45778</v>
      </c>
      <c r="AK476" s="160">
        <f t="shared" si="5525"/>
        <v>45808</v>
      </c>
      <c r="AL476" s="164">
        <f t="shared" si="5526"/>
        <v>0</v>
      </c>
      <c r="AM476" s="160">
        <f t="shared" si="5527"/>
        <v>45809</v>
      </c>
      <c r="AN476" s="160">
        <f t="shared" si="5528"/>
        <v>45838</v>
      </c>
      <c r="AO476" s="164">
        <f t="shared" si="5529"/>
        <v>0</v>
      </c>
      <c r="AP476" s="160">
        <f t="shared" si="5530"/>
        <v>45839</v>
      </c>
      <c r="AQ476" s="160">
        <f t="shared" si="5531"/>
        <v>45869</v>
      </c>
      <c r="AR476" s="164">
        <f t="shared" si="5532"/>
        <v>0</v>
      </c>
      <c r="AS476" s="160">
        <f t="shared" si="5533"/>
        <v>45870</v>
      </c>
      <c r="AT476" s="160">
        <f t="shared" si="5534"/>
        <v>45900</v>
      </c>
      <c r="AU476" s="164">
        <f t="shared" si="5535"/>
        <v>0</v>
      </c>
      <c r="AV476" s="160">
        <f t="shared" si="5536"/>
        <v>45901</v>
      </c>
      <c r="AW476" s="160">
        <f t="shared" si="5537"/>
        <v>45930</v>
      </c>
      <c r="AX476" s="164">
        <f t="shared" si="5538"/>
        <v>0</v>
      </c>
      <c r="AY476" s="160">
        <f t="shared" si="5539"/>
        <v>45931</v>
      </c>
      <c r="AZ476" s="160">
        <f t="shared" si="5540"/>
        <v>45961</v>
      </c>
      <c r="BA476" s="164">
        <f t="shared" si="5541"/>
        <v>0</v>
      </c>
      <c r="BB476" s="160">
        <f t="shared" si="5542"/>
        <v>45962</v>
      </c>
      <c r="BC476" s="160">
        <f t="shared" si="5543"/>
        <v>45991</v>
      </c>
      <c r="BD476" s="164">
        <f t="shared" si="5544"/>
        <v>0</v>
      </c>
      <c r="BE476" s="160">
        <f t="shared" si="5545"/>
        <v>45992</v>
      </c>
      <c r="BF476" s="160">
        <f t="shared" si="5546"/>
        <v>46022</v>
      </c>
      <c r="BG476" s="164">
        <f t="shared" si="5547"/>
        <v>0</v>
      </c>
      <c r="BH476" s="160">
        <v>46023</v>
      </c>
      <c r="BI476" s="160">
        <f t="shared" si="5548"/>
        <v>46053</v>
      </c>
      <c r="BJ476" s="164">
        <f t="shared" si="5549"/>
        <v>0</v>
      </c>
      <c r="BK476" s="160">
        <f t="shared" si="5550"/>
        <v>46054</v>
      </c>
      <c r="BL476" s="160">
        <f t="shared" si="5551"/>
        <v>46081</v>
      </c>
      <c r="BM476" s="164">
        <f t="shared" si="5552"/>
        <v>0</v>
      </c>
      <c r="BN476" s="160">
        <f t="shared" si="5553"/>
        <v>46082</v>
      </c>
      <c r="BO476" s="160">
        <f t="shared" si="5554"/>
        <v>46112</v>
      </c>
      <c r="BP476" s="164">
        <f t="shared" si="5555"/>
        <v>0</v>
      </c>
      <c r="BQ476" s="160">
        <f t="shared" si="5556"/>
        <v>46113</v>
      </c>
      <c r="BR476" s="160">
        <f t="shared" si="5557"/>
        <v>46142</v>
      </c>
      <c r="BS476" s="164">
        <f t="shared" si="5558"/>
        <v>0</v>
      </c>
      <c r="BT476" s="160">
        <f t="shared" si="5559"/>
        <v>46143</v>
      </c>
      <c r="BU476" s="160">
        <f t="shared" si="5560"/>
        <v>46173</v>
      </c>
      <c r="BV476" s="164">
        <f t="shared" si="5561"/>
        <v>0</v>
      </c>
      <c r="BW476" s="160">
        <f t="shared" si="5562"/>
        <v>46174</v>
      </c>
      <c r="BX476" s="160">
        <f t="shared" si="5563"/>
        <v>46203</v>
      </c>
      <c r="BY476" s="164">
        <f t="shared" si="5564"/>
        <v>0</v>
      </c>
      <c r="BZ476" s="160">
        <f t="shared" si="5565"/>
        <v>46204</v>
      </c>
      <c r="CA476" s="160">
        <f t="shared" si="5566"/>
        <v>46234</v>
      </c>
      <c r="CB476" s="164">
        <f t="shared" si="5567"/>
        <v>0</v>
      </c>
      <c r="CC476" s="160">
        <f t="shared" si="5568"/>
        <v>46235</v>
      </c>
      <c r="CD476" s="160">
        <f t="shared" si="5569"/>
        <v>46265</v>
      </c>
      <c r="CE476" s="164">
        <f t="shared" si="5570"/>
        <v>0</v>
      </c>
      <c r="CF476" s="160">
        <f t="shared" si="5571"/>
        <v>46266</v>
      </c>
      <c r="CG476" s="160">
        <f t="shared" si="5572"/>
        <v>46295</v>
      </c>
      <c r="CH476" s="164">
        <f t="shared" si="5573"/>
        <v>0</v>
      </c>
      <c r="CI476" s="160">
        <f t="shared" si="5574"/>
        <v>46296</v>
      </c>
      <c r="CJ476" s="160">
        <f t="shared" si="5575"/>
        <v>46326</v>
      </c>
      <c r="CK476" s="164">
        <f t="shared" si="5576"/>
        <v>0</v>
      </c>
      <c r="CL476" s="160">
        <f t="shared" si="5577"/>
        <v>46327</v>
      </c>
      <c r="CM476" s="160">
        <f t="shared" si="5578"/>
        <v>46356</v>
      </c>
      <c r="CN476" s="164">
        <f t="shared" si="5579"/>
        <v>0</v>
      </c>
      <c r="CO476" s="160">
        <f t="shared" si="5580"/>
        <v>46357</v>
      </c>
      <c r="CP476" s="160">
        <f t="shared" si="5581"/>
        <v>46387</v>
      </c>
      <c r="CQ476" s="164">
        <f t="shared" si="5582"/>
        <v>0</v>
      </c>
    </row>
    <row r="477" s="86" customFormat="1" ht="24" customHeight="1" outlineLevel="4" spans="1:95">
      <c r="A477" s="129" t="s">
        <v>2806</v>
      </c>
      <c r="B477" s="130"/>
      <c r="C477" s="130"/>
      <c r="D477" s="130"/>
      <c r="E477" s="130"/>
      <c r="F477" s="130"/>
      <c r="G477" s="131"/>
      <c r="H477" s="132"/>
      <c r="I477" s="132"/>
      <c r="J477" s="132"/>
      <c r="K477" s="132"/>
      <c r="L477" s="155"/>
      <c r="M477" s="155"/>
      <c r="N477" s="132"/>
      <c r="O477" s="132"/>
      <c r="P477" s="132"/>
      <c r="Q477" s="132"/>
      <c r="R477" s="132"/>
      <c r="S477" s="132"/>
      <c r="T477" s="132"/>
      <c r="U477" s="132"/>
      <c r="V477" s="132"/>
      <c r="W477" s="132"/>
      <c r="X477" s="132"/>
      <c r="Y477" s="132"/>
      <c r="Z477" s="132"/>
      <c r="AA477" s="132"/>
      <c r="AB477" s="132"/>
      <c r="AC477" s="132"/>
      <c r="AD477" s="132"/>
      <c r="AE477" s="132"/>
      <c r="AF477" s="132"/>
      <c r="AG477" s="132"/>
      <c r="AH477" s="132"/>
      <c r="AI477" s="132"/>
      <c r="AJ477" s="132"/>
      <c r="AK477" s="132"/>
      <c r="AL477" s="132"/>
      <c r="AM477" s="132"/>
      <c r="AN477" s="132"/>
      <c r="AO477" s="132"/>
      <c r="AP477" s="132"/>
      <c r="AQ477" s="132"/>
      <c r="AR477" s="132"/>
      <c r="AS477" s="132"/>
      <c r="AT477" s="132"/>
      <c r="AU477" s="132"/>
      <c r="AV477" s="132"/>
      <c r="AW477" s="132"/>
      <c r="AX477" s="132"/>
      <c r="AY477" s="132"/>
      <c r="AZ477" s="132"/>
      <c r="BA477" s="132"/>
      <c r="BB477" s="132"/>
      <c r="BC477" s="132"/>
      <c r="BD477" s="132"/>
      <c r="BE477" s="132"/>
      <c r="BF477" s="132"/>
      <c r="BG477" s="132"/>
      <c r="BH477" s="132"/>
      <c r="BI477" s="132"/>
      <c r="BJ477" s="132"/>
      <c r="BK477" s="132"/>
      <c r="BL477" s="132"/>
      <c r="BM477" s="132"/>
      <c r="BN477" s="132"/>
      <c r="BO477" s="132"/>
      <c r="BP477" s="132"/>
      <c r="BQ477" s="132"/>
      <c r="BR477" s="132"/>
      <c r="BS477" s="132"/>
      <c r="BT477" s="132"/>
      <c r="BU477" s="132"/>
      <c r="BV477" s="132"/>
      <c r="BW477" s="132"/>
      <c r="BX477" s="132"/>
      <c r="BY477" s="132"/>
      <c r="BZ477" s="132"/>
      <c r="CA477" s="132"/>
      <c r="CB477" s="132"/>
      <c r="CC477" s="132"/>
      <c r="CD477" s="132"/>
      <c r="CE477" s="132"/>
      <c r="CF477" s="132"/>
      <c r="CG477" s="132"/>
      <c r="CH477" s="132"/>
      <c r="CI477" s="132"/>
      <c r="CJ477" s="132"/>
      <c r="CK477" s="132"/>
      <c r="CL477" s="132"/>
      <c r="CM477" s="132"/>
      <c r="CN477" s="132"/>
      <c r="CO477" s="132"/>
      <c r="CP477" s="132"/>
      <c r="CQ477" s="132"/>
    </row>
    <row r="478" ht="24" customHeight="1" outlineLevel="2" spans="1:95">
      <c r="A478" s="48"/>
      <c r="B478" s="118" t="s">
        <v>784</v>
      </c>
      <c r="C478" s="119" t="s">
        <v>1563</v>
      </c>
      <c r="D478" s="48" t="s">
        <v>1564</v>
      </c>
      <c r="E478" s="118"/>
      <c r="F478" s="118"/>
      <c r="G478" s="118" t="s">
        <v>928</v>
      </c>
      <c r="H478" s="120">
        <f>X478+AA478+AD478+AG478+AJ478+AM478+AP478+AS478+AV478+AY478+BB478+BE478</f>
        <v>0</v>
      </c>
      <c r="I478" s="120">
        <f>Y478+AB478+AE478+AH478+AK478+AN478+AQ478+AT478+AW478+AZ478+BC478+BF478</f>
        <v>0</v>
      </c>
      <c r="J478" s="120">
        <f t="shared" si="5367"/>
        <v>0</v>
      </c>
      <c r="K478" s="120"/>
      <c r="L478" s="151"/>
      <c r="M478" s="151"/>
      <c r="N478" s="120"/>
      <c r="O478" s="120"/>
      <c r="P478" s="120"/>
      <c r="Q478" s="120"/>
      <c r="R478" s="120"/>
      <c r="S478" s="120"/>
      <c r="T478" s="120"/>
      <c r="U478" s="120"/>
      <c r="V478" s="120"/>
      <c r="W478" s="120"/>
      <c r="X478" s="120">
        <f>VLOOKUP($C478,'1 预算编制表单'!$C:$BJ,27,FALSE)</f>
        <v>0</v>
      </c>
      <c r="Y478" s="120">
        <f>X478-Z478</f>
        <v>0</v>
      </c>
      <c r="Z478" s="120">
        <f>SUM(Z479:Z483)</f>
        <v>0</v>
      </c>
      <c r="AA478" s="120">
        <f>VLOOKUP($C478,'1 预算编制表单'!$C:$BJ,30,FALSE)</f>
        <v>0</v>
      </c>
      <c r="AB478" s="120">
        <f>AA478-AC478</f>
        <v>0</v>
      </c>
      <c r="AC478" s="120">
        <f>SUM(AC479:AC483)</f>
        <v>0</v>
      </c>
      <c r="AD478" s="120">
        <f>VLOOKUP($C478,'1 预算编制表单'!$C:$BJ,33,FALSE)</f>
        <v>0</v>
      </c>
      <c r="AE478" s="120">
        <f>AD478-AF478</f>
        <v>0</v>
      </c>
      <c r="AF478" s="120">
        <f>SUM(AF479:AF483)</f>
        <v>0</v>
      </c>
      <c r="AG478" s="120">
        <f>VLOOKUP($C478,'1 预算编制表单'!$C:$BJ,36,FALSE)</f>
        <v>0</v>
      </c>
      <c r="AH478" s="120">
        <f>AG478-AI478</f>
        <v>0</v>
      </c>
      <c r="AI478" s="120">
        <f>SUM(AI479:AI483)</f>
        <v>0</v>
      </c>
      <c r="AJ478" s="120">
        <f>VLOOKUP($C478,'1 预算编制表单'!$C:$BJ,39,FALSE)</f>
        <v>0</v>
      </c>
      <c r="AK478" s="120">
        <f>AJ478-AL478</f>
        <v>0</v>
      </c>
      <c r="AL478" s="120">
        <f>SUM(AL479:AL483)</f>
        <v>0</v>
      </c>
      <c r="AM478" s="120">
        <f>VLOOKUP($C478,'1 预算编制表单'!$C:$BJ,42,FALSE)</f>
        <v>0</v>
      </c>
      <c r="AN478" s="120">
        <f>AM478-AO478</f>
        <v>0</v>
      </c>
      <c r="AO478" s="120">
        <f>SUM(AO479:AO483)</f>
        <v>0</v>
      </c>
      <c r="AP478" s="120">
        <f>VLOOKUP($C478,'1 预算编制表单'!$C:$BJ,45,FALSE)</f>
        <v>0</v>
      </c>
      <c r="AQ478" s="120">
        <f>AP478-AR478</f>
        <v>0</v>
      </c>
      <c r="AR478" s="120">
        <f>SUM(AR479:AR483)</f>
        <v>0</v>
      </c>
      <c r="AS478" s="120">
        <f>VLOOKUP($C478,'1 预算编制表单'!$C:$BJ,48,FALSE)</f>
        <v>0</v>
      </c>
      <c r="AT478" s="120">
        <f>AS478-AU478</f>
        <v>0</v>
      </c>
      <c r="AU478" s="120">
        <f>SUM(AU479:AU483)</f>
        <v>0</v>
      </c>
      <c r="AV478" s="120">
        <f>VLOOKUP($C478,'1 预算编制表单'!$C:$BJ,51,FALSE)</f>
        <v>0</v>
      </c>
      <c r="AW478" s="120">
        <f>AV478-AX478</f>
        <v>0</v>
      </c>
      <c r="AX478" s="120">
        <f>SUM(AX479:AX483)</f>
        <v>0</v>
      </c>
      <c r="AY478" s="120">
        <f>VLOOKUP($C478,'1 预算编制表单'!$C:$BJ,54,FALSE)</f>
        <v>0</v>
      </c>
      <c r="AZ478" s="120">
        <f>AY478-BA478</f>
        <v>0</v>
      </c>
      <c r="BA478" s="120">
        <f>SUM(BA479:BA483)</f>
        <v>0</v>
      </c>
      <c r="BB478" s="120">
        <f>VLOOKUP($C478,'1 预算编制表单'!$C:$BJ,57,FALSE)</f>
        <v>0</v>
      </c>
      <c r="BC478" s="120">
        <f>BB478-BD478</f>
        <v>0</v>
      </c>
      <c r="BD478" s="120">
        <f>SUM(BD479:BD483)</f>
        <v>0</v>
      </c>
      <c r="BE478" s="120">
        <f>VLOOKUP($C478,'1 预算编制表单'!$C:$BJ,60,FALSE)</f>
        <v>0</v>
      </c>
      <c r="BF478" s="120">
        <f>BE478-BG478</f>
        <v>0</v>
      </c>
      <c r="BG478" s="120">
        <f>SUM(BG479:BG483)</f>
        <v>0</v>
      </c>
      <c r="BH478" s="120">
        <f>VLOOKUP($C478,'1 预算编制表单'!$C:$BJ,27,FALSE)</f>
        <v>0</v>
      </c>
      <c r="BI478" s="120">
        <f>BH478-BJ478</f>
        <v>0</v>
      </c>
      <c r="BJ478" s="120">
        <f>SUM(BJ479:BJ483)</f>
        <v>0</v>
      </c>
      <c r="BK478" s="120">
        <f>VLOOKUP($C478,'1 预算编制表单'!$C:$BJ,30,FALSE)</f>
        <v>0</v>
      </c>
      <c r="BL478" s="120">
        <f>BK478-BM478</f>
        <v>0</v>
      </c>
      <c r="BM478" s="120">
        <f>SUM(BM479:BM483)</f>
        <v>0</v>
      </c>
      <c r="BN478" s="120">
        <f>VLOOKUP($C478,'1 预算编制表单'!$C:$BJ,33,FALSE)</f>
        <v>0</v>
      </c>
      <c r="BO478" s="120">
        <f>BN478-BP478</f>
        <v>0</v>
      </c>
      <c r="BP478" s="120">
        <f>SUM(BP479:BP483)</f>
        <v>0</v>
      </c>
      <c r="BQ478" s="120">
        <f>VLOOKUP($C478,'1 预算编制表单'!$C:$BJ,36,FALSE)</f>
        <v>0</v>
      </c>
      <c r="BR478" s="120">
        <f>BQ478-BS478</f>
        <v>0</v>
      </c>
      <c r="BS478" s="120">
        <f>SUM(BS479:BS483)</f>
        <v>0</v>
      </c>
      <c r="BT478" s="120">
        <f>VLOOKUP($C478,'1 预算编制表单'!$C:$BJ,39,FALSE)</f>
        <v>0</v>
      </c>
      <c r="BU478" s="120">
        <f>BT478-BV478</f>
        <v>0</v>
      </c>
      <c r="BV478" s="120">
        <f>SUM(BV479:BV483)</f>
        <v>0</v>
      </c>
      <c r="BW478" s="120">
        <f>VLOOKUP($C478,'1 预算编制表单'!$C:$BJ,42,FALSE)</f>
        <v>0</v>
      </c>
      <c r="BX478" s="120">
        <f>BW478-BY478</f>
        <v>0</v>
      </c>
      <c r="BY478" s="120">
        <f>SUM(BY479:BY483)</f>
        <v>0</v>
      </c>
      <c r="BZ478" s="120">
        <f>VLOOKUP($C478,'1 预算编制表单'!$C:$BJ,45,FALSE)</f>
        <v>0</v>
      </c>
      <c r="CA478" s="120">
        <f>BZ478-CB478</f>
        <v>0</v>
      </c>
      <c r="CB478" s="120">
        <f>SUM(CB479:CB483)</f>
        <v>0</v>
      </c>
      <c r="CC478" s="120">
        <f>VLOOKUP($C478,'1 预算编制表单'!$C:$BJ,48,FALSE)</f>
        <v>0</v>
      </c>
      <c r="CD478" s="120">
        <f>CC478-CE478</f>
        <v>0</v>
      </c>
      <c r="CE478" s="120">
        <f>SUM(CE479:CE483)</f>
        <v>0</v>
      </c>
      <c r="CF478" s="120">
        <f>VLOOKUP($C478,'1 预算编制表单'!$C:$BJ,51,FALSE)</f>
        <v>0</v>
      </c>
      <c r="CG478" s="120">
        <f>CF478-CH478</f>
        <v>0</v>
      </c>
      <c r="CH478" s="120">
        <f>SUM(CH479:CH483)</f>
        <v>0</v>
      </c>
      <c r="CI478" s="120">
        <f>VLOOKUP($C478,'1 预算编制表单'!$C:$BJ,54,FALSE)</f>
        <v>0</v>
      </c>
      <c r="CJ478" s="120">
        <f>CI478-CK478</f>
        <v>0</v>
      </c>
      <c r="CK478" s="120">
        <f>SUM(CK479:CK483)</f>
        <v>0</v>
      </c>
      <c r="CL478" s="120">
        <f>VLOOKUP($C478,'1 预算编制表单'!$C:$BJ,57,FALSE)</f>
        <v>0</v>
      </c>
      <c r="CM478" s="120">
        <f>CL478-CN478</f>
        <v>0</v>
      </c>
      <c r="CN478" s="120">
        <f>SUM(CN479:CN483)</f>
        <v>0</v>
      </c>
      <c r="CO478" s="120">
        <f>VLOOKUP($C478,'1 预算编制表单'!$C:$BJ,60,FALSE)</f>
        <v>0</v>
      </c>
      <c r="CP478" s="120">
        <f>CO478-CQ478</f>
        <v>0</v>
      </c>
      <c r="CQ478" s="120">
        <f>SUM(CQ479:CQ483)</f>
        <v>0</v>
      </c>
    </row>
    <row r="479" s="86" customFormat="1" ht="24" customHeight="1" outlineLevel="3" spans="1:95">
      <c r="A479" s="125"/>
      <c r="B479" s="126"/>
      <c r="C479" s="127" t="s">
        <v>1565</v>
      </c>
      <c r="D479" s="125" t="s">
        <v>2833</v>
      </c>
      <c r="E479" s="126"/>
      <c r="F479" s="126"/>
      <c r="G479" s="126"/>
      <c r="H479" s="128"/>
      <c r="I479" s="128"/>
      <c r="J479" s="128">
        <f t="shared" si="5367"/>
        <v>0</v>
      </c>
      <c r="K479" s="156"/>
      <c r="L479" s="157"/>
      <c r="M479" s="157"/>
      <c r="N479" s="156"/>
      <c r="O479" s="157"/>
      <c r="P479" s="156"/>
      <c r="Q479" s="156"/>
      <c r="R479" s="156"/>
      <c r="S479" s="156"/>
      <c r="T479" s="156"/>
      <c r="U479" s="156"/>
      <c r="V479" s="156"/>
      <c r="W479" s="128"/>
      <c r="X479" s="160"/>
      <c r="Y479" s="160"/>
      <c r="Z479" s="156">
        <f>报销单计算表!B19</f>
        <v>0</v>
      </c>
      <c r="AA479" s="165"/>
      <c r="AB479" s="165"/>
      <c r="AC479" s="156">
        <f>报销单计算表!C19</f>
        <v>0</v>
      </c>
      <c r="AD479" s="165"/>
      <c r="AE479" s="165"/>
      <c r="AF479" s="156">
        <f>报销单计算表!D19</f>
        <v>0</v>
      </c>
      <c r="AG479" s="160"/>
      <c r="AH479" s="160"/>
      <c r="AI479" s="156">
        <f>报销单计算表!E19</f>
        <v>0</v>
      </c>
      <c r="AJ479" s="165"/>
      <c r="AK479" s="165"/>
      <c r="AL479" s="156">
        <f>报销单计算表!F19</f>
        <v>0</v>
      </c>
      <c r="AM479" s="165"/>
      <c r="AN479" s="165"/>
      <c r="AO479" s="156">
        <f>报销单计算表!G19</f>
        <v>0</v>
      </c>
      <c r="AP479" s="160"/>
      <c r="AQ479" s="160"/>
      <c r="AR479" s="156">
        <f>报销单计算表!H19</f>
        <v>0</v>
      </c>
      <c r="AS479" s="165"/>
      <c r="AT479" s="165"/>
      <c r="AU479" s="156">
        <f>报销单计算表!I19</f>
        <v>0</v>
      </c>
      <c r="AV479" s="165"/>
      <c r="AW479" s="165"/>
      <c r="AX479" s="156">
        <f>报销单计算表!J19</f>
        <v>0</v>
      </c>
      <c r="AY479" s="160"/>
      <c r="AZ479" s="165"/>
      <c r="BA479" s="156">
        <f>报销单计算表!K19</f>
        <v>0</v>
      </c>
      <c r="BB479" s="165"/>
      <c r="BC479" s="165"/>
      <c r="BD479" s="156">
        <f>报销单计算表!L19</f>
        <v>0</v>
      </c>
      <c r="BE479" s="165"/>
      <c r="BF479" s="165"/>
      <c r="BG479" s="156">
        <f>报销单计算表!M19</f>
        <v>0</v>
      </c>
      <c r="BH479" s="165">
        <v>46023</v>
      </c>
      <c r="BI479" s="165">
        <f t="shared" ref="BI479" si="5584">BH479+30</f>
        <v>46053</v>
      </c>
      <c r="BJ479" s="156">
        <f t="shared" ref="BJ479" si="5585">IFERROR(IF(($R479-BI479)&gt;=0,0,IF(($S479-BH479)&lt;0,0,IF(AND(($S479-BI479)&gt;0,(BH479-$R479)&gt;0),$V479/365*(BI479-BH479+1),IF(AND(($S479-BI479)&lt;=0,(BH479-$R479)&gt;0),$V479/365*($S479-BH479+1),$V479/365*(BI479-$R479+1))))),0)</f>
        <v>0</v>
      </c>
      <c r="BK479" s="160">
        <f t="shared" ref="BK479" si="5586">BI479+1</f>
        <v>46054</v>
      </c>
      <c r="BL479" s="160">
        <f t="shared" ref="BL479" si="5587">BK479+27</f>
        <v>46081</v>
      </c>
      <c r="BM479" s="169">
        <f t="shared" ref="BM479" si="5588">IFERROR(IF(($R479-BL479)&gt;=0,0,IF(($S479-BK479)&lt;0,0,IF(AND(($S479-BL479)&gt;0,(BK479-$R479)&gt;0),$V479/365*(BL479-BK479+1),IF(AND(($S479-BL479)&lt;=0,(BK479-$R479)&gt;0),$V479/365*($S479-BK479+1),$V479/365*(BL479-$R479+1))))),0)</f>
        <v>0</v>
      </c>
      <c r="BN479" s="160">
        <f t="shared" ref="BN479" si="5589">BL479+1</f>
        <v>46082</v>
      </c>
      <c r="BO479" s="160">
        <f t="shared" ref="BO479" si="5590">BN479+30</f>
        <v>46112</v>
      </c>
      <c r="BP479" s="169">
        <f t="shared" ref="BP479" si="5591">IFERROR(IF(($R479-BO479)&gt;=0,0,IF(($S479-BN479)&lt;0,0,IF(AND(($S479-BO479)&gt;0,(BN479-$R479)&gt;0),$V479/365*(BO479-BN479+1),IF(AND(($S479-BO479)&lt;=0,(BN479-$R479)&gt;0),$V479/365*($S479-BN479+1),$V479/365*(BO479-$R479+1))))),0)</f>
        <v>0</v>
      </c>
      <c r="BQ479" s="160">
        <f t="shared" ref="BQ479" si="5592">BO479+1</f>
        <v>46113</v>
      </c>
      <c r="BR479" s="160">
        <f t="shared" ref="BR479" si="5593">BQ479+29</f>
        <v>46142</v>
      </c>
      <c r="BS479" s="169">
        <f t="shared" ref="BS479" si="5594">IFERROR(IF(($R479-BR479)&gt;=0,0,IF(($S479-BQ479)&lt;0,0,IF(AND(($S479-BR479)&gt;0,(BQ479-$R479)&gt;0),$V479/365*(BR479-BQ479+1),IF(AND(($S479-BR479)&lt;=0,(BQ479-$R479)&gt;0),$V479/365*($S479-BQ479+1),$V479/365*(BR479-$R479+1))))),0)</f>
        <v>0</v>
      </c>
      <c r="BT479" s="160">
        <f t="shared" ref="BT479" si="5595">BR479+1</f>
        <v>46143</v>
      </c>
      <c r="BU479" s="160">
        <f t="shared" ref="BU479" si="5596">BT479+30</f>
        <v>46173</v>
      </c>
      <c r="BV479" s="169">
        <f t="shared" ref="BV479" si="5597">IFERROR(IF(($R479-BU479)&gt;=0,0,IF(($S479-BT479)&lt;0,0,IF(AND(($S479-BU479)&gt;0,(BT479-$R479)&gt;0),$V479/365*(BU479-BT479+1),IF(AND(($S479-BU479)&lt;=0,(BT479-$R479)&gt;0),$V479/365*($S479-BT479+1),$V479/365*(BU479-$R479+1))))),0)</f>
        <v>0</v>
      </c>
      <c r="BW479" s="160">
        <f t="shared" ref="BW479" si="5598">BU479+1</f>
        <v>46174</v>
      </c>
      <c r="BX479" s="160">
        <f t="shared" ref="BX479" si="5599">BW479+29</f>
        <v>46203</v>
      </c>
      <c r="BY479" s="169">
        <f t="shared" ref="BY479" si="5600">IFERROR(IF(($R479-BX479)&gt;=0,0,IF(($S479-BW479)&lt;0,0,IF(AND(($S479-BX479)&gt;0,(BW479-$R479)&gt;0),$V479/365*(BX479-BW479+1),IF(AND(($S479-BX479)&lt;=0,(BW479-$R479)&gt;0),$V479/365*($S479-BW479+1),$V479/365*(BX479-$R479+1))))),0)</f>
        <v>0</v>
      </c>
      <c r="BZ479" s="160">
        <f t="shared" ref="BZ479" si="5601">BX479+1</f>
        <v>46204</v>
      </c>
      <c r="CA479" s="160">
        <f t="shared" ref="CA479" si="5602">BZ479+30</f>
        <v>46234</v>
      </c>
      <c r="CB479" s="169">
        <f t="shared" ref="CB479" si="5603">IFERROR(IF(($R479-CA479)&gt;=0,0,IF(($S479-BZ479)&lt;0,0,IF(AND(($S479-CA479)&gt;0,(BZ479-$R479)&gt;0),$V479/365*(CA479-BZ479+1),IF(AND(($S479-CA479)&lt;=0,(BZ479-$R479)&gt;0),$V479/365*($S479-BZ479+1),$V479/365*(CA479-$R479+1))))),0)</f>
        <v>0</v>
      </c>
      <c r="CC479" s="160">
        <f t="shared" ref="CC479" si="5604">CA479+1</f>
        <v>46235</v>
      </c>
      <c r="CD479" s="160">
        <f t="shared" ref="CD479" si="5605">CC479+30</f>
        <v>46265</v>
      </c>
      <c r="CE479" s="169">
        <f t="shared" ref="CE479" si="5606">IFERROR(IF(($R479-CD479)&gt;=0,0,IF(($S479-CC479)&lt;0,0,IF(AND(($S479-CD479)&gt;0,(CC479-$R479)&gt;0),$V479/365*(CD479-CC479+1),IF(AND(($S479-CD479)&lt;=0,(CC479-$R479)&gt;0),$V479/365*($S479-CC479+1),$V479/365*(CD479-$R479+1))))),0)</f>
        <v>0</v>
      </c>
      <c r="CF479" s="160">
        <f t="shared" ref="CF479" si="5607">CD479+1</f>
        <v>46266</v>
      </c>
      <c r="CG479" s="160">
        <f t="shared" ref="CG479" si="5608">CF479+29</f>
        <v>46295</v>
      </c>
      <c r="CH479" s="169">
        <f t="shared" ref="CH479" si="5609">IFERROR(IF(($R479-CG479)&gt;=0,0,IF(($S479-CF479)&lt;0,0,IF(AND(($S479-CG479)&gt;0,(CF479-$R479)&gt;0),$V479/365*(CG479-CF479+1),IF(AND(($S479-CG479)&lt;=0,(CF479-$R479)&gt;0),$V479/365*($S479-CF479+1),$V479/365*(CG479-$R479+1))))),0)</f>
        <v>0</v>
      </c>
      <c r="CI479" s="160">
        <f t="shared" ref="CI479" si="5610">CG479+1</f>
        <v>46296</v>
      </c>
      <c r="CJ479" s="160">
        <f t="shared" ref="CJ479" si="5611">CI479+30</f>
        <v>46326</v>
      </c>
      <c r="CK479" s="169">
        <f t="shared" ref="CK479" si="5612">IFERROR(IF(($R479-CJ479)&gt;=0,0,IF(($S479-CI479)&lt;0,0,IF(AND(($S479-CJ479)&gt;0,(CI479-$R479)&gt;0),$V479/365*(CJ479-CI479+1),IF(AND(($S479-CJ479)&lt;=0,(CI479-$R479)&gt;0),$V479/365*($S479-CI479+1),$V479/365*(CJ479-$R479+1))))),0)</f>
        <v>0</v>
      </c>
      <c r="CL479" s="160">
        <f t="shared" ref="CL479" si="5613">CJ479+1</f>
        <v>46327</v>
      </c>
      <c r="CM479" s="160">
        <f t="shared" ref="CM479" si="5614">CL479+29</f>
        <v>46356</v>
      </c>
      <c r="CN479" s="169">
        <f t="shared" ref="CN479" si="5615">IFERROR(IF(($R479-CM479)&gt;=0,0,IF(($S479-CL479)&lt;0,0,IF(AND(($S479-CM479)&gt;0,(CL479-$R479)&gt;0),$V479/365*(CM479-CL479+1),IF(AND(($S479-CM479)&lt;=0,(CL479-$R479)&gt;0),$V479/365*($S479-CL479+1),$V479/365*(CM479-$R479+1))))),0)</f>
        <v>0</v>
      </c>
      <c r="CO479" s="160">
        <f t="shared" ref="CO479" si="5616">CM479+1</f>
        <v>46357</v>
      </c>
      <c r="CP479" s="160">
        <f t="shared" ref="CP479" si="5617">CO479+30</f>
        <v>46387</v>
      </c>
      <c r="CQ479" s="169">
        <f t="shared" ref="CQ479" si="5618">IFERROR(IF(($R479-CP479)&gt;=0,0,IF(($S479-CO479)&lt;0,0,IF(AND(($S479-CP479)&gt;0,(CO479-$R479)&gt;0),$V479/365*(CP479-CO479+1),IF(AND(($S479-CP479)&lt;=0,(CO479-$R479)&gt;0),$V479/365*($S479-CO479+1),$V479/365*(CP479-$R479+1))))),0)</f>
        <v>0</v>
      </c>
    </row>
    <row r="480" s="86" customFormat="1" ht="24" customHeight="1" outlineLevel="3" spans="1:95">
      <c r="A480" s="125"/>
      <c r="B480" s="126"/>
      <c r="C480" s="127"/>
      <c r="D480" s="125"/>
      <c r="E480" s="126"/>
      <c r="F480" s="126"/>
      <c r="G480" s="126"/>
      <c r="H480" s="128"/>
      <c r="I480" s="128"/>
      <c r="J480" s="128">
        <f t="shared" si="5367"/>
        <v>0</v>
      </c>
      <c r="K480" s="128">
        <f t="shared" ref="K480:K482" si="5619">K479+1</f>
        <v>1</v>
      </c>
      <c r="L480" s="153"/>
      <c r="M480" s="154">
        <f>IFERROR(VLOOKUP($L480,'2-2 引出数据_合同数据仓库'!$B$2:$BP$10000,3,FALSE),0)</f>
        <v>0</v>
      </c>
      <c r="N480" s="128"/>
      <c r="O480" s="154">
        <f>IFERROR(VLOOKUP((LEFT(VLOOKUP($L480,'2-2 引出数据_合同数据仓库'!$B$2:$BP$10000,64,FALSE),15)&amp;(RIGHT(VLOOKUP($L480,'2-2 引出数据_合同数据仓库'!$B$2:$BP$10000,64,FALSE),4)+1)),'2-2 引出数据_合同数据仓库'!$B$2:$BP$10000,3,FALSE),0)</f>
        <v>0</v>
      </c>
      <c r="P480" s="128"/>
      <c r="Q480" s="128">
        <f>IFERROR(VLOOKUP($L480,'2-2 引出数据_合同数据仓库'!$B$2:$BP$10000,28,FALSE),0)</f>
        <v>0</v>
      </c>
      <c r="R480" s="128">
        <f>IFERROR(VLOOKUP($L480,'2-2 引出数据_合同数据仓库'!$B$2:$BP$10000,29,FALSE),0)</f>
        <v>0</v>
      </c>
      <c r="S480" s="128">
        <f>IFERROR(VLOOKUP($L480,'2-2 引出数据_合同数据仓库'!$B$2:$BP$10000,4,FALSE),0)</f>
        <v>0</v>
      </c>
      <c r="T480" s="128"/>
      <c r="U480" s="128">
        <f>IFERROR(VLOOKUP($L480,'2-2 引出数据_合同数据仓库'!$B$2:$BP$10000,15,FALSE),0)</f>
        <v>0</v>
      </c>
      <c r="V480" s="128">
        <f t="shared" ref="V480:V482" si="5620">U480/(S480-R480+1)*365</f>
        <v>0</v>
      </c>
      <c r="W480" s="128"/>
      <c r="X480" s="160">
        <v>45658</v>
      </c>
      <c r="Y480" s="160">
        <f t="shared" ref="Y480:Y482" si="5621">X480+30</f>
        <v>45688</v>
      </c>
      <c r="Z480" s="164">
        <f t="shared" ref="Z480:Z482" si="5622">IFERROR(IF(($R480-Y480)&gt;=0,0,IF(($S480-X480)&lt;0,0,IF(AND(($S480-Y480)&gt;0,(X480-$R480)&gt;0),$V480/365*(Y480-X480+1),IF(AND(($S480-Y480)&lt;=0,(X480-$R480)&gt;0),$V480/365*($S480-X480+1),$V480/365*(Y480-$R480+1))))),0)</f>
        <v>0</v>
      </c>
      <c r="AA480" s="160">
        <f t="shared" ref="AA480:AA482" si="5623">Y480+1</f>
        <v>45689</v>
      </c>
      <c r="AB480" s="160">
        <f t="shared" ref="AB480:AB482" si="5624">AA480+27</f>
        <v>45716</v>
      </c>
      <c r="AC480" s="164">
        <f t="shared" ref="AC480:AC482" si="5625">IFERROR(IF(($R480-AB480)&gt;=0,0,IF(($S480-AA480)&lt;0,0,IF(AND(($S480-AB480)&gt;0,(AA480-$R480)&gt;0),$V480/365*(AB480-AA480+1),IF(AND(($S480-AB480)&lt;=0,(AA480-$R480)&gt;0),$V480/365*($S480-AA480+1),$V480/365*(AB480-$R480+1))))),0)</f>
        <v>0</v>
      </c>
      <c r="AD480" s="160">
        <f t="shared" ref="AD480:AD482" si="5626">AB480+1</f>
        <v>45717</v>
      </c>
      <c r="AE480" s="160">
        <f t="shared" ref="AE480:AE482" si="5627">AD480+30</f>
        <v>45747</v>
      </c>
      <c r="AF480" s="164">
        <f t="shared" ref="AF480:AF482" si="5628">IFERROR(IF(($R480-AE480)&gt;=0,0,IF(($S480-AD480)&lt;0,0,IF(AND(($S480-AE480)&gt;0,(AD480-$R480)&gt;0),$V480/365*(AE480-AD480+1),IF(AND(($S480-AE480)&lt;=0,(AD480-$R480)&gt;0),$V480/365*($S480-AD480+1),$V480/365*(AE480-$R480+1))))),0)</f>
        <v>0</v>
      </c>
      <c r="AG480" s="160">
        <f t="shared" ref="AG480:AG482" si="5629">AE480+1</f>
        <v>45748</v>
      </c>
      <c r="AH480" s="160">
        <f t="shared" ref="AH480:AH482" si="5630">AG480+29</f>
        <v>45777</v>
      </c>
      <c r="AI480" s="164">
        <f t="shared" ref="AI480:AI482" si="5631">IFERROR(IF(($R480-AH480)&gt;=0,0,IF(($S480-AG480)&lt;0,0,IF(AND(($S480-AH480)&gt;0,(AG480-$R480)&gt;0),$V480/365*(AH480-AG480+1),IF(AND(($S480-AH480)&lt;=0,(AG480-$R480)&gt;0),$V480/365*($S480-AG480+1),$V480/365*(AH480-$R480+1))))),0)</f>
        <v>0</v>
      </c>
      <c r="AJ480" s="160">
        <f t="shared" ref="AJ480:AJ482" si="5632">AH480+1</f>
        <v>45778</v>
      </c>
      <c r="AK480" s="160">
        <f t="shared" ref="AK480:AK482" si="5633">AJ480+30</f>
        <v>45808</v>
      </c>
      <c r="AL480" s="164">
        <f t="shared" ref="AL480:AL482" si="5634">IFERROR(IF(($R480-AK480)&gt;=0,0,IF(($S480-AJ480)&lt;0,0,IF(AND(($S480-AK480)&gt;0,(AJ480-$R480)&gt;0),$V480/365*(AK480-AJ480+1),IF(AND(($S480-AK480)&lt;=0,(AJ480-$R480)&gt;0),$V480/365*($S480-AJ480+1),$V480/365*(AK480-$R480+1))))),0)</f>
        <v>0</v>
      </c>
      <c r="AM480" s="160">
        <f t="shared" ref="AM480:AM482" si="5635">AK480+1</f>
        <v>45809</v>
      </c>
      <c r="AN480" s="160">
        <f t="shared" ref="AN480:AN482" si="5636">AM480+29</f>
        <v>45838</v>
      </c>
      <c r="AO480" s="164">
        <f t="shared" ref="AO480:AO482" si="5637">IFERROR(IF(($R480-AN480)&gt;=0,0,IF(($S480-AM480)&lt;0,0,IF(AND(($S480-AN480)&gt;0,(AM480-$R480)&gt;0),$V480/365*(AN480-AM480+1),IF(AND(($S480-AN480)&lt;=0,(AM480-$R480)&gt;0),$V480/365*($S480-AM480+1),$V480/365*(AN480-$R480+1))))),0)</f>
        <v>0</v>
      </c>
      <c r="AP480" s="160">
        <f t="shared" ref="AP480:AP482" si="5638">AN480+1</f>
        <v>45839</v>
      </c>
      <c r="AQ480" s="160">
        <f t="shared" ref="AQ480:AQ482" si="5639">AP480+30</f>
        <v>45869</v>
      </c>
      <c r="AR480" s="164">
        <f t="shared" ref="AR480:AR482" si="5640">IFERROR(IF(($R480-AQ480)&gt;=0,0,IF(($S480-AP480)&lt;0,0,IF(AND(($S480-AQ480)&gt;0,(AP480-$R480)&gt;0),$V480/365*(AQ480-AP480+1),IF(AND(($S480-AQ480)&lt;=0,(AP480-$R480)&gt;0),$V480/365*($S480-AP480+1),$V480/365*(AQ480-$R480+1))))),0)</f>
        <v>0</v>
      </c>
      <c r="AS480" s="160">
        <f t="shared" ref="AS480:AS482" si="5641">AQ480+1</f>
        <v>45870</v>
      </c>
      <c r="AT480" s="160">
        <f t="shared" ref="AT480:AT482" si="5642">AS480+30</f>
        <v>45900</v>
      </c>
      <c r="AU480" s="164">
        <f t="shared" ref="AU480:AU482" si="5643">IFERROR(IF(($R480-AT480)&gt;=0,0,IF(($S480-AS480)&lt;0,0,IF(AND(($S480-AT480)&gt;0,(AS480-$R480)&gt;0),$V480/365*(AT480-AS480+1),IF(AND(($S480-AT480)&lt;=0,(AS480-$R480)&gt;0),$V480/365*($S480-AS480+1),$V480/365*(AT480-$R480+1))))),0)</f>
        <v>0</v>
      </c>
      <c r="AV480" s="160">
        <f t="shared" ref="AV480:AV482" si="5644">AT480+1</f>
        <v>45901</v>
      </c>
      <c r="AW480" s="160">
        <f t="shared" ref="AW480:AW482" si="5645">AV480+29</f>
        <v>45930</v>
      </c>
      <c r="AX480" s="164">
        <f t="shared" ref="AX480:AX482" si="5646">IFERROR(IF(($R480-AW480)&gt;=0,0,IF(($S480-AV480)&lt;0,0,IF(AND(($S480-AW480)&gt;0,(AV480-$R480)&gt;0),$V480/365*(AW480-AV480+1),IF(AND(($S480-AW480)&lt;=0,(AV480-$R480)&gt;0),$V480/365*($S480-AV480+1),$V480/365*(AW480-$R480+1))))),0)</f>
        <v>0</v>
      </c>
      <c r="AY480" s="160">
        <f t="shared" ref="AY480:AY482" si="5647">AW480+1</f>
        <v>45931</v>
      </c>
      <c r="AZ480" s="160">
        <f t="shared" ref="AZ480:AZ482" si="5648">AY480+30</f>
        <v>45961</v>
      </c>
      <c r="BA480" s="164">
        <f t="shared" ref="BA480:BA482" si="5649">IFERROR(IF(($R480-AZ480)&gt;=0,0,IF(($S480-AY480)&lt;0,0,IF(AND(($S480-AZ480)&gt;0,(AY480-$R480)&gt;0),$V480/365*(AZ480-AY480+1),IF(AND(($S480-AZ480)&lt;=0,(AY480-$R480)&gt;0),$V480/365*($S480-AY480+1),$V480/365*(AZ480-$R480+1))))),0)</f>
        <v>0</v>
      </c>
      <c r="BB480" s="160">
        <f t="shared" ref="BB480:BB482" si="5650">AZ480+1</f>
        <v>45962</v>
      </c>
      <c r="BC480" s="160">
        <f t="shared" ref="BC480:BC482" si="5651">BB480+29</f>
        <v>45991</v>
      </c>
      <c r="BD480" s="164">
        <f t="shared" ref="BD480:BD482" si="5652">IFERROR(IF(($R480-BC480)&gt;=0,0,IF(($S480-BB480)&lt;0,0,IF(AND(($S480-BC480)&gt;0,(BB480-$R480)&gt;0),$V480/365*(BC480-BB480+1),IF(AND(($S480-BC480)&lt;=0,(BB480-$R480)&gt;0),$V480/365*($S480-BB480+1),$V480/365*(BC480-$R480+1))))),0)</f>
        <v>0</v>
      </c>
      <c r="BE480" s="160">
        <f t="shared" ref="BE480:BE482" si="5653">BC480+1</f>
        <v>45992</v>
      </c>
      <c r="BF480" s="160">
        <f t="shared" ref="BF480:BF482" si="5654">BE480+30</f>
        <v>46022</v>
      </c>
      <c r="BG480" s="164">
        <f t="shared" ref="BG480:BG482" si="5655">IFERROR(IF(($R480-BF480)&gt;=0,0,IF(($S480-BE480)&lt;0,0,IF(AND(($S480-BF480)&gt;0,(BE480-$R480)&gt;0),$V480/365*(BF480-BE480+1),IF(AND(($S480-BF480)&lt;=0,(BE480-$R480)&gt;0),$V480/365*($S480-BE480+1),$V480/365*(BF480-$R480+1))))),0)</f>
        <v>0</v>
      </c>
      <c r="BH480" s="160">
        <v>46023</v>
      </c>
      <c r="BI480" s="160">
        <f t="shared" ref="BI480:BI482" si="5656">BH480+30</f>
        <v>46053</v>
      </c>
      <c r="BJ480" s="164">
        <f t="shared" ref="BJ480:BJ482" si="5657">IFERROR(IF(($R480-BI480)&gt;=0,0,IF(($S480-BH480)&lt;0,0,IF(AND(($S480-BI480)&gt;0,(BH480-$R480)&gt;0),$V480/365*(BI480-BH480+1),IF(AND(($S480-BI480)&lt;=0,(BH480-$R480)&gt;0),$V480/365*($S480-BH480+1),$V480/365*(BI480-$R480+1))))),0)</f>
        <v>0</v>
      </c>
      <c r="BK480" s="160">
        <f t="shared" ref="BK480:BK482" si="5658">BI480+1</f>
        <v>46054</v>
      </c>
      <c r="BL480" s="160">
        <f t="shared" ref="BL480:BL482" si="5659">BK480+27</f>
        <v>46081</v>
      </c>
      <c r="BM480" s="164">
        <f t="shared" ref="BM480:BM482" si="5660">IFERROR(IF(($R480-BL480)&gt;=0,0,IF(($S480-BK480)&lt;0,0,IF(AND(($S480-BL480)&gt;0,(BK480-$R480)&gt;0),$V480/365*(BL480-BK480+1),IF(AND(($S480-BL480)&lt;=0,(BK480-$R480)&gt;0),$V480/365*($S480-BK480+1),$V480/365*(BL480-$R480+1))))),0)</f>
        <v>0</v>
      </c>
      <c r="BN480" s="160">
        <f t="shared" ref="BN480:BN482" si="5661">BL480+1</f>
        <v>46082</v>
      </c>
      <c r="BO480" s="160">
        <f t="shared" ref="BO480:BO482" si="5662">BN480+30</f>
        <v>46112</v>
      </c>
      <c r="BP480" s="164">
        <f t="shared" ref="BP480:BP482" si="5663">IFERROR(IF(($R480-BO480)&gt;=0,0,IF(($S480-BN480)&lt;0,0,IF(AND(($S480-BO480)&gt;0,(BN480-$R480)&gt;0),$V480/365*(BO480-BN480+1),IF(AND(($S480-BO480)&lt;=0,(BN480-$R480)&gt;0),$V480/365*($S480-BN480+1),$V480/365*(BO480-$R480+1))))),0)</f>
        <v>0</v>
      </c>
      <c r="BQ480" s="160">
        <f t="shared" ref="BQ480:BQ482" si="5664">BO480+1</f>
        <v>46113</v>
      </c>
      <c r="BR480" s="160">
        <f t="shared" ref="BR480:BR482" si="5665">BQ480+29</f>
        <v>46142</v>
      </c>
      <c r="BS480" s="164">
        <f t="shared" ref="BS480:BS482" si="5666">IFERROR(IF(($R480-BR480)&gt;=0,0,IF(($S480-BQ480)&lt;0,0,IF(AND(($S480-BR480)&gt;0,(BQ480-$R480)&gt;0),$V480/365*(BR480-BQ480+1),IF(AND(($S480-BR480)&lt;=0,(BQ480-$R480)&gt;0),$V480/365*($S480-BQ480+1),$V480/365*(BR480-$R480+1))))),0)</f>
        <v>0</v>
      </c>
      <c r="BT480" s="160">
        <f t="shared" ref="BT480:BT482" si="5667">BR480+1</f>
        <v>46143</v>
      </c>
      <c r="BU480" s="160">
        <f t="shared" ref="BU480:BU482" si="5668">BT480+30</f>
        <v>46173</v>
      </c>
      <c r="BV480" s="164">
        <f t="shared" ref="BV480:BV482" si="5669">IFERROR(IF(($R480-BU480)&gt;=0,0,IF(($S480-BT480)&lt;0,0,IF(AND(($S480-BU480)&gt;0,(BT480-$R480)&gt;0),$V480/365*(BU480-BT480+1),IF(AND(($S480-BU480)&lt;=0,(BT480-$R480)&gt;0),$V480/365*($S480-BT480+1),$V480/365*(BU480-$R480+1))))),0)</f>
        <v>0</v>
      </c>
      <c r="BW480" s="160">
        <f t="shared" ref="BW480:BW482" si="5670">BU480+1</f>
        <v>46174</v>
      </c>
      <c r="BX480" s="160">
        <f t="shared" ref="BX480:BX482" si="5671">BW480+29</f>
        <v>46203</v>
      </c>
      <c r="BY480" s="164">
        <f t="shared" ref="BY480:BY482" si="5672">IFERROR(IF(($R480-BX480)&gt;=0,0,IF(($S480-BW480)&lt;0,0,IF(AND(($S480-BX480)&gt;0,(BW480-$R480)&gt;0),$V480/365*(BX480-BW480+1),IF(AND(($S480-BX480)&lt;=0,(BW480-$R480)&gt;0),$V480/365*($S480-BW480+1),$V480/365*(BX480-$R480+1))))),0)</f>
        <v>0</v>
      </c>
      <c r="BZ480" s="160">
        <f t="shared" ref="BZ480:BZ482" si="5673">BX480+1</f>
        <v>46204</v>
      </c>
      <c r="CA480" s="160">
        <f t="shared" ref="CA480:CA482" si="5674">BZ480+30</f>
        <v>46234</v>
      </c>
      <c r="CB480" s="164">
        <f t="shared" ref="CB480:CB482" si="5675">IFERROR(IF(($R480-CA480)&gt;=0,0,IF(($S480-BZ480)&lt;0,0,IF(AND(($S480-CA480)&gt;0,(BZ480-$R480)&gt;0),$V480/365*(CA480-BZ480+1),IF(AND(($S480-CA480)&lt;=0,(BZ480-$R480)&gt;0),$V480/365*($S480-BZ480+1),$V480/365*(CA480-$R480+1))))),0)</f>
        <v>0</v>
      </c>
      <c r="CC480" s="160">
        <f t="shared" ref="CC480:CC482" si="5676">CA480+1</f>
        <v>46235</v>
      </c>
      <c r="CD480" s="160">
        <f t="shared" ref="CD480:CD482" si="5677">CC480+30</f>
        <v>46265</v>
      </c>
      <c r="CE480" s="164">
        <f t="shared" ref="CE480:CE482" si="5678">IFERROR(IF(($R480-CD480)&gt;=0,0,IF(($S480-CC480)&lt;0,0,IF(AND(($S480-CD480)&gt;0,(CC480-$R480)&gt;0),$V480/365*(CD480-CC480+1),IF(AND(($S480-CD480)&lt;=0,(CC480-$R480)&gt;0),$V480/365*($S480-CC480+1),$V480/365*(CD480-$R480+1))))),0)</f>
        <v>0</v>
      </c>
      <c r="CF480" s="160">
        <f t="shared" ref="CF480:CF482" si="5679">CD480+1</f>
        <v>46266</v>
      </c>
      <c r="CG480" s="160">
        <f t="shared" ref="CG480:CG482" si="5680">CF480+29</f>
        <v>46295</v>
      </c>
      <c r="CH480" s="164">
        <f t="shared" ref="CH480:CH482" si="5681">IFERROR(IF(($R480-CG480)&gt;=0,0,IF(($S480-CF480)&lt;0,0,IF(AND(($S480-CG480)&gt;0,(CF480-$R480)&gt;0),$V480/365*(CG480-CF480+1),IF(AND(($S480-CG480)&lt;=0,(CF480-$R480)&gt;0),$V480/365*($S480-CF480+1),$V480/365*(CG480-$R480+1))))),0)</f>
        <v>0</v>
      </c>
      <c r="CI480" s="160">
        <f t="shared" ref="CI480:CI482" si="5682">CG480+1</f>
        <v>46296</v>
      </c>
      <c r="CJ480" s="160">
        <f t="shared" ref="CJ480:CJ482" si="5683">CI480+30</f>
        <v>46326</v>
      </c>
      <c r="CK480" s="164">
        <f t="shared" ref="CK480:CK482" si="5684">IFERROR(IF(($R480-CJ480)&gt;=0,0,IF(($S480-CI480)&lt;0,0,IF(AND(($S480-CJ480)&gt;0,(CI480-$R480)&gt;0),$V480/365*(CJ480-CI480+1),IF(AND(($S480-CJ480)&lt;=0,(CI480-$R480)&gt;0),$V480/365*($S480-CI480+1),$V480/365*(CJ480-$R480+1))))),0)</f>
        <v>0</v>
      </c>
      <c r="CL480" s="160">
        <f t="shared" ref="CL480:CL482" si="5685">CJ480+1</f>
        <v>46327</v>
      </c>
      <c r="CM480" s="160">
        <f t="shared" ref="CM480:CM482" si="5686">CL480+29</f>
        <v>46356</v>
      </c>
      <c r="CN480" s="164">
        <f t="shared" ref="CN480:CN482" si="5687">IFERROR(IF(($R480-CM480)&gt;=0,0,IF(($S480-CL480)&lt;0,0,IF(AND(($S480-CM480)&gt;0,(CL480-$R480)&gt;0),$V480/365*(CM480-CL480+1),IF(AND(($S480-CM480)&lt;=0,(CL480-$R480)&gt;0),$V480/365*($S480-CL480+1),$V480/365*(CM480-$R480+1))))),0)</f>
        <v>0</v>
      </c>
      <c r="CO480" s="160">
        <f t="shared" ref="CO480:CO482" si="5688">CM480+1</f>
        <v>46357</v>
      </c>
      <c r="CP480" s="160">
        <f t="shared" ref="CP480:CP482" si="5689">CO480+30</f>
        <v>46387</v>
      </c>
      <c r="CQ480" s="164">
        <f t="shared" ref="CQ480:CQ482" si="5690">IFERROR(IF(($R480-CP480)&gt;=0,0,IF(($S480-CO480)&lt;0,0,IF(AND(($S480-CP480)&gt;0,(CO480-$R480)&gt;0),$V480/365*(CP480-CO480+1),IF(AND(($S480-CP480)&lt;=0,(CO480-$R480)&gt;0),$V480/365*($S480-CO480+1),$V480/365*(CP480-$R480+1))))),0)</f>
        <v>0</v>
      </c>
    </row>
    <row r="481" s="86" customFormat="1" ht="24" customHeight="1" outlineLevel="3" spans="1:95">
      <c r="A481" s="125"/>
      <c r="B481" s="126"/>
      <c r="C481" s="127"/>
      <c r="D481" s="125"/>
      <c r="E481" s="126"/>
      <c r="F481" s="126"/>
      <c r="G481" s="126"/>
      <c r="H481" s="128"/>
      <c r="I481" s="128"/>
      <c r="J481" s="128">
        <f t="shared" si="5367"/>
        <v>0</v>
      </c>
      <c r="K481" s="128">
        <f t="shared" si="5619"/>
        <v>2</v>
      </c>
      <c r="L481" s="153"/>
      <c r="M481" s="154">
        <f>IFERROR(VLOOKUP($L481,'2-2 引出数据_合同数据仓库'!$B$2:$BP$10000,3,FALSE),0)</f>
        <v>0</v>
      </c>
      <c r="N481" s="128"/>
      <c r="O481" s="154">
        <f>IFERROR(VLOOKUP((LEFT(VLOOKUP($L481,'2-2 引出数据_合同数据仓库'!$B$2:$BP$10000,64,FALSE),15)&amp;(RIGHT(VLOOKUP($L481,'2-2 引出数据_合同数据仓库'!$B$2:$BP$10000,64,FALSE),4)+1)),'2-2 引出数据_合同数据仓库'!$B$2:$BP$10000,3,FALSE),0)</f>
        <v>0</v>
      </c>
      <c r="P481" s="128"/>
      <c r="Q481" s="128">
        <f>IFERROR(VLOOKUP($L481,'2-2 引出数据_合同数据仓库'!$B$2:$BP$10000,28,FALSE),0)</f>
        <v>0</v>
      </c>
      <c r="R481" s="128">
        <f>IFERROR(VLOOKUP($L481,'2-2 引出数据_合同数据仓库'!$B$2:$BP$10000,29,FALSE),0)</f>
        <v>0</v>
      </c>
      <c r="S481" s="128">
        <f>IFERROR(VLOOKUP($L481,'2-2 引出数据_合同数据仓库'!$B$2:$BP$10000,4,FALSE),0)</f>
        <v>0</v>
      </c>
      <c r="T481" s="128"/>
      <c r="U481" s="128">
        <f>IFERROR(VLOOKUP($L481,'2-2 引出数据_合同数据仓库'!$B$2:$BP$10000,15,FALSE),0)</f>
        <v>0</v>
      </c>
      <c r="V481" s="128">
        <f t="shared" si="5620"/>
        <v>0</v>
      </c>
      <c r="W481" s="128"/>
      <c r="X481" s="160">
        <v>45658</v>
      </c>
      <c r="Y481" s="160">
        <f t="shared" si="5621"/>
        <v>45688</v>
      </c>
      <c r="Z481" s="164">
        <f t="shared" si="5622"/>
        <v>0</v>
      </c>
      <c r="AA481" s="160">
        <f t="shared" si="5623"/>
        <v>45689</v>
      </c>
      <c r="AB481" s="160">
        <f t="shared" si="5624"/>
        <v>45716</v>
      </c>
      <c r="AC481" s="164">
        <f t="shared" si="5625"/>
        <v>0</v>
      </c>
      <c r="AD481" s="160">
        <f t="shared" si="5626"/>
        <v>45717</v>
      </c>
      <c r="AE481" s="160">
        <f t="shared" si="5627"/>
        <v>45747</v>
      </c>
      <c r="AF481" s="164">
        <f t="shared" si="5628"/>
        <v>0</v>
      </c>
      <c r="AG481" s="160">
        <f t="shared" si="5629"/>
        <v>45748</v>
      </c>
      <c r="AH481" s="160">
        <f t="shared" si="5630"/>
        <v>45777</v>
      </c>
      <c r="AI481" s="164">
        <f t="shared" si="5631"/>
        <v>0</v>
      </c>
      <c r="AJ481" s="160">
        <f t="shared" si="5632"/>
        <v>45778</v>
      </c>
      <c r="AK481" s="160">
        <f t="shared" si="5633"/>
        <v>45808</v>
      </c>
      <c r="AL481" s="164">
        <f t="shared" si="5634"/>
        <v>0</v>
      </c>
      <c r="AM481" s="160">
        <f t="shared" si="5635"/>
        <v>45809</v>
      </c>
      <c r="AN481" s="160">
        <f t="shared" si="5636"/>
        <v>45838</v>
      </c>
      <c r="AO481" s="164">
        <f t="shared" si="5637"/>
        <v>0</v>
      </c>
      <c r="AP481" s="160">
        <f t="shared" si="5638"/>
        <v>45839</v>
      </c>
      <c r="AQ481" s="160">
        <f t="shared" si="5639"/>
        <v>45869</v>
      </c>
      <c r="AR481" s="164">
        <f t="shared" si="5640"/>
        <v>0</v>
      </c>
      <c r="AS481" s="160">
        <f t="shared" si="5641"/>
        <v>45870</v>
      </c>
      <c r="AT481" s="160">
        <f t="shared" si="5642"/>
        <v>45900</v>
      </c>
      <c r="AU481" s="164">
        <f t="shared" si="5643"/>
        <v>0</v>
      </c>
      <c r="AV481" s="160">
        <f t="shared" si="5644"/>
        <v>45901</v>
      </c>
      <c r="AW481" s="160">
        <f t="shared" si="5645"/>
        <v>45930</v>
      </c>
      <c r="AX481" s="164">
        <f t="shared" si="5646"/>
        <v>0</v>
      </c>
      <c r="AY481" s="160">
        <f t="shared" si="5647"/>
        <v>45931</v>
      </c>
      <c r="AZ481" s="160">
        <f t="shared" si="5648"/>
        <v>45961</v>
      </c>
      <c r="BA481" s="164">
        <f t="shared" si="5649"/>
        <v>0</v>
      </c>
      <c r="BB481" s="160">
        <f t="shared" si="5650"/>
        <v>45962</v>
      </c>
      <c r="BC481" s="160">
        <f t="shared" si="5651"/>
        <v>45991</v>
      </c>
      <c r="BD481" s="164">
        <f t="shared" si="5652"/>
        <v>0</v>
      </c>
      <c r="BE481" s="160">
        <f t="shared" si="5653"/>
        <v>45992</v>
      </c>
      <c r="BF481" s="160">
        <f t="shared" si="5654"/>
        <v>46022</v>
      </c>
      <c r="BG481" s="164">
        <f t="shared" si="5655"/>
        <v>0</v>
      </c>
      <c r="BH481" s="160">
        <v>46023</v>
      </c>
      <c r="BI481" s="160">
        <f t="shared" si="5656"/>
        <v>46053</v>
      </c>
      <c r="BJ481" s="164">
        <f t="shared" si="5657"/>
        <v>0</v>
      </c>
      <c r="BK481" s="160">
        <f t="shared" si="5658"/>
        <v>46054</v>
      </c>
      <c r="BL481" s="160">
        <f t="shared" si="5659"/>
        <v>46081</v>
      </c>
      <c r="BM481" s="164">
        <f t="shared" si="5660"/>
        <v>0</v>
      </c>
      <c r="BN481" s="160">
        <f t="shared" si="5661"/>
        <v>46082</v>
      </c>
      <c r="BO481" s="160">
        <f t="shared" si="5662"/>
        <v>46112</v>
      </c>
      <c r="BP481" s="164">
        <f t="shared" si="5663"/>
        <v>0</v>
      </c>
      <c r="BQ481" s="160">
        <f t="shared" si="5664"/>
        <v>46113</v>
      </c>
      <c r="BR481" s="160">
        <f t="shared" si="5665"/>
        <v>46142</v>
      </c>
      <c r="BS481" s="164">
        <f t="shared" si="5666"/>
        <v>0</v>
      </c>
      <c r="BT481" s="160">
        <f t="shared" si="5667"/>
        <v>46143</v>
      </c>
      <c r="BU481" s="160">
        <f t="shared" si="5668"/>
        <v>46173</v>
      </c>
      <c r="BV481" s="164">
        <f t="shared" si="5669"/>
        <v>0</v>
      </c>
      <c r="BW481" s="160">
        <f t="shared" si="5670"/>
        <v>46174</v>
      </c>
      <c r="BX481" s="160">
        <f t="shared" si="5671"/>
        <v>46203</v>
      </c>
      <c r="BY481" s="164">
        <f t="shared" si="5672"/>
        <v>0</v>
      </c>
      <c r="BZ481" s="160">
        <f t="shared" si="5673"/>
        <v>46204</v>
      </c>
      <c r="CA481" s="160">
        <f t="shared" si="5674"/>
        <v>46234</v>
      </c>
      <c r="CB481" s="164">
        <f t="shared" si="5675"/>
        <v>0</v>
      </c>
      <c r="CC481" s="160">
        <f t="shared" si="5676"/>
        <v>46235</v>
      </c>
      <c r="CD481" s="160">
        <f t="shared" si="5677"/>
        <v>46265</v>
      </c>
      <c r="CE481" s="164">
        <f t="shared" si="5678"/>
        <v>0</v>
      </c>
      <c r="CF481" s="160">
        <f t="shared" si="5679"/>
        <v>46266</v>
      </c>
      <c r="CG481" s="160">
        <f t="shared" si="5680"/>
        <v>46295</v>
      </c>
      <c r="CH481" s="164">
        <f t="shared" si="5681"/>
        <v>0</v>
      </c>
      <c r="CI481" s="160">
        <f t="shared" si="5682"/>
        <v>46296</v>
      </c>
      <c r="CJ481" s="160">
        <f t="shared" si="5683"/>
        <v>46326</v>
      </c>
      <c r="CK481" s="164">
        <f t="shared" si="5684"/>
        <v>0</v>
      </c>
      <c r="CL481" s="160">
        <f t="shared" si="5685"/>
        <v>46327</v>
      </c>
      <c r="CM481" s="160">
        <f t="shared" si="5686"/>
        <v>46356</v>
      </c>
      <c r="CN481" s="164">
        <f t="shared" si="5687"/>
        <v>0</v>
      </c>
      <c r="CO481" s="160">
        <f t="shared" si="5688"/>
        <v>46357</v>
      </c>
      <c r="CP481" s="160">
        <f t="shared" si="5689"/>
        <v>46387</v>
      </c>
      <c r="CQ481" s="164">
        <f t="shared" si="5690"/>
        <v>0</v>
      </c>
    </row>
    <row r="482" s="86" customFormat="1" ht="24" customHeight="1" outlineLevel="3" spans="1:95">
      <c r="A482" s="125"/>
      <c r="B482" s="126"/>
      <c r="C482" s="127"/>
      <c r="D482" s="125"/>
      <c r="E482" s="126"/>
      <c r="F482" s="126"/>
      <c r="G482" s="126"/>
      <c r="H482" s="128"/>
      <c r="I482" s="128"/>
      <c r="J482" s="128">
        <f t="shared" si="5367"/>
        <v>0</v>
      </c>
      <c r="K482" s="128">
        <f t="shared" si="5619"/>
        <v>3</v>
      </c>
      <c r="L482" s="153"/>
      <c r="M482" s="154">
        <f>IFERROR(VLOOKUP($L482,'2-2 引出数据_合同数据仓库'!$B$2:$BP$10000,3,FALSE),0)</f>
        <v>0</v>
      </c>
      <c r="N482" s="128"/>
      <c r="O482" s="154">
        <f>IFERROR(VLOOKUP((LEFT(VLOOKUP($L482,'2-2 引出数据_合同数据仓库'!$B$2:$BP$10000,64,FALSE),15)&amp;(RIGHT(VLOOKUP($L482,'2-2 引出数据_合同数据仓库'!$B$2:$BP$10000,64,FALSE),4)+1)),'2-2 引出数据_合同数据仓库'!$B$2:$BP$10000,3,FALSE),0)</f>
        <v>0</v>
      </c>
      <c r="P482" s="128"/>
      <c r="Q482" s="128">
        <f>IFERROR(VLOOKUP($L482,'2-2 引出数据_合同数据仓库'!$B$2:$BP$10000,28,FALSE),0)</f>
        <v>0</v>
      </c>
      <c r="R482" s="128">
        <f>IFERROR(VLOOKUP($L482,'2-2 引出数据_合同数据仓库'!$B$2:$BP$10000,29,FALSE),0)</f>
        <v>0</v>
      </c>
      <c r="S482" s="128">
        <f>IFERROR(VLOOKUP($L482,'2-2 引出数据_合同数据仓库'!$B$2:$BP$10000,4,FALSE),0)</f>
        <v>0</v>
      </c>
      <c r="T482" s="128"/>
      <c r="U482" s="128">
        <f>IFERROR(VLOOKUP($L482,'2-2 引出数据_合同数据仓库'!$B$2:$BP$10000,15,FALSE),0)</f>
        <v>0</v>
      </c>
      <c r="V482" s="128">
        <f t="shared" si="5620"/>
        <v>0</v>
      </c>
      <c r="W482" s="128"/>
      <c r="X482" s="160">
        <v>45658</v>
      </c>
      <c r="Y482" s="160">
        <f t="shared" si="5621"/>
        <v>45688</v>
      </c>
      <c r="Z482" s="164">
        <f t="shared" si="5622"/>
        <v>0</v>
      </c>
      <c r="AA482" s="160">
        <f t="shared" si="5623"/>
        <v>45689</v>
      </c>
      <c r="AB482" s="160">
        <f t="shared" si="5624"/>
        <v>45716</v>
      </c>
      <c r="AC482" s="164">
        <f t="shared" si="5625"/>
        <v>0</v>
      </c>
      <c r="AD482" s="160">
        <f t="shared" si="5626"/>
        <v>45717</v>
      </c>
      <c r="AE482" s="160">
        <f t="shared" si="5627"/>
        <v>45747</v>
      </c>
      <c r="AF482" s="164">
        <f t="shared" si="5628"/>
        <v>0</v>
      </c>
      <c r="AG482" s="160">
        <f t="shared" si="5629"/>
        <v>45748</v>
      </c>
      <c r="AH482" s="160">
        <f t="shared" si="5630"/>
        <v>45777</v>
      </c>
      <c r="AI482" s="164">
        <f t="shared" si="5631"/>
        <v>0</v>
      </c>
      <c r="AJ482" s="160">
        <f t="shared" si="5632"/>
        <v>45778</v>
      </c>
      <c r="AK482" s="160">
        <f t="shared" si="5633"/>
        <v>45808</v>
      </c>
      <c r="AL482" s="164">
        <f t="shared" si="5634"/>
        <v>0</v>
      </c>
      <c r="AM482" s="160">
        <f t="shared" si="5635"/>
        <v>45809</v>
      </c>
      <c r="AN482" s="160">
        <f t="shared" si="5636"/>
        <v>45838</v>
      </c>
      <c r="AO482" s="164">
        <f t="shared" si="5637"/>
        <v>0</v>
      </c>
      <c r="AP482" s="160">
        <f t="shared" si="5638"/>
        <v>45839</v>
      </c>
      <c r="AQ482" s="160">
        <f t="shared" si="5639"/>
        <v>45869</v>
      </c>
      <c r="AR482" s="164">
        <f t="shared" si="5640"/>
        <v>0</v>
      </c>
      <c r="AS482" s="160">
        <f t="shared" si="5641"/>
        <v>45870</v>
      </c>
      <c r="AT482" s="160">
        <f t="shared" si="5642"/>
        <v>45900</v>
      </c>
      <c r="AU482" s="164">
        <f t="shared" si="5643"/>
        <v>0</v>
      </c>
      <c r="AV482" s="160">
        <f t="shared" si="5644"/>
        <v>45901</v>
      </c>
      <c r="AW482" s="160">
        <f t="shared" si="5645"/>
        <v>45930</v>
      </c>
      <c r="AX482" s="164">
        <f t="shared" si="5646"/>
        <v>0</v>
      </c>
      <c r="AY482" s="160">
        <f t="shared" si="5647"/>
        <v>45931</v>
      </c>
      <c r="AZ482" s="160">
        <f t="shared" si="5648"/>
        <v>45961</v>
      </c>
      <c r="BA482" s="164">
        <f t="shared" si="5649"/>
        <v>0</v>
      </c>
      <c r="BB482" s="160">
        <f t="shared" si="5650"/>
        <v>45962</v>
      </c>
      <c r="BC482" s="160">
        <f t="shared" si="5651"/>
        <v>45991</v>
      </c>
      <c r="BD482" s="164">
        <f t="shared" si="5652"/>
        <v>0</v>
      </c>
      <c r="BE482" s="160">
        <f t="shared" si="5653"/>
        <v>45992</v>
      </c>
      <c r="BF482" s="160">
        <f t="shared" si="5654"/>
        <v>46022</v>
      </c>
      <c r="BG482" s="164">
        <f t="shared" si="5655"/>
        <v>0</v>
      </c>
      <c r="BH482" s="160">
        <v>46023</v>
      </c>
      <c r="BI482" s="160">
        <f t="shared" si="5656"/>
        <v>46053</v>
      </c>
      <c r="BJ482" s="164">
        <f t="shared" si="5657"/>
        <v>0</v>
      </c>
      <c r="BK482" s="160">
        <f t="shared" si="5658"/>
        <v>46054</v>
      </c>
      <c r="BL482" s="160">
        <f t="shared" si="5659"/>
        <v>46081</v>
      </c>
      <c r="BM482" s="164">
        <f t="shared" si="5660"/>
        <v>0</v>
      </c>
      <c r="BN482" s="160">
        <f t="shared" si="5661"/>
        <v>46082</v>
      </c>
      <c r="BO482" s="160">
        <f t="shared" si="5662"/>
        <v>46112</v>
      </c>
      <c r="BP482" s="164">
        <f t="shared" si="5663"/>
        <v>0</v>
      </c>
      <c r="BQ482" s="160">
        <f t="shared" si="5664"/>
        <v>46113</v>
      </c>
      <c r="BR482" s="160">
        <f t="shared" si="5665"/>
        <v>46142</v>
      </c>
      <c r="BS482" s="164">
        <f t="shared" si="5666"/>
        <v>0</v>
      </c>
      <c r="BT482" s="160">
        <f t="shared" si="5667"/>
        <v>46143</v>
      </c>
      <c r="BU482" s="160">
        <f t="shared" si="5668"/>
        <v>46173</v>
      </c>
      <c r="BV482" s="164">
        <f t="shared" si="5669"/>
        <v>0</v>
      </c>
      <c r="BW482" s="160">
        <f t="shared" si="5670"/>
        <v>46174</v>
      </c>
      <c r="BX482" s="160">
        <f t="shared" si="5671"/>
        <v>46203</v>
      </c>
      <c r="BY482" s="164">
        <f t="shared" si="5672"/>
        <v>0</v>
      </c>
      <c r="BZ482" s="160">
        <f t="shared" si="5673"/>
        <v>46204</v>
      </c>
      <c r="CA482" s="160">
        <f t="shared" si="5674"/>
        <v>46234</v>
      </c>
      <c r="CB482" s="164">
        <f t="shared" si="5675"/>
        <v>0</v>
      </c>
      <c r="CC482" s="160">
        <f t="shared" si="5676"/>
        <v>46235</v>
      </c>
      <c r="CD482" s="160">
        <f t="shared" si="5677"/>
        <v>46265</v>
      </c>
      <c r="CE482" s="164">
        <f t="shared" si="5678"/>
        <v>0</v>
      </c>
      <c r="CF482" s="160">
        <f t="shared" si="5679"/>
        <v>46266</v>
      </c>
      <c r="CG482" s="160">
        <f t="shared" si="5680"/>
        <v>46295</v>
      </c>
      <c r="CH482" s="164">
        <f t="shared" si="5681"/>
        <v>0</v>
      </c>
      <c r="CI482" s="160">
        <f t="shared" si="5682"/>
        <v>46296</v>
      </c>
      <c r="CJ482" s="160">
        <f t="shared" si="5683"/>
        <v>46326</v>
      </c>
      <c r="CK482" s="164">
        <f t="shared" si="5684"/>
        <v>0</v>
      </c>
      <c r="CL482" s="160">
        <f t="shared" si="5685"/>
        <v>46327</v>
      </c>
      <c r="CM482" s="160">
        <f t="shared" si="5686"/>
        <v>46356</v>
      </c>
      <c r="CN482" s="164">
        <f t="shared" si="5687"/>
        <v>0</v>
      </c>
      <c r="CO482" s="160">
        <f t="shared" si="5688"/>
        <v>46357</v>
      </c>
      <c r="CP482" s="160">
        <f t="shared" si="5689"/>
        <v>46387</v>
      </c>
      <c r="CQ482" s="164">
        <f t="shared" si="5690"/>
        <v>0</v>
      </c>
    </row>
    <row r="483" s="86" customFormat="1" ht="24" customHeight="1" outlineLevel="4" spans="1:95">
      <c r="A483" s="129" t="s">
        <v>2806</v>
      </c>
      <c r="B483" s="130"/>
      <c r="C483" s="130"/>
      <c r="D483" s="130"/>
      <c r="E483" s="130"/>
      <c r="F483" s="130"/>
      <c r="G483" s="131"/>
      <c r="H483" s="132"/>
      <c r="I483" s="132"/>
      <c r="J483" s="132"/>
      <c r="K483" s="132"/>
      <c r="L483" s="155"/>
      <c r="M483" s="155"/>
      <c r="N483" s="132"/>
      <c r="O483" s="132"/>
      <c r="P483" s="132"/>
      <c r="Q483" s="132"/>
      <c r="R483" s="132"/>
      <c r="S483" s="132"/>
      <c r="T483" s="132"/>
      <c r="U483" s="132"/>
      <c r="V483" s="132"/>
      <c r="W483" s="132"/>
      <c r="X483" s="132"/>
      <c r="Y483" s="132"/>
      <c r="Z483" s="132"/>
      <c r="AA483" s="132"/>
      <c r="AB483" s="132"/>
      <c r="AC483" s="132"/>
      <c r="AD483" s="132"/>
      <c r="AE483" s="132"/>
      <c r="AF483" s="132"/>
      <c r="AG483" s="132"/>
      <c r="AH483" s="132"/>
      <c r="AI483" s="132"/>
      <c r="AJ483" s="132"/>
      <c r="AK483" s="132"/>
      <c r="AL483" s="132"/>
      <c r="AM483" s="132"/>
      <c r="AN483" s="132"/>
      <c r="AO483" s="132"/>
      <c r="AP483" s="132"/>
      <c r="AQ483" s="132"/>
      <c r="AR483" s="132"/>
      <c r="AS483" s="132"/>
      <c r="AT483" s="132"/>
      <c r="AU483" s="132"/>
      <c r="AV483" s="132"/>
      <c r="AW483" s="132"/>
      <c r="AX483" s="132"/>
      <c r="AY483" s="132"/>
      <c r="AZ483" s="132"/>
      <c r="BA483" s="132"/>
      <c r="BB483" s="132"/>
      <c r="BC483" s="132"/>
      <c r="BD483" s="132"/>
      <c r="BE483" s="132"/>
      <c r="BF483" s="132"/>
      <c r="BG483" s="132"/>
      <c r="BH483" s="132"/>
      <c r="BI483" s="132"/>
      <c r="BJ483" s="132"/>
      <c r="BK483" s="132"/>
      <c r="BL483" s="132"/>
      <c r="BM483" s="132"/>
      <c r="BN483" s="132"/>
      <c r="BO483" s="132"/>
      <c r="BP483" s="132"/>
      <c r="BQ483" s="132"/>
      <c r="BR483" s="132"/>
      <c r="BS483" s="132"/>
      <c r="BT483" s="132"/>
      <c r="BU483" s="132"/>
      <c r="BV483" s="132"/>
      <c r="BW483" s="132"/>
      <c r="BX483" s="132"/>
      <c r="BY483" s="132"/>
      <c r="BZ483" s="132"/>
      <c r="CA483" s="132"/>
      <c r="CB483" s="132"/>
      <c r="CC483" s="132"/>
      <c r="CD483" s="132"/>
      <c r="CE483" s="132"/>
      <c r="CF483" s="132"/>
      <c r="CG483" s="132"/>
      <c r="CH483" s="132"/>
      <c r="CI483" s="132"/>
      <c r="CJ483" s="132"/>
      <c r="CK483" s="132"/>
      <c r="CL483" s="132"/>
      <c r="CM483" s="132"/>
      <c r="CN483" s="132"/>
      <c r="CO483" s="132"/>
      <c r="CP483" s="132"/>
      <c r="CQ483" s="132"/>
    </row>
    <row r="484" ht="24" customHeight="1" outlineLevel="2" spans="1:95">
      <c r="A484" s="48"/>
      <c r="B484" s="118" t="s">
        <v>784</v>
      </c>
      <c r="C484" s="119" t="s">
        <v>1581</v>
      </c>
      <c r="D484" s="48" t="s">
        <v>1582</v>
      </c>
      <c r="E484" s="118" t="s">
        <v>1583</v>
      </c>
      <c r="F484" s="118"/>
      <c r="G484" s="118" t="s">
        <v>928</v>
      </c>
      <c r="H484" s="120">
        <f>X484+AA484+AD484+AG484+AJ484+AM484+AP484+AS484+AV484+AY484+BB484+BE484</f>
        <v>0</v>
      </c>
      <c r="I484" s="120">
        <f>Y484+AB484+AE484+AH484+AK484+AN484+AQ484+AT484+AW484+AZ484+BC484+BF484</f>
        <v>0</v>
      </c>
      <c r="J484" s="120">
        <f t="shared" si="5367"/>
        <v>0</v>
      </c>
      <c r="K484" s="120"/>
      <c r="L484" s="151"/>
      <c r="M484" s="151"/>
      <c r="N484" s="120"/>
      <c r="O484" s="120"/>
      <c r="P484" s="120"/>
      <c r="Q484" s="120"/>
      <c r="R484" s="120"/>
      <c r="S484" s="120"/>
      <c r="T484" s="120"/>
      <c r="U484" s="120"/>
      <c r="V484" s="120"/>
      <c r="W484" s="120"/>
      <c r="X484" s="120">
        <f>VLOOKUP($C484,'1 预算编制表单'!$C:$BJ,27,FALSE)</f>
        <v>0</v>
      </c>
      <c r="Y484" s="120">
        <f>X484-Z484</f>
        <v>0</v>
      </c>
      <c r="Z484" s="120">
        <f>SUM(Z485:Z489)</f>
        <v>0</v>
      </c>
      <c r="AA484" s="120">
        <f>VLOOKUP($C484,'1 预算编制表单'!$C:$BJ,30,FALSE)</f>
        <v>0</v>
      </c>
      <c r="AB484" s="120">
        <f>AA484-AC484</f>
        <v>0</v>
      </c>
      <c r="AC484" s="120">
        <f>SUM(AC485:AC489)</f>
        <v>0</v>
      </c>
      <c r="AD484" s="120">
        <f>VLOOKUP($C484,'1 预算编制表单'!$C:$BJ,33,FALSE)</f>
        <v>0</v>
      </c>
      <c r="AE484" s="120">
        <f>AD484-AF484</f>
        <v>0</v>
      </c>
      <c r="AF484" s="120">
        <f>SUM(AF485:AF489)</f>
        <v>0</v>
      </c>
      <c r="AG484" s="120">
        <f>VLOOKUP($C484,'1 预算编制表单'!$C:$BJ,36,FALSE)</f>
        <v>0</v>
      </c>
      <c r="AH484" s="120">
        <f>AG484-AI484</f>
        <v>0</v>
      </c>
      <c r="AI484" s="120">
        <f>SUM(AI485:AI489)</f>
        <v>0</v>
      </c>
      <c r="AJ484" s="120">
        <f>VLOOKUP($C484,'1 预算编制表单'!$C:$BJ,39,FALSE)</f>
        <v>0</v>
      </c>
      <c r="AK484" s="120">
        <f>AJ484-AL484</f>
        <v>0</v>
      </c>
      <c r="AL484" s="120">
        <f>SUM(AL485:AL489)</f>
        <v>0</v>
      </c>
      <c r="AM484" s="120">
        <f>VLOOKUP($C484,'1 预算编制表单'!$C:$BJ,42,FALSE)</f>
        <v>0</v>
      </c>
      <c r="AN484" s="120">
        <f>AM484-AO484</f>
        <v>0</v>
      </c>
      <c r="AO484" s="120">
        <f>SUM(AO485:AO489)</f>
        <v>0</v>
      </c>
      <c r="AP484" s="120">
        <f>VLOOKUP($C484,'1 预算编制表单'!$C:$BJ,45,FALSE)</f>
        <v>0</v>
      </c>
      <c r="AQ484" s="120">
        <f>AP484-AR484</f>
        <v>0</v>
      </c>
      <c r="AR484" s="120">
        <f>SUM(AR485:AR489)</f>
        <v>0</v>
      </c>
      <c r="AS484" s="120">
        <f>VLOOKUP($C484,'1 预算编制表单'!$C:$BJ,48,FALSE)</f>
        <v>0</v>
      </c>
      <c r="AT484" s="120">
        <f>AS484-AU484</f>
        <v>0</v>
      </c>
      <c r="AU484" s="120">
        <f>SUM(AU485:AU489)</f>
        <v>0</v>
      </c>
      <c r="AV484" s="120">
        <f>VLOOKUP($C484,'1 预算编制表单'!$C:$BJ,51,FALSE)</f>
        <v>0</v>
      </c>
      <c r="AW484" s="120">
        <f>AV484-AX484</f>
        <v>0</v>
      </c>
      <c r="AX484" s="120">
        <f>SUM(AX485:AX489)</f>
        <v>0</v>
      </c>
      <c r="AY484" s="120">
        <f>VLOOKUP($C484,'1 预算编制表单'!$C:$BJ,54,FALSE)</f>
        <v>0</v>
      </c>
      <c r="AZ484" s="120">
        <f>AY484-BA484</f>
        <v>0</v>
      </c>
      <c r="BA484" s="120">
        <f>SUM(BA485:BA489)</f>
        <v>0</v>
      </c>
      <c r="BB484" s="120">
        <f>VLOOKUP($C484,'1 预算编制表单'!$C:$BJ,57,FALSE)</f>
        <v>0</v>
      </c>
      <c r="BC484" s="120">
        <f>BB484-BD484</f>
        <v>0</v>
      </c>
      <c r="BD484" s="120">
        <f>SUM(BD485:BD489)</f>
        <v>0</v>
      </c>
      <c r="BE484" s="120">
        <f>VLOOKUP($C484,'1 预算编制表单'!$C:$BJ,60,FALSE)</f>
        <v>0</v>
      </c>
      <c r="BF484" s="120">
        <f>BE484-BG484</f>
        <v>0</v>
      </c>
      <c r="BG484" s="120">
        <f>SUM(BG485:BG489)</f>
        <v>0</v>
      </c>
      <c r="BH484" s="120">
        <f>VLOOKUP($C484,'1 预算编制表单'!$C:$BJ,27,FALSE)</f>
        <v>0</v>
      </c>
      <c r="BI484" s="120">
        <f>BH484-BJ484</f>
        <v>0</v>
      </c>
      <c r="BJ484" s="120">
        <f>SUM(BJ485:BJ489)</f>
        <v>0</v>
      </c>
      <c r="BK484" s="120">
        <f>VLOOKUP($C484,'1 预算编制表单'!$C:$BJ,30,FALSE)</f>
        <v>0</v>
      </c>
      <c r="BL484" s="120">
        <f>BK484-BM484</f>
        <v>0</v>
      </c>
      <c r="BM484" s="120">
        <f>SUM(BM485:BM489)</f>
        <v>0</v>
      </c>
      <c r="BN484" s="120">
        <f>VLOOKUP($C484,'1 预算编制表单'!$C:$BJ,33,FALSE)</f>
        <v>0</v>
      </c>
      <c r="BO484" s="120">
        <f>BN484-BP484</f>
        <v>0</v>
      </c>
      <c r="BP484" s="120">
        <f>SUM(BP485:BP489)</f>
        <v>0</v>
      </c>
      <c r="BQ484" s="120">
        <f>VLOOKUP($C484,'1 预算编制表单'!$C:$BJ,36,FALSE)</f>
        <v>0</v>
      </c>
      <c r="BR484" s="120">
        <f>BQ484-BS484</f>
        <v>0</v>
      </c>
      <c r="BS484" s="120">
        <f>SUM(BS485:BS489)</f>
        <v>0</v>
      </c>
      <c r="BT484" s="120">
        <f>VLOOKUP($C484,'1 预算编制表单'!$C:$BJ,39,FALSE)</f>
        <v>0</v>
      </c>
      <c r="BU484" s="120">
        <f>BT484-BV484</f>
        <v>0</v>
      </c>
      <c r="BV484" s="120">
        <f>SUM(BV485:BV489)</f>
        <v>0</v>
      </c>
      <c r="BW484" s="120">
        <f>VLOOKUP($C484,'1 预算编制表单'!$C:$BJ,42,FALSE)</f>
        <v>0</v>
      </c>
      <c r="BX484" s="120">
        <f>BW484-BY484</f>
        <v>0</v>
      </c>
      <c r="BY484" s="120">
        <f>SUM(BY485:BY489)</f>
        <v>0</v>
      </c>
      <c r="BZ484" s="120">
        <f>VLOOKUP($C484,'1 预算编制表单'!$C:$BJ,45,FALSE)</f>
        <v>0</v>
      </c>
      <c r="CA484" s="120">
        <f>BZ484-CB484</f>
        <v>0</v>
      </c>
      <c r="CB484" s="120">
        <f>SUM(CB485:CB489)</f>
        <v>0</v>
      </c>
      <c r="CC484" s="120">
        <f>VLOOKUP($C484,'1 预算编制表单'!$C:$BJ,48,FALSE)</f>
        <v>0</v>
      </c>
      <c r="CD484" s="120">
        <f>CC484-CE484</f>
        <v>0</v>
      </c>
      <c r="CE484" s="120">
        <f>SUM(CE485:CE489)</f>
        <v>0</v>
      </c>
      <c r="CF484" s="120">
        <f>VLOOKUP($C484,'1 预算编制表单'!$C:$BJ,51,FALSE)</f>
        <v>0</v>
      </c>
      <c r="CG484" s="120">
        <f>CF484-CH484</f>
        <v>0</v>
      </c>
      <c r="CH484" s="120">
        <f>SUM(CH485:CH489)</f>
        <v>0</v>
      </c>
      <c r="CI484" s="120">
        <f>VLOOKUP($C484,'1 预算编制表单'!$C:$BJ,54,FALSE)</f>
        <v>0</v>
      </c>
      <c r="CJ484" s="120">
        <f>CI484-CK484</f>
        <v>0</v>
      </c>
      <c r="CK484" s="120">
        <f>SUM(CK485:CK489)</f>
        <v>0</v>
      </c>
      <c r="CL484" s="120">
        <f>VLOOKUP($C484,'1 预算编制表单'!$C:$BJ,57,FALSE)</f>
        <v>0</v>
      </c>
      <c r="CM484" s="120">
        <f>CL484-CN484</f>
        <v>0</v>
      </c>
      <c r="CN484" s="120">
        <f>SUM(CN485:CN489)</f>
        <v>0</v>
      </c>
      <c r="CO484" s="120">
        <f>VLOOKUP($C484,'1 预算编制表单'!$C:$BJ,60,FALSE)</f>
        <v>0</v>
      </c>
      <c r="CP484" s="120">
        <f>CO484-CQ484</f>
        <v>0</v>
      </c>
      <c r="CQ484" s="120">
        <f>SUM(CQ485:CQ489)</f>
        <v>0</v>
      </c>
    </row>
    <row r="485" s="86" customFormat="1" ht="24" customHeight="1" outlineLevel="3" spans="1:95">
      <c r="A485" s="125"/>
      <c r="B485" s="126"/>
      <c r="C485" s="127"/>
      <c r="D485" s="125"/>
      <c r="E485" s="126"/>
      <c r="F485" s="126"/>
      <c r="G485" s="126"/>
      <c r="H485" s="128"/>
      <c r="I485" s="128"/>
      <c r="J485" s="128">
        <f t="shared" si="5367"/>
        <v>0</v>
      </c>
      <c r="K485" s="128">
        <v>1</v>
      </c>
      <c r="L485" s="153"/>
      <c r="M485" s="154">
        <f>IFERROR(VLOOKUP($L485,'2-2 引出数据_合同数据仓库'!$B$2:$BP$10000,3,FALSE),0)</f>
        <v>0</v>
      </c>
      <c r="N485" s="128"/>
      <c r="O485" s="154">
        <f>IFERROR(VLOOKUP((LEFT(VLOOKUP($L485,'2-2 引出数据_合同数据仓库'!$B$2:$BP$10000,64,FALSE),15)&amp;(RIGHT(VLOOKUP($L485,'2-2 引出数据_合同数据仓库'!$B$2:$BP$10000,64,FALSE),4)+1)),'2-2 引出数据_合同数据仓库'!$B$2:$BP$10000,3,FALSE),0)</f>
        <v>0</v>
      </c>
      <c r="P485" s="128"/>
      <c r="Q485" s="128">
        <f>IFERROR(VLOOKUP($L485,'2-2 引出数据_合同数据仓库'!$B$2:$BP$10000,28,FALSE),0)</f>
        <v>0</v>
      </c>
      <c r="R485" s="128">
        <f>IFERROR(VLOOKUP($L485,'2-2 引出数据_合同数据仓库'!$B$2:$BP$10000,29,FALSE),0)</f>
        <v>0</v>
      </c>
      <c r="S485" s="128">
        <f>IFERROR(VLOOKUP($L485,'2-2 引出数据_合同数据仓库'!$B$2:$BP$10000,4,FALSE),0)</f>
        <v>0</v>
      </c>
      <c r="T485" s="128"/>
      <c r="U485" s="128">
        <f>IFERROR(VLOOKUP($L485,'2-2 引出数据_合同数据仓库'!$B$2:$BP$10000,15,FALSE),0)</f>
        <v>0</v>
      </c>
      <c r="V485" s="128">
        <f t="shared" ref="V485:V488" si="5691">U485/(S485-R485+1)*365</f>
        <v>0</v>
      </c>
      <c r="W485" s="128"/>
      <c r="X485" s="160">
        <v>45658</v>
      </c>
      <c r="Y485" s="160">
        <f t="shared" ref="Y485:Y488" si="5692">X485+30</f>
        <v>45688</v>
      </c>
      <c r="Z485" s="164">
        <f t="shared" ref="Z485:Z488" si="5693">IFERROR(IF(($R485-Y485)&gt;=0,0,IF(($S485-X485)&lt;0,0,IF(AND(($S485-Y485)&gt;0,(X485-$R485)&gt;0),$V485/365*(Y485-X485+1),IF(AND(($S485-Y485)&lt;=0,(X485-$R485)&gt;0),$V485/365*($S485-X485+1),$V485/365*(Y485-$R485+1))))),0)</f>
        <v>0</v>
      </c>
      <c r="AA485" s="160">
        <f t="shared" ref="AA485:AA488" si="5694">Y485+1</f>
        <v>45689</v>
      </c>
      <c r="AB485" s="160">
        <f t="shared" ref="AB485:AB488" si="5695">AA485+27</f>
        <v>45716</v>
      </c>
      <c r="AC485" s="164">
        <f t="shared" ref="AC485:AC488" si="5696">IFERROR(IF(($R485-AB485)&gt;=0,0,IF(($S485-AA485)&lt;0,0,IF(AND(($S485-AB485)&gt;0,(AA485-$R485)&gt;0),$V485/365*(AB485-AA485+1),IF(AND(($S485-AB485)&lt;=0,(AA485-$R485)&gt;0),$V485/365*($S485-AA485+1),$V485/365*(AB485-$R485+1))))),0)</f>
        <v>0</v>
      </c>
      <c r="AD485" s="160">
        <f t="shared" ref="AD485:AD488" si="5697">AB485+1</f>
        <v>45717</v>
      </c>
      <c r="AE485" s="160">
        <f t="shared" ref="AE485:AE488" si="5698">AD485+30</f>
        <v>45747</v>
      </c>
      <c r="AF485" s="164">
        <f t="shared" ref="AF485:AF488" si="5699">IFERROR(IF(($R485-AE485)&gt;=0,0,IF(($S485-AD485)&lt;0,0,IF(AND(($S485-AE485)&gt;0,(AD485-$R485)&gt;0),$V485/365*(AE485-AD485+1),IF(AND(($S485-AE485)&lt;=0,(AD485-$R485)&gt;0),$V485/365*($S485-AD485+1),$V485/365*(AE485-$R485+1))))),0)</f>
        <v>0</v>
      </c>
      <c r="AG485" s="160">
        <f t="shared" ref="AG485:AG488" si="5700">AE485+1</f>
        <v>45748</v>
      </c>
      <c r="AH485" s="160">
        <f t="shared" ref="AH485:AH488" si="5701">AG485+29</f>
        <v>45777</v>
      </c>
      <c r="AI485" s="164">
        <f t="shared" ref="AI485:AI488" si="5702">IFERROR(IF(($R485-AH485)&gt;=0,0,IF(($S485-AG485)&lt;0,0,IF(AND(($S485-AH485)&gt;0,(AG485-$R485)&gt;0),$V485/365*(AH485-AG485+1),IF(AND(($S485-AH485)&lt;=0,(AG485-$R485)&gt;0),$V485/365*($S485-AG485+1),$V485/365*(AH485-$R485+1))))),0)</f>
        <v>0</v>
      </c>
      <c r="AJ485" s="160">
        <f t="shared" ref="AJ485:AJ488" si="5703">AH485+1</f>
        <v>45778</v>
      </c>
      <c r="AK485" s="160">
        <f t="shared" ref="AK485:AK488" si="5704">AJ485+30</f>
        <v>45808</v>
      </c>
      <c r="AL485" s="164">
        <f t="shared" ref="AL485:AL488" si="5705">IFERROR(IF(($R485-AK485)&gt;=0,0,IF(($S485-AJ485)&lt;0,0,IF(AND(($S485-AK485)&gt;0,(AJ485-$R485)&gt;0),$V485/365*(AK485-AJ485+1),IF(AND(($S485-AK485)&lt;=0,(AJ485-$R485)&gt;0),$V485/365*($S485-AJ485+1),$V485/365*(AK485-$R485+1))))),0)</f>
        <v>0</v>
      </c>
      <c r="AM485" s="160">
        <f t="shared" ref="AM485:AM488" si="5706">AK485+1</f>
        <v>45809</v>
      </c>
      <c r="AN485" s="160">
        <f t="shared" ref="AN485:AN488" si="5707">AM485+29</f>
        <v>45838</v>
      </c>
      <c r="AO485" s="164">
        <f t="shared" ref="AO485:AO488" si="5708">IFERROR(IF(($R485-AN485)&gt;=0,0,IF(($S485-AM485)&lt;0,0,IF(AND(($S485-AN485)&gt;0,(AM485-$R485)&gt;0),$V485/365*(AN485-AM485+1),IF(AND(($S485-AN485)&lt;=0,(AM485-$R485)&gt;0),$V485/365*($S485-AM485+1),$V485/365*(AN485-$R485+1))))),0)</f>
        <v>0</v>
      </c>
      <c r="AP485" s="160">
        <f t="shared" ref="AP485:AP488" si="5709">AN485+1</f>
        <v>45839</v>
      </c>
      <c r="AQ485" s="160">
        <f t="shared" ref="AQ485:AQ488" si="5710">AP485+30</f>
        <v>45869</v>
      </c>
      <c r="AR485" s="164">
        <f t="shared" ref="AR485:AR488" si="5711">IFERROR(IF(($R485-AQ485)&gt;=0,0,IF(($S485-AP485)&lt;0,0,IF(AND(($S485-AQ485)&gt;0,(AP485-$R485)&gt;0),$V485/365*(AQ485-AP485+1),IF(AND(($S485-AQ485)&lt;=0,(AP485-$R485)&gt;0),$V485/365*($S485-AP485+1),$V485/365*(AQ485-$R485+1))))),0)</f>
        <v>0</v>
      </c>
      <c r="AS485" s="160">
        <f t="shared" ref="AS485:AS488" si="5712">AQ485+1</f>
        <v>45870</v>
      </c>
      <c r="AT485" s="160">
        <f t="shared" ref="AT485:AT488" si="5713">AS485+30</f>
        <v>45900</v>
      </c>
      <c r="AU485" s="164">
        <f t="shared" ref="AU485:AU488" si="5714">IFERROR(IF(($R485-AT485)&gt;=0,0,IF(($S485-AS485)&lt;0,0,IF(AND(($S485-AT485)&gt;0,(AS485-$R485)&gt;0),$V485/365*(AT485-AS485+1),IF(AND(($S485-AT485)&lt;=0,(AS485-$R485)&gt;0),$V485/365*($S485-AS485+1),$V485/365*(AT485-$R485+1))))),0)</f>
        <v>0</v>
      </c>
      <c r="AV485" s="160">
        <f t="shared" ref="AV485:AV488" si="5715">AT485+1</f>
        <v>45901</v>
      </c>
      <c r="AW485" s="160">
        <f t="shared" ref="AW485:AW488" si="5716">AV485+29</f>
        <v>45930</v>
      </c>
      <c r="AX485" s="164">
        <f t="shared" ref="AX485:AX488" si="5717">IFERROR(IF(($R485-AW485)&gt;=0,0,IF(($S485-AV485)&lt;0,0,IF(AND(($S485-AW485)&gt;0,(AV485-$R485)&gt;0),$V485/365*(AW485-AV485+1),IF(AND(($S485-AW485)&lt;=0,(AV485-$R485)&gt;0),$V485/365*($S485-AV485+1),$V485/365*(AW485-$R485+1))))),0)</f>
        <v>0</v>
      </c>
      <c r="AY485" s="160">
        <f t="shared" ref="AY485:AY488" si="5718">AW485+1</f>
        <v>45931</v>
      </c>
      <c r="AZ485" s="160">
        <f t="shared" ref="AZ485:AZ488" si="5719">AY485+30</f>
        <v>45961</v>
      </c>
      <c r="BA485" s="164">
        <f t="shared" ref="BA485:BA488" si="5720">IFERROR(IF(($R485-AZ485)&gt;=0,0,IF(($S485-AY485)&lt;0,0,IF(AND(($S485-AZ485)&gt;0,(AY485-$R485)&gt;0),$V485/365*(AZ485-AY485+1),IF(AND(($S485-AZ485)&lt;=0,(AY485-$R485)&gt;0),$V485/365*($S485-AY485+1),$V485/365*(AZ485-$R485+1))))),0)</f>
        <v>0</v>
      </c>
      <c r="BB485" s="160">
        <f t="shared" ref="BB485:BB488" si="5721">AZ485+1</f>
        <v>45962</v>
      </c>
      <c r="BC485" s="160">
        <f t="shared" ref="BC485:BC488" si="5722">BB485+29</f>
        <v>45991</v>
      </c>
      <c r="BD485" s="164">
        <f t="shared" ref="BD485:BD488" si="5723">IFERROR(IF(($R485-BC485)&gt;=0,0,IF(($S485-BB485)&lt;0,0,IF(AND(($S485-BC485)&gt;0,(BB485-$R485)&gt;0),$V485/365*(BC485-BB485+1),IF(AND(($S485-BC485)&lt;=0,(BB485-$R485)&gt;0),$V485/365*($S485-BB485+1),$V485/365*(BC485-$R485+1))))),0)</f>
        <v>0</v>
      </c>
      <c r="BE485" s="160">
        <f t="shared" ref="BE485:BE488" si="5724">BC485+1</f>
        <v>45992</v>
      </c>
      <c r="BF485" s="160">
        <f t="shared" ref="BF485:BF488" si="5725">BE485+30</f>
        <v>46022</v>
      </c>
      <c r="BG485" s="164">
        <f t="shared" ref="BG485:BG488" si="5726">IFERROR(IF(($R485-BF485)&gt;=0,0,IF(($S485-BE485)&lt;0,0,IF(AND(($S485-BF485)&gt;0,(BE485-$R485)&gt;0),$V485/365*(BF485-BE485+1),IF(AND(($S485-BF485)&lt;=0,(BE485-$R485)&gt;0),$V485/365*($S485-BE485+1),$V485/365*(BF485-$R485+1))))),0)</f>
        <v>0</v>
      </c>
      <c r="BH485" s="160">
        <v>46023</v>
      </c>
      <c r="BI485" s="160">
        <f t="shared" ref="BI485:BI488" si="5727">BH485+30</f>
        <v>46053</v>
      </c>
      <c r="BJ485" s="164">
        <f t="shared" ref="BJ485:BJ488" si="5728">IFERROR(IF(($R485-BI485)&gt;=0,0,IF(($S485-BH485)&lt;0,0,IF(AND(($S485-BI485)&gt;0,(BH485-$R485)&gt;0),$V485/365*(BI485-BH485+1),IF(AND(($S485-BI485)&lt;=0,(BH485-$R485)&gt;0),$V485/365*($S485-BH485+1),$V485/365*(BI485-$R485+1))))),0)</f>
        <v>0</v>
      </c>
      <c r="BK485" s="160">
        <f t="shared" ref="BK485:BK488" si="5729">BI485+1</f>
        <v>46054</v>
      </c>
      <c r="BL485" s="160">
        <f t="shared" ref="BL485:BL488" si="5730">BK485+27</f>
        <v>46081</v>
      </c>
      <c r="BM485" s="164">
        <f t="shared" ref="BM485:BM488" si="5731">IFERROR(IF(($R485-BL485)&gt;=0,0,IF(($S485-BK485)&lt;0,0,IF(AND(($S485-BL485)&gt;0,(BK485-$R485)&gt;0),$V485/365*(BL485-BK485+1),IF(AND(($S485-BL485)&lt;=0,(BK485-$R485)&gt;0),$V485/365*($S485-BK485+1),$V485/365*(BL485-$R485+1))))),0)</f>
        <v>0</v>
      </c>
      <c r="BN485" s="160">
        <f t="shared" ref="BN485:BN488" si="5732">BL485+1</f>
        <v>46082</v>
      </c>
      <c r="BO485" s="160">
        <f t="shared" ref="BO485:BO488" si="5733">BN485+30</f>
        <v>46112</v>
      </c>
      <c r="BP485" s="164">
        <f t="shared" ref="BP485:BP488" si="5734">IFERROR(IF(($R485-BO485)&gt;=0,0,IF(($S485-BN485)&lt;0,0,IF(AND(($S485-BO485)&gt;0,(BN485-$R485)&gt;0),$V485/365*(BO485-BN485+1),IF(AND(($S485-BO485)&lt;=0,(BN485-$R485)&gt;0),$V485/365*($S485-BN485+1),$V485/365*(BO485-$R485+1))))),0)</f>
        <v>0</v>
      </c>
      <c r="BQ485" s="160">
        <f t="shared" ref="BQ485:BQ488" si="5735">BO485+1</f>
        <v>46113</v>
      </c>
      <c r="BR485" s="160">
        <f t="shared" ref="BR485:BR488" si="5736">BQ485+29</f>
        <v>46142</v>
      </c>
      <c r="BS485" s="164">
        <f t="shared" ref="BS485:BS488" si="5737">IFERROR(IF(($R485-BR485)&gt;=0,0,IF(($S485-BQ485)&lt;0,0,IF(AND(($S485-BR485)&gt;0,(BQ485-$R485)&gt;0),$V485/365*(BR485-BQ485+1),IF(AND(($S485-BR485)&lt;=0,(BQ485-$R485)&gt;0),$V485/365*($S485-BQ485+1),$V485/365*(BR485-$R485+1))))),0)</f>
        <v>0</v>
      </c>
      <c r="BT485" s="160">
        <f t="shared" ref="BT485:BT488" si="5738">BR485+1</f>
        <v>46143</v>
      </c>
      <c r="BU485" s="160">
        <f t="shared" ref="BU485:BU488" si="5739">BT485+30</f>
        <v>46173</v>
      </c>
      <c r="BV485" s="164">
        <f t="shared" ref="BV485:BV488" si="5740">IFERROR(IF(($R485-BU485)&gt;=0,0,IF(($S485-BT485)&lt;0,0,IF(AND(($S485-BU485)&gt;0,(BT485-$R485)&gt;0),$V485/365*(BU485-BT485+1),IF(AND(($S485-BU485)&lt;=0,(BT485-$R485)&gt;0),$V485/365*($S485-BT485+1),$V485/365*(BU485-$R485+1))))),0)</f>
        <v>0</v>
      </c>
      <c r="BW485" s="160">
        <f t="shared" ref="BW485:BW488" si="5741">BU485+1</f>
        <v>46174</v>
      </c>
      <c r="BX485" s="160">
        <f t="shared" ref="BX485:BX488" si="5742">BW485+29</f>
        <v>46203</v>
      </c>
      <c r="BY485" s="164">
        <f t="shared" ref="BY485:BY488" si="5743">IFERROR(IF(($R485-BX485)&gt;=0,0,IF(($S485-BW485)&lt;0,0,IF(AND(($S485-BX485)&gt;0,(BW485-$R485)&gt;0),$V485/365*(BX485-BW485+1),IF(AND(($S485-BX485)&lt;=0,(BW485-$R485)&gt;0),$V485/365*($S485-BW485+1),$V485/365*(BX485-$R485+1))))),0)</f>
        <v>0</v>
      </c>
      <c r="BZ485" s="160">
        <f t="shared" ref="BZ485:BZ488" si="5744">BX485+1</f>
        <v>46204</v>
      </c>
      <c r="CA485" s="160">
        <f t="shared" ref="CA485:CA488" si="5745">BZ485+30</f>
        <v>46234</v>
      </c>
      <c r="CB485" s="164">
        <f t="shared" ref="CB485:CB488" si="5746">IFERROR(IF(($R485-CA485)&gt;=0,0,IF(($S485-BZ485)&lt;0,0,IF(AND(($S485-CA485)&gt;0,(BZ485-$R485)&gt;0),$V485/365*(CA485-BZ485+1),IF(AND(($S485-CA485)&lt;=0,(BZ485-$R485)&gt;0),$V485/365*($S485-BZ485+1),$V485/365*(CA485-$R485+1))))),0)</f>
        <v>0</v>
      </c>
      <c r="CC485" s="160">
        <f t="shared" ref="CC485:CC488" si="5747">CA485+1</f>
        <v>46235</v>
      </c>
      <c r="CD485" s="160">
        <f t="shared" ref="CD485:CD488" si="5748">CC485+30</f>
        <v>46265</v>
      </c>
      <c r="CE485" s="164">
        <f t="shared" ref="CE485:CE488" si="5749">IFERROR(IF(($R485-CD485)&gt;=0,0,IF(($S485-CC485)&lt;0,0,IF(AND(($S485-CD485)&gt;0,(CC485-$R485)&gt;0),$V485/365*(CD485-CC485+1),IF(AND(($S485-CD485)&lt;=0,(CC485-$R485)&gt;0),$V485/365*($S485-CC485+1),$V485/365*(CD485-$R485+1))))),0)</f>
        <v>0</v>
      </c>
      <c r="CF485" s="160">
        <f t="shared" ref="CF485:CF488" si="5750">CD485+1</f>
        <v>46266</v>
      </c>
      <c r="CG485" s="160">
        <f t="shared" ref="CG485:CG488" si="5751">CF485+29</f>
        <v>46295</v>
      </c>
      <c r="CH485" s="164">
        <f t="shared" ref="CH485:CH488" si="5752">IFERROR(IF(($R485-CG485)&gt;=0,0,IF(($S485-CF485)&lt;0,0,IF(AND(($S485-CG485)&gt;0,(CF485-$R485)&gt;0),$V485/365*(CG485-CF485+1),IF(AND(($S485-CG485)&lt;=0,(CF485-$R485)&gt;0),$V485/365*($S485-CF485+1),$V485/365*(CG485-$R485+1))))),0)</f>
        <v>0</v>
      </c>
      <c r="CI485" s="160">
        <f t="shared" ref="CI485:CI488" si="5753">CG485+1</f>
        <v>46296</v>
      </c>
      <c r="CJ485" s="160">
        <f t="shared" ref="CJ485:CJ488" si="5754">CI485+30</f>
        <v>46326</v>
      </c>
      <c r="CK485" s="164">
        <f t="shared" ref="CK485:CK488" si="5755">IFERROR(IF(($R485-CJ485)&gt;=0,0,IF(($S485-CI485)&lt;0,0,IF(AND(($S485-CJ485)&gt;0,(CI485-$R485)&gt;0),$V485/365*(CJ485-CI485+1),IF(AND(($S485-CJ485)&lt;=0,(CI485-$R485)&gt;0),$V485/365*($S485-CI485+1),$V485/365*(CJ485-$R485+1))))),0)</f>
        <v>0</v>
      </c>
      <c r="CL485" s="160">
        <f t="shared" ref="CL485:CL488" si="5756">CJ485+1</f>
        <v>46327</v>
      </c>
      <c r="CM485" s="160">
        <f t="shared" ref="CM485:CM488" si="5757">CL485+29</f>
        <v>46356</v>
      </c>
      <c r="CN485" s="164">
        <f t="shared" ref="CN485:CN488" si="5758">IFERROR(IF(($R485-CM485)&gt;=0,0,IF(($S485-CL485)&lt;0,0,IF(AND(($S485-CM485)&gt;0,(CL485-$R485)&gt;0),$V485/365*(CM485-CL485+1),IF(AND(($S485-CM485)&lt;=0,(CL485-$R485)&gt;0),$V485/365*($S485-CL485+1),$V485/365*(CM485-$R485+1))))),0)</f>
        <v>0</v>
      </c>
      <c r="CO485" s="160">
        <f t="shared" ref="CO485:CO488" si="5759">CM485+1</f>
        <v>46357</v>
      </c>
      <c r="CP485" s="160">
        <f t="shared" ref="CP485:CP488" si="5760">CO485+30</f>
        <v>46387</v>
      </c>
      <c r="CQ485" s="164">
        <f t="shared" ref="CQ485:CQ488" si="5761">IFERROR(IF(($R485-CP485)&gt;=0,0,IF(($S485-CO485)&lt;0,0,IF(AND(($S485-CP485)&gt;0,(CO485-$R485)&gt;0),$V485/365*(CP485-CO485+1),IF(AND(($S485-CP485)&lt;=0,(CO485-$R485)&gt;0),$V485/365*($S485-CO485+1),$V485/365*(CP485-$R485+1))))),0)</f>
        <v>0</v>
      </c>
    </row>
    <row r="486" s="86" customFormat="1" ht="24" customHeight="1" outlineLevel="3" spans="1:95">
      <c r="A486" s="125"/>
      <c r="B486" s="126"/>
      <c r="C486" s="127"/>
      <c r="D486" s="125"/>
      <c r="E486" s="126"/>
      <c r="F486" s="126"/>
      <c r="G486" s="126"/>
      <c r="H486" s="128"/>
      <c r="I486" s="128"/>
      <c r="J486" s="128">
        <f t="shared" si="5367"/>
        <v>0</v>
      </c>
      <c r="K486" s="128">
        <f t="shared" ref="K486:K488" si="5762">K485+1</f>
        <v>2</v>
      </c>
      <c r="L486" s="153"/>
      <c r="M486" s="154">
        <f>IFERROR(VLOOKUP($L486,'2-2 引出数据_合同数据仓库'!$B$2:$BP$10000,3,FALSE),0)</f>
        <v>0</v>
      </c>
      <c r="N486" s="128"/>
      <c r="O486" s="154">
        <f>IFERROR(VLOOKUP((LEFT(VLOOKUP($L486,'2-2 引出数据_合同数据仓库'!$B$2:$BP$10000,64,FALSE),15)&amp;(RIGHT(VLOOKUP($L486,'2-2 引出数据_合同数据仓库'!$B$2:$BP$10000,64,FALSE),4)+1)),'2-2 引出数据_合同数据仓库'!$B$2:$BP$10000,3,FALSE),0)</f>
        <v>0</v>
      </c>
      <c r="P486" s="128"/>
      <c r="Q486" s="128">
        <f>IFERROR(VLOOKUP($L486,'2-2 引出数据_合同数据仓库'!$B$2:$BP$10000,28,FALSE),0)</f>
        <v>0</v>
      </c>
      <c r="R486" s="128">
        <f>IFERROR(VLOOKUP($L486,'2-2 引出数据_合同数据仓库'!$B$2:$BP$10000,29,FALSE),0)</f>
        <v>0</v>
      </c>
      <c r="S486" s="128">
        <f>IFERROR(VLOOKUP($L486,'2-2 引出数据_合同数据仓库'!$B$2:$BP$10000,4,FALSE),0)</f>
        <v>0</v>
      </c>
      <c r="T486" s="128"/>
      <c r="U486" s="128">
        <f>IFERROR(VLOOKUP($L486,'2-2 引出数据_合同数据仓库'!$B$2:$BP$10000,15,FALSE),0)</f>
        <v>0</v>
      </c>
      <c r="V486" s="128">
        <f t="shared" si="5691"/>
        <v>0</v>
      </c>
      <c r="W486" s="128"/>
      <c r="X486" s="160">
        <v>45658</v>
      </c>
      <c r="Y486" s="160">
        <f t="shared" si="5692"/>
        <v>45688</v>
      </c>
      <c r="Z486" s="164">
        <f t="shared" si="5693"/>
        <v>0</v>
      </c>
      <c r="AA486" s="160">
        <f t="shared" si="5694"/>
        <v>45689</v>
      </c>
      <c r="AB486" s="160">
        <f t="shared" si="5695"/>
        <v>45716</v>
      </c>
      <c r="AC486" s="164">
        <f t="shared" si="5696"/>
        <v>0</v>
      </c>
      <c r="AD486" s="160">
        <f t="shared" si="5697"/>
        <v>45717</v>
      </c>
      <c r="AE486" s="160">
        <f t="shared" si="5698"/>
        <v>45747</v>
      </c>
      <c r="AF486" s="164">
        <f t="shared" si="5699"/>
        <v>0</v>
      </c>
      <c r="AG486" s="160">
        <f t="shared" si="5700"/>
        <v>45748</v>
      </c>
      <c r="AH486" s="160">
        <f t="shared" si="5701"/>
        <v>45777</v>
      </c>
      <c r="AI486" s="164">
        <f t="shared" si="5702"/>
        <v>0</v>
      </c>
      <c r="AJ486" s="160">
        <f t="shared" si="5703"/>
        <v>45778</v>
      </c>
      <c r="AK486" s="160">
        <f t="shared" si="5704"/>
        <v>45808</v>
      </c>
      <c r="AL486" s="164">
        <f t="shared" si="5705"/>
        <v>0</v>
      </c>
      <c r="AM486" s="160">
        <f t="shared" si="5706"/>
        <v>45809</v>
      </c>
      <c r="AN486" s="160">
        <f t="shared" si="5707"/>
        <v>45838</v>
      </c>
      <c r="AO486" s="164">
        <f t="shared" si="5708"/>
        <v>0</v>
      </c>
      <c r="AP486" s="160">
        <f t="shared" si="5709"/>
        <v>45839</v>
      </c>
      <c r="AQ486" s="160">
        <f t="shared" si="5710"/>
        <v>45869</v>
      </c>
      <c r="AR486" s="164">
        <f t="shared" si="5711"/>
        <v>0</v>
      </c>
      <c r="AS486" s="160">
        <f t="shared" si="5712"/>
        <v>45870</v>
      </c>
      <c r="AT486" s="160">
        <f t="shared" si="5713"/>
        <v>45900</v>
      </c>
      <c r="AU486" s="164">
        <f t="shared" si="5714"/>
        <v>0</v>
      </c>
      <c r="AV486" s="160">
        <f t="shared" si="5715"/>
        <v>45901</v>
      </c>
      <c r="AW486" s="160">
        <f t="shared" si="5716"/>
        <v>45930</v>
      </c>
      <c r="AX486" s="164">
        <f t="shared" si="5717"/>
        <v>0</v>
      </c>
      <c r="AY486" s="160">
        <f t="shared" si="5718"/>
        <v>45931</v>
      </c>
      <c r="AZ486" s="160">
        <f t="shared" si="5719"/>
        <v>45961</v>
      </c>
      <c r="BA486" s="164">
        <f t="shared" si="5720"/>
        <v>0</v>
      </c>
      <c r="BB486" s="160">
        <f t="shared" si="5721"/>
        <v>45962</v>
      </c>
      <c r="BC486" s="160">
        <f t="shared" si="5722"/>
        <v>45991</v>
      </c>
      <c r="BD486" s="164">
        <f t="shared" si="5723"/>
        <v>0</v>
      </c>
      <c r="BE486" s="160">
        <f t="shared" si="5724"/>
        <v>45992</v>
      </c>
      <c r="BF486" s="160">
        <f t="shared" si="5725"/>
        <v>46022</v>
      </c>
      <c r="BG486" s="164">
        <f t="shared" si="5726"/>
        <v>0</v>
      </c>
      <c r="BH486" s="160">
        <v>46023</v>
      </c>
      <c r="BI486" s="160">
        <f t="shared" si="5727"/>
        <v>46053</v>
      </c>
      <c r="BJ486" s="164">
        <f t="shared" si="5728"/>
        <v>0</v>
      </c>
      <c r="BK486" s="160">
        <f t="shared" si="5729"/>
        <v>46054</v>
      </c>
      <c r="BL486" s="160">
        <f t="shared" si="5730"/>
        <v>46081</v>
      </c>
      <c r="BM486" s="164">
        <f t="shared" si="5731"/>
        <v>0</v>
      </c>
      <c r="BN486" s="160">
        <f t="shared" si="5732"/>
        <v>46082</v>
      </c>
      <c r="BO486" s="160">
        <f t="shared" si="5733"/>
        <v>46112</v>
      </c>
      <c r="BP486" s="164">
        <f t="shared" si="5734"/>
        <v>0</v>
      </c>
      <c r="BQ486" s="160">
        <f t="shared" si="5735"/>
        <v>46113</v>
      </c>
      <c r="BR486" s="160">
        <f t="shared" si="5736"/>
        <v>46142</v>
      </c>
      <c r="BS486" s="164">
        <f t="shared" si="5737"/>
        <v>0</v>
      </c>
      <c r="BT486" s="160">
        <f t="shared" si="5738"/>
        <v>46143</v>
      </c>
      <c r="BU486" s="160">
        <f t="shared" si="5739"/>
        <v>46173</v>
      </c>
      <c r="BV486" s="164">
        <f t="shared" si="5740"/>
        <v>0</v>
      </c>
      <c r="BW486" s="160">
        <f t="shared" si="5741"/>
        <v>46174</v>
      </c>
      <c r="BX486" s="160">
        <f t="shared" si="5742"/>
        <v>46203</v>
      </c>
      <c r="BY486" s="164">
        <f t="shared" si="5743"/>
        <v>0</v>
      </c>
      <c r="BZ486" s="160">
        <f t="shared" si="5744"/>
        <v>46204</v>
      </c>
      <c r="CA486" s="160">
        <f t="shared" si="5745"/>
        <v>46234</v>
      </c>
      <c r="CB486" s="164">
        <f t="shared" si="5746"/>
        <v>0</v>
      </c>
      <c r="CC486" s="160">
        <f t="shared" si="5747"/>
        <v>46235</v>
      </c>
      <c r="CD486" s="160">
        <f t="shared" si="5748"/>
        <v>46265</v>
      </c>
      <c r="CE486" s="164">
        <f t="shared" si="5749"/>
        <v>0</v>
      </c>
      <c r="CF486" s="160">
        <f t="shared" si="5750"/>
        <v>46266</v>
      </c>
      <c r="CG486" s="160">
        <f t="shared" si="5751"/>
        <v>46295</v>
      </c>
      <c r="CH486" s="164">
        <f t="shared" si="5752"/>
        <v>0</v>
      </c>
      <c r="CI486" s="160">
        <f t="shared" si="5753"/>
        <v>46296</v>
      </c>
      <c r="CJ486" s="160">
        <f t="shared" si="5754"/>
        <v>46326</v>
      </c>
      <c r="CK486" s="164">
        <f t="shared" si="5755"/>
        <v>0</v>
      </c>
      <c r="CL486" s="160">
        <f t="shared" si="5756"/>
        <v>46327</v>
      </c>
      <c r="CM486" s="160">
        <f t="shared" si="5757"/>
        <v>46356</v>
      </c>
      <c r="CN486" s="164">
        <f t="shared" si="5758"/>
        <v>0</v>
      </c>
      <c r="CO486" s="160">
        <f t="shared" si="5759"/>
        <v>46357</v>
      </c>
      <c r="CP486" s="160">
        <f t="shared" si="5760"/>
        <v>46387</v>
      </c>
      <c r="CQ486" s="164">
        <f t="shared" si="5761"/>
        <v>0</v>
      </c>
    </row>
    <row r="487" s="86" customFormat="1" ht="24" customHeight="1" outlineLevel="3" spans="1:95">
      <c r="A487" s="125"/>
      <c r="B487" s="126"/>
      <c r="C487" s="127"/>
      <c r="D487" s="125"/>
      <c r="E487" s="126"/>
      <c r="F487" s="126"/>
      <c r="G487" s="126"/>
      <c r="H487" s="128"/>
      <c r="I487" s="128"/>
      <c r="J487" s="128">
        <f t="shared" si="5367"/>
        <v>0</v>
      </c>
      <c r="K487" s="128">
        <f t="shared" si="5762"/>
        <v>3</v>
      </c>
      <c r="L487" s="153"/>
      <c r="M487" s="154">
        <f>IFERROR(VLOOKUP($L487,'2-2 引出数据_合同数据仓库'!$B$2:$BP$10000,3,FALSE),0)</f>
        <v>0</v>
      </c>
      <c r="N487" s="128"/>
      <c r="O487" s="154">
        <f>IFERROR(VLOOKUP((LEFT(VLOOKUP($L487,'2-2 引出数据_合同数据仓库'!$B$2:$BP$10000,64,FALSE),15)&amp;(RIGHT(VLOOKUP($L487,'2-2 引出数据_合同数据仓库'!$B$2:$BP$10000,64,FALSE),4)+1)),'2-2 引出数据_合同数据仓库'!$B$2:$BP$10000,3,FALSE),0)</f>
        <v>0</v>
      </c>
      <c r="P487" s="128"/>
      <c r="Q487" s="128">
        <f>IFERROR(VLOOKUP($L487,'2-2 引出数据_合同数据仓库'!$B$2:$BP$10000,28,FALSE),0)</f>
        <v>0</v>
      </c>
      <c r="R487" s="128">
        <f>IFERROR(VLOOKUP($L487,'2-2 引出数据_合同数据仓库'!$B$2:$BP$10000,29,FALSE),0)</f>
        <v>0</v>
      </c>
      <c r="S487" s="128">
        <f>IFERROR(VLOOKUP($L487,'2-2 引出数据_合同数据仓库'!$B$2:$BP$10000,4,FALSE),0)</f>
        <v>0</v>
      </c>
      <c r="T487" s="128"/>
      <c r="U487" s="128">
        <f>IFERROR(VLOOKUP($L487,'2-2 引出数据_合同数据仓库'!$B$2:$BP$10000,15,FALSE),0)</f>
        <v>0</v>
      </c>
      <c r="V487" s="128">
        <f t="shared" si="5691"/>
        <v>0</v>
      </c>
      <c r="W487" s="128"/>
      <c r="X487" s="160">
        <v>45658</v>
      </c>
      <c r="Y487" s="160">
        <f t="shared" si="5692"/>
        <v>45688</v>
      </c>
      <c r="Z487" s="164">
        <f t="shared" si="5693"/>
        <v>0</v>
      </c>
      <c r="AA487" s="160">
        <f t="shared" si="5694"/>
        <v>45689</v>
      </c>
      <c r="AB487" s="160">
        <f t="shared" si="5695"/>
        <v>45716</v>
      </c>
      <c r="AC487" s="164">
        <f t="shared" si="5696"/>
        <v>0</v>
      </c>
      <c r="AD487" s="160">
        <f t="shared" si="5697"/>
        <v>45717</v>
      </c>
      <c r="AE487" s="160">
        <f t="shared" si="5698"/>
        <v>45747</v>
      </c>
      <c r="AF487" s="164">
        <f t="shared" si="5699"/>
        <v>0</v>
      </c>
      <c r="AG487" s="160">
        <f t="shared" si="5700"/>
        <v>45748</v>
      </c>
      <c r="AH487" s="160">
        <f t="shared" si="5701"/>
        <v>45777</v>
      </c>
      <c r="AI487" s="164">
        <f t="shared" si="5702"/>
        <v>0</v>
      </c>
      <c r="AJ487" s="160">
        <f t="shared" si="5703"/>
        <v>45778</v>
      </c>
      <c r="AK487" s="160">
        <f t="shared" si="5704"/>
        <v>45808</v>
      </c>
      <c r="AL487" s="164">
        <f t="shared" si="5705"/>
        <v>0</v>
      </c>
      <c r="AM487" s="160">
        <f t="shared" si="5706"/>
        <v>45809</v>
      </c>
      <c r="AN487" s="160">
        <f t="shared" si="5707"/>
        <v>45838</v>
      </c>
      <c r="AO487" s="164">
        <f t="shared" si="5708"/>
        <v>0</v>
      </c>
      <c r="AP487" s="160">
        <f t="shared" si="5709"/>
        <v>45839</v>
      </c>
      <c r="AQ487" s="160">
        <f t="shared" si="5710"/>
        <v>45869</v>
      </c>
      <c r="AR487" s="164">
        <f t="shared" si="5711"/>
        <v>0</v>
      </c>
      <c r="AS487" s="160">
        <f t="shared" si="5712"/>
        <v>45870</v>
      </c>
      <c r="AT487" s="160">
        <f t="shared" si="5713"/>
        <v>45900</v>
      </c>
      <c r="AU487" s="164">
        <f t="shared" si="5714"/>
        <v>0</v>
      </c>
      <c r="AV487" s="160">
        <f t="shared" si="5715"/>
        <v>45901</v>
      </c>
      <c r="AW487" s="160">
        <f t="shared" si="5716"/>
        <v>45930</v>
      </c>
      <c r="AX487" s="164">
        <f t="shared" si="5717"/>
        <v>0</v>
      </c>
      <c r="AY487" s="160">
        <f t="shared" si="5718"/>
        <v>45931</v>
      </c>
      <c r="AZ487" s="160">
        <f t="shared" si="5719"/>
        <v>45961</v>
      </c>
      <c r="BA487" s="164">
        <f t="shared" si="5720"/>
        <v>0</v>
      </c>
      <c r="BB487" s="160">
        <f t="shared" si="5721"/>
        <v>45962</v>
      </c>
      <c r="BC487" s="160">
        <f t="shared" si="5722"/>
        <v>45991</v>
      </c>
      <c r="BD487" s="164">
        <f t="shared" si="5723"/>
        <v>0</v>
      </c>
      <c r="BE487" s="160">
        <f t="shared" si="5724"/>
        <v>45992</v>
      </c>
      <c r="BF487" s="160">
        <f t="shared" si="5725"/>
        <v>46022</v>
      </c>
      <c r="BG487" s="164">
        <f t="shared" si="5726"/>
        <v>0</v>
      </c>
      <c r="BH487" s="160">
        <v>46023</v>
      </c>
      <c r="BI487" s="160">
        <f t="shared" si="5727"/>
        <v>46053</v>
      </c>
      <c r="BJ487" s="164">
        <f t="shared" si="5728"/>
        <v>0</v>
      </c>
      <c r="BK487" s="160">
        <f t="shared" si="5729"/>
        <v>46054</v>
      </c>
      <c r="BL487" s="160">
        <f t="shared" si="5730"/>
        <v>46081</v>
      </c>
      <c r="BM487" s="164">
        <f t="shared" si="5731"/>
        <v>0</v>
      </c>
      <c r="BN487" s="160">
        <f t="shared" si="5732"/>
        <v>46082</v>
      </c>
      <c r="BO487" s="160">
        <f t="shared" si="5733"/>
        <v>46112</v>
      </c>
      <c r="BP487" s="164">
        <f t="shared" si="5734"/>
        <v>0</v>
      </c>
      <c r="BQ487" s="160">
        <f t="shared" si="5735"/>
        <v>46113</v>
      </c>
      <c r="BR487" s="160">
        <f t="shared" si="5736"/>
        <v>46142</v>
      </c>
      <c r="BS487" s="164">
        <f t="shared" si="5737"/>
        <v>0</v>
      </c>
      <c r="BT487" s="160">
        <f t="shared" si="5738"/>
        <v>46143</v>
      </c>
      <c r="BU487" s="160">
        <f t="shared" si="5739"/>
        <v>46173</v>
      </c>
      <c r="BV487" s="164">
        <f t="shared" si="5740"/>
        <v>0</v>
      </c>
      <c r="BW487" s="160">
        <f t="shared" si="5741"/>
        <v>46174</v>
      </c>
      <c r="BX487" s="160">
        <f t="shared" si="5742"/>
        <v>46203</v>
      </c>
      <c r="BY487" s="164">
        <f t="shared" si="5743"/>
        <v>0</v>
      </c>
      <c r="BZ487" s="160">
        <f t="shared" si="5744"/>
        <v>46204</v>
      </c>
      <c r="CA487" s="160">
        <f t="shared" si="5745"/>
        <v>46234</v>
      </c>
      <c r="CB487" s="164">
        <f t="shared" si="5746"/>
        <v>0</v>
      </c>
      <c r="CC487" s="160">
        <f t="shared" si="5747"/>
        <v>46235</v>
      </c>
      <c r="CD487" s="160">
        <f t="shared" si="5748"/>
        <v>46265</v>
      </c>
      <c r="CE487" s="164">
        <f t="shared" si="5749"/>
        <v>0</v>
      </c>
      <c r="CF487" s="160">
        <f t="shared" si="5750"/>
        <v>46266</v>
      </c>
      <c r="CG487" s="160">
        <f t="shared" si="5751"/>
        <v>46295</v>
      </c>
      <c r="CH487" s="164">
        <f t="shared" si="5752"/>
        <v>0</v>
      </c>
      <c r="CI487" s="160">
        <f t="shared" si="5753"/>
        <v>46296</v>
      </c>
      <c r="CJ487" s="160">
        <f t="shared" si="5754"/>
        <v>46326</v>
      </c>
      <c r="CK487" s="164">
        <f t="shared" si="5755"/>
        <v>0</v>
      </c>
      <c r="CL487" s="160">
        <f t="shared" si="5756"/>
        <v>46327</v>
      </c>
      <c r="CM487" s="160">
        <f t="shared" si="5757"/>
        <v>46356</v>
      </c>
      <c r="CN487" s="164">
        <f t="shared" si="5758"/>
        <v>0</v>
      </c>
      <c r="CO487" s="160">
        <f t="shared" si="5759"/>
        <v>46357</v>
      </c>
      <c r="CP487" s="160">
        <f t="shared" si="5760"/>
        <v>46387</v>
      </c>
      <c r="CQ487" s="164">
        <f t="shared" si="5761"/>
        <v>0</v>
      </c>
    </row>
    <row r="488" s="86" customFormat="1" ht="24" customHeight="1" outlineLevel="3" spans="1:95">
      <c r="A488" s="125"/>
      <c r="B488" s="126"/>
      <c r="C488" s="127"/>
      <c r="D488" s="125"/>
      <c r="E488" s="126"/>
      <c r="F488" s="126"/>
      <c r="G488" s="126"/>
      <c r="H488" s="128"/>
      <c r="I488" s="128"/>
      <c r="J488" s="128">
        <f t="shared" si="5367"/>
        <v>0</v>
      </c>
      <c r="K488" s="128">
        <f t="shared" si="5762"/>
        <v>4</v>
      </c>
      <c r="L488" s="153"/>
      <c r="M488" s="154">
        <f>IFERROR(VLOOKUP($L488,'2-2 引出数据_合同数据仓库'!$B$2:$BP$10000,3,FALSE),0)</f>
        <v>0</v>
      </c>
      <c r="N488" s="128"/>
      <c r="O488" s="154">
        <f>IFERROR(VLOOKUP((LEFT(VLOOKUP($L488,'2-2 引出数据_合同数据仓库'!$B$2:$BP$10000,64,FALSE),15)&amp;(RIGHT(VLOOKUP($L488,'2-2 引出数据_合同数据仓库'!$B$2:$BP$10000,64,FALSE),4)+1)),'2-2 引出数据_合同数据仓库'!$B$2:$BP$10000,3,FALSE),0)</f>
        <v>0</v>
      </c>
      <c r="P488" s="128"/>
      <c r="Q488" s="128">
        <f>IFERROR(VLOOKUP($L488,'2-2 引出数据_合同数据仓库'!$B$2:$BP$10000,28,FALSE),0)</f>
        <v>0</v>
      </c>
      <c r="R488" s="128">
        <f>IFERROR(VLOOKUP($L488,'2-2 引出数据_合同数据仓库'!$B$2:$BP$10000,29,FALSE),0)</f>
        <v>0</v>
      </c>
      <c r="S488" s="128">
        <f>IFERROR(VLOOKUP($L488,'2-2 引出数据_合同数据仓库'!$B$2:$BP$10000,4,FALSE),0)</f>
        <v>0</v>
      </c>
      <c r="T488" s="128"/>
      <c r="U488" s="128">
        <f>IFERROR(VLOOKUP($L488,'2-2 引出数据_合同数据仓库'!$B$2:$BP$10000,15,FALSE),0)</f>
        <v>0</v>
      </c>
      <c r="V488" s="128">
        <f t="shared" si="5691"/>
        <v>0</v>
      </c>
      <c r="W488" s="128"/>
      <c r="X488" s="160">
        <v>45658</v>
      </c>
      <c r="Y488" s="160">
        <f t="shared" si="5692"/>
        <v>45688</v>
      </c>
      <c r="Z488" s="164">
        <f t="shared" si="5693"/>
        <v>0</v>
      </c>
      <c r="AA488" s="160">
        <f t="shared" si="5694"/>
        <v>45689</v>
      </c>
      <c r="AB488" s="160">
        <f t="shared" si="5695"/>
        <v>45716</v>
      </c>
      <c r="AC488" s="164">
        <f t="shared" si="5696"/>
        <v>0</v>
      </c>
      <c r="AD488" s="160">
        <f t="shared" si="5697"/>
        <v>45717</v>
      </c>
      <c r="AE488" s="160">
        <f t="shared" si="5698"/>
        <v>45747</v>
      </c>
      <c r="AF488" s="164">
        <f t="shared" si="5699"/>
        <v>0</v>
      </c>
      <c r="AG488" s="160">
        <f t="shared" si="5700"/>
        <v>45748</v>
      </c>
      <c r="AH488" s="160">
        <f t="shared" si="5701"/>
        <v>45777</v>
      </c>
      <c r="AI488" s="164">
        <f t="shared" si="5702"/>
        <v>0</v>
      </c>
      <c r="AJ488" s="160">
        <f t="shared" si="5703"/>
        <v>45778</v>
      </c>
      <c r="AK488" s="160">
        <f t="shared" si="5704"/>
        <v>45808</v>
      </c>
      <c r="AL488" s="164">
        <f t="shared" si="5705"/>
        <v>0</v>
      </c>
      <c r="AM488" s="160">
        <f t="shared" si="5706"/>
        <v>45809</v>
      </c>
      <c r="AN488" s="160">
        <f t="shared" si="5707"/>
        <v>45838</v>
      </c>
      <c r="AO488" s="164">
        <f t="shared" si="5708"/>
        <v>0</v>
      </c>
      <c r="AP488" s="160">
        <f t="shared" si="5709"/>
        <v>45839</v>
      </c>
      <c r="AQ488" s="160">
        <f t="shared" si="5710"/>
        <v>45869</v>
      </c>
      <c r="AR488" s="164">
        <f t="shared" si="5711"/>
        <v>0</v>
      </c>
      <c r="AS488" s="160">
        <f t="shared" si="5712"/>
        <v>45870</v>
      </c>
      <c r="AT488" s="160">
        <f t="shared" si="5713"/>
        <v>45900</v>
      </c>
      <c r="AU488" s="164">
        <f t="shared" si="5714"/>
        <v>0</v>
      </c>
      <c r="AV488" s="160">
        <f t="shared" si="5715"/>
        <v>45901</v>
      </c>
      <c r="AW488" s="160">
        <f t="shared" si="5716"/>
        <v>45930</v>
      </c>
      <c r="AX488" s="164">
        <f t="shared" si="5717"/>
        <v>0</v>
      </c>
      <c r="AY488" s="160">
        <f t="shared" si="5718"/>
        <v>45931</v>
      </c>
      <c r="AZ488" s="160">
        <f t="shared" si="5719"/>
        <v>45961</v>
      </c>
      <c r="BA488" s="164">
        <f t="shared" si="5720"/>
        <v>0</v>
      </c>
      <c r="BB488" s="160">
        <f t="shared" si="5721"/>
        <v>45962</v>
      </c>
      <c r="BC488" s="160">
        <f t="shared" si="5722"/>
        <v>45991</v>
      </c>
      <c r="BD488" s="164">
        <f t="shared" si="5723"/>
        <v>0</v>
      </c>
      <c r="BE488" s="160">
        <f t="shared" si="5724"/>
        <v>45992</v>
      </c>
      <c r="BF488" s="160">
        <f t="shared" si="5725"/>
        <v>46022</v>
      </c>
      <c r="BG488" s="164">
        <f t="shared" si="5726"/>
        <v>0</v>
      </c>
      <c r="BH488" s="160">
        <v>46023</v>
      </c>
      <c r="BI488" s="160">
        <f t="shared" si="5727"/>
        <v>46053</v>
      </c>
      <c r="BJ488" s="164">
        <f t="shared" si="5728"/>
        <v>0</v>
      </c>
      <c r="BK488" s="160">
        <f t="shared" si="5729"/>
        <v>46054</v>
      </c>
      <c r="BL488" s="160">
        <f t="shared" si="5730"/>
        <v>46081</v>
      </c>
      <c r="BM488" s="164">
        <f t="shared" si="5731"/>
        <v>0</v>
      </c>
      <c r="BN488" s="160">
        <f t="shared" si="5732"/>
        <v>46082</v>
      </c>
      <c r="BO488" s="160">
        <f t="shared" si="5733"/>
        <v>46112</v>
      </c>
      <c r="BP488" s="164">
        <f t="shared" si="5734"/>
        <v>0</v>
      </c>
      <c r="BQ488" s="160">
        <f t="shared" si="5735"/>
        <v>46113</v>
      </c>
      <c r="BR488" s="160">
        <f t="shared" si="5736"/>
        <v>46142</v>
      </c>
      <c r="BS488" s="164">
        <f t="shared" si="5737"/>
        <v>0</v>
      </c>
      <c r="BT488" s="160">
        <f t="shared" si="5738"/>
        <v>46143</v>
      </c>
      <c r="BU488" s="160">
        <f t="shared" si="5739"/>
        <v>46173</v>
      </c>
      <c r="BV488" s="164">
        <f t="shared" si="5740"/>
        <v>0</v>
      </c>
      <c r="BW488" s="160">
        <f t="shared" si="5741"/>
        <v>46174</v>
      </c>
      <c r="BX488" s="160">
        <f t="shared" si="5742"/>
        <v>46203</v>
      </c>
      <c r="BY488" s="164">
        <f t="shared" si="5743"/>
        <v>0</v>
      </c>
      <c r="BZ488" s="160">
        <f t="shared" si="5744"/>
        <v>46204</v>
      </c>
      <c r="CA488" s="160">
        <f t="shared" si="5745"/>
        <v>46234</v>
      </c>
      <c r="CB488" s="164">
        <f t="shared" si="5746"/>
        <v>0</v>
      </c>
      <c r="CC488" s="160">
        <f t="shared" si="5747"/>
        <v>46235</v>
      </c>
      <c r="CD488" s="160">
        <f t="shared" si="5748"/>
        <v>46265</v>
      </c>
      <c r="CE488" s="164">
        <f t="shared" si="5749"/>
        <v>0</v>
      </c>
      <c r="CF488" s="160">
        <f t="shared" si="5750"/>
        <v>46266</v>
      </c>
      <c r="CG488" s="160">
        <f t="shared" si="5751"/>
        <v>46295</v>
      </c>
      <c r="CH488" s="164">
        <f t="shared" si="5752"/>
        <v>0</v>
      </c>
      <c r="CI488" s="160">
        <f t="shared" si="5753"/>
        <v>46296</v>
      </c>
      <c r="CJ488" s="160">
        <f t="shared" si="5754"/>
        <v>46326</v>
      </c>
      <c r="CK488" s="164">
        <f t="shared" si="5755"/>
        <v>0</v>
      </c>
      <c r="CL488" s="160">
        <f t="shared" si="5756"/>
        <v>46327</v>
      </c>
      <c r="CM488" s="160">
        <f t="shared" si="5757"/>
        <v>46356</v>
      </c>
      <c r="CN488" s="164">
        <f t="shared" si="5758"/>
        <v>0</v>
      </c>
      <c r="CO488" s="160">
        <f t="shared" si="5759"/>
        <v>46357</v>
      </c>
      <c r="CP488" s="160">
        <f t="shared" si="5760"/>
        <v>46387</v>
      </c>
      <c r="CQ488" s="164">
        <f t="shared" si="5761"/>
        <v>0</v>
      </c>
    </row>
    <row r="489" s="86" customFormat="1" ht="24" customHeight="1" outlineLevel="4" spans="1:95">
      <c r="A489" s="129" t="s">
        <v>2806</v>
      </c>
      <c r="B489" s="130"/>
      <c r="C489" s="130"/>
      <c r="D489" s="130"/>
      <c r="E489" s="130"/>
      <c r="F489" s="130"/>
      <c r="G489" s="131"/>
      <c r="H489" s="132"/>
      <c r="I489" s="132"/>
      <c r="J489" s="132"/>
      <c r="K489" s="132"/>
      <c r="L489" s="155"/>
      <c r="M489" s="155"/>
      <c r="N489" s="132"/>
      <c r="O489" s="132"/>
      <c r="P489" s="132"/>
      <c r="Q489" s="132"/>
      <c r="R489" s="132"/>
      <c r="S489" s="132"/>
      <c r="T489" s="132"/>
      <c r="U489" s="132"/>
      <c r="V489" s="132"/>
      <c r="W489" s="132"/>
      <c r="X489" s="132"/>
      <c r="Y489" s="132"/>
      <c r="Z489" s="132"/>
      <c r="AA489" s="132"/>
      <c r="AB489" s="132"/>
      <c r="AC489" s="132"/>
      <c r="AD489" s="132"/>
      <c r="AE489" s="132"/>
      <c r="AF489" s="132"/>
      <c r="AG489" s="132"/>
      <c r="AH489" s="132"/>
      <c r="AI489" s="132"/>
      <c r="AJ489" s="132"/>
      <c r="AK489" s="132"/>
      <c r="AL489" s="132"/>
      <c r="AM489" s="132"/>
      <c r="AN489" s="132"/>
      <c r="AO489" s="132"/>
      <c r="AP489" s="132"/>
      <c r="AQ489" s="132"/>
      <c r="AR489" s="132"/>
      <c r="AS489" s="132"/>
      <c r="AT489" s="132"/>
      <c r="AU489" s="132"/>
      <c r="AV489" s="132"/>
      <c r="AW489" s="132"/>
      <c r="AX489" s="132"/>
      <c r="AY489" s="132"/>
      <c r="AZ489" s="132"/>
      <c r="BA489" s="132"/>
      <c r="BB489" s="132"/>
      <c r="BC489" s="132"/>
      <c r="BD489" s="132"/>
      <c r="BE489" s="132"/>
      <c r="BF489" s="132"/>
      <c r="BG489" s="132"/>
      <c r="BH489" s="132"/>
      <c r="BI489" s="132"/>
      <c r="BJ489" s="132"/>
      <c r="BK489" s="132"/>
      <c r="BL489" s="132"/>
      <c r="BM489" s="132"/>
      <c r="BN489" s="132"/>
      <c r="BO489" s="132"/>
      <c r="BP489" s="132"/>
      <c r="BQ489" s="132"/>
      <c r="BR489" s="132"/>
      <c r="BS489" s="132"/>
      <c r="BT489" s="132"/>
      <c r="BU489" s="132"/>
      <c r="BV489" s="132"/>
      <c r="BW489" s="132"/>
      <c r="BX489" s="132"/>
      <c r="BY489" s="132"/>
      <c r="BZ489" s="132"/>
      <c r="CA489" s="132"/>
      <c r="CB489" s="132"/>
      <c r="CC489" s="132"/>
      <c r="CD489" s="132"/>
      <c r="CE489" s="132"/>
      <c r="CF489" s="132"/>
      <c r="CG489" s="132"/>
      <c r="CH489" s="132"/>
      <c r="CI489" s="132"/>
      <c r="CJ489" s="132"/>
      <c r="CK489" s="132"/>
      <c r="CL489" s="132"/>
      <c r="CM489" s="132"/>
      <c r="CN489" s="132"/>
      <c r="CO489" s="132"/>
      <c r="CP489" s="132"/>
      <c r="CQ489" s="132"/>
    </row>
    <row r="490" ht="24" customHeight="1" outlineLevel="2" spans="1:95">
      <c r="A490" s="48"/>
      <c r="B490" s="118" t="s">
        <v>784</v>
      </c>
      <c r="C490" s="119" t="s">
        <v>1584</v>
      </c>
      <c r="D490" s="48" t="s">
        <v>1585</v>
      </c>
      <c r="E490" s="118" t="s">
        <v>1586</v>
      </c>
      <c r="F490" s="118"/>
      <c r="G490" s="118" t="s">
        <v>928</v>
      </c>
      <c r="H490" s="120">
        <f>X490+AA490+AD490+AG490+AJ490+AM490+AP490+AS490+AV490+AY490+BB490+BE490</f>
        <v>0</v>
      </c>
      <c r="I490" s="120">
        <f>Y490+AB490+AE490+AH490+AK490+AN490+AQ490+AT490+AW490+AZ490+BC490+BF490</f>
        <v>0</v>
      </c>
      <c r="J490" s="120">
        <f t="shared" si="5367"/>
        <v>0</v>
      </c>
      <c r="K490" s="120"/>
      <c r="L490" s="151"/>
      <c r="M490" s="151"/>
      <c r="N490" s="120"/>
      <c r="O490" s="120"/>
      <c r="P490" s="120"/>
      <c r="Q490" s="120"/>
      <c r="R490" s="120"/>
      <c r="S490" s="120"/>
      <c r="T490" s="120"/>
      <c r="U490" s="120"/>
      <c r="V490" s="120"/>
      <c r="W490" s="120"/>
      <c r="X490" s="120">
        <f>VLOOKUP($C490,'1 预算编制表单'!$C:$BJ,27,FALSE)</f>
        <v>0</v>
      </c>
      <c r="Y490" s="120">
        <f>X490-Z490</f>
        <v>0</v>
      </c>
      <c r="Z490" s="120">
        <f>SUM(Z491:Z495)</f>
        <v>0</v>
      </c>
      <c r="AA490" s="120">
        <f>VLOOKUP($C490,'1 预算编制表单'!$C:$BJ,30,FALSE)</f>
        <v>0</v>
      </c>
      <c r="AB490" s="120">
        <f>AA490-AC490</f>
        <v>0</v>
      </c>
      <c r="AC490" s="120">
        <f>SUM(AC491:AC495)</f>
        <v>0</v>
      </c>
      <c r="AD490" s="120">
        <f>VLOOKUP($C490,'1 预算编制表单'!$C:$BJ,33,FALSE)</f>
        <v>0</v>
      </c>
      <c r="AE490" s="120">
        <f>AD490-AF490</f>
        <v>0</v>
      </c>
      <c r="AF490" s="120">
        <f>SUM(AF491:AF495)</f>
        <v>0</v>
      </c>
      <c r="AG490" s="120">
        <f>VLOOKUP($C490,'1 预算编制表单'!$C:$BJ,36,FALSE)</f>
        <v>0</v>
      </c>
      <c r="AH490" s="120">
        <f>AG490-AI490</f>
        <v>0</v>
      </c>
      <c r="AI490" s="120">
        <f>SUM(AI491:AI495)</f>
        <v>0</v>
      </c>
      <c r="AJ490" s="120">
        <f>VLOOKUP($C490,'1 预算编制表单'!$C:$BJ,39,FALSE)</f>
        <v>0</v>
      </c>
      <c r="AK490" s="120">
        <f>AJ490-AL490</f>
        <v>0</v>
      </c>
      <c r="AL490" s="120">
        <f>SUM(AL491:AL495)</f>
        <v>0</v>
      </c>
      <c r="AM490" s="120">
        <f>VLOOKUP($C490,'1 预算编制表单'!$C:$BJ,42,FALSE)</f>
        <v>0</v>
      </c>
      <c r="AN490" s="120">
        <f>AM490-AO490</f>
        <v>0</v>
      </c>
      <c r="AO490" s="120">
        <f>SUM(AO491:AO495)</f>
        <v>0</v>
      </c>
      <c r="AP490" s="120">
        <f>VLOOKUP($C490,'1 预算编制表单'!$C:$BJ,45,FALSE)</f>
        <v>0</v>
      </c>
      <c r="AQ490" s="120">
        <f>AP490-AR490</f>
        <v>0</v>
      </c>
      <c r="AR490" s="120">
        <f>SUM(AR491:AR495)</f>
        <v>0</v>
      </c>
      <c r="AS490" s="120">
        <f>VLOOKUP($C490,'1 预算编制表单'!$C:$BJ,48,FALSE)</f>
        <v>0</v>
      </c>
      <c r="AT490" s="120">
        <f>AS490-AU490</f>
        <v>0</v>
      </c>
      <c r="AU490" s="120">
        <f>SUM(AU491:AU495)</f>
        <v>0</v>
      </c>
      <c r="AV490" s="120">
        <f>VLOOKUP($C490,'1 预算编制表单'!$C:$BJ,51,FALSE)</f>
        <v>0</v>
      </c>
      <c r="AW490" s="120">
        <f>AV490-AX490</f>
        <v>0</v>
      </c>
      <c r="AX490" s="120">
        <f>SUM(AX491:AX495)</f>
        <v>0</v>
      </c>
      <c r="AY490" s="120">
        <f>VLOOKUP($C490,'1 预算编制表单'!$C:$BJ,54,FALSE)</f>
        <v>0</v>
      </c>
      <c r="AZ490" s="120">
        <f>AY490-BA490</f>
        <v>0</v>
      </c>
      <c r="BA490" s="120">
        <f>SUM(BA491:BA495)</f>
        <v>0</v>
      </c>
      <c r="BB490" s="120">
        <f>VLOOKUP($C490,'1 预算编制表单'!$C:$BJ,57,FALSE)</f>
        <v>0</v>
      </c>
      <c r="BC490" s="120">
        <f>BB490-BD490</f>
        <v>0</v>
      </c>
      <c r="BD490" s="120">
        <f>SUM(BD491:BD495)</f>
        <v>0</v>
      </c>
      <c r="BE490" s="120">
        <f>VLOOKUP($C490,'1 预算编制表单'!$C:$BJ,60,FALSE)</f>
        <v>0</v>
      </c>
      <c r="BF490" s="120">
        <f>BE490-BG490</f>
        <v>0</v>
      </c>
      <c r="BG490" s="120">
        <f>SUM(BG491:BG495)</f>
        <v>0</v>
      </c>
      <c r="BH490" s="120">
        <f>VLOOKUP($C490,'1 预算编制表单'!$C:$BJ,27,FALSE)</f>
        <v>0</v>
      </c>
      <c r="BI490" s="120">
        <f>BH490-BJ490</f>
        <v>0</v>
      </c>
      <c r="BJ490" s="120">
        <f>SUM(BJ491:BJ495)</f>
        <v>0</v>
      </c>
      <c r="BK490" s="120">
        <f>VLOOKUP($C490,'1 预算编制表单'!$C:$BJ,30,FALSE)</f>
        <v>0</v>
      </c>
      <c r="BL490" s="120">
        <f>BK490-BM490</f>
        <v>0</v>
      </c>
      <c r="BM490" s="120">
        <f>SUM(BM491:BM495)</f>
        <v>0</v>
      </c>
      <c r="BN490" s="120">
        <f>VLOOKUP($C490,'1 预算编制表单'!$C:$BJ,33,FALSE)</f>
        <v>0</v>
      </c>
      <c r="BO490" s="120">
        <f>BN490-BP490</f>
        <v>0</v>
      </c>
      <c r="BP490" s="120">
        <f>SUM(BP491:BP495)</f>
        <v>0</v>
      </c>
      <c r="BQ490" s="120">
        <f>VLOOKUP($C490,'1 预算编制表单'!$C:$BJ,36,FALSE)</f>
        <v>0</v>
      </c>
      <c r="BR490" s="120">
        <f>BQ490-BS490</f>
        <v>0</v>
      </c>
      <c r="BS490" s="120">
        <f>SUM(BS491:BS495)</f>
        <v>0</v>
      </c>
      <c r="BT490" s="120">
        <f>VLOOKUP($C490,'1 预算编制表单'!$C:$BJ,39,FALSE)</f>
        <v>0</v>
      </c>
      <c r="BU490" s="120">
        <f>BT490-BV490</f>
        <v>0</v>
      </c>
      <c r="BV490" s="120">
        <f>SUM(BV491:BV495)</f>
        <v>0</v>
      </c>
      <c r="BW490" s="120">
        <f>VLOOKUP($C490,'1 预算编制表单'!$C:$BJ,42,FALSE)</f>
        <v>0</v>
      </c>
      <c r="BX490" s="120">
        <f>BW490-BY490</f>
        <v>0</v>
      </c>
      <c r="BY490" s="120">
        <f>SUM(BY491:BY495)</f>
        <v>0</v>
      </c>
      <c r="BZ490" s="120">
        <f>VLOOKUP($C490,'1 预算编制表单'!$C:$BJ,45,FALSE)</f>
        <v>0</v>
      </c>
      <c r="CA490" s="120">
        <f>BZ490-CB490</f>
        <v>0</v>
      </c>
      <c r="CB490" s="120">
        <f>SUM(CB491:CB495)</f>
        <v>0</v>
      </c>
      <c r="CC490" s="120">
        <f>VLOOKUP($C490,'1 预算编制表单'!$C:$BJ,48,FALSE)</f>
        <v>0</v>
      </c>
      <c r="CD490" s="120">
        <f>CC490-CE490</f>
        <v>0</v>
      </c>
      <c r="CE490" s="120">
        <f>SUM(CE491:CE495)</f>
        <v>0</v>
      </c>
      <c r="CF490" s="120">
        <f>VLOOKUP($C490,'1 预算编制表单'!$C:$BJ,51,FALSE)</f>
        <v>0</v>
      </c>
      <c r="CG490" s="120">
        <f>CF490-CH490</f>
        <v>0</v>
      </c>
      <c r="CH490" s="120">
        <f>SUM(CH491:CH495)</f>
        <v>0</v>
      </c>
      <c r="CI490" s="120">
        <f>VLOOKUP($C490,'1 预算编制表单'!$C:$BJ,54,FALSE)</f>
        <v>0</v>
      </c>
      <c r="CJ490" s="120">
        <f>CI490-CK490</f>
        <v>0</v>
      </c>
      <c r="CK490" s="120">
        <f>SUM(CK491:CK495)</f>
        <v>0</v>
      </c>
      <c r="CL490" s="120">
        <f>VLOOKUP($C490,'1 预算编制表单'!$C:$BJ,57,FALSE)</f>
        <v>0</v>
      </c>
      <c r="CM490" s="120">
        <f>CL490-CN490</f>
        <v>0</v>
      </c>
      <c r="CN490" s="120">
        <f>SUM(CN491:CN495)</f>
        <v>0</v>
      </c>
      <c r="CO490" s="120">
        <f>VLOOKUP($C490,'1 预算编制表单'!$C:$BJ,60,FALSE)</f>
        <v>0</v>
      </c>
      <c r="CP490" s="120">
        <f>CO490-CQ490</f>
        <v>0</v>
      </c>
      <c r="CQ490" s="120">
        <f>SUM(CQ491:CQ495)</f>
        <v>0</v>
      </c>
    </row>
    <row r="491" s="86" customFormat="1" ht="24" customHeight="1" outlineLevel="3" spans="1:95">
      <c r="A491" s="125"/>
      <c r="B491" s="126"/>
      <c r="C491" s="127"/>
      <c r="D491" s="125"/>
      <c r="E491" s="126"/>
      <c r="F491" s="126"/>
      <c r="G491" s="126"/>
      <c r="H491" s="128"/>
      <c r="I491" s="128"/>
      <c r="J491" s="128">
        <f t="shared" si="5367"/>
        <v>0</v>
      </c>
      <c r="K491" s="128">
        <v>1</v>
      </c>
      <c r="L491" s="153"/>
      <c r="M491" s="154">
        <f>IFERROR(VLOOKUP($L491,'2-2 引出数据_合同数据仓库'!$B$2:$BP$10000,3,FALSE),0)</f>
        <v>0</v>
      </c>
      <c r="N491" s="128"/>
      <c r="O491" s="154">
        <f>IFERROR(VLOOKUP((LEFT(VLOOKUP($L491,'2-2 引出数据_合同数据仓库'!$B$2:$BP$10000,64,FALSE),15)&amp;(RIGHT(VLOOKUP($L491,'2-2 引出数据_合同数据仓库'!$B$2:$BP$10000,64,FALSE),4)+1)),'2-2 引出数据_合同数据仓库'!$B$2:$BP$10000,3,FALSE),0)</f>
        <v>0</v>
      </c>
      <c r="P491" s="128"/>
      <c r="Q491" s="128">
        <f>IFERROR(VLOOKUP($L491,'2-2 引出数据_合同数据仓库'!$B$2:$BP$10000,28,FALSE),0)</f>
        <v>0</v>
      </c>
      <c r="R491" s="128">
        <f>IFERROR(VLOOKUP($L491,'2-2 引出数据_合同数据仓库'!$B$2:$BP$10000,29,FALSE),0)</f>
        <v>0</v>
      </c>
      <c r="S491" s="128">
        <f>IFERROR(VLOOKUP($L491,'2-2 引出数据_合同数据仓库'!$B$2:$BP$10000,4,FALSE),0)</f>
        <v>0</v>
      </c>
      <c r="T491" s="128"/>
      <c r="U491" s="128">
        <f>IFERROR(VLOOKUP($L491,'2-2 引出数据_合同数据仓库'!$B$2:$BP$10000,15,FALSE),0)</f>
        <v>0</v>
      </c>
      <c r="V491" s="128">
        <f t="shared" ref="V491:V494" si="5763">U491/(S491-R491+1)*365</f>
        <v>0</v>
      </c>
      <c r="W491" s="128"/>
      <c r="X491" s="160">
        <v>45658</v>
      </c>
      <c r="Y491" s="160">
        <f t="shared" ref="Y491:Y494" si="5764">X491+30</f>
        <v>45688</v>
      </c>
      <c r="Z491" s="164">
        <f t="shared" ref="Z491:Z494" si="5765">IFERROR(IF(($R491-Y491)&gt;=0,0,IF(($S491-X491)&lt;0,0,IF(AND(($S491-Y491)&gt;0,(X491-$R491)&gt;0),$V491/365*(Y491-X491+1),IF(AND(($S491-Y491)&lt;=0,(X491-$R491)&gt;0),$V491/365*($S491-X491+1),$V491/365*(Y491-$R491+1))))),0)</f>
        <v>0</v>
      </c>
      <c r="AA491" s="160">
        <f t="shared" ref="AA491:AA494" si="5766">Y491+1</f>
        <v>45689</v>
      </c>
      <c r="AB491" s="160">
        <f t="shared" ref="AB491:AB494" si="5767">AA491+27</f>
        <v>45716</v>
      </c>
      <c r="AC491" s="164">
        <f t="shared" ref="AC491:AC494" si="5768">IFERROR(IF(($R491-AB491)&gt;=0,0,IF(($S491-AA491)&lt;0,0,IF(AND(($S491-AB491)&gt;0,(AA491-$R491)&gt;0),$V491/365*(AB491-AA491+1),IF(AND(($S491-AB491)&lt;=0,(AA491-$R491)&gt;0),$V491/365*($S491-AA491+1),$V491/365*(AB491-$R491+1))))),0)</f>
        <v>0</v>
      </c>
      <c r="AD491" s="160">
        <f t="shared" ref="AD491:AD494" si="5769">AB491+1</f>
        <v>45717</v>
      </c>
      <c r="AE491" s="160">
        <f t="shared" ref="AE491:AE494" si="5770">AD491+30</f>
        <v>45747</v>
      </c>
      <c r="AF491" s="164">
        <f t="shared" ref="AF491:AF494" si="5771">IFERROR(IF(($R491-AE491)&gt;=0,0,IF(($S491-AD491)&lt;0,0,IF(AND(($S491-AE491)&gt;0,(AD491-$R491)&gt;0),$V491/365*(AE491-AD491+1),IF(AND(($S491-AE491)&lt;=0,(AD491-$R491)&gt;0),$V491/365*($S491-AD491+1),$V491/365*(AE491-$R491+1))))),0)</f>
        <v>0</v>
      </c>
      <c r="AG491" s="160">
        <f t="shared" ref="AG491:AG494" si="5772">AE491+1</f>
        <v>45748</v>
      </c>
      <c r="AH491" s="160">
        <f t="shared" ref="AH491:AH494" si="5773">AG491+29</f>
        <v>45777</v>
      </c>
      <c r="AI491" s="164">
        <f t="shared" ref="AI491:AI494" si="5774">IFERROR(IF(($R491-AH491)&gt;=0,0,IF(($S491-AG491)&lt;0,0,IF(AND(($S491-AH491)&gt;0,(AG491-$R491)&gt;0),$V491/365*(AH491-AG491+1),IF(AND(($S491-AH491)&lt;=0,(AG491-$R491)&gt;0),$V491/365*($S491-AG491+1),$V491/365*(AH491-$R491+1))))),0)</f>
        <v>0</v>
      </c>
      <c r="AJ491" s="160">
        <f t="shared" ref="AJ491:AJ494" si="5775">AH491+1</f>
        <v>45778</v>
      </c>
      <c r="AK491" s="160">
        <f t="shared" ref="AK491:AK494" si="5776">AJ491+30</f>
        <v>45808</v>
      </c>
      <c r="AL491" s="164">
        <f t="shared" ref="AL491:AL494" si="5777">IFERROR(IF(($R491-AK491)&gt;=0,0,IF(($S491-AJ491)&lt;0,0,IF(AND(($S491-AK491)&gt;0,(AJ491-$R491)&gt;0),$V491/365*(AK491-AJ491+1),IF(AND(($S491-AK491)&lt;=0,(AJ491-$R491)&gt;0),$V491/365*($S491-AJ491+1),$V491/365*(AK491-$R491+1))))),0)</f>
        <v>0</v>
      </c>
      <c r="AM491" s="160">
        <f t="shared" ref="AM491:AM494" si="5778">AK491+1</f>
        <v>45809</v>
      </c>
      <c r="AN491" s="160">
        <f t="shared" ref="AN491:AN494" si="5779">AM491+29</f>
        <v>45838</v>
      </c>
      <c r="AO491" s="164">
        <f t="shared" ref="AO491:AO494" si="5780">IFERROR(IF(($R491-AN491)&gt;=0,0,IF(($S491-AM491)&lt;0,0,IF(AND(($S491-AN491)&gt;0,(AM491-$R491)&gt;0),$V491/365*(AN491-AM491+1),IF(AND(($S491-AN491)&lt;=0,(AM491-$R491)&gt;0),$V491/365*($S491-AM491+1),$V491/365*(AN491-$R491+1))))),0)</f>
        <v>0</v>
      </c>
      <c r="AP491" s="160">
        <f t="shared" ref="AP491:AP494" si="5781">AN491+1</f>
        <v>45839</v>
      </c>
      <c r="AQ491" s="160">
        <f t="shared" ref="AQ491:AQ494" si="5782">AP491+30</f>
        <v>45869</v>
      </c>
      <c r="AR491" s="164">
        <f t="shared" ref="AR491:AR494" si="5783">IFERROR(IF(($R491-AQ491)&gt;=0,0,IF(($S491-AP491)&lt;0,0,IF(AND(($S491-AQ491)&gt;0,(AP491-$R491)&gt;0),$V491/365*(AQ491-AP491+1),IF(AND(($S491-AQ491)&lt;=0,(AP491-$R491)&gt;0),$V491/365*($S491-AP491+1),$V491/365*(AQ491-$R491+1))))),0)</f>
        <v>0</v>
      </c>
      <c r="AS491" s="160">
        <f t="shared" ref="AS491:AS494" si="5784">AQ491+1</f>
        <v>45870</v>
      </c>
      <c r="AT491" s="160">
        <f t="shared" ref="AT491:AT494" si="5785">AS491+30</f>
        <v>45900</v>
      </c>
      <c r="AU491" s="164">
        <f t="shared" ref="AU491:AU494" si="5786">IFERROR(IF(($R491-AT491)&gt;=0,0,IF(($S491-AS491)&lt;0,0,IF(AND(($S491-AT491)&gt;0,(AS491-$R491)&gt;0),$V491/365*(AT491-AS491+1),IF(AND(($S491-AT491)&lt;=0,(AS491-$R491)&gt;0),$V491/365*($S491-AS491+1),$V491/365*(AT491-$R491+1))))),0)</f>
        <v>0</v>
      </c>
      <c r="AV491" s="160">
        <f t="shared" ref="AV491:AV494" si="5787">AT491+1</f>
        <v>45901</v>
      </c>
      <c r="AW491" s="160">
        <f t="shared" ref="AW491:AW494" si="5788">AV491+29</f>
        <v>45930</v>
      </c>
      <c r="AX491" s="164">
        <f t="shared" ref="AX491:AX494" si="5789">IFERROR(IF(($R491-AW491)&gt;=0,0,IF(($S491-AV491)&lt;0,0,IF(AND(($S491-AW491)&gt;0,(AV491-$R491)&gt;0),$V491/365*(AW491-AV491+1),IF(AND(($S491-AW491)&lt;=0,(AV491-$R491)&gt;0),$V491/365*($S491-AV491+1),$V491/365*(AW491-$R491+1))))),0)</f>
        <v>0</v>
      </c>
      <c r="AY491" s="160">
        <f t="shared" ref="AY491:AY494" si="5790">AW491+1</f>
        <v>45931</v>
      </c>
      <c r="AZ491" s="160">
        <f t="shared" ref="AZ491:AZ494" si="5791">AY491+30</f>
        <v>45961</v>
      </c>
      <c r="BA491" s="164">
        <f t="shared" ref="BA491:BA494" si="5792">IFERROR(IF(($R491-AZ491)&gt;=0,0,IF(($S491-AY491)&lt;0,0,IF(AND(($S491-AZ491)&gt;0,(AY491-$R491)&gt;0),$V491/365*(AZ491-AY491+1),IF(AND(($S491-AZ491)&lt;=0,(AY491-$R491)&gt;0),$V491/365*($S491-AY491+1),$V491/365*(AZ491-$R491+1))))),0)</f>
        <v>0</v>
      </c>
      <c r="BB491" s="160">
        <f t="shared" ref="BB491:BB494" si="5793">AZ491+1</f>
        <v>45962</v>
      </c>
      <c r="BC491" s="160">
        <f t="shared" ref="BC491:BC494" si="5794">BB491+29</f>
        <v>45991</v>
      </c>
      <c r="BD491" s="164">
        <f t="shared" ref="BD491:BD494" si="5795">IFERROR(IF(($R491-BC491)&gt;=0,0,IF(($S491-BB491)&lt;0,0,IF(AND(($S491-BC491)&gt;0,(BB491-$R491)&gt;0),$V491/365*(BC491-BB491+1),IF(AND(($S491-BC491)&lt;=0,(BB491-$R491)&gt;0),$V491/365*($S491-BB491+1),$V491/365*(BC491-$R491+1))))),0)</f>
        <v>0</v>
      </c>
      <c r="BE491" s="160">
        <f t="shared" ref="BE491:BE494" si="5796">BC491+1</f>
        <v>45992</v>
      </c>
      <c r="BF491" s="160">
        <f t="shared" ref="BF491:BF494" si="5797">BE491+30</f>
        <v>46022</v>
      </c>
      <c r="BG491" s="164">
        <f t="shared" ref="BG491:BG494" si="5798">IFERROR(IF(($R491-BF491)&gt;=0,0,IF(($S491-BE491)&lt;0,0,IF(AND(($S491-BF491)&gt;0,(BE491-$R491)&gt;0),$V491/365*(BF491-BE491+1),IF(AND(($S491-BF491)&lt;=0,(BE491-$R491)&gt;0),$V491/365*($S491-BE491+1),$V491/365*(BF491-$R491+1))))),0)</f>
        <v>0</v>
      </c>
      <c r="BH491" s="160">
        <v>46023</v>
      </c>
      <c r="BI491" s="160">
        <f t="shared" ref="BI491:BI494" si="5799">BH491+30</f>
        <v>46053</v>
      </c>
      <c r="BJ491" s="164">
        <f t="shared" ref="BJ491:BJ494" si="5800">IFERROR(IF(($R491-BI491)&gt;=0,0,IF(($S491-BH491)&lt;0,0,IF(AND(($S491-BI491)&gt;0,(BH491-$R491)&gt;0),$V491/365*(BI491-BH491+1),IF(AND(($S491-BI491)&lt;=0,(BH491-$R491)&gt;0),$V491/365*($S491-BH491+1),$V491/365*(BI491-$R491+1))))),0)</f>
        <v>0</v>
      </c>
      <c r="BK491" s="160">
        <f t="shared" ref="BK491:BK494" si="5801">BI491+1</f>
        <v>46054</v>
      </c>
      <c r="BL491" s="160">
        <f t="shared" ref="BL491:BL494" si="5802">BK491+27</f>
        <v>46081</v>
      </c>
      <c r="BM491" s="164">
        <f t="shared" ref="BM491:BM494" si="5803">IFERROR(IF(($R491-BL491)&gt;=0,0,IF(($S491-BK491)&lt;0,0,IF(AND(($S491-BL491)&gt;0,(BK491-$R491)&gt;0),$V491/365*(BL491-BK491+1),IF(AND(($S491-BL491)&lt;=0,(BK491-$R491)&gt;0),$V491/365*($S491-BK491+1),$V491/365*(BL491-$R491+1))))),0)</f>
        <v>0</v>
      </c>
      <c r="BN491" s="160">
        <f t="shared" ref="BN491:BN494" si="5804">BL491+1</f>
        <v>46082</v>
      </c>
      <c r="BO491" s="160">
        <f t="shared" ref="BO491:BO494" si="5805">BN491+30</f>
        <v>46112</v>
      </c>
      <c r="BP491" s="164">
        <f t="shared" ref="BP491:BP494" si="5806">IFERROR(IF(($R491-BO491)&gt;=0,0,IF(($S491-BN491)&lt;0,0,IF(AND(($S491-BO491)&gt;0,(BN491-$R491)&gt;0),$V491/365*(BO491-BN491+1),IF(AND(($S491-BO491)&lt;=0,(BN491-$R491)&gt;0),$V491/365*($S491-BN491+1),$V491/365*(BO491-$R491+1))))),0)</f>
        <v>0</v>
      </c>
      <c r="BQ491" s="160">
        <f t="shared" ref="BQ491:BQ494" si="5807">BO491+1</f>
        <v>46113</v>
      </c>
      <c r="BR491" s="160">
        <f t="shared" ref="BR491:BR494" si="5808">BQ491+29</f>
        <v>46142</v>
      </c>
      <c r="BS491" s="164">
        <f t="shared" ref="BS491:BS494" si="5809">IFERROR(IF(($R491-BR491)&gt;=0,0,IF(($S491-BQ491)&lt;0,0,IF(AND(($S491-BR491)&gt;0,(BQ491-$R491)&gt;0),$V491/365*(BR491-BQ491+1),IF(AND(($S491-BR491)&lt;=0,(BQ491-$R491)&gt;0),$V491/365*($S491-BQ491+1),$V491/365*(BR491-$R491+1))))),0)</f>
        <v>0</v>
      </c>
      <c r="BT491" s="160">
        <f t="shared" ref="BT491:BT494" si="5810">BR491+1</f>
        <v>46143</v>
      </c>
      <c r="BU491" s="160">
        <f t="shared" ref="BU491:BU494" si="5811">BT491+30</f>
        <v>46173</v>
      </c>
      <c r="BV491" s="164">
        <f t="shared" ref="BV491:BV494" si="5812">IFERROR(IF(($R491-BU491)&gt;=0,0,IF(($S491-BT491)&lt;0,0,IF(AND(($S491-BU491)&gt;0,(BT491-$R491)&gt;0),$V491/365*(BU491-BT491+1),IF(AND(($S491-BU491)&lt;=0,(BT491-$R491)&gt;0),$V491/365*($S491-BT491+1),$V491/365*(BU491-$R491+1))))),0)</f>
        <v>0</v>
      </c>
      <c r="BW491" s="160">
        <f t="shared" ref="BW491:BW494" si="5813">BU491+1</f>
        <v>46174</v>
      </c>
      <c r="BX491" s="160">
        <f t="shared" ref="BX491:BX494" si="5814">BW491+29</f>
        <v>46203</v>
      </c>
      <c r="BY491" s="164">
        <f t="shared" ref="BY491:BY494" si="5815">IFERROR(IF(($R491-BX491)&gt;=0,0,IF(($S491-BW491)&lt;0,0,IF(AND(($S491-BX491)&gt;0,(BW491-$R491)&gt;0),$V491/365*(BX491-BW491+1),IF(AND(($S491-BX491)&lt;=0,(BW491-$R491)&gt;0),$V491/365*($S491-BW491+1),$V491/365*(BX491-$R491+1))))),0)</f>
        <v>0</v>
      </c>
      <c r="BZ491" s="160">
        <f t="shared" ref="BZ491:BZ494" si="5816">BX491+1</f>
        <v>46204</v>
      </c>
      <c r="CA491" s="160">
        <f t="shared" ref="CA491:CA494" si="5817">BZ491+30</f>
        <v>46234</v>
      </c>
      <c r="CB491" s="164">
        <f t="shared" ref="CB491:CB494" si="5818">IFERROR(IF(($R491-CA491)&gt;=0,0,IF(($S491-BZ491)&lt;0,0,IF(AND(($S491-CA491)&gt;0,(BZ491-$R491)&gt;0),$V491/365*(CA491-BZ491+1),IF(AND(($S491-CA491)&lt;=0,(BZ491-$R491)&gt;0),$V491/365*($S491-BZ491+1),$V491/365*(CA491-$R491+1))))),0)</f>
        <v>0</v>
      </c>
      <c r="CC491" s="160">
        <f t="shared" ref="CC491:CC494" si="5819">CA491+1</f>
        <v>46235</v>
      </c>
      <c r="CD491" s="160">
        <f t="shared" ref="CD491:CD494" si="5820">CC491+30</f>
        <v>46265</v>
      </c>
      <c r="CE491" s="164">
        <f t="shared" ref="CE491:CE494" si="5821">IFERROR(IF(($R491-CD491)&gt;=0,0,IF(($S491-CC491)&lt;0,0,IF(AND(($S491-CD491)&gt;0,(CC491-$R491)&gt;0),$V491/365*(CD491-CC491+1),IF(AND(($S491-CD491)&lt;=0,(CC491-$R491)&gt;0),$V491/365*($S491-CC491+1),$V491/365*(CD491-$R491+1))))),0)</f>
        <v>0</v>
      </c>
      <c r="CF491" s="160">
        <f t="shared" ref="CF491:CF494" si="5822">CD491+1</f>
        <v>46266</v>
      </c>
      <c r="CG491" s="160">
        <f t="shared" ref="CG491:CG494" si="5823">CF491+29</f>
        <v>46295</v>
      </c>
      <c r="CH491" s="164">
        <f t="shared" ref="CH491:CH494" si="5824">IFERROR(IF(($R491-CG491)&gt;=0,0,IF(($S491-CF491)&lt;0,0,IF(AND(($S491-CG491)&gt;0,(CF491-$R491)&gt;0),$V491/365*(CG491-CF491+1),IF(AND(($S491-CG491)&lt;=0,(CF491-$R491)&gt;0),$V491/365*($S491-CF491+1),$V491/365*(CG491-$R491+1))))),0)</f>
        <v>0</v>
      </c>
      <c r="CI491" s="160">
        <f t="shared" ref="CI491:CI494" si="5825">CG491+1</f>
        <v>46296</v>
      </c>
      <c r="CJ491" s="160">
        <f t="shared" ref="CJ491:CJ494" si="5826">CI491+30</f>
        <v>46326</v>
      </c>
      <c r="CK491" s="164">
        <f t="shared" ref="CK491:CK494" si="5827">IFERROR(IF(($R491-CJ491)&gt;=0,0,IF(($S491-CI491)&lt;0,0,IF(AND(($S491-CJ491)&gt;0,(CI491-$R491)&gt;0),$V491/365*(CJ491-CI491+1),IF(AND(($S491-CJ491)&lt;=0,(CI491-$R491)&gt;0),$V491/365*($S491-CI491+1),$V491/365*(CJ491-$R491+1))))),0)</f>
        <v>0</v>
      </c>
      <c r="CL491" s="160">
        <f t="shared" ref="CL491:CL494" si="5828">CJ491+1</f>
        <v>46327</v>
      </c>
      <c r="CM491" s="160">
        <f t="shared" ref="CM491:CM494" si="5829">CL491+29</f>
        <v>46356</v>
      </c>
      <c r="CN491" s="164">
        <f t="shared" ref="CN491:CN494" si="5830">IFERROR(IF(($R491-CM491)&gt;=0,0,IF(($S491-CL491)&lt;0,0,IF(AND(($S491-CM491)&gt;0,(CL491-$R491)&gt;0),$V491/365*(CM491-CL491+1),IF(AND(($S491-CM491)&lt;=0,(CL491-$R491)&gt;0),$V491/365*($S491-CL491+1),$V491/365*(CM491-$R491+1))))),0)</f>
        <v>0</v>
      </c>
      <c r="CO491" s="160">
        <f t="shared" ref="CO491:CO494" si="5831">CM491+1</f>
        <v>46357</v>
      </c>
      <c r="CP491" s="160">
        <f t="shared" ref="CP491:CP494" si="5832">CO491+30</f>
        <v>46387</v>
      </c>
      <c r="CQ491" s="164">
        <f t="shared" ref="CQ491:CQ494" si="5833">IFERROR(IF(($R491-CP491)&gt;=0,0,IF(($S491-CO491)&lt;0,0,IF(AND(($S491-CP491)&gt;0,(CO491-$R491)&gt;0),$V491/365*(CP491-CO491+1),IF(AND(($S491-CP491)&lt;=0,(CO491-$R491)&gt;0),$V491/365*($S491-CO491+1),$V491/365*(CP491-$R491+1))))),0)</f>
        <v>0</v>
      </c>
    </row>
    <row r="492" s="86" customFormat="1" ht="24" customHeight="1" outlineLevel="3" spans="1:95">
      <c r="A492" s="125"/>
      <c r="B492" s="126"/>
      <c r="C492" s="127"/>
      <c r="D492" s="125"/>
      <c r="E492" s="126"/>
      <c r="F492" s="126"/>
      <c r="G492" s="126"/>
      <c r="H492" s="128"/>
      <c r="I492" s="128"/>
      <c r="J492" s="128">
        <f t="shared" si="5367"/>
        <v>0</v>
      </c>
      <c r="K492" s="128">
        <f t="shared" ref="K492:K494" si="5834">K491+1</f>
        <v>2</v>
      </c>
      <c r="L492" s="153"/>
      <c r="M492" s="154">
        <f>IFERROR(VLOOKUP($L492,'2-2 引出数据_合同数据仓库'!$B$2:$BP$10000,3,FALSE),0)</f>
        <v>0</v>
      </c>
      <c r="N492" s="128"/>
      <c r="O492" s="154">
        <f>IFERROR(VLOOKUP((LEFT(VLOOKUP($L492,'2-2 引出数据_合同数据仓库'!$B$2:$BP$10000,64,FALSE),15)&amp;(RIGHT(VLOOKUP($L492,'2-2 引出数据_合同数据仓库'!$B$2:$BP$10000,64,FALSE),4)+1)),'2-2 引出数据_合同数据仓库'!$B$2:$BP$10000,3,FALSE),0)</f>
        <v>0</v>
      </c>
      <c r="P492" s="128"/>
      <c r="Q492" s="128">
        <f>IFERROR(VLOOKUP($L492,'2-2 引出数据_合同数据仓库'!$B$2:$BP$10000,28,FALSE),0)</f>
        <v>0</v>
      </c>
      <c r="R492" s="128">
        <f>IFERROR(VLOOKUP($L492,'2-2 引出数据_合同数据仓库'!$B$2:$BP$10000,29,FALSE),0)</f>
        <v>0</v>
      </c>
      <c r="S492" s="128">
        <f>IFERROR(VLOOKUP($L492,'2-2 引出数据_合同数据仓库'!$B$2:$BP$10000,4,FALSE),0)</f>
        <v>0</v>
      </c>
      <c r="T492" s="128"/>
      <c r="U492" s="128">
        <f>IFERROR(VLOOKUP($L492,'2-2 引出数据_合同数据仓库'!$B$2:$BP$10000,15,FALSE),0)</f>
        <v>0</v>
      </c>
      <c r="V492" s="128">
        <f t="shared" si="5763"/>
        <v>0</v>
      </c>
      <c r="W492" s="128"/>
      <c r="X492" s="160">
        <v>45658</v>
      </c>
      <c r="Y492" s="160">
        <f t="shared" si="5764"/>
        <v>45688</v>
      </c>
      <c r="Z492" s="164">
        <f t="shared" si="5765"/>
        <v>0</v>
      </c>
      <c r="AA492" s="160">
        <f t="shared" si="5766"/>
        <v>45689</v>
      </c>
      <c r="AB492" s="160">
        <f t="shared" si="5767"/>
        <v>45716</v>
      </c>
      <c r="AC492" s="164">
        <f t="shared" si="5768"/>
        <v>0</v>
      </c>
      <c r="AD492" s="160">
        <f t="shared" si="5769"/>
        <v>45717</v>
      </c>
      <c r="AE492" s="160">
        <f t="shared" si="5770"/>
        <v>45747</v>
      </c>
      <c r="AF492" s="164">
        <f t="shared" si="5771"/>
        <v>0</v>
      </c>
      <c r="AG492" s="160">
        <f t="shared" si="5772"/>
        <v>45748</v>
      </c>
      <c r="AH492" s="160">
        <f t="shared" si="5773"/>
        <v>45777</v>
      </c>
      <c r="AI492" s="164">
        <f t="shared" si="5774"/>
        <v>0</v>
      </c>
      <c r="AJ492" s="160">
        <f t="shared" si="5775"/>
        <v>45778</v>
      </c>
      <c r="AK492" s="160">
        <f t="shared" si="5776"/>
        <v>45808</v>
      </c>
      <c r="AL492" s="164">
        <f t="shared" si="5777"/>
        <v>0</v>
      </c>
      <c r="AM492" s="160">
        <f t="shared" si="5778"/>
        <v>45809</v>
      </c>
      <c r="AN492" s="160">
        <f t="shared" si="5779"/>
        <v>45838</v>
      </c>
      <c r="AO492" s="164">
        <f t="shared" si="5780"/>
        <v>0</v>
      </c>
      <c r="AP492" s="160">
        <f t="shared" si="5781"/>
        <v>45839</v>
      </c>
      <c r="AQ492" s="160">
        <f t="shared" si="5782"/>
        <v>45869</v>
      </c>
      <c r="AR492" s="164">
        <f t="shared" si="5783"/>
        <v>0</v>
      </c>
      <c r="AS492" s="160">
        <f t="shared" si="5784"/>
        <v>45870</v>
      </c>
      <c r="AT492" s="160">
        <f t="shared" si="5785"/>
        <v>45900</v>
      </c>
      <c r="AU492" s="164">
        <f t="shared" si="5786"/>
        <v>0</v>
      </c>
      <c r="AV492" s="160">
        <f t="shared" si="5787"/>
        <v>45901</v>
      </c>
      <c r="AW492" s="160">
        <f t="shared" si="5788"/>
        <v>45930</v>
      </c>
      <c r="AX492" s="164">
        <f t="shared" si="5789"/>
        <v>0</v>
      </c>
      <c r="AY492" s="160">
        <f t="shared" si="5790"/>
        <v>45931</v>
      </c>
      <c r="AZ492" s="160">
        <f t="shared" si="5791"/>
        <v>45961</v>
      </c>
      <c r="BA492" s="164">
        <f t="shared" si="5792"/>
        <v>0</v>
      </c>
      <c r="BB492" s="160">
        <f t="shared" si="5793"/>
        <v>45962</v>
      </c>
      <c r="BC492" s="160">
        <f t="shared" si="5794"/>
        <v>45991</v>
      </c>
      <c r="BD492" s="164">
        <f t="shared" si="5795"/>
        <v>0</v>
      </c>
      <c r="BE492" s="160">
        <f t="shared" si="5796"/>
        <v>45992</v>
      </c>
      <c r="BF492" s="160">
        <f t="shared" si="5797"/>
        <v>46022</v>
      </c>
      <c r="BG492" s="164">
        <f t="shared" si="5798"/>
        <v>0</v>
      </c>
      <c r="BH492" s="160">
        <v>46023</v>
      </c>
      <c r="BI492" s="160">
        <f t="shared" si="5799"/>
        <v>46053</v>
      </c>
      <c r="BJ492" s="164">
        <f t="shared" si="5800"/>
        <v>0</v>
      </c>
      <c r="BK492" s="160">
        <f t="shared" si="5801"/>
        <v>46054</v>
      </c>
      <c r="BL492" s="160">
        <f t="shared" si="5802"/>
        <v>46081</v>
      </c>
      <c r="BM492" s="164">
        <f t="shared" si="5803"/>
        <v>0</v>
      </c>
      <c r="BN492" s="160">
        <f t="shared" si="5804"/>
        <v>46082</v>
      </c>
      <c r="BO492" s="160">
        <f t="shared" si="5805"/>
        <v>46112</v>
      </c>
      <c r="BP492" s="164">
        <f t="shared" si="5806"/>
        <v>0</v>
      </c>
      <c r="BQ492" s="160">
        <f t="shared" si="5807"/>
        <v>46113</v>
      </c>
      <c r="BR492" s="160">
        <f t="shared" si="5808"/>
        <v>46142</v>
      </c>
      <c r="BS492" s="164">
        <f t="shared" si="5809"/>
        <v>0</v>
      </c>
      <c r="BT492" s="160">
        <f t="shared" si="5810"/>
        <v>46143</v>
      </c>
      <c r="BU492" s="160">
        <f t="shared" si="5811"/>
        <v>46173</v>
      </c>
      <c r="BV492" s="164">
        <f t="shared" si="5812"/>
        <v>0</v>
      </c>
      <c r="BW492" s="160">
        <f t="shared" si="5813"/>
        <v>46174</v>
      </c>
      <c r="BX492" s="160">
        <f t="shared" si="5814"/>
        <v>46203</v>
      </c>
      <c r="BY492" s="164">
        <f t="shared" si="5815"/>
        <v>0</v>
      </c>
      <c r="BZ492" s="160">
        <f t="shared" si="5816"/>
        <v>46204</v>
      </c>
      <c r="CA492" s="160">
        <f t="shared" si="5817"/>
        <v>46234</v>
      </c>
      <c r="CB492" s="164">
        <f t="shared" si="5818"/>
        <v>0</v>
      </c>
      <c r="CC492" s="160">
        <f t="shared" si="5819"/>
        <v>46235</v>
      </c>
      <c r="CD492" s="160">
        <f t="shared" si="5820"/>
        <v>46265</v>
      </c>
      <c r="CE492" s="164">
        <f t="shared" si="5821"/>
        <v>0</v>
      </c>
      <c r="CF492" s="160">
        <f t="shared" si="5822"/>
        <v>46266</v>
      </c>
      <c r="CG492" s="160">
        <f t="shared" si="5823"/>
        <v>46295</v>
      </c>
      <c r="CH492" s="164">
        <f t="shared" si="5824"/>
        <v>0</v>
      </c>
      <c r="CI492" s="160">
        <f t="shared" si="5825"/>
        <v>46296</v>
      </c>
      <c r="CJ492" s="160">
        <f t="shared" si="5826"/>
        <v>46326</v>
      </c>
      <c r="CK492" s="164">
        <f t="shared" si="5827"/>
        <v>0</v>
      </c>
      <c r="CL492" s="160">
        <f t="shared" si="5828"/>
        <v>46327</v>
      </c>
      <c r="CM492" s="160">
        <f t="shared" si="5829"/>
        <v>46356</v>
      </c>
      <c r="CN492" s="164">
        <f t="shared" si="5830"/>
        <v>0</v>
      </c>
      <c r="CO492" s="160">
        <f t="shared" si="5831"/>
        <v>46357</v>
      </c>
      <c r="CP492" s="160">
        <f t="shared" si="5832"/>
        <v>46387</v>
      </c>
      <c r="CQ492" s="164">
        <f t="shared" si="5833"/>
        <v>0</v>
      </c>
    </row>
    <row r="493" s="86" customFormat="1" ht="24" customHeight="1" outlineLevel="3" spans="1:95">
      <c r="A493" s="125"/>
      <c r="B493" s="126"/>
      <c r="C493" s="127"/>
      <c r="D493" s="125"/>
      <c r="E493" s="126"/>
      <c r="F493" s="126"/>
      <c r="G493" s="126"/>
      <c r="H493" s="128"/>
      <c r="I493" s="128"/>
      <c r="J493" s="128">
        <f t="shared" si="5367"/>
        <v>0</v>
      </c>
      <c r="K493" s="128">
        <f t="shared" si="5834"/>
        <v>3</v>
      </c>
      <c r="L493" s="153"/>
      <c r="M493" s="154">
        <f>IFERROR(VLOOKUP($L493,'2-2 引出数据_合同数据仓库'!$B$2:$BP$10000,3,FALSE),0)</f>
        <v>0</v>
      </c>
      <c r="N493" s="128"/>
      <c r="O493" s="154">
        <f>IFERROR(VLOOKUP((LEFT(VLOOKUP($L493,'2-2 引出数据_合同数据仓库'!$B$2:$BP$10000,64,FALSE),15)&amp;(RIGHT(VLOOKUP($L493,'2-2 引出数据_合同数据仓库'!$B$2:$BP$10000,64,FALSE),4)+1)),'2-2 引出数据_合同数据仓库'!$B$2:$BP$10000,3,FALSE),0)</f>
        <v>0</v>
      </c>
      <c r="P493" s="128"/>
      <c r="Q493" s="128">
        <f>IFERROR(VLOOKUP($L493,'2-2 引出数据_合同数据仓库'!$B$2:$BP$10000,28,FALSE),0)</f>
        <v>0</v>
      </c>
      <c r="R493" s="128">
        <f>IFERROR(VLOOKUP($L493,'2-2 引出数据_合同数据仓库'!$B$2:$BP$10000,29,FALSE),0)</f>
        <v>0</v>
      </c>
      <c r="S493" s="128">
        <f>IFERROR(VLOOKUP($L493,'2-2 引出数据_合同数据仓库'!$B$2:$BP$10000,4,FALSE),0)</f>
        <v>0</v>
      </c>
      <c r="T493" s="128"/>
      <c r="U493" s="128">
        <f>IFERROR(VLOOKUP($L493,'2-2 引出数据_合同数据仓库'!$B$2:$BP$10000,15,FALSE),0)</f>
        <v>0</v>
      </c>
      <c r="V493" s="128">
        <f t="shared" si="5763"/>
        <v>0</v>
      </c>
      <c r="W493" s="128"/>
      <c r="X493" s="160">
        <v>45658</v>
      </c>
      <c r="Y493" s="160">
        <f t="shared" si="5764"/>
        <v>45688</v>
      </c>
      <c r="Z493" s="164">
        <f t="shared" si="5765"/>
        <v>0</v>
      </c>
      <c r="AA493" s="160">
        <f t="shared" si="5766"/>
        <v>45689</v>
      </c>
      <c r="AB493" s="160">
        <f t="shared" si="5767"/>
        <v>45716</v>
      </c>
      <c r="AC493" s="164">
        <f t="shared" si="5768"/>
        <v>0</v>
      </c>
      <c r="AD493" s="160">
        <f t="shared" si="5769"/>
        <v>45717</v>
      </c>
      <c r="AE493" s="160">
        <f t="shared" si="5770"/>
        <v>45747</v>
      </c>
      <c r="AF493" s="164">
        <f t="shared" si="5771"/>
        <v>0</v>
      </c>
      <c r="AG493" s="160">
        <f t="shared" si="5772"/>
        <v>45748</v>
      </c>
      <c r="AH493" s="160">
        <f t="shared" si="5773"/>
        <v>45777</v>
      </c>
      <c r="AI493" s="164">
        <f t="shared" si="5774"/>
        <v>0</v>
      </c>
      <c r="AJ493" s="160">
        <f t="shared" si="5775"/>
        <v>45778</v>
      </c>
      <c r="AK493" s="160">
        <f t="shared" si="5776"/>
        <v>45808</v>
      </c>
      <c r="AL493" s="164">
        <f t="shared" si="5777"/>
        <v>0</v>
      </c>
      <c r="AM493" s="160">
        <f t="shared" si="5778"/>
        <v>45809</v>
      </c>
      <c r="AN493" s="160">
        <f t="shared" si="5779"/>
        <v>45838</v>
      </c>
      <c r="AO493" s="164">
        <f t="shared" si="5780"/>
        <v>0</v>
      </c>
      <c r="AP493" s="160">
        <f t="shared" si="5781"/>
        <v>45839</v>
      </c>
      <c r="AQ493" s="160">
        <f t="shared" si="5782"/>
        <v>45869</v>
      </c>
      <c r="AR493" s="164">
        <f t="shared" si="5783"/>
        <v>0</v>
      </c>
      <c r="AS493" s="160">
        <f t="shared" si="5784"/>
        <v>45870</v>
      </c>
      <c r="AT493" s="160">
        <f t="shared" si="5785"/>
        <v>45900</v>
      </c>
      <c r="AU493" s="164">
        <f t="shared" si="5786"/>
        <v>0</v>
      </c>
      <c r="AV493" s="160">
        <f t="shared" si="5787"/>
        <v>45901</v>
      </c>
      <c r="AW493" s="160">
        <f t="shared" si="5788"/>
        <v>45930</v>
      </c>
      <c r="AX493" s="164">
        <f t="shared" si="5789"/>
        <v>0</v>
      </c>
      <c r="AY493" s="160">
        <f t="shared" si="5790"/>
        <v>45931</v>
      </c>
      <c r="AZ493" s="160">
        <f t="shared" si="5791"/>
        <v>45961</v>
      </c>
      <c r="BA493" s="164">
        <f t="shared" si="5792"/>
        <v>0</v>
      </c>
      <c r="BB493" s="160">
        <f t="shared" si="5793"/>
        <v>45962</v>
      </c>
      <c r="BC493" s="160">
        <f t="shared" si="5794"/>
        <v>45991</v>
      </c>
      <c r="BD493" s="164">
        <f t="shared" si="5795"/>
        <v>0</v>
      </c>
      <c r="BE493" s="160">
        <f t="shared" si="5796"/>
        <v>45992</v>
      </c>
      <c r="BF493" s="160">
        <f t="shared" si="5797"/>
        <v>46022</v>
      </c>
      <c r="BG493" s="164">
        <f t="shared" si="5798"/>
        <v>0</v>
      </c>
      <c r="BH493" s="160">
        <v>46023</v>
      </c>
      <c r="BI493" s="160">
        <f t="shared" si="5799"/>
        <v>46053</v>
      </c>
      <c r="BJ493" s="164">
        <f t="shared" si="5800"/>
        <v>0</v>
      </c>
      <c r="BK493" s="160">
        <f t="shared" si="5801"/>
        <v>46054</v>
      </c>
      <c r="BL493" s="160">
        <f t="shared" si="5802"/>
        <v>46081</v>
      </c>
      <c r="BM493" s="164">
        <f t="shared" si="5803"/>
        <v>0</v>
      </c>
      <c r="BN493" s="160">
        <f t="shared" si="5804"/>
        <v>46082</v>
      </c>
      <c r="BO493" s="160">
        <f t="shared" si="5805"/>
        <v>46112</v>
      </c>
      <c r="BP493" s="164">
        <f t="shared" si="5806"/>
        <v>0</v>
      </c>
      <c r="BQ493" s="160">
        <f t="shared" si="5807"/>
        <v>46113</v>
      </c>
      <c r="BR493" s="160">
        <f t="shared" si="5808"/>
        <v>46142</v>
      </c>
      <c r="BS493" s="164">
        <f t="shared" si="5809"/>
        <v>0</v>
      </c>
      <c r="BT493" s="160">
        <f t="shared" si="5810"/>
        <v>46143</v>
      </c>
      <c r="BU493" s="160">
        <f t="shared" si="5811"/>
        <v>46173</v>
      </c>
      <c r="BV493" s="164">
        <f t="shared" si="5812"/>
        <v>0</v>
      </c>
      <c r="BW493" s="160">
        <f t="shared" si="5813"/>
        <v>46174</v>
      </c>
      <c r="BX493" s="160">
        <f t="shared" si="5814"/>
        <v>46203</v>
      </c>
      <c r="BY493" s="164">
        <f t="shared" si="5815"/>
        <v>0</v>
      </c>
      <c r="BZ493" s="160">
        <f t="shared" si="5816"/>
        <v>46204</v>
      </c>
      <c r="CA493" s="160">
        <f t="shared" si="5817"/>
        <v>46234</v>
      </c>
      <c r="CB493" s="164">
        <f t="shared" si="5818"/>
        <v>0</v>
      </c>
      <c r="CC493" s="160">
        <f t="shared" si="5819"/>
        <v>46235</v>
      </c>
      <c r="CD493" s="160">
        <f t="shared" si="5820"/>
        <v>46265</v>
      </c>
      <c r="CE493" s="164">
        <f t="shared" si="5821"/>
        <v>0</v>
      </c>
      <c r="CF493" s="160">
        <f t="shared" si="5822"/>
        <v>46266</v>
      </c>
      <c r="CG493" s="160">
        <f t="shared" si="5823"/>
        <v>46295</v>
      </c>
      <c r="CH493" s="164">
        <f t="shared" si="5824"/>
        <v>0</v>
      </c>
      <c r="CI493" s="160">
        <f t="shared" si="5825"/>
        <v>46296</v>
      </c>
      <c r="CJ493" s="160">
        <f t="shared" si="5826"/>
        <v>46326</v>
      </c>
      <c r="CK493" s="164">
        <f t="shared" si="5827"/>
        <v>0</v>
      </c>
      <c r="CL493" s="160">
        <f t="shared" si="5828"/>
        <v>46327</v>
      </c>
      <c r="CM493" s="160">
        <f t="shared" si="5829"/>
        <v>46356</v>
      </c>
      <c r="CN493" s="164">
        <f t="shared" si="5830"/>
        <v>0</v>
      </c>
      <c r="CO493" s="160">
        <f t="shared" si="5831"/>
        <v>46357</v>
      </c>
      <c r="CP493" s="160">
        <f t="shared" si="5832"/>
        <v>46387</v>
      </c>
      <c r="CQ493" s="164">
        <f t="shared" si="5833"/>
        <v>0</v>
      </c>
    </row>
    <row r="494" s="86" customFormat="1" ht="24" customHeight="1" outlineLevel="3" spans="1:95">
      <c r="A494" s="125"/>
      <c r="B494" s="126"/>
      <c r="C494" s="127"/>
      <c r="D494" s="125"/>
      <c r="E494" s="126"/>
      <c r="F494" s="126"/>
      <c r="G494" s="126"/>
      <c r="H494" s="128"/>
      <c r="I494" s="128"/>
      <c r="J494" s="128">
        <f t="shared" si="5367"/>
        <v>0</v>
      </c>
      <c r="K494" s="128">
        <f t="shared" si="5834"/>
        <v>4</v>
      </c>
      <c r="L494" s="153"/>
      <c r="M494" s="154">
        <f>IFERROR(VLOOKUP($L494,'2-2 引出数据_合同数据仓库'!$B$2:$BP$10000,3,FALSE),0)</f>
        <v>0</v>
      </c>
      <c r="N494" s="128"/>
      <c r="O494" s="154">
        <f>IFERROR(VLOOKUP((LEFT(VLOOKUP($L494,'2-2 引出数据_合同数据仓库'!$B$2:$BP$10000,64,FALSE),15)&amp;(RIGHT(VLOOKUP($L494,'2-2 引出数据_合同数据仓库'!$B$2:$BP$10000,64,FALSE),4)+1)),'2-2 引出数据_合同数据仓库'!$B$2:$BP$10000,3,FALSE),0)</f>
        <v>0</v>
      </c>
      <c r="P494" s="128"/>
      <c r="Q494" s="128">
        <f>IFERROR(VLOOKUP($L494,'2-2 引出数据_合同数据仓库'!$B$2:$BP$10000,28,FALSE),0)</f>
        <v>0</v>
      </c>
      <c r="R494" s="128">
        <f>IFERROR(VLOOKUP($L494,'2-2 引出数据_合同数据仓库'!$B$2:$BP$10000,29,FALSE),0)</f>
        <v>0</v>
      </c>
      <c r="S494" s="128">
        <f>IFERROR(VLOOKUP($L494,'2-2 引出数据_合同数据仓库'!$B$2:$BP$10000,4,FALSE),0)</f>
        <v>0</v>
      </c>
      <c r="T494" s="128"/>
      <c r="U494" s="128">
        <f>IFERROR(VLOOKUP($L494,'2-2 引出数据_合同数据仓库'!$B$2:$BP$10000,15,FALSE),0)</f>
        <v>0</v>
      </c>
      <c r="V494" s="128">
        <f t="shared" si="5763"/>
        <v>0</v>
      </c>
      <c r="W494" s="128"/>
      <c r="X494" s="160">
        <v>45658</v>
      </c>
      <c r="Y494" s="160">
        <f t="shared" si="5764"/>
        <v>45688</v>
      </c>
      <c r="Z494" s="164">
        <f t="shared" si="5765"/>
        <v>0</v>
      </c>
      <c r="AA494" s="160">
        <f t="shared" si="5766"/>
        <v>45689</v>
      </c>
      <c r="AB494" s="160">
        <f t="shared" si="5767"/>
        <v>45716</v>
      </c>
      <c r="AC494" s="164">
        <f t="shared" si="5768"/>
        <v>0</v>
      </c>
      <c r="AD494" s="160">
        <f t="shared" si="5769"/>
        <v>45717</v>
      </c>
      <c r="AE494" s="160">
        <f t="shared" si="5770"/>
        <v>45747</v>
      </c>
      <c r="AF494" s="164">
        <f t="shared" si="5771"/>
        <v>0</v>
      </c>
      <c r="AG494" s="160">
        <f t="shared" si="5772"/>
        <v>45748</v>
      </c>
      <c r="AH494" s="160">
        <f t="shared" si="5773"/>
        <v>45777</v>
      </c>
      <c r="AI494" s="164">
        <f t="shared" si="5774"/>
        <v>0</v>
      </c>
      <c r="AJ494" s="160">
        <f t="shared" si="5775"/>
        <v>45778</v>
      </c>
      <c r="AK494" s="160">
        <f t="shared" si="5776"/>
        <v>45808</v>
      </c>
      <c r="AL494" s="164">
        <f t="shared" si="5777"/>
        <v>0</v>
      </c>
      <c r="AM494" s="160">
        <f t="shared" si="5778"/>
        <v>45809</v>
      </c>
      <c r="AN494" s="160">
        <f t="shared" si="5779"/>
        <v>45838</v>
      </c>
      <c r="AO494" s="164">
        <f t="shared" si="5780"/>
        <v>0</v>
      </c>
      <c r="AP494" s="160">
        <f t="shared" si="5781"/>
        <v>45839</v>
      </c>
      <c r="AQ494" s="160">
        <f t="shared" si="5782"/>
        <v>45869</v>
      </c>
      <c r="AR494" s="164">
        <f t="shared" si="5783"/>
        <v>0</v>
      </c>
      <c r="AS494" s="160">
        <f t="shared" si="5784"/>
        <v>45870</v>
      </c>
      <c r="AT494" s="160">
        <f t="shared" si="5785"/>
        <v>45900</v>
      </c>
      <c r="AU494" s="164">
        <f t="shared" si="5786"/>
        <v>0</v>
      </c>
      <c r="AV494" s="160">
        <f t="shared" si="5787"/>
        <v>45901</v>
      </c>
      <c r="AW494" s="160">
        <f t="shared" si="5788"/>
        <v>45930</v>
      </c>
      <c r="AX494" s="164">
        <f t="shared" si="5789"/>
        <v>0</v>
      </c>
      <c r="AY494" s="160">
        <f t="shared" si="5790"/>
        <v>45931</v>
      </c>
      <c r="AZ494" s="160">
        <f t="shared" si="5791"/>
        <v>45961</v>
      </c>
      <c r="BA494" s="164">
        <f t="shared" si="5792"/>
        <v>0</v>
      </c>
      <c r="BB494" s="160">
        <f t="shared" si="5793"/>
        <v>45962</v>
      </c>
      <c r="BC494" s="160">
        <f t="shared" si="5794"/>
        <v>45991</v>
      </c>
      <c r="BD494" s="164">
        <f t="shared" si="5795"/>
        <v>0</v>
      </c>
      <c r="BE494" s="160">
        <f t="shared" si="5796"/>
        <v>45992</v>
      </c>
      <c r="BF494" s="160">
        <f t="shared" si="5797"/>
        <v>46022</v>
      </c>
      <c r="BG494" s="164">
        <f t="shared" si="5798"/>
        <v>0</v>
      </c>
      <c r="BH494" s="160">
        <v>46023</v>
      </c>
      <c r="BI494" s="160">
        <f t="shared" si="5799"/>
        <v>46053</v>
      </c>
      <c r="BJ494" s="164">
        <f t="shared" si="5800"/>
        <v>0</v>
      </c>
      <c r="BK494" s="160">
        <f t="shared" si="5801"/>
        <v>46054</v>
      </c>
      <c r="BL494" s="160">
        <f t="shared" si="5802"/>
        <v>46081</v>
      </c>
      <c r="BM494" s="164">
        <f t="shared" si="5803"/>
        <v>0</v>
      </c>
      <c r="BN494" s="160">
        <f t="shared" si="5804"/>
        <v>46082</v>
      </c>
      <c r="BO494" s="160">
        <f t="shared" si="5805"/>
        <v>46112</v>
      </c>
      <c r="BP494" s="164">
        <f t="shared" si="5806"/>
        <v>0</v>
      </c>
      <c r="BQ494" s="160">
        <f t="shared" si="5807"/>
        <v>46113</v>
      </c>
      <c r="BR494" s="160">
        <f t="shared" si="5808"/>
        <v>46142</v>
      </c>
      <c r="BS494" s="164">
        <f t="shared" si="5809"/>
        <v>0</v>
      </c>
      <c r="BT494" s="160">
        <f t="shared" si="5810"/>
        <v>46143</v>
      </c>
      <c r="BU494" s="160">
        <f t="shared" si="5811"/>
        <v>46173</v>
      </c>
      <c r="BV494" s="164">
        <f t="shared" si="5812"/>
        <v>0</v>
      </c>
      <c r="BW494" s="160">
        <f t="shared" si="5813"/>
        <v>46174</v>
      </c>
      <c r="BX494" s="160">
        <f t="shared" si="5814"/>
        <v>46203</v>
      </c>
      <c r="BY494" s="164">
        <f t="shared" si="5815"/>
        <v>0</v>
      </c>
      <c r="BZ494" s="160">
        <f t="shared" si="5816"/>
        <v>46204</v>
      </c>
      <c r="CA494" s="160">
        <f t="shared" si="5817"/>
        <v>46234</v>
      </c>
      <c r="CB494" s="164">
        <f t="shared" si="5818"/>
        <v>0</v>
      </c>
      <c r="CC494" s="160">
        <f t="shared" si="5819"/>
        <v>46235</v>
      </c>
      <c r="CD494" s="160">
        <f t="shared" si="5820"/>
        <v>46265</v>
      </c>
      <c r="CE494" s="164">
        <f t="shared" si="5821"/>
        <v>0</v>
      </c>
      <c r="CF494" s="160">
        <f t="shared" si="5822"/>
        <v>46266</v>
      </c>
      <c r="CG494" s="160">
        <f t="shared" si="5823"/>
        <v>46295</v>
      </c>
      <c r="CH494" s="164">
        <f t="shared" si="5824"/>
        <v>0</v>
      </c>
      <c r="CI494" s="160">
        <f t="shared" si="5825"/>
        <v>46296</v>
      </c>
      <c r="CJ494" s="160">
        <f t="shared" si="5826"/>
        <v>46326</v>
      </c>
      <c r="CK494" s="164">
        <f t="shared" si="5827"/>
        <v>0</v>
      </c>
      <c r="CL494" s="160">
        <f t="shared" si="5828"/>
        <v>46327</v>
      </c>
      <c r="CM494" s="160">
        <f t="shared" si="5829"/>
        <v>46356</v>
      </c>
      <c r="CN494" s="164">
        <f t="shared" si="5830"/>
        <v>0</v>
      </c>
      <c r="CO494" s="160">
        <f t="shared" si="5831"/>
        <v>46357</v>
      </c>
      <c r="CP494" s="160">
        <f t="shared" si="5832"/>
        <v>46387</v>
      </c>
      <c r="CQ494" s="164">
        <f t="shared" si="5833"/>
        <v>0</v>
      </c>
    </row>
    <row r="495" s="86" customFormat="1" ht="24" customHeight="1" outlineLevel="4" spans="1:95">
      <c r="A495" s="129" t="s">
        <v>2806</v>
      </c>
      <c r="B495" s="130"/>
      <c r="C495" s="130"/>
      <c r="D495" s="130"/>
      <c r="E495" s="130"/>
      <c r="F495" s="130"/>
      <c r="G495" s="131"/>
      <c r="H495" s="132"/>
      <c r="I495" s="132"/>
      <c r="J495" s="132"/>
      <c r="K495" s="132"/>
      <c r="L495" s="155"/>
      <c r="M495" s="155"/>
      <c r="N495" s="132"/>
      <c r="O495" s="132"/>
      <c r="P495" s="132"/>
      <c r="Q495" s="132"/>
      <c r="R495" s="132"/>
      <c r="S495" s="132"/>
      <c r="T495" s="132"/>
      <c r="U495" s="132"/>
      <c r="V495" s="132"/>
      <c r="W495" s="132"/>
      <c r="X495" s="132"/>
      <c r="Y495" s="132"/>
      <c r="Z495" s="132"/>
      <c r="AA495" s="132"/>
      <c r="AB495" s="132"/>
      <c r="AC495" s="132"/>
      <c r="AD495" s="132"/>
      <c r="AE495" s="132"/>
      <c r="AF495" s="132"/>
      <c r="AG495" s="132"/>
      <c r="AH495" s="132"/>
      <c r="AI495" s="132"/>
      <c r="AJ495" s="132"/>
      <c r="AK495" s="132"/>
      <c r="AL495" s="132"/>
      <c r="AM495" s="132"/>
      <c r="AN495" s="132"/>
      <c r="AO495" s="132"/>
      <c r="AP495" s="132"/>
      <c r="AQ495" s="132"/>
      <c r="AR495" s="132"/>
      <c r="AS495" s="132"/>
      <c r="AT495" s="132"/>
      <c r="AU495" s="132"/>
      <c r="AV495" s="132"/>
      <c r="AW495" s="132"/>
      <c r="AX495" s="132"/>
      <c r="AY495" s="132"/>
      <c r="AZ495" s="132"/>
      <c r="BA495" s="132"/>
      <c r="BB495" s="132"/>
      <c r="BC495" s="132"/>
      <c r="BD495" s="132"/>
      <c r="BE495" s="132"/>
      <c r="BF495" s="132"/>
      <c r="BG495" s="132"/>
      <c r="BH495" s="132"/>
      <c r="BI495" s="132"/>
      <c r="BJ495" s="132"/>
      <c r="BK495" s="132"/>
      <c r="BL495" s="132"/>
      <c r="BM495" s="132"/>
      <c r="BN495" s="132"/>
      <c r="BO495" s="132"/>
      <c r="BP495" s="132"/>
      <c r="BQ495" s="132"/>
      <c r="BR495" s="132"/>
      <c r="BS495" s="132"/>
      <c r="BT495" s="132"/>
      <c r="BU495" s="132"/>
      <c r="BV495" s="132"/>
      <c r="BW495" s="132"/>
      <c r="BX495" s="132"/>
      <c r="BY495" s="132"/>
      <c r="BZ495" s="132"/>
      <c r="CA495" s="132"/>
      <c r="CB495" s="132"/>
      <c r="CC495" s="132"/>
      <c r="CD495" s="132"/>
      <c r="CE495" s="132"/>
      <c r="CF495" s="132"/>
      <c r="CG495" s="132"/>
      <c r="CH495" s="132"/>
      <c r="CI495" s="132"/>
      <c r="CJ495" s="132"/>
      <c r="CK495" s="132"/>
      <c r="CL495" s="132"/>
      <c r="CM495" s="132"/>
      <c r="CN495" s="132"/>
      <c r="CO495" s="132"/>
      <c r="CP495" s="132"/>
      <c r="CQ495" s="132"/>
    </row>
    <row r="496" ht="24" customHeight="1" outlineLevel="2" spans="1:95">
      <c r="A496" s="48"/>
      <c r="B496" s="118" t="s">
        <v>784</v>
      </c>
      <c r="C496" s="119" t="s">
        <v>1587</v>
      </c>
      <c r="D496" s="48" t="s">
        <v>1588</v>
      </c>
      <c r="E496" s="118"/>
      <c r="F496" s="118"/>
      <c r="G496" s="118"/>
      <c r="H496" s="120">
        <f>X496+AA496+AD496+AG496+AJ496+AM496+AP496+AS496+AV496+AY496+BB496+BE496</f>
        <v>0</v>
      </c>
      <c r="I496" s="120">
        <f>Y496+AB496+AE496+AH496+AK496+AN496+AQ496+AT496+AW496+AZ496+BC496+BF496</f>
        <v>-44528.8326211111</v>
      </c>
      <c r="J496" s="120">
        <f t="shared" si="5367"/>
        <v>44528.8326211111</v>
      </c>
      <c r="K496" s="120"/>
      <c r="L496" s="151"/>
      <c r="M496" s="151"/>
      <c r="N496" s="120"/>
      <c r="O496" s="120"/>
      <c r="P496" s="120"/>
      <c r="Q496" s="120"/>
      <c r="R496" s="120"/>
      <c r="S496" s="120"/>
      <c r="T496" s="120"/>
      <c r="U496" s="120"/>
      <c r="V496" s="120"/>
      <c r="W496" s="120"/>
      <c r="X496" s="120">
        <f>VLOOKUP($C496,'1 预算编制表单'!$C:$BJ,27,FALSE)</f>
        <v>0</v>
      </c>
      <c r="Y496" s="120">
        <f>X496-Z496</f>
        <v>-3669.04109589041</v>
      </c>
      <c r="Z496" s="120">
        <f>SUM(Z497:Z501)</f>
        <v>3669.04109589041</v>
      </c>
      <c r="AA496" s="120">
        <f>VLOOKUP($C496,'1 预算编制表单'!$C:$BJ,30,FALSE)</f>
        <v>0</v>
      </c>
      <c r="AB496" s="120">
        <f>AA496-AC496</f>
        <v>-3313.97260273973</v>
      </c>
      <c r="AC496" s="120">
        <f>SUM(AC497:AC501)</f>
        <v>3313.97260273973</v>
      </c>
      <c r="AD496" s="120">
        <f>VLOOKUP($C496,'1 预算编制表单'!$C:$BJ,33,FALSE)</f>
        <v>0</v>
      </c>
      <c r="AE496" s="120">
        <f>AD496-AF496</f>
        <v>-3669.04109589041</v>
      </c>
      <c r="AF496" s="120">
        <f>SUM(AF497:AF501)</f>
        <v>3669.04109589041</v>
      </c>
      <c r="AG496" s="120">
        <f>VLOOKUP($C496,'1 预算编制表单'!$C:$BJ,36,FALSE)</f>
        <v>0</v>
      </c>
      <c r="AH496" s="120">
        <f>AG496-AI496</f>
        <v>-3019.63496944766</v>
      </c>
      <c r="AI496" s="120">
        <f>SUM(AI497:AI501)</f>
        <v>3019.63496944766</v>
      </c>
      <c r="AJ496" s="120">
        <f>VLOOKUP($C496,'1 预算编制表单'!$C:$BJ,39,FALSE)</f>
        <v>0</v>
      </c>
      <c r="AK496" s="120">
        <f>AJ496-AL496</f>
        <v>-3904.37317784257</v>
      </c>
      <c r="AL496" s="120">
        <f>SUM(AL497:AL501)</f>
        <v>3904.37317784257</v>
      </c>
      <c r="AM496" s="120">
        <f>VLOOKUP($C496,'1 预算编制表单'!$C:$BJ,42,FALSE)</f>
        <v>0</v>
      </c>
      <c r="AN496" s="120">
        <f>AM496-AO496</f>
        <v>-3778.42565597668</v>
      </c>
      <c r="AO496" s="120">
        <f>SUM(AO497:AO501)</f>
        <v>3778.42565597668</v>
      </c>
      <c r="AP496" s="120">
        <f>VLOOKUP($C496,'1 预算编制表单'!$C:$BJ,45,FALSE)</f>
        <v>0</v>
      </c>
      <c r="AQ496" s="120">
        <f>AP496-AR496</f>
        <v>-3904.37317784257</v>
      </c>
      <c r="AR496" s="120">
        <f>SUM(AR497:AR501)</f>
        <v>3904.37317784257</v>
      </c>
      <c r="AS496" s="120">
        <f>VLOOKUP($C496,'1 预算编制表单'!$C:$BJ,48,FALSE)</f>
        <v>0</v>
      </c>
      <c r="AT496" s="120">
        <f>AS496-AU496</f>
        <v>-3904.37317784257</v>
      </c>
      <c r="AU496" s="120">
        <f>SUM(AU497:AU501)</f>
        <v>3904.37317784257</v>
      </c>
      <c r="AV496" s="120">
        <f>VLOOKUP($C496,'1 预算编制表单'!$C:$BJ,51,FALSE)</f>
        <v>0</v>
      </c>
      <c r="AW496" s="120">
        <f>AV496-AX496</f>
        <v>-3778.42565597668</v>
      </c>
      <c r="AX496" s="120">
        <f>SUM(AX497:AX501)</f>
        <v>3778.42565597668</v>
      </c>
      <c r="AY496" s="120">
        <f>VLOOKUP($C496,'1 预算编制表单'!$C:$BJ,54,FALSE)</f>
        <v>0</v>
      </c>
      <c r="AZ496" s="120">
        <f>AY496-BA496</f>
        <v>-3904.37317784257</v>
      </c>
      <c r="BA496" s="120">
        <f>SUM(BA497:BA501)</f>
        <v>3904.37317784257</v>
      </c>
      <c r="BB496" s="120">
        <f>VLOOKUP($C496,'1 预算编制表单'!$C:$BJ,57,FALSE)</f>
        <v>0</v>
      </c>
      <c r="BC496" s="120">
        <f>BB496-BD496</f>
        <v>-3778.42565597668</v>
      </c>
      <c r="BD496" s="120">
        <f>SUM(BD497:BD501)</f>
        <v>3778.42565597668</v>
      </c>
      <c r="BE496" s="120">
        <f>VLOOKUP($C496,'1 预算编制表单'!$C:$BJ,60,FALSE)</f>
        <v>0</v>
      </c>
      <c r="BF496" s="120">
        <f>BE496-BG496</f>
        <v>-3904.37317784257</v>
      </c>
      <c r="BG496" s="120">
        <f>SUM(BG497:BG501)</f>
        <v>3904.37317784257</v>
      </c>
      <c r="BH496" s="120">
        <f>VLOOKUP($C496,'1 预算编制表单'!$C:$BJ,27,FALSE)</f>
        <v>0</v>
      </c>
      <c r="BI496" s="120">
        <f>BH496-BJ496</f>
        <v>-3904.37317784257</v>
      </c>
      <c r="BJ496" s="120">
        <f>SUM(BJ497:BJ501)</f>
        <v>3904.37317784257</v>
      </c>
      <c r="BK496" s="120">
        <f>VLOOKUP($C496,'1 预算编制表单'!$C:$BJ,30,FALSE)</f>
        <v>0</v>
      </c>
      <c r="BL496" s="120">
        <f>BK496-BM496</f>
        <v>-3526.5306122449</v>
      </c>
      <c r="BM496" s="120">
        <f>SUM(BM497:BM501)</f>
        <v>3526.5306122449</v>
      </c>
      <c r="BN496" s="120">
        <f>VLOOKUP($C496,'1 预算编制表单'!$C:$BJ,33,FALSE)</f>
        <v>0</v>
      </c>
      <c r="BO496" s="120">
        <f>BN496-BP496</f>
        <v>-3904.37317784257</v>
      </c>
      <c r="BP496" s="120">
        <f>SUM(BP497:BP501)</f>
        <v>3904.37317784257</v>
      </c>
      <c r="BQ496" s="120">
        <f>VLOOKUP($C496,'1 预算编制表单'!$C:$BJ,36,FALSE)</f>
        <v>0</v>
      </c>
      <c r="BR496" s="120">
        <f>BQ496-BS496</f>
        <v>0</v>
      </c>
      <c r="BS496" s="120">
        <f>SUM(BS497:BS501)</f>
        <v>0</v>
      </c>
      <c r="BT496" s="120">
        <f>VLOOKUP($C496,'1 预算编制表单'!$C:$BJ,39,FALSE)</f>
        <v>0</v>
      </c>
      <c r="BU496" s="120">
        <f>BT496-BV496</f>
        <v>0</v>
      </c>
      <c r="BV496" s="120">
        <f>SUM(BV497:BV501)</f>
        <v>0</v>
      </c>
      <c r="BW496" s="120">
        <f>VLOOKUP($C496,'1 预算编制表单'!$C:$BJ,42,FALSE)</f>
        <v>0</v>
      </c>
      <c r="BX496" s="120">
        <f>BW496-BY496</f>
        <v>0</v>
      </c>
      <c r="BY496" s="120">
        <f>SUM(BY497:BY501)</f>
        <v>0</v>
      </c>
      <c r="BZ496" s="120">
        <f>VLOOKUP($C496,'1 预算编制表单'!$C:$BJ,45,FALSE)</f>
        <v>0</v>
      </c>
      <c r="CA496" s="120">
        <f>BZ496-CB496</f>
        <v>0</v>
      </c>
      <c r="CB496" s="120">
        <f>SUM(CB497:CB501)</f>
        <v>0</v>
      </c>
      <c r="CC496" s="120">
        <f>VLOOKUP($C496,'1 预算编制表单'!$C:$BJ,48,FALSE)</f>
        <v>0</v>
      </c>
      <c r="CD496" s="120">
        <f>CC496-CE496</f>
        <v>0</v>
      </c>
      <c r="CE496" s="120">
        <f>SUM(CE497:CE501)</f>
        <v>0</v>
      </c>
      <c r="CF496" s="120">
        <f>VLOOKUP($C496,'1 预算编制表单'!$C:$BJ,51,FALSE)</f>
        <v>0</v>
      </c>
      <c r="CG496" s="120">
        <f>CF496-CH496</f>
        <v>0</v>
      </c>
      <c r="CH496" s="120">
        <f>SUM(CH497:CH501)</f>
        <v>0</v>
      </c>
      <c r="CI496" s="120">
        <f>VLOOKUP($C496,'1 预算编制表单'!$C:$BJ,54,FALSE)</f>
        <v>0</v>
      </c>
      <c r="CJ496" s="120">
        <f>CI496-CK496</f>
        <v>0</v>
      </c>
      <c r="CK496" s="120">
        <f>SUM(CK497:CK501)</f>
        <v>0</v>
      </c>
      <c r="CL496" s="120">
        <f>VLOOKUP($C496,'1 预算编制表单'!$C:$BJ,57,FALSE)</f>
        <v>0</v>
      </c>
      <c r="CM496" s="120">
        <f>CL496-CN496</f>
        <v>0</v>
      </c>
      <c r="CN496" s="120">
        <f>SUM(CN497:CN501)</f>
        <v>0</v>
      </c>
      <c r="CO496" s="120">
        <f>VLOOKUP($C496,'1 预算编制表单'!$C:$BJ,60,FALSE)</f>
        <v>0</v>
      </c>
      <c r="CP496" s="120">
        <f>CO496-CQ496</f>
        <v>0</v>
      </c>
      <c r="CQ496" s="120">
        <f>SUM(CQ497:CQ501)</f>
        <v>0</v>
      </c>
    </row>
    <row r="497" s="86" customFormat="1" ht="24" customHeight="1" outlineLevel="3" spans="1:95">
      <c r="A497" s="125"/>
      <c r="B497" s="126"/>
      <c r="C497" s="127"/>
      <c r="D497" s="125"/>
      <c r="E497" s="126"/>
      <c r="F497" s="126"/>
      <c r="G497" s="126"/>
      <c r="H497" s="128"/>
      <c r="I497" s="128"/>
      <c r="J497" s="128">
        <f t="shared" si="5367"/>
        <v>31864.72303207</v>
      </c>
      <c r="K497" s="128">
        <v>1</v>
      </c>
      <c r="L497" s="153" t="s">
        <v>2834</v>
      </c>
      <c r="M497" s="154" t="str">
        <f>IFERROR(VLOOKUP($L497,'2-2 引出数据_合同数据仓库'!$B$2:$BP$10000,3,FALSE),0)</f>
        <v>深圳非住二片区迈瑞项目蛇害防治服务合同评审盖章申请（2025年4月1日-2026年3月31日）</v>
      </c>
      <c r="N497" s="128"/>
      <c r="O497" s="154">
        <f>IFERROR(VLOOKUP((LEFT(VLOOKUP($L497,'2-2 引出数据_合同数据仓库'!$B$2:$BP$10000,64,FALSE),15)&amp;(RIGHT(VLOOKUP($L497,'2-2 引出数据_合同数据仓库'!$B$2:$BP$10000,64,FALSE),4)+1)),'2-2 引出数据_合同数据仓库'!$B$2:$BP$10000,3,FALSE),0)</f>
        <v>0</v>
      </c>
      <c r="P497" s="128"/>
      <c r="Q497" s="128" t="str">
        <f>IFERROR(VLOOKUP($L497,'2-2 引出数据_合同数据仓库'!$B$2:$BP$10000,28,FALSE),0)</f>
        <v>2025-03-31</v>
      </c>
      <c r="R497" s="128" t="str">
        <f>IFERROR(VLOOKUP($L497,'2-2 引出数据_合同数据仓库'!$B$2:$BP$10000,29,FALSE),0)</f>
        <v>2025-04-23</v>
      </c>
      <c r="S497" s="128" t="str">
        <f>IFERROR(VLOOKUP($L497,'2-2 引出数据_合同数据仓库'!$B$2:$BP$10000,4,FALSE),0)</f>
        <v>2026-03-31</v>
      </c>
      <c r="T497" s="128"/>
      <c r="U497" s="128">
        <f>IFERROR(VLOOKUP($L497,'2-2 引出数据_合同数据仓库'!$B$2:$BP$10000,15,FALSE),0)</f>
        <v>43200</v>
      </c>
      <c r="V497" s="128">
        <f t="shared" ref="V497:V500" si="5835">U497/(S497-R497+1)*365</f>
        <v>45970.8454810496</v>
      </c>
      <c r="W497" s="128"/>
      <c r="X497" s="160">
        <v>45658</v>
      </c>
      <c r="Y497" s="160">
        <f t="shared" ref="Y497:Y500" si="5836">X497+30</f>
        <v>45688</v>
      </c>
      <c r="Z497" s="164">
        <f t="shared" ref="Z497:Z500" si="5837">IFERROR(IF(($R497-Y497)&gt;=0,0,IF(($S497-X497)&lt;0,0,IF(AND(($S497-Y497)&gt;0,(X497-$R497)&gt;0),$V497/365*(Y497-X497+1),IF(AND(($S497-Y497)&lt;=0,(X497-$R497)&gt;0),$V497/365*($S497-X497+1),$V497/365*(Y497-$R497+1))))),0)</f>
        <v>0</v>
      </c>
      <c r="AA497" s="160">
        <f t="shared" ref="AA497:AA500" si="5838">Y497+1</f>
        <v>45689</v>
      </c>
      <c r="AB497" s="160">
        <f t="shared" ref="AB497:AB500" si="5839">AA497+27</f>
        <v>45716</v>
      </c>
      <c r="AC497" s="164">
        <f t="shared" ref="AC497:AC500" si="5840">IFERROR(IF(($R497-AB497)&gt;=0,0,IF(($S497-AA497)&lt;0,0,IF(AND(($S497-AB497)&gt;0,(AA497-$R497)&gt;0),$V497/365*(AB497-AA497+1),IF(AND(($S497-AB497)&lt;=0,(AA497-$R497)&gt;0),$V497/365*($S497-AA497+1),$V497/365*(AB497-$R497+1))))),0)</f>
        <v>0</v>
      </c>
      <c r="AD497" s="160">
        <f t="shared" ref="AD497:AD500" si="5841">AB497+1</f>
        <v>45717</v>
      </c>
      <c r="AE497" s="160">
        <f t="shared" ref="AE497:AE500" si="5842">AD497+30</f>
        <v>45747</v>
      </c>
      <c r="AF497" s="164">
        <f t="shared" ref="AF497:AF500" si="5843">IFERROR(IF(($R497-AE497)&gt;=0,0,IF(($S497-AD497)&lt;0,0,IF(AND(($S497-AE497)&gt;0,(AD497-$R497)&gt;0),$V497/365*(AE497-AD497+1),IF(AND(($S497-AE497)&lt;=0,(AD497-$R497)&gt;0),$V497/365*($S497-AD497+1),$V497/365*(AE497-$R497+1))))),0)</f>
        <v>0</v>
      </c>
      <c r="AG497" s="160">
        <f t="shared" ref="AG497:AG500" si="5844">AE497+1</f>
        <v>45748</v>
      </c>
      <c r="AH497" s="160">
        <f t="shared" ref="AH497:AH500" si="5845">AG497+29</f>
        <v>45777</v>
      </c>
      <c r="AI497" s="164">
        <f t="shared" ref="AI497:AI500" si="5846">IFERROR(IF(($R497-AH497)&gt;=0,0,IF(($S497-AG497)&lt;0,0,IF(AND(($S497-AH497)&gt;0,(AG497-$R497)&gt;0),$V497/365*(AH497-AG497+1),IF(AND(($S497-AH497)&lt;=0,(AG497-$R497)&gt;0),$V497/365*($S497-AG497+1),$V497/365*(AH497-$R497+1))))),0)</f>
        <v>1007.58017492711</v>
      </c>
      <c r="AJ497" s="160">
        <f t="shared" ref="AJ497:AJ500" si="5847">AH497+1</f>
        <v>45778</v>
      </c>
      <c r="AK497" s="160">
        <f t="shared" ref="AK497:AK500" si="5848">AJ497+30</f>
        <v>45808</v>
      </c>
      <c r="AL497" s="164">
        <f t="shared" ref="AL497:AL500" si="5849">IFERROR(IF(($R497-AK497)&gt;=0,0,IF(($S497-AJ497)&lt;0,0,IF(AND(($S497-AK497)&gt;0,(AJ497-$R497)&gt;0),$V497/365*(AK497-AJ497+1),IF(AND(($S497-AK497)&lt;=0,(AJ497-$R497)&gt;0),$V497/365*($S497-AJ497+1),$V497/365*(AK497-$R497+1))))),0)</f>
        <v>3904.37317784257</v>
      </c>
      <c r="AM497" s="160">
        <f t="shared" ref="AM497:AM500" si="5850">AK497+1</f>
        <v>45809</v>
      </c>
      <c r="AN497" s="160">
        <f t="shared" ref="AN497:AN500" si="5851">AM497+29</f>
        <v>45838</v>
      </c>
      <c r="AO497" s="164">
        <f t="shared" ref="AO497:AO500" si="5852">IFERROR(IF(($R497-AN497)&gt;=0,0,IF(($S497-AM497)&lt;0,0,IF(AND(($S497-AN497)&gt;0,(AM497-$R497)&gt;0),$V497/365*(AN497-AM497+1),IF(AND(($S497-AN497)&lt;=0,(AM497-$R497)&gt;0),$V497/365*($S497-AM497+1),$V497/365*(AN497-$R497+1))))),0)</f>
        <v>3778.42565597668</v>
      </c>
      <c r="AP497" s="160">
        <f t="shared" ref="AP497:AP500" si="5853">AN497+1</f>
        <v>45839</v>
      </c>
      <c r="AQ497" s="160">
        <f t="shared" ref="AQ497:AQ500" si="5854">AP497+30</f>
        <v>45869</v>
      </c>
      <c r="AR497" s="164">
        <f t="shared" ref="AR497:AR500" si="5855">IFERROR(IF(($R497-AQ497)&gt;=0,0,IF(($S497-AP497)&lt;0,0,IF(AND(($S497-AQ497)&gt;0,(AP497-$R497)&gt;0),$V497/365*(AQ497-AP497+1),IF(AND(($S497-AQ497)&lt;=0,(AP497-$R497)&gt;0),$V497/365*($S497-AP497+1),$V497/365*(AQ497-$R497+1))))),0)</f>
        <v>3904.37317784257</v>
      </c>
      <c r="AS497" s="160">
        <f t="shared" ref="AS497:AS500" si="5856">AQ497+1</f>
        <v>45870</v>
      </c>
      <c r="AT497" s="160">
        <f t="shared" ref="AT497:AT500" si="5857">AS497+30</f>
        <v>45900</v>
      </c>
      <c r="AU497" s="164">
        <f t="shared" ref="AU497:AU500" si="5858">IFERROR(IF(($R497-AT497)&gt;=0,0,IF(($S497-AS497)&lt;0,0,IF(AND(($S497-AT497)&gt;0,(AS497-$R497)&gt;0),$V497/365*(AT497-AS497+1),IF(AND(($S497-AT497)&lt;=0,(AS497-$R497)&gt;0),$V497/365*($S497-AS497+1),$V497/365*(AT497-$R497+1))))),0)</f>
        <v>3904.37317784257</v>
      </c>
      <c r="AV497" s="160">
        <f t="shared" ref="AV497:AV500" si="5859">AT497+1</f>
        <v>45901</v>
      </c>
      <c r="AW497" s="160">
        <f t="shared" ref="AW497:AW500" si="5860">AV497+29</f>
        <v>45930</v>
      </c>
      <c r="AX497" s="164">
        <f t="shared" ref="AX497:AX500" si="5861">IFERROR(IF(($R497-AW497)&gt;=0,0,IF(($S497-AV497)&lt;0,0,IF(AND(($S497-AW497)&gt;0,(AV497-$R497)&gt;0),$V497/365*(AW497-AV497+1),IF(AND(($S497-AW497)&lt;=0,(AV497-$R497)&gt;0),$V497/365*($S497-AV497+1),$V497/365*(AW497-$R497+1))))),0)</f>
        <v>3778.42565597668</v>
      </c>
      <c r="AY497" s="160">
        <f t="shared" ref="AY497:AY500" si="5862">AW497+1</f>
        <v>45931</v>
      </c>
      <c r="AZ497" s="160">
        <f t="shared" ref="AZ497:AZ500" si="5863">AY497+30</f>
        <v>45961</v>
      </c>
      <c r="BA497" s="164">
        <f t="shared" ref="BA497:BA500" si="5864">IFERROR(IF(($R497-AZ497)&gt;=0,0,IF(($S497-AY497)&lt;0,0,IF(AND(($S497-AZ497)&gt;0,(AY497-$R497)&gt;0),$V497/365*(AZ497-AY497+1),IF(AND(($S497-AZ497)&lt;=0,(AY497-$R497)&gt;0),$V497/365*($S497-AY497+1),$V497/365*(AZ497-$R497+1))))),0)</f>
        <v>3904.37317784257</v>
      </c>
      <c r="BB497" s="160">
        <f t="shared" ref="BB497:BB500" si="5865">AZ497+1</f>
        <v>45962</v>
      </c>
      <c r="BC497" s="160">
        <f t="shared" ref="BC497:BC500" si="5866">BB497+29</f>
        <v>45991</v>
      </c>
      <c r="BD497" s="164">
        <f t="shared" ref="BD497:BD500" si="5867">IFERROR(IF(($R497-BC497)&gt;=0,0,IF(($S497-BB497)&lt;0,0,IF(AND(($S497-BC497)&gt;0,(BB497-$R497)&gt;0),$V497/365*(BC497-BB497+1),IF(AND(($S497-BC497)&lt;=0,(BB497-$R497)&gt;0),$V497/365*($S497-BB497+1),$V497/365*(BC497-$R497+1))))),0)</f>
        <v>3778.42565597668</v>
      </c>
      <c r="BE497" s="160">
        <f t="shared" ref="BE497:BE500" si="5868">BC497+1</f>
        <v>45992</v>
      </c>
      <c r="BF497" s="160">
        <f t="shared" ref="BF497:BF500" si="5869">BE497+30</f>
        <v>46022</v>
      </c>
      <c r="BG497" s="164">
        <f t="shared" ref="BG497:BG500" si="5870">IFERROR(IF(($R497-BF497)&gt;=0,0,IF(($S497-BE497)&lt;0,0,IF(AND(($S497-BF497)&gt;0,(BE497-$R497)&gt;0),$V497/365*(BF497-BE497+1),IF(AND(($S497-BF497)&lt;=0,(BE497-$R497)&gt;0),$V497/365*($S497-BE497+1),$V497/365*(BF497-$R497+1))))),0)</f>
        <v>3904.37317784257</v>
      </c>
      <c r="BH497" s="160">
        <v>46023</v>
      </c>
      <c r="BI497" s="160">
        <f t="shared" ref="BI497:BI500" si="5871">BH497+30</f>
        <v>46053</v>
      </c>
      <c r="BJ497" s="164">
        <f t="shared" ref="BJ497:BJ500" si="5872">IFERROR(IF(($R497-BI497)&gt;=0,0,IF(($S497-BH497)&lt;0,0,IF(AND(($S497-BI497)&gt;0,(BH497-$R497)&gt;0),$V497/365*(BI497-BH497+1),IF(AND(($S497-BI497)&lt;=0,(BH497-$R497)&gt;0),$V497/365*($S497-BH497+1),$V497/365*(BI497-$R497+1))))),0)</f>
        <v>3904.37317784257</v>
      </c>
      <c r="BK497" s="160">
        <f t="shared" ref="BK497:BK500" si="5873">BI497+1</f>
        <v>46054</v>
      </c>
      <c r="BL497" s="160">
        <f t="shared" ref="BL497:BL500" si="5874">BK497+27</f>
        <v>46081</v>
      </c>
      <c r="BM497" s="164">
        <f t="shared" ref="BM497:BM500" si="5875">IFERROR(IF(($R497-BL497)&gt;=0,0,IF(($S497-BK497)&lt;0,0,IF(AND(($S497-BL497)&gt;0,(BK497-$R497)&gt;0),$V497/365*(BL497-BK497+1),IF(AND(($S497-BL497)&lt;=0,(BK497-$R497)&gt;0),$V497/365*($S497-BK497+1),$V497/365*(BL497-$R497+1))))),0)</f>
        <v>3526.5306122449</v>
      </c>
      <c r="BN497" s="160">
        <f t="shared" ref="BN497:BN500" si="5876">BL497+1</f>
        <v>46082</v>
      </c>
      <c r="BO497" s="160">
        <f t="shared" ref="BO497:BO500" si="5877">BN497+30</f>
        <v>46112</v>
      </c>
      <c r="BP497" s="164">
        <f t="shared" ref="BP497:BP500" si="5878">IFERROR(IF(($R497-BO497)&gt;=0,0,IF(($S497-BN497)&lt;0,0,IF(AND(($S497-BO497)&gt;0,(BN497-$R497)&gt;0),$V497/365*(BO497-BN497+1),IF(AND(($S497-BO497)&lt;=0,(BN497-$R497)&gt;0),$V497/365*($S497-BN497+1),$V497/365*(BO497-$R497+1))))),0)</f>
        <v>3904.37317784257</v>
      </c>
      <c r="BQ497" s="160">
        <f t="shared" ref="BQ497:BQ500" si="5879">BO497+1</f>
        <v>46113</v>
      </c>
      <c r="BR497" s="160">
        <f t="shared" ref="BR497:BR500" si="5880">BQ497+29</f>
        <v>46142</v>
      </c>
      <c r="BS497" s="164">
        <f t="shared" ref="BS497:BS500" si="5881">IFERROR(IF(($R497-BR497)&gt;=0,0,IF(($S497-BQ497)&lt;0,0,IF(AND(($S497-BR497)&gt;0,(BQ497-$R497)&gt;0),$V497/365*(BR497-BQ497+1),IF(AND(($S497-BR497)&lt;=0,(BQ497-$R497)&gt;0),$V497/365*($S497-BQ497+1),$V497/365*(BR497-$R497+1))))),0)</f>
        <v>0</v>
      </c>
      <c r="BT497" s="160">
        <f t="shared" ref="BT497:BT500" si="5882">BR497+1</f>
        <v>46143</v>
      </c>
      <c r="BU497" s="160">
        <f t="shared" ref="BU497:BU500" si="5883">BT497+30</f>
        <v>46173</v>
      </c>
      <c r="BV497" s="164">
        <f t="shared" ref="BV497:BV500" si="5884">IFERROR(IF(($R497-BU497)&gt;=0,0,IF(($S497-BT497)&lt;0,0,IF(AND(($S497-BU497)&gt;0,(BT497-$R497)&gt;0),$V497/365*(BU497-BT497+1),IF(AND(($S497-BU497)&lt;=0,(BT497-$R497)&gt;0),$V497/365*($S497-BT497+1),$V497/365*(BU497-$R497+1))))),0)</f>
        <v>0</v>
      </c>
      <c r="BW497" s="160">
        <f t="shared" ref="BW497:BW500" si="5885">BU497+1</f>
        <v>46174</v>
      </c>
      <c r="BX497" s="160">
        <f t="shared" ref="BX497:BX500" si="5886">BW497+29</f>
        <v>46203</v>
      </c>
      <c r="BY497" s="164">
        <f t="shared" ref="BY497:BY500" si="5887">IFERROR(IF(($R497-BX497)&gt;=0,0,IF(($S497-BW497)&lt;0,0,IF(AND(($S497-BX497)&gt;0,(BW497-$R497)&gt;0),$V497/365*(BX497-BW497+1),IF(AND(($S497-BX497)&lt;=0,(BW497-$R497)&gt;0),$V497/365*($S497-BW497+1),$V497/365*(BX497-$R497+1))))),0)</f>
        <v>0</v>
      </c>
      <c r="BZ497" s="160">
        <f t="shared" ref="BZ497:BZ500" si="5888">BX497+1</f>
        <v>46204</v>
      </c>
      <c r="CA497" s="160">
        <f t="shared" ref="CA497:CA500" si="5889">BZ497+30</f>
        <v>46234</v>
      </c>
      <c r="CB497" s="164">
        <f t="shared" ref="CB497:CB500" si="5890">IFERROR(IF(($R497-CA497)&gt;=0,0,IF(($S497-BZ497)&lt;0,0,IF(AND(($S497-CA497)&gt;0,(BZ497-$R497)&gt;0),$V497/365*(CA497-BZ497+1),IF(AND(($S497-CA497)&lt;=0,(BZ497-$R497)&gt;0),$V497/365*($S497-BZ497+1),$V497/365*(CA497-$R497+1))))),0)</f>
        <v>0</v>
      </c>
      <c r="CC497" s="160">
        <f t="shared" ref="CC497:CC500" si="5891">CA497+1</f>
        <v>46235</v>
      </c>
      <c r="CD497" s="160">
        <f t="shared" ref="CD497:CD500" si="5892">CC497+30</f>
        <v>46265</v>
      </c>
      <c r="CE497" s="164">
        <f t="shared" ref="CE497:CE500" si="5893">IFERROR(IF(($R497-CD497)&gt;=0,0,IF(($S497-CC497)&lt;0,0,IF(AND(($S497-CD497)&gt;0,(CC497-$R497)&gt;0),$V497/365*(CD497-CC497+1),IF(AND(($S497-CD497)&lt;=0,(CC497-$R497)&gt;0),$V497/365*($S497-CC497+1),$V497/365*(CD497-$R497+1))))),0)</f>
        <v>0</v>
      </c>
      <c r="CF497" s="160">
        <f t="shared" ref="CF497:CF500" si="5894">CD497+1</f>
        <v>46266</v>
      </c>
      <c r="CG497" s="160">
        <f t="shared" ref="CG497:CG500" si="5895">CF497+29</f>
        <v>46295</v>
      </c>
      <c r="CH497" s="164">
        <f t="shared" ref="CH497:CH500" si="5896">IFERROR(IF(($R497-CG497)&gt;=0,0,IF(($S497-CF497)&lt;0,0,IF(AND(($S497-CG497)&gt;0,(CF497-$R497)&gt;0),$V497/365*(CG497-CF497+1),IF(AND(($S497-CG497)&lt;=0,(CF497-$R497)&gt;0),$V497/365*($S497-CF497+1),$V497/365*(CG497-$R497+1))))),0)</f>
        <v>0</v>
      </c>
      <c r="CI497" s="160">
        <f t="shared" ref="CI497:CI500" si="5897">CG497+1</f>
        <v>46296</v>
      </c>
      <c r="CJ497" s="160">
        <f t="shared" ref="CJ497:CJ500" si="5898">CI497+30</f>
        <v>46326</v>
      </c>
      <c r="CK497" s="164">
        <f t="shared" ref="CK497:CK500" si="5899">IFERROR(IF(($R497-CJ497)&gt;=0,0,IF(($S497-CI497)&lt;0,0,IF(AND(($S497-CJ497)&gt;0,(CI497-$R497)&gt;0),$V497/365*(CJ497-CI497+1),IF(AND(($S497-CJ497)&lt;=0,(CI497-$R497)&gt;0),$V497/365*($S497-CI497+1),$V497/365*(CJ497-$R497+1))))),0)</f>
        <v>0</v>
      </c>
      <c r="CL497" s="160">
        <f t="shared" ref="CL497:CL500" si="5900">CJ497+1</f>
        <v>46327</v>
      </c>
      <c r="CM497" s="160">
        <f t="shared" ref="CM497:CM500" si="5901">CL497+29</f>
        <v>46356</v>
      </c>
      <c r="CN497" s="164">
        <f t="shared" ref="CN497:CN500" si="5902">IFERROR(IF(($R497-CM497)&gt;=0,0,IF(($S497-CL497)&lt;0,0,IF(AND(($S497-CM497)&gt;0,(CL497-$R497)&gt;0),$V497/365*(CM497-CL497+1),IF(AND(($S497-CM497)&lt;=0,(CL497-$R497)&gt;0),$V497/365*($S497-CL497+1),$V497/365*(CM497-$R497+1))))),0)</f>
        <v>0</v>
      </c>
      <c r="CO497" s="160">
        <f t="shared" ref="CO497:CO500" si="5903">CM497+1</f>
        <v>46357</v>
      </c>
      <c r="CP497" s="160">
        <f t="shared" ref="CP497:CP500" si="5904">CO497+30</f>
        <v>46387</v>
      </c>
      <c r="CQ497" s="164">
        <f t="shared" ref="CQ497:CQ500" si="5905">IFERROR(IF(($R497-CP497)&gt;=0,0,IF(($S497-CO497)&lt;0,0,IF(AND(($S497-CP497)&gt;0,(CO497-$R497)&gt;0),$V497/365*(CP497-CO497+1),IF(AND(($S497-CP497)&lt;=0,(CO497-$R497)&gt;0),$V497/365*($S497-CO497+1),$V497/365*(CP497-$R497+1))))),0)</f>
        <v>0</v>
      </c>
    </row>
    <row r="498" s="86" customFormat="1" ht="24" customHeight="1" outlineLevel="3" spans="1:95">
      <c r="A498" s="125"/>
      <c r="B498" s="126"/>
      <c r="C498" s="127"/>
      <c r="D498" s="125"/>
      <c r="E498" s="126"/>
      <c r="F498" s="126"/>
      <c r="G498" s="126"/>
      <c r="H498" s="128"/>
      <c r="I498" s="128"/>
      <c r="J498" s="128">
        <f t="shared" si="5367"/>
        <v>12664.1095890411</v>
      </c>
      <c r="K498" s="128">
        <f t="shared" ref="K498:K500" si="5906">K497+1</f>
        <v>2</v>
      </c>
      <c r="L498" s="153" t="s">
        <v>2835</v>
      </c>
      <c r="M498" s="154" t="str">
        <f>IFERROR(VLOOKUP($L498,'2-2 引出数据_合同数据仓库'!$B$2:$BP$10000,3,FALSE),0)</f>
        <v>关于2024年迈瑞光明园区蛇害防治服务外包合同评审及盖章申请</v>
      </c>
      <c r="N498" s="128"/>
      <c r="O498" s="154">
        <f>IFERROR(VLOOKUP((LEFT(VLOOKUP($L498,'2-2 引出数据_合同数据仓库'!$B$2:$BP$10000,64,FALSE),15)&amp;(RIGHT(VLOOKUP($L498,'2-2 引出数据_合同数据仓库'!$B$2:$BP$10000,64,FALSE),4)+1)),'2-2 引出数据_合同数据仓库'!$B$2:$BP$10000,3,FALSE),0)</f>
        <v>0</v>
      </c>
      <c r="P498" s="128"/>
      <c r="Q498" s="128" t="str">
        <f>IFERROR(VLOOKUP($L498,'2-2 引出数据_合同数据仓库'!$B$2:$BP$10000,28,FALSE),0)</f>
        <v>2024-04-01</v>
      </c>
      <c r="R498" s="128" t="str">
        <f>IFERROR(VLOOKUP($L498,'2-2 引出数据_合同数据仓库'!$B$2:$BP$10000,29,FALSE),0)</f>
        <v>2024-04-18</v>
      </c>
      <c r="S498" s="128" t="str">
        <f>IFERROR(VLOOKUP($L498,'2-2 引出数据_合同数据仓库'!$B$2:$BP$10000,4,FALSE),0)</f>
        <v>2025-04-17</v>
      </c>
      <c r="T498" s="128"/>
      <c r="U498" s="128">
        <f>IFERROR(VLOOKUP($L498,'2-2 引出数据_合同数据仓库'!$B$2:$BP$10000,15,FALSE),0)</f>
        <v>43200</v>
      </c>
      <c r="V498" s="128">
        <f t="shared" si="5835"/>
        <v>43200</v>
      </c>
      <c r="W498" s="128"/>
      <c r="X498" s="160">
        <v>45658</v>
      </c>
      <c r="Y498" s="160">
        <f t="shared" si="5836"/>
        <v>45688</v>
      </c>
      <c r="Z498" s="164">
        <f t="shared" si="5837"/>
        <v>3669.04109589041</v>
      </c>
      <c r="AA498" s="160">
        <f t="shared" si="5838"/>
        <v>45689</v>
      </c>
      <c r="AB498" s="160">
        <f t="shared" si="5839"/>
        <v>45716</v>
      </c>
      <c r="AC498" s="164">
        <f t="shared" si="5840"/>
        <v>3313.97260273973</v>
      </c>
      <c r="AD498" s="160">
        <f t="shared" si="5841"/>
        <v>45717</v>
      </c>
      <c r="AE498" s="160">
        <f t="shared" si="5842"/>
        <v>45747</v>
      </c>
      <c r="AF498" s="164">
        <f t="shared" si="5843"/>
        <v>3669.04109589041</v>
      </c>
      <c r="AG498" s="160">
        <f t="shared" si="5844"/>
        <v>45748</v>
      </c>
      <c r="AH498" s="160">
        <f t="shared" si="5845"/>
        <v>45777</v>
      </c>
      <c r="AI498" s="164">
        <f t="shared" si="5846"/>
        <v>2012.05479452055</v>
      </c>
      <c r="AJ498" s="160">
        <f t="shared" si="5847"/>
        <v>45778</v>
      </c>
      <c r="AK498" s="160">
        <f t="shared" si="5848"/>
        <v>45808</v>
      </c>
      <c r="AL498" s="164">
        <f t="shared" si="5849"/>
        <v>0</v>
      </c>
      <c r="AM498" s="160">
        <f t="shared" si="5850"/>
        <v>45809</v>
      </c>
      <c r="AN498" s="160">
        <f t="shared" si="5851"/>
        <v>45838</v>
      </c>
      <c r="AO498" s="164">
        <f t="shared" si="5852"/>
        <v>0</v>
      </c>
      <c r="AP498" s="160">
        <f t="shared" si="5853"/>
        <v>45839</v>
      </c>
      <c r="AQ498" s="160">
        <f t="shared" si="5854"/>
        <v>45869</v>
      </c>
      <c r="AR498" s="164">
        <f t="shared" si="5855"/>
        <v>0</v>
      </c>
      <c r="AS498" s="160">
        <f t="shared" si="5856"/>
        <v>45870</v>
      </c>
      <c r="AT498" s="160">
        <f t="shared" si="5857"/>
        <v>45900</v>
      </c>
      <c r="AU498" s="164">
        <f t="shared" si="5858"/>
        <v>0</v>
      </c>
      <c r="AV498" s="160">
        <f t="shared" si="5859"/>
        <v>45901</v>
      </c>
      <c r="AW498" s="160">
        <f t="shared" si="5860"/>
        <v>45930</v>
      </c>
      <c r="AX498" s="164">
        <f t="shared" si="5861"/>
        <v>0</v>
      </c>
      <c r="AY498" s="160">
        <f t="shared" si="5862"/>
        <v>45931</v>
      </c>
      <c r="AZ498" s="160">
        <f t="shared" si="5863"/>
        <v>45961</v>
      </c>
      <c r="BA498" s="164">
        <f t="shared" si="5864"/>
        <v>0</v>
      </c>
      <c r="BB498" s="160">
        <f t="shared" si="5865"/>
        <v>45962</v>
      </c>
      <c r="BC498" s="160">
        <f t="shared" si="5866"/>
        <v>45991</v>
      </c>
      <c r="BD498" s="164">
        <f t="shared" si="5867"/>
        <v>0</v>
      </c>
      <c r="BE498" s="160">
        <f t="shared" si="5868"/>
        <v>45992</v>
      </c>
      <c r="BF498" s="160">
        <f t="shared" si="5869"/>
        <v>46022</v>
      </c>
      <c r="BG498" s="164">
        <f t="shared" si="5870"/>
        <v>0</v>
      </c>
      <c r="BH498" s="160">
        <v>46023</v>
      </c>
      <c r="BI498" s="160">
        <f t="shared" si="5871"/>
        <v>46053</v>
      </c>
      <c r="BJ498" s="164">
        <f t="shared" si="5872"/>
        <v>0</v>
      </c>
      <c r="BK498" s="160">
        <f t="shared" si="5873"/>
        <v>46054</v>
      </c>
      <c r="BL498" s="160">
        <f t="shared" si="5874"/>
        <v>46081</v>
      </c>
      <c r="BM498" s="164">
        <f t="shared" si="5875"/>
        <v>0</v>
      </c>
      <c r="BN498" s="160">
        <f t="shared" si="5876"/>
        <v>46082</v>
      </c>
      <c r="BO498" s="160">
        <f t="shared" si="5877"/>
        <v>46112</v>
      </c>
      <c r="BP498" s="164">
        <f t="shared" si="5878"/>
        <v>0</v>
      </c>
      <c r="BQ498" s="160">
        <f t="shared" si="5879"/>
        <v>46113</v>
      </c>
      <c r="BR498" s="160">
        <f t="shared" si="5880"/>
        <v>46142</v>
      </c>
      <c r="BS498" s="164">
        <f t="shared" si="5881"/>
        <v>0</v>
      </c>
      <c r="BT498" s="160">
        <f t="shared" si="5882"/>
        <v>46143</v>
      </c>
      <c r="BU498" s="160">
        <f t="shared" si="5883"/>
        <v>46173</v>
      </c>
      <c r="BV498" s="164">
        <f t="shared" si="5884"/>
        <v>0</v>
      </c>
      <c r="BW498" s="160">
        <f t="shared" si="5885"/>
        <v>46174</v>
      </c>
      <c r="BX498" s="160">
        <f t="shared" si="5886"/>
        <v>46203</v>
      </c>
      <c r="BY498" s="164">
        <f t="shared" si="5887"/>
        <v>0</v>
      </c>
      <c r="BZ498" s="160">
        <f t="shared" si="5888"/>
        <v>46204</v>
      </c>
      <c r="CA498" s="160">
        <f t="shared" si="5889"/>
        <v>46234</v>
      </c>
      <c r="CB498" s="164">
        <f t="shared" si="5890"/>
        <v>0</v>
      </c>
      <c r="CC498" s="160">
        <f t="shared" si="5891"/>
        <v>46235</v>
      </c>
      <c r="CD498" s="160">
        <f t="shared" si="5892"/>
        <v>46265</v>
      </c>
      <c r="CE498" s="164">
        <f t="shared" si="5893"/>
        <v>0</v>
      </c>
      <c r="CF498" s="160">
        <f t="shared" si="5894"/>
        <v>46266</v>
      </c>
      <c r="CG498" s="160">
        <f t="shared" si="5895"/>
        <v>46295</v>
      </c>
      <c r="CH498" s="164">
        <f t="shared" si="5896"/>
        <v>0</v>
      </c>
      <c r="CI498" s="160">
        <f t="shared" si="5897"/>
        <v>46296</v>
      </c>
      <c r="CJ498" s="160">
        <f t="shared" si="5898"/>
        <v>46326</v>
      </c>
      <c r="CK498" s="164">
        <f t="shared" si="5899"/>
        <v>0</v>
      </c>
      <c r="CL498" s="160">
        <f t="shared" si="5900"/>
        <v>46327</v>
      </c>
      <c r="CM498" s="160">
        <f t="shared" si="5901"/>
        <v>46356</v>
      </c>
      <c r="CN498" s="164">
        <f t="shared" si="5902"/>
        <v>0</v>
      </c>
      <c r="CO498" s="160">
        <f t="shared" si="5903"/>
        <v>46357</v>
      </c>
      <c r="CP498" s="160">
        <f t="shared" si="5904"/>
        <v>46387</v>
      </c>
      <c r="CQ498" s="164">
        <f t="shared" si="5905"/>
        <v>0</v>
      </c>
    </row>
    <row r="499" s="86" customFormat="1" ht="24" customHeight="1" outlineLevel="3" spans="1:95">
      <c r="A499" s="125"/>
      <c r="B499" s="126"/>
      <c r="C499" s="127"/>
      <c r="D499" s="125"/>
      <c r="E499" s="126"/>
      <c r="F499" s="126"/>
      <c r="G499" s="126"/>
      <c r="H499" s="128"/>
      <c r="I499" s="128"/>
      <c r="J499" s="128">
        <f t="shared" si="5367"/>
        <v>0</v>
      </c>
      <c r="K499" s="128">
        <f t="shared" si="5906"/>
        <v>3</v>
      </c>
      <c r="L499" s="153"/>
      <c r="M499" s="154">
        <f>IFERROR(VLOOKUP($L499,'2-2 引出数据_合同数据仓库'!$B$2:$BP$10000,3,FALSE),0)</f>
        <v>0</v>
      </c>
      <c r="N499" s="128"/>
      <c r="O499" s="154">
        <f>IFERROR(VLOOKUP((LEFT(VLOOKUP($L499,'2-2 引出数据_合同数据仓库'!$B$2:$BP$10000,64,FALSE),15)&amp;(RIGHT(VLOOKUP($L499,'2-2 引出数据_合同数据仓库'!$B$2:$BP$10000,64,FALSE),4)+1)),'2-2 引出数据_合同数据仓库'!$B$2:$BP$10000,3,FALSE),0)</f>
        <v>0</v>
      </c>
      <c r="P499" s="128"/>
      <c r="Q499" s="128">
        <f>IFERROR(VLOOKUP($L499,'2-2 引出数据_合同数据仓库'!$B$2:$BP$10000,28,FALSE),0)</f>
        <v>0</v>
      </c>
      <c r="R499" s="128">
        <f>IFERROR(VLOOKUP($L499,'2-2 引出数据_合同数据仓库'!$B$2:$BP$10000,29,FALSE),0)</f>
        <v>0</v>
      </c>
      <c r="S499" s="128">
        <f>IFERROR(VLOOKUP($L499,'2-2 引出数据_合同数据仓库'!$B$2:$BP$10000,4,FALSE),0)</f>
        <v>0</v>
      </c>
      <c r="T499" s="128"/>
      <c r="U499" s="128">
        <f>IFERROR(VLOOKUP($L499,'2-2 引出数据_合同数据仓库'!$B$2:$BP$10000,15,FALSE),0)</f>
        <v>0</v>
      </c>
      <c r="V499" s="128">
        <f t="shared" si="5835"/>
        <v>0</v>
      </c>
      <c r="W499" s="128"/>
      <c r="X499" s="160">
        <v>45658</v>
      </c>
      <c r="Y499" s="160">
        <f t="shared" si="5836"/>
        <v>45688</v>
      </c>
      <c r="Z499" s="164">
        <f t="shared" si="5837"/>
        <v>0</v>
      </c>
      <c r="AA499" s="160">
        <f t="shared" si="5838"/>
        <v>45689</v>
      </c>
      <c r="AB499" s="160">
        <f t="shared" si="5839"/>
        <v>45716</v>
      </c>
      <c r="AC499" s="164">
        <f t="shared" si="5840"/>
        <v>0</v>
      </c>
      <c r="AD499" s="160">
        <f t="shared" si="5841"/>
        <v>45717</v>
      </c>
      <c r="AE499" s="160">
        <f t="shared" si="5842"/>
        <v>45747</v>
      </c>
      <c r="AF499" s="164">
        <f t="shared" si="5843"/>
        <v>0</v>
      </c>
      <c r="AG499" s="160">
        <f t="shared" si="5844"/>
        <v>45748</v>
      </c>
      <c r="AH499" s="160">
        <f t="shared" si="5845"/>
        <v>45777</v>
      </c>
      <c r="AI499" s="164">
        <f t="shared" si="5846"/>
        <v>0</v>
      </c>
      <c r="AJ499" s="160">
        <f t="shared" si="5847"/>
        <v>45778</v>
      </c>
      <c r="AK499" s="160">
        <f t="shared" si="5848"/>
        <v>45808</v>
      </c>
      <c r="AL499" s="164">
        <f t="shared" si="5849"/>
        <v>0</v>
      </c>
      <c r="AM499" s="160">
        <f t="shared" si="5850"/>
        <v>45809</v>
      </c>
      <c r="AN499" s="160">
        <f t="shared" si="5851"/>
        <v>45838</v>
      </c>
      <c r="AO499" s="164">
        <f t="shared" si="5852"/>
        <v>0</v>
      </c>
      <c r="AP499" s="160">
        <f t="shared" si="5853"/>
        <v>45839</v>
      </c>
      <c r="AQ499" s="160">
        <f t="shared" si="5854"/>
        <v>45869</v>
      </c>
      <c r="AR499" s="164">
        <f t="shared" si="5855"/>
        <v>0</v>
      </c>
      <c r="AS499" s="160">
        <f t="shared" si="5856"/>
        <v>45870</v>
      </c>
      <c r="AT499" s="160">
        <f t="shared" si="5857"/>
        <v>45900</v>
      </c>
      <c r="AU499" s="164">
        <f t="shared" si="5858"/>
        <v>0</v>
      </c>
      <c r="AV499" s="160">
        <f t="shared" si="5859"/>
        <v>45901</v>
      </c>
      <c r="AW499" s="160">
        <f t="shared" si="5860"/>
        <v>45930</v>
      </c>
      <c r="AX499" s="164">
        <f t="shared" si="5861"/>
        <v>0</v>
      </c>
      <c r="AY499" s="160">
        <f t="shared" si="5862"/>
        <v>45931</v>
      </c>
      <c r="AZ499" s="160">
        <f t="shared" si="5863"/>
        <v>45961</v>
      </c>
      <c r="BA499" s="164">
        <f t="shared" si="5864"/>
        <v>0</v>
      </c>
      <c r="BB499" s="160">
        <f t="shared" si="5865"/>
        <v>45962</v>
      </c>
      <c r="BC499" s="160">
        <f t="shared" si="5866"/>
        <v>45991</v>
      </c>
      <c r="BD499" s="164">
        <f t="shared" si="5867"/>
        <v>0</v>
      </c>
      <c r="BE499" s="160">
        <f t="shared" si="5868"/>
        <v>45992</v>
      </c>
      <c r="BF499" s="160">
        <f t="shared" si="5869"/>
        <v>46022</v>
      </c>
      <c r="BG499" s="164">
        <f t="shared" si="5870"/>
        <v>0</v>
      </c>
      <c r="BH499" s="160">
        <v>46023</v>
      </c>
      <c r="BI499" s="160">
        <f t="shared" si="5871"/>
        <v>46053</v>
      </c>
      <c r="BJ499" s="164">
        <f t="shared" si="5872"/>
        <v>0</v>
      </c>
      <c r="BK499" s="160">
        <f t="shared" si="5873"/>
        <v>46054</v>
      </c>
      <c r="BL499" s="160">
        <f t="shared" si="5874"/>
        <v>46081</v>
      </c>
      <c r="BM499" s="164">
        <f t="shared" si="5875"/>
        <v>0</v>
      </c>
      <c r="BN499" s="160">
        <f t="shared" si="5876"/>
        <v>46082</v>
      </c>
      <c r="BO499" s="160">
        <f t="shared" si="5877"/>
        <v>46112</v>
      </c>
      <c r="BP499" s="164">
        <f t="shared" si="5878"/>
        <v>0</v>
      </c>
      <c r="BQ499" s="160">
        <f t="shared" si="5879"/>
        <v>46113</v>
      </c>
      <c r="BR499" s="160">
        <f t="shared" si="5880"/>
        <v>46142</v>
      </c>
      <c r="BS499" s="164">
        <f t="shared" si="5881"/>
        <v>0</v>
      </c>
      <c r="BT499" s="160">
        <f t="shared" si="5882"/>
        <v>46143</v>
      </c>
      <c r="BU499" s="160">
        <f t="shared" si="5883"/>
        <v>46173</v>
      </c>
      <c r="BV499" s="164">
        <f t="shared" si="5884"/>
        <v>0</v>
      </c>
      <c r="BW499" s="160">
        <f t="shared" si="5885"/>
        <v>46174</v>
      </c>
      <c r="BX499" s="160">
        <f t="shared" si="5886"/>
        <v>46203</v>
      </c>
      <c r="BY499" s="164">
        <f t="shared" si="5887"/>
        <v>0</v>
      </c>
      <c r="BZ499" s="160">
        <f t="shared" si="5888"/>
        <v>46204</v>
      </c>
      <c r="CA499" s="160">
        <f t="shared" si="5889"/>
        <v>46234</v>
      </c>
      <c r="CB499" s="164">
        <f t="shared" si="5890"/>
        <v>0</v>
      </c>
      <c r="CC499" s="160">
        <f t="shared" si="5891"/>
        <v>46235</v>
      </c>
      <c r="CD499" s="160">
        <f t="shared" si="5892"/>
        <v>46265</v>
      </c>
      <c r="CE499" s="164">
        <f t="shared" si="5893"/>
        <v>0</v>
      </c>
      <c r="CF499" s="160">
        <f t="shared" si="5894"/>
        <v>46266</v>
      </c>
      <c r="CG499" s="160">
        <f t="shared" si="5895"/>
        <v>46295</v>
      </c>
      <c r="CH499" s="164">
        <f t="shared" si="5896"/>
        <v>0</v>
      </c>
      <c r="CI499" s="160">
        <f t="shared" si="5897"/>
        <v>46296</v>
      </c>
      <c r="CJ499" s="160">
        <f t="shared" si="5898"/>
        <v>46326</v>
      </c>
      <c r="CK499" s="164">
        <f t="shared" si="5899"/>
        <v>0</v>
      </c>
      <c r="CL499" s="160">
        <f t="shared" si="5900"/>
        <v>46327</v>
      </c>
      <c r="CM499" s="160">
        <f t="shared" si="5901"/>
        <v>46356</v>
      </c>
      <c r="CN499" s="164">
        <f t="shared" si="5902"/>
        <v>0</v>
      </c>
      <c r="CO499" s="160">
        <f t="shared" si="5903"/>
        <v>46357</v>
      </c>
      <c r="CP499" s="160">
        <f t="shared" si="5904"/>
        <v>46387</v>
      </c>
      <c r="CQ499" s="164">
        <f t="shared" si="5905"/>
        <v>0</v>
      </c>
    </row>
    <row r="500" s="86" customFormat="1" ht="24" customHeight="1" outlineLevel="3" spans="1:95">
      <c r="A500" s="125"/>
      <c r="B500" s="126"/>
      <c r="C500" s="127"/>
      <c r="D500" s="125"/>
      <c r="E500" s="126"/>
      <c r="F500" s="126"/>
      <c r="G500" s="126"/>
      <c r="H500" s="128"/>
      <c r="I500" s="128"/>
      <c r="J500" s="128">
        <f t="shared" si="5367"/>
        <v>0</v>
      </c>
      <c r="K500" s="128">
        <f t="shared" si="5906"/>
        <v>4</v>
      </c>
      <c r="L500" s="153"/>
      <c r="M500" s="154">
        <f>IFERROR(VLOOKUP($L500,'2-2 引出数据_合同数据仓库'!$B$2:$BP$10000,3,FALSE),0)</f>
        <v>0</v>
      </c>
      <c r="N500" s="128"/>
      <c r="O500" s="154">
        <f>IFERROR(VLOOKUP((LEFT(VLOOKUP($L500,'2-2 引出数据_合同数据仓库'!$B$2:$BP$10000,64,FALSE),15)&amp;(RIGHT(VLOOKUP($L500,'2-2 引出数据_合同数据仓库'!$B$2:$BP$10000,64,FALSE),4)+1)),'2-2 引出数据_合同数据仓库'!$B$2:$BP$10000,3,FALSE),0)</f>
        <v>0</v>
      </c>
      <c r="P500" s="128"/>
      <c r="Q500" s="128">
        <f>IFERROR(VLOOKUP($L500,'2-2 引出数据_合同数据仓库'!$B$2:$BP$10000,28,FALSE),0)</f>
        <v>0</v>
      </c>
      <c r="R500" s="128">
        <f>IFERROR(VLOOKUP($L500,'2-2 引出数据_合同数据仓库'!$B$2:$BP$10000,29,FALSE),0)</f>
        <v>0</v>
      </c>
      <c r="S500" s="128">
        <f>IFERROR(VLOOKUP($L500,'2-2 引出数据_合同数据仓库'!$B$2:$BP$10000,4,FALSE),0)</f>
        <v>0</v>
      </c>
      <c r="T500" s="128"/>
      <c r="U500" s="128">
        <f>IFERROR(VLOOKUP($L500,'2-2 引出数据_合同数据仓库'!$B$2:$BP$10000,15,FALSE),0)</f>
        <v>0</v>
      </c>
      <c r="V500" s="128">
        <f t="shared" si="5835"/>
        <v>0</v>
      </c>
      <c r="W500" s="128"/>
      <c r="X500" s="160">
        <v>45658</v>
      </c>
      <c r="Y500" s="160">
        <f t="shared" si="5836"/>
        <v>45688</v>
      </c>
      <c r="Z500" s="164">
        <f t="shared" si="5837"/>
        <v>0</v>
      </c>
      <c r="AA500" s="160">
        <f t="shared" si="5838"/>
        <v>45689</v>
      </c>
      <c r="AB500" s="160">
        <f t="shared" si="5839"/>
        <v>45716</v>
      </c>
      <c r="AC500" s="164">
        <f t="shared" si="5840"/>
        <v>0</v>
      </c>
      <c r="AD500" s="160">
        <f t="shared" si="5841"/>
        <v>45717</v>
      </c>
      <c r="AE500" s="160">
        <f t="shared" si="5842"/>
        <v>45747</v>
      </c>
      <c r="AF500" s="164">
        <f t="shared" si="5843"/>
        <v>0</v>
      </c>
      <c r="AG500" s="160">
        <f t="shared" si="5844"/>
        <v>45748</v>
      </c>
      <c r="AH500" s="160">
        <f t="shared" si="5845"/>
        <v>45777</v>
      </c>
      <c r="AI500" s="164">
        <f t="shared" si="5846"/>
        <v>0</v>
      </c>
      <c r="AJ500" s="160">
        <f t="shared" si="5847"/>
        <v>45778</v>
      </c>
      <c r="AK500" s="160">
        <f t="shared" si="5848"/>
        <v>45808</v>
      </c>
      <c r="AL500" s="164">
        <f t="shared" si="5849"/>
        <v>0</v>
      </c>
      <c r="AM500" s="160">
        <f t="shared" si="5850"/>
        <v>45809</v>
      </c>
      <c r="AN500" s="160">
        <f t="shared" si="5851"/>
        <v>45838</v>
      </c>
      <c r="AO500" s="164">
        <f t="shared" si="5852"/>
        <v>0</v>
      </c>
      <c r="AP500" s="160">
        <f t="shared" si="5853"/>
        <v>45839</v>
      </c>
      <c r="AQ500" s="160">
        <f t="shared" si="5854"/>
        <v>45869</v>
      </c>
      <c r="AR500" s="164">
        <f t="shared" si="5855"/>
        <v>0</v>
      </c>
      <c r="AS500" s="160">
        <f t="shared" si="5856"/>
        <v>45870</v>
      </c>
      <c r="AT500" s="160">
        <f t="shared" si="5857"/>
        <v>45900</v>
      </c>
      <c r="AU500" s="164">
        <f t="shared" si="5858"/>
        <v>0</v>
      </c>
      <c r="AV500" s="160">
        <f t="shared" si="5859"/>
        <v>45901</v>
      </c>
      <c r="AW500" s="160">
        <f t="shared" si="5860"/>
        <v>45930</v>
      </c>
      <c r="AX500" s="164">
        <f t="shared" si="5861"/>
        <v>0</v>
      </c>
      <c r="AY500" s="160">
        <f t="shared" si="5862"/>
        <v>45931</v>
      </c>
      <c r="AZ500" s="160">
        <f t="shared" si="5863"/>
        <v>45961</v>
      </c>
      <c r="BA500" s="164">
        <f t="shared" si="5864"/>
        <v>0</v>
      </c>
      <c r="BB500" s="160">
        <f t="shared" si="5865"/>
        <v>45962</v>
      </c>
      <c r="BC500" s="160">
        <f t="shared" si="5866"/>
        <v>45991</v>
      </c>
      <c r="BD500" s="164">
        <f t="shared" si="5867"/>
        <v>0</v>
      </c>
      <c r="BE500" s="160">
        <f t="shared" si="5868"/>
        <v>45992</v>
      </c>
      <c r="BF500" s="160">
        <f t="shared" si="5869"/>
        <v>46022</v>
      </c>
      <c r="BG500" s="164">
        <f t="shared" si="5870"/>
        <v>0</v>
      </c>
      <c r="BH500" s="160">
        <v>46023</v>
      </c>
      <c r="BI500" s="160">
        <f t="shared" si="5871"/>
        <v>46053</v>
      </c>
      <c r="BJ500" s="164">
        <f t="shared" si="5872"/>
        <v>0</v>
      </c>
      <c r="BK500" s="160">
        <f t="shared" si="5873"/>
        <v>46054</v>
      </c>
      <c r="BL500" s="160">
        <f t="shared" si="5874"/>
        <v>46081</v>
      </c>
      <c r="BM500" s="164">
        <f t="shared" si="5875"/>
        <v>0</v>
      </c>
      <c r="BN500" s="160">
        <f t="shared" si="5876"/>
        <v>46082</v>
      </c>
      <c r="BO500" s="160">
        <f t="shared" si="5877"/>
        <v>46112</v>
      </c>
      <c r="BP500" s="164">
        <f t="shared" si="5878"/>
        <v>0</v>
      </c>
      <c r="BQ500" s="160">
        <f t="shared" si="5879"/>
        <v>46113</v>
      </c>
      <c r="BR500" s="160">
        <f t="shared" si="5880"/>
        <v>46142</v>
      </c>
      <c r="BS500" s="164">
        <f t="shared" si="5881"/>
        <v>0</v>
      </c>
      <c r="BT500" s="160">
        <f t="shared" si="5882"/>
        <v>46143</v>
      </c>
      <c r="BU500" s="160">
        <f t="shared" si="5883"/>
        <v>46173</v>
      </c>
      <c r="BV500" s="164">
        <f t="shared" si="5884"/>
        <v>0</v>
      </c>
      <c r="BW500" s="160">
        <f t="shared" si="5885"/>
        <v>46174</v>
      </c>
      <c r="BX500" s="160">
        <f t="shared" si="5886"/>
        <v>46203</v>
      </c>
      <c r="BY500" s="164">
        <f t="shared" si="5887"/>
        <v>0</v>
      </c>
      <c r="BZ500" s="160">
        <f t="shared" si="5888"/>
        <v>46204</v>
      </c>
      <c r="CA500" s="160">
        <f t="shared" si="5889"/>
        <v>46234</v>
      </c>
      <c r="CB500" s="164">
        <f t="shared" si="5890"/>
        <v>0</v>
      </c>
      <c r="CC500" s="160">
        <f t="shared" si="5891"/>
        <v>46235</v>
      </c>
      <c r="CD500" s="160">
        <f t="shared" si="5892"/>
        <v>46265</v>
      </c>
      <c r="CE500" s="164">
        <f t="shared" si="5893"/>
        <v>0</v>
      </c>
      <c r="CF500" s="160">
        <f t="shared" si="5894"/>
        <v>46266</v>
      </c>
      <c r="CG500" s="160">
        <f t="shared" si="5895"/>
        <v>46295</v>
      </c>
      <c r="CH500" s="164">
        <f t="shared" si="5896"/>
        <v>0</v>
      </c>
      <c r="CI500" s="160">
        <f t="shared" si="5897"/>
        <v>46296</v>
      </c>
      <c r="CJ500" s="160">
        <f t="shared" si="5898"/>
        <v>46326</v>
      </c>
      <c r="CK500" s="164">
        <f t="shared" si="5899"/>
        <v>0</v>
      </c>
      <c r="CL500" s="160">
        <f t="shared" si="5900"/>
        <v>46327</v>
      </c>
      <c r="CM500" s="160">
        <f t="shared" si="5901"/>
        <v>46356</v>
      </c>
      <c r="CN500" s="164">
        <f t="shared" si="5902"/>
        <v>0</v>
      </c>
      <c r="CO500" s="160">
        <f t="shared" si="5903"/>
        <v>46357</v>
      </c>
      <c r="CP500" s="160">
        <f t="shared" si="5904"/>
        <v>46387</v>
      </c>
      <c r="CQ500" s="164">
        <f t="shared" si="5905"/>
        <v>0</v>
      </c>
    </row>
    <row r="501" s="86" customFormat="1" ht="24" customHeight="1" outlineLevel="4" spans="1:95">
      <c r="A501" s="129" t="s">
        <v>2806</v>
      </c>
      <c r="B501" s="130"/>
      <c r="C501" s="130"/>
      <c r="D501" s="130"/>
      <c r="E501" s="130"/>
      <c r="F501" s="130"/>
      <c r="G501" s="131"/>
      <c r="H501" s="132"/>
      <c r="I501" s="132"/>
      <c r="J501" s="132"/>
      <c r="K501" s="132"/>
      <c r="L501" s="155"/>
      <c r="M501" s="155"/>
      <c r="N501" s="132"/>
      <c r="O501" s="132"/>
      <c r="P501" s="132"/>
      <c r="Q501" s="132"/>
      <c r="R501" s="132"/>
      <c r="S501" s="132"/>
      <c r="T501" s="132"/>
      <c r="U501" s="132"/>
      <c r="V501" s="132"/>
      <c r="W501" s="132"/>
      <c r="X501" s="132"/>
      <c r="Y501" s="132"/>
      <c r="Z501" s="132"/>
      <c r="AA501" s="132"/>
      <c r="AB501" s="132"/>
      <c r="AC501" s="132"/>
      <c r="AD501" s="132"/>
      <c r="AE501" s="132"/>
      <c r="AF501" s="132"/>
      <c r="AG501" s="132"/>
      <c r="AH501" s="132"/>
      <c r="AI501" s="132"/>
      <c r="AJ501" s="132"/>
      <c r="AK501" s="132"/>
      <c r="AL501" s="132"/>
      <c r="AM501" s="132"/>
      <c r="AN501" s="132"/>
      <c r="AO501" s="132"/>
      <c r="AP501" s="132"/>
      <c r="AQ501" s="132"/>
      <c r="AR501" s="132"/>
      <c r="AS501" s="132"/>
      <c r="AT501" s="132"/>
      <c r="AU501" s="132"/>
      <c r="AV501" s="132"/>
      <c r="AW501" s="132"/>
      <c r="AX501" s="132"/>
      <c r="AY501" s="132"/>
      <c r="AZ501" s="132"/>
      <c r="BA501" s="132"/>
      <c r="BB501" s="132"/>
      <c r="BC501" s="132"/>
      <c r="BD501" s="132"/>
      <c r="BE501" s="132"/>
      <c r="BF501" s="132"/>
      <c r="BG501" s="132"/>
      <c r="BH501" s="132"/>
      <c r="BI501" s="132"/>
      <c r="BJ501" s="132"/>
      <c r="BK501" s="132"/>
      <c r="BL501" s="132"/>
      <c r="BM501" s="132"/>
      <c r="BN501" s="132"/>
      <c r="BO501" s="132"/>
      <c r="BP501" s="132"/>
      <c r="BQ501" s="132"/>
      <c r="BR501" s="132"/>
      <c r="BS501" s="132"/>
      <c r="BT501" s="132"/>
      <c r="BU501" s="132"/>
      <c r="BV501" s="132"/>
      <c r="BW501" s="132"/>
      <c r="BX501" s="132"/>
      <c r="BY501" s="132"/>
      <c r="BZ501" s="132"/>
      <c r="CA501" s="132"/>
      <c r="CB501" s="132"/>
      <c r="CC501" s="132"/>
      <c r="CD501" s="132"/>
      <c r="CE501" s="132"/>
      <c r="CF501" s="132"/>
      <c r="CG501" s="132"/>
      <c r="CH501" s="132"/>
      <c r="CI501" s="132"/>
      <c r="CJ501" s="132"/>
      <c r="CK501" s="132"/>
      <c r="CL501" s="132"/>
      <c r="CM501" s="132"/>
      <c r="CN501" s="132"/>
      <c r="CO501" s="132"/>
      <c r="CP501" s="132"/>
      <c r="CQ501" s="132"/>
    </row>
    <row r="502" ht="24" customHeight="1" outlineLevel="2" spans="1:95">
      <c r="A502" s="48"/>
      <c r="B502" s="118" t="s">
        <v>784</v>
      </c>
      <c r="C502" s="119" t="s">
        <v>1607</v>
      </c>
      <c r="D502" s="48" t="s">
        <v>1608</v>
      </c>
      <c r="E502" s="118" t="s">
        <v>1609</v>
      </c>
      <c r="F502" s="118" t="s">
        <v>1610</v>
      </c>
      <c r="G502" s="118" t="s">
        <v>928</v>
      </c>
      <c r="H502" s="120">
        <f>X502+AA502+AD502+AG502+AJ502+AM502+AP502+AS502+AV502+AY502+BB502+BE502</f>
        <v>0</v>
      </c>
      <c r="I502" s="120">
        <f>Y502+AB502+AE502+AH502+AK502+AN502+AQ502+AT502+AW502+AZ502+BC502+BF502</f>
        <v>-14627.632339756</v>
      </c>
      <c r="J502" s="120">
        <f t="shared" si="5367"/>
        <v>14627.632339756</v>
      </c>
      <c r="K502" s="120"/>
      <c r="L502" s="151"/>
      <c r="M502" s="151"/>
      <c r="N502" s="120"/>
      <c r="O502" s="120"/>
      <c r="P502" s="120"/>
      <c r="Q502" s="120"/>
      <c r="R502" s="120"/>
      <c r="S502" s="120"/>
      <c r="T502" s="120"/>
      <c r="U502" s="120"/>
      <c r="V502" s="120"/>
      <c r="W502" s="120"/>
      <c r="X502" s="120">
        <f>VLOOKUP($C502,'1 预算编制表单'!$C:$BJ,27,FALSE)</f>
        <v>0</v>
      </c>
      <c r="Y502" s="120">
        <f>X502-Z502</f>
        <v>-2530.51674929134</v>
      </c>
      <c r="Z502" s="120">
        <f>SUM(Z503:Z507)</f>
        <v>2530.51674929134</v>
      </c>
      <c r="AA502" s="120">
        <f>VLOOKUP($C502,'1 预算编制表单'!$C:$BJ,30,FALSE)</f>
        <v>0</v>
      </c>
      <c r="AB502" s="120">
        <f>AA502-AC502</f>
        <v>-2285.62803161799</v>
      </c>
      <c r="AC502" s="120">
        <f>SUM(AC503:AC507)</f>
        <v>2285.62803161799</v>
      </c>
      <c r="AD502" s="120">
        <f>VLOOKUP($C502,'1 预算编制表单'!$C:$BJ,33,FALSE)</f>
        <v>0</v>
      </c>
      <c r="AE502" s="120">
        <f>AD502-AF502</f>
        <v>-2530.51674929134</v>
      </c>
      <c r="AF502" s="120">
        <f>SUM(AF503:AF507)</f>
        <v>2530.51674929134</v>
      </c>
      <c r="AG502" s="120">
        <f>VLOOKUP($C502,'1 预算编制表单'!$C:$BJ,36,FALSE)</f>
        <v>0</v>
      </c>
      <c r="AH502" s="120">
        <f>AG502-AI502</f>
        <v>-2448.88717673356</v>
      </c>
      <c r="AI502" s="120">
        <f>SUM(AI503:AI507)</f>
        <v>2448.88717673356</v>
      </c>
      <c r="AJ502" s="120">
        <f>VLOOKUP($C502,'1 预算编制表单'!$C:$BJ,39,FALSE)</f>
        <v>0</v>
      </c>
      <c r="AK502" s="120">
        <f>AJ502-AL502</f>
        <v>-1983.9523657297</v>
      </c>
      <c r="AL502" s="120">
        <f>SUM(AL503:AL507)</f>
        <v>1983.9523657297</v>
      </c>
      <c r="AM502" s="120">
        <f>VLOOKUP($C502,'1 预算编制表单'!$C:$BJ,42,FALSE)</f>
        <v>0</v>
      </c>
      <c r="AN502" s="120">
        <f>AM502-AO502</f>
        <v>-399.270738377393</v>
      </c>
      <c r="AO502" s="120">
        <f>SUM(AO503:AO507)</f>
        <v>399.270738377393</v>
      </c>
      <c r="AP502" s="120">
        <f>VLOOKUP($C502,'1 预算编制表单'!$C:$BJ,45,FALSE)</f>
        <v>0</v>
      </c>
      <c r="AQ502" s="120">
        <f>AP502-AR502</f>
        <v>-412.579762989973</v>
      </c>
      <c r="AR502" s="120">
        <f>SUM(AR503:AR507)</f>
        <v>412.579762989973</v>
      </c>
      <c r="AS502" s="120">
        <f>VLOOKUP($C502,'1 预算编制表单'!$C:$BJ,48,FALSE)</f>
        <v>0</v>
      </c>
      <c r="AT502" s="120">
        <f>AS502-AU502</f>
        <v>-412.579762989973</v>
      </c>
      <c r="AU502" s="120">
        <f>SUM(AU503:AU507)</f>
        <v>412.579762989973</v>
      </c>
      <c r="AV502" s="120">
        <f>VLOOKUP($C502,'1 预算编制表单'!$C:$BJ,51,FALSE)</f>
        <v>0</v>
      </c>
      <c r="AW502" s="120">
        <f>AV502-AX502</f>
        <v>-399.270738377393</v>
      </c>
      <c r="AX502" s="120">
        <f>SUM(AX503:AX507)</f>
        <v>399.270738377393</v>
      </c>
      <c r="AY502" s="120">
        <f>VLOOKUP($C502,'1 预算编制表单'!$C:$BJ,54,FALSE)</f>
        <v>0</v>
      </c>
      <c r="AZ502" s="120">
        <f>AY502-BA502</f>
        <v>-412.579762989973</v>
      </c>
      <c r="BA502" s="120">
        <f>SUM(BA503:BA507)</f>
        <v>412.579762989973</v>
      </c>
      <c r="BB502" s="120">
        <f>VLOOKUP($C502,'1 预算编制表单'!$C:$BJ,57,FALSE)</f>
        <v>0</v>
      </c>
      <c r="BC502" s="120">
        <f>BB502-BD502</f>
        <v>-399.270738377393</v>
      </c>
      <c r="BD502" s="120">
        <f>SUM(BD503:BD507)</f>
        <v>399.270738377393</v>
      </c>
      <c r="BE502" s="120">
        <f>VLOOKUP($C502,'1 预算编制表单'!$C:$BJ,60,FALSE)</f>
        <v>0</v>
      </c>
      <c r="BF502" s="120">
        <f>BE502-BG502</f>
        <v>-412.579762989973</v>
      </c>
      <c r="BG502" s="120">
        <f>SUM(BG503:BG507)</f>
        <v>412.579762989973</v>
      </c>
      <c r="BH502" s="120">
        <f>VLOOKUP($C502,'1 预算编制表单'!$C:$BJ,27,FALSE)</f>
        <v>0</v>
      </c>
      <c r="BI502" s="120">
        <f>BH502-BJ502</f>
        <v>-412.579762989973</v>
      </c>
      <c r="BJ502" s="120">
        <f>SUM(BJ503:BJ507)</f>
        <v>412.579762989973</v>
      </c>
      <c r="BK502" s="120">
        <f>VLOOKUP($C502,'1 预算编制表单'!$C:$BJ,30,FALSE)</f>
        <v>0</v>
      </c>
      <c r="BL502" s="120">
        <f>BK502-BM502</f>
        <v>-372.652689152233</v>
      </c>
      <c r="BM502" s="120">
        <f>SUM(BM503:BM507)</f>
        <v>372.652689152233</v>
      </c>
      <c r="BN502" s="120">
        <f>VLOOKUP($C502,'1 预算编制表单'!$C:$BJ,33,FALSE)</f>
        <v>0</v>
      </c>
      <c r="BO502" s="120">
        <f>BN502-BP502</f>
        <v>-412.579762989973</v>
      </c>
      <c r="BP502" s="120">
        <f>SUM(BP503:BP507)</f>
        <v>412.579762989973</v>
      </c>
      <c r="BQ502" s="120">
        <f>VLOOKUP($C502,'1 预算编制表单'!$C:$BJ,36,FALSE)</f>
        <v>0</v>
      </c>
      <c r="BR502" s="120">
        <f>BQ502-BS502</f>
        <v>-399.270738377393</v>
      </c>
      <c r="BS502" s="120">
        <f>SUM(BS503:BS507)</f>
        <v>399.270738377393</v>
      </c>
      <c r="BT502" s="120">
        <f>VLOOKUP($C502,'1 预算编制表单'!$C:$BJ,39,FALSE)</f>
        <v>0</v>
      </c>
      <c r="BU502" s="120">
        <f>BT502-BV502</f>
        <v>-412.579762989973</v>
      </c>
      <c r="BV502" s="120">
        <f>SUM(BV503:BV507)</f>
        <v>412.579762989973</v>
      </c>
      <c r="BW502" s="120">
        <f>VLOOKUP($C502,'1 预算编制表单'!$C:$BJ,42,FALSE)</f>
        <v>0</v>
      </c>
      <c r="BX502" s="120">
        <f>BW502-BY502</f>
        <v>-399.270738377393</v>
      </c>
      <c r="BY502" s="120">
        <f>SUM(BY503:BY507)</f>
        <v>399.270738377393</v>
      </c>
      <c r="BZ502" s="120">
        <f>VLOOKUP($C502,'1 预算编制表单'!$C:$BJ,45,FALSE)</f>
        <v>0</v>
      </c>
      <c r="CA502" s="120">
        <f>BZ502-CB502</f>
        <v>-412.579762989973</v>
      </c>
      <c r="CB502" s="120">
        <f>SUM(CB503:CB507)</f>
        <v>412.579762989973</v>
      </c>
      <c r="CC502" s="120">
        <f>VLOOKUP($C502,'1 预算编制表单'!$C:$BJ,48,FALSE)</f>
        <v>0</v>
      </c>
      <c r="CD502" s="120">
        <f>CC502-CE502</f>
        <v>-412.579762989973</v>
      </c>
      <c r="CE502" s="120">
        <f>SUM(CE503:CE507)</f>
        <v>412.579762989973</v>
      </c>
      <c r="CF502" s="120">
        <f>VLOOKUP($C502,'1 预算编制表单'!$C:$BJ,51,FALSE)</f>
        <v>0</v>
      </c>
      <c r="CG502" s="120">
        <f>CF502-CH502</f>
        <v>-399.270738377393</v>
      </c>
      <c r="CH502" s="120">
        <f>SUM(CH503:CH507)</f>
        <v>399.270738377393</v>
      </c>
      <c r="CI502" s="120">
        <f>VLOOKUP($C502,'1 预算编制表单'!$C:$BJ,54,FALSE)</f>
        <v>0</v>
      </c>
      <c r="CJ502" s="120">
        <f>CI502-CK502</f>
        <v>-412.579762989973</v>
      </c>
      <c r="CK502" s="120">
        <f>SUM(CK503:CK507)</f>
        <v>412.579762989973</v>
      </c>
      <c r="CL502" s="120">
        <f>VLOOKUP($C502,'1 预算编制表单'!$C:$BJ,57,FALSE)</f>
        <v>0</v>
      </c>
      <c r="CM502" s="120">
        <f>CL502-CN502</f>
        <v>-399.270738377393</v>
      </c>
      <c r="CN502" s="120">
        <f>SUM(CN503:CN507)</f>
        <v>399.270738377393</v>
      </c>
      <c r="CO502" s="120">
        <f>VLOOKUP($C502,'1 预算编制表单'!$C:$BJ,60,FALSE)</f>
        <v>0</v>
      </c>
      <c r="CP502" s="120">
        <f>CO502-CQ502</f>
        <v>-292.798541476755</v>
      </c>
      <c r="CQ502" s="120">
        <f>SUM(CQ503:CQ507)</f>
        <v>292.798541476755</v>
      </c>
    </row>
    <row r="503" s="86" customFormat="1" ht="24" customHeight="1" outlineLevel="3" spans="1:95">
      <c r="A503" s="125"/>
      <c r="B503" s="126"/>
      <c r="C503" s="127"/>
      <c r="D503" s="125"/>
      <c r="E503" s="126"/>
      <c r="F503" s="126"/>
      <c r="G503" s="126"/>
      <c r="H503" s="128"/>
      <c r="I503" s="128"/>
      <c r="J503" s="128">
        <f t="shared" si="5367"/>
        <v>0</v>
      </c>
      <c r="K503" s="128">
        <v>1</v>
      </c>
      <c r="L503" s="153" t="s">
        <v>2836</v>
      </c>
      <c r="M503" s="154" t="str">
        <f>IFERROR(VLOOKUP($L503,'2-2 引出数据_合同数据仓库'!$B$2:$BP$10000,3,FALSE),0)</f>
        <v>关于迈瑞光明园区工作场所职业病危害检测的合同续签盖章申请</v>
      </c>
      <c r="N503" s="128"/>
      <c r="O503" s="154">
        <f>IFERROR(VLOOKUP((LEFT(VLOOKUP($L503,'2-2 引出数据_合同数据仓库'!$B$2:$BP$10000,64,FALSE),15)&amp;(RIGHT(VLOOKUP($L503,'2-2 引出数据_合同数据仓库'!$B$2:$BP$10000,64,FALSE),4)+1)),'2-2 引出数据_合同数据仓库'!$B$2:$BP$10000,3,FALSE),0)</f>
        <v>0</v>
      </c>
      <c r="P503" s="128"/>
      <c r="Q503" s="128" t="str">
        <f>IFERROR(VLOOKUP($L503,'2-2 引出数据_合同数据仓库'!$B$2:$BP$10000,28,FALSE),0)</f>
        <v>2023-06-30</v>
      </c>
      <c r="R503" s="128" t="str">
        <f>IFERROR(VLOOKUP($L503,'2-2 引出数据_合同数据仓库'!$B$2:$BP$10000,29,FALSE),0)</f>
        <v>2023-06-30</v>
      </c>
      <c r="S503" s="128" t="str">
        <f>IFERROR(VLOOKUP($L503,'2-2 引出数据_合同数据仓库'!$B$2:$BP$10000,4,FALSE),0)</f>
        <v>2024-06-30</v>
      </c>
      <c r="T503" s="128"/>
      <c r="U503" s="128">
        <f>IFERROR(VLOOKUP($L503,'2-2 引出数据_合同数据仓库'!$B$2:$BP$10000,15,FALSE),0)</f>
        <v>8400</v>
      </c>
      <c r="V503" s="128">
        <f t="shared" ref="V503:V506" si="5907">U503/(S503-R503+1)*365</f>
        <v>8354.22343324251</v>
      </c>
      <c r="W503" s="128"/>
      <c r="X503" s="160">
        <v>45658</v>
      </c>
      <c r="Y503" s="160">
        <f t="shared" ref="Y503:Y506" si="5908">X503+30</f>
        <v>45688</v>
      </c>
      <c r="Z503" s="164">
        <f t="shared" ref="Z503:Z506" si="5909">IFERROR(IF(($R503-Y503)&gt;=0,0,IF(($S503-X503)&lt;0,0,IF(AND(($S503-Y503)&gt;0,(X503-$R503)&gt;0),$V503/365*(Y503-X503+1),IF(AND(($S503-Y503)&lt;=0,(X503-$R503)&gt;0),$V503/365*($S503-X503+1),$V503/365*(Y503-$R503+1))))),0)</f>
        <v>0</v>
      </c>
      <c r="AA503" s="160">
        <f t="shared" ref="AA503:AA506" si="5910">Y503+1</f>
        <v>45689</v>
      </c>
      <c r="AB503" s="160">
        <f t="shared" ref="AB503:AB506" si="5911">AA503+27</f>
        <v>45716</v>
      </c>
      <c r="AC503" s="164">
        <f t="shared" ref="AC503:AC506" si="5912">IFERROR(IF(($R503-AB503)&gt;=0,0,IF(($S503-AA503)&lt;0,0,IF(AND(($S503-AB503)&gt;0,(AA503-$R503)&gt;0),$V503/365*(AB503-AA503+1),IF(AND(($S503-AB503)&lt;=0,(AA503-$R503)&gt;0),$V503/365*($S503-AA503+1),$V503/365*(AB503-$R503+1))))),0)</f>
        <v>0</v>
      </c>
      <c r="AD503" s="160">
        <f t="shared" ref="AD503:AD506" si="5913">AB503+1</f>
        <v>45717</v>
      </c>
      <c r="AE503" s="160">
        <f t="shared" ref="AE503:AE506" si="5914">AD503+30</f>
        <v>45747</v>
      </c>
      <c r="AF503" s="164">
        <f t="shared" ref="AF503:AF506" si="5915">IFERROR(IF(($R503-AE503)&gt;=0,0,IF(($S503-AD503)&lt;0,0,IF(AND(($S503-AE503)&gt;0,(AD503-$R503)&gt;0),$V503/365*(AE503-AD503+1),IF(AND(($S503-AE503)&lt;=0,(AD503-$R503)&gt;0),$V503/365*($S503-AD503+1),$V503/365*(AE503-$R503+1))))),0)</f>
        <v>0</v>
      </c>
      <c r="AG503" s="160">
        <f t="shared" ref="AG503:AG506" si="5916">AE503+1</f>
        <v>45748</v>
      </c>
      <c r="AH503" s="160">
        <f t="shared" ref="AH503:AH506" si="5917">AG503+29</f>
        <v>45777</v>
      </c>
      <c r="AI503" s="164">
        <f t="shared" ref="AI503:AI506" si="5918">IFERROR(IF(($R503-AH503)&gt;=0,0,IF(($S503-AG503)&lt;0,0,IF(AND(($S503-AH503)&gt;0,(AG503-$R503)&gt;0),$V503/365*(AH503-AG503+1),IF(AND(($S503-AH503)&lt;=0,(AG503-$R503)&gt;0),$V503/365*($S503-AG503+1),$V503/365*(AH503-$R503+1))))),0)</f>
        <v>0</v>
      </c>
      <c r="AJ503" s="160">
        <f t="shared" ref="AJ503:AJ506" si="5919">AH503+1</f>
        <v>45778</v>
      </c>
      <c r="AK503" s="160">
        <f t="shared" ref="AK503:AK506" si="5920">AJ503+30</f>
        <v>45808</v>
      </c>
      <c r="AL503" s="164">
        <f t="shared" ref="AL503:AL506" si="5921">IFERROR(IF(($R503-AK503)&gt;=0,0,IF(($S503-AJ503)&lt;0,0,IF(AND(($S503-AK503)&gt;0,(AJ503-$R503)&gt;0),$V503/365*(AK503-AJ503+1),IF(AND(($S503-AK503)&lt;=0,(AJ503-$R503)&gt;0),$V503/365*($S503-AJ503+1),$V503/365*(AK503-$R503+1))))),0)</f>
        <v>0</v>
      </c>
      <c r="AM503" s="160">
        <f t="shared" ref="AM503:AM506" si="5922">AK503+1</f>
        <v>45809</v>
      </c>
      <c r="AN503" s="160">
        <f t="shared" ref="AN503:AN506" si="5923">AM503+29</f>
        <v>45838</v>
      </c>
      <c r="AO503" s="164">
        <f t="shared" ref="AO503:AO506" si="5924">IFERROR(IF(($R503-AN503)&gt;=0,0,IF(($S503-AM503)&lt;0,0,IF(AND(($S503-AN503)&gt;0,(AM503-$R503)&gt;0),$V503/365*(AN503-AM503+1),IF(AND(($S503-AN503)&lt;=0,(AM503-$R503)&gt;0),$V503/365*($S503-AM503+1),$V503/365*(AN503-$R503+1))))),0)</f>
        <v>0</v>
      </c>
      <c r="AP503" s="160">
        <f t="shared" ref="AP503:AP506" si="5925">AN503+1</f>
        <v>45839</v>
      </c>
      <c r="AQ503" s="160">
        <f t="shared" ref="AQ503:AQ506" si="5926">AP503+30</f>
        <v>45869</v>
      </c>
      <c r="AR503" s="164">
        <f t="shared" ref="AR503:AR506" si="5927">IFERROR(IF(($R503-AQ503)&gt;=0,0,IF(($S503-AP503)&lt;0,0,IF(AND(($S503-AQ503)&gt;0,(AP503-$R503)&gt;0),$V503/365*(AQ503-AP503+1),IF(AND(($S503-AQ503)&lt;=0,(AP503-$R503)&gt;0),$V503/365*($S503-AP503+1),$V503/365*(AQ503-$R503+1))))),0)</f>
        <v>0</v>
      </c>
      <c r="AS503" s="160">
        <f t="shared" ref="AS503:AS506" si="5928">AQ503+1</f>
        <v>45870</v>
      </c>
      <c r="AT503" s="160">
        <f t="shared" ref="AT503:AT506" si="5929">AS503+30</f>
        <v>45900</v>
      </c>
      <c r="AU503" s="164">
        <f t="shared" ref="AU503:AU506" si="5930">IFERROR(IF(($R503-AT503)&gt;=0,0,IF(($S503-AS503)&lt;0,0,IF(AND(($S503-AT503)&gt;0,(AS503-$R503)&gt;0),$V503/365*(AT503-AS503+1),IF(AND(($S503-AT503)&lt;=0,(AS503-$R503)&gt;0),$V503/365*($S503-AS503+1),$V503/365*(AT503-$R503+1))))),0)</f>
        <v>0</v>
      </c>
      <c r="AV503" s="160">
        <f t="shared" ref="AV503:AV506" si="5931">AT503+1</f>
        <v>45901</v>
      </c>
      <c r="AW503" s="160">
        <f t="shared" ref="AW503:AW506" si="5932">AV503+29</f>
        <v>45930</v>
      </c>
      <c r="AX503" s="164">
        <f t="shared" ref="AX503:AX506" si="5933">IFERROR(IF(($R503-AW503)&gt;=0,0,IF(($S503-AV503)&lt;0,0,IF(AND(($S503-AW503)&gt;0,(AV503-$R503)&gt;0),$V503/365*(AW503-AV503+1),IF(AND(($S503-AW503)&lt;=0,(AV503-$R503)&gt;0),$V503/365*($S503-AV503+1),$V503/365*(AW503-$R503+1))))),0)</f>
        <v>0</v>
      </c>
      <c r="AY503" s="160">
        <f t="shared" ref="AY503:AY506" si="5934">AW503+1</f>
        <v>45931</v>
      </c>
      <c r="AZ503" s="160">
        <f t="shared" ref="AZ503:AZ506" si="5935">AY503+30</f>
        <v>45961</v>
      </c>
      <c r="BA503" s="164">
        <f t="shared" ref="BA503:BA506" si="5936">IFERROR(IF(($R503-AZ503)&gt;=0,0,IF(($S503-AY503)&lt;0,0,IF(AND(($S503-AZ503)&gt;0,(AY503-$R503)&gt;0),$V503/365*(AZ503-AY503+1),IF(AND(($S503-AZ503)&lt;=0,(AY503-$R503)&gt;0),$V503/365*($S503-AY503+1),$V503/365*(AZ503-$R503+1))))),0)</f>
        <v>0</v>
      </c>
      <c r="BB503" s="160">
        <f t="shared" ref="BB503:BB506" si="5937">AZ503+1</f>
        <v>45962</v>
      </c>
      <c r="BC503" s="160">
        <f t="shared" ref="BC503:BC506" si="5938">BB503+29</f>
        <v>45991</v>
      </c>
      <c r="BD503" s="164">
        <f t="shared" ref="BD503:BD506" si="5939">IFERROR(IF(($R503-BC503)&gt;=0,0,IF(($S503-BB503)&lt;0,0,IF(AND(($S503-BC503)&gt;0,(BB503-$R503)&gt;0),$V503/365*(BC503-BB503+1),IF(AND(($S503-BC503)&lt;=0,(BB503-$R503)&gt;0),$V503/365*($S503-BB503+1),$V503/365*(BC503-$R503+1))))),0)</f>
        <v>0</v>
      </c>
      <c r="BE503" s="160">
        <f t="shared" ref="BE503:BE506" si="5940">BC503+1</f>
        <v>45992</v>
      </c>
      <c r="BF503" s="160">
        <f t="shared" ref="BF503:BF506" si="5941">BE503+30</f>
        <v>46022</v>
      </c>
      <c r="BG503" s="164">
        <f t="shared" ref="BG503:BG506" si="5942">IFERROR(IF(($R503-BF503)&gt;=0,0,IF(($S503-BE503)&lt;0,0,IF(AND(($S503-BF503)&gt;0,(BE503-$R503)&gt;0),$V503/365*(BF503-BE503+1),IF(AND(($S503-BF503)&lt;=0,(BE503-$R503)&gt;0),$V503/365*($S503-BE503+1),$V503/365*(BF503-$R503+1))))),0)</f>
        <v>0</v>
      </c>
      <c r="BH503" s="160">
        <v>46023</v>
      </c>
      <c r="BI503" s="160">
        <f t="shared" ref="BI503:BI506" si="5943">BH503+30</f>
        <v>46053</v>
      </c>
      <c r="BJ503" s="164">
        <f t="shared" ref="BJ503:BJ506" si="5944">IFERROR(IF(($R503-BI503)&gt;=0,0,IF(($S503-BH503)&lt;0,0,IF(AND(($S503-BI503)&gt;0,(BH503-$R503)&gt;0),$V503/365*(BI503-BH503+1),IF(AND(($S503-BI503)&lt;=0,(BH503-$R503)&gt;0),$V503/365*($S503-BH503+1),$V503/365*(BI503-$R503+1))))),0)</f>
        <v>0</v>
      </c>
      <c r="BK503" s="160">
        <f t="shared" ref="BK503:BK506" si="5945">BI503+1</f>
        <v>46054</v>
      </c>
      <c r="BL503" s="160">
        <f t="shared" ref="BL503:BL506" si="5946">BK503+27</f>
        <v>46081</v>
      </c>
      <c r="BM503" s="164">
        <f t="shared" ref="BM503:BM506" si="5947">IFERROR(IF(($R503-BL503)&gt;=0,0,IF(($S503-BK503)&lt;0,0,IF(AND(($S503-BL503)&gt;0,(BK503-$R503)&gt;0),$V503/365*(BL503-BK503+1),IF(AND(($S503-BL503)&lt;=0,(BK503-$R503)&gt;0),$V503/365*($S503-BK503+1),$V503/365*(BL503-$R503+1))))),0)</f>
        <v>0</v>
      </c>
      <c r="BN503" s="160">
        <f t="shared" ref="BN503:BN506" si="5948">BL503+1</f>
        <v>46082</v>
      </c>
      <c r="BO503" s="160">
        <f t="shared" ref="BO503:BO506" si="5949">BN503+30</f>
        <v>46112</v>
      </c>
      <c r="BP503" s="164">
        <f t="shared" ref="BP503:BP506" si="5950">IFERROR(IF(($R503-BO503)&gt;=0,0,IF(($S503-BN503)&lt;0,0,IF(AND(($S503-BO503)&gt;0,(BN503-$R503)&gt;0),$V503/365*(BO503-BN503+1),IF(AND(($S503-BO503)&lt;=0,(BN503-$R503)&gt;0),$V503/365*($S503-BN503+1),$V503/365*(BO503-$R503+1))))),0)</f>
        <v>0</v>
      </c>
      <c r="BQ503" s="160">
        <f t="shared" ref="BQ503:BQ506" si="5951">BO503+1</f>
        <v>46113</v>
      </c>
      <c r="BR503" s="160">
        <f t="shared" ref="BR503:BR506" si="5952">BQ503+29</f>
        <v>46142</v>
      </c>
      <c r="BS503" s="164">
        <f t="shared" ref="BS503:BS506" si="5953">IFERROR(IF(($R503-BR503)&gt;=0,0,IF(($S503-BQ503)&lt;0,0,IF(AND(($S503-BR503)&gt;0,(BQ503-$R503)&gt;0),$V503/365*(BR503-BQ503+1),IF(AND(($S503-BR503)&lt;=0,(BQ503-$R503)&gt;0),$V503/365*($S503-BQ503+1),$V503/365*(BR503-$R503+1))))),0)</f>
        <v>0</v>
      </c>
      <c r="BT503" s="160">
        <f t="shared" ref="BT503:BT506" si="5954">BR503+1</f>
        <v>46143</v>
      </c>
      <c r="BU503" s="160">
        <f t="shared" ref="BU503:BU506" si="5955">BT503+30</f>
        <v>46173</v>
      </c>
      <c r="BV503" s="164">
        <f t="shared" ref="BV503:BV506" si="5956">IFERROR(IF(($R503-BU503)&gt;=0,0,IF(($S503-BT503)&lt;0,0,IF(AND(($S503-BU503)&gt;0,(BT503-$R503)&gt;0),$V503/365*(BU503-BT503+1),IF(AND(($S503-BU503)&lt;=0,(BT503-$R503)&gt;0),$V503/365*($S503-BT503+1),$V503/365*(BU503-$R503+1))))),0)</f>
        <v>0</v>
      </c>
      <c r="BW503" s="160">
        <f t="shared" ref="BW503:BW506" si="5957">BU503+1</f>
        <v>46174</v>
      </c>
      <c r="BX503" s="160">
        <f t="shared" ref="BX503:BX506" si="5958">BW503+29</f>
        <v>46203</v>
      </c>
      <c r="BY503" s="164">
        <f t="shared" ref="BY503:BY506" si="5959">IFERROR(IF(($R503-BX503)&gt;=0,0,IF(($S503-BW503)&lt;0,0,IF(AND(($S503-BX503)&gt;0,(BW503-$R503)&gt;0),$V503/365*(BX503-BW503+1),IF(AND(($S503-BX503)&lt;=0,(BW503-$R503)&gt;0),$V503/365*($S503-BW503+1),$V503/365*(BX503-$R503+1))))),0)</f>
        <v>0</v>
      </c>
      <c r="BZ503" s="160">
        <f t="shared" ref="BZ503:BZ506" si="5960">BX503+1</f>
        <v>46204</v>
      </c>
      <c r="CA503" s="160">
        <f t="shared" ref="CA503:CA506" si="5961">BZ503+30</f>
        <v>46234</v>
      </c>
      <c r="CB503" s="164">
        <f t="shared" ref="CB503:CB506" si="5962">IFERROR(IF(($R503-CA503)&gt;=0,0,IF(($S503-BZ503)&lt;0,0,IF(AND(($S503-CA503)&gt;0,(BZ503-$R503)&gt;0),$V503/365*(CA503-BZ503+1),IF(AND(($S503-CA503)&lt;=0,(BZ503-$R503)&gt;0),$V503/365*($S503-BZ503+1),$V503/365*(CA503-$R503+1))))),0)</f>
        <v>0</v>
      </c>
      <c r="CC503" s="160">
        <f t="shared" ref="CC503:CC506" si="5963">CA503+1</f>
        <v>46235</v>
      </c>
      <c r="CD503" s="160">
        <f t="shared" ref="CD503:CD506" si="5964">CC503+30</f>
        <v>46265</v>
      </c>
      <c r="CE503" s="164">
        <f t="shared" ref="CE503:CE506" si="5965">IFERROR(IF(($R503-CD503)&gt;=0,0,IF(($S503-CC503)&lt;0,0,IF(AND(($S503-CD503)&gt;0,(CC503-$R503)&gt;0),$V503/365*(CD503-CC503+1),IF(AND(($S503-CD503)&lt;=0,(CC503-$R503)&gt;0),$V503/365*($S503-CC503+1),$V503/365*(CD503-$R503+1))))),0)</f>
        <v>0</v>
      </c>
      <c r="CF503" s="160">
        <f t="shared" ref="CF503:CF506" si="5966">CD503+1</f>
        <v>46266</v>
      </c>
      <c r="CG503" s="160">
        <f t="shared" ref="CG503:CG506" si="5967">CF503+29</f>
        <v>46295</v>
      </c>
      <c r="CH503" s="164">
        <f t="shared" ref="CH503:CH506" si="5968">IFERROR(IF(($R503-CG503)&gt;=0,0,IF(($S503-CF503)&lt;0,0,IF(AND(($S503-CG503)&gt;0,(CF503-$R503)&gt;0),$V503/365*(CG503-CF503+1),IF(AND(($S503-CG503)&lt;=0,(CF503-$R503)&gt;0),$V503/365*($S503-CF503+1),$V503/365*(CG503-$R503+1))))),0)</f>
        <v>0</v>
      </c>
      <c r="CI503" s="160">
        <f t="shared" ref="CI503:CI506" si="5969">CG503+1</f>
        <v>46296</v>
      </c>
      <c r="CJ503" s="160">
        <f t="shared" ref="CJ503:CJ506" si="5970">CI503+30</f>
        <v>46326</v>
      </c>
      <c r="CK503" s="164">
        <f t="shared" ref="CK503:CK506" si="5971">IFERROR(IF(($R503-CJ503)&gt;=0,0,IF(($S503-CI503)&lt;0,0,IF(AND(($S503-CJ503)&gt;0,(CI503-$R503)&gt;0),$V503/365*(CJ503-CI503+1),IF(AND(($S503-CJ503)&lt;=0,(CI503-$R503)&gt;0),$V503/365*($S503-CI503+1),$V503/365*(CJ503-$R503+1))))),0)</f>
        <v>0</v>
      </c>
      <c r="CL503" s="160">
        <f t="shared" ref="CL503:CL506" si="5972">CJ503+1</f>
        <v>46327</v>
      </c>
      <c r="CM503" s="160">
        <f t="shared" ref="CM503:CM506" si="5973">CL503+29</f>
        <v>46356</v>
      </c>
      <c r="CN503" s="164">
        <f t="shared" ref="CN503:CN506" si="5974">IFERROR(IF(($R503-CM503)&gt;=0,0,IF(($S503-CL503)&lt;0,0,IF(AND(($S503-CM503)&gt;0,(CL503-$R503)&gt;0),$V503/365*(CM503-CL503+1),IF(AND(($S503-CM503)&lt;=0,(CL503-$R503)&gt;0),$V503/365*($S503-CL503+1),$V503/365*(CM503-$R503+1))))),0)</f>
        <v>0</v>
      </c>
      <c r="CO503" s="160">
        <f t="shared" ref="CO503:CO506" si="5975">CM503+1</f>
        <v>46357</v>
      </c>
      <c r="CP503" s="160">
        <f t="shared" ref="CP503:CP506" si="5976">CO503+30</f>
        <v>46387</v>
      </c>
      <c r="CQ503" s="164">
        <f t="shared" ref="CQ503:CQ506" si="5977">IFERROR(IF(($R503-CP503)&gt;=0,0,IF(($S503-CO503)&lt;0,0,IF(AND(($S503-CP503)&gt;0,(CO503-$R503)&gt;0),$V503/365*(CP503-CO503+1),IF(AND(($S503-CP503)&lt;=0,(CO503-$R503)&gt;0),$V503/365*($S503-CO503+1),$V503/365*(CP503-$R503+1))))),0)</f>
        <v>0</v>
      </c>
    </row>
    <row r="504" s="86" customFormat="1" ht="24" customHeight="1" outlineLevel="3" spans="1:95">
      <c r="A504" s="125"/>
      <c r="B504" s="126"/>
      <c r="C504" s="127"/>
      <c r="D504" s="125"/>
      <c r="E504" s="126"/>
      <c r="F504" s="126"/>
      <c r="G504" s="126"/>
      <c r="H504" s="128"/>
      <c r="I504" s="128"/>
      <c r="J504" s="128">
        <f t="shared" si="5367"/>
        <v>0</v>
      </c>
      <c r="K504" s="128">
        <f t="shared" ref="K504:K506" si="5978">K503+1</f>
        <v>2</v>
      </c>
      <c r="L504" s="153" t="s">
        <v>2837</v>
      </c>
      <c r="M504" s="154" t="str">
        <f>IFERROR(VLOOKUP($L504,'2-2 引出数据_合同数据仓库'!$B$2:$BP$10000,3,FALSE),0)</f>
        <v>关于迈瑞项目7栋1楼23号滑升门维修外包服务的合作确定及合同申请</v>
      </c>
      <c r="N504" s="128"/>
      <c r="O504" s="154">
        <f>IFERROR(VLOOKUP((LEFT(VLOOKUP($L504,'2-2 引出数据_合同数据仓库'!$B$2:$BP$10000,64,FALSE),15)&amp;(RIGHT(VLOOKUP($L504,'2-2 引出数据_合同数据仓库'!$B$2:$BP$10000,64,FALSE),4)+1)),'2-2 引出数据_合同数据仓库'!$B$2:$BP$10000,3,FALSE),0)</f>
        <v>0</v>
      </c>
      <c r="P504" s="128"/>
      <c r="Q504" s="128" t="str">
        <f>IFERROR(VLOOKUP($L504,'2-2 引出数据_合同数据仓库'!$B$2:$BP$10000,28,FALSE),0)</f>
        <v>2024-02-28</v>
      </c>
      <c r="R504" s="128" t="str">
        <f>IFERROR(VLOOKUP($L504,'2-2 引出数据_合同数据仓库'!$B$2:$BP$10000,29,FALSE),0)</f>
        <v>2024-02-28</v>
      </c>
      <c r="S504" s="128" t="str">
        <f>IFERROR(VLOOKUP($L504,'2-2 引出数据_合同数据仓库'!$B$2:$BP$10000,4,FALSE),0)</f>
        <v>2024-05-28</v>
      </c>
      <c r="T504" s="128"/>
      <c r="U504" s="128">
        <f>IFERROR(VLOOKUP($L504,'2-2 引出数据_合同数据仓库'!$B$2:$BP$10000,15,FALSE),0)</f>
        <v>6839.88</v>
      </c>
      <c r="V504" s="128">
        <f t="shared" si="5907"/>
        <v>27434.6835164835</v>
      </c>
      <c r="W504" s="128"/>
      <c r="X504" s="160">
        <v>45658</v>
      </c>
      <c r="Y504" s="160">
        <f t="shared" si="5908"/>
        <v>45688</v>
      </c>
      <c r="Z504" s="164">
        <f t="shared" si="5909"/>
        <v>0</v>
      </c>
      <c r="AA504" s="160">
        <f t="shared" si="5910"/>
        <v>45689</v>
      </c>
      <c r="AB504" s="160">
        <f t="shared" si="5911"/>
        <v>45716</v>
      </c>
      <c r="AC504" s="164">
        <f t="shared" si="5912"/>
        <v>0</v>
      </c>
      <c r="AD504" s="160">
        <f t="shared" si="5913"/>
        <v>45717</v>
      </c>
      <c r="AE504" s="160">
        <f t="shared" si="5914"/>
        <v>45747</v>
      </c>
      <c r="AF504" s="164">
        <f t="shared" si="5915"/>
        <v>0</v>
      </c>
      <c r="AG504" s="160">
        <f t="shared" si="5916"/>
        <v>45748</v>
      </c>
      <c r="AH504" s="160">
        <f t="shared" si="5917"/>
        <v>45777</v>
      </c>
      <c r="AI504" s="164">
        <f t="shared" si="5918"/>
        <v>0</v>
      </c>
      <c r="AJ504" s="160">
        <f t="shared" si="5919"/>
        <v>45778</v>
      </c>
      <c r="AK504" s="160">
        <f t="shared" si="5920"/>
        <v>45808</v>
      </c>
      <c r="AL504" s="164">
        <f t="shared" si="5921"/>
        <v>0</v>
      </c>
      <c r="AM504" s="160">
        <f t="shared" si="5922"/>
        <v>45809</v>
      </c>
      <c r="AN504" s="160">
        <f t="shared" si="5923"/>
        <v>45838</v>
      </c>
      <c r="AO504" s="164">
        <f t="shared" si="5924"/>
        <v>0</v>
      </c>
      <c r="AP504" s="160">
        <f t="shared" si="5925"/>
        <v>45839</v>
      </c>
      <c r="AQ504" s="160">
        <f t="shared" si="5926"/>
        <v>45869</v>
      </c>
      <c r="AR504" s="164">
        <f t="shared" si="5927"/>
        <v>0</v>
      </c>
      <c r="AS504" s="160">
        <f t="shared" si="5928"/>
        <v>45870</v>
      </c>
      <c r="AT504" s="160">
        <f t="shared" si="5929"/>
        <v>45900</v>
      </c>
      <c r="AU504" s="164">
        <f t="shared" si="5930"/>
        <v>0</v>
      </c>
      <c r="AV504" s="160">
        <f t="shared" si="5931"/>
        <v>45901</v>
      </c>
      <c r="AW504" s="160">
        <f t="shared" si="5932"/>
        <v>45930</v>
      </c>
      <c r="AX504" s="164">
        <f t="shared" si="5933"/>
        <v>0</v>
      </c>
      <c r="AY504" s="160">
        <f t="shared" si="5934"/>
        <v>45931</v>
      </c>
      <c r="AZ504" s="160">
        <f t="shared" si="5935"/>
        <v>45961</v>
      </c>
      <c r="BA504" s="164">
        <f t="shared" si="5936"/>
        <v>0</v>
      </c>
      <c r="BB504" s="160">
        <f t="shared" si="5937"/>
        <v>45962</v>
      </c>
      <c r="BC504" s="160">
        <f t="shared" si="5938"/>
        <v>45991</v>
      </c>
      <c r="BD504" s="164">
        <f t="shared" si="5939"/>
        <v>0</v>
      </c>
      <c r="BE504" s="160">
        <f t="shared" si="5940"/>
        <v>45992</v>
      </c>
      <c r="BF504" s="160">
        <f t="shared" si="5941"/>
        <v>46022</v>
      </c>
      <c r="BG504" s="164">
        <f t="shared" si="5942"/>
        <v>0</v>
      </c>
      <c r="BH504" s="160">
        <v>46023</v>
      </c>
      <c r="BI504" s="160">
        <f t="shared" si="5943"/>
        <v>46053</v>
      </c>
      <c r="BJ504" s="164">
        <f t="shared" si="5944"/>
        <v>0</v>
      </c>
      <c r="BK504" s="160">
        <f t="shared" si="5945"/>
        <v>46054</v>
      </c>
      <c r="BL504" s="160">
        <f t="shared" si="5946"/>
        <v>46081</v>
      </c>
      <c r="BM504" s="164">
        <f t="shared" si="5947"/>
        <v>0</v>
      </c>
      <c r="BN504" s="160">
        <f t="shared" si="5948"/>
        <v>46082</v>
      </c>
      <c r="BO504" s="160">
        <f t="shared" si="5949"/>
        <v>46112</v>
      </c>
      <c r="BP504" s="164">
        <f t="shared" si="5950"/>
        <v>0</v>
      </c>
      <c r="BQ504" s="160">
        <f t="shared" si="5951"/>
        <v>46113</v>
      </c>
      <c r="BR504" s="160">
        <f t="shared" si="5952"/>
        <v>46142</v>
      </c>
      <c r="BS504" s="164">
        <f t="shared" si="5953"/>
        <v>0</v>
      </c>
      <c r="BT504" s="160">
        <f t="shared" si="5954"/>
        <v>46143</v>
      </c>
      <c r="BU504" s="160">
        <f t="shared" si="5955"/>
        <v>46173</v>
      </c>
      <c r="BV504" s="164">
        <f t="shared" si="5956"/>
        <v>0</v>
      </c>
      <c r="BW504" s="160">
        <f t="shared" si="5957"/>
        <v>46174</v>
      </c>
      <c r="BX504" s="160">
        <f t="shared" si="5958"/>
        <v>46203</v>
      </c>
      <c r="BY504" s="164">
        <f t="shared" si="5959"/>
        <v>0</v>
      </c>
      <c r="BZ504" s="160">
        <f t="shared" si="5960"/>
        <v>46204</v>
      </c>
      <c r="CA504" s="160">
        <f t="shared" si="5961"/>
        <v>46234</v>
      </c>
      <c r="CB504" s="164">
        <f t="shared" si="5962"/>
        <v>0</v>
      </c>
      <c r="CC504" s="160">
        <f t="shared" si="5963"/>
        <v>46235</v>
      </c>
      <c r="CD504" s="160">
        <f t="shared" si="5964"/>
        <v>46265</v>
      </c>
      <c r="CE504" s="164">
        <f t="shared" si="5965"/>
        <v>0</v>
      </c>
      <c r="CF504" s="160">
        <f t="shared" si="5966"/>
        <v>46266</v>
      </c>
      <c r="CG504" s="160">
        <f t="shared" si="5967"/>
        <v>46295</v>
      </c>
      <c r="CH504" s="164">
        <f t="shared" si="5968"/>
        <v>0</v>
      </c>
      <c r="CI504" s="160">
        <f t="shared" si="5969"/>
        <v>46296</v>
      </c>
      <c r="CJ504" s="160">
        <f t="shared" si="5970"/>
        <v>46326</v>
      </c>
      <c r="CK504" s="164">
        <f t="shared" si="5971"/>
        <v>0</v>
      </c>
      <c r="CL504" s="160">
        <f t="shared" si="5972"/>
        <v>46327</v>
      </c>
      <c r="CM504" s="160">
        <f t="shared" si="5973"/>
        <v>46356</v>
      </c>
      <c r="CN504" s="164">
        <f t="shared" si="5974"/>
        <v>0</v>
      </c>
      <c r="CO504" s="160">
        <f t="shared" si="5975"/>
        <v>46357</v>
      </c>
      <c r="CP504" s="160">
        <f t="shared" si="5976"/>
        <v>46387</v>
      </c>
      <c r="CQ504" s="164">
        <f t="shared" si="5977"/>
        <v>0</v>
      </c>
    </row>
    <row r="505" s="86" customFormat="1" ht="24" customHeight="1" outlineLevel="3" spans="1:95">
      <c r="A505" s="125"/>
      <c r="B505" s="126"/>
      <c r="C505" s="127"/>
      <c r="D505" s="125"/>
      <c r="E505" s="126"/>
      <c r="F505" s="126"/>
      <c r="G505" s="126"/>
      <c r="H505" s="128"/>
      <c r="I505" s="128"/>
      <c r="J505" s="128">
        <f t="shared" si="5367"/>
        <v>4857.79398359161</v>
      </c>
      <c r="K505" s="128">
        <f t="shared" si="5978"/>
        <v>3</v>
      </c>
      <c r="L505" s="153" t="s">
        <v>2838</v>
      </c>
      <c r="M505" s="154" t="str">
        <f>IFERROR(VLOOKUP($L505,'2-2 引出数据_合同数据仓库'!$B$2:$BP$10000,3,FALSE),0)</f>
        <v>关于迈瑞项目可燃气体检测装置更换外包的合同盖章申请</v>
      </c>
      <c r="N505" s="128"/>
      <c r="O505" s="154">
        <f>IFERROR(VLOOKUP((LEFT(VLOOKUP($L505,'2-2 引出数据_合同数据仓库'!$B$2:$BP$10000,64,FALSE),15)&amp;(RIGHT(VLOOKUP($L505,'2-2 引出数据_合同数据仓库'!$B$2:$BP$10000,64,FALSE),4)+1)),'2-2 引出数据_合同数据仓库'!$B$2:$BP$10000,3,FALSE),0)</f>
        <v>0</v>
      </c>
      <c r="P505" s="128"/>
      <c r="Q505" s="128" t="str">
        <f>IFERROR(VLOOKUP($L505,'2-2 引出数据_合同数据仓库'!$B$2:$BP$10000,28,FALSE),0)</f>
        <v>2023-12-22</v>
      </c>
      <c r="R505" s="128" t="str">
        <f>IFERROR(VLOOKUP($L505,'2-2 引出数据_合同数据仓库'!$B$2:$BP$10000,29,FALSE),0)</f>
        <v>2023-12-22</v>
      </c>
      <c r="S505" s="128" t="str">
        <f>IFERROR(VLOOKUP($L505,'2-2 引出数据_合同数据仓库'!$B$2:$BP$10000,4,FALSE),0)</f>
        <v>2026-12-22</v>
      </c>
      <c r="T505" s="128"/>
      <c r="U505" s="128">
        <f>IFERROR(VLOOKUP($L505,'2-2 引出数据_合同数据仓库'!$B$2:$BP$10000,15,FALSE),0)</f>
        <v>14600</v>
      </c>
      <c r="V505" s="128">
        <f t="shared" si="5907"/>
        <v>4857.79398359161</v>
      </c>
      <c r="W505" s="128"/>
      <c r="X505" s="160">
        <v>45658</v>
      </c>
      <c r="Y505" s="160">
        <f t="shared" si="5908"/>
        <v>45688</v>
      </c>
      <c r="Z505" s="164">
        <f t="shared" si="5909"/>
        <v>412.579762989973</v>
      </c>
      <c r="AA505" s="160">
        <f t="shared" si="5910"/>
        <v>45689</v>
      </c>
      <c r="AB505" s="160">
        <f t="shared" si="5911"/>
        <v>45716</v>
      </c>
      <c r="AC505" s="164">
        <f t="shared" si="5912"/>
        <v>372.652689152233</v>
      </c>
      <c r="AD505" s="160">
        <f t="shared" si="5913"/>
        <v>45717</v>
      </c>
      <c r="AE505" s="160">
        <f t="shared" si="5914"/>
        <v>45747</v>
      </c>
      <c r="AF505" s="164">
        <f t="shared" si="5915"/>
        <v>412.579762989973</v>
      </c>
      <c r="AG505" s="160">
        <f t="shared" si="5916"/>
        <v>45748</v>
      </c>
      <c r="AH505" s="160">
        <f t="shared" si="5917"/>
        <v>45777</v>
      </c>
      <c r="AI505" s="164">
        <f t="shared" si="5918"/>
        <v>399.270738377393</v>
      </c>
      <c r="AJ505" s="160">
        <f t="shared" si="5919"/>
        <v>45778</v>
      </c>
      <c r="AK505" s="160">
        <f t="shared" si="5920"/>
        <v>45808</v>
      </c>
      <c r="AL505" s="164">
        <f t="shared" si="5921"/>
        <v>412.579762989973</v>
      </c>
      <c r="AM505" s="160">
        <f t="shared" si="5922"/>
        <v>45809</v>
      </c>
      <c r="AN505" s="160">
        <f t="shared" si="5923"/>
        <v>45838</v>
      </c>
      <c r="AO505" s="164">
        <f t="shared" si="5924"/>
        <v>399.270738377393</v>
      </c>
      <c r="AP505" s="160">
        <f t="shared" si="5925"/>
        <v>45839</v>
      </c>
      <c r="AQ505" s="160">
        <f t="shared" si="5926"/>
        <v>45869</v>
      </c>
      <c r="AR505" s="164">
        <f t="shared" si="5927"/>
        <v>412.579762989973</v>
      </c>
      <c r="AS505" s="160">
        <f t="shared" si="5928"/>
        <v>45870</v>
      </c>
      <c r="AT505" s="160">
        <f t="shared" si="5929"/>
        <v>45900</v>
      </c>
      <c r="AU505" s="164">
        <f t="shared" si="5930"/>
        <v>412.579762989973</v>
      </c>
      <c r="AV505" s="160">
        <f t="shared" si="5931"/>
        <v>45901</v>
      </c>
      <c r="AW505" s="160">
        <f t="shared" si="5932"/>
        <v>45930</v>
      </c>
      <c r="AX505" s="164">
        <f t="shared" si="5933"/>
        <v>399.270738377393</v>
      </c>
      <c r="AY505" s="160">
        <f t="shared" si="5934"/>
        <v>45931</v>
      </c>
      <c r="AZ505" s="160">
        <f t="shared" si="5935"/>
        <v>45961</v>
      </c>
      <c r="BA505" s="164">
        <f t="shared" si="5936"/>
        <v>412.579762989973</v>
      </c>
      <c r="BB505" s="160">
        <f t="shared" si="5937"/>
        <v>45962</v>
      </c>
      <c r="BC505" s="160">
        <f t="shared" si="5938"/>
        <v>45991</v>
      </c>
      <c r="BD505" s="164">
        <f t="shared" si="5939"/>
        <v>399.270738377393</v>
      </c>
      <c r="BE505" s="160">
        <f t="shared" si="5940"/>
        <v>45992</v>
      </c>
      <c r="BF505" s="160">
        <f t="shared" si="5941"/>
        <v>46022</v>
      </c>
      <c r="BG505" s="164">
        <f t="shared" si="5942"/>
        <v>412.579762989973</v>
      </c>
      <c r="BH505" s="160">
        <v>46023</v>
      </c>
      <c r="BI505" s="160">
        <f t="shared" si="5943"/>
        <v>46053</v>
      </c>
      <c r="BJ505" s="164">
        <f t="shared" si="5944"/>
        <v>412.579762989973</v>
      </c>
      <c r="BK505" s="160">
        <f t="shared" si="5945"/>
        <v>46054</v>
      </c>
      <c r="BL505" s="160">
        <f t="shared" si="5946"/>
        <v>46081</v>
      </c>
      <c r="BM505" s="164">
        <f t="shared" si="5947"/>
        <v>372.652689152233</v>
      </c>
      <c r="BN505" s="160">
        <f t="shared" si="5948"/>
        <v>46082</v>
      </c>
      <c r="BO505" s="160">
        <f t="shared" si="5949"/>
        <v>46112</v>
      </c>
      <c r="BP505" s="164">
        <f t="shared" si="5950"/>
        <v>412.579762989973</v>
      </c>
      <c r="BQ505" s="160">
        <f t="shared" si="5951"/>
        <v>46113</v>
      </c>
      <c r="BR505" s="160">
        <f t="shared" si="5952"/>
        <v>46142</v>
      </c>
      <c r="BS505" s="164">
        <f t="shared" si="5953"/>
        <v>399.270738377393</v>
      </c>
      <c r="BT505" s="160">
        <f t="shared" si="5954"/>
        <v>46143</v>
      </c>
      <c r="BU505" s="160">
        <f t="shared" si="5955"/>
        <v>46173</v>
      </c>
      <c r="BV505" s="164">
        <f t="shared" si="5956"/>
        <v>412.579762989973</v>
      </c>
      <c r="BW505" s="160">
        <f t="shared" si="5957"/>
        <v>46174</v>
      </c>
      <c r="BX505" s="160">
        <f t="shared" si="5958"/>
        <v>46203</v>
      </c>
      <c r="BY505" s="164">
        <f t="shared" si="5959"/>
        <v>399.270738377393</v>
      </c>
      <c r="BZ505" s="160">
        <f t="shared" si="5960"/>
        <v>46204</v>
      </c>
      <c r="CA505" s="160">
        <f t="shared" si="5961"/>
        <v>46234</v>
      </c>
      <c r="CB505" s="164">
        <f t="shared" si="5962"/>
        <v>412.579762989973</v>
      </c>
      <c r="CC505" s="160">
        <f t="shared" si="5963"/>
        <v>46235</v>
      </c>
      <c r="CD505" s="160">
        <f t="shared" si="5964"/>
        <v>46265</v>
      </c>
      <c r="CE505" s="164">
        <f t="shared" si="5965"/>
        <v>412.579762989973</v>
      </c>
      <c r="CF505" s="160">
        <f t="shared" si="5966"/>
        <v>46266</v>
      </c>
      <c r="CG505" s="160">
        <f t="shared" si="5967"/>
        <v>46295</v>
      </c>
      <c r="CH505" s="164">
        <f t="shared" si="5968"/>
        <v>399.270738377393</v>
      </c>
      <c r="CI505" s="160">
        <f t="shared" si="5969"/>
        <v>46296</v>
      </c>
      <c r="CJ505" s="160">
        <f t="shared" si="5970"/>
        <v>46326</v>
      </c>
      <c r="CK505" s="164">
        <f t="shared" si="5971"/>
        <v>412.579762989973</v>
      </c>
      <c r="CL505" s="160">
        <f t="shared" si="5972"/>
        <v>46327</v>
      </c>
      <c r="CM505" s="160">
        <f t="shared" si="5973"/>
        <v>46356</v>
      </c>
      <c r="CN505" s="164">
        <f t="shared" si="5974"/>
        <v>399.270738377393</v>
      </c>
      <c r="CO505" s="160">
        <f t="shared" si="5975"/>
        <v>46357</v>
      </c>
      <c r="CP505" s="160">
        <f t="shared" si="5976"/>
        <v>46387</v>
      </c>
      <c r="CQ505" s="164">
        <f t="shared" si="5977"/>
        <v>292.798541476755</v>
      </c>
    </row>
    <row r="506" s="86" customFormat="1" ht="24" customHeight="1" outlineLevel="3" spans="1:95">
      <c r="A506" s="125"/>
      <c r="B506" s="126"/>
      <c r="C506" s="127"/>
      <c r="D506" s="125"/>
      <c r="E506" s="126"/>
      <c r="F506" s="126"/>
      <c r="G506" s="126"/>
      <c r="H506" s="128"/>
      <c r="I506" s="128"/>
      <c r="J506" s="128">
        <f t="shared" si="5367"/>
        <v>9769.83835616438</v>
      </c>
      <c r="K506" s="128">
        <f t="shared" si="5978"/>
        <v>4</v>
      </c>
      <c r="L506" s="153" t="s">
        <v>2839</v>
      </c>
      <c r="M506" s="154" t="str">
        <f>IFERROR(VLOOKUP($L506,'2-2 引出数据_合同数据仓库'!$B$2:$BP$10000,3,FALSE),0)</f>
        <v>关于迈瑞光明园区2024年六栋新增电梯梯控专项工程合同的评审及盖章申请</v>
      </c>
      <c r="N506" s="128"/>
      <c r="O506" s="154">
        <f>IFERROR(VLOOKUP((LEFT(VLOOKUP($L506,'2-2 引出数据_合同数据仓库'!$B$2:$BP$10000,64,FALSE),15)&amp;(RIGHT(VLOOKUP($L506,'2-2 引出数据_合同数据仓库'!$B$2:$BP$10000,64,FALSE),4)+1)),'2-2 引出数据_合同数据仓库'!$B$2:$BP$10000,3,FALSE),0)</f>
        <v>0</v>
      </c>
      <c r="P506" s="128"/>
      <c r="Q506" s="128" t="str">
        <f>IFERROR(VLOOKUP($L506,'2-2 引出数据_合同数据仓库'!$B$2:$BP$10000,28,FALSE),0)</f>
        <v>2024-05-21</v>
      </c>
      <c r="R506" s="128" t="str">
        <f>IFERROR(VLOOKUP($L506,'2-2 引出数据_合同数据仓库'!$B$2:$BP$10000,29,FALSE),0)</f>
        <v>2024-05-24</v>
      </c>
      <c r="S506" s="128" t="str">
        <f>IFERROR(VLOOKUP($L506,'2-2 引出数据_合同数据仓库'!$B$2:$BP$10000,4,FALSE),0)</f>
        <v>2025-05-23</v>
      </c>
      <c r="T506" s="128"/>
      <c r="U506" s="128">
        <f>IFERROR(VLOOKUP($L506,'2-2 引出数据_合同数据仓库'!$B$2:$BP$10000,15,FALSE),0)</f>
        <v>24937</v>
      </c>
      <c r="V506" s="128">
        <f t="shared" si="5907"/>
        <v>24937</v>
      </c>
      <c r="W506" s="128"/>
      <c r="X506" s="160">
        <v>45658</v>
      </c>
      <c r="Y506" s="160">
        <f t="shared" si="5908"/>
        <v>45688</v>
      </c>
      <c r="Z506" s="164">
        <f t="shared" si="5909"/>
        <v>2117.93698630137</v>
      </c>
      <c r="AA506" s="160">
        <f t="shared" si="5910"/>
        <v>45689</v>
      </c>
      <c r="AB506" s="160">
        <f t="shared" si="5911"/>
        <v>45716</v>
      </c>
      <c r="AC506" s="164">
        <f t="shared" si="5912"/>
        <v>1912.97534246575</v>
      </c>
      <c r="AD506" s="160">
        <f t="shared" si="5913"/>
        <v>45717</v>
      </c>
      <c r="AE506" s="160">
        <f t="shared" si="5914"/>
        <v>45747</v>
      </c>
      <c r="AF506" s="164">
        <f t="shared" si="5915"/>
        <v>2117.93698630137</v>
      </c>
      <c r="AG506" s="160">
        <f t="shared" si="5916"/>
        <v>45748</v>
      </c>
      <c r="AH506" s="160">
        <f t="shared" si="5917"/>
        <v>45777</v>
      </c>
      <c r="AI506" s="164">
        <f t="shared" si="5918"/>
        <v>2049.61643835616</v>
      </c>
      <c r="AJ506" s="160">
        <f t="shared" si="5919"/>
        <v>45778</v>
      </c>
      <c r="AK506" s="160">
        <f t="shared" si="5920"/>
        <v>45808</v>
      </c>
      <c r="AL506" s="164">
        <f t="shared" si="5921"/>
        <v>1571.37260273973</v>
      </c>
      <c r="AM506" s="160">
        <f t="shared" si="5922"/>
        <v>45809</v>
      </c>
      <c r="AN506" s="160">
        <f t="shared" si="5923"/>
        <v>45838</v>
      </c>
      <c r="AO506" s="164">
        <f t="shared" si="5924"/>
        <v>0</v>
      </c>
      <c r="AP506" s="160">
        <f t="shared" si="5925"/>
        <v>45839</v>
      </c>
      <c r="AQ506" s="160">
        <f t="shared" si="5926"/>
        <v>45869</v>
      </c>
      <c r="AR506" s="164">
        <f t="shared" si="5927"/>
        <v>0</v>
      </c>
      <c r="AS506" s="160">
        <f t="shared" si="5928"/>
        <v>45870</v>
      </c>
      <c r="AT506" s="160">
        <f t="shared" si="5929"/>
        <v>45900</v>
      </c>
      <c r="AU506" s="164">
        <f t="shared" si="5930"/>
        <v>0</v>
      </c>
      <c r="AV506" s="160">
        <f t="shared" si="5931"/>
        <v>45901</v>
      </c>
      <c r="AW506" s="160">
        <f t="shared" si="5932"/>
        <v>45930</v>
      </c>
      <c r="AX506" s="164">
        <f t="shared" si="5933"/>
        <v>0</v>
      </c>
      <c r="AY506" s="160">
        <f t="shared" si="5934"/>
        <v>45931</v>
      </c>
      <c r="AZ506" s="160">
        <f t="shared" si="5935"/>
        <v>45961</v>
      </c>
      <c r="BA506" s="164">
        <f t="shared" si="5936"/>
        <v>0</v>
      </c>
      <c r="BB506" s="160">
        <f t="shared" si="5937"/>
        <v>45962</v>
      </c>
      <c r="BC506" s="160">
        <f t="shared" si="5938"/>
        <v>45991</v>
      </c>
      <c r="BD506" s="164">
        <f t="shared" si="5939"/>
        <v>0</v>
      </c>
      <c r="BE506" s="160">
        <f t="shared" si="5940"/>
        <v>45992</v>
      </c>
      <c r="BF506" s="160">
        <f t="shared" si="5941"/>
        <v>46022</v>
      </c>
      <c r="BG506" s="164">
        <f t="shared" si="5942"/>
        <v>0</v>
      </c>
      <c r="BH506" s="160">
        <v>46023</v>
      </c>
      <c r="BI506" s="160">
        <f t="shared" si="5943"/>
        <v>46053</v>
      </c>
      <c r="BJ506" s="164">
        <f t="shared" si="5944"/>
        <v>0</v>
      </c>
      <c r="BK506" s="160">
        <f t="shared" si="5945"/>
        <v>46054</v>
      </c>
      <c r="BL506" s="160">
        <f t="shared" si="5946"/>
        <v>46081</v>
      </c>
      <c r="BM506" s="164">
        <f t="shared" si="5947"/>
        <v>0</v>
      </c>
      <c r="BN506" s="160">
        <f t="shared" si="5948"/>
        <v>46082</v>
      </c>
      <c r="BO506" s="160">
        <f t="shared" si="5949"/>
        <v>46112</v>
      </c>
      <c r="BP506" s="164">
        <f t="shared" si="5950"/>
        <v>0</v>
      </c>
      <c r="BQ506" s="160">
        <f t="shared" si="5951"/>
        <v>46113</v>
      </c>
      <c r="BR506" s="160">
        <f t="shared" si="5952"/>
        <v>46142</v>
      </c>
      <c r="BS506" s="164">
        <f t="shared" si="5953"/>
        <v>0</v>
      </c>
      <c r="BT506" s="160">
        <f t="shared" si="5954"/>
        <v>46143</v>
      </c>
      <c r="BU506" s="160">
        <f t="shared" si="5955"/>
        <v>46173</v>
      </c>
      <c r="BV506" s="164">
        <f t="shared" si="5956"/>
        <v>0</v>
      </c>
      <c r="BW506" s="160">
        <f t="shared" si="5957"/>
        <v>46174</v>
      </c>
      <c r="BX506" s="160">
        <f t="shared" si="5958"/>
        <v>46203</v>
      </c>
      <c r="BY506" s="164">
        <f t="shared" si="5959"/>
        <v>0</v>
      </c>
      <c r="BZ506" s="160">
        <f t="shared" si="5960"/>
        <v>46204</v>
      </c>
      <c r="CA506" s="160">
        <f t="shared" si="5961"/>
        <v>46234</v>
      </c>
      <c r="CB506" s="164">
        <f t="shared" si="5962"/>
        <v>0</v>
      </c>
      <c r="CC506" s="160">
        <f t="shared" si="5963"/>
        <v>46235</v>
      </c>
      <c r="CD506" s="160">
        <f t="shared" si="5964"/>
        <v>46265</v>
      </c>
      <c r="CE506" s="164">
        <f t="shared" si="5965"/>
        <v>0</v>
      </c>
      <c r="CF506" s="160">
        <f t="shared" si="5966"/>
        <v>46266</v>
      </c>
      <c r="CG506" s="160">
        <f t="shared" si="5967"/>
        <v>46295</v>
      </c>
      <c r="CH506" s="164">
        <f t="shared" si="5968"/>
        <v>0</v>
      </c>
      <c r="CI506" s="160">
        <f t="shared" si="5969"/>
        <v>46296</v>
      </c>
      <c r="CJ506" s="160">
        <f t="shared" si="5970"/>
        <v>46326</v>
      </c>
      <c r="CK506" s="164">
        <f t="shared" si="5971"/>
        <v>0</v>
      </c>
      <c r="CL506" s="160">
        <f t="shared" si="5972"/>
        <v>46327</v>
      </c>
      <c r="CM506" s="160">
        <f t="shared" si="5973"/>
        <v>46356</v>
      </c>
      <c r="CN506" s="164">
        <f t="shared" si="5974"/>
        <v>0</v>
      </c>
      <c r="CO506" s="160">
        <f t="shared" si="5975"/>
        <v>46357</v>
      </c>
      <c r="CP506" s="160">
        <f t="shared" si="5976"/>
        <v>46387</v>
      </c>
      <c r="CQ506" s="164">
        <f t="shared" si="5977"/>
        <v>0</v>
      </c>
    </row>
    <row r="507" s="86" customFormat="1" ht="24" customHeight="1" outlineLevel="4" spans="1:95">
      <c r="A507" s="129" t="s">
        <v>2806</v>
      </c>
      <c r="B507" s="130"/>
      <c r="C507" s="130"/>
      <c r="D507" s="130"/>
      <c r="E507" s="130"/>
      <c r="F507" s="130"/>
      <c r="G507" s="131"/>
      <c r="H507" s="132"/>
      <c r="I507" s="132"/>
      <c r="J507" s="132"/>
      <c r="K507" s="132"/>
      <c r="L507" s="155"/>
      <c r="M507" s="155"/>
      <c r="N507" s="132"/>
      <c r="O507" s="155"/>
      <c r="P507" s="132"/>
      <c r="Q507" s="132"/>
      <c r="R507" s="132"/>
      <c r="S507" s="132"/>
      <c r="T507" s="132"/>
      <c r="U507" s="132"/>
      <c r="V507" s="132"/>
      <c r="W507" s="132"/>
      <c r="X507" s="132"/>
      <c r="Y507" s="132"/>
      <c r="Z507" s="132"/>
      <c r="AA507" s="132"/>
      <c r="AB507" s="132"/>
      <c r="AC507" s="132"/>
      <c r="AD507" s="132"/>
      <c r="AE507" s="132"/>
      <c r="AF507" s="132"/>
      <c r="AG507" s="132"/>
      <c r="AH507" s="132"/>
      <c r="AI507" s="132"/>
      <c r="AJ507" s="132"/>
      <c r="AK507" s="132"/>
      <c r="AL507" s="132"/>
      <c r="AM507" s="132"/>
      <c r="AN507" s="132"/>
      <c r="AO507" s="132"/>
      <c r="AP507" s="132"/>
      <c r="AQ507" s="132"/>
      <c r="AR507" s="132"/>
      <c r="AS507" s="132"/>
      <c r="AT507" s="132"/>
      <c r="AU507" s="132"/>
      <c r="AV507" s="132"/>
      <c r="AW507" s="132"/>
      <c r="AX507" s="132"/>
      <c r="AY507" s="132"/>
      <c r="AZ507" s="132"/>
      <c r="BA507" s="132"/>
      <c r="BB507" s="132"/>
      <c r="BC507" s="132"/>
      <c r="BD507" s="132"/>
      <c r="BE507" s="132"/>
      <c r="BF507" s="132"/>
      <c r="BG507" s="132"/>
      <c r="BH507" s="132"/>
      <c r="BI507" s="132"/>
      <c r="BJ507" s="132"/>
      <c r="BK507" s="132"/>
      <c r="BL507" s="132"/>
      <c r="BM507" s="132"/>
      <c r="BN507" s="132"/>
      <c r="BO507" s="132"/>
      <c r="BP507" s="132"/>
      <c r="BQ507" s="132"/>
      <c r="BR507" s="132"/>
      <c r="BS507" s="132"/>
      <c r="BT507" s="132"/>
      <c r="BU507" s="132"/>
      <c r="BV507" s="132"/>
      <c r="BW507" s="132"/>
      <c r="BX507" s="132"/>
      <c r="BY507" s="132"/>
      <c r="BZ507" s="132"/>
      <c r="CA507" s="132"/>
      <c r="CB507" s="132"/>
      <c r="CC507" s="132"/>
      <c r="CD507" s="132"/>
      <c r="CE507" s="132"/>
      <c r="CF507" s="132"/>
      <c r="CG507" s="132"/>
      <c r="CH507" s="132"/>
      <c r="CI507" s="132"/>
      <c r="CJ507" s="132"/>
      <c r="CK507" s="132"/>
      <c r="CL507" s="132"/>
      <c r="CM507" s="132"/>
      <c r="CN507" s="132"/>
      <c r="CO507" s="132"/>
      <c r="CP507" s="132"/>
      <c r="CQ507" s="132"/>
    </row>
    <row r="508" ht="24" customHeight="1" spans="1:95">
      <c r="A508" s="111"/>
      <c r="B508" s="112" t="s">
        <v>779</v>
      </c>
      <c r="C508" s="113">
        <v>1.2</v>
      </c>
      <c r="D508" s="111" t="s">
        <v>9</v>
      </c>
      <c r="E508" s="112"/>
      <c r="F508" s="112"/>
      <c r="G508" s="112"/>
      <c r="H508" s="170">
        <f t="shared" ref="H508:H537" si="5979">X508+AA508+AD508+AG508+AJ508+AM508+AP508+AS508+AV508+AY508+BB508+BE508</f>
        <v>574946.548672566</v>
      </c>
      <c r="I508" s="170">
        <f t="shared" ref="I508:I537" si="5980">Y508+AB508+AE508+AH508+AK508+AN508+AQ508+AT508+AW508+AZ508+BC508+BF508</f>
        <v>315105.188672566</v>
      </c>
      <c r="J508" s="170">
        <f t="shared" si="5367"/>
        <v>259841.36</v>
      </c>
      <c r="K508" s="170"/>
      <c r="L508" s="171"/>
      <c r="M508" s="171"/>
      <c r="N508" s="170"/>
      <c r="O508" s="171"/>
      <c r="P508" s="170"/>
      <c r="Q508" s="170"/>
      <c r="R508" s="170"/>
      <c r="S508" s="170"/>
      <c r="T508" s="170"/>
      <c r="U508" s="170"/>
      <c r="V508" s="170"/>
      <c r="W508" s="170"/>
      <c r="X508" s="170">
        <f>VLOOKUP($C508,'1 预算编制表单'!$C:$BJ,27,FALSE)</f>
        <v>574946.548672566</v>
      </c>
      <c r="Y508" s="170">
        <f>Y509+Y516+Y520+Y524+Y527+Y531</f>
        <v>557602.928672566</v>
      </c>
      <c r="Z508" s="170">
        <f>Z509+Z516+Z520+Z524+Z527+Z531</f>
        <v>17343.62</v>
      </c>
      <c r="AA508" s="170">
        <f>VLOOKUP($C508,'1 预算编制表单'!$C:$BJ,30,FALSE)</f>
        <v>0</v>
      </c>
      <c r="AB508" s="170">
        <f>AB509+AB516+AB520+AB524+AB527+AB531</f>
        <v>-2559.72</v>
      </c>
      <c r="AC508" s="170">
        <f>AC509+AC516+AC520+AC524+AC527+AC531</f>
        <v>2559.72</v>
      </c>
      <c r="AD508" s="170">
        <f>VLOOKUP($C508,'1 预算编制表单'!$C:$BJ,33,FALSE)</f>
        <v>0</v>
      </c>
      <c r="AE508" s="170">
        <f>AE509+AE516+AE520+AE524+AE527+AE531</f>
        <v>-164253.86</v>
      </c>
      <c r="AF508" s="170">
        <f>AF509+AF516+AF520+AF524+AF527+AF531</f>
        <v>164253.86</v>
      </c>
      <c r="AG508" s="170">
        <f>VLOOKUP($C508,'1 预算编制表单'!$C:$BJ,36,FALSE)</f>
        <v>0</v>
      </c>
      <c r="AH508" s="170">
        <f>AH509+AH516+AH520+AH524+AH527+AH531</f>
        <v>-7381.46</v>
      </c>
      <c r="AI508" s="170">
        <f>AI509+AI516+AI520+AI524+AI527+AI531</f>
        <v>7381.46</v>
      </c>
      <c r="AJ508" s="170">
        <f>VLOOKUP($C508,'1 预算编制表单'!$C:$BJ,39,FALSE)</f>
        <v>0</v>
      </c>
      <c r="AK508" s="170">
        <f>AK509+AK516+AK520+AK524+AK527+AK531</f>
        <v>-42446.27</v>
      </c>
      <c r="AL508" s="170">
        <f>AL509+AL516+AL520+AL524+AL527+AL531</f>
        <v>42446.27</v>
      </c>
      <c r="AM508" s="170">
        <f>VLOOKUP($C508,'1 预算编制表单'!$C:$BJ,42,FALSE)</f>
        <v>0</v>
      </c>
      <c r="AN508" s="170">
        <f>AN509+AN516+AN520+AN524+AN527+AN531</f>
        <v>-25856.43</v>
      </c>
      <c r="AO508" s="170">
        <f>AO509+AO516+AO520+AO524+AO527+AO531</f>
        <v>25856.43</v>
      </c>
      <c r="AP508" s="170">
        <f>VLOOKUP($C508,'1 预算编制表单'!$C:$BJ,45,FALSE)</f>
        <v>0</v>
      </c>
      <c r="AQ508" s="170">
        <f>AQ509+AQ516+AQ520+AQ524+AQ527+AQ531</f>
        <v>0</v>
      </c>
      <c r="AR508" s="170">
        <f>AR509+AR516+AR520+AR524+AR527+AR531</f>
        <v>0</v>
      </c>
      <c r="AS508" s="170">
        <f>VLOOKUP($C508,'1 预算编制表单'!$C:$BJ,48,FALSE)</f>
        <v>0</v>
      </c>
      <c r="AT508" s="170">
        <f>AT509+AT516+AT520+AT524+AT527+AT531</f>
        <v>0</v>
      </c>
      <c r="AU508" s="170">
        <f>AU509+AU516+AU520+AU524+AU527+AU531</f>
        <v>0</v>
      </c>
      <c r="AV508" s="170">
        <f>VLOOKUP($C508,'1 预算编制表单'!$C:$BJ,51,FALSE)</f>
        <v>0</v>
      </c>
      <c r="AW508" s="170">
        <f>AW509+AW516+AW520+AW524+AW527+AW531</f>
        <v>0</v>
      </c>
      <c r="AX508" s="170">
        <f>AX509+AX516+AX520+AX524+AX527+AX531</f>
        <v>0</v>
      </c>
      <c r="AY508" s="170">
        <f>VLOOKUP($C508,'1 预算编制表单'!$C:$BJ,54,FALSE)</f>
        <v>0</v>
      </c>
      <c r="AZ508" s="170">
        <f>AZ509+AZ516+AZ520+AZ524+AZ527+AZ531</f>
        <v>0</v>
      </c>
      <c r="BA508" s="170">
        <f>BA509+BA516+BA520+BA524+BA527+BA531</f>
        <v>0</v>
      </c>
      <c r="BB508" s="170">
        <f>VLOOKUP($C508,'1 预算编制表单'!$C:$BJ,57,FALSE)</f>
        <v>0</v>
      </c>
      <c r="BC508" s="170">
        <f>BC509+BC516+BC520+BC524+BC527+BC531</f>
        <v>0</v>
      </c>
      <c r="BD508" s="170">
        <f>BD509+BD516+BD520+BD524+BD527+BD531</f>
        <v>0</v>
      </c>
      <c r="BE508" s="170">
        <f>VLOOKUP($C508,'1 预算编制表单'!$C:$BJ,60,FALSE)</f>
        <v>0</v>
      </c>
      <c r="BF508" s="170">
        <f>BF509+BF516+BF520+BF524+BF527+BF531</f>
        <v>0</v>
      </c>
      <c r="BG508" s="170">
        <f>BG509+BG516+BG520+BG524+BG527+BG531</f>
        <v>0</v>
      </c>
      <c r="BH508" s="170">
        <f>VLOOKUP($C508,'1 预算编制表单'!$C:$BJ,27,FALSE)</f>
        <v>574946.548672566</v>
      </c>
      <c r="BI508" s="170">
        <f>BI509+BI516+BI520+BI524+BI527+BI531</f>
        <v>574946.548672566</v>
      </c>
      <c r="BJ508" s="170">
        <f>BJ509+BJ516+BJ520+BJ524+BJ527+BJ531</f>
        <v>0</v>
      </c>
      <c r="BK508" s="170">
        <f>VLOOKUP($C508,'1 预算编制表单'!$C:$BJ,30,FALSE)</f>
        <v>0</v>
      </c>
      <c r="BL508" s="170">
        <f>BL509+BL516+BL520+BL524+BL527+BL531</f>
        <v>0</v>
      </c>
      <c r="BM508" s="170">
        <f>BM509+BM516+BM520+BM524+BM527+BM531</f>
        <v>0</v>
      </c>
      <c r="BN508" s="170">
        <f>VLOOKUP($C508,'1 预算编制表单'!$C:$BJ,33,FALSE)</f>
        <v>0</v>
      </c>
      <c r="BO508" s="170">
        <f>BO509+BO516+BO520+BO524+BO527+BO531</f>
        <v>0</v>
      </c>
      <c r="BP508" s="170">
        <f>BP509+BP516+BP520+BP524+BP527+BP531</f>
        <v>0</v>
      </c>
      <c r="BQ508" s="170">
        <f>VLOOKUP($C508,'1 预算编制表单'!$C:$BJ,36,FALSE)</f>
        <v>0</v>
      </c>
      <c r="BR508" s="170">
        <f>BR509+BR516+BR520+BR524+BR527+BR531</f>
        <v>0</v>
      </c>
      <c r="BS508" s="170">
        <f>BS509+BS516+BS520+BS524+BS527+BS531</f>
        <v>0</v>
      </c>
      <c r="BT508" s="170">
        <f>VLOOKUP($C508,'1 预算编制表单'!$C:$BJ,39,FALSE)</f>
        <v>0</v>
      </c>
      <c r="BU508" s="170">
        <f>BU509+BU516+BU520+BU524+BU527+BU531</f>
        <v>0</v>
      </c>
      <c r="BV508" s="170">
        <f>BV509+BV516+BV520+BV524+BV527+BV531</f>
        <v>0</v>
      </c>
      <c r="BW508" s="170">
        <f>VLOOKUP($C508,'1 预算编制表单'!$C:$BJ,42,FALSE)</f>
        <v>0</v>
      </c>
      <c r="BX508" s="170">
        <f>BX509+BX516+BX520+BX524+BX527+BX531</f>
        <v>0</v>
      </c>
      <c r="BY508" s="170">
        <f>BY509+BY516+BY520+BY524+BY527+BY531</f>
        <v>0</v>
      </c>
      <c r="BZ508" s="170">
        <f>VLOOKUP($C508,'1 预算编制表单'!$C:$BJ,45,FALSE)</f>
        <v>0</v>
      </c>
      <c r="CA508" s="170">
        <f>CA509+CA516+CA520+CA524+CA527+CA531</f>
        <v>0</v>
      </c>
      <c r="CB508" s="170">
        <f>CB509+CB516+CB520+CB524+CB527+CB531</f>
        <v>0</v>
      </c>
      <c r="CC508" s="170">
        <f>VLOOKUP($C508,'1 预算编制表单'!$C:$BJ,48,FALSE)</f>
        <v>0</v>
      </c>
      <c r="CD508" s="170">
        <f>CD509+CD516+CD520+CD524+CD527+CD531</f>
        <v>0</v>
      </c>
      <c r="CE508" s="170">
        <f>CE509+CE516+CE520+CE524+CE527+CE531</f>
        <v>0</v>
      </c>
      <c r="CF508" s="170">
        <f>VLOOKUP($C508,'1 预算编制表单'!$C:$BJ,51,FALSE)</f>
        <v>0</v>
      </c>
      <c r="CG508" s="170">
        <f>CG509+CG516+CG520+CG524+CG527+CG531</f>
        <v>0</v>
      </c>
      <c r="CH508" s="170">
        <f>CH509+CH516+CH520+CH524+CH527+CH531</f>
        <v>0</v>
      </c>
      <c r="CI508" s="170">
        <f>VLOOKUP($C508,'1 预算编制表单'!$C:$BJ,54,FALSE)</f>
        <v>0</v>
      </c>
      <c r="CJ508" s="170">
        <f>CJ509+CJ516+CJ520+CJ524+CJ527+CJ531</f>
        <v>0</v>
      </c>
      <c r="CK508" s="170">
        <f>CK509+CK516+CK520+CK524+CK527+CK531</f>
        <v>0</v>
      </c>
      <c r="CL508" s="170">
        <f>VLOOKUP($C508,'1 预算编制表单'!$C:$BJ,57,FALSE)</f>
        <v>0</v>
      </c>
      <c r="CM508" s="170">
        <f>CM509+CM516+CM520+CM524+CM527+CM531</f>
        <v>0</v>
      </c>
      <c r="CN508" s="170">
        <f>CN509+CN516+CN520+CN524+CN527+CN531</f>
        <v>0</v>
      </c>
      <c r="CO508" s="170">
        <f>VLOOKUP($C508,'1 预算编制表单'!$C:$BJ,60,FALSE)</f>
        <v>0</v>
      </c>
      <c r="CP508" s="170">
        <f>CP509+CP516+CP520+CP524+CP527+CP531</f>
        <v>0</v>
      </c>
      <c r="CQ508" s="170">
        <f>CQ509+CQ516+CQ520+CQ524+CQ527+CQ531</f>
        <v>0</v>
      </c>
    </row>
    <row r="509" ht="24" customHeight="1" outlineLevel="1" spans="1:95">
      <c r="A509" s="29"/>
      <c r="B509" s="115" t="s">
        <v>779</v>
      </c>
      <c r="C509" s="116" t="s">
        <v>1611</v>
      </c>
      <c r="D509" s="29" t="s">
        <v>1612</v>
      </c>
      <c r="E509" s="115"/>
      <c r="F509" s="115"/>
      <c r="G509" s="115"/>
      <c r="H509" s="117">
        <f t="shared" si="5979"/>
        <v>574946.548672566</v>
      </c>
      <c r="I509" s="117">
        <f t="shared" si="5980"/>
        <v>503472.208672566</v>
      </c>
      <c r="J509" s="117">
        <f t="shared" si="5367"/>
        <v>71474.34</v>
      </c>
      <c r="K509" s="117"/>
      <c r="L509" s="150"/>
      <c r="M509" s="150"/>
      <c r="N509" s="117"/>
      <c r="O509" s="150"/>
      <c r="P509" s="117"/>
      <c r="Q509" s="117"/>
      <c r="R509" s="117"/>
      <c r="S509" s="117"/>
      <c r="T509" s="117"/>
      <c r="U509" s="117"/>
      <c r="V509" s="117"/>
      <c r="W509" s="117"/>
      <c r="X509" s="117">
        <f>VLOOKUP($C509,'1 预算编制表单'!$C:$BJ,27,FALSE)</f>
        <v>574946.548672566</v>
      </c>
      <c r="Y509" s="117">
        <f t="shared" ref="Y509:Y513" si="5981">X509-Z509</f>
        <v>574946.548672566</v>
      </c>
      <c r="Z509" s="117">
        <f>Z510+Z511+Z512+Z513</f>
        <v>0</v>
      </c>
      <c r="AA509" s="117">
        <f>VLOOKUP($C509,'1 预算编制表单'!$C:$BJ,30,FALSE)</f>
        <v>0</v>
      </c>
      <c r="AB509" s="117">
        <f t="shared" ref="AB509:AB535" si="5982">AA509-AC509</f>
        <v>0</v>
      </c>
      <c r="AC509" s="117">
        <f>AC510+AC511+AC512+AC513</f>
        <v>0</v>
      </c>
      <c r="AD509" s="117">
        <f>VLOOKUP($C509,'1 预算编制表单'!$C:$BJ,33,FALSE)</f>
        <v>0</v>
      </c>
      <c r="AE509" s="117">
        <f t="shared" ref="AE509:AE535" si="5983">AD509-AF509</f>
        <v>-62442</v>
      </c>
      <c r="AF509" s="117">
        <f>AF510+AF511+AF512+AF513</f>
        <v>62442</v>
      </c>
      <c r="AG509" s="117">
        <f>VLOOKUP($C509,'1 预算编制表单'!$C:$BJ,36,FALSE)</f>
        <v>0</v>
      </c>
      <c r="AH509" s="117">
        <f t="shared" ref="AH509:AH535" si="5984">AG509-AI509</f>
        <v>-344</v>
      </c>
      <c r="AI509" s="117">
        <f>AI510+AI511+AI512+AI513</f>
        <v>344</v>
      </c>
      <c r="AJ509" s="117">
        <f>VLOOKUP($C509,'1 预算编制表单'!$C:$BJ,39,FALSE)</f>
        <v>0</v>
      </c>
      <c r="AK509" s="117">
        <f t="shared" ref="AK509:AK535" si="5985">AJ509-AL509</f>
        <v>-8688.34</v>
      </c>
      <c r="AL509" s="117">
        <f>AL510+AL511+AL512+AL513</f>
        <v>8688.34</v>
      </c>
      <c r="AM509" s="117">
        <f>VLOOKUP($C509,'1 预算编制表单'!$C:$BJ,42,FALSE)</f>
        <v>0</v>
      </c>
      <c r="AN509" s="117">
        <f t="shared" ref="AN509:AN535" si="5986">AM509-AO509</f>
        <v>0</v>
      </c>
      <c r="AO509" s="117">
        <f>AO510+AO511+AO512+AO513</f>
        <v>0</v>
      </c>
      <c r="AP509" s="117">
        <f>VLOOKUP($C509,'1 预算编制表单'!$C:$BJ,45,FALSE)</f>
        <v>0</v>
      </c>
      <c r="AQ509" s="117">
        <f t="shared" ref="AQ509:AQ535" si="5987">AP509-AR509</f>
        <v>0</v>
      </c>
      <c r="AR509" s="117">
        <f>AR510+AR511+AR512+AR513</f>
        <v>0</v>
      </c>
      <c r="AS509" s="117">
        <f>VLOOKUP($C509,'1 预算编制表单'!$C:$BJ,48,FALSE)</f>
        <v>0</v>
      </c>
      <c r="AT509" s="117">
        <f t="shared" ref="AT509:AT535" si="5988">AS509-AU509</f>
        <v>0</v>
      </c>
      <c r="AU509" s="117">
        <f>AU510+AU511+AU512+AU513</f>
        <v>0</v>
      </c>
      <c r="AV509" s="117">
        <f>VLOOKUP($C509,'1 预算编制表单'!$C:$BJ,51,FALSE)</f>
        <v>0</v>
      </c>
      <c r="AW509" s="117">
        <f t="shared" ref="AW509:AW535" si="5989">AV509-AX509</f>
        <v>0</v>
      </c>
      <c r="AX509" s="117">
        <f>AX510+AX511+AX512+AX513</f>
        <v>0</v>
      </c>
      <c r="AY509" s="117">
        <f>VLOOKUP($C509,'1 预算编制表单'!$C:$BJ,54,FALSE)</f>
        <v>0</v>
      </c>
      <c r="AZ509" s="117">
        <f t="shared" ref="AZ509:AZ535" si="5990">AY509-BA509</f>
        <v>0</v>
      </c>
      <c r="BA509" s="117">
        <f>BA510+BA511+BA512+BA513</f>
        <v>0</v>
      </c>
      <c r="BB509" s="117">
        <f>VLOOKUP($C509,'1 预算编制表单'!$C:$BJ,57,FALSE)</f>
        <v>0</v>
      </c>
      <c r="BC509" s="117">
        <f t="shared" ref="BC509:BC535" si="5991">BB509-BD509</f>
        <v>0</v>
      </c>
      <c r="BD509" s="117">
        <f>BD510+BD511+BD512+BD513</f>
        <v>0</v>
      </c>
      <c r="BE509" s="117">
        <f>VLOOKUP($C509,'1 预算编制表单'!$C:$BJ,60,FALSE)</f>
        <v>0</v>
      </c>
      <c r="BF509" s="117">
        <f t="shared" ref="BF509:BF535" si="5992">BE509-BG509</f>
        <v>0</v>
      </c>
      <c r="BG509" s="117">
        <f>BG510+BG511+BG512+BG513</f>
        <v>0</v>
      </c>
      <c r="BH509" s="117">
        <f>VLOOKUP($C509,'1 预算编制表单'!$C:$BJ,27,FALSE)</f>
        <v>574946.548672566</v>
      </c>
      <c r="BI509" s="117">
        <f t="shared" ref="BI509:BI535" si="5993">BH509-BJ509</f>
        <v>574946.548672566</v>
      </c>
      <c r="BJ509" s="117">
        <f>BJ510+BJ511+BJ512+BJ513</f>
        <v>0</v>
      </c>
      <c r="BK509" s="117">
        <f>VLOOKUP($C509,'1 预算编制表单'!$C:$BJ,30,FALSE)</f>
        <v>0</v>
      </c>
      <c r="BL509" s="117">
        <f t="shared" ref="BL509:BL535" si="5994">BK509-BM509</f>
        <v>0</v>
      </c>
      <c r="BM509" s="117">
        <f>BM510+BM511+BM512+BM513</f>
        <v>0</v>
      </c>
      <c r="BN509" s="117">
        <f>VLOOKUP($C509,'1 预算编制表单'!$C:$BJ,33,FALSE)</f>
        <v>0</v>
      </c>
      <c r="BO509" s="117">
        <f t="shared" ref="BO509:BO535" si="5995">BN509-BP509</f>
        <v>0</v>
      </c>
      <c r="BP509" s="117">
        <f>BP510+BP511+BP512+BP513</f>
        <v>0</v>
      </c>
      <c r="BQ509" s="117">
        <f>VLOOKUP($C509,'1 预算编制表单'!$C:$BJ,36,FALSE)</f>
        <v>0</v>
      </c>
      <c r="BR509" s="117">
        <f t="shared" ref="BR509:BR535" si="5996">BQ509-BS509</f>
        <v>0</v>
      </c>
      <c r="BS509" s="117">
        <f>BS510+BS511+BS512+BS513</f>
        <v>0</v>
      </c>
      <c r="BT509" s="117">
        <f>VLOOKUP($C509,'1 预算编制表单'!$C:$BJ,39,FALSE)</f>
        <v>0</v>
      </c>
      <c r="BU509" s="117">
        <f t="shared" ref="BU509:BU535" si="5997">BT509-BV509</f>
        <v>0</v>
      </c>
      <c r="BV509" s="117">
        <f>BV510+BV511+BV512+BV513</f>
        <v>0</v>
      </c>
      <c r="BW509" s="117">
        <f>VLOOKUP($C509,'1 预算编制表单'!$C:$BJ,42,FALSE)</f>
        <v>0</v>
      </c>
      <c r="BX509" s="117">
        <f t="shared" ref="BX509:BX535" si="5998">BW509-BY509</f>
        <v>0</v>
      </c>
      <c r="BY509" s="117">
        <f>BY510+BY511+BY512+BY513</f>
        <v>0</v>
      </c>
      <c r="BZ509" s="117">
        <f>VLOOKUP($C509,'1 预算编制表单'!$C:$BJ,45,FALSE)</f>
        <v>0</v>
      </c>
      <c r="CA509" s="117">
        <f t="shared" ref="CA509:CA535" si="5999">BZ509-CB509</f>
        <v>0</v>
      </c>
      <c r="CB509" s="117">
        <f>CB510+CB511+CB512+CB513</f>
        <v>0</v>
      </c>
      <c r="CC509" s="117">
        <f>VLOOKUP($C509,'1 预算编制表单'!$C:$BJ,48,FALSE)</f>
        <v>0</v>
      </c>
      <c r="CD509" s="117">
        <f t="shared" ref="CD509:CD535" si="6000">CC509-CE509</f>
        <v>0</v>
      </c>
      <c r="CE509" s="117">
        <f>CE510+CE511+CE512+CE513</f>
        <v>0</v>
      </c>
      <c r="CF509" s="117">
        <f>VLOOKUP($C509,'1 预算编制表单'!$C:$BJ,51,FALSE)</f>
        <v>0</v>
      </c>
      <c r="CG509" s="117">
        <f t="shared" ref="CG509:CG535" si="6001">CF509-CH509</f>
        <v>0</v>
      </c>
      <c r="CH509" s="117">
        <f>CH510+CH511+CH512+CH513</f>
        <v>0</v>
      </c>
      <c r="CI509" s="117">
        <f>VLOOKUP($C509,'1 预算编制表单'!$C:$BJ,54,FALSE)</f>
        <v>0</v>
      </c>
      <c r="CJ509" s="117">
        <f t="shared" ref="CJ509:CJ535" si="6002">CI509-CK509</f>
        <v>0</v>
      </c>
      <c r="CK509" s="117">
        <f>CK510+CK511+CK512+CK513</f>
        <v>0</v>
      </c>
      <c r="CL509" s="117">
        <f>VLOOKUP($C509,'1 预算编制表单'!$C:$BJ,57,FALSE)</f>
        <v>0</v>
      </c>
      <c r="CM509" s="117">
        <f t="shared" ref="CM509:CM535" si="6003">CL509-CN509</f>
        <v>0</v>
      </c>
      <c r="CN509" s="117">
        <f>CN510+CN511+CN512+CN513</f>
        <v>0</v>
      </c>
      <c r="CO509" s="117">
        <f>VLOOKUP($C509,'1 预算编制表单'!$C:$BJ,60,FALSE)</f>
        <v>0</v>
      </c>
      <c r="CP509" s="117">
        <f t="shared" ref="CP509:CP535" si="6004">CO509-CQ509</f>
        <v>0</v>
      </c>
      <c r="CQ509" s="117">
        <f>CQ510+CQ511+CQ512+CQ513</f>
        <v>0</v>
      </c>
    </row>
    <row r="510" ht="24" customHeight="1" outlineLevel="2" spans="1:95">
      <c r="A510" s="48"/>
      <c r="B510" s="118" t="s">
        <v>779</v>
      </c>
      <c r="C510" s="119" t="s">
        <v>1613</v>
      </c>
      <c r="D510" s="48" t="s">
        <v>1614</v>
      </c>
      <c r="E510" s="118"/>
      <c r="F510" s="118"/>
      <c r="G510" s="118"/>
      <c r="H510" s="120">
        <f t="shared" si="5979"/>
        <v>473946.548672566</v>
      </c>
      <c r="I510" s="120">
        <f t="shared" si="5980"/>
        <v>404155.108672566</v>
      </c>
      <c r="J510" s="120">
        <f t="shared" si="5367"/>
        <v>69791.44</v>
      </c>
      <c r="K510" s="120"/>
      <c r="L510" s="151"/>
      <c r="M510" s="151"/>
      <c r="N510" s="120"/>
      <c r="O510" s="151"/>
      <c r="P510" s="120"/>
      <c r="Q510" s="120"/>
      <c r="R510" s="120"/>
      <c r="S510" s="120"/>
      <c r="T510" s="120"/>
      <c r="U510" s="120"/>
      <c r="V510" s="120"/>
      <c r="W510" s="120"/>
      <c r="X510" s="120">
        <f>VLOOKUP($C510,'1 预算编制表单'!$C:$BJ,27,FALSE)</f>
        <v>473946.548672566</v>
      </c>
      <c r="Y510" s="120">
        <f t="shared" si="5981"/>
        <v>473946.548672566</v>
      </c>
      <c r="Z510" s="120">
        <f>SUMIF(物资过程计算表!$B:$B,$C510,物资过程计算表!$D:$D)</f>
        <v>0</v>
      </c>
      <c r="AA510" s="120">
        <f>VLOOKUP($C510,'1 预算编制表单'!$C:$BJ,30,FALSE)</f>
        <v>0</v>
      </c>
      <c r="AB510" s="120">
        <f t="shared" si="5982"/>
        <v>0</v>
      </c>
      <c r="AC510" s="120">
        <f>SUMIF(物资过程计算表!$B:$B,$C510,物资过程计算表!E:E)</f>
        <v>0</v>
      </c>
      <c r="AD510" s="120">
        <f>VLOOKUP($C510,'1 预算编制表单'!$C:$BJ,33,FALSE)</f>
        <v>0</v>
      </c>
      <c r="AE510" s="120">
        <f t="shared" si="5983"/>
        <v>-62176</v>
      </c>
      <c r="AF510" s="120">
        <f>SUMIF(物资过程计算表!$B:$B,$C510,物资过程计算表!F:F)</f>
        <v>62176</v>
      </c>
      <c r="AG510" s="120">
        <f>VLOOKUP($C510,'1 预算编制表单'!$C:$BJ,36,FALSE)</f>
        <v>0</v>
      </c>
      <c r="AH510" s="120">
        <f t="shared" si="5984"/>
        <v>0</v>
      </c>
      <c r="AI510" s="120">
        <f>SUMIF(物资过程计算表!$B:$B,$C510,物资过程计算表!G:G)</f>
        <v>0</v>
      </c>
      <c r="AJ510" s="120">
        <f>VLOOKUP($C510,'1 预算编制表单'!$C:$BJ,39,FALSE)</f>
        <v>0</v>
      </c>
      <c r="AK510" s="120">
        <f t="shared" si="5985"/>
        <v>-7615.44</v>
      </c>
      <c r="AL510" s="120">
        <f>SUMIF(物资过程计算表!$B:$B,$C510,物资过程计算表!H:H)</f>
        <v>7615.44</v>
      </c>
      <c r="AM510" s="120">
        <f>VLOOKUP($C510,'1 预算编制表单'!$C:$BJ,42,FALSE)</f>
        <v>0</v>
      </c>
      <c r="AN510" s="120">
        <f t="shared" si="5986"/>
        <v>0</v>
      </c>
      <c r="AO510" s="120">
        <f>SUMIF(物资过程计算表!$B:$B,$C510,物资过程计算表!I:I)</f>
        <v>0</v>
      </c>
      <c r="AP510" s="120">
        <f>VLOOKUP($C510,'1 预算编制表单'!$C:$BJ,45,FALSE)</f>
        <v>0</v>
      </c>
      <c r="AQ510" s="120">
        <f t="shared" si="5987"/>
        <v>0</v>
      </c>
      <c r="AR510" s="120">
        <f>SUMIF(物资过程计算表!$B:$B,$C510,物资过程计算表!J:J)</f>
        <v>0</v>
      </c>
      <c r="AS510" s="120">
        <f>VLOOKUP($C510,'1 预算编制表单'!$C:$BJ,48,FALSE)</f>
        <v>0</v>
      </c>
      <c r="AT510" s="120">
        <f t="shared" si="5988"/>
        <v>0</v>
      </c>
      <c r="AU510" s="120">
        <f>SUMIF(物资过程计算表!$B:$B,$C510,物资过程计算表!K:K)</f>
        <v>0</v>
      </c>
      <c r="AV510" s="120">
        <f>VLOOKUP($C510,'1 预算编制表单'!$C:$BJ,51,FALSE)</f>
        <v>0</v>
      </c>
      <c r="AW510" s="120">
        <f t="shared" si="5989"/>
        <v>0</v>
      </c>
      <c r="AX510" s="120">
        <f>SUMIF(物资过程计算表!$B:$B,$C510,物资过程计算表!L:L)</f>
        <v>0</v>
      </c>
      <c r="AY510" s="120">
        <f>VLOOKUP($C510,'1 预算编制表单'!$C:$BJ,54,FALSE)</f>
        <v>0</v>
      </c>
      <c r="AZ510" s="120">
        <f t="shared" si="5990"/>
        <v>0</v>
      </c>
      <c r="BA510" s="120">
        <f>SUMIF(物资过程计算表!$B:$B,$C510,物资过程计算表!M:M)</f>
        <v>0</v>
      </c>
      <c r="BB510" s="120">
        <f>VLOOKUP($C510,'1 预算编制表单'!$C:$BJ,57,FALSE)</f>
        <v>0</v>
      </c>
      <c r="BC510" s="120">
        <f t="shared" si="5991"/>
        <v>0</v>
      </c>
      <c r="BD510" s="120">
        <f>SUMIF(物资过程计算表!$B:$B,$C510,物资过程计算表!N:N)</f>
        <v>0</v>
      </c>
      <c r="BE510" s="120">
        <f>VLOOKUP($C510,'1 预算编制表单'!$C:$BJ,60,FALSE)</f>
        <v>0</v>
      </c>
      <c r="BF510" s="120">
        <f t="shared" si="5992"/>
        <v>0</v>
      </c>
      <c r="BG510" s="120">
        <f>SUMIF(物资过程计算表!$B:$B,$C510,物资过程计算表!O:O)</f>
        <v>0</v>
      </c>
      <c r="BH510" s="120">
        <f>VLOOKUP($C510,'1 预算编制表单'!$C:$BJ,27,FALSE)</f>
        <v>473946.548672566</v>
      </c>
      <c r="BI510" s="120">
        <f t="shared" si="5993"/>
        <v>473946.548672566</v>
      </c>
      <c r="BJ510" s="120"/>
      <c r="BK510" s="120">
        <f>VLOOKUP($C510,'1 预算编制表单'!$C:$BJ,30,FALSE)</f>
        <v>0</v>
      </c>
      <c r="BL510" s="120">
        <f t="shared" si="5994"/>
        <v>0</v>
      </c>
      <c r="BM510" s="120"/>
      <c r="BN510" s="120">
        <f>VLOOKUP($C510,'1 预算编制表单'!$C:$BJ,33,FALSE)</f>
        <v>0</v>
      </c>
      <c r="BO510" s="120">
        <f t="shared" si="5995"/>
        <v>0</v>
      </c>
      <c r="BP510" s="120"/>
      <c r="BQ510" s="120">
        <f>VLOOKUP($C510,'1 预算编制表单'!$C:$BJ,36,FALSE)</f>
        <v>0</v>
      </c>
      <c r="BR510" s="120">
        <f t="shared" si="5996"/>
        <v>0</v>
      </c>
      <c r="BS510" s="120"/>
      <c r="BT510" s="120">
        <f>VLOOKUP($C510,'1 预算编制表单'!$C:$BJ,39,FALSE)</f>
        <v>0</v>
      </c>
      <c r="BU510" s="120">
        <f t="shared" si="5997"/>
        <v>0</v>
      </c>
      <c r="BV510" s="120"/>
      <c r="BW510" s="120">
        <f>VLOOKUP($C510,'1 预算编制表单'!$C:$BJ,42,FALSE)</f>
        <v>0</v>
      </c>
      <c r="BX510" s="120">
        <f t="shared" si="5998"/>
        <v>0</v>
      </c>
      <c r="BY510" s="120"/>
      <c r="BZ510" s="120">
        <f>VLOOKUP($C510,'1 预算编制表单'!$C:$BJ,45,FALSE)</f>
        <v>0</v>
      </c>
      <c r="CA510" s="120">
        <f t="shared" si="5999"/>
        <v>0</v>
      </c>
      <c r="CB510" s="120"/>
      <c r="CC510" s="120">
        <f>VLOOKUP($C510,'1 预算编制表单'!$C:$BJ,48,FALSE)</f>
        <v>0</v>
      </c>
      <c r="CD510" s="120">
        <f t="shared" si="6000"/>
        <v>0</v>
      </c>
      <c r="CE510" s="120"/>
      <c r="CF510" s="120">
        <f>VLOOKUP($C510,'1 预算编制表单'!$C:$BJ,51,FALSE)</f>
        <v>0</v>
      </c>
      <c r="CG510" s="120">
        <f t="shared" si="6001"/>
        <v>0</v>
      </c>
      <c r="CH510" s="120"/>
      <c r="CI510" s="120">
        <f>VLOOKUP($C510,'1 预算编制表单'!$C:$BJ,54,FALSE)</f>
        <v>0</v>
      </c>
      <c r="CJ510" s="120">
        <f t="shared" si="6002"/>
        <v>0</v>
      </c>
      <c r="CK510" s="120"/>
      <c r="CL510" s="120">
        <f>VLOOKUP($C510,'1 预算编制表单'!$C:$BJ,57,FALSE)</f>
        <v>0</v>
      </c>
      <c r="CM510" s="120">
        <f t="shared" si="6003"/>
        <v>0</v>
      </c>
      <c r="CN510" s="120"/>
      <c r="CO510" s="120">
        <f>VLOOKUP($C510,'1 预算编制表单'!$C:$BJ,60,FALSE)</f>
        <v>0</v>
      </c>
      <c r="CP510" s="120">
        <f t="shared" si="6004"/>
        <v>0</v>
      </c>
      <c r="CQ510" s="120"/>
    </row>
    <row r="511" ht="24" customHeight="1" outlineLevel="2" spans="1:95">
      <c r="A511" s="48"/>
      <c r="B511" s="118" t="s">
        <v>779</v>
      </c>
      <c r="C511" s="119" t="s">
        <v>1655</v>
      </c>
      <c r="D511" s="48" t="s">
        <v>1656</v>
      </c>
      <c r="E511" s="118"/>
      <c r="F511" s="118"/>
      <c r="G511" s="118"/>
      <c r="H511" s="120">
        <f t="shared" si="5979"/>
        <v>0</v>
      </c>
      <c r="I511" s="120">
        <f t="shared" si="5980"/>
        <v>-786</v>
      </c>
      <c r="J511" s="120">
        <f t="shared" si="5367"/>
        <v>786</v>
      </c>
      <c r="K511" s="120"/>
      <c r="L511" s="151"/>
      <c r="M511" s="151"/>
      <c r="N511" s="120"/>
      <c r="O511" s="151"/>
      <c r="P511" s="120"/>
      <c r="Q511" s="120"/>
      <c r="R511" s="120"/>
      <c r="S511" s="120"/>
      <c r="T511" s="120"/>
      <c r="U511" s="120"/>
      <c r="V511" s="120"/>
      <c r="W511" s="120"/>
      <c r="X511" s="120">
        <f>VLOOKUP($C511,'1 预算编制表单'!$C:$BJ,27,FALSE)</f>
        <v>0</v>
      </c>
      <c r="Y511" s="120">
        <f t="shared" si="5981"/>
        <v>0</v>
      </c>
      <c r="Z511" s="120">
        <f>SUMIF(物资过程计算表!$B:$B,$C511,物资过程计算表!$D:$D)</f>
        <v>0</v>
      </c>
      <c r="AA511" s="120">
        <f>VLOOKUP($C511,'1 预算编制表单'!$C:$BJ,30,FALSE)</f>
        <v>0</v>
      </c>
      <c r="AB511" s="120">
        <f t="shared" si="5982"/>
        <v>0</v>
      </c>
      <c r="AC511" s="120">
        <f>SUMIF(物资过程计算表!$B:$B,$C511,物资过程计算表!E:E)</f>
        <v>0</v>
      </c>
      <c r="AD511" s="120">
        <f>VLOOKUP($C511,'1 预算编制表单'!$C:$BJ,33,FALSE)</f>
        <v>0</v>
      </c>
      <c r="AE511" s="120">
        <f t="shared" si="5983"/>
        <v>-266</v>
      </c>
      <c r="AF511" s="120">
        <f>SUMIF(物资过程计算表!$B:$B,$C511,物资过程计算表!F:F)</f>
        <v>266</v>
      </c>
      <c r="AG511" s="120">
        <f>VLOOKUP($C511,'1 预算编制表单'!$C:$BJ,36,FALSE)</f>
        <v>0</v>
      </c>
      <c r="AH511" s="120">
        <f t="shared" si="5984"/>
        <v>-344</v>
      </c>
      <c r="AI511" s="120">
        <f>SUMIF(物资过程计算表!$B:$B,$C511,物资过程计算表!G:G)</f>
        <v>344</v>
      </c>
      <c r="AJ511" s="120">
        <f>VLOOKUP($C511,'1 预算编制表单'!$C:$BJ,39,FALSE)</f>
        <v>0</v>
      </c>
      <c r="AK511" s="120">
        <f t="shared" si="5985"/>
        <v>-176</v>
      </c>
      <c r="AL511" s="120">
        <f>SUMIF(物资过程计算表!$B:$B,$C511,物资过程计算表!H:H)</f>
        <v>176</v>
      </c>
      <c r="AM511" s="120">
        <f>VLOOKUP($C511,'1 预算编制表单'!$C:$BJ,42,FALSE)</f>
        <v>0</v>
      </c>
      <c r="AN511" s="120">
        <f t="shared" si="5986"/>
        <v>0</v>
      </c>
      <c r="AO511" s="120">
        <f>SUMIF(物资过程计算表!$B:$B,$C511,物资过程计算表!I:I)</f>
        <v>0</v>
      </c>
      <c r="AP511" s="120">
        <f>VLOOKUP($C511,'1 预算编制表单'!$C:$BJ,45,FALSE)</f>
        <v>0</v>
      </c>
      <c r="AQ511" s="120">
        <f t="shared" si="5987"/>
        <v>0</v>
      </c>
      <c r="AR511" s="120">
        <f>SUMIF(物资过程计算表!$B:$B,$C511,物资过程计算表!J:J)</f>
        <v>0</v>
      </c>
      <c r="AS511" s="120">
        <f>VLOOKUP($C511,'1 预算编制表单'!$C:$BJ,48,FALSE)</f>
        <v>0</v>
      </c>
      <c r="AT511" s="120">
        <f t="shared" si="5988"/>
        <v>0</v>
      </c>
      <c r="AU511" s="120">
        <f>SUMIF(物资过程计算表!$B:$B,$C511,物资过程计算表!K:K)</f>
        <v>0</v>
      </c>
      <c r="AV511" s="120">
        <f>VLOOKUP($C511,'1 预算编制表单'!$C:$BJ,51,FALSE)</f>
        <v>0</v>
      </c>
      <c r="AW511" s="120">
        <f t="shared" si="5989"/>
        <v>0</v>
      </c>
      <c r="AX511" s="120">
        <f>SUMIF(物资过程计算表!$B:$B,$C511,物资过程计算表!L:L)</f>
        <v>0</v>
      </c>
      <c r="AY511" s="120">
        <f>VLOOKUP($C511,'1 预算编制表单'!$C:$BJ,54,FALSE)</f>
        <v>0</v>
      </c>
      <c r="AZ511" s="120">
        <f t="shared" si="5990"/>
        <v>0</v>
      </c>
      <c r="BA511" s="120">
        <f>SUMIF(物资过程计算表!$B:$B,$C511,物资过程计算表!M:M)</f>
        <v>0</v>
      </c>
      <c r="BB511" s="120">
        <f>VLOOKUP($C511,'1 预算编制表单'!$C:$BJ,57,FALSE)</f>
        <v>0</v>
      </c>
      <c r="BC511" s="120">
        <f t="shared" si="5991"/>
        <v>0</v>
      </c>
      <c r="BD511" s="120">
        <f>SUMIF(物资过程计算表!$B:$B,$C511,物资过程计算表!N:N)</f>
        <v>0</v>
      </c>
      <c r="BE511" s="120">
        <f>VLOOKUP($C511,'1 预算编制表单'!$C:$BJ,60,FALSE)</f>
        <v>0</v>
      </c>
      <c r="BF511" s="120">
        <f t="shared" si="5992"/>
        <v>0</v>
      </c>
      <c r="BG511" s="120">
        <f>SUMIF(物资过程计算表!$B:$B,$C511,物资过程计算表!O:O)</f>
        <v>0</v>
      </c>
      <c r="BH511" s="120">
        <f>VLOOKUP($C511,'1 预算编制表单'!$C:$BJ,27,FALSE)</f>
        <v>0</v>
      </c>
      <c r="BI511" s="120">
        <f t="shared" si="5993"/>
        <v>0</v>
      </c>
      <c r="BJ511" s="120"/>
      <c r="BK511" s="120">
        <f>VLOOKUP($C511,'1 预算编制表单'!$C:$BJ,30,FALSE)</f>
        <v>0</v>
      </c>
      <c r="BL511" s="120">
        <f t="shared" si="5994"/>
        <v>0</v>
      </c>
      <c r="BM511" s="120"/>
      <c r="BN511" s="120">
        <f>VLOOKUP($C511,'1 预算编制表单'!$C:$BJ,33,FALSE)</f>
        <v>0</v>
      </c>
      <c r="BO511" s="120">
        <f t="shared" si="5995"/>
        <v>0</v>
      </c>
      <c r="BP511" s="120"/>
      <c r="BQ511" s="120">
        <f>VLOOKUP($C511,'1 预算编制表单'!$C:$BJ,36,FALSE)</f>
        <v>0</v>
      </c>
      <c r="BR511" s="120">
        <f t="shared" si="5996"/>
        <v>0</v>
      </c>
      <c r="BS511" s="120"/>
      <c r="BT511" s="120">
        <f>VLOOKUP($C511,'1 预算编制表单'!$C:$BJ,39,FALSE)</f>
        <v>0</v>
      </c>
      <c r="BU511" s="120">
        <f t="shared" si="5997"/>
        <v>0</v>
      </c>
      <c r="BV511" s="120"/>
      <c r="BW511" s="120">
        <f>VLOOKUP($C511,'1 预算编制表单'!$C:$BJ,42,FALSE)</f>
        <v>0</v>
      </c>
      <c r="BX511" s="120">
        <f t="shared" si="5998"/>
        <v>0</v>
      </c>
      <c r="BY511" s="120"/>
      <c r="BZ511" s="120">
        <f>VLOOKUP($C511,'1 预算编制表单'!$C:$BJ,45,FALSE)</f>
        <v>0</v>
      </c>
      <c r="CA511" s="120">
        <f t="shared" si="5999"/>
        <v>0</v>
      </c>
      <c r="CB511" s="120"/>
      <c r="CC511" s="120">
        <f>VLOOKUP($C511,'1 预算编制表单'!$C:$BJ,48,FALSE)</f>
        <v>0</v>
      </c>
      <c r="CD511" s="120">
        <f t="shared" si="6000"/>
        <v>0</v>
      </c>
      <c r="CE511" s="120"/>
      <c r="CF511" s="120">
        <f>VLOOKUP($C511,'1 预算编制表单'!$C:$BJ,51,FALSE)</f>
        <v>0</v>
      </c>
      <c r="CG511" s="120">
        <f t="shared" si="6001"/>
        <v>0</v>
      </c>
      <c r="CH511" s="120"/>
      <c r="CI511" s="120">
        <f>VLOOKUP($C511,'1 预算编制表单'!$C:$BJ,54,FALSE)</f>
        <v>0</v>
      </c>
      <c r="CJ511" s="120">
        <f t="shared" si="6002"/>
        <v>0</v>
      </c>
      <c r="CK511" s="120"/>
      <c r="CL511" s="120">
        <f>VLOOKUP($C511,'1 预算编制表单'!$C:$BJ,57,FALSE)</f>
        <v>0</v>
      </c>
      <c r="CM511" s="120">
        <f t="shared" si="6003"/>
        <v>0</v>
      </c>
      <c r="CN511" s="120"/>
      <c r="CO511" s="120">
        <f>VLOOKUP($C511,'1 预算编制表单'!$C:$BJ,60,FALSE)</f>
        <v>0</v>
      </c>
      <c r="CP511" s="120">
        <f t="shared" si="6004"/>
        <v>0</v>
      </c>
      <c r="CQ511" s="120"/>
    </row>
    <row r="512" ht="24" customHeight="1" outlineLevel="2" spans="1:95">
      <c r="A512" s="48"/>
      <c r="B512" s="118" t="s">
        <v>779</v>
      </c>
      <c r="C512" s="119" t="s">
        <v>1688</v>
      </c>
      <c r="D512" s="48" t="s">
        <v>1689</v>
      </c>
      <c r="E512" s="118"/>
      <c r="F512" s="118"/>
      <c r="G512" s="118"/>
      <c r="H512" s="120">
        <f t="shared" si="5979"/>
        <v>0</v>
      </c>
      <c r="I512" s="120">
        <f t="shared" si="5980"/>
        <v>-896.9</v>
      </c>
      <c r="J512" s="120">
        <f t="shared" si="5367"/>
        <v>896.9</v>
      </c>
      <c r="K512" s="120"/>
      <c r="L512" s="151"/>
      <c r="M512" s="151"/>
      <c r="N512" s="120"/>
      <c r="O512" s="151"/>
      <c r="P512" s="120"/>
      <c r="Q512" s="120"/>
      <c r="R512" s="120"/>
      <c r="S512" s="120"/>
      <c r="T512" s="120"/>
      <c r="U512" s="120"/>
      <c r="V512" s="120"/>
      <c r="W512" s="120"/>
      <c r="X512" s="120">
        <f>VLOOKUP($C512,'1 预算编制表单'!$C:$BJ,27,FALSE)</f>
        <v>0</v>
      </c>
      <c r="Y512" s="120">
        <f t="shared" si="5981"/>
        <v>0</v>
      </c>
      <c r="Z512" s="120">
        <f>SUMIF(物资过程计算表!$B:$B,$C512,物资过程计算表!$D:$D)</f>
        <v>0</v>
      </c>
      <c r="AA512" s="120">
        <f>VLOOKUP($C512,'1 预算编制表单'!$C:$BJ,30,FALSE)</f>
        <v>0</v>
      </c>
      <c r="AB512" s="120">
        <f t="shared" si="5982"/>
        <v>0</v>
      </c>
      <c r="AC512" s="120">
        <f>SUMIF(物资过程计算表!$B:$B,$C512,物资过程计算表!E:E)</f>
        <v>0</v>
      </c>
      <c r="AD512" s="120">
        <f>VLOOKUP($C512,'1 预算编制表单'!$C:$BJ,33,FALSE)</f>
        <v>0</v>
      </c>
      <c r="AE512" s="120">
        <f t="shared" si="5983"/>
        <v>0</v>
      </c>
      <c r="AF512" s="120">
        <f>SUMIF(物资过程计算表!$B:$B,$C512,物资过程计算表!F:F)</f>
        <v>0</v>
      </c>
      <c r="AG512" s="120">
        <f>VLOOKUP($C512,'1 预算编制表单'!$C:$BJ,36,FALSE)</f>
        <v>0</v>
      </c>
      <c r="AH512" s="120">
        <f t="shared" si="5984"/>
        <v>0</v>
      </c>
      <c r="AI512" s="120">
        <f>SUMIF(物资过程计算表!$B:$B,$C512,物资过程计算表!G:G)</f>
        <v>0</v>
      </c>
      <c r="AJ512" s="120">
        <f>VLOOKUP($C512,'1 预算编制表单'!$C:$BJ,39,FALSE)</f>
        <v>0</v>
      </c>
      <c r="AK512" s="120">
        <f t="shared" si="5985"/>
        <v>-896.9</v>
      </c>
      <c r="AL512" s="120">
        <f>SUMIF(物资过程计算表!$B:$B,$C512,物资过程计算表!H:H)</f>
        <v>896.9</v>
      </c>
      <c r="AM512" s="120">
        <f>VLOOKUP($C512,'1 预算编制表单'!$C:$BJ,42,FALSE)</f>
        <v>0</v>
      </c>
      <c r="AN512" s="120">
        <f t="shared" si="5986"/>
        <v>0</v>
      </c>
      <c r="AO512" s="120">
        <f>SUMIF(物资过程计算表!$B:$B,$C512,物资过程计算表!I:I)</f>
        <v>0</v>
      </c>
      <c r="AP512" s="120">
        <f>VLOOKUP($C512,'1 预算编制表单'!$C:$BJ,45,FALSE)</f>
        <v>0</v>
      </c>
      <c r="AQ512" s="120">
        <f t="shared" si="5987"/>
        <v>0</v>
      </c>
      <c r="AR512" s="120">
        <f>SUMIF(物资过程计算表!$B:$B,$C512,物资过程计算表!J:J)</f>
        <v>0</v>
      </c>
      <c r="AS512" s="120">
        <f>VLOOKUP($C512,'1 预算编制表单'!$C:$BJ,48,FALSE)</f>
        <v>0</v>
      </c>
      <c r="AT512" s="120">
        <f t="shared" si="5988"/>
        <v>0</v>
      </c>
      <c r="AU512" s="120">
        <f>SUMIF(物资过程计算表!$B:$B,$C512,物资过程计算表!K:K)</f>
        <v>0</v>
      </c>
      <c r="AV512" s="120">
        <f>VLOOKUP($C512,'1 预算编制表单'!$C:$BJ,51,FALSE)</f>
        <v>0</v>
      </c>
      <c r="AW512" s="120">
        <f t="shared" si="5989"/>
        <v>0</v>
      </c>
      <c r="AX512" s="120">
        <f>SUMIF(物资过程计算表!$B:$B,$C512,物资过程计算表!L:L)</f>
        <v>0</v>
      </c>
      <c r="AY512" s="120">
        <f>VLOOKUP($C512,'1 预算编制表单'!$C:$BJ,54,FALSE)</f>
        <v>0</v>
      </c>
      <c r="AZ512" s="120">
        <f t="shared" si="5990"/>
        <v>0</v>
      </c>
      <c r="BA512" s="120">
        <f>SUMIF(物资过程计算表!$B:$B,$C512,物资过程计算表!M:M)</f>
        <v>0</v>
      </c>
      <c r="BB512" s="120">
        <f>VLOOKUP($C512,'1 预算编制表单'!$C:$BJ,57,FALSE)</f>
        <v>0</v>
      </c>
      <c r="BC512" s="120">
        <f t="shared" si="5991"/>
        <v>0</v>
      </c>
      <c r="BD512" s="120">
        <f>SUMIF(物资过程计算表!$B:$B,$C512,物资过程计算表!N:N)</f>
        <v>0</v>
      </c>
      <c r="BE512" s="120">
        <f>VLOOKUP($C512,'1 预算编制表单'!$C:$BJ,60,FALSE)</f>
        <v>0</v>
      </c>
      <c r="BF512" s="120">
        <f t="shared" si="5992"/>
        <v>0</v>
      </c>
      <c r="BG512" s="120">
        <f>SUMIF(物资过程计算表!$B:$B,$C512,物资过程计算表!O:O)</f>
        <v>0</v>
      </c>
      <c r="BH512" s="120">
        <f>VLOOKUP($C512,'1 预算编制表单'!$C:$BJ,27,FALSE)</f>
        <v>0</v>
      </c>
      <c r="BI512" s="120">
        <f t="shared" si="5993"/>
        <v>0</v>
      </c>
      <c r="BJ512" s="120"/>
      <c r="BK512" s="120">
        <f>VLOOKUP($C512,'1 预算编制表单'!$C:$BJ,30,FALSE)</f>
        <v>0</v>
      </c>
      <c r="BL512" s="120">
        <f t="shared" si="5994"/>
        <v>0</v>
      </c>
      <c r="BM512" s="120"/>
      <c r="BN512" s="120">
        <f>VLOOKUP($C512,'1 预算编制表单'!$C:$BJ,33,FALSE)</f>
        <v>0</v>
      </c>
      <c r="BO512" s="120">
        <f t="shared" si="5995"/>
        <v>0</v>
      </c>
      <c r="BP512" s="120"/>
      <c r="BQ512" s="120">
        <f>VLOOKUP($C512,'1 预算编制表单'!$C:$BJ,36,FALSE)</f>
        <v>0</v>
      </c>
      <c r="BR512" s="120">
        <f t="shared" si="5996"/>
        <v>0</v>
      </c>
      <c r="BS512" s="120"/>
      <c r="BT512" s="120">
        <f>VLOOKUP($C512,'1 预算编制表单'!$C:$BJ,39,FALSE)</f>
        <v>0</v>
      </c>
      <c r="BU512" s="120">
        <f t="shared" si="5997"/>
        <v>0</v>
      </c>
      <c r="BV512" s="120"/>
      <c r="BW512" s="120">
        <f>VLOOKUP($C512,'1 预算编制表单'!$C:$BJ,42,FALSE)</f>
        <v>0</v>
      </c>
      <c r="BX512" s="120">
        <f t="shared" si="5998"/>
        <v>0</v>
      </c>
      <c r="BY512" s="120"/>
      <c r="BZ512" s="120">
        <f>VLOOKUP($C512,'1 预算编制表单'!$C:$BJ,45,FALSE)</f>
        <v>0</v>
      </c>
      <c r="CA512" s="120">
        <f t="shared" si="5999"/>
        <v>0</v>
      </c>
      <c r="CB512" s="120"/>
      <c r="CC512" s="120">
        <f>VLOOKUP($C512,'1 预算编制表单'!$C:$BJ,48,FALSE)</f>
        <v>0</v>
      </c>
      <c r="CD512" s="120">
        <f t="shared" si="6000"/>
        <v>0</v>
      </c>
      <c r="CE512" s="120"/>
      <c r="CF512" s="120">
        <f>VLOOKUP($C512,'1 预算编制表单'!$C:$BJ,51,FALSE)</f>
        <v>0</v>
      </c>
      <c r="CG512" s="120">
        <f t="shared" si="6001"/>
        <v>0</v>
      </c>
      <c r="CH512" s="120"/>
      <c r="CI512" s="120">
        <f>VLOOKUP($C512,'1 预算编制表单'!$C:$BJ,54,FALSE)</f>
        <v>0</v>
      </c>
      <c r="CJ512" s="120">
        <f t="shared" si="6002"/>
        <v>0</v>
      </c>
      <c r="CK512" s="120"/>
      <c r="CL512" s="120">
        <f>VLOOKUP($C512,'1 预算编制表单'!$C:$BJ,57,FALSE)</f>
        <v>0</v>
      </c>
      <c r="CM512" s="120">
        <f t="shared" si="6003"/>
        <v>0</v>
      </c>
      <c r="CN512" s="120"/>
      <c r="CO512" s="120">
        <f>VLOOKUP($C512,'1 预算编制表单'!$C:$BJ,60,FALSE)</f>
        <v>0</v>
      </c>
      <c r="CP512" s="120">
        <f t="shared" si="6004"/>
        <v>0</v>
      </c>
      <c r="CQ512" s="120"/>
    </row>
    <row r="513" ht="24" customHeight="1" outlineLevel="2" spans="1:95">
      <c r="A513" s="48"/>
      <c r="B513" s="118" t="s">
        <v>779</v>
      </c>
      <c r="C513" s="119" t="s">
        <v>1711</v>
      </c>
      <c r="D513" s="48" t="s">
        <v>2840</v>
      </c>
      <c r="E513" s="118"/>
      <c r="F513" s="118"/>
      <c r="G513" s="118" t="s">
        <v>928</v>
      </c>
      <c r="H513" s="120">
        <f t="shared" si="5979"/>
        <v>101000</v>
      </c>
      <c r="I513" s="120">
        <f t="shared" si="5980"/>
        <v>101000</v>
      </c>
      <c r="J513" s="120">
        <f t="shared" si="5367"/>
        <v>0</v>
      </c>
      <c r="K513" s="120"/>
      <c r="L513" s="151"/>
      <c r="M513" s="151"/>
      <c r="N513" s="120"/>
      <c r="O513" s="151"/>
      <c r="P513" s="120"/>
      <c r="Q513" s="120"/>
      <c r="R513" s="120"/>
      <c r="S513" s="120"/>
      <c r="T513" s="120"/>
      <c r="U513" s="120"/>
      <c r="V513" s="120"/>
      <c r="W513" s="120"/>
      <c r="X513" s="120">
        <f>X514</f>
        <v>101000</v>
      </c>
      <c r="Y513" s="120">
        <f t="shared" si="5981"/>
        <v>101000</v>
      </c>
      <c r="Z513" s="120">
        <f>SUM(Z514:Z515)</f>
        <v>0</v>
      </c>
      <c r="AA513" s="120">
        <f>VLOOKUP($C513,'1 预算编制表单'!$C:$BJ,30,FALSE)</f>
        <v>0</v>
      </c>
      <c r="AB513" s="120">
        <f t="shared" si="5982"/>
        <v>0</v>
      </c>
      <c r="AC513" s="120">
        <f>SUM(AC514:AC515)</f>
        <v>0</v>
      </c>
      <c r="AD513" s="120">
        <f>VLOOKUP($C513,'1 预算编制表单'!$C:$BJ,33,FALSE)</f>
        <v>0</v>
      </c>
      <c r="AE513" s="120">
        <f t="shared" si="5983"/>
        <v>0</v>
      </c>
      <c r="AF513" s="120">
        <f>SUM(AF514:AF515)</f>
        <v>0</v>
      </c>
      <c r="AG513" s="120">
        <f>VLOOKUP($C513,'1 预算编制表单'!$C:$BJ,36,FALSE)</f>
        <v>0</v>
      </c>
      <c r="AH513" s="120">
        <f t="shared" si="5984"/>
        <v>0</v>
      </c>
      <c r="AI513" s="120">
        <f>SUM(AI514:AI515)</f>
        <v>0</v>
      </c>
      <c r="AJ513" s="120">
        <f>VLOOKUP($C513,'1 预算编制表单'!$C:$BJ,39,FALSE)</f>
        <v>0</v>
      </c>
      <c r="AK513" s="120">
        <f t="shared" si="5985"/>
        <v>0</v>
      </c>
      <c r="AL513" s="120">
        <f>SUM(AL514:AL515)</f>
        <v>0</v>
      </c>
      <c r="AM513" s="120">
        <f>VLOOKUP($C513,'1 预算编制表单'!$C:$BJ,42,FALSE)</f>
        <v>0</v>
      </c>
      <c r="AN513" s="120">
        <f t="shared" si="5986"/>
        <v>0</v>
      </c>
      <c r="AO513" s="120">
        <f>SUM(AO514:AO515)</f>
        <v>0</v>
      </c>
      <c r="AP513" s="120">
        <f>VLOOKUP($C513,'1 预算编制表单'!$C:$BJ,45,FALSE)</f>
        <v>0</v>
      </c>
      <c r="AQ513" s="120">
        <f t="shared" si="5987"/>
        <v>0</v>
      </c>
      <c r="AR513" s="120">
        <f>SUM(AR514:AR515)</f>
        <v>0</v>
      </c>
      <c r="AS513" s="120">
        <f>VLOOKUP($C513,'1 预算编制表单'!$C:$BJ,48,FALSE)</f>
        <v>0</v>
      </c>
      <c r="AT513" s="120">
        <f t="shared" si="5988"/>
        <v>0</v>
      </c>
      <c r="AU513" s="120">
        <f>SUM(AU514:AU515)</f>
        <v>0</v>
      </c>
      <c r="AV513" s="120">
        <f>VLOOKUP($C513,'1 预算编制表单'!$C:$BJ,51,FALSE)</f>
        <v>0</v>
      </c>
      <c r="AW513" s="120">
        <f t="shared" si="5989"/>
        <v>0</v>
      </c>
      <c r="AX513" s="120">
        <f>SUM(AX514:AX515)</f>
        <v>0</v>
      </c>
      <c r="AY513" s="120">
        <f>VLOOKUP($C513,'1 预算编制表单'!$C:$BJ,54,FALSE)</f>
        <v>0</v>
      </c>
      <c r="AZ513" s="120">
        <f t="shared" si="5990"/>
        <v>0</v>
      </c>
      <c r="BA513" s="120">
        <f>SUM(BA514:BA515)</f>
        <v>0</v>
      </c>
      <c r="BB513" s="120">
        <f>VLOOKUP($C513,'1 预算编制表单'!$C:$BJ,57,FALSE)</f>
        <v>0</v>
      </c>
      <c r="BC513" s="120">
        <f t="shared" si="5991"/>
        <v>0</v>
      </c>
      <c r="BD513" s="120">
        <f>SUM(BD514:BD515)</f>
        <v>0</v>
      </c>
      <c r="BE513" s="120">
        <f>VLOOKUP($C513,'1 预算编制表单'!$C:$BJ,60,FALSE)</f>
        <v>0</v>
      </c>
      <c r="BF513" s="120">
        <f t="shared" si="5992"/>
        <v>0</v>
      </c>
      <c r="BG513" s="120">
        <f>SUM(BG514:BG515)</f>
        <v>0</v>
      </c>
      <c r="BH513" s="120">
        <f>VLOOKUP($C513,'1 预算编制表单'!$C:$BJ,27,FALSE)</f>
        <v>101000</v>
      </c>
      <c r="BI513" s="120">
        <f t="shared" si="5993"/>
        <v>101000</v>
      </c>
      <c r="BJ513" s="120"/>
      <c r="BK513" s="120">
        <f>VLOOKUP($C513,'1 预算编制表单'!$C:$BJ,30,FALSE)</f>
        <v>0</v>
      </c>
      <c r="BL513" s="120">
        <f t="shared" si="5994"/>
        <v>0</v>
      </c>
      <c r="BM513" s="120"/>
      <c r="BN513" s="120">
        <f>VLOOKUP($C513,'1 预算编制表单'!$C:$BJ,33,FALSE)</f>
        <v>0</v>
      </c>
      <c r="BO513" s="120">
        <f t="shared" si="5995"/>
        <v>0</v>
      </c>
      <c r="BP513" s="120"/>
      <c r="BQ513" s="120">
        <f>VLOOKUP($C513,'1 预算编制表单'!$C:$BJ,36,FALSE)</f>
        <v>0</v>
      </c>
      <c r="BR513" s="120">
        <f t="shared" si="5996"/>
        <v>0</v>
      </c>
      <c r="BS513" s="120"/>
      <c r="BT513" s="120">
        <f>VLOOKUP($C513,'1 预算编制表单'!$C:$BJ,39,FALSE)</f>
        <v>0</v>
      </c>
      <c r="BU513" s="120">
        <f t="shared" si="5997"/>
        <v>0</v>
      </c>
      <c r="BV513" s="120"/>
      <c r="BW513" s="120">
        <f>VLOOKUP($C513,'1 预算编制表单'!$C:$BJ,42,FALSE)</f>
        <v>0</v>
      </c>
      <c r="BX513" s="120">
        <f t="shared" si="5998"/>
        <v>0</v>
      </c>
      <c r="BY513" s="120"/>
      <c r="BZ513" s="120">
        <f>VLOOKUP($C513,'1 预算编制表单'!$C:$BJ,45,FALSE)</f>
        <v>0</v>
      </c>
      <c r="CA513" s="120">
        <f t="shared" si="5999"/>
        <v>0</v>
      </c>
      <c r="CB513" s="120"/>
      <c r="CC513" s="120">
        <f>VLOOKUP($C513,'1 预算编制表单'!$C:$BJ,48,FALSE)</f>
        <v>0</v>
      </c>
      <c r="CD513" s="120">
        <f t="shared" si="6000"/>
        <v>0</v>
      </c>
      <c r="CE513" s="120"/>
      <c r="CF513" s="120">
        <f>VLOOKUP($C513,'1 预算编制表单'!$C:$BJ,51,FALSE)</f>
        <v>0</v>
      </c>
      <c r="CG513" s="120">
        <f t="shared" si="6001"/>
        <v>0</v>
      </c>
      <c r="CH513" s="120"/>
      <c r="CI513" s="120">
        <f>VLOOKUP($C513,'1 预算编制表单'!$C:$BJ,54,FALSE)</f>
        <v>0</v>
      </c>
      <c r="CJ513" s="120">
        <f t="shared" si="6002"/>
        <v>0</v>
      </c>
      <c r="CK513" s="120"/>
      <c r="CL513" s="120">
        <f>VLOOKUP($C513,'1 预算编制表单'!$C:$BJ,57,FALSE)</f>
        <v>0</v>
      </c>
      <c r="CM513" s="120">
        <f t="shared" si="6003"/>
        <v>0</v>
      </c>
      <c r="CN513" s="120"/>
      <c r="CO513" s="120">
        <f>VLOOKUP($C513,'1 预算编制表单'!$C:$BJ,60,FALSE)</f>
        <v>0</v>
      </c>
      <c r="CP513" s="120">
        <f t="shared" si="6004"/>
        <v>0</v>
      </c>
      <c r="CQ513" s="120"/>
    </row>
    <row r="514" ht="24" customHeight="1" outlineLevel="2" spans="1:95">
      <c r="A514" s="48"/>
      <c r="B514" s="118"/>
      <c r="C514" s="119"/>
      <c r="D514" s="48" t="s">
        <v>1712</v>
      </c>
      <c r="E514" s="118"/>
      <c r="F514" s="118"/>
      <c r="G514" s="118" t="s">
        <v>928</v>
      </c>
      <c r="H514" s="120"/>
      <c r="I514" s="120"/>
      <c r="J514" s="120"/>
      <c r="K514" s="120"/>
      <c r="L514" s="151"/>
      <c r="M514" s="151"/>
      <c r="N514" s="120"/>
      <c r="O514" s="151"/>
      <c r="P514" s="120"/>
      <c r="Q514" s="120"/>
      <c r="R514" s="120"/>
      <c r="S514" s="120"/>
      <c r="T514" s="120"/>
      <c r="U514" s="120"/>
      <c r="V514" s="120"/>
      <c r="W514" s="120"/>
      <c r="X514" s="120">
        <f>VLOOKUP($C513,'1 预算编制表单'!$C:$BJ,27,FALSE)</f>
        <v>101000</v>
      </c>
      <c r="Y514" s="120"/>
      <c r="Z514" s="120">
        <f>SUMIF(物资过程计算表!$B:$B,$C514,物资过程计算表!$D:$D)</f>
        <v>0</v>
      </c>
      <c r="AA514" s="120">
        <f>VLOOKUP($C513,'1 预算编制表单'!$C:$BJ,30,FALSE)</f>
        <v>0</v>
      </c>
      <c r="AB514" s="120"/>
      <c r="AC514" s="120">
        <f>SUMIF(物资过程计算表!$B:$B,$C514,物资过程计算表!E:E)</f>
        <v>0</v>
      </c>
      <c r="AD514" s="120">
        <f>VLOOKUP($C513,'1 预算编制表单'!$C:$BJ,33,FALSE)</f>
        <v>0</v>
      </c>
      <c r="AE514" s="120"/>
      <c r="AF514" s="120">
        <f>SUMIF(物资过程计算表!$B:$B,$C514,物资过程计算表!F:F)</f>
        <v>0</v>
      </c>
      <c r="AG514" s="120">
        <f>VLOOKUP($C513,'1 预算编制表单'!$C:$BJ,36,FALSE)</f>
        <v>0</v>
      </c>
      <c r="AH514" s="120"/>
      <c r="AI514" s="120">
        <f>SUMIF(物资过程计算表!$B:$B,$C514,物资过程计算表!G:G)</f>
        <v>0</v>
      </c>
      <c r="AJ514" s="120">
        <f>VLOOKUP($C513,'1 预算编制表单'!$C:$BJ,39,FALSE)</f>
        <v>0</v>
      </c>
      <c r="AK514" s="120"/>
      <c r="AL514" s="120">
        <f>SUMIF(物资过程计算表!$B:$B,$C514,物资过程计算表!H:H)</f>
        <v>0</v>
      </c>
      <c r="AM514" s="120">
        <f>VLOOKUP($C513,'1 预算编制表单'!$C:$BJ,42,FALSE)</f>
        <v>0</v>
      </c>
      <c r="AN514" s="120"/>
      <c r="AO514" s="120">
        <f>SUMIF(物资过程计算表!$B:$B,$C514,物资过程计算表!I:I)</f>
        <v>0</v>
      </c>
      <c r="AP514" s="120">
        <f>VLOOKUP($C513,'1 预算编制表单'!$C:$BJ,45,FALSE)</f>
        <v>0</v>
      </c>
      <c r="AQ514" s="120"/>
      <c r="AR514" s="120">
        <f>SUMIF(物资过程计算表!$B:$B,$C514,物资过程计算表!J:J)</f>
        <v>0</v>
      </c>
      <c r="AS514" s="120">
        <f>VLOOKUP($C513,'1 预算编制表单'!$C:$BJ,48,FALSE)</f>
        <v>0</v>
      </c>
      <c r="AT514" s="120"/>
      <c r="AU514" s="120">
        <f>SUMIF(物资过程计算表!$B:$B,$C514,物资过程计算表!K:K)</f>
        <v>0</v>
      </c>
      <c r="AV514" s="120">
        <f>VLOOKUP($C513,'1 预算编制表单'!$C:$BJ,51,FALSE)</f>
        <v>0</v>
      </c>
      <c r="AW514" s="120"/>
      <c r="AX514" s="120">
        <f>SUMIF(物资过程计算表!$B:$B,$C514,物资过程计算表!L:L)</f>
        <v>0</v>
      </c>
      <c r="AY514" s="120">
        <f>VLOOKUP($C513,'1 预算编制表单'!$C:$BJ,54,FALSE)</f>
        <v>0</v>
      </c>
      <c r="AZ514" s="120"/>
      <c r="BA514" s="120">
        <f>SUMIF(物资过程计算表!$B:$B,$C514,物资过程计算表!M:M)</f>
        <v>0</v>
      </c>
      <c r="BB514" s="120">
        <f>VLOOKUP($C513,'1 预算编制表单'!$C:$BJ,57,FALSE)</f>
        <v>0</v>
      </c>
      <c r="BC514" s="120"/>
      <c r="BD514" s="120">
        <f>SUMIF(物资过程计算表!$B:$B,$C514,物资过程计算表!N:N)</f>
        <v>0</v>
      </c>
      <c r="BE514" s="120">
        <f>VLOOKUP($C513,'1 预算编制表单'!$C:$BJ,60,FALSE)</f>
        <v>0</v>
      </c>
      <c r="BF514" s="120"/>
      <c r="BG514" s="120">
        <f>SUMIF(物资过程计算表!$B:$B,$C514,物资过程计算表!O:O)</f>
        <v>0</v>
      </c>
      <c r="BH514" s="120">
        <f>VLOOKUP($C513,'1 预算编制表单'!$C:$BJ,27,FALSE)</f>
        <v>101000</v>
      </c>
      <c r="BI514" s="120">
        <f t="shared" si="5993"/>
        <v>101000</v>
      </c>
      <c r="BJ514" s="120"/>
      <c r="BK514" s="120">
        <f>VLOOKUP($C513,'1 预算编制表单'!$C:$BJ,30,FALSE)</f>
        <v>0</v>
      </c>
      <c r="BL514" s="120">
        <f t="shared" si="5994"/>
        <v>0</v>
      </c>
      <c r="BM514" s="120"/>
      <c r="BN514" s="120">
        <f>VLOOKUP($C513,'1 预算编制表单'!$C:$BJ,33,FALSE)</f>
        <v>0</v>
      </c>
      <c r="BO514" s="120">
        <f t="shared" si="5995"/>
        <v>0</v>
      </c>
      <c r="BP514" s="120"/>
      <c r="BQ514" s="120">
        <f>VLOOKUP($C513,'1 预算编制表单'!$C:$BJ,36,FALSE)</f>
        <v>0</v>
      </c>
      <c r="BR514" s="120">
        <f t="shared" si="5996"/>
        <v>0</v>
      </c>
      <c r="BS514" s="120"/>
      <c r="BT514" s="120">
        <f>VLOOKUP($C513,'1 预算编制表单'!$C:$BJ,39,FALSE)</f>
        <v>0</v>
      </c>
      <c r="BU514" s="120">
        <f t="shared" si="5997"/>
        <v>0</v>
      </c>
      <c r="BV514" s="120"/>
      <c r="BW514" s="120">
        <f>VLOOKUP($C513,'1 预算编制表单'!$C:$BJ,42,FALSE)</f>
        <v>0</v>
      </c>
      <c r="BX514" s="120">
        <f t="shared" si="5998"/>
        <v>0</v>
      </c>
      <c r="BY514" s="120"/>
      <c r="BZ514" s="120">
        <f>VLOOKUP($C513,'1 预算编制表单'!$C:$BJ,45,FALSE)</f>
        <v>0</v>
      </c>
      <c r="CA514" s="120">
        <f t="shared" si="5999"/>
        <v>0</v>
      </c>
      <c r="CB514" s="120"/>
      <c r="CC514" s="120">
        <f>VLOOKUP($C513,'1 预算编制表单'!$C:$BJ,48,FALSE)</f>
        <v>0</v>
      </c>
      <c r="CD514" s="120">
        <f t="shared" si="6000"/>
        <v>0</v>
      </c>
      <c r="CE514" s="120"/>
      <c r="CF514" s="120">
        <f>VLOOKUP($C513,'1 预算编制表单'!$C:$BJ,51,FALSE)</f>
        <v>0</v>
      </c>
      <c r="CG514" s="120">
        <f t="shared" si="6001"/>
        <v>0</v>
      </c>
      <c r="CH514" s="120"/>
      <c r="CI514" s="120">
        <f>VLOOKUP($C513,'1 预算编制表单'!$C:$BJ,54,FALSE)</f>
        <v>0</v>
      </c>
      <c r="CJ514" s="120">
        <f t="shared" si="6002"/>
        <v>0</v>
      </c>
      <c r="CK514" s="120"/>
      <c r="CL514" s="120">
        <f>VLOOKUP($C513,'1 预算编制表单'!$C:$BJ,57,FALSE)</f>
        <v>0</v>
      </c>
      <c r="CM514" s="120">
        <f t="shared" si="6003"/>
        <v>0</v>
      </c>
      <c r="CN514" s="120"/>
      <c r="CO514" s="120">
        <f>VLOOKUP($C513,'1 预算编制表单'!$C:$BJ,60,FALSE)</f>
        <v>0</v>
      </c>
      <c r="CP514" s="120">
        <f t="shared" si="6004"/>
        <v>0</v>
      </c>
      <c r="CQ514" s="120"/>
    </row>
    <row r="515" ht="24" customHeight="1" outlineLevel="2" spans="1:95">
      <c r="A515" s="48"/>
      <c r="B515" s="118"/>
      <c r="C515" s="119"/>
      <c r="D515" s="48" t="s">
        <v>2841</v>
      </c>
      <c r="E515" s="118"/>
      <c r="F515" s="118"/>
      <c r="G515" s="118"/>
      <c r="H515" s="120"/>
      <c r="I515" s="120"/>
      <c r="J515" s="120"/>
      <c r="K515" s="120"/>
      <c r="L515" s="151"/>
      <c r="M515" s="151"/>
      <c r="N515" s="120"/>
      <c r="O515" s="151"/>
      <c r="P515" s="120"/>
      <c r="Q515" s="120"/>
      <c r="R515" s="120"/>
      <c r="S515" s="120"/>
      <c r="T515" s="120"/>
      <c r="U515" s="120"/>
      <c r="V515" s="120"/>
      <c r="W515" s="120"/>
      <c r="X515" s="120"/>
      <c r="Y515" s="120"/>
      <c r="Z515" s="120">
        <f>报销单计算表!B14</f>
        <v>0</v>
      </c>
      <c r="AA515" s="120"/>
      <c r="AB515" s="120"/>
      <c r="AC515" s="120">
        <f>报销单计算表!C14</f>
        <v>0</v>
      </c>
      <c r="AD515" s="120"/>
      <c r="AE515" s="120"/>
      <c r="AF515" s="120">
        <f>报销单计算表!D14</f>
        <v>0</v>
      </c>
      <c r="AG515" s="120"/>
      <c r="AH515" s="120"/>
      <c r="AI515" s="120">
        <f>报销单计算表!E14</f>
        <v>0</v>
      </c>
      <c r="AJ515" s="120"/>
      <c r="AK515" s="120"/>
      <c r="AL515" s="120">
        <f>报销单计算表!F14</f>
        <v>0</v>
      </c>
      <c r="AM515" s="120"/>
      <c r="AN515" s="120"/>
      <c r="AO515" s="120">
        <f>报销单计算表!G14</f>
        <v>0</v>
      </c>
      <c r="AP515" s="120"/>
      <c r="AQ515" s="120"/>
      <c r="AR515" s="120">
        <f>报销单计算表!H14</f>
        <v>0</v>
      </c>
      <c r="AS515" s="120"/>
      <c r="AT515" s="120"/>
      <c r="AU515" s="120">
        <f>报销单计算表!I14</f>
        <v>0</v>
      </c>
      <c r="AV515" s="120"/>
      <c r="AW515" s="120"/>
      <c r="AX515" s="120">
        <f>报销单计算表!J14</f>
        <v>0</v>
      </c>
      <c r="AY515" s="120"/>
      <c r="AZ515" s="120"/>
      <c r="BA515" s="120">
        <f>报销单计算表!K14</f>
        <v>0</v>
      </c>
      <c r="BB515" s="120"/>
      <c r="BC515" s="120"/>
      <c r="BD515" s="120">
        <f>报销单计算表!L14</f>
        <v>0</v>
      </c>
      <c r="BE515" s="120"/>
      <c r="BF515" s="120"/>
      <c r="BG515" s="120">
        <f>报销单计算表!M14</f>
        <v>0</v>
      </c>
      <c r="BH515" s="120"/>
      <c r="BI515" s="120"/>
      <c r="BJ515" s="120"/>
      <c r="BK515" s="120"/>
      <c r="BL515" s="120"/>
      <c r="BM515" s="120"/>
      <c r="BN515" s="120"/>
      <c r="BO515" s="120"/>
      <c r="BP515" s="120"/>
      <c r="BQ515" s="120"/>
      <c r="BR515" s="120"/>
      <c r="BS515" s="120"/>
      <c r="BT515" s="120"/>
      <c r="BU515" s="120"/>
      <c r="BV515" s="120"/>
      <c r="BW515" s="120"/>
      <c r="BX515" s="120"/>
      <c r="BY515" s="120"/>
      <c r="BZ515" s="120"/>
      <c r="CA515" s="120"/>
      <c r="CB515" s="120"/>
      <c r="CC515" s="120"/>
      <c r="CD515" s="120"/>
      <c r="CE515" s="120"/>
      <c r="CF515" s="120"/>
      <c r="CG515" s="120"/>
      <c r="CH515" s="120"/>
      <c r="CI515" s="120"/>
      <c r="CJ515" s="120"/>
      <c r="CK515" s="120"/>
      <c r="CL515" s="120"/>
      <c r="CM515" s="120"/>
      <c r="CN515" s="120"/>
      <c r="CO515" s="120"/>
      <c r="CP515" s="120"/>
      <c r="CQ515" s="120"/>
    </row>
    <row r="516" ht="24" customHeight="1" outlineLevel="1" spans="1:95">
      <c r="A516" s="29"/>
      <c r="B516" s="115" t="s">
        <v>779</v>
      </c>
      <c r="C516" s="116" t="s">
        <v>1749</v>
      </c>
      <c r="D516" s="29" t="s">
        <v>1750</v>
      </c>
      <c r="E516" s="115"/>
      <c r="F516" s="115"/>
      <c r="G516" s="115"/>
      <c r="H516" s="117">
        <f t="shared" si="5979"/>
        <v>0</v>
      </c>
      <c r="I516" s="117">
        <f t="shared" si="5980"/>
        <v>-1127.12</v>
      </c>
      <c r="J516" s="117">
        <f t="shared" si="5367"/>
        <v>1127.12</v>
      </c>
      <c r="K516" s="117"/>
      <c r="L516" s="150"/>
      <c r="M516" s="150"/>
      <c r="N516" s="117"/>
      <c r="O516" s="150"/>
      <c r="P516" s="117"/>
      <c r="Q516" s="117"/>
      <c r="R516" s="117"/>
      <c r="S516" s="117"/>
      <c r="T516" s="117"/>
      <c r="U516" s="117"/>
      <c r="V516" s="117"/>
      <c r="W516" s="117"/>
      <c r="X516" s="117">
        <f>VLOOKUP($C516,'1 预算编制表单'!$C:$BJ,27,FALSE)</f>
        <v>0</v>
      </c>
      <c r="Y516" s="117">
        <f t="shared" ref="Y516:Y519" si="6005">X516-Z516</f>
        <v>0</v>
      </c>
      <c r="Z516" s="117">
        <f>Z517+Z518+Z519</f>
        <v>0</v>
      </c>
      <c r="AA516" s="117">
        <f>VLOOKUP($C516,'1 预算编制表单'!$C:$BJ,30,FALSE)</f>
        <v>0</v>
      </c>
      <c r="AB516" s="117">
        <f t="shared" si="5982"/>
        <v>0</v>
      </c>
      <c r="AC516" s="117">
        <f>AC517+AC518+AC519</f>
        <v>0</v>
      </c>
      <c r="AD516" s="117">
        <f>VLOOKUP($C516,'1 预算编制表单'!$C:$BJ,33,FALSE)</f>
        <v>0</v>
      </c>
      <c r="AE516" s="117">
        <f t="shared" si="5983"/>
        <v>0</v>
      </c>
      <c r="AF516" s="117">
        <f>AF517+AF518+AF519</f>
        <v>0</v>
      </c>
      <c r="AG516" s="117">
        <f>VLOOKUP($C516,'1 预算编制表单'!$C:$BJ,36,FALSE)</f>
        <v>0</v>
      </c>
      <c r="AH516" s="117">
        <f t="shared" si="5984"/>
        <v>0</v>
      </c>
      <c r="AI516" s="117">
        <f>AI517+AI518+AI519</f>
        <v>0</v>
      </c>
      <c r="AJ516" s="117">
        <f>VLOOKUP($C516,'1 预算编制表单'!$C:$BJ,39,FALSE)</f>
        <v>0</v>
      </c>
      <c r="AK516" s="117">
        <f t="shared" si="5985"/>
        <v>-76.7</v>
      </c>
      <c r="AL516" s="117">
        <f>AL517+AL518+AL519</f>
        <v>76.7</v>
      </c>
      <c r="AM516" s="117">
        <f>VLOOKUP($C516,'1 预算编制表单'!$C:$BJ,42,FALSE)</f>
        <v>0</v>
      </c>
      <c r="AN516" s="117">
        <f t="shared" si="5986"/>
        <v>-1050.42</v>
      </c>
      <c r="AO516" s="117">
        <f>AO517+AO518+AO519</f>
        <v>1050.42</v>
      </c>
      <c r="AP516" s="117">
        <f>VLOOKUP($C516,'1 预算编制表单'!$C:$BJ,45,FALSE)</f>
        <v>0</v>
      </c>
      <c r="AQ516" s="117">
        <f t="shared" si="5987"/>
        <v>0</v>
      </c>
      <c r="AR516" s="117">
        <f>AR517+AR518+AR519</f>
        <v>0</v>
      </c>
      <c r="AS516" s="117">
        <f>VLOOKUP($C516,'1 预算编制表单'!$C:$BJ,48,FALSE)</f>
        <v>0</v>
      </c>
      <c r="AT516" s="117">
        <f t="shared" si="5988"/>
        <v>0</v>
      </c>
      <c r="AU516" s="117">
        <f>AU517+AU518+AU519</f>
        <v>0</v>
      </c>
      <c r="AV516" s="117">
        <f>VLOOKUP($C516,'1 预算编制表单'!$C:$BJ,51,FALSE)</f>
        <v>0</v>
      </c>
      <c r="AW516" s="117">
        <f t="shared" si="5989"/>
        <v>0</v>
      </c>
      <c r="AX516" s="117">
        <f>AX517+AX518+AX519</f>
        <v>0</v>
      </c>
      <c r="AY516" s="117">
        <f>VLOOKUP($C516,'1 预算编制表单'!$C:$BJ,54,FALSE)</f>
        <v>0</v>
      </c>
      <c r="AZ516" s="117">
        <f t="shared" si="5990"/>
        <v>0</v>
      </c>
      <c r="BA516" s="117">
        <f>BA517+BA518+BA519</f>
        <v>0</v>
      </c>
      <c r="BB516" s="117">
        <f>VLOOKUP($C516,'1 预算编制表单'!$C:$BJ,57,FALSE)</f>
        <v>0</v>
      </c>
      <c r="BC516" s="117">
        <f t="shared" si="5991"/>
        <v>0</v>
      </c>
      <c r="BD516" s="117">
        <f>BD517+BD518+BD519</f>
        <v>0</v>
      </c>
      <c r="BE516" s="117">
        <f>VLOOKUP($C516,'1 预算编制表单'!$C:$BJ,60,FALSE)</f>
        <v>0</v>
      </c>
      <c r="BF516" s="117">
        <f t="shared" si="5992"/>
        <v>0</v>
      </c>
      <c r="BG516" s="117">
        <f>BG517+BG518+BG519</f>
        <v>0</v>
      </c>
      <c r="BH516" s="117">
        <f>VLOOKUP($C516,'1 预算编制表单'!$C:$BJ,27,FALSE)</f>
        <v>0</v>
      </c>
      <c r="BI516" s="117">
        <f t="shared" si="5993"/>
        <v>0</v>
      </c>
      <c r="BJ516" s="117">
        <f>BJ517+BJ518+BJ519</f>
        <v>0</v>
      </c>
      <c r="BK516" s="117">
        <f>VLOOKUP($C516,'1 预算编制表单'!$C:$BJ,30,FALSE)</f>
        <v>0</v>
      </c>
      <c r="BL516" s="117">
        <f t="shared" si="5994"/>
        <v>0</v>
      </c>
      <c r="BM516" s="117">
        <f>BM517+BM518+BM519</f>
        <v>0</v>
      </c>
      <c r="BN516" s="117">
        <f>VLOOKUP($C516,'1 预算编制表单'!$C:$BJ,33,FALSE)</f>
        <v>0</v>
      </c>
      <c r="BO516" s="117">
        <f t="shared" si="5995"/>
        <v>0</v>
      </c>
      <c r="BP516" s="117">
        <f>BP517+BP518+BP519</f>
        <v>0</v>
      </c>
      <c r="BQ516" s="117">
        <f>VLOOKUP($C516,'1 预算编制表单'!$C:$BJ,36,FALSE)</f>
        <v>0</v>
      </c>
      <c r="BR516" s="117">
        <f t="shared" si="5996"/>
        <v>0</v>
      </c>
      <c r="BS516" s="117">
        <f>BS517+BS518+BS519</f>
        <v>0</v>
      </c>
      <c r="BT516" s="117">
        <f>VLOOKUP($C516,'1 预算编制表单'!$C:$BJ,39,FALSE)</f>
        <v>0</v>
      </c>
      <c r="BU516" s="117">
        <f t="shared" si="5997"/>
        <v>0</v>
      </c>
      <c r="BV516" s="117">
        <f>BV517+BV518+BV519</f>
        <v>0</v>
      </c>
      <c r="BW516" s="117">
        <f>VLOOKUP($C516,'1 预算编制表单'!$C:$BJ,42,FALSE)</f>
        <v>0</v>
      </c>
      <c r="BX516" s="117">
        <f t="shared" si="5998"/>
        <v>0</v>
      </c>
      <c r="BY516" s="117">
        <f>BY517+BY518+BY519</f>
        <v>0</v>
      </c>
      <c r="BZ516" s="117">
        <f>VLOOKUP($C516,'1 预算编制表单'!$C:$BJ,45,FALSE)</f>
        <v>0</v>
      </c>
      <c r="CA516" s="117">
        <f t="shared" si="5999"/>
        <v>0</v>
      </c>
      <c r="CB516" s="117">
        <f>CB517+CB518+CB519</f>
        <v>0</v>
      </c>
      <c r="CC516" s="117">
        <f>VLOOKUP($C516,'1 预算编制表单'!$C:$BJ,48,FALSE)</f>
        <v>0</v>
      </c>
      <c r="CD516" s="117">
        <f t="shared" si="6000"/>
        <v>0</v>
      </c>
      <c r="CE516" s="117">
        <f>CE517+CE518+CE519</f>
        <v>0</v>
      </c>
      <c r="CF516" s="117">
        <f>VLOOKUP($C516,'1 预算编制表单'!$C:$BJ,51,FALSE)</f>
        <v>0</v>
      </c>
      <c r="CG516" s="117">
        <f t="shared" si="6001"/>
        <v>0</v>
      </c>
      <c r="CH516" s="117">
        <f>CH517+CH518+CH519</f>
        <v>0</v>
      </c>
      <c r="CI516" s="117">
        <f>VLOOKUP($C516,'1 预算编制表单'!$C:$BJ,54,FALSE)</f>
        <v>0</v>
      </c>
      <c r="CJ516" s="117">
        <f t="shared" si="6002"/>
        <v>0</v>
      </c>
      <c r="CK516" s="117">
        <f>CK517+CK518+CK519</f>
        <v>0</v>
      </c>
      <c r="CL516" s="117">
        <f>VLOOKUP($C516,'1 预算编制表单'!$C:$BJ,57,FALSE)</f>
        <v>0</v>
      </c>
      <c r="CM516" s="117">
        <f t="shared" si="6003"/>
        <v>0</v>
      </c>
      <c r="CN516" s="117">
        <f>CN517+CN518+CN519</f>
        <v>0</v>
      </c>
      <c r="CO516" s="117">
        <f>VLOOKUP($C516,'1 预算编制表单'!$C:$BJ,60,FALSE)</f>
        <v>0</v>
      </c>
      <c r="CP516" s="117">
        <f t="shared" si="6004"/>
        <v>0</v>
      </c>
      <c r="CQ516" s="117">
        <f>CQ517+CQ518+CQ519</f>
        <v>0</v>
      </c>
    </row>
    <row r="517" ht="24" customHeight="1" outlineLevel="2" spans="1:95">
      <c r="A517" s="48"/>
      <c r="B517" s="118" t="s">
        <v>779</v>
      </c>
      <c r="C517" s="119" t="s">
        <v>1751</v>
      </c>
      <c r="D517" s="48" t="s">
        <v>1752</v>
      </c>
      <c r="E517" s="118"/>
      <c r="F517" s="118"/>
      <c r="G517" s="118"/>
      <c r="H517" s="120">
        <f t="shared" si="5979"/>
        <v>0</v>
      </c>
      <c r="I517" s="120">
        <f t="shared" si="5980"/>
        <v>0</v>
      </c>
      <c r="J517" s="120">
        <f t="shared" si="5367"/>
        <v>0</v>
      </c>
      <c r="K517" s="120"/>
      <c r="L517" s="151"/>
      <c r="M517" s="151"/>
      <c r="N517" s="120"/>
      <c r="O517" s="151"/>
      <c r="P517" s="120"/>
      <c r="Q517" s="120"/>
      <c r="R517" s="120"/>
      <c r="S517" s="120"/>
      <c r="T517" s="120"/>
      <c r="U517" s="120"/>
      <c r="V517" s="120"/>
      <c r="W517" s="120"/>
      <c r="X517" s="120">
        <f>VLOOKUP($C517,'1 预算编制表单'!$C:$BJ,27,FALSE)</f>
        <v>0</v>
      </c>
      <c r="Y517" s="120">
        <f t="shared" si="6005"/>
        <v>0</v>
      </c>
      <c r="Z517" s="120">
        <f>SUMIF(物资过程计算表!$B:$B,$C517,物资过程计算表!$D:$D)</f>
        <v>0</v>
      </c>
      <c r="AA517" s="120">
        <f>VLOOKUP($C517,'1 预算编制表单'!$C:$BJ,30,FALSE)</f>
        <v>0</v>
      </c>
      <c r="AB517" s="120">
        <f t="shared" si="5982"/>
        <v>0</v>
      </c>
      <c r="AC517" s="120">
        <f>SUMIF(物资过程计算表!$B:$B,$C517,物资过程计算表!E:E)</f>
        <v>0</v>
      </c>
      <c r="AD517" s="120">
        <f>VLOOKUP($C517,'1 预算编制表单'!$C:$BJ,33,FALSE)</f>
        <v>0</v>
      </c>
      <c r="AE517" s="120">
        <f t="shared" si="5983"/>
        <v>0</v>
      </c>
      <c r="AF517" s="120">
        <f>SUMIF(物资过程计算表!$B:$B,$C517,物资过程计算表!F:F)</f>
        <v>0</v>
      </c>
      <c r="AG517" s="120">
        <f>VLOOKUP($C517,'1 预算编制表单'!$C:$BJ,36,FALSE)</f>
        <v>0</v>
      </c>
      <c r="AH517" s="120">
        <f t="shared" si="5984"/>
        <v>0</v>
      </c>
      <c r="AI517" s="120">
        <f>SUMIF(物资过程计算表!$B:$B,$C517,物资过程计算表!G:G)</f>
        <v>0</v>
      </c>
      <c r="AJ517" s="120">
        <f>VLOOKUP($C517,'1 预算编制表单'!$C:$BJ,39,FALSE)</f>
        <v>0</v>
      </c>
      <c r="AK517" s="120">
        <f t="shared" si="5985"/>
        <v>0</v>
      </c>
      <c r="AL517" s="120">
        <f>SUMIF(物资过程计算表!$B:$B,$C517,物资过程计算表!H:H)</f>
        <v>0</v>
      </c>
      <c r="AM517" s="120">
        <f>VLOOKUP($C517,'1 预算编制表单'!$C:$BJ,42,FALSE)</f>
        <v>0</v>
      </c>
      <c r="AN517" s="120">
        <f t="shared" si="5986"/>
        <v>0</v>
      </c>
      <c r="AO517" s="120">
        <f>SUMIF(物资过程计算表!$B:$B,$C517,物资过程计算表!I:I)</f>
        <v>0</v>
      </c>
      <c r="AP517" s="120">
        <f>VLOOKUP($C517,'1 预算编制表单'!$C:$BJ,45,FALSE)</f>
        <v>0</v>
      </c>
      <c r="AQ517" s="120">
        <f t="shared" si="5987"/>
        <v>0</v>
      </c>
      <c r="AR517" s="120">
        <f>SUMIF(物资过程计算表!$B:$B,$C517,物资过程计算表!J:J)</f>
        <v>0</v>
      </c>
      <c r="AS517" s="120">
        <f>VLOOKUP($C517,'1 预算编制表单'!$C:$BJ,48,FALSE)</f>
        <v>0</v>
      </c>
      <c r="AT517" s="120">
        <f t="shared" si="5988"/>
        <v>0</v>
      </c>
      <c r="AU517" s="120">
        <f>SUMIF(物资过程计算表!$B:$B,$C517,物资过程计算表!K:K)</f>
        <v>0</v>
      </c>
      <c r="AV517" s="120">
        <f>VLOOKUP($C517,'1 预算编制表单'!$C:$BJ,51,FALSE)</f>
        <v>0</v>
      </c>
      <c r="AW517" s="120">
        <f t="shared" si="5989"/>
        <v>0</v>
      </c>
      <c r="AX517" s="120">
        <f>SUMIF(物资过程计算表!$B:$B,$C517,物资过程计算表!L:L)</f>
        <v>0</v>
      </c>
      <c r="AY517" s="120">
        <f>VLOOKUP($C517,'1 预算编制表单'!$C:$BJ,54,FALSE)</f>
        <v>0</v>
      </c>
      <c r="AZ517" s="120">
        <f t="shared" si="5990"/>
        <v>0</v>
      </c>
      <c r="BA517" s="120">
        <f>SUMIF(物资过程计算表!$B:$B,$C517,物资过程计算表!M:M)</f>
        <v>0</v>
      </c>
      <c r="BB517" s="120">
        <f>VLOOKUP($C517,'1 预算编制表单'!$C:$BJ,57,FALSE)</f>
        <v>0</v>
      </c>
      <c r="BC517" s="120">
        <f t="shared" si="5991"/>
        <v>0</v>
      </c>
      <c r="BD517" s="120">
        <f>SUMIF(物资过程计算表!$B:$B,$C517,物资过程计算表!N:N)</f>
        <v>0</v>
      </c>
      <c r="BE517" s="120">
        <f>VLOOKUP($C517,'1 预算编制表单'!$C:$BJ,60,FALSE)</f>
        <v>0</v>
      </c>
      <c r="BF517" s="120">
        <f t="shared" si="5992"/>
        <v>0</v>
      </c>
      <c r="BG517" s="120">
        <f>SUMIF(物资过程计算表!$B:$B,$C517,物资过程计算表!O:O)</f>
        <v>0</v>
      </c>
      <c r="BH517" s="120">
        <f>VLOOKUP($C517,'1 预算编制表单'!$C:$BJ,27,FALSE)</f>
        <v>0</v>
      </c>
      <c r="BI517" s="120">
        <f t="shared" si="5993"/>
        <v>0</v>
      </c>
      <c r="BJ517" s="120"/>
      <c r="BK517" s="120">
        <f>VLOOKUP($C517,'1 预算编制表单'!$C:$BJ,30,FALSE)</f>
        <v>0</v>
      </c>
      <c r="BL517" s="120">
        <f t="shared" si="5994"/>
        <v>0</v>
      </c>
      <c r="BM517" s="120"/>
      <c r="BN517" s="120">
        <f>VLOOKUP($C517,'1 预算编制表单'!$C:$BJ,33,FALSE)</f>
        <v>0</v>
      </c>
      <c r="BO517" s="120">
        <f t="shared" si="5995"/>
        <v>0</v>
      </c>
      <c r="BP517" s="120"/>
      <c r="BQ517" s="120">
        <f>VLOOKUP($C517,'1 预算编制表单'!$C:$BJ,36,FALSE)</f>
        <v>0</v>
      </c>
      <c r="BR517" s="120">
        <f t="shared" si="5996"/>
        <v>0</v>
      </c>
      <c r="BS517" s="120"/>
      <c r="BT517" s="120">
        <f>VLOOKUP($C517,'1 预算编制表单'!$C:$BJ,39,FALSE)</f>
        <v>0</v>
      </c>
      <c r="BU517" s="120">
        <f t="shared" si="5997"/>
        <v>0</v>
      </c>
      <c r="BV517" s="120"/>
      <c r="BW517" s="120">
        <f>VLOOKUP($C517,'1 预算编制表单'!$C:$BJ,42,FALSE)</f>
        <v>0</v>
      </c>
      <c r="BX517" s="120">
        <f t="shared" si="5998"/>
        <v>0</v>
      </c>
      <c r="BY517" s="120"/>
      <c r="BZ517" s="120">
        <f>VLOOKUP($C517,'1 预算编制表单'!$C:$BJ,45,FALSE)</f>
        <v>0</v>
      </c>
      <c r="CA517" s="120">
        <f t="shared" si="5999"/>
        <v>0</v>
      </c>
      <c r="CB517" s="120"/>
      <c r="CC517" s="120">
        <f>VLOOKUP($C517,'1 预算编制表单'!$C:$BJ,48,FALSE)</f>
        <v>0</v>
      </c>
      <c r="CD517" s="120">
        <f t="shared" si="6000"/>
        <v>0</v>
      </c>
      <c r="CE517" s="120"/>
      <c r="CF517" s="120">
        <f>VLOOKUP($C517,'1 预算编制表单'!$C:$BJ,51,FALSE)</f>
        <v>0</v>
      </c>
      <c r="CG517" s="120">
        <f t="shared" si="6001"/>
        <v>0</v>
      </c>
      <c r="CH517" s="120"/>
      <c r="CI517" s="120">
        <f>VLOOKUP($C517,'1 预算编制表单'!$C:$BJ,54,FALSE)</f>
        <v>0</v>
      </c>
      <c r="CJ517" s="120">
        <f t="shared" si="6002"/>
        <v>0</v>
      </c>
      <c r="CK517" s="120"/>
      <c r="CL517" s="120">
        <f>VLOOKUP($C517,'1 预算编制表单'!$C:$BJ,57,FALSE)</f>
        <v>0</v>
      </c>
      <c r="CM517" s="120">
        <f t="shared" si="6003"/>
        <v>0</v>
      </c>
      <c r="CN517" s="120"/>
      <c r="CO517" s="120">
        <f>VLOOKUP($C517,'1 预算编制表单'!$C:$BJ,60,FALSE)</f>
        <v>0</v>
      </c>
      <c r="CP517" s="120">
        <f t="shared" si="6004"/>
        <v>0</v>
      </c>
      <c r="CQ517" s="120"/>
    </row>
    <row r="518" ht="24" customHeight="1" outlineLevel="2" spans="1:95">
      <c r="A518" s="48"/>
      <c r="B518" s="118" t="s">
        <v>779</v>
      </c>
      <c r="C518" s="119" t="s">
        <v>1771</v>
      </c>
      <c r="D518" s="48" t="s">
        <v>1772</v>
      </c>
      <c r="E518" s="118"/>
      <c r="F518" s="118"/>
      <c r="G518" s="118"/>
      <c r="H518" s="120">
        <f t="shared" si="5979"/>
        <v>0</v>
      </c>
      <c r="I518" s="120">
        <f t="shared" si="5980"/>
        <v>-24.7</v>
      </c>
      <c r="J518" s="120">
        <f t="shared" si="5367"/>
        <v>24.7</v>
      </c>
      <c r="K518" s="120"/>
      <c r="L518" s="151"/>
      <c r="M518" s="151"/>
      <c r="N518" s="120"/>
      <c r="O518" s="151"/>
      <c r="P518" s="120"/>
      <c r="Q518" s="120"/>
      <c r="R518" s="120"/>
      <c r="S518" s="120"/>
      <c r="T518" s="120"/>
      <c r="U518" s="120"/>
      <c r="V518" s="120"/>
      <c r="W518" s="120"/>
      <c r="X518" s="120">
        <f>VLOOKUP($C518,'1 预算编制表单'!$C:$BJ,27,FALSE)</f>
        <v>0</v>
      </c>
      <c r="Y518" s="120">
        <f t="shared" si="6005"/>
        <v>0</v>
      </c>
      <c r="Z518" s="120">
        <f>SUMIF(物资过程计算表!$B:$B,$C518,物资过程计算表!$D:$D)</f>
        <v>0</v>
      </c>
      <c r="AA518" s="120">
        <f>VLOOKUP($C518,'1 预算编制表单'!$C:$BJ,30,FALSE)</f>
        <v>0</v>
      </c>
      <c r="AB518" s="120">
        <f t="shared" si="5982"/>
        <v>0</v>
      </c>
      <c r="AC518" s="120">
        <f>SUMIF(物资过程计算表!$B:$B,$C518,物资过程计算表!E:E)</f>
        <v>0</v>
      </c>
      <c r="AD518" s="120">
        <f>VLOOKUP($C518,'1 预算编制表单'!$C:$BJ,33,FALSE)</f>
        <v>0</v>
      </c>
      <c r="AE518" s="120">
        <f t="shared" si="5983"/>
        <v>0</v>
      </c>
      <c r="AF518" s="120">
        <f>SUMIF(物资过程计算表!$B:$B,$C518,物资过程计算表!F:F)</f>
        <v>0</v>
      </c>
      <c r="AG518" s="120">
        <f>VLOOKUP($C518,'1 预算编制表单'!$C:$BJ,36,FALSE)</f>
        <v>0</v>
      </c>
      <c r="AH518" s="120">
        <f t="shared" si="5984"/>
        <v>0</v>
      </c>
      <c r="AI518" s="120">
        <f>SUMIF(物资过程计算表!$B:$B,$C518,物资过程计算表!G:G)</f>
        <v>0</v>
      </c>
      <c r="AJ518" s="120">
        <f>VLOOKUP($C518,'1 预算编制表单'!$C:$BJ,39,FALSE)</f>
        <v>0</v>
      </c>
      <c r="AK518" s="120">
        <f t="shared" si="5985"/>
        <v>-24.7</v>
      </c>
      <c r="AL518" s="120">
        <f>SUMIF(物资过程计算表!$B:$B,$C518,物资过程计算表!H:H)</f>
        <v>24.7</v>
      </c>
      <c r="AM518" s="120">
        <f>VLOOKUP($C518,'1 预算编制表单'!$C:$BJ,42,FALSE)</f>
        <v>0</v>
      </c>
      <c r="AN518" s="120">
        <f t="shared" si="5986"/>
        <v>0</v>
      </c>
      <c r="AO518" s="120">
        <f>SUMIF(物资过程计算表!$B:$B,$C518,物资过程计算表!I:I)</f>
        <v>0</v>
      </c>
      <c r="AP518" s="120">
        <f>VLOOKUP($C518,'1 预算编制表单'!$C:$BJ,45,FALSE)</f>
        <v>0</v>
      </c>
      <c r="AQ518" s="120">
        <f t="shared" si="5987"/>
        <v>0</v>
      </c>
      <c r="AR518" s="120">
        <f>SUMIF(物资过程计算表!$B:$B,$C518,物资过程计算表!J:J)</f>
        <v>0</v>
      </c>
      <c r="AS518" s="120">
        <f>VLOOKUP($C518,'1 预算编制表单'!$C:$BJ,48,FALSE)</f>
        <v>0</v>
      </c>
      <c r="AT518" s="120">
        <f t="shared" si="5988"/>
        <v>0</v>
      </c>
      <c r="AU518" s="120">
        <f>SUMIF(物资过程计算表!$B:$B,$C518,物资过程计算表!K:K)</f>
        <v>0</v>
      </c>
      <c r="AV518" s="120">
        <f>VLOOKUP($C518,'1 预算编制表单'!$C:$BJ,51,FALSE)</f>
        <v>0</v>
      </c>
      <c r="AW518" s="120">
        <f t="shared" si="5989"/>
        <v>0</v>
      </c>
      <c r="AX518" s="120">
        <f>SUMIF(物资过程计算表!$B:$B,$C518,物资过程计算表!L:L)</f>
        <v>0</v>
      </c>
      <c r="AY518" s="120">
        <f>VLOOKUP($C518,'1 预算编制表单'!$C:$BJ,54,FALSE)</f>
        <v>0</v>
      </c>
      <c r="AZ518" s="120">
        <f t="shared" si="5990"/>
        <v>0</v>
      </c>
      <c r="BA518" s="120">
        <f>SUMIF(物资过程计算表!$B:$B,$C518,物资过程计算表!M:M)</f>
        <v>0</v>
      </c>
      <c r="BB518" s="120">
        <f>VLOOKUP($C518,'1 预算编制表单'!$C:$BJ,57,FALSE)</f>
        <v>0</v>
      </c>
      <c r="BC518" s="120">
        <f t="shared" si="5991"/>
        <v>0</v>
      </c>
      <c r="BD518" s="120">
        <f>SUMIF(物资过程计算表!$B:$B,$C518,物资过程计算表!N:N)</f>
        <v>0</v>
      </c>
      <c r="BE518" s="120">
        <f>VLOOKUP($C518,'1 预算编制表单'!$C:$BJ,60,FALSE)</f>
        <v>0</v>
      </c>
      <c r="BF518" s="120">
        <f t="shared" si="5992"/>
        <v>0</v>
      </c>
      <c r="BG518" s="120">
        <f>SUMIF(物资过程计算表!$B:$B,$C518,物资过程计算表!O:O)</f>
        <v>0</v>
      </c>
      <c r="BH518" s="120">
        <f>VLOOKUP($C518,'1 预算编制表单'!$C:$BJ,27,FALSE)</f>
        <v>0</v>
      </c>
      <c r="BI518" s="120">
        <f t="shared" si="5993"/>
        <v>0</v>
      </c>
      <c r="BJ518" s="120"/>
      <c r="BK518" s="120">
        <f>VLOOKUP($C518,'1 预算编制表单'!$C:$BJ,30,FALSE)</f>
        <v>0</v>
      </c>
      <c r="BL518" s="120">
        <f t="shared" si="5994"/>
        <v>0</v>
      </c>
      <c r="BM518" s="120"/>
      <c r="BN518" s="120">
        <f>VLOOKUP($C518,'1 预算编制表单'!$C:$BJ,33,FALSE)</f>
        <v>0</v>
      </c>
      <c r="BO518" s="120">
        <f t="shared" si="5995"/>
        <v>0</v>
      </c>
      <c r="BP518" s="120"/>
      <c r="BQ518" s="120">
        <f>VLOOKUP($C518,'1 预算编制表单'!$C:$BJ,36,FALSE)</f>
        <v>0</v>
      </c>
      <c r="BR518" s="120">
        <f t="shared" si="5996"/>
        <v>0</v>
      </c>
      <c r="BS518" s="120"/>
      <c r="BT518" s="120">
        <f>VLOOKUP($C518,'1 预算编制表单'!$C:$BJ,39,FALSE)</f>
        <v>0</v>
      </c>
      <c r="BU518" s="120">
        <f t="shared" si="5997"/>
        <v>0</v>
      </c>
      <c r="BV518" s="120"/>
      <c r="BW518" s="120">
        <f>VLOOKUP($C518,'1 预算编制表单'!$C:$BJ,42,FALSE)</f>
        <v>0</v>
      </c>
      <c r="BX518" s="120">
        <f t="shared" si="5998"/>
        <v>0</v>
      </c>
      <c r="BY518" s="120"/>
      <c r="BZ518" s="120">
        <f>VLOOKUP($C518,'1 预算编制表单'!$C:$BJ,45,FALSE)</f>
        <v>0</v>
      </c>
      <c r="CA518" s="120">
        <f t="shared" si="5999"/>
        <v>0</v>
      </c>
      <c r="CB518" s="120"/>
      <c r="CC518" s="120">
        <f>VLOOKUP($C518,'1 预算编制表单'!$C:$BJ,48,FALSE)</f>
        <v>0</v>
      </c>
      <c r="CD518" s="120">
        <f t="shared" si="6000"/>
        <v>0</v>
      </c>
      <c r="CE518" s="120"/>
      <c r="CF518" s="120">
        <f>VLOOKUP($C518,'1 预算编制表单'!$C:$BJ,51,FALSE)</f>
        <v>0</v>
      </c>
      <c r="CG518" s="120">
        <f t="shared" si="6001"/>
        <v>0</v>
      </c>
      <c r="CH518" s="120"/>
      <c r="CI518" s="120">
        <f>VLOOKUP($C518,'1 预算编制表单'!$C:$BJ,54,FALSE)</f>
        <v>0</v>
      </c>
      <c r="CJ518" s="120">
        <f t="shared" si="6002"/>
        <v>0</v>
      </c>
      <c r="CK518" s="120"/>
      <c r="CL518" s="120">
        <f>VLOOKUP($C518,'1 预算编制表单'!$C:$BJ,57,FALSE)</f>
        <v>0</v>
      </c>
      <c r="CM518" s="120">
        <f t="shared" si="6003"/>
        <v>0</v>
      </c>
      <c r="CN518" s="120"/>
      <c r="CO518" s="120">
        <f>VLOOKUP($C518,'1 预算编制表单'!$C:$BJ,60,FALSE)</f>
        <v>0</v>
      </c>
      <c r="CP518" s="120">
        <f t="shared" si="6004"/>
        <v>0</v>
      </c>
      <c r="CQ518" s="120"/>
    </row>
    <row r="519" ht="24" customHeight="1" outlineLevel="2" spans="1:95">
      <c r="A519" s="48"/>
      <c r="B519" s="118" t="s">
        <v>779</v>
      </c>
      <c r="C519" s="119" t="s">
        <v>1784</v>
      </c>
      <c r="D519" s="48" t="s">
        <v>1785</v>
      </c>
      <c r="E519" s="118"/>
      <c r="F519" s="118"/>
      <c r="G519" s="118"/>
      <c r="H519" s="120">
        <f t="shared" si="5979"/>
        <v>0</v>
      </c>
      <c r="I519" s="120">
        <f t="shared" si="5980"/>
        <v>-1102.42</v>
      </c>
      <c r="J519" s="120">
        <f t="shared" si="5367"/>
        <v>1102.42</v>
      </c>
      <c r="K519" s="120"/>
      <c r="L519" s="151"/>
      <c r="M519" s="151"/>
      <c r="N519" s="120"/>
      <c r="O519" s="151"/>
      <c r="P519" s="120"/>
      <c r="Q519" s="120"/>
      <c r="R519" s="120"/>
      <c r="S519" s="120"/>
      <c r="T519" s="120"/>
      <c r="U519" s="120"/>
      <c r="V519" s="120"/>
      <c r="W519" s="120"/>
      <c r="X519" s="120">
        <f>VLOOKUP($C519,'1 预算编制表单'!$C:$BJ,27,FALSE)</f>
        <v>0</v>
      </c>
      <c r="Y519" s="120">
        <f t="shared" si="6005"/>
        <v>0</v>
      </c>
      <c r="Z519" s="120">
        <f>SUMIF(物资过程计算表!$B:$B,$C519,物资过程计算表!$D:$D)</f>
        <v>0</v>
      </c>
      <c r="AA519" s="120">
        <f>VLOOKUP($C519,'1 预算编制表单'!$C:$BJ,30,FALSE)</f>
        <v>0</v>
      </c>
      <c r="AB519" s="120">
        <f t="shared" si="5982"/>
        <v>0</v>
      </c>
      <c r="AC519" s="120">
        <f>SUMIF(物资过程计算表!$B:$B,$C519,物资过程计算表!E:E)</f>
        <v>0</v>
      </c>
      <c r="AD519" s="120">
        <f>VLOOKUP($C519,'1 预算编制表单'!$C:$BJ,33,FALSE)</f>
        <v>0</v>
      </c>
      <c r="AE519" s="120">
        <f t="shared" si="5983"/>
        <v>0</v>
      </c>
      <c r="AF519" s="120">
        <f>SUMIF(物资过程计算表!$B:$B,$C519,物资过程计算表!F:F)</f>
        <v>0</v>
      </c>
      <c r="AG519" s="120">
        <f>VLOOKUP($C519,'1 预算编制表单'!$C:$BJ,36,FALSE)</f>
        <v>0</v>
      </c>
      <c r="AH519" s="120">
        <f t="shared" si="5984"/>
        <v>0</v>
      </c>
      <c r="AI519" s="120">
        <f>SUMIF(物资过程计算表!$B:$B,$C519,物资过程计算表!G:G)</f>
        <v>0</v>
      </c>
      <c r="AJ519" s="120">
        <f>VLOOKUP($C519,'1 预算编制表单'!$C:$BJ,39,FALSE)</f>
        <v>0</v>
      </c>
      <c r="AK519" s="120">
        <f t="shared" si="5985"/>
        <v>-52</v>
      </c>
      <c r="AL519" s="120">
        <f>SUMIF(物资过程计算表!$B:$B,$C519,物资过程计算表!H:H)</f>
        <v>52</v>
      </c>
      <c r="AM519" s="120">
        <f>VLOOKUP($C519,'1 预算编制表单'!$C:$BJ,42,FALSE)</f>
        <v>0</v>
      </c>
      <c r="AN519" s="120">
        <f t="shared" si="5986"/>
        <v>-1050.42</v>
      </c>
      <c r="AO519" s="120">
        <f>SUMIF(物资过程计算表!$B:$B,$C519,物资过程计算表!I:I)</f>
        <v>1050.42</v>
      </c>
      <c r="AP519" s="120">
        <f>VLOOKUP($C519,'1 预算编制表单'!$C:$BJ,45,FALSE)</f>
        <v>0</v>
      </c>
      <c r="AQ519" s="120">
        <f t="shared" si="5987"/>
        <v>0</v>
      </c>
      <c r="AR519" s="120">
        <f>SUMIF(物资过程计算表!$B:$B,$C519,物资过程计算表!J:J)</f>
        <v>0</v>
      </c>
      <c r="AS519" s="120">
        <f>VLOOKUP($C519,'1 预算编制表单'!$C:$BJ,48,FALSE)</f>
        <v>0</v>
      </c>
      <c r="AT519" s="120">
        <f t="shared" si="5988"/>
        <v>0</v>
      </c>
      <c r="AU519" s="120">
        <f>SUMIF(物资过程计算表!$B:$B,$C519,物资过程计算表!K:K)</f>
        <v>0</v>
      </c>
      <c r="AV519" s="120">
        <f>VLOOKUP($C519,'1 预算编制表单'!$C:$BJ,51,FALSE)</f>
        <v>0</v>
      </c>
      <c r="AW519" s="120">
        <f t="shared" si="5989"/>
        <v>0</v>
      </c>
      <c r="AX519" s="120">
        <f>SUMIF(物资过程计算表!$B:$B,$C519,物资过程计算表!L:L)</f>
        <v>0</v>
      </c>
      <c r="AY519" s="120">
        <f>VLOOKUP($C519,'1 预算编制表单'!$C:$BJ,54,FALSE)</f>
        <v>0</v>
      </c>
      <c r="AZ519" s="120">
        <f t="shared" si="5990"/>
        <v>0</v>
      </c>
      <c r="BA519" s="120">
        <f>SUMIF(物资过程计算表!$B:$B,$C519,物资过程计算表!M:M)</f>
        <v>0</v>
      </c>
      <c r="BB519" s="120">
        <f>VLOOKUP($C519,'1 预算编制表单'!$C:$BJ,57,FALSE)</f>
        <v>0</v>
      </c>
      <c r="BC519" s="120">
        <f t="shared" si="5991"/>
        <v>0</v>
      </c>
      <c r="BD519" s="120">
        <f>SUMIF(物资过程计算表!$B:$B,$C519,物资过程计算表!N:N)</f>
        <v>0</v>
      </c>
      <c r="BE519" s="120">
        <f>VLOOKUP($C519,'1 预算编制表单'!$C:$BJ,60,FALSE)</f>
        <v>0</v>
      </c>
      <c r="BF519" s="120">
        <f t="shared" si="5992"/>
        <v>0</v>
      </c>
      <c r="BG519" s="120">
        <f>SUMIF(物资过程计算表!$B:$B,$C519,物资过程计算表!O:O)</f>
        <v>0</v>
      </c>
      <c r="BH519" s="120">
        <f>VLOOKUP($C519,'1 预算编制表单'!$C:$BJ,27,FALSE)</f>
        <v>0</v>
      </c>
      <c r="BI519" s="120">
        <f t="shared" si="5993"/>
        <v>0</v>
      </c>
      <c r="BJ519" s="120"/>
      <c r="BK519" s="120">
        <f>VLOOKUP($C519,'1 预算编制表单'!$C:$BJ,30,FALSE)</f>
        <v>0</v>
      </c>
      <c r="BL519" s="120">
        <f t="shared" si="5994"/>
        <v>0</v>
      </c>
      <c r="BM519" s="120"/>
      <c r="BN519" s="120">
        <f>VLOOKUP($C519,'1 预算编制表单'!$C:$BJ,33,FALSE)</f>
        <v>0</v>
      </c>
      <c r="BO519" s="120">
        <f t="shared" si="5995"/>
        <v>0</v>
      </c>
      <c r="BP519" s="120"/>
      <c r="BQ519" s="120">
        <f>VLOOKUP($C519,'1 预算编制表单'!$C:$BJ,36,FALSE)</f>
        <v>0</v>
      </c>
      <c r="BR519" s="120">
        <f t="shared" si="5996"/>
        <v>0</v>
      </c>
      <c r="BS519" s="120"/>
      <c r="BT519" s="120">
        <f>VLOOKUP($C519,'1 预算编制表单'!$C:$BJ,39,FALSE)</f>
        <v>0</v>
      </c>
      <c r="BU519" s="120">
        <f t="shared" si="5997"/>
        <v>0</v>
      </c>
      <c r="BV519" s="120"/>
      <c r="BW519" s="120">
        <f>VLOOKUP($C519,'1 预算编制表单'!$C:$BJ,42,FALSE)</f>
        <v>0</v>
      </c>
      <c r="BX519" s="120">
        <f t="shared" si="5998"/>
        <v>0</v>
      </c>
      <c r="BY519" s="120"/>
      <c r="BZ519" s="120">
        <f>VLOOKUP($C519,'1 预算编制表单'!$C:$BJ,45,FALSE)</f>
        <v>0</v>
      </c>
      <c r="CA519" s="120">
        <f t="shared" si="5999"/>
        <v>0</v>
      </c>
      <c r="CB519" s="120"/>
      <c r="CC519" s="120">
        <f>VLOOKUP($C519,'1 预算编制表单'!$C:$BJ,48,FALSE)</f>
        <v>0</v>
      </c>
      <c r="CD519" s="120">
        <f t="shared" si="6000"/>
        <v>0</v>
      </c>
      <c r="CE519" s="120"/>
      <c r="CF519" s="120">
        <f>VLOOKUP($C519,'1 预算编制表单'!$C:$BJ,51,FALSE)</f>
        <v>0</v>
      </c>
      <c r="CG519" s="120">
        <f t="shared" si="6001"/>
        <v>0</v>
      </c>
      <c r="CH519" s="120"/>
      <c r="CI519" s="120">
        <f>VLOOKUP($C519,'1 预算编制表单'!$C:$BJ,54,FALSE)</f>
        <v>0</v>
      </c>
      <c r="CJ519" s="120">
        <f t="shared" si="6002"/>
        <v>0</v>
      </c>
      <c r="CK519" s="120"/>
      <c r="CL519" s="120">
        <f>VLOOKUP($C519,'1 预算编制表单'!$C:$BJ,57,FALSE)</f>
        <v>0</v>
      </c>
      <c r="CM519" s="120">
        <f t="shared" si="6003"/>
        <v>0</v>
      </c>
      <c r="CN519" s="120"/>
      <c r="CO519" s="120">
        <f>VLOOKUP($C519,'1 预算编制表单'!$C:$BJ,60,FALSE)</f>
        <v>0</v>
      </c>
      <c r="CP519" s="120">
        <f t="shared" si="6004"/>
        <v>0</v>
      </c>
      <c r="CQ519" s="120"/>
    </row>
    <row r="520" ht="24" customHeight="1" outlineLevel="1" spans="1:95">
      <c r="A520" s="29"/>
      <c r="B520" s="115" t="s">
        <v>779</v>
      </c>
      <c r="C520" s="116" t="s">
        <v>1837</v>
      </c>
      <c r="D520" s="29" t="s">
        <v>1838</v>
      </c>
      <c r="E520" s="115"/>
      <c r="F520" s="115"/>
      <c r="G520" s="115"/>
      <c r="H520" s="117">
        <f t="shared" si="5979"/>
        <v>0</v>
      </c>
      <c r="I520" s="117">
        <f t="shared" si="5980"/>
        <v>0</v>
      </c>
      <c r="J520" s="117">
        <f t="shared" si="5367"/>
        <v>0</v>
      </c>
      <c r="K520" s="117"/>
      <c r="L520" s="150"/>
      <c r="M520" s="150"/>
      <c r="N520" s="117"/>
      <c r="O520" s="150"/>
      <c r="P520" s="117"/>
      <c r="Q520" s="117"/>
      <c r="R520" s="117"/>
      <c r="S520" s="117"/>
      <c r="T520" s="117"/>
      <c r="U520" s="117"/>
      <c r="V520" s="117"/>
      <c r="W520" s="117"/>
      <c r="X520" s="117">
        <f>VLOOKUP($C520,'1 预算编制表单'!$C:$BJ,27,FALSE)</f>
        <v>0</v>
      </c>
      <c r="Y520" s="117">
        <f t="shared" ref="Y520:Y524" si="6006">X520-Z520</f>
        <v>0</v>
      </c>
      <c r="Z520" s="117">
        <f>Z521+Z522+Z523</f>
        <v>0</v>
      </c>
      <c r="AA520" s="117">
        <f>VLOOKUP($C520,'1 预算编制表单'!$C:$BJ,30,FALSE)</f>
        <v>0</v>
      </c>
      <c r="AB520" s="117">
        <f t="shared" si="5982"/>
        <v>0</v>
      </c>
      <c r="AC520" s="117">
        <f>AC521+AC522+AC523</f>
        <v>0</v>
      </c>
      <c r="AD520" s="117">
        <f>VLOOKUP($C520,'1 预算编制表单'!$C:$BJ,33,FALSE)</f>
        <v>0</v>
      </c>
      <c r="AE520" s="117">
        <f t="shared" si="5983"/>
        <v>0</v>
      </c>
      <c r="AF520" s="117">
        <f>AF521+AF522+AF523</f>
        <v>0</v>
      </c>
      <c r="AG520" s="117">
        <f>VLOOKUP($C520,'1 预算编制表单'!$C:$BJ,36,FALSE)</f>
        <v>0</v>
      </c>
      <c r="AH520" s="117">
        <f t="shared" si="5984"/>
        <v>0</v>
      </c>
      <c r="AI520" s="117">
        <f>AI521+AI522+AI523</f>
        <v>0</v>
      </c>
      <c r="AJ520" s="117">
        <f>VLOOKUP($C520,'1 预算编制表单'!$C:$BJ,39,FALSE)</f>
        <v>0</v>
      </c>
      <c r="AK520" s="117">
        <f t="shared" si="5985"/>
        <v>0</v>
      </c>
      <c r="AL520" s="117">
        <f>AL521+AL522+AL523</f>
        <v>0</v>
      </c>
      <c r="AM520" s="117">
        <f>VLOOKUP($C520,'1 预算编制表单'!$C:$BJ,42,FALSE)</f>
        <v>0</v>
      </c>
      <c r="AN520" s="117">
        <f t="shared" si="5986"/>
        <v>0</v>
      </c>
      <c r="AO520" s="117">
        <f>AO521+AO522+AO523</f>
        <v>0</v>
      </c>
      <c r="AP520" s="117">
        <f>VLOOKUP($C520,'1 预算编制表单'!$C:$BJ,45,FALSE)</f>
        <v>0</v>
      </c>
      <c r="AQ520" s="117">
        <f t="shared" si="5987"/>
        <v>0</v>
      </c>
      <c r="AR520" s="117">
        <f>AR521+AR522+AR523</f>
        <v>0</v>
      </c>
      <c r="AS520" s="117">
        <f>VLOOKUP($C520,'1 预算编制表单'!$C:$BJ,48,FALSE)</f>
        <v>0</v>
      </c>
      <c r="AT520" s="117">
        <f t="shared" si="5988"/>
        <v>0</v>
      </c>
      <c r="AU520" s="117">
        <f>AU521+AU522+AU523</f>
        <v>0</v>
      </c>
      <c r="AV520" s="117">
        <f>VLOOKUP($C520,'1 预算编制表单'!$C:$BJ,51,FALSE)</f>
        <v>0</v>
      </c>
      <c r="AW520" s="117">
        <f t="shared" si="5989"/>
        <v>0</v>
      </c>
      <c r="AX520" s="117">
        <f>AX521+AX522+AX523</f>
        <v>0</v>
      </c>
      <c r="AY520" s="117">
        <f>VLOOKUP($C520,'1 预算编制表单'!$C:$BJ,54,FALSE)</f>
        <v>0</v>
      </c>
      <c r="AZ520" s="117">
        <f t="shared" si="5990"/>
        <v>0</v>
      </c>
      <c r="BA520" s="117">
        <f>BA521+BA522+BA523</f>
        <v>0</v>
      </c>
      <c r="BB520" s="117">
        <f>VLOOKUP($C520,'1 预算编制表单'!$C:$BJ,57,FALSE)</f>
        <v>0</v>
      </c>
      <c r="BC520" s="117">
        <f t="shared" si="5991"/>
        <v>0</v>
      </c>
      <c r="BD520" s="117">
        <f>BD521+BD522+BD523</f>
        <v>0</v>
      </c>
      <c r="BE520" s="117">
        <f>VLOOKUP($C520,'1 预算编制表单'!$C:$BJ,60,FALSE)</f>
        <v>0</v>
      </c>
      <c r="BF520" s="117">
        <f t="shared" si="5992"/>
        <v>0</v>
      </c>
      <c r="BG520" s="117">
        <f>BG521+BG522+BG523</f>
        <v>0</v>
      </c>
      <c r="BH520" s="117">
        <f>VLOOKUP($C520,'1 预算编制表单'!$C:$BJ,27,FALSE)</f>
        <v>0</v>
      </c>
      <c r="BI520" s="117">
        <f t="shared" si="5993"/>
        <v>0</v>
      </c>
      <c r="BJ520" s="117">
        <f>BJ521+BJ522+BJ523</f>
        <v>0</v>
      </c>
      <c r="BK520" s="117">
        <f>VLOOKUP($C520,'1 预算编制表单'!$C:$BJ,30,FALSE)</f>
        <v>0</v>
      </c>
      <c r="BL520" s="117">
        <f t="shared" si="5994"/>
        <v>0</v>
      </c>
      <c r="BM520" s="117">
        <f>BM521+BM522+BM523</f>
        <v>0</v>
      </c>
      <c r="BN520" s="117">
        <f>VLOOKUP($C520,'1 预算编制表单'!$C:$BJ,33,FALSE)</f>
        <v>0</v>
      </c>
      <c r="BO520" s="117">
        <f t="shared" si="5995"/>
        <v>0</v>
      </c>
      <c r="BP520" s="117">
        <f>BP521+BP522+BP523</f>
        <v>0</v>
      </c>
      <c r="BQ520" s="117">
        <f>VLOOKUP($C520,'1 预算编制表单'!$C:$BJ,36,FALSE)</f>
        <v>0</v>
      </c>
      <c r="BR520" s="117">
        <f t="shared" si="5996"/>
        <v>0</v>
      </c>
      <c r="BS520" s="117">
        <f>BS521+BS522+BS523</f>
        <v>0</v>
      </c>
      <c r="BT520" s="117">
        <f>VLOOKUP($C520,'1 预算编制表单'!$C:$BJ,39,FALSE)</f>
        <v>0</v>
      </c>
      <c r="BU520" s="117">
        <f t="shared" si="5997"/>
        <v>0</v>
      </c>
      <c r="BV520" s="117">
        <f>BV521+BV522+BV523</f>
        <v>0</v>
      </c>
      <c r="BW520" s="117">
        <f>VLOOKUP($C520,'1 预算编制表单'!$C:$BJ,42,FALSE)</f>
        <v>0</v>
      </c>
      <c r="BX520" s="117">
        <f t="shared" si="5998"/>
        <v>0</v>
      </c>
      <c r="BY520" s="117">
        <f>BY521+BY522+BY523</f>
        <v>0</v>
      </c>
      <c r="BZ520" s="117">
        <f>VLOOKUP($C520,'1 预算编制表单'!$C:$BJ,45,FALSE)</f>
        <v>0</v>
      </c>
      <c r="CA520" s="117">
        <f t="shared" si="5999"/>
        <v>0</v>
      </c>
      <c r="CB520" s="117">
        <f>CB521+CB522+CB523</f>
        <v>0</v>
      </c>
      <c r="CC520" s="117">
        <f>VLOOKUP($C520,'1 预算编制表单'!$C:$BJ,48,FALSE)</f>
        <v>0</v>
      </c>
      <c r="CD520" s="117">
        <f t="shared" si="6000"/>
        <v>0</v>
      </c>
      <c r="CE520" s="117">
        <f>CE521+CE522+CE523</f>
        <v>0</v>
      </c>
      <c r="CF520" s="117">
        <f>VLOOKUP($C520,'1 预算编制表单'!$C:$BJ,51,FALSE)</f>
        <v>0</v>
      </c>
      <c r="CG520" s="117">
        <f t="shared" si="6001"/>
        <v>0</v>
      </c>
      <c r="CH520" s="117">
        <f>CH521+CH522+CH523</f>
        <v>0</v>
      </c>
      <c r="CI520" s="117">
        <f>VLOOKUP($C520,'1 预算编制表单'!$C:$BJ,54,FALSE)</f>
        <v>0</v>
      </c>
      <c r="CJ520" s="117">
        <f t="shared" si="6002"/>
        <v>0</v>
      </c>
      <c r="CK520" s="117">
        <f>CK521+CK522+CK523</f>
        <v>0</v>
      </c>
      <c r="CL520" s="117">
        <f>VLOOKUP($C520,'1 预算编制表单'!$C:$BJ,57,FALSE)</f>
        <v>0</v>
      </c>
      <c r="CM520" s="117">
        <f t="shared" si="6003"/>
        <v>0</v>
      </c>
      <c r="CN520" s="117">
        <f>CN521+CN522+CN523</f>
        <v>0</v>
      </c>
      <c r="CO520" s="117">
        <f>VLOOKUP($C520,'1 预算编制表单'!$C:$BJ,60,FALSE)</f>
        <v>0</v>
      </c>
      <c r="CP520" s="117">
        <f t="shared" si="6004"/>
        <v>0</v>
      </c>
      <c r="CQ520" s="117">
        <f>CQ521+CQ522+CQ523</f>
        <v>0</v>
      </c>
    </row>
    <row r="521" ht="24" customHeight="1" outlineLevel="2" spans="1:95">
      <c r="A521" s="48"/>
      <c r="B521" s="118" t="s">
        <v>779</v>
      </c>
      <c r="C521" s="119" t="s">
        <v>1839</v>
      </c>
      <c r="D521" s="48" t="s">
        <v>1840</v>
      </c>
      <c r="E521" s="118"/>
      <c r="F521" s="118"/>
      <c r="G521" s="118"/>
      <c r="H521" s="120">
        <f t="shared" si="5979"/>
        <v>0</v>
      </c>
      <c r="I521" s="120">
        <f t="shared" si="5980"/>
        <v>0</v>
      </c>
      <c r="J521" s="120">
        <f t="shared" si="5367"/>
        <v>0</v>
      </c>
      <c r="K521" s="120"/>
      <c r="L521" s="151"/>
      <c r="M521" s="151"/>
      <c r="N521" s="120"/>
      <c r="O521" s="151"/>
      <c r="P521" s="120"/>
      <c r="Q521" s="120"/>
      <c r="R521" s="120"/>
      <c r="S521" s="120"/>
      <c r="T521" s="120"/>
      <c r="U521" s="120"/>
      <c r="V521" s="120"/>
      <c r="W521" s="120"/>
      <c r="X521" s="120">
        <f>VLOOKUP($C521,'1 预算编制表单'!$C:$BJ,27,FALSE)</f>
        <v>0</v>
      </c>
      <c r="Y521" s="120">
        <f t="shared" si="6006"/>
        <v>0</v>
      </c>
      <c r="Z521" s="120">
        <f>SUMIF(物资过程计算表!$B:$B,$C521,物资过程计算表!$D:$D)</f>
        <v>0</v>
      </c>
      <c r="AA521" s="120">
        <f>VLOOKUP($C521,'1 预算编制表单'!$C:$BJ,30,FALSE)</f>
        <v>0</v>
      </c>
      <c r="AB521" s="120">
        <f t="shared" si="5982"/>
        <v>0</v>
      </c>
      <c r="AC521" s="120">
        <f>SUMIF(物资过程计算表!$B:$B,$C521,物资过程计算表!E:E)</f>
        <v>0</v>
      </c>
      <c r="AD521" s="120">
        <f>VLOOKUP($C521,'1 预算编制表单'!$C:$BJ,33,FALSE)</f>
        <v>0</v>
      </c>
      <c r="AE521" s="120">
        <f t="shared" si="5983"/>
        <v>0</v>
      </c>
      <c r="AF521" s="120">
        <f>SUMIF(物资过程计算表!$B:$B,$C521,物资过程计算表!F:F)</f>
        <v>0</v>
      </c>
      <c r="AG521" s="120">
        <f>VLOOKUP($C521,'1 预算编制表单'!$C:$BJ,36,FALSE)</f>
        <v>0</v>
      </c>
      <c r="AH521" s="120">
        <f t="shared" si="5984"/>
        <v>0</v>
      </c>
      <c r="AI521" s="120">
        <f>SUMIF(物资过程计算表!$B:$B,$C521,物资过程计算表!G:G)</f>
        <v>0</v>
      </c>
      <c r="AJ521" s="120">
        <f>VLOOKUP($C521,'1 预算编制表单'!$C:$BJ,39,FALSE)</f>
        <v>0</v>
      </c>
      <c r="AK521" s="120">
        <f t="shared" si="5985"/>
        <v>0</v>
      </c>
      <c r="AL521" s="120">
        <f>SUMIF(物资过程计算表!$B:$B,$C521,物资过程计算表!H:H)</f>
        <v>0</v>
      </c>
      <c r="AM521" s="120">
        <f>VLOOKUP($C521,'1 预算编制表单'!$C:$BJ,42,FALSE)</f>
        <v>0</v>
      </c>
      <c r="AN521" s="120">
        <f t="shared" si="5986"/>
        <v>0</v>
      </c>
      <c r="AO521" s="120">
        <f>SUMIF(物资过程计算表!$B:$B,$C521,物资过程计算表!I:I)</f>
        <v>0</v>
      </c>
      <c r="AP521" s="120">
        <f>VLOOKUP($C521,'1 预算编制表单'!$C:$BJ,45,FALSE)</f>
        <v>0</v>
      </c>
      <c r="AQ521" s="120">
        <f t="shared" si="5987"/>
        <v>0</v>
      </c>
      <c r="AR521" s="120">
        <f>SUMIF(物资过程计算表!$B:$B,$C521,物资过程计算表!J:J)</f>
        <v>0</v>
      </c>
      <c r="AS521" s="120">
        <f>VLOOKUP($C521,'1 预算编制表单'!$C:$BJ,48,FALSE)</f>
        <v>0</v>
      </c>
      <c r="AT521" s="120">
        <f t="shared" si="5988"/>
        <v>0</v>
      </c>
      <c r="AU521" s="120">
        <f>SUMIF(物资过程计算表!$B:$B,$C521,物资过程计算表!K:K)</f>
        <v>0</v>
      </c>
      <c r="AV521" s="120">
        <f>VLOOKUP($C521,'1 预算编制表单'!$C:$BJ,51,FALSE)</f>
        <v>0</v>
      </c>
      <c r="AW521" s="120">
        <f t="shared" si="5989"/>
        <v>0</v>
      </c>
      <c r="AX521" s="120">
        <f>SUMIF(物资过程计算表!$B:$B,$C521,物资过程计算表!L:L)</f>
        <v>0</v>
      </c>
      <c r="AY521" s="120">
        <f>VLOOKUP($C521,'1 预算编制表单'!$C:$BJ,54,FALSE)</f>
        <v>0</v>
      </c>
      <c r="AZ521" s="120">
        <f t="shared" si="5990"/>
        <v>0</v>
      </c>
      <c r="BA521" s="120">
        <f>SUMIF(物资过程计算表!$B:$B,$C521,物资过程计算表!M:M)</f>
        <v>0</v>
      </c>
      <c r="BB521" s="120">
        <f>VLOOKUP($C521,'1 预算编制表单'!$C:$BJ,57,FALSE)</f>
        <v>0</v>
      </c>
      <c r="BC521" s="120">
        <f t="shared" si="5991"/>
        <v>0</v>
      </c>
      <c r="BD521" s="120">
        <f>SUMIF(物资过程计算表!$B:$B,$C521,物资过程计算表!N:N)</f>
        <v>0</v>
      </c>
      <c r="BE521" s="120">
        <f>VLOOKUP($C521,'1 预算编制表单'!$C:$BJ,60,FALSE)</f>
        <v>0</v>
      </c>
      <c r="BF521" s="120">
        <f t="shared" si="5992"/>
        <v>0</v>
      </c>
      <c r="BG521" s="120">
        <f>SUMIF(物资过程计算表!$B:$B,$C521,物资过程计算表!O:O)</f>
        <v>0</v>
      </c>
      <c r="BH521" s="120">
        <f>VLOOKUP($C521,'1 预算编制表单'!$C:$BJ,27,FALSE)</f>
        <v>0</v>
      </c>
      <c r="BI521" s="120">
        <f t="shared" si="5993"/>
        <v>0</v>
      </c>
      <c r="BJ521" s="120"/>
      <c r="BK521" s="120">
        <f>VLOOKUP($C521,'1 预算编制表单'!$C:$BJ,30,FALSE)</f>
        <v>0</v>
      </c>
      <c r="BL521" s="120">
        <f t="shared" si="5994"/>
        <v>0</v>
      </c>
      <c r="BM521" s="120"/>
      <c r="BN521" s="120">
        <f>VLOOKUP($C521,'1 预算编制表单'!$C:$BJ,33,FALSE)</f>
        <v>0</v>
      </c>
      <c r="BO521" s="120">
        <f t="shared" si="5995"/>
        <v>0</v>
      </c>
      <c r="BP521" s="120"/>
      <c r="BQ521" s="120">
        <f>VLOOKUP($C521,'1 预算编制表单'!$C:$BJ,36,FALSE)</f>
        <v>0</v>
      </c>
      <c r="BR521" s="120">
        <f t="shared" si="5996"/>
        <v>0</v>
      </c>
      <c r="BS521" s="120"/>
      <c r="BT521" s="120">
        <f>VLOOKUP($C521,'1 预算编制表单'!$C:$BJ,39,FALSE)</f>
        <v>0</v>
      </c>
      <c r="BU521" s="120">
        <f t="shared" si="5997"/>
        <v>0</v>
      </c>
      <c r="BV521" s="120"/>
      <c r="BW521" s="120">
        <f>VLOOKUP($C521,'1 预算编制表单'!$C:$BJ,42,FALSE)</f>
        <v>0</v>
      </c>
      <c r="BX521" s="120">
        <f t="shared" si="5998"/>
        <v>0</v>
      </c>
      <c r="BY521" s="120"/>
      <c r="BZ521" s="120">
        <f>VLOOKUP($C521,'1 预算编制表单'!$C:$BJ,45,FALSE)</f>
        <v>0</v>
      </c>
      <c r="CA521" s="120">
        <f t="shared" si="5999"/>
        <v>0</v>
      </c>
      <c r="CB521" s="120"/>
      <c r="CC521" s="120">
        <f>VLOOKUP($C521,'1 预算编制表单'!$C:$BJ,48,FALSE)</f>
        <v>0</v>
      </c>
      <c r="CD521" s="120">
        <f t="shared" si="6000"/>
        <v>0</v>
      </c>
      <c r="CE521" s="120"/>
      <c r="CF521" s="120">
        <f>VLOOKUP($C521,'1 预算编制表单'!$C:$BJ,51,FALSE)</f>
        <v>0</v>
      </c>
      <c r="CG521" s="120">
        <f t="shared" si="6001"/>
        <v>0</v>
      </c>
      <c r="CH521" s="120"/>
      <c r="CI521" s="120">
        <f>VLOOKUP($C521,'1 预算编制表单'!$C:$BJ,54,FALSE)</f>
        <v>0</v>
      </c>
      <c r="CJ521" s="120">
        <f t="shared" si="6002"/>
        <v>0</v>
      </c>
      <c r="CK521" s="120"/>
      <c r="CL521" s="120">
        <f>VLOOKUP($C521,'1 预算编制表单'!$C:$BJ,57,FALSE)</f>
        <v>0</v>
      </c>
      <c r="CM521" s="120">
        <f t="shared" si="6003"/>
        <v>0</v>
      </c>
      <c r="CN521" s="120"/>
      <c r="CO521" s="120">
        <f>VLOOKUP($C521,'1 预算编制表单'!$C:$BJ,60,FALSE)</f>
        <v>0</v>
      </c>
      <c r="CP521" s="120">
        <f t="shared" si="6004"/>
        <v>0</v>
      </c>
      <c r="CQ521" s="120"/>
    </row>
    <row r="522" ht="24" customHeight="1" outlineLevel="2" spans="1:95">
      <c r="A522" s="48"/>
      <c r="B522" s="118" t="s">
        <v>779</v>
      </c>
      <c r="C522" s="119" t="s">
        <v>1851</v>
      </c>
      <c r="D522" s="48" t="s">
        <v>1852</v>
      </c>
      <c r="E522" s="118"/>
      <c r="F522" s="118"/>
      <c r="G522" s="118"/>
      <c r="H522" s="120">
        <f t="shared" si="5979"/>
        <v>0</v>
      </c>
      <c r="I522" s="120">
        <f t="shared" si="5980"/>
        <v>0</v>
      </c>
      <c r="J522" s="120">
        <f t="shared" si="5367"/>
        <v>0</v>
      </c>
      <c r="K522" s="120"/>
      <c r="L522" s="151"/>
      <c r="M522" s="151"/>
      <c r="N522" s="120"/>
      <c r="O522" s="151"/>
      <c r="P522" s="120"/>
      <c r="Q522" s="120"/>
      <c r="R522" s="120"/>
      <c r="S522" s="120"/>
      <c r="T522" s="120"/>
      <c r="U522" s="120"/>
      <c r="V522" s="120"/>
      <c r="W522" s="120"/>
      <c r="X522" s="120">
        <f>VLOOKUP($C522,'1 预算编制表单'!$C:$BJ,27,FALSE)</f>
        <v>0</v>
      </c>
      <c r="Y522" s="120">
        <f t="shared" si="6006"/>
        <v>0</v>
      </c>
      <c r="Z522" s="120">
        <f>SUMIF(物资过程计算表!$B:$B,$C522,物资过程计算表!$D:$D)</f>
        <v>0</v>
      </c>
      <c r="AA522" s="120">
        <f>VLOOKUP($C522,'1 预算编制表单'!$C:$BJ,30,FALSE)</f>
        <v>0</v>
      </c>
      <c r="AB522" s="120">
        <f t="shared" si="5982"/>
        <v>0</v>
      </c>
      <c r="AC522" s="120">
        <f>SUMIF(物资过程计算表!$B:$B,$C522,物资过程计算表!E:E)</f>
        <v>0</v>
      </c>
      <c r="AD522" s="120">
        <f>VLOOKUP($C522,'1 预算编制表单'!$C:$BJ,33,FALSE)</f>
        <v>0</v>
      </c>
      <c r="AE522" s="120">
        <f t="shared" si="5983"/>
        <v>0</v>
      </c>
      <c r="AF522" s="120">
        <f>SUMIF(物资过程计算表!$B:$B,$C522,物资过程计算表!F:F)</f>
        <v>0</v>
      </c>
      <c r="AG522" s="120">
        <f>VLOOKUP($C522,'1 预算编制表单'!$C:$BJ,36,FALSE)</f>
        <v>0</v>
      </c>
      <c r="AH522" s="120">
        <f t="shared" si="5984"/>
        <v>0</v>
      </c>
      <c r="AI522" s="120">
        <f>SUMIF(物资过程计算表!$B:$B,$C522,物资过程计算表!G:G)</f>
        <v>0</v>
      </c>
      <c r="AJ522" s="120">
        <f>VLOOKUP($C522,'1 预算编制表单'!$C:$BJ,39,FALSE)</f>
        <v>0</v>
      </c>
      <c r="AK522" s="120">
        <f t="shared" si="5985"/>
        <v>0</v>
      </c>
      <c r="AL522" s="120">
        <f>SUMIF(物资过程计算表!$B:$B,$C522,物资过程计算表!H:H)</f>
        <v>0</v>
      </c>
      <c r="AM522" s="120">
        <f>VLOOKUP($C522,'1 预算编制表单'!$C:$BJ,42,FALSE)</f>
        <v>0</v>
      </c>
      <c r="AN522" s="120">
        <f t="shared" si="5986"/>
        <v>0</v>
      </c>
      <c r="AO522" s="120">
        <f>SUMIF(物资过程计算表!$B:$B,$C522,物资过程计算表!I:I)</f>
        <v>0</v>
      </c>
      <c r="AP522" s="120">
        <f>VLOOKUP($C522,'1 预算编制表单'!$C:$BJ,45,FALSE)</f>
        <v>0</v>
      </c>
      <c r="AQ522" s="120">
        <f t="shared" si="5987"/>
        <v>0</v>
      </c>
      <c r="AR522" s="120">
        <f>SUMIF(物资过程计算表!$B:$B,$C522,物资过程计算表!J:J)</f>
        <v>0</v>
      </c>
      <c r="AS522" s="120">
        <f>VLOOKUP($C522,'1 预算编制表单'!$C:$BJ,48,FALSE)</f>
        <v>0</v>
      </c>
      <c r="AT522" s="120">
        <f t="shared" si="5988"/>
        <v>0</v>
      </c>
      <c r="AU522" s="120">
        <f>SUMIF(物资过程计算表!$B:$B,$C522,物资过程计算表!K:K)</f>
        <v>0</v>
      </c>
      <c r="AV522" s="120">
        <f>VLOOKUP($C522,'1 预算编制表单'!$C:$BJ,51,FALSE)</f>
        <v>0</v>
      </c>
      <c r="AW522" s="120">
        <f t="shared" si="5989"/>
        <v>0</v>
      </c>
      <c r="AX522" s="120">
        <f>SUMIF(物资过程计算表!$B:$B,$C522,物资过程计算表!L:L)</f>
        <v>0</v>
      </c>
      <c r="AY522" s="120">
        <f>VLOOKUP($C522,'1 预算编制表单'!$C:$BJ,54,FALSE)</f>
        <v>0</v>
      </c>
      <c r="AZ522" s="120">
        <f t="shared" si="5990"/>
        <v>0</v>
      </c>
      <c r="BA522" s="120">
        <f>SUMIF(物资过程计算表!$B:$B,$C522,物资过程计算表!M:M)</f>
        <v>0</v>
      </c>
      <c r="BB522" s="120">
        <f>VLOOKUP($C522,'1 预算编制表单'!$C:$BJ,57,FALSE)</f>
        <v>0</v>
      </c>
      <c r="BC522" s="120">
        <f t="shared" si="5991"/>
        <v>0</v>
      </c>
      <c r="BD522" s="120">
        <f>SUMIF(物资过程计算表!$B:$B,$C522,物资过程计算表!N:N)</f>
        <v>0</v>
      </c>
      <c r="BE522" s="120">
        <f>VLOOKUP($C522,'1 预算编制表单'!$C:$BJ,60,FALSE)</f>
        <v>0</v>
      </c>
      <c r="BF522" s="120">
        <f t="shared" si="5992"/>
        <v>0</v>
      </c>
      <c r="BG522" s="120">
        <f>SUMIF(物资过程计算表!$B:$B,$C522,物资过程计算表!O:O)</f>
        <v>0</v>
      </c>
      <c r="BH522" s="120">
        <f>VLOOKUP($C522,'1 预算编制表单'!$C:$BJ,27,FALSE)</f>
        <v>0</v>
      </c>
      <c r="BI522" s="120">
        <f t="shared" si="5993"/>
        <v>0</v>
      </c>
      <c r="BJ522" s="120"/>
      <c r="BK522" s="120">
        <f>VLOOKUP($C522,'1 预算编制表单'!$C:$BJ,30,FALSE)</f>
        <v>0</v>
      </c>
      <c r="BL522" s="120">
        <f t="shared" si="5994"/>
        <v>0</v>
      </c>
      <c r="BM522" s="120"/>
      <c r="BN522" s="120">
        <f>VLOOKUP($C522,'1 预算编制表单'!$C:$BJ,33,FALSE)</f>
        <v>0</v>
      </c>
      <c r="BO522" s="120">
        <f t="shared" si="5995"/>
        <v>0</v>
      </c>
      <c r="BP522" s="120"/>
      <c r="BQ522" s="120">
        <f>VLOOKUP($C522,'1 预算编制表单'!$C:$BJ,36,FALSE)</f>
        <v>0</v>
      </c>
      <c r="BR522" s="120">
        <f t="shared" si="5996"/>
        <v>0</v>
      </c>
      <c r="BS522" s="120"/>
      <c r="BT522" s="120">
        <f>VLOOKUP($C522,'1 预算编制表单'!$C:$BJ,39,FALSE)</f>
        <v>0</v>
      </c>
      <c r="BU522" s="120">
        <f t="shared" si="5997"/>
        <v>0</v>
      </c>
      <c r="BV522" s="120"/>
      <c r="BW522" s="120">
        <f>VLOOKUP($C522,'1 预算编制表单'!$C:$BJ,42,FALSE)</f>
        <v>0</v>
      </c>
      <c r="BX522" s="120">
        <f t="shared" si="5998"/>
        <v>0</v>
      </c>
      <c r="BY522" s="120"/>
      <c r="BZ522" s="120">
        <f>VLOOKUP($C522,'1 预算编制表单'!$C:$BJ,45,FALSE)</f>
        <v>0</v>
      </c>
      <c r="CA522" s="120">
        <f t="shared" si="5999"/>
        <v>0</v>
      </c>
      <c r="CB522" s="120"/>
      <c r="CC522" s="120">
        <f>VLOOKUP($C522,'1 预算编制表单'!$C:$BJ,48,FALSE)</f>
        <v>0</v>
      </c>
      <c r="CD522" s="120">
        <f t="shared" si="6000"/>
        <v>0</v>
      </c>
      <c r="CE522" s="120"/>
      <c r="CF522" s="120">
        <f>VLOOKUP($C522,'1 预算编制表单'!$C:$BJ,51,FALSE)</f>
        <v>0</v>
      </c>
      <c r="CG522" s="120">
        <f t="shared" si="6001"/>
        <v>0</v>
      </c>
      <c r="CH522" s="120"/>
      <c r="CI522" s="120">
        <f>VLOOKUP($C522,'1 预算编制表单'!$C:$BJ,54,FALSE)</f>
        <v>0</v>
      </c>
      <c r="CJ522" s="120">
        <f t="shared" si="6002"/>
        <v>0</v>
      </c>
      <c r="CK522" s="120"/>
      <c r="CL522" s="120">
        <f>VLOOKUP($C522,'1 预算编制表单'!$C:$BJ,57,FALSE)</f>
        <v>0</v>
      </c>
      <c r="CM522" s="120">
        <f t="shared" si="6003"/>
        <v>0</v>
      </c>
      <c r="CN522" s="120"/>
      <c r="CO522" s="120">
        <f>VLOOKUP($C522,'1 预算编制表单'!$C:$BJ,60,FALSE)</f>
        <v>0</v>
      </c>
      <c r="CP522" s="120">
        <f t="shared" si="6004"/>
        <v>0</v>
      </c>
      <c r="CQ522" s="120"/>
    </row>
    <row r="523" ht="24" customHeight="1" outlineLevel="2" spans="1:95">
      <c r="A523" s="48"/>
      <c r="B523" s="118" t="s">
        <v>779</v>
      </c>
      <c r="C523" s="119" t="s">
        <v>1878</v>
      </c>
      <c r="D523" s="48" t="s">
        <v>1879</v>
      </c>
      <c r="E523" s="118"/>
      <c r="F523" s="118"/>
      <c r="G523" s="118"/>
      <c r="H523" s="120">
        <f t="shared" si="5979"/>
        <v>0</v>
      </c>
      <c r="I523" s="120">
        <f t="shared" si="5980"/>
        <v>0</v>
      </c>
      <c r="J523" s="120">
        <f t="shared" ref="J523:J586" si="6007">Z523+AC523+AF523+AI523+AL523+AO523+AR523+AU523+AX523+BA523+BD523+BG523</f>
        <v>0</v>
      </c>
      <c r="K523" s="120"/>
      <c r="L523" s="151"/>
      <c r="M523" s="151"/>
      <c r="N523" s="120"/>
      <c r="O523" s="151"/>
      <c r="P523" s="120"/>
      <c r="Q523" s="120"/>
      <c r="R523" s="120"/>
      <c r="S523" s="120"/>
      <c r="T523" s="120"/>
      <c r="U523" s="120"/>
      <c r="V523" s="120"/>
      <c r="W523" s="120"/>
      <c r="X523" s="120">
        <f>VLOOKUP($C523,'1 预算编制表单'!$C:$BJ,27,FALSE)</f>
        <v>0</v>
      </c>
      <c r="Y523" s="120">
        <f t="shared" si="6006"/>
        <v>0</v>
      </c>
      <c r="Z523" s="120">
        <f>SUMIF(物资过程计算表!$B:$B,$C523,物资过程计算表!$D:$D)</f>
        <v>0</v>
      </c>
      <c r="AA523" s="120">
        <f>VLOOKUP($C523,'1 预算编制表单'!$C:$BJ,30,FALSE)</f>
        <v>0</v>
      </c>
      <c r="AB523" s="120">
        <f t="shared" si="5982"/>
        <v>0</v>
      </c>
      <c r="AC523" s="120">
        <f>SUMIF(物资过程计算表!$B:$B,$C523,物资过程计算表!E:E)</f>
        <v>0</v>
      </c>
      <c r="AD523" s="120">
        <f>VLOOKUP($C523,'1 预算编制表单'!$C:$BJ,33,FALSE)</f>
        <v>0</v>
      </c>
      <c r="AE523" s="120">
        <f t="shared" si="5983"/>
        <v>0</v>
      </c>
      <c r="AF523" s="120">
        <f>SUMIF(物资过程计算表!$B:$B,$C523,物资过程计算表!F:F)</f>
        <v>0</v>
      </c>
      <c r="AG523" s="120">
        <f>VLOOKUP($C523,'1 预算编制表单'!$C:$BJ,36,FALSE)</f>
        <v>0</v>
      </c>
      <c r="AH523" s="120">
        <f t="shared" si="5984"/>
        <v>0</v>
      </c>
      <c r="AI523" s="120">
        <f>SUMIF(物资过程计算表!$B:$B,$C523,物资过程计算表!G:G)</f>
        <v>0</v>
      </c>
      <c r="AJ523" s="120">
        <f>VLOOKUP($C523,'1 预算编制表单'!$C:$BJ,39,FALSE)</f>
        <v>0</v>
      </c>
      <c r="AK523" s="120">
        <f t="shared" si="5985"/>
        <v>0</v>
      </c>
      <c r="AL523" s="120">
        <f>SUMIF(物资过程计算表!$B:$B,$C523,物资过程计算表!H:H)</f>
        <v>0</v>
      </c>
      <c r="AM523" s="120">
        <f>VLOOKUP($C523,'1 预算编制表单'!$C:$BJ,42,FALSE)</f>
        <v>0</v>
      </c>
      <c r="AN523" s="120">
        <f t="shared" si="5986"/>
        <v>0</v>
      </c>
      <c r="AO523" s="120">
        <f>SUMIF(物资过程计算表!$B:$B,$C523,物资过程计算表!I:I)</f>
        <v>0</v>
      </c>
      <c r="AP523" s="120">
        <f>VLOOKUP($C523,'1 预算编制表单'!$C:$BJ,45,FALSE)</f>
        <v>0</v>
      </c>
      <c r="AQ523" s="120">
        <f t="shared" si="5987"/>
        <v>0</v>
      </c>
      <c r="AR523" s="120">
        <f>SUMIF(物资过程计算表!$B:$B,$C523,物资过程计算表!J:J)</f>
        <v>0</v>
      </c>
      <c r="AS523" s="120">
        <f>VLOOKUP($C523,'1 预算编制表单'!$C:$BJ,48,FALSE)</f>
        <v>0</v>
      </c>
      <c r="AT523" s="120">
        <f t="shared" si="5988"/>
        <v>0</v>
      </c>
      <c r="AU523" s="120">
        <f>SUMIF(物资过程计算表!$B:$B,$C523,物资过程计算表!K:K)</f>
        <v>0</v>
      </c>
      <c r="AV523" s="120">
        <f>VLOOKUP($C523,'1 预算编制表单'!$C:$BJ,51,FALSE)</f>
        <v>0</v>
      </c>
      <c r="AW523" s="120">
        <f t="shared" si="5989"/>
        <v>0</v>
      </c>
      <c r="AX523" s="120">
        <f>SUMIF(物资过程计算表!$B:$B,$C523,物资过程计算表!L:L)</f>
        <v>0</v>
      </c>
      <c r="AY523" s="120">
        <f>VLOOKUP($C523,'1 预算编制表单'!$C:$BJ,54,FALSE)</f>
        <v>0</v>
      </c>
      <c r="AZ523" s="120">
        <f t="shared" si="5990"/>
        <v>0</v>
      </c>
      <c r="BA523" s="120">
        <f>SUMIF(物资过程计算表!$B:$B,$C523,物资过程计算表!M:M)</f>
        <v>0</v>
      </c>
      <c r="BB523" s="120">
        <f>VLOOKUP($C523,'1 预算编制表单'!$C:$BJ,57,FALSE)</f>
        <v>0</v>
      </c>
      <c r="BC523" s="120">
        <f t="shared" si="5991"/>
        <v>0</v>
      </c>
      <c r="BD523" s="120">
        <f>SUMIF(物资过程计算表!$B:$B,$C523,物资过程计算表!N:N)</f>
        <v>0</v>
      </c>
      <c r="BE523" s="120">
        <f>VLOOKUP($C523,'1 预算编制表单'!$C:$BJ,60,FALSE)</f>
        <v>0</v>
      </c>
      <c r="BF523" s="120">
        <f t="shared" si="5992"/>
        <v>0</v>
      </c>
      <c r="BG523" s="120">
        <f>SUMIF(物资过程计算表!$B:$B,$C523,物资过程计算表!O:O)</f>
        <v>0</v>
      </c>
      <c r="BH523" s="120">
        <f>VLOOKUP($C523,'1 预算编制表单'!$C:$BJ,27,FALSE)</f>
        <v>0</v>
      </c>
      <c r="BI523" s="120">
        <f t="shared" si="5993"/>
        <v>0</v>
      </c>
      <c r="BJ523" s="120"/>
      <c r="BK523" s="120">
        <f>VLOOKUP($C523,'1 预算编制表单'!$C:$BJ,30,FALSE)</f>
        <v>0</v>
      </c>
      <c r="BL523" s="120">
        <f t="shared" si="5994"/>
        <v>0</v>
      </c>
      <c r="BM523" s="120"/>
      <c r="BN523" s="120">
        <f>VLOOKUP($C523,'1 预算编制表单'!$C:$BJ,33,FALSE)</f>
        <v>0</v>
      </c>
      <c r="BO523" s="120">
        <f t="shared" si="5995"/>
        <v>0</v>
      </c>
      <c r="BP523" s="120"/>
      <c r="BQ523" s="120">
        <f>VLOOKUP($C523,'1 预算编制表单'!$C:$BJ,36,FALSE)</f>
        <v>0</v>
      </c>
      <c r="BR523" s="120">
        <f t="shared" si="5996"/>
        <v>0</v>
      </c>
      <c r="BS523" s="120"/>
      <c r="BT523" s="120">
        <f>VLOOKUP($C523,'1 预算编制表单'!$C:$BJ,39,FALSE)</f>
        <v>0</v>
      </c>
      <c r="BU523" s="120">
        <f t="shared" si="5997"/>
        <v>0</v>
      </c>
      <c r="BV523" s="120"/>
      <c r="BW523" s="120">
        <f>VLOOKUP($C523,'1 预算编制表单'!$C:$BJ,42,FALSE)</f>
        <v>0</v>
      </c>
      <c r="BX523" s="120">
        <f t="shared" si="5998"/>
        <v>0</v>
      </c>
      <c r="BY523" s="120"/>
      <c r="BZ523" s="120">
        <f>VLOOKUP($C523,'1 预算编制表单'!$C:$BJ,45,FALSE)</f>
        <v>0</v>
      </c>
      <c r="CA523" s="120">
        <f t="shared" si="5999"/>
        <v>0</v>
      </c>
      <c r="CB523" s="120"/>
      <c r="CC523" s="120">
        <f>VLOOKUP($C523,'1 预算编制表单'!$C:$BJ,48,FALSE)</f>
        <v>0</v>
      </c>
      <c r="CD523" s="120">
        <f t="shared" si="6000"/>
        <v>0</v>
      </c>
      <c r="CE523" s="120"/>
      <c r="CF523" s="120">
        <f>VLOOKUP($C523,'1 预算编制表单'!$C:$BJ,51,FALSE)</f>
        <v>0</v>
      </c>
      <c r="CG523" s="120">
        <f t="shared" si="6001"/>
        <v>0</v>
      </c>
      <c r="CH523" s="120"/>
      <c r="CI523" s="120">
        <f>VLOOKUP($C523,'1 预算编制表单'!$C:$BJ,54,FALSE)</f>
        <v>0</v>
      </c>
      <c r="CJ523" s="120">
        <f t="shared" si="6002"/>
        <v>0</v>
      </c>
      <c r="CK523" s="120"/>
      <c r="CL523" s="120">
        <f>VLOOKUP($C523,'1 预算编制表单'!$C:$BJ,57,FALSE)</f>
        <v>0</v>
      </c>
      <c r="CM523" s="120">
        <f t="shared" si="6003"/>
        <v>0</v>
      </c>
      <c r="CN523" s="120"/>
      <c r="CO523" s="120">
        <f>VLOOKUP($C523,'1 预算编制表单'!$C:$BJ,60,FALSE)</f>
        <v>0</v>
      </c>
      <c r="CP523" s="120">
        <f t="shared" si="6004"/>
        <v>0</v>
      </c>
      <c r="CQ523" s="120"/>
    </row>
    <row r="524" ht="24" customHeight="1" outlineLevel="1" spans="1:95">
      <c r="A524" s="29"/>
      <c r="B524" s="115" t="s">
        <v>779</v>
      </c>
      <c r="C524" s="116" t="s">
        <v>1903</v>
      </c>
      <c r="D524" s="29" t="s">
        <v>1904</v>
      </c>
      <c r="E524" s="115"/>
      <c r="F524" s="115"/>
      <c r="G524" s="115"/>
      <c r="H524" s="117">
        <f t="shared" si="5979"/>
        <v>0</v>
      </c>
      <c r="I524" s="117">
        <f t="shared" si="5980"/>
        <v>-600</v>
      </c>
      <c r="J524" s="117">
        <f t="shared" si="6007"/>
        <v>600</v>
      </c>
      <c r="K524" s="117"/>
      <c r="L524" s="150"/>
      <c r="M524" s="150"/>
      <c r="N524" s="117"/>
      <c r="O524" s="150"/>
      <c r="P524" s="117"/>
      <c r="Q524" s="117"/>
      <c r="R524" s="117"/>
      <c r="S524" s="117"/>
      <c r="T524" s="117"/>
      <c r="U524" s="117"/>
      <c r="V524" s="117"/>
      <c r="W524" s="117"/>
      <c r="X524" s="117">
        <f>VLOOKUP($C524,'1 预算编制表单'!$C:$BJ,27,FALSE)</f>
        <v>0</v>
      </c>
      <c r="Y524" s="117">
        <f t="shared" si="6006"/>
        <v>0</v>
      </c>
      <c r="Z524" s="117">
        <f>Z525+Z526</f>
        <v>0</v>
      </c>
      <c r="AA524" s="117">
        <f>VLOOKUP($C524,'1 预算编制表单'!$C:$BJ,30,FALSE)</f>
        <v>0</v>
      </c>
      <c r="AB524" s="117">
        <f t="shared" si="5982"/>
        <v>0</v>
      </c>
      <c r="AC524" s="117">
        <f>AC525+AC526</f>
        <v>0</v>
      </c>
      <c r="AD524" s="117">
        <f>VLOOKUP($C524,'1 预算编制表单'!$C:$BJ,33,FALSE)</f>
        <v>0</v>
      </c>
      <c r="AE524" s="117">
        <f t="shared" si="5983"/>
        <v>0</v>
      </c>
      <c r="AF524" s="117">
        <f>AF525+AF526</f>
        <v>0</v>
      </c>
      <c r="AG524" s="117">
        <f>VLOOKUP($C524,'1 预算编制表单'!$C:$BJ,36,FALSE)</f>
        <v>0</v>
      </c>
      <c r="AH524" s="117">
        <f t="shared" si="5984"/>
        <v>0</v>
      </c>
      <c r="AI524" s="117">
        <f>AI525+AI526</f>
        <v>0</v>
      </c>
      <c r="AJ524" s="117">
        <f>VLOOKUP($C524,'1 预算编制表单'!$C:$BJ,39,FALSE)</f>
        <v>0</v>
      </c>
      <c r="AK524" s="117">
        <f t="shared" si="5985"/>
        <v>0</v>
      </c>
      <c r="AL524" s="117">
        <f>AL525+AL526</f>
        <v>0</v>
      </c>
      <c r="AM524" s="117">
        <f>VLOOKUP($C524,'1 预算编制表单'!$C:$BJ,42,FALSE)</f>
        <v>0</v>
      </c>
      <c r="AN524" s="117">
        <f t="shared" si="5986"/>
        <v>-600</v>
      </c>
      <c r="AO524" s="117">
        <f>AO525+AO526</f>
        <v>600</v>
      </c>
      <c r="AP524" s="117">
        <f>VLOOKUP($C524,'1 预算编制表单'!$C:$BJ,45,FALSE)</f>
        <v>0</v>
      </c>
      <c r="AQ524" s="117">
        <f t="shared" si="5987"/>
        <v>0</v>
      </c>
      <c r="AR524" s="117">
        <f>AR525+AR526</f>
        <v>0</v>
      </c>
      <c r="AS524" s="117">
        <f>VLOOKUP($C524,'1 预算编制表单'!$C:$BJ,48,FALSE)</f>
        <v>0</v>
      </c>
      <c r="AT524" s="117">
        <f t="shared" si="5988"/>
        <v>0</v>
      </c>
      <c r="AU524" s="117">
        <f>AU525+AU526</f>
        <v>0</v>
      </c>
      <c r="AV524" s="117">
        <f>VLOOKUP($C524,'1 预算编制表单'!$C:$BJ,51,FALSE)</f>
        <v>0</v>
      </c>
      <c r="AW524" s="117">
        <f t="shared" si="5989"/>
        <v>0</v>
      </c>
      <c r="AX524" s="117">
        <f>AX525+AX526</f>
        <v>0</v>
      </c>
      <c r="AY524" s="117">
        <f>VLOOKUP($C524,'1 预算编制表单'!$C:$BJ,54,FALSE)</f>
        <v>0</v>
      </c>
      <c r="AZ524" s="117">
        <f t="shared" si="5990"/>
        <v>0</v>
      </c>
      <c r="BA524" s="117">
        <f>BA525+BA526</f>
        <v>0</v>
      </c>
      <c r="BB524" s="117">
        <f>VLOOKUP($C524,'1 预算编制表单'!$C:$BJ,57,FALSE)</f>
        <v>0</v>
      </c>
      <c r="BC524" s="117">
        <f t="shared" si="5991"/>
        <v>0</v>
      </c>
      <c r="BD524" s="117">
        <f>BD525+BD526</f>
        <v>0</v>
      </c>
      <c r="BE524" s="117">
        <f>VLOOKUP($C524,'1 预算编制表单'!$C:$BJ,60,FALSE)</f>
        <v>0</v>
      </c>
      <c r="BF524" s="117">
        <f t="shared" si="5992"/>
        <v>0</v>
      </c>
      <c r="BG524" s="117">
        <f>BG525+BG526</f>
        <v>0</v>
      </c>
      <c r="BH524" s="117">
        <f>VLOOKUP($C524,'1 预算编制表单'!$C:$BJ,27,FALSE)</f>
        <v>0</v>
      </c>
      <c r="BI524" s="117">
        <f t="shared" si="5993"/>
        <v>0</v>
      </c>
      <c r="BJ524" s="117">
        <f>BJ525+BJ526</f>
        <v>0</v>
      </c>
      <c r="BK524" s="117">
        <f>VLOOKUP($C524,'1 预算编制表单'!$C:$BJ,30,FALSE)</f>
        <v>0</v>
      </c>
      <c r="BL524" s="117">
        <f t="shared" si="5994"/>
        <v>0</v>
      </c>
      <c r="BM524" s="117">
        <f>BM525+BM526</f>
        <v>0</v>
      </c>
      <c r="BN524" s="117">
        <f>VLOOKUP($C524,'1 预算编制表单'!$C:$BJ,33,FALSE)</f>
        <v>0</v>
      </c>
      <c r="BO524" s="117">
        <f t="shared" si="5995"/>
        <v>0</v>
      </c>
      <c r="BP524" s="117">
        <f>BP525+BP526</f>
        <v>0</v>
      </c>
      <c r="BQ524" s="117">
        <f>VLOOKUP($C524,'1 预算编制表单'!$C:$BJ,36,FALSE)</f>
        <v>0</v>
      </c>
      <c r="BR524" s="117">
        <f t="shared" si="5996"/>
        <v>0</v>
      </c>
      <c r="BS524" s="117">
        <f>BS525+BS526</f>
        <v>0</v>
      </c>
      <c r="BT524" s="117">
        <f>VLOOKUP($C524,'1 预算编制表单'!$C:$BJ,39,FALSE)</f>
        <v>0</v>
      </c>
      <c r="BU524" s="117">
        <f t="shared" si="5997"/>
        <v>0</v>
      </c>
      <c r="BV524" s="117">
        <f>BV525+BV526</f>
        <v>0</v>
      </c>
      <c r="BW524" s="117">
        <f>VLOOKUP($C524,'1 预算编制表单'!$C:$BJ,42,FALSE)</f>
        <v>0</v>
      </c>
      <c r="BX524" s="117">
        <f t="shared" si="5998"/>
        <v>0</v>
      </c>
      <c r="BY524" s="117">
        <f>BY525+BY526</f>
        <v>0</v>
      </c>
      <c r="BZ524" s="117">
        <f>VLOOKUP($C524,'1 预算编制表单'!$C:$BJ,45,FALSE)</f>
        <v>0</v>
      </c>
      <c r="CA524" s="117">
        <f t="shared" si="5999"/>
        <v>0</v>
      </c>
      <c r="CB524" s="117">
        <f>CB525+CB526</f>
        <v>0</v>
      </c>
      <c r="CC524" s="117">
        <f>VLOOKUP($C524,'1 预算编制表单'!$C:$BJ,48,FALSE)</f>
        <v>0</v>
      </c>
      <c r="CD524" s="117">
        <f t="shared" si="6000"/>
        <v>0</v>
      </c>
      <c r="CE524" s="117">
        <f>CE525+CE526</f>
        <v>0</v>
      </c>
      <c r="CF524" s="117">
        <f>VLOOKUP($C524,'1 预算编制表单'!$C:$BJ,51,FALSE)</f>
        <v>0</v>
      </c>
      <c r="CG524" s="117">
        <f t="shared" si="6001"/>
        <v>0</v>
      </c>
      <c r="CH524" s="117">
        <f>CH525+CH526</f>
        <v>0</v>
      </c>
      <c r="CI524" s="117">
        <f>VLOOKUP($C524,'1 预算编制表单'!$C:$BJ,54,FALSE)</f>
        <v>0</v>
      </c>
      <c r="CJ524" s="117">
        <f t="shared" si="6002"/>
        <v>0</v>
      </c>
      <c r="CK524" s="117">
        <f>CK525+CK526</f>
        <v>0</v>
      </c>
      <c r="CL524" s="117">
        <f>VLOOKUP($C524,'1 预算编制表单'!$C:$BJ,57,FALSE)</f>
        <v>0</v>
      </c>
      <c r="CM524" s="117">
        <f t="shared" si="6003"/>
        <v>0</v>
      </c>
      <c r="CN524" s="117">
        <f>CN525+CN526</f>
        <v>0</v>
      </c>
      <c r="CO524" s="117">
        <f>VLOOKUP($C524,'1 预算编制表单'!$C:$BJ,60,FALSE)</f>
        <v>0</v>
      </c>
      <c r="CP524" s="117">
        <f t="shared" si="6004"/>
        <v>0</v>
      </c>
      <c r="CQ524" s="117">
        <f>CQ525+CQ526</f>
        <v>0</v>
      </c>
    </row>
    <row r="525" ht="24" customHeight="1" outlineLevel="2" spans="1:95">
      <c r="A525" s="48"/>
      <c r="B525" s="118" t="s">
        <v>779</v>
      </c>
      <c r="C525" s="119" t="s">
        <v>1905</v>
      </c>
      <c r="D525" s="48" t="s">
        <v>1906</v>
      </c>
      <c r="E525" s="118"/>
      <c r="F525" s="118"/>
      <c r="G525" s="118"/>
      <c r="H525" s="120">
        <f t="shared" si="5979"/>
        <v>0</v>
      </c>
      <c r="I525" s="120">
        <f t="shared" si="5980"/>
        <v>0</v>
      </c>
      <c r="J525" s="120">
        <f t="shared" si="6007"/>
        <v>0</v>
      </c>
      <c r="K525" s="120"/>
      <c r="L525" s="151"/>
      <c r="M525" s="151"/>
      <c r="N525" s="120"/>
      <c r="O525" s="151"/>
      <c r="P525" s="120"/>
      <c r="Q525" s="120"/>
      <c r="R525" s="120"/>
      <c r="S525" s="120"/>
      <c r="T525" s="120"/>
      <c r="U525" s="120"/>
      <c r="V525" s="120"/>
      <c r="W525" s="120"/>
      <c r="X525" s="120">
        <f>VLOOKUP($C525,'1 预算编制表单'!$C:$BJ,27,FALSE)</f>
        <v>0</v>
      </c>
      <c r="Y525" s="120">
        <f t="shared" ref="Y525:Y531" si="6008">X525-Z525</f>
        <v>0</v>
      </c>
      <c r="Z525" s="120">
        <f>SUMIF(物资过程计算表!$B:$B,$C525,物资过程计算表!$D:$D)</f>
        <v>0</v>
      </c>
      <c r="AA525" s="120">
        <f>VLOOKUP($C525,'1 预算编制表单'!$C:$BJ,30,FALSE)</f>
        <v>0</v>
      </c>
      <c r="AB525" s="120">
        <f t="shared" si="5982"/>
        <v>0</v>
      </c>
      <c r="AC525" s="120">
        <f>SUMIF(物资过程计算表!$B:$B,$C525,物资过程计算表!E:E)</f>
        <v>0</v>
      </c>
      <c r="AD525" s="120">
        <f>VLOOKUP($C525,'1 预算编制表单'!$C:$BJ,33,FALSE)</f>
        <v>0</v>
      </c>
      <c r="AE525" s="120">
        <f t="shared" si="5983"/>
        <v>0</v>
      </c>
      <c r="AF525" s="120">
        <f>SUMIF(物资过程计算表!$B:$B,$C525,物资过程计算表!F:F)</f>
        <v>0</v>
      </c>
      <c r="AG525" s="120">
        <f>VLOOKUP($C525,'1 预算编制表单'!$C:$BJ,36,FALSE)</f>
        <v>0</v>
      </c>
      <c r="AH525" s="120">
        <f t="shared" si="5984"/>
        <v>0</v>
      </c>
      <c r="AI525" s="120">
        <f>SUMIF(物资过程计算表!$B:$B,$C525,物资过程计算表!G:G)</f>
        <v>0</v>
      </c>
      <c r="AJ525" s="120">
        <f>VLOOKUP($C525,'1 预算编制表单'!$C:$BJ,39,FALSE)</f>
        <v>0</v>
      </c>
      <c r="AK525" s="120">
        <f t="shared" si="5985"/>
        <v>0</v>
      </c>
      <c r="AL525" s="120">
        <f>SUMIF(物资过程计算表!$B:$B,$C525,物资过程计算表!H:H)</f>
        <v>0</v>
      </c>
      <c r="AM525" s="120">
        <f>VLOOKUP($C525,'1 预算编制表单'!$C:$BJ,42,FALSE)</f>
        <v>0</v>
      </c>
      <c r="AN525" s="120">
        <f t="shared" si="5986"/>
        <v>0</v>
      </c>
      <c r="AO525" s="120">
        <f>SUMIF(物资过程计算表!$B:$B,$C525,物资过程计算表!I:I)</f>
        <v>0</v>
      </c>
      <c r="AP525" s="120">
        <f>VLOOKUP($C525,'1 预算编制表单'!$C:$BJ,45,FALSE)</f>
        <v>0</v>
      </c>
      <c r="AQ525" s="120">
        <f t="shared" si="5987"/>
        <v>0</v>
      </c>
      <c r="AR525" s="120">
        <f>SUMIF(物资过程计算表!$B:$B,$C525,物资过程计算表!J:J)</f>
        <v>0</v>
      </c>
      <c r="AS525" s="120">
        <f>VLOOKUP($C525,'1 预算编制表单'!$C:$BJ,48,FALSE)</f>
        <v>0</v>
      </c>
      <c r="AT525" s="120">
        <f t="shared" si="5988"/>
        <v>0</v>
      </c>
      <c r="AU525" s="120">
        <f>SUMIF(物资过程计算表!$B:$B,$C525,物资过程计算表!K:K)</f>
        <v>0</v>
      </c>
      <c r="AV525" s="120">
        <f>VLOOKUP($C525,'1 预算编制表单'!$C:$BJ,51,FALSE)</f>
        <v>0</v>
      </c>
      <c r="AW525" s="120">
        <f t="shared" si="5989"/>
        <v>0</v>
      </c>
      <c r="AX525" s="120">
        <f>SUMIF(物资过程计算表!$B:$B,$C525,物资过程计算表!L:L)</f>
        <v>0</v>
      </c>
      <c r="AY525" s="120">
        <f>VLOOKUP($C525,'1 预算编制表单'!$C:$BJ,54,FALSE)</f>
        <v>0</v>
      </c>
      <c r="AZ525" s="120">
        <f t="shared" si="5990"/>
        <v>0</v>
      </c>
      <c r="BA525" s="120">
        <f>SUMIF(物资过程计算表!$B:$B,$C525,物资过程计算表!M:M)</f>
        <v>0</v>
      </c>
      <c r="BB525" s="120">
        <f>VLOOKUP($C525,'1 预算编制表单'!$C:$BJ,57,FALSE)</f>
        <v>0</v>
      </c>
      <c r="BC525" s="120">
        <f t="shared" si="5991"/>
        <v>0</v>
      </c>
      <c r="BD525" s="120">
        <f>SUMIF(物资过程计算表!$B:$B,$C525,物资过程计算表!N:N)</f>
        <v>0</v>
      </c>
      <c r="BE525" s="120">
        <f>VLOOKUP($C525,'1 预算编制表单'!$C:$BJ,60,FALSE)</f>
        <v>0</v>
      </c>
      <c r="BF525" s="120">
        <f t="shared" si="5992"/>
        <v>0</v>
      </c>
      <c r="BG525" s="120">
        <f>SUMIF(物资过程计算表!$B:$B,$C525,物资过程计算表!O:O)</f>
        <v>0</v>
      </c>
      <c r="BH525" s="120">
        <f>VLOOKUP($C525,'1 预算编制表单'!$C:$BJ,27,FALSE)</f>
        <v>0</v>
      </c>
      <c r="BI525" s="120">
        <f t="shared" si="5993"/>
        <v>0</v>
      </c>
      <c r="BJ525" s="120"/>
      <c r="BK525" s="120">
        <f>VLOOKUP($C525,'1 预算编制表单'!$C:$BJ,30,FALSE)</f>
        <v>0</v>
      </c>
      <c r="BL525" s="120">
        <f t="shared" si="5994"/>
        <v>0</v>
      </c>
      <c r="BM525" s="120"/>
      <c r="BN525" s="120">
        <f>VLOOKUP($C525,'1 预算编制表单'!$C:$BJ,33,FALSE)</f>
        <v>0</v>
      </c>
      <c r="BO525" s="120">
        <f t="shared" si="5995"/>
        <v>0</v>
      </c>
      <c r="BP525" s="120"/>
      <c r="BQ525" s="120">
        <f>VLOOKUP($C525,'1 预算编制表单'!$C:$BJ,36,FALSE)</f>
        <v>0</v>
      </c>
      <c r="BR525" s="120">
        <f t="shared" si="5996"/>
        <v>0</v>
      </c>
      <c r="BS525" s="120"/>
      <c r="BT525" s="120">
        <f>VLOOKUP($C525,'1 预算编制表单'!$C:$BJ,39,FALSE)</f>
        <v>0</v>
      </c>
      <c r="BU525" s="120">
        <f t="shared" si="5997"/>
        <v>0</v>
      </c>
      <c r="BV525" s="120"/>
      <c r="BW525" s="120">
        <f>VLOOKUP($C525,'1 预算编制表单'!$C:$BJ,42,FALSE)</f>
        <v>0</v>
      </c>
      <c r="BX525" s="120">
        <f t="shared" si="5998"/>
        <v>0</v>
      </c>
      <c r="BY525" s="120"/>
      <c r="BZ525" s="120">
        <f>VLOOKUP($C525,'1 预算编制表单'!$C:$BJ,45,FALSE)</f>
        <v>0</v>
      </c>
      <c r="CA525" s="120">
        <f t="shared" si="5999"/>
        <v>0</v>
      </c>
      <c r="CB525" s="120"/>
      <c r="CC525" s="120">
        <f>VLOOKUP($C525,'1 预算编制表单'!$C:$BJ,48,FALSE)</f>
        <v>0</v>
      </c>
      <c r="CD525" s="120">
        <f t="shared" si="6000"/>
        <v>0</v>
      </c>
      <c r="CE525" s="120"/>
      <c r="CF525" s="120">
        <f>VLOOKUP($C525,'1 预算编制表单'!$C:$BJ,51,FALSE)</f>
        <v>0</v>
      </c>
      <c r="CG525" s="120">
        <f t="shared" si="6001"/>
        <v>0</v>
      </c>
      <c r="CH525" s="120"/>
      <c r="CI525" s="120">
        <f>VLOOKUP($C525,'1 预算编制表单'!$C:$BJ,54,FALSE)</f>
        <v>0</v>
      </c>
      <c r="CJ525" s="120">
        <f t="shared" si="6002"/>
        <v>0</v>
      </c>
      <c r="CK525" s="120"/>
      <c r="CL525" s="120">
        <f>VLOOKUP($C525,'1 预算编制表单'!$C:$BJ,57,FALSE)</f>
        <v>0</v>
      </c>
      <c r="CM525" s="120">
        <f t="shared" si="6003"/>
        <v>0</v>
      </c>
      <c r="CN525" s="120"/>
      <c r="CO525" s="120">
        <f>VLOOKUP($C525,'1 预算编制表单'!$C:$BJ,60,FALSE)</f>
        <v>0</v>
      </c>
      <c r="CP525" s="120">
        <f t="shared" si="6004"/>
        <v>0</v>
      </c>
      <c r="CQ525" s="120"/>
    </row>
    <row r="526" ht="24" customHeight="1" outlineLevel="2" spans="1:95">
      <c r="A526" s="48"/>
      <c r="B526" s="118" t="s">
        <v>779</v>
      </c>
      <c r="C526" s="119" t="s">
        <v>1921</v>
      </c>
      <c r="D526" s="48" t="s">
        <v>1922</v>
      </c>
      <c r="E526" s="118"/>
      <c r="F526" s="118"/>
      <c r="G526" s="118"/>
      <c r="H526" s="120">
        <f t="shared" si="5979"/>
        <v>0</v>
      </c>
      <c r="I526" s="120">
        <f t="shared" si="5980"/>
        <v>-600</v>
      </c>
      <c r="J526" s="120">
        <f t="shared" si="6007"/>
        <v>600</v>
      </c>
      <c r="K526" s="120"/>
      <c r="L526" s="151"/>
      <c r="M526" s="151"/>
      <c r="N526" s="120"/>
      <c r="O526" s="151"/>
      <c r="P526" s="120"/>
      <c r="Q526" s="120"/>
      <c r="R526" s="120"/>
      <c r="S526" s="120"/>
      <c r="T526" s="120"/>
      <c r="U526" s="120"/>
      <c r="V526" s="120"/>
      <c r="W526" s="120"/>
      <c r="X526" s="120">
        <f>VLOOKUP($C526,'1 预算编制表单'!$C:$BJ,27,FALSE)</f>
        <v>0</v>
      </c>
      <c r="Y526" s="120">
        <f t="shared" si="6008"/>
        <v>0</v>
      </c>
      <c r="Z526" s="120">
        <f>SUMIF(物资过程计算表!$B:$B,$C526,物资过程计算表!$D:$D)</f>
        <v>0</v>
      </c>
      <c r="AA526" s="120">
        <f>VLOOKUP($C526,'1 预算编制表单'!$C:$BJ,30,FALSE)</f>
        <v>0</v>
      </c>
      <c r="AB526" s="120">
        <f t="shared" si="5982"/>
        <v>0</v>
      </c>
      <c r="AC526" s="120">
        <f>SUMIF(物资过程计算表!$B:$B,$C526,物资过程计算表!E:E)</f>
        <v>0</v>
      </c>
      <c r="AD526" s="120">
        <f>VLOOKUP($C526,'1 预算编制表单'!$C:$BJ,33,FALSE)</f>
        <v>0</v>
      </c>
      <c r="AE526" s="120">
        <f t="shared" si="5983"/>
        <v>0</v>
      </c>
      <c r="AF526" s="120">
        <f>SUMIF(物资过程计算表!$B:$B,$C526,物资过程计算表!F:F)</f>
        <v>0</v>
      </c>
      <c r="AG526" s="120">
        <f>VLOOKUP($C526,'1 预算编制表单'!$C:$BJ,36,FALSE)</f>
        <v>0</v>
      </c>
      <c r="AH526" s="120">
        <f t="shared" si="5984"/>
        <v>0</v>
      </c>
      <c r="AI526" s="120">
        <f>SUMIF(物资过程计算表!$B:$B,$C526,物资过程计算表!G:G)</f>
        <v>0</v>
      </c>
      <c r="AJ526" s="120">
        <f>VLOOKUP($C526,'1 预算编制表单'!$C:$BJ,39,FALSE)</f>
        <v>0</v>
      </c>
      <c r="AK526" s="120">
        <f t="shared" si="5985"/>
        <v>0</v>
      </c>
      <c r="AL526" s="120">
        <f>SUMIF(物资过程计算表!$B:$B,$C526,物资过程计算表!H:H)</f>
        <v>0</v>
      </c>
      <c r="AM526" s="120">
        <f>VLOOKUP($C526,'1 预算编制表单'!$C:$BJ,42,FALSE)</f>
        <v>0</v>
      </c>
      <c r="AN526" s="120">
        <f t="shared" si="5986"/>
        <v>-600</v>
      </c>
      <c r="AO526" s="120">
        <f>SUMIF(物资过程计算表!$B:$B,$C526,物资过程计算表!I:I)</f>
        <v>600</v>
      </c>
      <c r="AP526" s="120">
        <f>VLOOKUP($C526,'1 预算编制表单'!$C:$BJ,45,FALSE)</f>
        <v>0</v>
      </c>
      <c r="AQ526" s="120">
        <f t="shared" si="5987"/>
        <v>0</v>
      </c>
      <c r="AR526" s="120">
        <f>SUMIF(物资过程计算表!$B:$B,$C526,物资过程计算表!J:J)</f>
        <v>0</v>
      </c>
      <c r="AS526" s="120">
        <f>VLOOKUP($C526,'1 预算编制表单'!$C:$BJ,48,FALSE)</f>
        <v>0</v>
      </c>
      <c r="AT526" s="120">
        <f t="shared" si="5988"/>
        <v>0</v>
      </c>
      <c r="AU526" s="120">
        <f>SUMIF(物资过程计算表!$B:$B,$C526,物资过程计算表!K:K)</f>
        <v>0</v>
      </c>
      <c r="AV526" s="120">
        <f>VLOOKUP($C526,'1 预算编制表单'!$C:$BJ,51,FALSE)</f>
        <v>0</v>
      </c>
      <c r="AW526" s="120">
        <f t="shared" si="5989"/>
        <v>0</v>
      </c>
      <c r="AX526" s="120">
        <f>SUMIF(物资过程计算表!$B:$B,$C526,物资过程计算表!L:L)</f>
        <v>0</v>
      </c>
      <c r="AY526" s="120">
        <f>VLOOKUP($C526,'1 预算编制表单'!$C:$BJ,54,FALSE)</f>
        <v>0</v>
      </c>
      <c r="AZ526" s="120">
        <f t="shared" si="5990"/>
        <v>0</v>
      </c>
      <c r="BA526" s="120">
        <f>SUMIF(物资过程计算表!$B:$B,$C526,物资过程计算表!M:M)</f>
        <v>0</v>
      </c>
      <c r="BB526" s="120">
        <f>VLOOKUP($C526,'1 预算编制表单'!$C:$BJ,57,FALSE)</f>
        <v>0</v>
      </c>
      <c r="BC526" s="120">
        <f t="shared" si="5991"/>
        <v>0</v>
      </c>
      <c r="BD526" s="120">
        <f>SUMIF(物资过程计算表!$B:$B,$C526,物资过程计算表!N:N)</f>
        <v>0</v>
      </c>
      <c r="BE526" s="120">
        <f>VLOOKUP($C526,'1 预算编制表单'!$C:$BJ,60,FALSE)</f>
        <v>0</v>
      </c>
      <c r="BF526" s="120">
        <f t="shared" si="5992"/>
        <v>0</v>
      </c>
      <c r="BG526" s="120">
        <f>SUMIF(物资过程计算表!$B:$B,$C526,物资过程计算表!O:O)</f>
        <v>0</v>
      </c>
      <c r="BH526" s="120">
        <f>VLOOKUP($C526,'1 预算编制表单'!$C:$BJ,27,FALSE)</f>
        <v>0</v>
      </c>
      <c r="BI526" s="120">
        <f t="shared" si="5993"/>
        <v>0</v>
      </c>
      <c r="BJ526" s="120"/>
      <c r="BK526" s="120">
        <f>VLOOKUP($C526,'1 预算编制表单'!$C:$BJ,30,FALSE)</f>
        <v>0</v>
      </c>
      <c r="BL526" s="120">
        <f t="shared" si="5994"/>
        <v>0</v>
      </c>
      <c r="BM526" s="120"/>
      <c r="BN526" s="120">
        <f>VLOOKUP($C526,'1 预算编制表单'!$C:$BJ,33,FALSE)</f>
        <v>0</v>
      </c>
      <c r="BO526" s="120">
        <f t="shared" si="5995"/>
        <v>0</v>
      </c>
      <c r="BP526" s="120"/>
      <c r="BQ526" s="120">
        <f>VLOOKUP($C526,'1 预算编制表单'!$C:$BJ,36,FALSE)</f>
        <v>0</v>
      </c>
      <c r="BR526" s="120">
        <f t="shared" si="5996"/>
        <v>0</v>
      </c>
      <c r="BS526" s="120"/>
      <c r="BT526" s="120">
        <f>VLOOKUP($C526,'1 预算编制表单'!$C:$BJ,39,FALSE)</f>
        <v>0</v>
      </c>
      <c r="BU526" s="120">
        <f t="shared" si="5997"/>
        <v>0</v>
      </c>
      <c r="BV526" s="120"/>
      <c r="BW526" s="120">
        <f>VLOOKUP($C526,'1 预算编制表单'!$C:$BJ,42,FALSE)</f>
        <v>0</v>
      </c>
      <c r="BX526" s="120">
        <f t="shared" si="5998"/>
        <v>0</v>
      </c>
      <c r="BY526" s="120"/>
      <c r="BZ526" s="120">
        <f>VLOOKUP($C526,'1 预算编制表单'!$C:$BJ,45,FALSE)</f>
        <v>0</v>
      </c>
      <c r="CA526" s="120">
        <f t="shared" si="5999"/>
        <v>0</v>
      </c>
      <c r="CB526" s="120"/>
      <c r="CC526" s="120">
        <f>VLOOKUP($C526,'1 预算编制表单'!$C:$BJ,48,FALSE)</f>
        <v>0</v>
      </c>
      <c r="CD526" s="120">
        <f t="shared" si="6000"/>
        <v>0</v>
      </c>
      <c r="CE526" s="120"/>
      <c r="CF526" s="120">
        <f>VLOOKUP($C526,'1 预算编制表单'!$C:$BJ,51,FALSE)</f>
        <v>0</v>
      </c>
      <c r="CG526" s="120">
        <f t="shared" si="6001"/>
        <v>0</v>
      </c>
      <c r="CH526" s="120"/>
      <c r="CI526" s="120">
        <f>VLOOKUP($C526,'1 预算编制表单'!$C:$BJ,54,FALSE)</f>
        <v>0</v>
      </c>
      <c r="CJ526" s="120">
        <f t="shared" si="6002"/>
        <v>0</v>
      </c>
      <c r="CK526" s="120"/>
      <c r="CL526" s="120">
        <f>VLOOKUP($C526,'1 预算编制表单'!$C:$BJ,57,FALSE)</f>
        <v>0</v>
      </c>
      <c r="CM526" s="120">
        <f t="shared" si="6003"/>
        <v>0</v>
      </c>
      <c r="CN526" s="120"/>
      <c r="CO526" s="120">
        <f>VLOOKUP($C526,'1 预算编制表单'!$C:$BJ,60,FALSE)</f>
        <v>0</v>
      </c>
      <c r="CP526" s="120">
        <f t="shared" si="6004"/>
        <v>0</v>
      </c>
      <c r="CQ526" s="120"/>
    </row>
    <row r="527" ht="24" customHeight="1" outlineLevel="1" spans="1:95">
      <c r="A527" s="29"/>
      <c r="B527" s="115" t="s">
        <v>779</v>
      </c>
      <c r="C527" s="116" t="s">
        <v>1944</v>
      </c>
      <c r="D527" s="29" t="s">
        <v>1945</v>
      </c>
      <c r="E527" s="115"/>
      <c r="F527" s="115"/>
      <c r="G527" s="115"/>
      <c r="H527" s="117">
        <f t="shared" si="5979"/>
        <v>0</v>
      </c>
      <c r="I527" s="117">
        <f t="shared" si="5980"/>
        <v>-21408.46</v>
      </c>
      <c r="J527" s="117">
        <f t="shared" si="6007"/>
        <v>21408.46</v>
      </c>
      <c r="K527" s="117"/>
      <c r="L527" s="150"/>
      <c r="M527" s="150"/>
      <c r="N527" s="117"/>
      <c r="O527" s="150"/>
      <c r="P527" s="117"/>
      <c r="Q527" s="117"/>
      <c r="R527" s="117"/>
      <c r="S527" s="117"/>
      <c r="T527" s="117"/>
      <c r="U527" s="117"/>
      <c r="V527" s="117"/>
      <c r="W527" s="117"/>
      <c r="X527" s="117">
        <f>VLOOKUP($C527,'1 预算编制表单'!$C:$BJ,27,FALSE)</f>
        <v>0</v>
      </c>
      <c r="Y527" s="117">
        <f t="shared" si="6008"/>
        <v>-1382.56</v>
      </c>
      <c r="Z527" s="117">
        <f>Z528+Z529+Z530</f>
        <v>1382.56</v>
      </c>
      <c r="AA527" s="117">
        <f>VLOOKUP($C527,'1 预算编制表单'!$C:$BJ,30,FALSE)</f>
        <v>0</v>
      </c>
      <c r="AB527" s="117">
        <f t="shared" si="5982"/>
        <v>0</v>
      </c>
      <c r="AC527" s="117">
        <f>AC528+AC529+AC530</f>
        <v>0</v>
      </c>
      <c r="AD527" s="117">
        <f>VLOOKUP($C527,'1 预算编制表单'!$C:$BJ,33,FALSE)</f>
        <v>0</v>
      </c>
      <c r="AE527" s="117">
        <f t="shared" si="5983"/>
        <v>-18805.02</v>
      </c>
      <c r="AF527" s="117">
        <f>AF528+AF529+AF530</f>
        <v>18805.02</v>
      </c>
      <c r="AG527" s="117">
        <f>VLOOKUP($C527,'1 预算编制表单'!$C:$BJ,36,FALSE)</f>
        <v>0</v>
      </c>
      <c r="AH527" s="117">
        <f t="shared" si="5984"/>
        <v>-521.28</v>
      </c>
      <c r="AI527" s="117">
        <f>AI528+AI529+AI530</f>
        <v>521.28</v>
      </c>
      <c r="AJ527" s="117">
        <f>VLOOKUP($C527,'1 预算编制表单'!$C:$BJ,39,FALSE)</f>
        <v>0</v>
      </c>
      <c r="AK527" s="117">
        <f t="shared" si="5985"/>
        <v>0</v>
      </c>
      <c r="AL527" s="117">
        <f>AL528+AL529+AL530</f>
        <v>0</v>
      </c>
      <c r="AM527" s="117">
        <f>VLOOKUP($C527,'1 预算编制表单'!$C:$BJ,42,FALSE)</f>
        <v>0</v>
      </c>
      <c r="AN527" s="117">
        <f t="shared" si="5986"/>
        <v>-699.6</v>
      </c>
      <c r="AO527" s="117">
        <f>AO528+AO529+AO530</f>
        <v>699.6</v>
      </c>
      <c r="AP527" s="117">
        <f>VLOOKUP($C527,'1 预算编制表单'!$C:$BJ,45,FALSE)</f>
        <v>0</v>
      </c>
      <c r="AQ527" s="117">
        <f t="shared" si="5987"/>
        <v>0</v>
      </c>
      <c r="AR527" s="117">
        <f>AR528+AR529+AR530</f>
        <v>0</v>
      </c>
      <c r="AS527" s="117">
        <f>VLOOKUP($C527,'1 预算编制表单'!$C:$BJ,48,FALSE)</f>
        <v>0</v>
      </c>
      <c r="AT527" s="117">
        <f t="shared" si="5988"/>
        <v>0</v>
      </c>
      <c r="AU527" s="117">
        <f>AU528+AU529+AU530</f>
        <v>0</v>
      </c>
      <c r="AV527" s="117">
        <f>VLOOKUP($C527,'1 预算编制表单'!$C:$BJ,51,FALSE)</f>
        <v>0</v>
      </c>
      <c r="AW527" s="117">
        <f t="shared" si="5989"/>
        <v>0</v>
      </c>
      <c r="AX527" s="117">
        <f>AX528+AX529+AX530</f>
        <v>0</v>
      </c>
      <c r="AY527" s="117">
        <f>VLOOKUP($C527,'1 预算编制表单'!$C:$BJ,54,FALSE)</f>
        <v>0</v>
      </c>
      <c r="AZ527" s="117">
        <f t="shared" si="5990"/>
        <v>0</v>
      </c>
      <c r="BA527" s="117">
        <f>BA528+BA529+BA530</f>
        <v>0</v>
      </c>
      <c r="BB527" s="117">
        <f>VLOOKUP($C527,'1 预算编制表单'!$C:$BJ,57,FALSE)</f>
        <v>0</v>
      </c>
      <c r="BC527" s="117">
        <f t="shared" si="5991"/>
        <v>0</v>
      </c>
      <c r="BD527" s="117">
        <f>BD528+BD529+BD530</f>
        <v>0</v>
      </c>
      <c r="BE527" s="117">
        <f>VLOOKUP($C527,'1 预算编制表单'!$C:$BJ,60,FALSE)</f>
        <v>0</v>
      </c>
      <c r="BF527" s="117">
        <f t="shared" si="5992"/>
        <v>0</v>
      </c>
      <c r="BG527" s="117">
        <f>BG528+BG529+BG530</f>
        <v>0</v>
      </c>
      <c r="BH527" s="117">
        <f>VLOOKUP($C527,'1 预算编制表单'!$C:$BJ,27,FALSE)</f>
        <v>0</v>
      </c>
      <c r="BI527" s="117">
        <f t="shared" si="5993"/>
        <v>0</v>
      </c>
      <c r="BJ527" s="117">
        <f>BJ528+BJ529+BJ530</f>
        <v>0</v>
      </c>
      <c r="BK527" s="117">
        <f>VLOOKUP($C527,'1 预算编制表单'!$C:$BJ,30,FALSE)</f>
        <v>0</v>
      </c>
      <c r="BL527" s="117">
        <f t="shared" si="5994"/>
        <v>0</v>
      </c>
      <c r="BM527" s="117">
        <f>BM528+BM529+BM530</f>
        <v>0</v>
      </c>
      <c r="BN527" s="117">
        <f>VLOOKUP($C527,'1 预算编制表单'!$C:$BJ,33,FALSE)</f>
        <v>0</v>
      </c>
      <c r="BO527" s="117">
        <f t="shared" si="5995"/>
        <v>0</v>
      </c>
      <c r="BP527" s="117">
        <f>BP528+BP529+BP530</f>
        <v>0</v>
      </c>
      <c r="BQ527" s="117">
        <f>VLOOKUP($C527,'1 预算编制表单'!$C:$BJ,36,FALSE)</f>
        <v>0</v>
      </c>
      <c r="BR527" s="117">
        <f t="shared" si="5996"/>
        <v>0</v>
      </c>
      <c r="BS527" s="117">
        <f>BS528+BS529+BS530</f>
        <v>0</v>
      </c>
      <c r="BT527" s="117">
        <f>VLOOKUP($C527,'1 预算编制表单'!$C:$BJ,39,FALSE)</f>
        <v>0</v>
      </c>
      <c r="BU527" s="117">
        <f t="shared" si="5997"/>
        <v>0</v>
      </c>
      <c r="BV527" s="117">
        <f>BV528+BV529+BV530</f>
        <v>0</v>
      </c>
      <c r="BW527" s="117">
        <f>VLOOKUP($C527,'1 预算编制表单'!$C:$BJ,42,FALSE)</f>
        <v>0</v>
      </c>
      <c r="BX527" s="117">
        <f t="shared" si="5998"/>
        <v>0</v>
      </c>
      <c r="BY527" s="117">
        <f>BY528+BY529+BY530</f>
        <v>0</v>
      </c>
      <c r="BZ527" s="117">
        <f>VLOOKUP($C527,'1 预算编制表单'!$C:$BJ,45,FALSE)</f>
        <v>0</v>
      </c>
      <c r="CA527" s="117">
        <f t="shared" si="5999"/>
        <v>0</v>
      </c>
      <c r="CB527" s="117">
        <f>CB528+CB529+CB530</f>
        <v>0</v>
      </c>
      <c r="CC527" s="117">
        <f>VLOOKUP($C527,'1 预算编制表单'!$C:$BJ,48,FALSE)</f>
        <v>0</v>
      </c>
      <c r="CD527" s="117">
        <f t="shared" si="6000"/>
        <v>0</v>
      </c>
      <c r="CE527" s="117">
        <f>CE528+CE529+CE530</f>
        <v>0</v>
      </c>
      <c r="CF527" s="117">
        <f>VLOOKUP($C527,'1 预算编制表单'!$C:$BJ,51,FALSE)</f>
        <v>0</v>
      </c>
      <c r="CG527" s="117">
        <f t="shared" si="6001"/>
        <v>0</v>
      </c>
      <c r="CH527" s="117">
        <f>CH528+CH529+CH530</f>
        <v>0</v>
      </c>
      <c r="CI527" s="117">
        <f>VLOOKUP($C527,'1 预算编制表单'!$C:$BJ,54,FALSE)</f>
        <v>0</v>
      </c>
      <c r="CJ527" s="117">
        <f t="shared" si="6002"/>
        <v>0</v>
      </c>
      <c r="CK527" s="117">
        <f>CK528+CK529+CK530</f>
        <v>0</v>
      </c>
      <c r="CL527" s="117">
        <f>VLOOKUP($C527,'1 预算编制表单'!$C:$BJ,57,FALSE)</f>
        <v>0</v>
      </c>
      <c r="CM527" s="117">
        <f t="shared" si="6003"/>
        <v>0</v>
      </c>
      <c r="CN527" s="117">
        <f>CN528+CN529+CN530</f>
        <v>0</v>
      </c>
      <c r="CO527" s="117">
        <f>VLOOKUP($C527,'1 预算编制表单'!$C:$BJ,60,FALSE)</f>
        <v>0</v>
      </c>
      <c r="CP527" s="117">
        <f t="shared" si="6004"/>
        <v>0</v>
      </c>
      <c r="CQ527" s="117">
        <f>CQ528+CQ529+CQ530</f>
        <v>0</v>
      </c>
    </row>
    <row r="528" ht="24" customHeight="1" outlineLevel="2" spans="1:95">
      <c r="A528" s="48"/>
      <c r="B528" s="118" t="s">
        <v>779</v>
      </c>
      <c r="C528" s="119" t="s">
        <v>1946</v>
      </c>
      <c r="D528" s="48" t="s">
        <v>1947</v>
      </c>
      <c r="E528" s="118"/>
      <c r="F528" s="118"/>
      <c r="G528" s="118"/>
      <c r="H528" s="120">
        <f t="shared" si="5979"/>
        <v>0</v>
      </c>
      <c r="I528" s="120">
        <f t="shared" si="5980"/>
        <v>-8386.06</v>
      </c>
      <c r="J528" s="120">
        <f t="shared" si="6007"/>
        <v>8386.06</v>
      </c>
      <c r="K528" s="120"/>
      <c r="L528" s="151"/>
      <c r="M528" s="151"/>
      <c r="N528" s="120"/>
      <c r="O528" s="151"/>
      <c r="P528" s="120"/>
      <c r="Q528" s="120"/>
      <c r="R528" s="120"/>
      <c r="S528" s="120"/>
      <c r="T528" s="120"/>
      <c r="U528" s="120"/>
      <c r="V528" s="120"/>
      <c r="W528" s="120"/>
      <c r="X528" s="120">
        <f>VLOOKUP($C528,'1 预算编制表单'!$C:$BJ,27,FALSE)</f>
        <v>0</v>
      </c>
      <c r="Y528" s="120">
        <f t="shared" si="6008"/>
        <v>-1382.56</v>
      </c>
      <c r="Z528" s="120">
        <f>SUMIF(物资过程计算表!$B:$B,$C528,物资过程计算表!$D:$D)</f>
        <v>1382.56</v>
      </c>
      <c r="AA528" s="120">
        <f>VLOOKUP($C528,'1 预算编制表单'!$C:$BJ,30,FALSE)</f>
        <v>0</v>
      </c>
      <c r="AB528" s="120">
        <f t="shared" si="5982"/>
        <v>0</v>
      </c>
      <c r="AC528" s="120">
        <f>SUMIF(物资过程计算表!$B:$B,$C528,物资过程计算表!E:E)</f>
        <v>0</v>
      </c>
      <c r="AD528" s="120">
        <f>VLOOKUP($C528,'1 预算编制表单'!$C:$BJ,33,FALSE)</f>
        <v>0</v>
      </c>
      <c r="AE528" s="120">
        <f t="shared" si="5983"/>
        <v>-5830.62</v>
      </c>
      <c r="AF528" s="120">
        <f>SUMIF(物资过程计算表!$B:$B,$C528,物资过程计算表!F:F)</f>
        <v>5830.62</v>
      </c>
      <c r="AG528" s="120">
        <f>VLOOKUP($C528,'1 预算编制表单'!$C:$BJ,36,FALSE)</f>
        <v>0</v>
      </c>
      <c r="AH528" s="120">
        <f t="shared" si="5984"/>
        <v>-521.28</v>
      </c>
      <c r="AI528" s="120">
        <f>SUMIF(物资过程计算表!$B:$B,$C528,物资过程计算表!G:G)</f>
        <v>521.28</v>
      </c>
      <c r="AJ528" s="120">
        <f>VLOOKUP($C528,'1 预算编制表单'!$C:$BJ,39,FALSE)</f>
        <v>0</v>
      </c>
      <c r="AK528" s="120">
        <f t="shared" si="5985"/>
        <v>0</v>
      </c>
      <c r="AL528" s="120">
        <f>SUMIF(物资过程计算表!$B:$B,$C528,物资过程计算表!H:H)</f>
        <v>0</v>
      </c>
      <c r="AM528" s="120">
        <f>VLOOKUP($C528,'1 预算编制表单'!$C:$BJ,42,FALSE)</f>
        <v>0</v>
      </c>
      <c r="AN528" s="120">
        <f t="shared" si="5986"/>
        <v>-651.6</v>
      </c>
      <c r="AO528" s="120">
        <f>SUMIF(物资过程计算表!$B:$B,$C528,物资过程计算表!I:I)</f>
        <v>651.6</v>
      </c>
      <c r="AP528" s="120">
        <f>VLOOKUP($C528,'1 预算编制表单'!$C:$BJ,45,FALSE)</f>
        <v>0</v>
      </c>
      <c r="AQ528" s="120">
        <f t="shared" si="5987"/>
        <v>0</v>
      </c>
      <c r="AR528" s="120">
        <f>SUMIF(物资过程计算表!$B:$B,$C528,物资过程计算表!J:J)</f>
        <v>0</v>
      </c>
      <c r="AS528" s="120">
        <f>VLOOKUP($C528,'1 预算编制表单'!$C:$BJ,48,FALSE)</f>
        <v>0</v>
      </c>
      <c r="AT528" s="120">
        <f t="shared" si="5988"/>
        <v>0</v>
      </c>
      <c r="AU528" s="120">
        <f>SUMIF(物资过程计算表!$B:$B,$C528,物资过程计算表!K:K)</f>
        <v>0</v>
      </c>
      <c r="AV528" s="120">
        <f>VLOOKUP($C528,'1 预算编制表单'!$C:$BJ,51,FALSE)</f>
        <v>0</v>
      </c>
      <c r="AW528" s="120">
        <f t="shared" si="5989"/>
        <v>0</v>
      </c>
      <c r="AX528" s="120">
        <f>SUMIF(物资过程计算表!$B:$B,$C528,物资过程计算表!L:L)</f>
        <v>0</v>
      </c>
      <c r="AY528" s="120">
        <f>VLOOKUP($C528,'1 预算编制表单'!$C:$BJ,54,FALSE)</f>
        <v>0</v>
      </c>
      <c r="AZ528" s="120">
        <f t="shared" si="5990"/>
        <v>0</v>
      </c>
      <c r="BA528" s="120">
        <f>SUMIF(物资过程计算表!$B:$B,$C528,物资过程计算表!M:M)</f>
        <v>0</v>
      </c>
      <c r="BB528" s="120">
        <f>VLOOKUP($C528,'1 预算编制表单'!$C:$BJ,57,FALSE)</f>
        <v>0</v>
      </c>
      <c r="BC528" s="120">
        <f t="shared" si="5991"/>
        <v>0</v>
      </c>
      <c r="BD528" s="120">
        <f>SUMIF(物资过程计算表!$B:$B,$C528,物资过程计算表!N:N)</f>
        <v>0</v>
      </c>
      <c r="BE528" s="120">
        <f>VLOOKUP($C528,'1 预算编制表单'!$C:$BJ,60,FALSE)</f>
        <v>0</v>
      </c>
      <c r="BF528" s="120">
        <f t="shared" si="5992"/>
        <v>0</v>
      </c>
      <c r="BG528" s="120">
        <f>SUMIF(物资过程计算表!$B:$B,$C528,物资过程计算表!O:O)</f>
        <v>0</v>
      </c>
      <c r="BH528" s="120">
        <f>VLOOKUP($C528,'1 预算编制表单'!$C:$BJ,27,FALSE)</f>
        <v>0</v>
      </c>
      <c r="BI528" s="120">
        <f t="shared" si="5993"/>
        <v>0</v>
      </c>
      <c r="BJ528" s="120"/>
      <c r="BK528" s="120">
        <f>VLOOKUP($C528,'1 预算编制表单'!$C:$BJ,30,FALSE)</f>
        <v>0</v>
      </c>
      <c r="BL528" s="120">
        <f t="shared" si="5994"/>
        <v>0</v>
      </c>
      <c r="BM528" s="120"/>
      <c r="BN528" s="120">
        <f>VLOOKUP($C528,'1 预算编制表单'!$C:$BJ,33,FALSE)</f>
        <v>0</v>
      </c>
      <c r="BO528" s="120">
        <f t="shared" si="5995"/>
        <v>0</v>
      </c>
      <c r="BP528" s="120"/>
      <c r="BQ528" s="120">
        <f>VLOOKUP($C528,'1 预算编制表单'!$C:$BJ,36,FALSE)</f>
        <v>0</v>
      </c>
      <c r="BR528" s="120">
        <f t="shared" si="5996"/>
        <v>0</v>
      </c>
      <c r="BS528" s="120"/>
      <c r="BT528" s="120">
        <f>VLOOKUP($C528,'1 预算编制表单'!$C:$BJ,39,FALSE)</f>
        <v>0</v>
      </c>
      <c r="BU528" s="120">
        <f t="shared" si="5997"/>
        <v>0</v>
      </c>
      <c r="BV528" s="120"/>
      <c r="BW528" s="120">
        <f>VLOOKUP($C528,'1 预算编制表单'!$C:$BJ,42,FALSE)</f>
        <v>0</v>
      </c>
      <c r="BX528" s="120">
        <f t="shared" si="5998"/>
        <v>0</v>
      </c>
      <c r="BY528" s="120"/>
      <c r="BZ528" s="120">
        <f>VLOOKUP($C528,'1 预算编制表单'!$C:$BJ,45,FALSE)</f>
        <v>0</v>
      </c>
      <c r="CA528" s="120">
        <f t="shared" si="5999"/>
        <v>0</v>
      </c>
      <c r="CB528" s="120"/>
      <c r="CC528" s="120">
        <f>VLOOKUP($C528,'1 预算编制表单'!$C:$BJ,48,FALSE)</f>
        <v>0</v>
      </c>
      <c r="CD528" s="120">
        <f t="shared" si="6000"/>
        <v>0</v>
      </c>
      <c r="CE528" s="120"/>
      <c r="CF528" s="120">
        <f>VLOOKUP($C528,'1 预算编制表单'!$C:$BJ,51,FALSE)</f>
        <v>0</v>
      </c>
      <c r="CG528" s="120">
        <f t="shared" si="6001"/>
        <v>0</v>
      </c>
      <c r="CH528" s="120"/>
      <c r="CI528" s="120">
        <f>VLOOKUP($C528,'1 预算编制表单'!$C:$BJ,54,FALSE)</f>
        <v>0</v>
      </c>
      <c r="CJ528" s="120">
        <f t="shared" si="6002"/>
        <v>0</v>
      </c>
      <c r="CK528" s="120"/>
      <c r="CL528" s="120">
        <f>VLOOKUP($C528,'1 预算编制表单'!$C:$BJ,57,FALSE)</f>
        <v>0</v>
      </c>
      <c r="CM528" s="120">
        <f t="shared" si="6003"/>
        <v>0</v>
      </c>
      <c r="CN528" s="120"/>
      <c r="CO528" s="120">
        <f>VLOOKUP($C528,'1 预算编制表单'!$C:$BJ,60,FALSE)</f>
        <v>0</v>
      </c>
      <c r="CP528" s="120">
        <f t="shared" si="6004"/>
        <v>0</v>
      </c>
      <c r="CQ528" s="120"/>
    </row>
    <row r="529" ht="24" customHeight="1" outlineLevel="2" spans="1:95">
      <c r="A529" s="48"/>
      <c r="B529" s="118" t="s">
        <v>779</v>
      </c>
      <c r="C529" s="119" t="s">
        <v>1972</v>
      </c>
      <c r="D529" s="48" t="s">
        <v>1973</v>
      </c>
      <c r="E529" s="118"/>
      <c r="F529" s="118"/>
      <c r="G529" s="118"/>
      <c r="H529" s="120">
        <f t="shared" si="5979"/>
        <v>0</v>
      </c>
      <c r="I529" s="120">
        <f t="shared" si="5980"/>
        <v>0</v>
      </c>
      <c r="J529" s="120">
        <f t="shared" si="6007"/>
        <v>0</v>
      </c>
      <c r="K529" s="120"/>
      <c r="L529" s="151"/>
      <c r="M529" s="151"/>
      <c r="N529" s="120"/>
      <c r="O529" s="151"/>
      <c r="P529" s="120"/>
      <c r="Q529" s="120"/>
      <c r="R529" s="120"/>
      <c r="S529" s="120"/>
      <c r="T529" s="120"/>
      <c r="U529" s="120"/>
      <c r="V529" s="120"/>
      <c r="W529" s="120"/>
      <c r="X529" s="120">
        <f>VLOOKUP($C529,'1 预算编制表单'!$C:$BJ,27,FALSE)</f>
        <v>0</v>
      </c>
      <c r="Y529" s="120">
        <f t="shared" si="6008"/>
        <v>0</v>
      </c>
      <c r="Z529" s="120">
        <f>SUMIF(物资过程计算表!$B:$B,$C529,物资过程计算表!$D:$D)</f>
        <v>0</v>
      </c>
      <c r="AA529" s="120">
        <f>VLOOKUP($C529,'1 预算编制表单'!$C:$BJ,30,FALSE)</f>
        <v>0</v>
      </c>
      <c r="AB529" s="120">
        <f t="shared" si="5982"/>
        <v>0</v>
      </c>
      <c r="AC529" s="120">
        <f>SUMIF(物资过程计算表!$B:$B,$C529,物资过程计算表!E:E)</f>
        <v>0</v>
      </c>
      <c r="AD529" s="120">
        <f>VLOOKUP($C529,'1 预算编制表单'!$C:$BJ,33,FALSE)</f>
        <v>0</v>
      </c>
      <c r="AE529" s="120">
        <f t="shared" si="5983"/>
        <v>0</v>
      </c>
      <c r="AF529" s="120">
        <f>SUMIF(物资过程计算表!$B:$B,$C529,物资过程计算表!F:F)</f>
        <v>0</v>
      </c>
      <c r="AG529" s="120">
        <f>VLOOKUP($C529,'1 预算编制表单'!$C:$BJ,36,FALSE)</f>
        <v>0</v>
      </c>
      <c r="AH529" s="120">
        <f t="shared" si="5984"/>
        <v>0</v>
      </c>
      <c r="AI529" s="120">
        <f>SUMIF(物资过程计算表!$B:$B,$C529,物资过程计算表!G:G)</f>
        <v>0</v>
      </c>
      <c r="AJ529" s="120">
        <f>VLOOKUP($C529,'1 预算编制表单'!$C:$BJ,39,FALSE)</f>
        <v>0</v>
      </c>
      <c r="AK529" s="120">
        <f t="shared" si="5985"/>
        <v>0</v>
      </c>
      <c r="AL529" s="120">
        <f>SUMIF(物资过程计算表!$B:$B,$C529,物资过程计算表!H:H)</f>
        <v>0</v>
      </c>
      <c r="AM529" s="120">
        <f>VLOOKUP($C529,'1 预算编制表单'!$C:$BJ,42,FALSE)</f>
        <v>0</v>
      </c>
      <c r="AN529" s="120">
        <f t="shared" si="5986"/>
        <v>0</v>
      </c>
      <c r="AO529" s="120">
        <f>SUMIF(物资过程计算表!$B:$B,$C529,物资过程计算表!I:I)</f>
        <v>0</v>
      </c>
      <c r="AP529" s="120">
        <f>VLOOKUP($C529,'1 预算编制表单'!$C:$BJ,45,FALSE)</f>
        <v>0</v>
      </c>
      <c r="AQ529" s="120">
        <f t="shared" si="5987"/>
        <v>0</v>
      </c>
      <c r="AR529" s="120">
        <f>SUMIF(物资过程计算表!$B:$B,$C529,物资过程计算表!J:J)</f>
        <v>0</v>
      </c>
      <c r="AS529" s="120">
        <f>VLOOKUP($C529,'1 预算编制表单'!$C:$BJ,48,FALSE)</f>
        <v>0</v>
      </c>
      <c r="AT529" s="120">
        <f t="shared" si="5988"/>
        <v>0</v>
      </c>
      <c r="AU529" s="120">
        <f>SUMIF(物资过程计算表!$B:$B,$C529,物资过程计算表!K:K)</f>
        <v>0</v>
      </c>
      <c r="AV529" s="120">
        <f>VLOOKUP($C529,'1 预算编制表单'!$C:$BJ,51,FALSE)</f>
        <v>0</v>
      </c>
      <c r="AW529" s="120">
        <f t="shared" si="5989"/>
        <v>0</v>
      </c>
      <c r="AX529" s="120">
        <f>SUMIF(物资过程计算表!$B:$B,$C529,物资过程计算表!L:L)</f>
        <v>0</v>
      </c>
      <c r="AY529" s="120">
        <f>VLOOKUP($C529,'1 预算编制表单'!$C:$BJ,54,FALSE)</f>
        <v>0</v>
      </c>
      <c r="AZ529" s="120">
        <f t="shared" si="5990"/>
        <v>0</v>
      </c>
      <c r="BA529" s="120">
        <f>SUMIF(物资过程计算表!$B:$B,$C529,物资过程计算表!M:M)</f>
        <v>0</v>
      </c>
      <c r="BB529" s="120">
        <f>VLOOKUP($C529,'1 预算编制表单'!$C:$BJ,57,FALSE)</f>
        <v>0</v>
      </c>
      <c r="BC529" s="120">
        <f t="shared" si="5991"/>
        <v>0</v>
      </c>
      <c r="BD529" s="120">
        <f>SUMIF(物资过程计算表!$B:$B,$C529,物资过程计算表!N:N)</f>
        <v>0</v>
      </c>
      <c r="BE529" s="120">
        <f>VLOOKUP($C529,'1 预算编制表单'!$C:$BJ,60,FALSE)</f>
        <v>0</v>
      </c>
      <c r="BF529" s="120">
        <f t="shared" si="5992"/>
        <v>0</v>
      </c>
      <c r="BG529" s="120">
        <f>SUMIF(物资过程计算表!$B:$B,$C529,物资过程计算表!O:O)</f>
        <v>0</v>
      </c>
      <c r="BH529" s="120">
        <f>VLOOKUP($C529,'1 预算编制表单'!$C:$BJ,27,FALSE)</f>
        <v>0</v>
      </c>
      <c r="BI529" s="120">
        <f t="shared" si="5993"/>
        <v>0</v>
      </c>
      <c r="BJ529" s="120"/>
      <c r="BK529" s="120">
        <f>VLOOKUP($C529,'1 预算编制表单'!$C:$BJ,30,FALSE)</f>
        <v>0</v>
      </c>
      <c r="BL529" s="120">
        <f t="shared" si="5994"/>
        <v>0</v>
      </c>
      <c r="BM529" s="120"/>
      <c r="BN529" s="120">
        <f>VLOOKUP($C529,'1 预算编制表单'!$C:$BJ,33,FALSE)</f>
        <v>0</v>
      </c>
      <c r="BO529" s="120">
        <f t="shared" si="5995"/>
        <v>0</v>
      </c>
      <c r="BP529" s="120"/>
      <c r="BQ529" s="120">
        <f>VLOOKUP($C529,'1 预算编制表单'!$C:$BJ,36,FALSE)</f>
        <v>0</v>
      </c>
      <c r="BR529" s="120">
        <f t="shared" si="5996"/>
        <v>0</v>
      </c>
      <c r="BS529" s="120"/>
      <c r="BT529" s="120">
        <f>VLOOKUP($C529,'1 预算编制表单'!$C:$BJ,39,FALSE)</f>
        <v>0</v>
      </c>
      <c r="BU529" s="120">
        <f t="shared" si="5997"/>
        <v>0</v>
      </c>
      <c r="BV529" s="120"/>
      <c r="BW529" s="120">
        <f>VLOOKUP($C529,'1 预算编制表单'!$C:$BJ,42,FALSE)</f>
        <v>0</v>
      </c>
      <c r="BX529" s="120">
        <f t="shared" si="5998"/>
        <v>0</v>
      </c>
      <c r="BY529" s="120"/>
      <c r="BZ529" s="120">
        <f>VLOOKUP($C529,'1 预算编制表单'!$C:$BJ,45,FALSE)</f>
        <v>0</v>
      </c>
      <c r="CA529" s="120">
        <f t="shared" si="5999"/>
        <v>0</v>
      </c>
      <c r="CB529" s="120"/>
      <c r="CC529" s="120">
        <f>VLOOKUP($C529,'1 预算编制表单'!$C:$BJ,48,FALSE)</f>
        <v>0</v>
      </c>
      <c r="CD529" s="120">
        <f t="shared" si="6000"/>
        <v>0</v>
      </c>
      <c r="CE529" s="120"/>
      <c r="CF529" s="120">
        <f>VLOOKUP($C529,'1 预算编制表单'!$C:$BJ,51,FALSE)</f>
        <v>0</v>
      </c>
      <c r="CG529" s="120">
        <f t="shared" si="6001"/>
        <v>0</v>
      </c>
      <c r="CH529" s="120"/>
      <c r="CI529" s="120">
        <f>VLOOKUP($C529,'1 预算编制表单'!$C:$BJ,54,FALSE)</f>
        <v>0</v>
      </c>
      <c r="CJ529" s="120">
        <f t="shared" si="6002"/>
        <v>0</v>
      </c>
      <c r="CK529" s="120"/>
      <c r="CL529" s="120">
        <f>VLOOKUP($C529,'1 预算编制表单'!$C:$BJ,57,FALSE)</f>
        <v>0</v>
      </c>
      <c r="CM529" s="120">
        <f t="shared" si="6003"/>
        <v>0</v>
      </c>
      <c r="CN529" s="120"/>
      <c r="CO529" s="120">
        <f>VLOOKUP($C529,'1 预算编制表单'!$C:$BJ,60,FALSE)</f>
        <v>0</v>
      </c>
      <c r="CP529" s="120">
        <f t="shared" si="6004"/>
        <v>0</v>
      </c>
      <c r="CQ529" s="120"/>
    </row>
    <row r="530" ht="24" customHeight="1" outlineLevel="2" spans="1:95">
      <c r="A530" s="48"/>
      <c r="B530" s="118" t="s">
        <v>779</v>
      </c>
      <c r="C530" s="119" t="s">
        <v>1998</v>
      </c>
      <c r="D530" s="48" t="s">
        <v>1999</v>
      </c>
      <c r="E530" s="118"/>
      <c r="F530" s="118"/>
      <c r="G530" s="118"/>
      <c r="H530" s="120">
        <f t="shared" si="5979"/>
        <v>0</v>
      </c>
      <c r="I530" s="120">
        <f t="shared" si="5980"/>
        <v>-13022.4</v>
      </c>
      <c r="J530" s="120">
        <f t="shared" si="6007"/>
        <v>13022.4</v>
      </c>
      <c r="K530" s="120"/>
      <c r="L530" s="151"/>
      <c r="M530" s="151"/>
      <c r="N530" s="120"/>
      <c r="O530" s="151"/>
      <c r="P530" s="120"/>
      <c r="Q530" s="120"/>
      <c r="R530" s="120"/>
      <c r="S530" s="120"/>
      <c r="T530" s="120"/>
      <c r="U530" s="120"/>
      <c r="V530" s="120"/>
      <c r="W530" s="120"/>
      <c r="X530" s="120">
        <f>VLOOKUP($C530,'1 预算编制表单'!$C:$BJ,27,FALSE)</f>
        <v>0</v>
      </c>
      <c r="Y530" s="120">
        <f t="shared" si="6008"/>
        <v>0</v>
      </c>
      <c r="Z530" s="120">
        <f>SUMIF(物资过程计算表!$B:$B,$C530,物资过程计算表!$D:$D)</f>
        <v>0</v>
      </c>
      <c r="AA530" s="120">
        <f>VLOOKUP($C530,'1 预算编制表单'!$C:$BJ,30,FALSE)</f>
        <v>0</v>
      </c>
      <c r="AB530" s="120">
        <f t="shared" si="5982"/>
        <v>0</v>
      </c>
      <c r="AC530" s="120">
        <f>SUMIF(物资过程计算表!$B:$B,$C530,物资过程计算表!E:E)</f>
        <v>0</v>
      </c>
      <c r="AD530" s="120">
        <f>VLOOKUP($C530,'1 预算编制表单'!$C:$BJ,33,FALSE)</f>
        <v>0</v>
      </c>
      <c r="AE530" s="120">
        <f t="shared" si="5983"/>
        <v>-12974.4</v>
      </c>
      <c r="AF530" s="120">
        <f>SUMIF(物资过程计算表!$B:$B,$C530,物资过程计算表!F:F)</f>
        <v>12974.4</v>
      </c>
      <c r="AG530" s="120">
        <f>VLOOKUP($C530,'1 预算编制表单'!$C:$BJ,36,FALSE)</f>
        <v>0</v>
      </c>
      <c r="AH530" s="120">
        <f t="shared" si="5984"/>
        <v>0</v>
      </c>
      <c r="AI530" s="120">
        <f>SUMIF(物资过程计算表!$B:$B,$C530,物资过程计算表!G:G)</f>
        <v>0</v>
      </c>
      <c r="AJ530" s="120">
        <f>VLOOKUP($C530,'1 预算编制表单'!$C:$BJ,39,FALSE)</f>
        <v>0</v>
      </c>
      <c r="AK530" s="120">
        <f t="shared" si="5985"/>
        <v>0</v>
      </c>
      <c r="AL530" s="120">
        <f>SUMIF(物资过程计算表!$B:$B,$C530,物资过程计算表!H:H)</f>
        <v>0</v>
      </c>
      <c r="AM530" s="120">
        <f>VLOOKUP($C530,'1 预算编制表单'!$C:$BJ,42,FALSE)</f>
        <v>0</v>
      </c>
      <c r="AN530" s="120">
        <f t="shared" si="5986"/>
        <v>-48</v>
      </c>
      <c r="AO530" s="120">
        <f>SUMIF(物资过程计算表!$B:$B,$C530,物资过程计算表!I:I)</f>
        <v>48</v>
      </c>
      <c r="AP530" s="120">
        <f>VLOOKUP($C530,'1 预算编制表单'!$C:$BJ,45,FALSE)</f>
        <v>0</v>
      </c>
      <c r="AQ530" s="120">
        <f t="shared" si="5987"/>
        <v>0</v>
      </c>
      <c r="AR530" s="120">
        <f>SUMIF(物资过程计算表!$B:$B,$C530,物资过程计算表!J:J)</f>
        <v>0</v>
      </c>
      <c r="AS530" s="120">
        <f>VLOOKUP($C530,'1 预算编制表单'!$C:$BJ,48,FALSE)</f>
        <v>0</v>
      </c>
      <c r="AT530" s="120">
        <f t="shared" si="5988"/>
        <v>0</v>
      </c>
      <c r="AU530" s="120">
        <f>SUMIF(物资过程计算表!$B:$B,$C530,物资过程计算表!K:K)</f>
        <v>0</v>
      </c>
      <c r="AV530" s="120">
        <f>VLOOKUP($C530,'1 预算编制表单'!$C:$BJ,51,FALSE)</f>
        <v>0</v>
      </c>
      <c r="AW530" s="120">
        <f t="shared" si="5989"/>
        <v>0</v>
      </c>
      <c r="AX530" s="120">
        <f>SUMIF(物资过程计算表!$B:$B,$C530,物资过程计算表!L:L)</f>
        <v>0</v>
      </c>
      <c r="AY530" s="120">
        <f>VLOOKUP($C530,'1 预算编制表单'!$C:$BJ,54,FALSE)</f>
        <v>0</v>
      </c>
      <c r="AZ530" s="120">
        <f t="shared" si="5990"/>
        <v>0</v>
      </c>
      <c r="BA530" s="120">
        <f>SUMIF(物资过程计算表!$B:$B,$C530,物资过程计算表!M:M)</f>
        <v>0</v>
      </c>
      <c r="BB530" s="120">
        <f>VLOOKUP($C530,'1 预算编制表单'!$C:$BJ,57,FALSE)</f>
        <v>0</v>
      </c>
      <c r="BC530" s="120">
        <f t="shared" si="5991"/>
        <v>0</v>
      </c>
      <c r="BD530" s="120">
        <f>SUMIF(物资过程计算表!$B:$B,$C530,物资过程计算表!N:N)</f>
        <v>0</v>
      </c>
      <c r="BE530" s="120">
        <f>VLOOKUP($C530,'1 预算编制表单'!$C:$BJ,60,FALSE)</f>
        <v>0</v>
      </c>
      <c r="BF530" s="120">
        <f t="shared" si="5992"/>
        <v>0</v>
      </c>
      <c r="BG530" s="120">
        <f>SUMIF(物资过程计算表!$B:$B,$C530,物资过程计算表!O:O)</f>
        <v>0</v>
      </c>
      <c r="BH530" s="120">
        <f>VLOOKUP($C530,'1 预算编制表单'!$C:$BJ,27,FALSE)</f>
        <v>0</v>
      </c>
      <c r="BI530" s="120">
        <f t="shared" si="5993"/>
        <v>0</v>
      </c>
      <c r="BJ530" s="120"/>
      <c r="BK530" s="120">
        <f>VLOOKUP($C530,'1 预算编制表单'!$C:$BJ,30,FALSE)</f>
        <v>0</v>
      </c>
      <c r="BL530" s="120">
        <f t="shared" si="5994"/>
        <v>0</v>
      </c>
      <c r="BM530" s="120"/>
      <c r="BN530" s="120">
        <f>VLOOKUP($C530,'1 预算编制表单'!$C:$BJ,33,FALSE)</f>
        <v>0</v>
      </c>
      <c r="BO530" s="120">
        <f t="shared" si="5995"/>
        <v>0</v>
      </c>
      <c r="BP530" s="120"/>
      <c r="BQ530" s="120">
        <f>VLOOKUP($C530,'1 预算编制表单'!$C:$BJ,36,FALSE)</f>
        <v>0</v>
      </c>
      <c r="BR530" s="120">
        <f t="shared" si="5996"/>
        <v>0</v>
      </c>
      <c r="BS530" s="120"/>
      <c r="BT530" s="120">
        <f>VLOOKUP($C530,'1 预算编制表单'!$C:$BJ,39,FALSE)</f>
        <v>0</v>
      </c>
      <c r="BU530" s="120">
        <f t="shared" si="5997"/>
        <v>0</v>
      </c>
      <c r="BV530" s="120"/>
      <c r="BW530" s="120">
        <f>VLOOKUP($C530,'1 预算编制表单'!$C:$BJ,42,FALSE)</f>
        <v>0</v>
      </c>
      <c r="BX530" s="120">
        <f t="shared" si="5998"/>
        <v>0</v>
      </c>
      <c r="BY530" s="120"/>
      <c r="BZ530" s="120">
        <f>VLOOKUP($C530,'1 预算编制表单'!$C:$BJ,45,FALSE)</f>
        <v>0</v>
      </c>
      <c r="CA530" s="120">
        <f t="shared" si="5999"/>
        <v>0</v>
      </c>
      <c r="CB530" s="120"/>
      <c r="CC530" s="120">
        <f>VLOOKUP($C530,'1 预算编制表单'!$C:$BJ,48,FALSE)</f>
        <v>0</v>
      </c>
      <c r="CD530" s="120">
        <f t="shared" si="6000"/>
        <v>0</v>
      </c>
      <c r="CE530" s="120"/>
      <c r="CF530" s="120">
        <f>VLOOKUP($C530,'1 预算编制表单'!$C:$BJ,51,FALSE)</f>
        <v>0</v>
      </c>
      <c r="CG530" s="120">
        <f t="shared" si="6001"/>
        <v>0</v>
      </c>
      <c r="CH530" s="120"/>
      <c r="CI530" s="120">
        <f>VLOOKUP($C530,'1 预算编制表单'!$C:$BJ,54,FALSE)</f>
        <v>0</v>
      </c>
      <c r="CJ530" s="120">
        <f t="shared" si="6002"/>
        <v>0</v>
      </c>
      <c r="CK530" s="120"/>
      <c r="CL530" s="120">
        <f>VLOOKUP($C530,'1 预算编制表单'!$C:$BJ,57,FALSE)</f>
        <v>0</v>
      </c>
      <c r="CM530" s="120">
        <f t="shared" si="6003"/>
        <v>0</v>
      </c>
      <c r="CN530" s="120"/>
      <c r="CO530" s="120">
        <f>VLOOKUP($C530,'1 预算编制表单'!$C:$BJ,60,FALSE)</f>
        <v>0</v>
      </c>
      <c r="CP530" s="120">
        <f t="shared" si="6004"/>
        <v>0</v>
      </c>
      <c r="CQ530" s="120"/>
    </row>
    <row r="531" ht="24" customHeight="1" outlineLevel="1" spans="1:95">
      <c r="A531" s="29"/>
      <c r="B531" s="115" t="s">
        <v>779</v>
      </c>
      <c r="C531" s="116" t="s">
        <v>2055</v>
      </c>
      <c r="D531" s="29" t="s">
        <v>2056</v>
      </c>
      <c r="E531" s="115"/>
      <c r="F531" s="115"/>
      <c r="G531" s="115"/>
      <c r="H531" s="117">
        <f t="shared" si="5979"/>
        <v>0</v>
      </c>
      <c r="I531" s="117">
        <f t="shared" si="5980"/>
        <v>-165231.44</v>
      </c>
      <c r="J531" s="117">
        <f t="shared" si="6007"/>
        <v>165231.44</v>
      </c>
      <c r="K531" s="117"/>
      <c r="L531" s="150"/>
      <c r="M531" s="150"/>
      <c r="N531" s="117"/>
      <c r="O531" s="150"/>
      <c r="P531" s="117"/>
      <c r="Q531" s="117"/>
      <c r="R531" s="117"/>
      <c r="S531" s="117"/>
      <c r="T531" s="117"/>
      <c r="U531" s="117"/>
      <c r="V531" s="117"/>
      <c r="W531" s="117"/>
      <c r="X531" s="117">
        <f>VLOOKUP($C531,'1 预算编制表单'!$C:$BJ,27,FALSE)</f>
        <v>0</v>
      </c>
      <c r="Y531" s="117">
        <f t="shared" si="6008"/>
        <v>-15961.06</v>
      </c>
      <c r="Z531" s="117">
        <f>Z532+Z533+Z534+Z535</f>
        <v>15961.06</v>
      </c>
      <c r="AA531" s="117">
        <f>VLOOKUP($C531,'1 预算编制表单'!$C:$BJ,30,FALSE)</f>
        <v>0</v>
      </c>
      <c r="AB531" s="117">
        <f t="shared" si="5982"/>
        <v>-2559.72</v>
      </c>
      <c r="AC531" s="117">
        <f>AC532+AC533+AC534+AC535</f>
        <v>2559.72</v>
      </c>
      <c r="AD531" s="117">
        <f>VLOOKUP($C531,'1 预算编制表单'!$C:$BJ,33,FALSE)</f>
        <v>0</v>
      </c>
      <c r="AE531" s="117">
        <f t="shared" si="5983"/>
        <v>-83006.84</v>
      </c>
      <c r="AF531" s="117">
        <f>AF532+AF533+AF534+AF535</f>
        <v>83006.84</v>
      </c>
      <c r="AG531" s="117">
        <f>VLOOKUP($C531,'1 预算编制表单'!$C:$BJ,36,FALSE)</f>
        <v>0</v>
      </c>
      <c r="AH531" s="117">
        <f t="shared" si="5984"/>
        <v>-6516.18</v>
      </c>
      <c r="AI531" s="117">
        <f>AI532+AI533+AI534+AI535</f>
        <v>6516.18</v>
      </c>
      <c r="AJ531" s="117">
        <f>VLOOKUP($C531,'1 预算编制表单'!$C:$BJ,39,FALSE)</f>
        <v>0</v>
      </c>
      <c r="AK531" s="117">
        <f t="shared" si="5985"/>
        <v>-33681.23</v>
      </c>
      <c r="AL531" s="117">
        <f>AL532+AL533+AL534+AL535</f>
        <v>33681.23</v>
      </c>
      <c r="AM531" s="117">
        <f>VLOOKUP($C531,'1 预算编制表单'!$C:$BJ,42,FALSE)</f>
        <v>0</v>
      </c>
      <c r="AN531" s="117">
        <f t="shared" si="5986"/>
        <v>-23506.41</v>
      </c>
      <c r="AO531" s="117">
        <f>AO532+AO533+AO534+AO535</f>
        <v>23506.41</v>
      </c>
      <c r="AP531" s="117">
        <f>VLOOKUP($C531,'1 预算编制表单'!$C:$BJ,45,FALSE)</f>
        <v>0</v>
      </c>
      <c r="AQ531" s="117">
        <f t="shared" si="5987"/>
        <v>0</v>
      </c>
      <c r="AR531" s="117">
        <f>AR532+AR533+AR534+AR535</f>
        <v>0</v>
      </c>
      <c r="AS531" s="117">
        <f>VLOOKUP($C531,'1 预算编制表单'!$C:$BJ,48,FALSE)</f>
        <v>0</v>
      </c>
      <c r="AT531" s="117">
        <f t="shared" si="5988"/>
        <v>0</v>
      </c>
      <c r="AU531" s="117">
        <f>AU532+AU533+AU534+AU535</f>
        <v>0</v>
      </c>
      <c r="AV531" s="117">
        <f>VLOOKUP($C531,'1 预算编制表单'!$C:$BJ,51,FALSE)</f>
        <v>0</v>
      </c>
      <c r="AW531" s="117">
        <f t="shared" si="5989"/>
        <v>0</v>
      </c>
      <c r="AX531" s="117">
        <f>AX532+AX533+AX534+AX535</f>
        <v>0</v>
      </c>
      <c r="AY531" s="117">
        <f>VLOOKUP($C531,'1 预算编制表单'!$C:$BJ,54,FALSE)</f>
        <v>0</v>
      </c>
      <c r="AZ531" s="117">
        <f t="shared" si="5990"/>
        <v>0</v>
      </c>
      <c r="BA531" s="117">
        <f>BA532+BA533+BA534+BA535</f>
        <v>0</v>
      </c>
      <c r="BB531" s="117">
        <f>VLOOKUP($C531,'1 预算编制表单'!$C:$BJ,57,FALSE)</f>
        <v>0</v>
      </c>
      <c r="BC531" s="117">
        <f t="shared" si="5991"/>
        <v>0</v>
      </c>
      <c r="BD531" s="117">
        <f>BD532+BD533+BD534+BD535</f>
        <v>0</v>
      </c>
      <c r="BE531" s="117">
        <f>VLOOKUP($C531,'1 预算编制表单'!$C:$BJ,60,FALSE)</f>
        <v>0</v>
      </c>
      <c r="BF531" s="117">
        <f t="shared" si="5992"/>
        <v>0</v>
      </c>
      <c r="BG531" s="117">
        <f>BG532+BG533+BG534+BG535</f>
        <v>0</v>
      </c>
      <c r="BH531" s="117">
        <f>VLOOKUP($C531,'1 预算编制表单'!$C:$BJ,27,FALSE)</f>
        <v>0</v>
      </c>
      <c r="BI531" s="117">
        <f t="shared" si="5993"/>
        <v>0</v>
      </c>
      <c r="BJ531" s="117">
        <f>BJ532+BJ533+BJ534+BJ535</f>
        <v>0</v>
      </c>
      <c r="BK531" s="117">
        <f>VLOOKUP($C531,'1 预算编制表单'!$C:$BJ,30,FALSE)</f>
        <v>0</v>
      </c>
      <c r="BL531" s="117">
        <f t="shared" si="5994"/>
        <v>0</v>
      </c>
      <c r="BM531" s="117">
        <f>BM532+BM533+BM534+BM535</f>
        <v>0</v>
      </c>
      <c r="BN531" s="117">
        <f>VLOOKUP($C531,'1 预算编制表单'!$C:$BJ,33,FALSE)</f>
        <v>0</v>
      </c>
      <c r="BO531" s="117">
        <f t="shared" si="5995"/>
        <v>0</v>
      </c>
      <c r="BP531" s="117">
        <f>BP532+BP533+BP534+BP535</f>
        <v>0</v>
      </c>
      <c r="BQ531" s="117">
        <f>VLOOKUP($C531,'1 预算编制表单'!$C:$BJ,36,FALSE)</f>
        <v>0</v>
      </c>
      <c r="BR531" s="117">
        <f t="shared" si="5996"/>
        <v>0</v>
      </c>
      <c r="BS531" s="117">
        <f>BS532+BS533+BS534+BS535</f>
        <v>0</v>
      </c>
      <c r="BT531" s="117">
        <f>VLOOKUP($C531,'1 预算编制表单'!$C:$BJ,39,FALSE)</f>
        <v>0</v>
      </c>
      <c r="BU531" s="117">
        <f t="shared" si="5997"/>
        <v>0</v>
      </c>
      <c r="BV531" s="117">
        <f>BV532+BV533+BV534+BV535</f>
        <v>0</v>
      </c>
      <c r="BW531" s="117">
        <f>VLOOKUP($C531,'1 预算编制表单'!$C:$BJ,42,FALSE)</f>
        <v>0</v>
      </c>
      <c r="BX531" s="117">
        <f t="shared" si="5998"/>
        <v>0</v>
      </c>
      <c r="BY531" s="117">
        <f>BY532+BY533+BY534+BY535</f>
        <v>0</v>
      </c>
      <c r="BZ531" s="117">
        <f>VLOOKUP($C531,'1 预算编制表单'!$C:$BJ,45,FALSE)</f>
        <v>0</v>
      </c>
      <c r="CA531" s="117">
        <f t="shared" si="5999"/>
        <v>0</v>
      </c>
      <c r="CB531" s="117">
        <f>CB532+CB533+CB534+CB535</f>
        <v>0</v>
      </c>
      <c r="CC531" s="117">
        <f>VLOOKUP($C531,'1 预算编制表单'!$C:$BJ,48,FALSE)</f>
        <v>0</v>
      </c>
      <c r="CD531" s="117">
        <f t="shared" si="6000"/>
        <v>0</v>
      </c>
      <c r="CE531" s="117">
        <f>CE532+CE533+CE534+CE535</f>
        <v>0</v>
      </c>
      <c r="CF531" s="117">
        <f>VLOOKUP($C531,'1 预算编制表单'!$C:$BJ,51,FALSE)</f>
        <v>0</v>
      </c>
      <c r="CG531" s="117">
        <f t="shared" si="6001"/>
        <v>0</v>
      </c>
      <c r="CH531" s="117">
        <f>CH532+CH533+CH534+CH535</f>
        <v>0</v>
      </c>
      <c r="CI531" s="117">
        <f>VLOOKUP($C531,'1 预算编制表单'!$C:$BJ,54,FALSE)</f>
        <v>0</v>
      </c>
      <c r="CJ531" s="117">
        <f t="shared" si="6002"/>
        <v>0</v>
      </c>
      <c r="CK531" s="117">
        <f>CK532+CK533+CK534+CK535</f>
        <v>0</v>
      </c>
      <c r="CL531" s="117">
        <f>VLOOKUP($C531,'1 预算编制表单'!$C:$BJ,57,FALSE)</f>
        <v>0</v>
      </c>
      <c r="CM531" s="117">
        <f t="shared" si="6003"/>
        <v>0</v>
      </c>
      <c r="CN531" s="117">
        <f>CN532+CN533+CN534+CN535</f>
        <v>0</v>
      </c>
      <c r="CO531" s="117">
        <f>VLOOKUP($C531,'1 预算编制表单'!$C:$BJ,60,FALSE)</f>
        <v>0</v>
      </c>
      <c r="CP531" s="117">
        <f t="shared" si="6004"/>
        <v>0</v>
      </c>
      <c r="CQ531" s="117">
        <f>CQ532+CQ533+CQ534+CQ535</f>
        <v>0</v>
      </c>
    </row>
    <row r="532" ht="24" customHeight="1" outlineLevel="2" spans="1:95">
      <c r="A532" s="48"/>
      <c r="B532" s="118" t="s">
        <v>779</v>
      </c>
      <c r="C532" s="119" t="s">
        <v>2057</v>
      </c>
      <c r="D532" s="48" t="s">
        <v>2058</v>
      </c>
      <c r="E532" s="118"/>
      <c r="F532" s="118"/>
      <c r="G532" s="118"/>
      <c r="H532" s="120">
        <f t="shared" si="5979"/>
        <v>0</v>
      </c>
      <c r="I532" s="120">
        <f t="shared" si="5980"/>
        <v>-7444</v>
      </c>
      <c r="J532" s="120">
        <f t="shared" si="6007"/>
        <v>7444</v>
      </c>
      <c r="K532" s="120"/>
      <c r="L532" s="151"/>
      <c r="M532" s="151"/>
      <c r="N532" s="120"/>
      <c r="O532" s="151"/>
      <c r="P532" s="120"/>
      <c r="Q532" s="120"/>
      <c r="R532" s="120"/>
      <c r="S532" s="120"/>
      <c r="T532" s="120"/>
      <c r="U532" s="120"/>
      <c r="V532" s="120"/>
      <c r="W532" s="120"/>
      <c r="X532" s="120">
        <f>VLOOKUP($C532,'1 预算编制表单'!$C:$BJ,27,FALSE)</f>
        <v>0</v>
      </c>
      <c r="Y532" s="120">
        <f t="shared" ref="Y532:Y535" si="6009">X532-Z532</f>
        <v>0</v>
      </c>
      <c r="Z532" s="120">
        <f>SUMIF(物资过程计算表!$B:$B,$C532,物资过程计算表!$D:$D)</f>
        <v>0</v>
      </c>
      <c r="AA532" s="120">
        <f>VLOOKUP($C532,'1 预算编制表单'!$C:$BJ,30,FALSE)</f>
        <v>0</v>
      </c>
      <c r="AB532" s="120">
        <f t="shared" si="5982"/>
        <v>0</v>
      </c>
      <c r="AC532" s="120">
        <f>SUMIF(物资过程计算表!$B:$B,$C532,物资过程计算表!E:E)</f>
        <v>0</v>
      </c>
      <c r="AD532" s="120">
        <f>VLOOKUP($C532,'1 预算编制表单'!$C:$BJ,33,FALSE)</f>
        <v>0</v>
      </c>
      <c r="AE532" s="120">
        <f t="shared" si="5983"/>
        <v>-7300</v>
      </c>
      <c r="AF532" s="120">
        <f>SUMIF(物资过程计算表!$B:$B,$C532,物资过程计算表!F:F)</f>
        <v>7300</v>
      </c>
      <c r="AG532" s="120">
        <f>VLOOKUP($C532,'1 预算编制表单'!$C:$BJ,36,FALSE)</f>
        <v>0</v>
      </c>
      <c r="AH532" s="120">
        <f t="shared" si="5984"/>
        <v>0</v>
      </c>
      <c r="AI532" s="120">
        <f>SUMIF(物资过程计算表!$B:$B,$C532,物资过程计算表!G:G)</f>
        <v>0</v>
      </c>
      <c r="AJ532" s="120">
        <f>VLOOKUP($C532,'1 预算编制表单'!$C:$BJ,39,FALSE)</f>
        <v>0</v>
      </c>
      <c r="AK532" s="120">
        <f t="shared" si="5985"/>
        <v>-144</v>
      </c>
      <c r="AL532" s="120">
        <f>SUMIF(物资过程计算表!$B:$B,$C532,物资过程计算表!H:H)</f>
        <v>144</v>
      </c>
      <c r="AM532" s="120">
        <f>VLOOKUP($C532,'1 预算编制表单'!$C:$BJ,42,FALSE)</f>
        <v>0</v>
      </c>
      <c r="AN532" s="120">
        <f t="shared" si="5986"/>
        <v>0</v>
      </c>
      <c r="AO532" s="120">
        <f>SUMIF(物资过程计算表!$B:$B,$C532,物资过程计算表!I:I)</f>
        <v>0</v>
      </c>
      <c r="AP532" s="120">
        <f>VLOOKUP($C532,'1 预算编制表单'!$C:$BJ,45,FALSE)</f>
        <v>0</v>
      </c>
      <c r="AQ532" s="120">
        <f t="shared" si="5987"/>
        <v>0</v>
      </c>
      <c r="AR532" s="120">
        <f>SUMIF(物资过程计算表!$B:$B,$C532,物资过程计算表!J:J)</f>
        <v>0</v>
      </c>
      <c r="AS532" s="120">
        <f>VLOOKUP($C532,'1 预算编制表单'!$C:$BJ,48,FALSE)</f>
        <v>0</v>
      </c>
      <c r="AT532" s="120">
        <f t="shared" si="5988"/>
        <v>0</v>
      </c>
      <c r="AU532" s="120">
        <f>SUMIF(物资过程计算表!$B:$B,$C532,物资过程计算表!K:K)</f>
        <v>0</v>
      </c>
      <c r="AV532" s="120">
        <f>VLOOKUP($C532,'1 预算编制表单'!$C:$BJ,51,FALSE)</f>
        <v>0</v>
      </c>
      <c r="AW532" s="120">
        <f t="shared" si="5989"/>
        <v>0</v>
      </c>
      <c r="AX532" s="120">
        <f>SUMIF(物资过程计算表!$B:$B,$C532,物资过程计算表!L:L)</f>
        <v>0</v>
      </c>
      <c r="AY532" s="120">
        <f>VLOOKUP($C532,'1 预算编制表单'!$C:$BJ,54,FALSE)</f>
        <v>0</v>
      </c>
      <c r="AZ532" s="120">
        <f t="shared" si="5990"/>
        <v>0</v>
      </c>
      <c r="BA532" s="120">
        <f>SUMIF(物资过程计算表!$B:$B,$C532,物资过程计算表!M:M)</f>
        <v>0</v>
      </c>
      <c r="BB532" s="120">
        <f>VLOOKUP($C532,'1 预算编制表单'!$C:$BJ,57,FALSE)</f>
        <v>0</v>
      </c>
      <c r="BC532" s="120">
        <f t="shared" si="5991"/>
        <v>0</v>
      </c>
      <c r="BD532" s="120">
        <f>SUMIF(物资过程计算表!$B:$B,$C532,物资过程计算表!N:N)</f>
        <v>0</v>
      </c>
      <c r="BE532" s="120">
        <f>VLOOKUP($C532,'1 预算编制表单'!$C:$BJ,60,FALSE)</f>
        <v>0</v>
      </c>
      <c r="BF532" s="120">
        <f t="shared" si="5992"/>
        <v>0</v>
      </c>
      <c r="BG532" s="120">
        <f>SUMIF(物资过程计算表!$B:$B,$C532,物资过程计算表!O:O)</f>
        <v>0</v>
      </c>
      <c r="BH532" s="120">
        <f>VLOOKUP($C532,'1 预算编制表单'!$C:$BJ,27,FALSE)</f>
        <v>0</v>
      </c>
      <c r="BI532" s="120">
        <f t="shared" si="5993"/>
        <v>0</v>
      </c>
      <c r="BJ532" s="120"/>
      <c r="BK532" s="120">
        <f>VLOOKUP($C532,'1 预算编制表单'!$C:$BJ,30,FALSE)</f>
        <v>0</v>
      </c>
      <c r="BL532" s="120">
        <f t="shared" si="5994"/>
        <v>0</v>
      </c>
      <c r="BM532" s="120"/>
      <c r="BN532" s="120">
        <f>VLOOKUP($C532,'1 预算编制表单'!$C:$BJ,33,FALSE)</f>
        <v>0</v>
      </c>
      <c r="BO532" s="120">
        <f t="shared" si="5995"/>
        <v>0</v>
      </c>
      <c r="BP532" s="120"/>
      <c r="BQ532" s="120">
        <f>VLOOKUP($C532,'1 预算编制表单'!$C:$BJ,36,FALSE)</f>
        <v>0</v>
      </c>
      <c r="BR532" s="120">
        <f t="shared" si="5996"/>
        <v>0</v>
      </c>
      <c r="BS532" s="120"/>
      <c r="BT532" s="120">
        <f>VLOOKUP($C532,'1 预算编制表单'!$C:$BJ,39,FALSE)</f>
        <v>0</v>
      </c>
      <c r="BU532" s="120">
        <f t="shared" si="5997"/>
        <v>0</v>
      </c>
      <c r="BV532" s="120"/>
      <c r="BW532" s="120">
        <f>VLOOKUP($C532,'1 预算编制表单'!$C:$BJ,42,FALSE)</f>
        <v>0</v>
      </c>
      <c r="BX532" s="120">
        <f t="shared" si="5998"/>
        <v>0</v>
      </c>
      <c r="BY532" s="120"/>
      <c r="BZ532" s="120">
        <f>VLOOKUP($C532,'1 预算编制表单'!$C:$BJ,45,FALSE)</f>
        <v>0</v>
      </c>
      <c r="CA532" s="120">
        <f t="shared" si="5999"/>
        <v>0</v>
      </c>
      <c r="CB532" s="120"/>
      <c r="CC532" s="120">
        <f>VLOOKUP($C532,'1 预算编制表单'!$C:$BJ,48,FALSE)</f>
        <v>0</v>
      </c>
      <c r="CD532" s="120">
        <f t="shared" si="6000"/>
        <v>0</v>
      </c>
      <c r="CE532" s="120"/>
      <c r="CF532" s="120">
        <f>VLOOKUP($C532,'1 预算编制表单'!$C:$BJ,51,FALSE)</f>
        <v>0</v>
      </c>
      <c r="CG532" s="120">
        <f t="shared" si="6001"/>
        <v>0</v>
      </c>
      <c r="CH532" s="120"/>
      <c r="CI532" s="120">
        <f>VLOOKUP($C532,'1 预算编制表单'!$C:$BJ,54,FALSE)</f>
        <v>0</v>
      </c>
      <c r="CJ532" s="120">
        <f t="shared" si="6002"/>
        <v>0</v>
      </c>
      <c r="CK532" s="120"/>
      <c r="CL532" s="120">
        <f>VLOOKUP($C532,'1 预算编制表单'!$C:$BJ,57,FALSE)</f>
        <v>0</v>
      </c>
      <c r="CM532" s="120">
        <f t="shared" si="6003"/>
        <v>0</v>
      </c>
      <c r="CN532" s="120"/>
      <c r="CO532" s="120">
        <f>VLOOKUP($C532,'1 预算编制表单'!$C:$BJ,60,FALSE)</f>
        <v>0</v>
      </c>
      <c r="CP532" s="120">
        <f t="shared" si="6004"/>
        <v>0</v>
      </c>
      <c r="CQ532" s="120"/>
    </row>
    <row r="533" ht="24" customHeight="1" outlineLevel="2" spans="1:95">
      <c r="A533" s="48"/>
      <c r="B533" s="118" t="s">
        <v>779</v>
      </c>
      <c r="C533" s="119" t="s">
        <v>2080</v>
      </c>
      <c r="D533" s="48" t="s">
        <v>2081</v>
      </c>
      <c r="E533" s="118"/>
      <c r="F533" s="118"/>
      <c r="G533" s="118"/>
      <c r="H533" s="120">
        <f t="shared" si="5979"/>
        <v>0</v>
      </c>
      <c r="I533" s="120">
        <f t="shared" si="5980"/>
        <v>-4471.3</v>
      </c>
      <c r="J533" s="120">
        <f t="shared" si="6007"/>
        <v>4471.3</v>
      </c>
      <c r="K533" s="120"/>
      <c r="L533" s="151"/>
      <c r="M533" s="151"/>
      <c r="N533" s="120"/>
      <c r="O533" s="151"/>
      <c r="P533" s="120"/>
      <c r="Q533" s="120"/>
      <c r="R533" s="120"/>
      <c r="S533" s="120"/>
      <c r="T533" s="120"/>
      <c r="U533" s="120"/>
      <c r="V533" s="120"/>
      <c r="W533" s="120"/>
      <c r="X533" s="120">
        <f>VLOOKUP($C533,'1 预算编制表单'!$C:$BJ,27,FALSE)</f>
        <v>0</v>
      </c>
      <c r="Y533" s="120">
        <f t="shared" si="6009"/>
        <v>-2603.02</v>
      </c>
      <c r="Z533" s="120">
        <f>SUMIF(物资过程计算表!$B:$B,$C533,物资过程计算表!$D:$D)</f>
        <v>2603.02</v>
      </c>
      <c r="AA533" s="120">
        <f>VLOOKUP($C533,'1 预算编制表单'!$C:$BJ,30,FALSE)</f>
        <v>0</v>
      </c>
      <c r="AB533" s="120">
        <f t="shared" si="5982"/>
        <v>0</v>
      </c>
      <c r="AC533" s="120">
        <f>SUMIF(物资过程计算表!$B:$B,$C533,物资过程计算表!E:E)</f>
        <v>0</v>
      </c>
      <c r="AD533" s="120">
        <f>VLOOKUP($C533,'1 预算编制表单'!$C:$BJ,33,FALSE)</f>
        <v>0</v>
      </c>
      <c r="AE533" s="120">
        <f t="shared" si="5983"/>
        <v>-1254.5</v>
      </c>
      <c r="AF533" s="120">
        <f>SUMIF(物资过程计算表!$B:$B,$C533,物资过程计算表!F:F)</f>
        <v>1254.5</v>
      </c>
      <c r="AG533" s="120">
        <f>VLOOKUP($C533,'1 预算编制表单'!$C:$BJ,36,FALSE)</f>
        <v>0</v>
      </c>
      <c r="AH533" s="120">
        <f t="shared" si="5984"/>
        <v>-12.56</v>
      </c>
      <c r="AI533" s="120">
        <f>SUMIF(物资过程计算表!$B:$B,$C533,物资过程计算表!G:G)</f>
        <v>12.56</v>
      </c>
      <c r="AJ533" s="120">
        <f>VLOOKUP($C533,'1 预算编制表单'!$C:$BJ,39,FALSE)</f>
        <v>0</v>
      </c>
      <c r="AK533" s="120">
        <f t="shared" si="5985"/>
        <v>-601.22</v>
      </c>
      <c r="AL533" s="120">
        <f>SUMIF(物资过程计算表!$B:$B,$C533,物资过程计算表!H:H)</f>
        <v>601.22</v>
      </c>
      <c r="AM533" s="120">
        <f>VLOOKUP($C533,'1 预算编制表单'!$C:$BJ,42,FALSE)</f>
        <v>0</v>
      </c>
      <c r="AN533" s="120">
        <f t="shared" si="5986"/>
        <v>0</v>
      </c>
      <c r="AO533" s="120">
        <f>SUMIF(物资过程计算表!$B:$B,$C533,物资过程计算表!I:I)</f>
        <v>0</v>
      </c>
      <c r="AP533" s="120">
        <f>VLOOKUP($C533,'1 预算编制表单'!$C:$BJ,45,FALSE)</f>
        <v>0</v>
      </c>
      <c r="AQ533" s="120">
        <f t="shared" si="5987"/>
        <v>0</v>
      </c>
      <c r="AR533" s="120">
        <f>SUMIF(物资过程计算表!$B:$B,$C533,物资过程计算表!J:J)</f>
        <v>0</v>
      </c>
      <c r="AS533" s="120">
        <f>VLOOKUP($C533,'1 预算编制表单'!$C:$BJ,48,FALSE)</f>
        <v>0</v>
      </c>
      <c r="AT533" s="120">
        <f t="shared" si="5988"/>
        <v>0</v>
      </c>
      <c r="AU533" s="120">
        <f>SUMIF(物资过程计算表!$B:$B,$C533,物资过程计算表!K:K)</f>
        <v>0</v>
      </c>
      <c r="AV533" s="120">
        <f>VLOOKUP($C533,'1 预算编制表单'!$C:$BJ,51,FALSE)</f>
        <v>0</v>
      </c>
      <c r="AW533" s="120">
        <f t="shared" si="5989"/>
        <v>0</v>
      </c>
      <c r="AX533" s="120">
        <f>SUMIF(物资过程计算表!$B:$B,$C533,物资过程计算表!L:L)</f>
        <v>0</v>
      </c>
      <c r="AY533" s="120">
        <f>VLOOKUP($C533,'1 预算编制表单'!$C:$BJ,54,FALSE)</f>
        <v>0</v>
      </c>
      <c r="AZ533" s="120">
        <f t="shared" si="5990"/>
        <v>0</v>
      </c>
      <c r="BA533" s="120">
        <f>SUMIF(物资过程计算表!$B:$B,$C533,物资过程计算表!M:M)</f>
        <v>0</v>
      </c>
      <c r="BB533" s="120">
        <f>VLOOKUP($C533,'1 预算编制表单'!$C:$BJ,57,FALSE)</f>
        <v>0</v>
      </c>
      <c r="BC533" s="120">
        <f t="shared" si="5991"/>
        <v>0</v>
      </c>
      <c r="BD533" s="120">
        <f>SUMIF(物资过程计算表!$B:$B,$C533,物资过程计算表!N:N)</f>
        <v>0</v>
      </c>
      <c r="BE533" s="120">
        <f>VLOOKUP($C533,'1 预算编制表单'!$C:$BJ,60,FALSE)</f>
        <v>0</v>
      </c>
      <c r="BF533" s="120">
        <f t="shared" si="5992"/>
        <v>0</v>
      </c>
      <c r="BG533" s="120">
        <f>SUMIF(物资过程计算表!$B:$B,$C533,物资过程计算表!O:O)</f>
        <v>0</v>
      </c>
      <c r="BH533" s="120">
        <f>VLOOKUP($C533,'1 预算编制表单'!$C:$BJ,27,FALSE)</f>
        <v>0</v>
      </c>
      <c r="BI533" s="120">
        <f t="shared" si="5993"/>
        <v>0</v>
      </c>
      <c r="BJ533" s="120"/>
      <c r="BK533" s="120">
        <f>VLOOKUP($C533,'1 预算编制表单'!$C:$BJ,30,FALSE)</f>
        <v>0</v>
      </c>
      <c r="BL533" s="120">
        <f t="shared" si="5994"/>
        <v>0</v>
      </c>
      <c r="BM533" s="120"/>
      <c r="BN533" s="120">
        <f>VLOOKUP($C533,'1 预算编制表单'!$C:$BJ,33,FALSE)</f>
        <v>0</v>
      </c>
      <c r="BO533" s="120">
        <f t="shared" si="5995"/>
        <v>0</v>
      </c>
      <c r="BP533" s="120"/>
      <c r="BQ533" s="120">
        <f>VLOOKUP($C533,'1 预算编制表单'!$C:$BJ,36,FALSE)</f>
        <v>0</v>
      </c>
      <c r="BR533" s="120">
        <f t="shared" si="5996"/>
        <v>0</v>
      </c>
      <c r="BS533" s="120"/>
      <c r="BT533" s="120">
        <f>VLOOKUP($C533,'1 预算编制表单'!$C:$BJ,39,FALSE)</f>
        <v>0</v>
      </c>
      <c r="BU533" s="120">
        <f t="shared" si="5997"/>
        <v>0</v>
      </c>
      <c r="BV533" s="120"/>
      <c r="BW533" s="120">
        <f>VLOOKUP($C533,'1 预算编制表单'!$C:$BJ,42,FALSE)</f>
        <v>0</v>
      </c>
      <c r="BX533" s="120">
        <f t="shared" si="5998"/>
        <v>0</v>
      </c>
      <c r="BY533" s="120"/>
      <c r="BZ533" s="120">
        <f>VLOOKUP($C533,'1 预算编制表单'!$C:$BJ,45,FALSE)</f>
        <v>0</v>
      </c>
      <c r="CA533" s="120">
        <f t="shared" si="5999"/>
        <v>0</v>
      </c>
      <c r="CB533" s="120"/>
      <c r="CC533" s="120">
        <f>VLOOKUP($C533,'1 预算编制表单'!$C:$BJ,48,FALSE)</f>
        <v>0</v>
      </c>
      <c r="CD533" s="120">
        <f t="shared" si="6000"/>
        <v>0</v>
      </c>
      <c r="CE533" s="120"/>
      <c r="CF533" s="120">
        <f>VLOOKUP($C533,'1 预算编制表单'!$C:$BJ,51,FALSE)</f>
        <v>0</v>
      </c>
      <c r="CG533" s="120">
        <f t="shared" si="6001"/>
        <v>0</v>
      </c>
      <c r="CH533" s="120"/>
      <c r="CI533" s="120">
        <f>VLOOKUP($C533,'1 预算编制表单'!$C:$BJ,54,FALSE)</f>
        <v>0</v>
      </c>
      <c r="CJ533" s="120">
        <f t="shared" si="6002"/>
        <v>0</v>
      </c>
      <c r="CK533" s="120"/>
      <c r="CL533" s="120">
        <f>VLOOKUP($C533,'1 预算编制表单'!$C:$BJ,57,FALSE)</f>
        <v>0</v>
      </c>
      <c r="CM533" s="120">
        <f t="shared" si="6003"/>
        <v>0</v>
      </c>
      <c r="CN533" s="120"/>
      <c r="CO533" s="120">
        <f>VLOOKUP($C533,'1 预算编制表单'!$C:$BJ,60,FALSE)</f>
        <v>0</v>
      </c>
      <c r="CP533" s="120">
        <f t="shared" si="6004"/>
        <v>0</v>
      </c>
      <c r="CQ533" s="120"/>
    </row>
    <row r="534" ht="24" customHeight="1" outlineLevel="2" spans="1:95">
      <c r="A534" s="48"/>
      <c r="B534" s="118" t="s">
        <v>779</v>
      </c>
      <c r="C534" s="119" t="s">
        <v>2120</v>
      </c>
      <c r="D534" s="48" t="s">
        <v>2121</v>
      </c>
      <c r="E534" s="118"/>
      <c r="F534" s="118"/>
      <c r="G534" s="118"/>
      <c r="H534" s="120">
        <f t="shared" si="5979"/>
        <v>0</v>
      </c>
      <c r="I534" s="120">
        <f t="shared" si="5980"/>
        <v>-153316.14</v>
      </c>
      <c r="J534" s="120">
        <f t="shared" si="6007"/>
        <v>153316.14</v>
      </c>
      <c r="K534" s="120"/>
      <c r="L534" s="151"/>
      <c r="M534" s="151"/>
      <c r="N534" s="120"/>
      <c r="O534" s="151"/>
      <c r="P534" s="120"/>
      <c r="Q534" s="120"/>
      <c r="R534" s="120"/>
      <c r="S534" s="120"/>
      <c r="T534" s="120"/>
      <c r="U534" s="120"/>
      <c r="V534" s="120"/>
      <c r="W534" s="120"/>
      <c r="X534" s="120">
        <f>VLOOKUP($C534,'1 预算编制表单'!$C:$BJ,27,FALSE)</f>
        <v>0</v>
      </c>
      <c r="Y534" s="120">
        <f t="shared" si="6009"/>
        <v>-13358.04</v>
      </c>
      <c r="Z534" s="120">
        <f>SUMIF(物资过程计算表!$B:$B,$C534,物资过程计算表!$D:$D)</f>
        <v>13358.04</v>
      </c>
      <c r="AA534" s="120">
        <f>VLOOKUP($C534,'1 预算编制表单'!$C:$BJ,30,FALSE)</f>
        <v>0</v>
      </c>
      <c r="AB534" s="120">
        <f t="shared" si="5982"/>
        <v>-2559.72</v>
      </c>
      <c r="AC534" s="120">
        <f>SUMIF(物资过程计算表!$B:$B,$C534,物资过程计算表!E:E)</f>
        <v>2559.72</v>
      </c>
      <c r="AD534" s="120">
        <f>VLOOKUP($C534,'1 预算编制表单'!$C:$BJ,33,FALSE)</f>
        <v>0</v>
      </c>
      <c r="AE534" s="120">
        <f t="shared" si="5983"/>
        <v>-74452.34</v>
      </c>
      <c r="AF534" s="120">
        <f>SUMIF(物资过程计算表!$B:$B,$C534,物资过程计算表!F:F)</f>
        <v>74452.34</v>
      </c>
      <c r="AG534" s="120">
        <f>VLOOKUP($C534,'1 预算编制表单'!$C:$BJ,36,FALSE)</f>
        <v>0</v>
      </c>
      <c r="AH534" s="120">
        <f t="shared" si="5984"/>
        <v>-6503.62</v>
      </c>
      <c r="AI534" s="120">
        <f>SUMIF(物资过程计算表!$B:$B,$C534,物资过程计算表!G:G)</f>
        <v>6503.62</v>
      </c>
      <c r="AJ534" s="120">
        <f>VLOOKUP($C534,'1 预算编制表单'!$C:$BJ,39,FALSE)</f>
        <v>0</v>
      </c>
      <c r="AK534" s="120">
        <f t="shared" si="5985"/>
        <v>-32936.01</v>
      </c>
      <c r="AL534" s="120">
        <f>SUMIF(物资过程计算表!$B:$B,$C534,物资过程计算表!H:H)</f>
        <v>32936.01</v>
      </c>
      <c r="AM534" s="120">
        <f>VLOOKUP($C534,'1 预算编制表单'!$C:$BJ,42,FALSE)</f>
        <v>0</v>
      </c>
      <c r="AN534" s="120">
        <f t="shared" si="5986"/>
        <v>-23506.41</v>
      </c>
      <c r="AO534" s="120">
        <f>SUMIF(物资过程计算表!$B:$B,$C534,物资过程计算表!I:I)</f>
        <v>23506.41</v>
      </c>
      <c r="AP534" s="120">
        <f>VLOOKUP($C534,'1 预算编制表单'!$C:$BJ,45,FALSE)</f>
        <v>0</v>
      </c>
      <c r="AQ534" s="120">
        <f t="shared" si="5987"/>
        <v>0</v>
      </c>
      <c r="AR534" s="120">
        <f>SUMIF(物资过程计算表!$B:$B,$C534,物资过程计算表!J:J)</f>
        <v>0</v>
      </c>
      <c r="AS534" s="120">
        <f>VLOOKUP($C534,'1 预算编制表单'!$C:$BJ,48,FALSE)</f>
        <v>0</v>
      </c>
      <c r="AT534" s="120">
        <f t="shared" si="5988"/>
        <v>0</v>
      </c>
      <c r="AU534" s="120">
        <f>SUMIF(物资过程计算表!$B:$B,$C534,物资过程计算表!K:K)</f>
        <v>0</v>
      </c>
      <c r="AV534" s="120">
        <f>VLOOKUP($C534,'1 预算编制表单'!$C:$BJ,51,FALSE)</f>
        <v>0</v>
      </c>
      <c r="AW534" s="120">
        <f t="shared" si="5989"/>
        <v>0</v>
      </c>
      <c r="AX534" s="120">
        <f>SUMIF(物资过程计算表!$B:$B,$C534,物资过程计算表!L:L)</f>
        <v>0</v>
      </c>
      <c r="AY534" s="120">
        <f>VLOOKUP($C534,'1 预算编制表单'!$C:$BJ,54,FALSE)</f>
        <v>0</v>
      </c>
      <c r="AZ534" s="120">
        <f t="shared" si="5990"/>
        <v>0</v>
      </c>
      <c r="BA534" s="120">
        <f>SUMIF(物资过程计算表!$B:$B,$C534,物资过程计算表!M:M)</f>
        <v>0</v>
      </c>
      <c r="BB534" s="120">
        <f>VLOOKUP($C534,'1 预算编制表单'!$C:$BJ,57,FALSE)</f>
        <v>0</v>
      </c>
      <c r="BC534" s="120">
        <f t="shared" si="5991"/>
        <v>0</v>
      </c>
      <c r="BD534" s="120">
        <f>SUMIF(物资过程计算表!$B:$B,$C534,物资过程计算表!N:N)</f>
        <v>0</v>
      </c>
      <c r="BE534" s="120">
        <f>VLOOKUP($C534,'1 预算编制表单'!$C:$BJ,60,FALSE)</f>
        <v>0</v>
      </c>
      <c r="BF534" s="120">
        <f t="shared" si="5992"/>
        <v>0</v>
      </c>
      <c r="BG534" s="120">
        <f>SUMIF(物资过程计算表!$B:$B,$C534,物资过程计算表!O:O)</f>
        <v>0</v>
      </c>
      <c r="BH534" s="120">
        <f>VLOOKUP($C534,'1 预算编制表单'!$C:$BJ,27,FALSE)</f>
        <v>0</v>
      </c>
      <c r="BI534" s="120">
        <f t="shared" si="5993"/>
        <v>0</v>
      </c>
      <c r="BJ534" s="120"/>
      <c r="BK534" s="120">
        <f>VLOOKUP($C534,'1 预算编制表单'!$C:$BJ,30,FALSE)</f>
        <v>0</v>
      </c>
      <c r="BL534" s="120">
        <f t="shared" si="5994"/>
        <v>0</v>
      </c>
      <c r="BM534" s="120"/>
      <c r="BN534" s="120">
        <f>VLOOKUP($C534,'1 预算编制表单'!$C:$BJ,33,FALSE)</f>
        <v>0</v>
      </c>
      <c r="BO534" s="120">
        <f t="shared" si="5995"/>
        <v>0</v>
      </c>
      <c r="BP534" s="120"/>
      <c r="BQ534" s="120">
        <f>VLOOKUP($C534,'1 预算编制表单'!$C:$BJ,36,FALSE)</f>
        <v>0</v>
      </c>
      <c r="BR534" s="120">
        <f t="shared" si="5996"/>
        <v>0</v>
      </c>
      <c r="BS534" s="120"/>
      <c r="BT534" s="120">
        <f>VLOOKUP($C534,'1 预算编制表单'!$C:$BJ,39,FALSE)</f>
        <v>0</v>
      </c>
      <c r="BU534" s="120">
        <f t="shared" si="5997"/>
        <v>0</v>
      </c>
      <c r="BV534" s="120"/>
      <c r="BW534" s="120">
        <f>VLOOKUP($C534,'1 预算编制表单'!$C:$BJ,42,FALSE)</f>
        <v>0</v>
      </c>
      <c r="BX534" s="120">
        <f t="shared" si="5998"/>
        <v>0</v>
      </c>
      <c r="BY534" s="120"/>
      <c r="BZ534" s="120">
        <f>VLOOKUP($C534,'1 预算编制表单'!$C:$BJ,45,FALSE)</f>
        <v>0</v>
      </c>
      <c r="CA534" s="120">
        <f t="shared" si="5999"/>
        <v>0</v>
      </c>
      <c r="CB534" s="120"/>
      <c r="CC534" s="120">
        <f>VLOOKUP($C534,'1 预算编制表单'!$C:$BJ,48,FALSE)</f>
        <v>0</v>
      </c>
      <c r="CD534" s="120">
        <f t="shared" si="6000"/>
        <v>0</v>
      </c>
      <c r="CE534" s="120"/>
      <c r="CF534" s="120">
        <f>VLOOKUP($C534,'1 预算编制表单'!$C:$BJ,51,FALSE)</f>
        <v>0</v>
      </c>
      <c r="CG534" s="120">
        <f t="shared" si="6001"/>
        <v>0</v>
      </c>
      <c r="CH534" s="120"/>
      <c r="CI534" s="120">
        <f>VLOOKUP($C534,'1 预算编制表单'!$C:$BJ,54,FALSE)</f>
        <v>0</v>
      </c>
      <c r="CJ534" s="120">
        <f t="shared" si="6002"/>
        <v>0</v>
      </c>
      <c r="CK534" s="120"/>
      <c r="CL534" s="120">
        <f>VLOOKUP($C534,'1 预算编制表单'!$C:$BJ,57,FALSE)</f>
        <v>0</v>
      </c>
      <c r="CM534" s="120">
        <f t="shared" si="6003"/>
        <v>0</v>
      </c>
      <c r="CN534" s="120"/>
      <c r="CO534" s="120">
        <f>VLOOKUP($C534,'1 预算编制表单'!$C:$BJ,60,FALSE)</f>
        <v>0</v>
      </c>
      <c r="CP534" s="120">
        <f t="shared" si="6004"/>
        <v>0</v>
      </c>
      <c r="CQ534" s="120"/>
    </row>
    <row r="535" ht="24" customHeight="1" outlineLevel="2" spans="1:95">
      <c r="A535" s="48"/>
      <c r="B535" s="118" t="s">
        <v>779</v>
      </c>
      <c r="C535" s="119" t="s">
        <v>2144</v>
      </c>
      <c r="D535" s="48" t="s">
        <v>2145</v>
      </c>
      <c r="E535" s="118"/>
      <c r="F535" s="118" t="s">
        <v>2124</v>
      </c>
      <c r="G535" s="118" t="s">
        <v>1836</v>
      </c>
      <c r="H535" s="120">
        <f t="shared" si="5979"/>
        <v>0</v>
      </c>
      <c r="I535" s="120">
        <f t="shared" si="5980"/>
        <v>0</v>
      </c>
      <c r="J535" s="120">
        <f t="shared" si="6007"/>
        <v>0</v>
      </c>
      <c r="K535" s="120"/>
      <c r="L535" s="151"/>
      <c r="M535" s="151"/>
      <c r="N535" s="120"/>
      <c r="O535" s="151"/>
      <c r="P535" s="120"/>
      <c r="Q535" s="120"/>
      <c r="R535" s="120"/>
      <c r="S535" s="120"/>
      <c r="T535" s="120"/>
      <c r="U535" s="120"/>
      <c r="V535" s="120"/>
      <c r="W535" s="120"/>
      <c r="X535" s="120">
        <f>VLOOKUP($C535,'1 预算编制表单'!$C:$BJ,27,FALSE)</f>
        <v>0</v>
      </c>
      <c r="Y535" s="120">
        <f t="shared" si="6009"/>
        <v>0</v>
      </c>
      <c r="Z535" s="120">
        <f>SUMIF(物资过程计算表!$B:$B,$C535,物资过程计算表!$D:$D)</f>
        <v>0</v>
      </c>
      <c r="AA535" s="120">
        <f>VLOOKUP($C535,'1 预算编制表单'!$C:$BJ,30,FALSE)</f>
        <v>0</v>
      </c>
      <c r="AB535" s="120">
        <f t="shared" si="5982"/>
        <v>0</v>
      </c>
      <c r="AC535" s="120">
        <f>SUMIF(物资过程计算表!$B:$B,$C535,物资过程计算表!E:E)</f>
        <v>0</v>
      </c>
      <c r="AD535" s="120">
        <f>VLOOKUP($C535,'1 预算编制表单'!$C:$BJ,33,FALSE)</f>
        <v>0</v>
      </c>
      <c r="AE535" s="120">
        <f t="shared" si="5983"/>
        <v>0</v>
      </c>
      <c r="AF535" s="120">
        <f>SUMIF(物资过程计算表!$B:$B,$C535,物资过程计算表!F:F)</f>
        <v>0</v>
      </c>
      <c r="AG535" s="120">
        <f>VLOOKUP($C535,'1 预算编制表单'!$C:$BJ,36,FALSE)</f>
        <v>0</v>
      </c>
      <c r="AH535" s="120">
        <f t="shared" si="5984"/>
        <v>0</v>
      </c>
      <c r="AI535" s="120">
        <f>SUMIF(物资过程计算表!$B:$B,$C535,物资过程计算表!G:G)</f>
        <v>0</v>
      </c>
      <c r="AJ535" s="120">
        <f>VLOOKUP($C535,'1 预算编制表单'!$C:$BJ,39,FALSE)</f>
        <v>0</v>
      </c>
      <c r="AK535" s="120">
        <f t="shared" si="5985"/>
        <v>0</v>
      </c>
      <c r="AL535" s="120">
        <f>SUMIF(物资过程计算表!$B:$B,$C535,物资过程计算表!H:H)</f>
        <v>0</v>
      </c>
      <c r="AM535" s="120">
        <f>VLOOKUP($C535,'1 预算编制表单'!$C:$BJ,42,FALSE)</f>
        <v>0</v>
      </c>
      <c r="AN535" s="120">
        <f t="shared" si="5986"/>
        <v>0</v>
      </c>
      <c r="AO535" s="120">
        <f>SUMIF(物资过程计算表!$B:$B,$C535,物资过程计算表!I:I)</f>
        <v>0</v>
      </c>
      <c r="AP535" s="120">
        <f>VLOOKUP($C535,'1 预算编制表单'!$C:$BJ,45,FALSE)</f>
        <v>0</v>
      </c>
      <c r="AQ535" s="120">
        <f t="shared" si="5987"/>
        <v>0</v>
      </c>
      <c r="AR535" s="120">
        <f>SUMIF(物资过程计算表!$B:$B,$C535,物资过程计算表!J:J)</f>
        <v>0</v>
      </c>
      <c r="AS535" s="120">
        <f>VLOOKUP($C535,'1 预算编制表单'!$C:$BJ,48,FALSE)</f>
        <v>0</v>
      </c>
      <c r="AT535" s="120">
        <f t="shared" si="5988"/>
        <v>0</v>
      </c>
      <c r="AU535" s="120">
        <f>SUMIF(物资过程计算表!$B:$B,$C535,物资过程计算表!K:K)</f>
        <v>0</v>
      </c>
      <c r="AV535" s="120">
        <f>VLOOKUP($C535,'1 预算编制表单'!$C:$BJ,51,FALSE)</f>
        <v>0</v>
      </c>
      <c r="AW535" s="120">
        <f t="shared" si="5989"/>
        <v>0</v>
      </c>
      <c r="AX535" s="120">
        <f>SUMIF(物资过程计算表!$B:$B,$C535,物资过程计算表!L:L)</f>
        <v>0</v>
      </c>
      <c r="AY535" s="120">
        <f>VLOOKUP($C535,'1 预算编制表单'!$C:$BJ,54,FALSE)</f>
        <v>0</v>
      </c>
      <c r="AZ535" s="120">
        <f t="shared" si="5990"/>
        <v>0</v>
      </c>
      <c r="BA535" s="120">
        <f>SUMIF(物资过程计算表!$B:$B,$C535,物资过程计算表!M:M)</f>
        <v>0</v>
      </c>
      <c r="BB535" s="120">
        <f>VLOOKUP($C535,'1 预算编制表单'!$C:$BJ,57,FALSE)</f>
        <v>0</v>
      </c>
      <c r="BC535" s="120">
        <f t="shared" si="5991"/>
        <v>0</v>
      </c>
      <c r="BD535" s="120">
        <f>SUMIF(物资过程计算表!$B:$B,$C535,物资过程计算表!N:N)</f>
        <v>0</v>
      </c>
      <c r="BE535" s="120">
        <f>VLOOKUP($C535,'1 预算编制表单'!$C:$BJ,60,FALSE)</f>
        <v>0</v>
      </c>
      <c r="BF535" s="120">
        <f t="shared" si="5992"/>
        <v>0</v>
      </c>
      <c r="BG535" s="120">
        <f>SUMIF(物资过程计算表!$B:$B,$C535,物资过程计算表!O:O)</f>
        <v>0</v>
      </c>
      <c r="BH535" s="120">
        <f>VLOOKUP($C535,'1 预算编制表单'!$C:$BJ,27,FALSE)</f>
        <v>0</v>
      </c>
      <c r="BI535" s="120">
        <f t="shared" si="5993"/>
        <v>0</v>
      </c>
      <c r="BJ535" s="120"/>
      <c r="BK535" s="120">
        <f>VLOOKUP($C535,'1 预算编制表单'!$C:$BJ,30,FALSE)</f>
        <v>0</v>
      </c>
      <c r="BL535" s="120">
        <f t="shared" si="5994"/>
        <v>0</v>
      </c>
      <c r="BM535" s="120"/>
      <c r="BN535" s="120">
        <f>VLOOKUP($C535,'1 预算编制表单'!$C:$BJ,33,FALSE)</f>
        <v>0</v>
      </c>
      <c r="BO535" s="120">
        <f t="shared" si="5995"/>
        <v>0</v>
      </c>
      <c r="BP535" s="120"/>
      <c r="BQ535" s="120">
        <f>VLOOKUP($C535,'1 预算编制表单'!$C:$BJ,36,FALSE)</f>
        <v>0</v>
      </c>
      <c r="BR535" s="120">
        <f t="shared" si="5996"/>
        <v>0</v>
      </c>
      <c r="BS535" s="120"/>
      <c r="BT535" s="120">
        <f>VLOOKUP($C535,'1 预算编制表单'!$C:$BJ,39,FALSE)</f>
        <v>0</v>
      </c>
      <c r="BU535" s="120">
        <f t="shared" si="5997"/>
        <v>0</v>
      </c>
      <c r="BV535" s="120"/>
      <c r="BW535" s="120">
        <f>VLOOKUP($C535,'1 预算编制表单'!$C:$BJ,42,FALSE)</f>
        <v>0</v>
      </c>
      <c r="BX535" s="120">
        <f t="shared" si="5998"/>
        <v>0</v>
      </c>
      <c r="BY535" s="120"/>
      <c r="BZ535" s="120">
        <f>VLOOKUP($C535,'1 预算编制表单'!$C:$BJ,45,FALSE)</f>
        <v>0</v>
      </c>
      <c r="CA535" s="120">
        <f t="shared" si="5999"/>
        <v>0</v>
      </c>
      <c r="CB535" s="120"/>
      <c r="CC535" s="120">
        <f>VLOOKUP($C535,'1 预算编制表单'!$C:$BJ,48,FALSE)</f>
        <v>0</v>
      </c>
      <c r="CD535" s="120">
        <f t="shared" si="6000"/>
        <v>0</v>
      </c>
      <c r="CE535" s="120"/>
      <c r="CF535" s="120">
        <f>VLOOKUP($C535,'1 预算编制表单'!$C:$BJ,51,FALSE)</f>
        <v>0</v>
      </c>
      <c r="CG535" s="120">
        <f t="shared" si="6001"/>
        <v>0</v>
      </c>
      <c r="CH535" s="120"/>
      <c r="CI535" s="120">
        <f>VLOOKUP($C535,'1 预算编制表单'!$C:$BJ,54,FALSE)</f>
        <v>0</v>
      </c>
      <c r="CJ535" s="120">
        <f t="shared" si="6002"/>
        <v>0</v>
      </c>
      <c r="CK535" s="120"/>
      <c r="CL535" s="120">
        <f>VLOOKUP($C535,'1 预算编制表单'!$C:$BJ,57,FALSE)</f>
        <v>0</v>
      </c>
      <c r="CM535" s="120">
        <f t="shared" si="6003"/>
        <v>0</v>
      </c>
      <c r="CN535" s="120"/>
      <c r="CO535" s="120">
        <f>VLOOKUP($C535,'1 预算编制表单'!$C:$BJ,60,FALSE)</f>
        <v>0</v>
      </c>
      <c r="CP535" s="120">
        <f t="shared" si="6004"/>
        <v>0</v>
      </c>
      <c r="CQ535" s="120"/>
    </row>
    <row r="536" ht="24" customHeight="1" spans="1:95">
      <c r="A536" s="111"/>
      <c r="B536" s="112" t="s">
        <v>779</v>
      </c>
      <c r="C536" s="113">
        <v>1.3</v>
      </c>
      <c r="D536" s="111" t="s">
        <v>64</v>
      </c>
      <c r="E536" s="112"/>
      <c r="F536" s="112"/>
      <c r="G536" s="112"/>
      <c r="H536" s="170">
        <f t="shared" si="5979"/>
        <v>94155.9525797295</v>
      </c>
      <c r="I536" s="170">
        <f t="shared" si="5980"/>
        <v>94155.9525797296</v>
      </c>
      <c r="J536" s="170">
        <f t="shared" si="6007"/>
        <v>0</v>
      </c>
      <c r="K536" s="170"/>
      <c r="L536" s="171"/>
      <c r="M536" s="171"/>
      <c r="N536" s="170"/>
      <c r="O536" s="171"/>
      <c r="P536" s="170"/>
      <c r="Q536" s="170"/>
      <c r="R536" s="170"/>
      <c r="S536" s="170"/>
      <c r="T536" s="170"/>
      <c r="U536" s="170"/>
      <c r="V536" s="170"/>
      <c r="W536" s="170"/>
      <c r="X536" s="170">
        <f>VLOOKUP($C536,'1 预算编制表单'!$C:$BJ,27,FALSE)</f>
        <v>13035.0086269271</v>
      </c>
      <c r="Y536" s="170">
        <f t="shared" ref="Y536:BG536" si="6010">Y537+Y543+Y549+Y555+Y561+Y567+Y573+Y579+Y585+Y591</f>
        <v>13035.0086269272</v>
      </c>
      <c r="Z536" s="170">
        <f t="shared" si="6010"/>
        <v>0</v>
      </c>
      <c r="AA536" s="170">
        <f>VLOOKUP($C536,'1 预算编制表单'!$C:$BJ,30,FALSE)</f>
        <v>7374.63126843658</v>
      </c>
      <c r="AB536" s="170">
        <f t="shared" si="6010"/>
        <v>7374.63126843658</v>
      </c>
      <c r="AC536" s="170">
        <f t="shared" si="6010"/>
        <v>0</v>
      </c>
      <c r="AD536" s="170">
        <f>VLOOKUP($C536,'1 预算编制表单'!$C:$BJ,33,FALSE)</f>
        <v>7374.63126843658</v>
      </c>
      <c r="AE536" s="170">
        <f t="shared" si="6010"/>
        <v>7374.63126843658</v>
      </c>
      <c r="AF536" s="170">
        <f t="shared" si="6010"/>
        <v>0</v>
      </c>
      <c r="AG536" s="170">
        <f>VLOOKUP($C536,'1 预算编制表单'!$C:$BJ,36,FALSE)</f>
        <v>7374.63126843658</v>
      </c>
      <c r="AH536" s="170">
        <f t="shared" si="6010"/>
        <v>7374.63126843658</v>
      </c>
      <c r="AI536" s="170">
        <f t="shared" si="6010"/>
        <v>0</v>
      </c>
      <c r="AJ536" s="170">
        <f>VLOOKUP($C536,'1 预算编制表单'!$C:$BJ,39,FALSE)</f>
        <v>7374.63126843658</v>
      </c>
      <c r="AK536" s="170">
        <f t="shared" si="6010"/>
        <v>7374.63126843658</v>
      </c>
      <c r="AL536" s="170">
        <f t="shared" si="6010"/>
        <v>0</v>
      </c>
      <c r="AM536" s="170">
        <f>VLOOKUP($C536,'1 预算编制表单'!$C:$BJ,42,FALSE)</f>
        <v>7374.63126843658</v>
      </c>
      <c r="AN536" s="170">
        <f t="shared" si="6010"/>
        <v>7374.63126843658</v>
      </c>
      <c r="AO536" s="170">
        <f t="shared" si="6010"/>
        <v>0</v>
      </c>
      <c r="AP536" s="170">
        <f>VLOOKUP($C536,'1 预算编制表单'!$C:$BJ,45,FALSE)</f>
        <v>7374.63126843658</v>
      </c>
      <c r="AQ536" s="170">
        <f t="shared" si="6010"/>
        <v>7374.63126843658</v>
      </c>
      <c r="AR536" s="170">
        <f t="shared" si="6010"/>
        <v>0</v>
      </c>
      <c r="AS536" s="170">
        <f>VLOOKUP($C536,'1 预算编制表单'!$C:$BJ,48,FALSE)</f>
        <v>7374.63126843658</v>
      </c>
      <c r="AT536" s="170">
        <f t="shared" si="6010"/>
        <v>7374.63126843658</v>
      </c>
      <c r="AU536" s="170">
        <f t="shared" si="6010"/>
        <v>0</v>
      </c>
      <c r="AV536" s="170">
        <f>VLOOKUP($C536,'1 预算编制表单'!$C:$BJ,51,FALSE)</f>
        <v>7374.63126843658</v>
      </c>
      <c r="AW536" s="170">
        <f t="shared" si="6010"/>
        <v>7374.63126843658</v>
      </c>
      <c r="AX536" s="170">
        <f t="shared" si="6010"/>
        <v>0</v>
      </c>
      <c r="AY536" s="170">
        <f>VLOOKUP($C536,'1 预算编制表单'!$C:$BJ,54,FALSE)</f>
        <v>7374.63126843658</v>
      </c>
      <c r="AZ536" s="170">
        <f t="shared" si="6010"/>
        <v>7374.63126843658</v>
      </c>
      <c r="BA536" s="170">
        <f t="shared" si="6010"/>
        <v>0</v>
      </c>
      <c r="BB536" s="170">
        <f>VLOOKUP($C536,'1 预算编制表单'!$C:$BJ,57,FALSE)</f>
        <v>7374.63126843658</v>
      </c>
      <c r="BC536" s="170">
        <f t="shared" si="6010"/>
        <v>7374.63126843658</v>
      </c>
      <c r="BD536" s="170">
        <f t="shared" si="6010"/>
        <v>0</v>
      </c>
      <c r="BE536" s="170">
        <f>VLOOKUP($C536,'1 预算编制表单'!$C:$BJ,60,FALSE)</f>
        <v>7374.63126843658</v>
      </c>
      <c r="BF536" s="170">
        <f t="shared" si="6010"/>
        <v>7374.63126843658</v>
      </c>
      <c r="BG536" s="170">
        <f t="shared" si="6010"/>
        <v>0</v>
      </c>
      <c r="BH536" s="170">
        <f>VLOOKUP($C536,'1 预算编制表单'!$C:$BJ,27,FALSE)</f>
        <v>13035.0086269271</v>
      </c>
      <c r="BI536" s="170">
        <f t="shared" ref="BI536:BM536" si="6011">BI537+BI543+BI549+BI555+BI561+BI567+BI573+BI579+BI585+BI591</f>
        <v>13035.0086269272</v>
      </c>
      <c r="BJ536" s="170">
        <f t="shared" si="6011"/>
        <v>0</v>
      </c>
      <c r="BK536" s="170">
        <f>VLOOKUP($C536,'1 预算编制表单'!$C:$BJ,30,FALSE)</f>
        <v>7374.63126843658</v>
      </c>
      <c r="BL536" s="170">
        <f t="shared" si="6011"/>
        <v>7374.63126843658</v>
      </c>
      <c r="BM536" s="170">
        <f t="shared" si="6011"/>
        <v>0</v>
      </c>
      <c r="BN536" s="170">
        <f>VLOOKUP($C536,'1 预算编制表单'!$C:$BJ,33,FALSE)</f>
        <v>7374.63126843658</v>
      </c>
      <c r="BO536" s="170">
        <f t="shared" ref="BO536:BS536" si="6012">BO537+BO543+BO549+BO555+BO561+BO567+BO573+BO579+BO585+BO591</f>
        <v>7374.63126843658</v>
      </c>
      <c r="BP536" s="170">
        <f t="shared" si="6012"/>
        <v>0</v>
      </c>
      <c r="BQ536" s="170">
        <f>VLOOKUP($C536,'1 预算编制表单'!$C:$BJ,36,FALSE)</f>
        <v>7374.63126843658</v>
      </c>
      <c r="BR536" s="170">
        <f t="shared" si="6012"/>
        <v>7374.63126843658</v>
      </c>
      <c r="BS536" s="170">
        <f t="shared" si="6012"/>
        <v>0</v>
      </c>
      <c r="BT536" s="170">
        <f>VLOOKUP($C536,'1 预算编制表单'!$C:$BJ,39,FALSE)</f>
        <v>7374.63126843658</v>
      </c>
      <c r="BU536" s="170">
        <f t="shared" ref="BU536:BY536" si="6013">BU537+BU543+BU549+BU555+BU561+BU567+BU573+BU579+BU585+BU591</f>
        <v>7374.63126843658</v>
      </c>
      <c r="BV536" s="170">
        <f t="shared" si="6013"/>
        <v>0</v>
      </c>
      <c r="BW536" s="170">
        <f>VLOOKUP($C536,'1 预算编制表单'!$C:$BJ,42,FALSE)</f>
        <v>7374.63126843658</v>
      </c>
      <c r="BX536" s="170">
        <f t="shared" si="6013"/>
        <v>7374.63126843658</v>
      </c>
      <c r="BY536" s="170">
        <f t="shared" si="6013"/>
        <v>0</v>
      </c>
      <c r="BZ536" s="170">
        <f>VLOOKUP($C536,'1 预算编制表单'!$C:$BJ,45,FALSE)</f>
        <v>7374.63126843658</v>
      </c>
      <c r="CA536" s="170">
        <f t="shared" ref="CA536:CE536" si="6014">CA537+CA543+CA549+CA555+CA561+CA567+CA573+CA579+CA585+CA591</f>
        <v>7374.63126843658</v>
      </c>
      <c r="CB536" s="170">
        <f t="shared" si="6014"/>
        <v>0</v>
      </c>
      <c r="CC536" s="170">
        <f>VLOOKUP($C536,'1 预算编制表单'!$C:$BJ,48,FALSE)</f>
        <v>7374.63126843658</v>
      </c>
      <c r="CD536" s="170">
        <f t="shared" si="6014"/>
        <v>7374.63126843658</v>
      </c>
      <c r="CE536" s="170">
        <f t="shared" si="6014"/>
        <v>0</v>
      </c>
      <c r="CF536" s="170">
        <f>VLOOKUP($C536,'1 预算编制表单'!$C:$BJ,51,FALSE)</f>
        <v>7374.63126843658</v>
      </c>
      <c r="CG536" s="170">
        <f t="shared" ref="CG536:CK536" si="6015">CG537+CG543+CG549+CG555+CG561+CG567+CG573+CG579+CG585+CG591</f>
        <v>7374.63126843658</v>
      </c>
      <c r="CH536" s="170">
        <f t="shared" si="6015"/>
        <v>0</v>
      </c>
      <c r="CI536" s="170">
        <f>VLOOKUP($C536,'1 预算编制表单'!$C:$BJ,54,FALSE)</f>
        <v>7374.63126843658</v>
      </c>
      <c r="CJ536" s="170">
        <f t="shared" si="6015"/>
        <v>7374.63126843658</v>
      </c>
      <c r="CK536" s="170">
        <f t="shared" si="6015"/>
        <v>0</v>
      </c>
      <c r="CL536" s="170">
        <f>VLOOKUP($C536,'1 预算编制表单'!$C:$BJ,57,FALSE)</f>
        <v>7374.63126843658</v>
      </c>
      <c r="CM536" s="170">
        <f t="shared" ref="CM536:CQ536" si="6016">CM537+CM543+CM549+CM555+CM561+CM567+CM573+CM579+CM585+CM591</f>
        <v>7374.63126843658</v>
      </c>
      <c r="CN536" s="170">
        <f t="shared" si="6016"/>
        <v>0</v>
      </c>
      <c r="CO536" s="170">
        <f>VLOOKUP($C536,'1 预算编制表单'!$C:$BJ,60,FALSE)</f>
        <v>7374.63126843658</v>
      </c>
      <c r="CP536" s="170">
        <f t="shared" si="6016"/>
        <v>7374.63126843658</v>
      </c>
      <c r="CQ536" s="170">
        <f t="shared" si="6016"/>
        <v>0</v>
      </c>
    </row>
    <row r="537" ht="24" customHeight="1" outlineLevel="1" spans="1:95">
      <c r="A537" s="29"/>
      <c r="B537" s="115" t="s">
        <v>784</v>
      </c>
      <c r="C537" s="116" t="s">
        <v>2146</v>
      </c>
      <c r="D537" s="29" t="s">
        <v>2147</v>
      </c>
      <c r="E537" s="115"/>
      <c r="F537" s="115"/>
      <c r="G537" s="115"/>
      <c r="H537" s="117">
        <f t="shared" si="5979"/>
        <v>5660.37735849057</v>
      </c>
      <c r="I537" s="117">
        <f t="shared" si="5980"/>
        <v>5660.37735849057</v>
      </c>
      <c r="J537" s="117">
        <f t="shared" si="6007"/>
        <v>0</v>
      </c>
      <c r="K537" s="117"/>
      <c r="L537" s="150"/>
      <c r="M537" s="150"/>
      <c r="N537" s="117"/>
      <c r="O537" s="150"/>
      <c r="P537" s="117"/>
      <c r="Q537" s="117"/>
      <c r="R537" s="117"/>
      <c r="S537" s="117"/>
      <c r="T537" s="117"/>
      <c r="U537" s="117"/>
      <c r="V537" s="117"/>
      <c r="W537" s="117"/>
      <c r="X537" s="117">
        <f>VLOOKUP($C537,'1 预算编制表单'!$C:$BJ,27,FALSE)</f>
        <v>5660.37735849057</v>
      </c>
      <c r="Y537" s="117">
        <f>X537-Z537</f>
        <v>5660.37735849057</v>
      </c>
      <c r="Z537" s="117">
        <f>SUM(Z538:Z542)</f>
        <v>0</v>
      </c>
      <c r="AA537" s="117">
        <f>VLOOKUP($C537,'1 预算编制表单'!$C:$BJ,30,FALSE)</f>
        <v>0</v>
      </c>
      <c r="AB537" s="117">
        <f>AA537-AC537</f>
        <v>0</v>
      </c>
      <c r="AC537" s="117">
        <f>SUM(AC538:AC542)</f>
        <v>0</v>
      </c>
      <c r="AD537" s="117">
        <f>VLOOKUP($C537,'1 预算编制表单'!$C:$BJ,33,FALSE)</f>
        <v>0</v>
      </c>
      <c r="AE537" s="117">
        <f>AD537-AF537</f>
        <v>0</v>
      </c>
      <c r="AF537" s="117">
        <f>SUM(AF538:AF542)</f>
        <v>0</v>
      </c>
      <c r="AG537" s="117">
        <f>VLOOKUP($C537,'1 预算编制表单'!$C:$BJ,36,FALSE)</f>
        <v>0</v>
      </c>
      <c r="AH537" s="117">
        <f>AG537-AI537</f>
        <v>0</v>
      </c>
      <c r="AI537" s="117">
        <f>SUM(AI538:AI542)</f>
        <v>0</v>
      </c>
      <c r="AJ537" s="117">
        <f>VLOOKUP($C537,'1 预算编制表单'!$C:$BJ,39,FALSE)</f>
        <v>0</v>
      </c>
      <c r="AK537" s="117">
        <f>AJ537-AL537</f>
        <v>0</v>
      </c>
      <c r="AL537" s="117">
        <f>SUM(AL538:AL542)</f>
        <v>0</v>
      </c>
      <c r="AM537" s="117">
        <f>VLOOKUP($C537,'1 预算编制表单'!$C:$BJ,42,FALSE)</f>
        <v>0</v>
      </c>
      <c r="AN537" s="117">
        <f>AM537-AO537</f>
        <v>0</v>
      </c>
      <c r="AO537" s="117">
        <f>SUM(AO538:AO542)</f>
        <v>0</v>
      </c>
      <c r="AP537" s="117">
        <f>VLOOKUP($C537,'1 预算编制表单'!$C:$BJ,45,FALSE)</f>
        <v>0</v>
      </c>
      <c r="AQ537" s="117">
        <f>AP537-AR537</f>
        <v>0</v>
      </c>
      <c r="AR537" s="117">
        <f>SUM(AR538:AR542)</f>
        <v>0</v>
      </c>
      <c r="AS537" s="117">
        <f>VLOOKUP($C537,'1 预算编制表单'!$C:$BJ,48,FALSE)</f>
        <v>0</v>
      </c>
      <c r="AT537" s="117">
        <f>AS537-AU537</f>
        <v>0</v>
      </c>
      <c r="AU537" s="117">
        <f>SUM(AU538:AU542)</f>
        <v>0</v>
      </c>
      <c r="AV537" s="117">
        <f>VLOOKUP($C537,'1 预算编制表单'!$C:$BJ,51,FALSE)</f>
        <v>0</v>
      </c>
      <c r="AW537" s="117">
        <f>AV537-AX537</f>
        <v>0</v>
      </c>
      <c r="AX537" s="117">
        <f>SUM(AX538:AX542)</f>
        <v>0</v>
      </c>
      <c r="AY537" s="117">
        <f>VLOOKUP($C537,'1 预算编制表单'!$C:$BJ,54,FALSE)</f>
        <v>0</v>
      </c>
      <c r="AZ537" s="117">
        <f>AY537-BA537</f>
        <v>0</v>
      </c>
      <c r="BA537" s="117">
        <f>SUM(BA538:BA542)</f>
        <v>0</v>
      </c>
      <c r="BB537" s="117">
        <f>VLOOKUP($C537,'1 预算编制表单'!$C:$BJ,57,FALSE)</f>
        <v>0</v>
      </c>
      <c r="BC537" s="117">
        <f>BB537-BD537</f>
        <v>0</v>
      </c>
      <c r="BD537" s="117">
        <f>SUM(BD538:BD542)</f>
        <v>0</v>
      </c>
      <c r="BE537" s="117">
        <f>VLOOKUP($C537,'1 预算编制表单'!$C:$BJ,60,FALSE)</f>
        <v>0</v>
      </c>
      <c r="BF537" s="117">
        <f>BE537-BG537</f>
        <v>0</v>
      </c>
      <c r="BG537" s="117">
        <f>SUM(BG538:BG542)</f>
        <v>0</v>
      </c>
      <c r="BH537" s="117">
        <f>VLOOKUP($C537,'1 预算编制表单'!$C:$BJ,27,FALSE)</f>
        <v>5660.37735849057</v>
      </c>
      <c r="BI537" s="117">
        <f>BH537-BJ537</f>
        <v>5660.37735849057</v>
      </c>
      <c r="BJ537" s="117">
        <f>SUM(BJ538:BJ542)</f>
        <v>0</v>
      </c>
      <c r="BK537" s="117">
        <f>VLOOKUP($C537,'1 预算编制表单'!$C:$BJ,30,FALSE)</f>
        <v>0</v>
      </c>
      <c r="BL537" s="117">
        <f>BK537-BM537</f>
        <v>0</v>
      </c>
      <c r="BM537" s="117">
        <f>SUM(BM538:BM542)</f>
        <v>0</v>
      </c>
      <c r="BN537" s="117">
        <f>VLOOKUP($C537,'1 预算编制表单'!$C:$BJ,33,FALSE)</f>
        <v>0</v>
      </c>
      <c r="BO537" s="117">
        <f>BN537-BP537</f>
        <v>0</v>
      </c>
      <c r="BP537" s="117">
        <f>SUM(BP538:BP542)</f>
        <v>0</v>
      </c>
      <c r="BQ537" s="117">
        <f>VLOOKUP($C537,'1 预算编制表单'!$C:$BJ,36,FALSE)</f>
        <v>0</v>
      </c>
      <c r="BR537" s="117">
        <f>BQ537-BS537</f>
        <v>0</v>
      </c>
      <c r="BS537" s="117">
        <f>SUM(BS538:BS542)</f>
        <v>0</v>
      </c>
      <c r="BT537" s="117">
        <f>VLOOKUP($C537,'1 预算编制表单'!$C:$BJ,39,FALSE)</f>
        <v>0</v>
      </c>
      <c r="BU537" s="117">
        <f>BT537-BV537</f>
        <v>0</v>
      </c>
      <c r="BV537" s="117">
        <f>SUM(BV538:BV542)</f>
        <v>0</v>
      </c>
      <c r="BW537" s="117">
        <f>VLOOKUP($C537,'1 预算编制表单'!$C:$BJ,42,FALSE)</f>
        <v>0</v>
      </c>
      <c r="BX537" s="117">
        <f>BW537-BY537</f>
        <v>0</v>
      </c>
      <c r="BY537" s="117">
        <f>SUM(BY538:BY542)</f>
        <v>0</v>
      </c>
      <c r="BZ537" s="117">
        <f>VLOOKUP($C537,'1 预算编制表单'!$C:$BJ,45,FALSE)</f>
        <v>0</v>
      </c>
      <c r="CA537" s="117">
        <f>BZ537-CB537</f>
        <v>0</v>
      </c>
      <c r="CB537" s="117">
        <f>SUM(CB538:CB542)</f>
        <v>0</v>
      </c>
      <c r="CC537" s="117">
        <f>VLOOKUP($C537,'1 预算编制表单'!$C:$BJ,48,FALSE)</f>
        <v>0</v>
      </c>
      <c r="CD537" s="117">
        <f>CC537-CE537</f>
        <v>0</v>
      </c>
      <c r="CE537" s="117">
        <f>SUM(CE538:CE542)</f>
        <v>0</v>
      </c>
      <c r="CF537" s="117">
        <f>VLOOKUP($C537,'1 预算编制表单'!$C:$BJ,51,FALSE)</f>
        <v>0</v>
      </c>
      <c r="CG537" s="117">
        <f>CF537-CH537</f>
        <v>0</v>
      </c>
      <c r="CH537" s="117">
        <f>SUM(CH538:CH542)</f>
        <v>0</v>
      </c>
      <c r="CI537" s="117">
        <f>VLOOKUP($C537,'1 预算编制表单'!$C:$BJ,54,FALSE)</f>
        <v>0</v>
      </c>
      <c r="CJ537" s="117">
        <f>CI537-CK537</f>
        <v>0</v>
      </c>
      <c r="CK537" s="117">
        <f>SUM(CK538:CK542)</f>
        <v>0</v>
      </c>
      <c r="CL537" s="117">
        <f>VLOOKUP($C537,'1 预算编制表单'!$C:$BJ,57,FALSE)</f>
        <v>0</v>
      </c>
      <c r="CM537" s="117">
        <f>CL537-CN537</f>
        <v>0</v>
      </c>
      <c r="CN537" s="117">
        <f>SUM(CN538:CN542)</f>
        <v>0</v>
      </c>
      <c r="CO537" s="117">
        <f>VLOOKUP($C537,'1 预算编制表单'!$C:$BJ,60,FALSE)</f>
        <v>0</v>
      </c>
      <c r="CP537" s="117">
        <f>CO537-CQ537</f>
        <v>0</v>
      </c>
      <c r="CQ537" s="117">
        <f>SUM(CQ538:CQ542)</f>
        <v>0</v>
      </c>
    </row>
    <row r="538" s="86" customFormat="1" ht="24" customHeight="1" outlineLevel="2" spans="1:95">
      <c r="A538" s="125"/>
      <c r="B538" s="126"/>
      <c r="C538" s="127"/>
      <c r="D538" s="125"/>
      <c r="E538" s="126"/>
      <c r="F538" s="126"/>
      <c r="G538" s="126"/>
      <c r="H538" s="128"/>
      <c r="I538" s="128"/>
      <c r="J538" s="128">
        <f t="shared" si="6007"/>
        <v>0</v>
      </c>
      <c r="K538" s="128">
        <v>1</v>
      </c>
      <c r="L538" s="153"/>
      <c r="M538" s="154">
        <f>IFERROR(VLOOKUP($L538,'2-2 引出数据_合同数据仓库'!$B$2:$BP$10000,3,FALSE),0)</f>
        <v>0</v>
      </c>
      <c r="N538" s="128"/>
      <c r="O538" s="154">
        <f>IFERROR(VLOOKUP((LEFT(VLOOKUP($L538,'2-2 引出数据_合同数据仓库'!$B$2:$BP$10000,64,FALSE),15)&amp;(RIGHT(VLOOKUP($L538,'2-2 引出数据_合同数据仓库'!$B$2:$BP$10000,64,FALSE),4)+1)),'2-2 引出数据_合同数据仓库'!$B$2:$BP$10000,3,FALSE),0)</f>
        <v>0</v>
      </c>
      <c r="P538" s="128"/>
      <c r="Q538" s="128">
        <f>IFERROR(VLOOKUP($L538,'2-2 引出数据_合同数据仓库'!$B$2:$BP$10000,28,FALSE),0)</f>
        <v>0</v>
      </c>
      <c r="R538" s="128">
        <f>IFERROR(VLOOKUP($L538,'2-2 引出数据_合同数据仓库'!$B$2:$BP$10000,29,FALSE),0)</f>
        <v>0</v>
      </c>
      <c r="S538" s="128">
        <f>IFERROR(VLOOKUP($L538,'2-2 引出数据_合同数据仓库'!$B$2:$BP$10000,4,FALSE),0)</f>
        <v>0</v>
      </c>
      <c r="T538" s="128"/>
      <c r="U538" s="128">
        <f>IFERROR(VLOOKUP($L538,'2-2 引出数据_合同数据仓库'!$B$2:$BP$10000,15,FALSE),0)</f>
        <v>0</v>
      </c>
      <c r="V538" s="128">
        <f t="shared" ref="V538:V541" si="6017">U538/(S538-R538+1)*365</f>
        <v>0</v>
      </c>
      <c r="W538" s="128"/>
      <c r="X538" s="160">
        <v>45658</v>
      </c>
      <c r="Y538" s="160">
        <f t="shared" ref="Y538:Y541" si="6018">X538+30</f>
        <v>45688</v>
      </c>
      <c r="Z538" s="164">
        <f t="shared" ref="Z538:Z541" si="6019">IFERROR(IF(($R538-Y538)&gt;=0,0,IF(($S538-X538)&lt;0,0,IF(AND(($S538-Y538)&gt;0,(X538-$R538)&gt;0),$V538/365*(Y538-X538+1),IF(AND(($S538-Y538)&lt;=0,(X538-$R538)&gt;0),$V538/365*($S538-X538+1),$V538/365*(Y538-$R538+1))))),0)</f>
        <v>0</v>
      </c>
      <c r="AA538" s="160">
        <f t="shared" ref="AA538:AA541" si="6020">Y538+1</f>
        <v>45689</v>
      </c>
      <c r="AB538" s="160">
        <f t="shared" ref="AB538:AB541" si="6021">AA538+27</f>
        <v>45716</v>
      </c>
      <c r="AC538" s="164">
        <f t="shared" ref="AC538:AC541" si="6022">IFERROR(IF(($R538-AB538)&gt;=0,0,IF(($S538-AA538)&lt;0,0,IF(AND(($S538-AB538)&gt;0,(AA538-$R538)&gt;0),$V538/365*(AB538-AA538+1),IF(AND(($S538-AB538)&lt;=0,(AA538-$R538)&gt;0),$V538/365*($S538-AA538+1),$V538/365*(AB538-$R538+1))))),0)</f>
        <v>0</v>
      </c>
      <c r="AD538" s="160">
        <f t="shared" ref="AD538:AD541" si="6023">AB538+1</f>
        <v>45717</v>
      </c>
      <c r="AE538" s="160">
        <f t="shared" ref="AE538:AE541" si="6024">AD538+30</f>
        <v>45747</v>
      </c>
      <c r="AF538" s="164">
        <f t="shared" ref="AF538:AF541" si="6025">IFERROR(IF(($R538-AE538)&gt;=0,0,IF(($S538-AD538)&lt;0,0,IF(AND(($S538-AE538)&gt;0,(AD538-$R538)&gt;0),$V538/365*(AE538-AD538+1),IF(AND(($S538-AE538)&lt;=0,(AD538-$R538)&gt;0),$V538/365*($S538-AD538+1),$V538/365*(AE538-$R538+1))))),0)</f>
        <v>0</v>
      </c>
      <c r="AG538" s="160">
        <f t="shared" ref="AG538:AG541" si="6026">AE538+1</f>
        <v>45748</v>
      </c>
      <c r="AH538" s="160">
        <f t="shared" ref="AH538:AH541" si="6027">AG538+29</f>
        <v>45777</v>
      </c>
      <c r="AI538" s="164">
        <f t="shared" ref="AI538:AI541" si="6028">IFERROR(IF(($R538-AH538)&gt;=0,0,IF(($S538-AG538)&lt;0,0,IF(AND(($S538-AH538)&gt;0,(AG538-$R538)&gt;0),$V538/365*(AH538-AG538+1),IF(AND(($S538-AH538)&lt;=0,(AG538-$R538)&gt;0),$V538/365*($S538-AG538+1),$V538/365*(AH538-$R538+1))))),0)</f>
        <v>0</v>
      </c>
      <c r="AJ538" s="160">
        <f t="shared" ref="AJ538:AJ541" si="6029">AH538+1</f>
        <v>45778</v>
      </c>
      <c r="AK538" s="160">
        <f t="shared" ref="AK538:AK541" si="6030">AJ538+30</f>
        <v>45808</v>
      </c>
      <c r="AL538" s="164">
        <f t="shared" ref="AL538:AL541" si="6031">IFERROR(IF(($R538-AK538)&gt;=0,0,IF(($S538-AJ538)&lt;0,0,IF(AND(($S538-AK538)&gt;0,(AJ538-$R538)&gt;0),$V538/365*(AK538-AJ538+1),IF(AND(($S538-AK538)&lt;=0,(AJ538-$R538)&gt;0),$V538/365*($S538-AJ538+1),$V538/365*(AK538-$R538+1))))),0)</f>
        <v>0</v>
      </c>
      <c r="AM538" s="160">
        <f t="shared" ref="AM538:AM541" si="6032">AK538+1</f>
        <v>45809</v>
      </c>
      <c r="AN538" s="160">
        <f t="shared" ref="AN538:AN541" si="6033">AM538+29</f>
        <v>45838</v>
      </c>
      <c r="AO538" s="164">
        <f t="shared" ref="AO538:AO541" si="6034">IFERROR(IF(($R538-AN538)&gt;=0,0,IF(($S538-AM538)&lt;0,0,IF(AND(($S538-AN538)&gt;0,(AM538-$R538)&gt;0),$V538/365*(AN538-AM538+1),IF(AND(($S538-AN538)&lt;=0,(AM538-$R538)&gt;0),$V538/365*($S538-AM538+1),$V538/365*(AN538-$R538+1))))),0)</f>
        <v>0</v>
      </c>
      <c r="AP538" s="160">
        <f t="shared" ref="AP538:AP541" si="6035">AN538+1</f>
        <v>45839</v>
      </c>
      <c r="AQ538" s="160">
        <f t="shared" ref="AQ538:AQ541" si="6036">AP538+30</f>
        <v>45869</v>
      </c>
      <c r="AR538" s="164">
        <f t="shared" ref="AR538:AR541" si="6037">IFERROR(IF(($R538-AQ538)&gt;=0,0,IF(($S538-AP538)&lt;0,0,IF(AND(($S538-AQ538)&gt;0,(AP538-$R538)&gt;0),$V538/365*(AQ538-AP538+1),IF(AND(($S538-AQ538)&lt;=0,(AP538-$R538)&gt;0),$V538/365*($S538-AP538+1),$V538/365*(AQ538-$R538+1))))),0)</f>
        <v>0</v>
      </c>
      <c r="AS538" s="160">
        <f t="shared" ref="AS538:AS541" si="6038">AQ538+1</f>
        <v>45870</v>
      </c>
      <c r="AT538" s="160">
        <f t="shared" ref="AT538:AT541" si="6039">AS538+30</f>
        <v>45900</v>
      </c>
      <c r="AU538" s="164">
        <f t="shared" ref="AU538:AU541" si="6040">IFERROR(IF(($R538-AT538)&gt;=0,0,IF(($S538-AS538)&lt;0,0,IF(AND(($S538-AT538)&gt;0,(AS538-$R538)&gt;0),$V538/365*(AT538-AS538+1),IF(AND(($S538-AT538)&lt;=0,(AS538-$R538)&gt;0),$V538/365*($S538-AS538+1),$V538/365*(AT538-$R538+1))))),0)</f>
        <v>0</v>
      </c>
      <c r="AV538" s="160">
        <f t="shared" ref="AV538:AV541" si="6041">AT538+1</f>
        <v>45901</v>
      </c>
      <c r="AW538" s="160">
        <f t="shared" ref="AW538:AW541" si="6042">AV538+29</f>
        <v>45930</v>
      </c>
      <c r="AX538" s="164">
        <f t="shared" ref="AX538:AX541" si="6043">IFERROR(IF(($R538-AW538)&gt;=0,0,IF(($S538-AV538)&lt;0,0,IF(AND(($S538-AW538)&gt;0,(AV538-$R538)&gt;0),$V538/365*(AW538-AV538+1),IF(AND(($S538-AW538)&lt;=0,(AV538-$R538)&gt;0),$V538/365*($S538-AV538+1),$V538/365*(AW538-$R538+1))))),0)</f>
        <v>0</v>
      </c>
      <c r="AY538" s="160">
        <f t="shared" ref="AY538:AY541" si="6044">AW538+1</f>
        <v>45931</v>
      </c>
      <c r="AZ538" s="160">
        <f t="shared" ref="AZ538:AZ541" si="6045">AY538+30</f>
        <v>45961</v>
      </c>
      <c r="BA538" s="164">
        <f t="shared" ref="BA538:BA541" si="6046">IFERROR(IF(($R538-AZ538)&gt;=0,0,IF(($S538-AY538)&lt;0,0,IF(AND(($S538-AZ538)&gt;0,(AY538-$R538)&gt;0),$V538/365*(AZ538-AY538+1),IF(AND(($S538-AZ538)&lt;=0,(AY538-$R538)&gt;0),$V538/365*($S538-AY538+1),$V538/365*(AZ538-$R538+1))))),0)</f>
        <v>0</v>
      </c>
      <c r="BB538" s="160">
        <f t="shared" ref="BB538:BB541" si="6047">AZ538+1</f>
        <v>45962</v>
      </c>
      <c r="BC538" s="160">
        <f t="shared" ref="BC538:BC541" si="6048">BB538+29</f>
        <v>45991</v>
      </c>
      <c r="BD538" s="164">
        <f t="shared" ref="BD538:BD541" si="6049">IFERROR(IF(($R538-BC538)&gt;=0,0,IF(($S538-BB538)&lt;0,0,IF(AND(($S538-BC538)&gt;0,(BB538-$R538)&gt;0),$V538/365*(BC538-BB538+1),IF(AND(($S538-BC538)&lt;=0,(BB538-$R538)&gt;0),$V538/365*($S538-BB538+1),$V538/365*(BC538-$R538+1))))),0)</f>
        <v>0</v>
      </c>
      <c r="BE538" s="160">
        <f t="shared" ref="BE538:BE541" si="6050">BC538+1</f>
        <v>45992</v>
      </c>
      <c r="BF538" s="160">
        <f t="shared" ref="BF538:BF541" si="6051">BE538+30</f>
        <v>46022</v>
      </c>
      <c r="BG538" s="164">
        <f t="shared" ref="BG538:BG541" si="6052">IFERROR(IF(($R538-BF538)&gt;=0,0,IF(($S538-BE538)&lt;0,0,IF(AND(($S538-BF538)&gt;0,(BE538-$R538)&gt;0),$V538/365*(BF538-BE538+1),IF(AND(($S538-BF538)&lt;=0,(BE538-$R538)&gt;0),$V538/365*($S538-BE538+1),$V538/365*(BF538-$R538+1))))),0)</f>
        <v>0</v>
      </c>
      <c r="BH538" s="160">
        <v>46023</v>
      </c>
      <c r="BI538" s="160">
        <f t="shared" ref="BI538:BI541" si="6053">BH538+30</f>
        <v>46053</v>
      </c>
      <c r="BJ538" s="164">
        <f t="shared" ref="BJ538:BJ541" si="6054">IFERROR(IF(($R538-BI538)&gt;=0,0,IF(($S538-BH538)&lt;0,0,IF(AND(($S538-BI538)&gt;0,(BH538-$R538)&gt;0),$V538/365*(BI538-BH538+1),IF(AND(($S538-BI538)&lt;=0,(BH538-$R538)&gt;0),$V538/365*($S538-BH538+1),$V538/365*(BI538-$R538+1))))),0)</f>
        <v>0</v>
      </c>
      <c r="BK538" s="160">
        <f t="shared" ref="BK538:BK541" si="6055">BI538+1</f>
        <v>46054</v>
      </c>
      <c r="BL538" s="160">
        <f t="shared" ref="BL538:BL541" si="6056">BK538+27</f>
        <v>46081</v>
      </c>
      <c r="BM538" s="164">
        <f t="shared" ref="BM538:BM541" si="6057">IFERROR(IF(($R538-BL538)&gt;=0,0,IF(($S538-BK538)&lt;0,0,IF(AND(($S538-BL538)&gt;0,(BK538-$R538)&gt;0),$V538/365*(BL538-BK538+1),IF(AND(($S538-BL538)&lt;=0,(BK538-$R538)&gt;0),$V538/365*($S538-BK538+1),$V538/365*(BL538-$R538+1))))),0)</f>
        <v>0</v>
      </c>
      <c r="BN538" s="160">
        <f t="shared" ref="BN538:BN541" si="6058">BL538+1</f>
        <v>46082</v>
      </c>
      <c r="BO538" s="160">
        <f t="shared" ref="BO538:BO541" si="6059">BN538+30</f>
        <v>46112</v>
      </c>
      <c r="BP538" s="164">
        <f t="shared" ref="BP538:BP541" si="6060">IFERROR(IF(($R538-BO538)&gt;=0,0,IF(($S538-BN538)&lt;0,0,IF(AND(($S538-BO538)&gt;0,(BN538-$R538)&gt;0),$V538/365*(BO538-BN538+1),IF(AND(($S538-BO538)&lt;=0,(BN538-$R538)&gt;0),$V538/365*($S538-BN538+1),$V538/365*(BO538-$R538+1))))),0)</f>
        <v>0</v>
      </c>
      <c r="BQ538" s="160">
        <f t="shared" ref="BQ538:BQ541" si="6061">BO538+1</f>
        <v>46113</v>
      </c>
      <c r="BR538" s="160">
        <f t="shared" ref="BR538:BR541" si="6062">BQ538+29</f>
        <v>46142</v>
      </c>
      <c r="BS538" s="164">
        <f t="shared" ref="BS538:BS541" si="6063">IFERROR(IF(($R538-BR538)&gt;=0,0,IF(($S538-BQ538)&lt;0,0,IF(AND(($S538-BR538)&gt;0,(BQ538-$R538)&gt;0),$V538/365*(BR538-BQ538+1),IF(AND(($S538-BR538)&lt;=0,(BQ538-$R538)&gt;0),$V538/365*($S538-BQ538+1),$V538/365*(BR538-$R538+1))))),0)</f>
        <v>0</v>
      </c>
      <c r="BT538" s="160">
        <f t="shared" ref="BT538:BT541" si="6064">BR538+1</f>
        <v>46143</v>
      </c>
      <c r="BU538" s="160">
        <f t="shared" ref="BU538:BU541" si="6065">BT538+30</f>
        <v>46173</v>
      </c>
      <c r="BV538" s="164">
        <f t="shared" ref="BV538:BV541" si="6066">IFERROR(IF(($R538-BU538)&gt;=0,0,IF(($S538-BT538)&lt;0,0,IF(AND(($S538-BU538)&gt;0,(BT538-$R538)&gt;0),$V538/365*(BU538-BT538+1),IF(AND(($S538-BU538)&lt;=0,(BT538-$R538)&gt;0),$V538/365*($S538-BT538+1),$V538/365*(BU538-$R538+1))))),0)</f>
        <v>0</v>
      </c>
      <c r="BW538" s="160">
        <f t="shared" ref="BW538:BW541" si="6067">BU538+1</f>
        <v>46174</v>
      </c>
      <c r="BX538" s="160">
        <f t="shared" ref="BX538:BX541" si="6068">BW538+29</f>
        <v>46203</v>
      </c>
      <c r="BY538" s="164">
        <f t="shared" ref="BY538:BY541" si="6069">IFERROR(IF(($R538-BX538)&gt;=0,0,IF(($S538-BW538)&lt;0,0,IF(AND(($S538-BX538)&gt;0,(BW538-$R538)&gt;0),$V538/365*(BX538-BW538+1),IF(AND(($S538-BX538)&lt;=0,(BW538-$R538)&gt;0),$V538/365*($S538-BW538+1),$V538/365*(BX538-$R538+1))))),0)</f>
        <v>0</v>
      </c>
      <c r="BZ538" s="160">
        <f t="shared" ref="BZ538:BZ541" si="6070">BX538+1</f>
        <v>46204</v>
      </c>
      <c r="CA538" s="160">
        <f t="shared" ref="CA538:CA541" si="6071">BZ538+30</f>
        <v>46234</v>
      </c>
      <c r="CB538" s="164">
        <f t="shared" ref="CB538:CB541" si="6072">IFERROR(IF(($R538-CA538)&gt;=0,0,IF(($S538-BZ538)&lt;0,0,IF(AND(($S538-CA538)&gt;0,(BZ538-$R538)&gt;0),$V538/365*(CA538-BZ538+1),IF(AND(($S538-CA538)&lt;=0,(BZ538-$R538)&gt;0),$V538/365*($S538-BZ538+1),$V538/365*(CA538-$R538+1))))),0)</f>
        <v>0</v>
      </c>
      <c r="CC538" s="160">
        <f t="shared" ref="CC538:CC541" si="6073">CA538+1</f>
        <v>46235</v>
      </c>
      <c r="CD538" s="160">
        <f t="shared" ref="CD538:CD541" si="6074">CC538+30</f>
        <v>46265</v>
      </c>
      <c r="CE538" s="164">
        <f t="shared" ref="CE538:CE541" si="6075">IFERROR(IF(($R538-CD538)&gt;=0,0,IF(($S538-CC538)&lt;0,0,IF(AND(($S538-CD538)&gt;0,(CC538-$R538)&gt;0),$V538/365*(CD538-CC538+1),IF(AND(($S538-CD538)&lt;=0,(CC538-$R538)&gt;0),$V538/365*($S538-CC538+1),$V538/365*(CD538-$R538+1))))),0)</f>
        <v>0</v>
      </c>
      <c r="CF538" s="160">
        <f t="shared" ref="CF538:CF541" si="6076">CD538+1</f>
        <v>46266</v>
      </c>
      <c r="CG538" s="160">
        <f t="shared" ref="CG538:CG541" si="6077">CF538+29</f>
        <v>46295</v>
      </c>
      <c r="CH538" s="164">
        <f t="shared" ref="CH538:CH541" si="6078">IFERROR(IF(($R538-CG538)&gt;=0,0,IF(($S538-CF538)&lt;0,0,IF(AND(($S538-CG538)&gt;0,(CF538-$R538)&gt;0),$V538/365*(CG538-CF538+1),IF(AND(($S538-CG538)&lt;=0,(CF538-$R538)&gt;0),$V538/365*($S538-CF538+1),$V538/365*(CG538-$R538+1))))),0)</f>
        <v>0</v>
      </c>
      <c r="CI538" s="160">
        <f t="shared" ref="CI538:CI541" si="6079">CG538+1</f>
        <v>46296</v>
      </c>
      <c r="CJ538" s="160">
        <f t="shared" ref="CJ538:CJ541" si="6080">CI538+30</f>
        <v>46326</v>
      </c>
      <c r="CK538" s="164">
        <f t="shared" ref="CK538:CK541" si="6081">IFERROR(IF(($R538-CJ538)&gt;=0,0,IF(($S538-CI538)&lt;0,0,IF(AND(($S538-CJ538)&gt;0,(CI538-$R538)&gt;0),$V538/365*(CJ538-CI538+1),IF(AND(($S538-CJ538)&lt;=0,(CI538-$R538)&gt;0),$V538/365*($S538-CI538+1),$V538/365*(CJ538-$R538+1))))),0)</f>
        <v>0</v>
      </c>
      <c r="CL538" s="160">
        <f t="shared" ref="CL538:CL541" si="6082">CJ538+1</f>
        <v>46327</v>
      </c>
      <c r="CM538" s="160">
        <f t="shared" ref="CM538:CM541" si="6083">CL538+29</f>
        <v>46356</v>
      </c>
      <c r="CN538" s="164">
        <f t="shared" ref="CN538:CN541" si="6084">IFERROR(IF(($R538-CM538)&gt;=0,0,IF(($S538-CL538)&lt;0,0,IF(AND(($S538-CM538)&gt;0,(CL538-$R538)&gt;0),$V538/365*(CM538-CL538+1),IF(AND(($S538-CM538)&lt;=0,(CL538-$R538)&gt;0),$V538/365*($S538-CL538+1),$V538/365*(CM538-$R538+1))))),0)</f>
        <v>0</v>
      </c>
      <c r="CO538" s="160">
        <f t="shared" ref="CO538:CO541" si="6085">CM538+1</f>
        <v>46357</v>
      </c>
      <c r="CP538" s="160">
        <f t="shared" ref="CP538:CP541" si="6086">CO538+30</f>
        <v>46387</v>
      </c>
      <c r="CQ538" s="164">
        <f t="shared" ref="CQ538:CQ541" si="6087">IFERROR(IF(($R538-CP538)&gt;=0,0,IF(($S538-CO538)&lt;0,0,IF(AND(($S538-CP538)&gt;0,(CO538-$R538)&gt;0),$V538/365*(CP538-CO538+1),IF(AND(($S538-CP538)&lt;=0,(CO538-$R538)&gt;0),$V538/365*($S538-CO538+1),$V538/365*(CP538-$R538+1))))),0)</f>
        <v>0</v>
      </c>
    </row>
    <row r="539" s="86" customFormat="1" ht="24" customHeight="1" outlineLevel="2" spans="1:95">
      <c r="A539" s="125"/>
      <c r="B539" s="126"/>
      <c r="C539" s="127"/>
      <c r="D539" s="125"/>
      <c r="E539" s="126"/>
      <c r="F539" s="126"/>
      <c r="G539" s="126"/>
      <c r="H539" s="128"/>
      <c r="I539" s="128"/>
      <c r="J539" s="128">
        <f t="shared" si="6007"/>
        <v>0</v>
      </c>
      <c r="K539" s="128">
        <f t="shared" ref="K539:K541" si="6088">K538+1</f>
        <v>2</v>
      </c>
      <c r="L539" s="153"/>
      <c r="M539" s="154">
        <f>IFERROR(VLOOKUP($L539,'2-2 引出数据_合同数据仓库'!$B$2:$BP$10000,3,FALSE),0)</f>
        <v>0</v>
      </c>
      <c r="N539" s="128"/>
      <c r="O539" s="154">
        <f>IFERROR(VLOOKUP((LEFT(VLOOKUP($L539,'2-2 引出数据_合同数据仓库'!$B$2:$BP$10000,64,FALSE),15)&amp;(RIGHT(VLOOKUP($L539,'2-2 引出数据_合同数据仓库'!$B$2:$BP$10000,64,FALSE),4)+1)),'2-2 引出数据_合同数据仓库'!$B$2:$BP$10000,3,FALSE),0)</f>
        <v>0</v>
      </c>
      <c r="P539" s="128"/>
      <c r="Q539" s="128">
        <f>IFERROR(VLOOKUP($L539,'2-2 引出数据_合同数据仓库'!$B$2:$BP$10000,28,FALSE),0)</f>
        <v>0</v>
      </c>
      <c r="R539" s="128">
        <f>IFERROR(VLOOKUP($L539,'2-2 引出数据_合同数据仓库'!$B$2:$BP$10000,29,FALSE),0)</f>
        <v>0</v>
      </c>
      <c r="S539" s="128">
        <f>IFERROR(VLOOKUP($L539,'2-2 引出数据_合同数据仓库'!$B$2:$BP$10000,4,FALSE),0)</f>
        <v>0</v>
      </c>
      <c r="T539" s="128"/>
      <c r="U539" s="128">
        <f>IFERROR(VLOOKUP($L539,'2-2 引出数据_合同数据仓库'!$B$2:$BP$10000,15,FALSE),0)</f>
        <v>0</v>
      </c>
      <c r="V539" s="128">
        <f t="shared" si="6017"/>
        <v>0</v>
      </c>
      <c r="W539" s="128"/>
      <c r="X539" s="160">
        <v>45658</v>
      </c>
      <c r="Y539" s="160">
        <f t="shared" si="6018"/>
        <v>45688</v>
      </c>
      <c r="Z539" s="164">
        <f t="shared" si="6019"/>
        <v>0</v>
      </c>
      <c r="AA539" s="160">
        <f t="shared" si="6020"/>
        <v>45689</v>
      </c>
      <c r="AB539" s="160">
        <f t="shared" si="6021"/>
        <v>45716</v>
      </c>
      <c r="AC539" s="164">
        <f t="shared" si="6022"/>
        <v>0</v>
      </c>
      <c r="AD539" s="160">
        <f t="shared" si="6023"/>
        <v>45717</v>
      </c>
      <c r="AE539" s="160">
        <f t="shared" si="6024"/>
        <v>45747</v>
      </c>
      <c r="AF539" s="164">
        <f t="shared" si="6025"/>
        <v>0</v>
      </c>
      <c r="AG539" s="160">
        <f t="shared" si="6026"/>
        <v>45748</v>
      </c>
      <c r="AH539" s="160">
        <f t="shared" si="6027"/>
        <v>45777</v>
      </c>
      <c r="AI539" s="164">
        <f t="shared" si="6028"/>
        <v>0</v>
      </c>
      <c r="AJ539" s="160">
        <f t="shared" si="6029"/>
        <v>45778</v>
      </c>
      <c r="AK539" s="160">
        <f t="shared" si="6030"/>
        <v>45808</v>
      </c>
      <c r="AL539" s="164">
        <f t="shared" si="6031"/>
        <v>0</v>
      </c>
      <c r="AM539" s="160">
        <f t="shared" si="6032"/>
        <v>45809</v>
      </c>
      <c r="AN539" s="160">
        <f t="shared" si="6033"/>
        <v>45838</v>
      </c>
      <c r="AO539" s="164">
        <f t="shared" si="6034"/>
        <v>0</v>
      </c>
      <c r="AP539" s="160">
        <f t="shared" si="6035"/>
        <v>45839</v>
      </c>
      <c r="AQ539" s="160">
        <f t="shared" si="6036"/>
        <v>45869</v>
      </c>
      <c r="AR539" s="164">
        <f t="shared" si="6037"/>
        <v>0</v>
      </c>
      <c r="AS539" s="160">
        <f t="shared" si="6038"/>
        <v>45870</v>
      </c>
      <c r="AT539" s="160">
        <f t="shared" si="6039"/>
        <v>45900</v>
      </c>
      <c r="AU539" s="164">
        <f t="shared" si="6040"/>
        <v>0</v>
      </c>
      <c r="AV539" s="160">
        <f t="shared" si="6041"/>
        <v>45901</v>
      </c>
      <c r="AW539" s="160">
        <f t="shared" si="6042"/>
        <v>45930</v>
      </c>
      <c r="AX539" s="164">
        <f t="shared" si="6043"/>
        <v>0</v>
      </c>
      <c r="AY539" s="160">
        <f t="shared" si="6044"/>
        <v>45931</v>
      </c>
      <c r="AZ539" s="160">
        <f t="shared" si="6045"/>
        <v>45961</v>
      </c>
      <c r="BA539" s="164">
        <f t="shared" si="6046"/>
        <v>0</v>
      </c>
      <c r="BB539" s="160">
        <f t="shared" si="6047"/>
        <v>45962</v>
      </c>
      <c r="BC539" s="160">
        <f t="shared" si="6048"/>
        <v>45991</v>
      </c>
      <c r="BD539" s="164">
        <f t="shared" si="6049"/>
        <v>0</v>
      </c>
      <c r="BE539" s="160">
        <f t="shared" si="6050"/>
        <v>45992</v>
      </c>
      <c r="BF539" s="160">
        <f t="shared" si="6051"/>
        <v>46022</v>
      </c>
      <c r="BG539" s="164">
        <f t="shared" si="6052"/>
        <v>0</v>
      </c>
      <c r="BH539" s="160">
        <v>46023</v>
      </c>
      <c r="BI539" s="160">
        <f t="shared" si="6053"/>
        <v>46053</v>
      </c>
      <c r="BJ539" s="164">
        <f t="shared" si="6054"/>
        <v>0</v>
      </c>
      <c r="BK539" s="160">
        <f t="shared" si="6055"/>
        <v>46054</v>
      </c>
      <c r="BL539" s="160">
        <f t="shared" si="6056"/>
        <v>46081</v>
      </c>
      <c r="BM539" s="164">
        <f t="shared" si="6057"/>
        <v>0</v>
      </c>
      <c r="BN539" s="160">
        <f t="shared" si="6058"/>
        <v>46082</v>
      </c>
      <c r="BO539" s="160">
        <f t="shared" si="6059"/>
        <v>46112</v>
      </c>
      <c r="BP539" s="164">
        <f t="shared" si="6060"/>
        <v>0</v>
      </c>
      <c r="BQ539" s="160">
        <f t="shared" si="6061"/>
        <v>46113</v>
      </c>
      <c r="BR539" s="160">
        <f t="shared" si="6062"/>
        <v>46142</v>
      </c>
      <c r="BS539" s="164">
        <f t="shared" si="6063"/>
        <v>0</v>
      </c>
      <c r="BT539" s="160">
        <f t="shared" si="6064"/>
        <v>46143</v>
      </c>
      <c r="BU539" s="160">
        <f t="shared" si="6065"/>
        <v>46173</v>
      </c>
      <c r="BV539" s="164">
        <f t="shared" si="6066"/>
        <v>0</v>
      </c>
      <c r="BW539" s="160">
        <f t="shared" si="6067"/>
        <v>46174</v>
      </c>
      <c r="BX539" s="160">
        <f t="shared" si="6068"/>
        <v>46203</v>
      </c>
      <c r="BY539" s="164">
        <f t="shared" si="6069"/>
        <v>0</v>
      </c>
      <c r="BZ539" s="160">
        <f t="shared" si="6070"/>
        <v>46204</v>
      </c>
      <c r="CA539" s="160">
        <f t="shared" si="6071"/>
        <v>46234</v>
      </c>
      <c r="CB539" s="164">
        <f t="shared" si="6072"/>
        <v>0</v>
      </c>
      <c r="CC539" s="160">
        <f t="shared" si="6073"/>
        <v>46235</v>
      </c>
      <c r="CD539" s="160">
        <f t="shared" si="6074"/>
        <v>46265</v>
      </c>
      <c r="CE539" s="164">
        <f t="shared" si="6075"/>
        <v>0</v>
      </c>
      <c r="CF539" s="160">
        <f t="shared" si="6076"/>
        <v>46266</v>
      </c>
      <c r="CG539" s="160">
        <f t="shared" si="6077"/>
        <v>46295</v>
      </c>
      <c r="CH539" s="164">
        <f t="shared" si="6078"/>
        <v>0</v>
      </c>
      <c r="CI539" s="160">
        <f t="shared" si="6079"/>
        <v>46296</v>
      </c>
      <c r="CJ539" s="160">
        <f t="shared" si="6080"/>
        <v>46326</v>
      </c>
      <c r="CK539" s="164">
        <f t="shared" si="6081"/>
        <v>0</v>
      </c>
      <c r="CL539" s="160">
        <f t="shared" si="6082"/>
        <v>46327</v>
      </c>
      <c r="CM539" s="160">
        <f t="shared" si="6083"/>
        <v>46356</v>
      </c>
      <c r="CN539" s="164">
        <f t="shared" si="6084"/>
        <v>0</v>
      </c>
      <c r="CO539" s="160">
        <f t="shared" si="6085"/>
        <v>46357</v>
      </c>
      <c r="CP539" s="160">
        <f t="shared" si="6086"/>
        <v>46387</v>
      </c>
      <c r="CQ539" s="164">
        <f t="shared" si="6087"/>
        <v>0</v>
      </c>
    </row>
    <row r="540" s="86" customFormat="1" ht="24" customHeight="1" outlineLevel="2" spans="1:95">
      <c r="A540" s="125"/>
      <c r="B540" s="126"/>
      <c r="C540" s="127"/>
      <c r="D540" s="125"/>
      <c r="E540" s="126"/>
      <c r="F540" s="126"/>
      <c r="G540" s="126"/>
      <c r="H540" s="128"/>
      <c r="I540" s="128"/>
      <c r="J540" s="128">
        <f t="shared" si="6007"/>
        <v>0</v>
      </c>
      <c r="K540" s="128">
        <f t="shared" si="6088"/>
        <v>3</v>
      </c>
      <c r="L540" s="153"/>
      <c r="M540" s="154">
        <f>IFERROR(VLOOKUP($L540,'2-2 引出数据_合同数据仓库'!$B$2:$BP$10000,3,FALSE),0)</f>
        <v>0</v>
      </c>
      <c r="N540" s="128"/>
      <c r="O540" s="154">
        <f>IFERROR(VLOOKUP((LEFT(VLOOKUP($L540,'2-2 引出数据_合同数据仓库'!$B$2:$BP$10000,64,FALSE),15)&amp;(RIGHT(VLOOKUP($L540,'2-2 引出数据_合同数据仓库'!$B$2:$BP$10000,64,FALSE),4)+1)),'2-2 引出数据_合同数据仓库'!$B$2:$BP$10000,3,FALSE),0)</f>
        <v>0</v>
      </c>
      <c r="P540" s="128"/>
      <c r="Q540" s="128">
        <f>IFERROR(VLOOKUP($L540,'2-2 引出数据_合同数据仓库'!$B$2:$BP$10000,28,FALSE),0)</f>
        <v>0</v>
      </c>
      <c r="R540" s="128">
        <f>IFERROR(VLOOKUP($L540,'2-2 引出数据_合同数据仓库'!$B$2:$BP$10000,29,FALSE),0)</f>
        <v>0</v>
      </c>
      <c r="S540" s="128">
        <f>IFERROR(VLOOKUP($L540,'2-2 引出数据_合同数据仓库'!$B$2:$BP$10000,4,FALSE),0)</f>
        <v>0</v>
      </c>
      <c r="T540" s="128"/>
      <c r="U540" s="128">
        <f>IFERROR(VLOOKUP($L540,'2-2 引出数据_合同数据仓库'!$B$2:$BP$10000,15,FALSE),0)</f>
        <v>0</v>
      </c>
      <c r="V540" s="128">
        <f t="shared" si="6017"/>
        <v>0</v>
      </c>
      <c r="W540" s="128"/>
      <c r="X540" s="160">
        <v>45658</v>
      </c>
      <c r="Y540" s="160">
        <f t="shared" si="6018"/>
        <v>45688</v>
      </c>
      <c r="Z540" s="164">
        <f t="shared" si="6019"/>
        <v>0</v>
      </c>
      <c r="AA540" s="160">
        <f t="shared" si="6020"/>
        <v>45689</v>
      </c>
      <c r="AB540" s="160">
        <f t="shared" si="6021"/>
        <v>45716</v>
      </c>
      <c r="AC540" s="164">
        <f t="shared" si="6022"/>
        <v>0</v>
      </c>
      <c r="AD540" s="160">
        <f t="shared" si="6023"/>
        <v>45717</v>
      </c>
      <c r="AE540" s="160">
        <f t="shared" si="6024"/>
        <v>45747</v>
      </c>
      <c r="AF540" s="164">
        <f t="shared" si="6025"/>
        <v>0</v>
      </c>
      <c r="AG540" s="160">
        <f t="shared" si="6026"/>
        <v>45748</v>
      </c>
      <c r="AH540" s="160">
        <f t="shared" si="6027"/>
        <v>45777</v>
      </c>
      <c r="AI540" s="164">
        <f t="shared" si="6028"/>
        <v>0</v>
      </c>
      <c r="AJ540" s="160">
        <f t="shared" si="6029"/>
        <v>45778</v>
      </c>
      <c r="AK540" s="160">
        <f t="shared" si="6030"/>
        <v>45808</v>
      </c>
      <c r="AL540" s="164">
        <f t="shared" si="6031"/>
        <v>0</v>
      </c>
      <c r="AM540" s="160">
        <f t="shared" si="6032"/>
        <v>45809</v>
      </c>
      <c r="AN540" s="160">
        <f t="shared" si="6033"/>
        <v>45838</v>
      </c>
      <c r="AO540" s="164">
        <f t="shared" si="6034"/>
        <v>0</v>
      </c>
      <c r="AP540" s="160">
        <f t="shared" si="6035"/>
        <v>45839</v>
      </c>
      <c r="AQ540" s="160">
        <f t="shared" si="6036"/>
        <v>45869</v>
      </c>
      <c r="AR540" s="164">
        <f t="shared" si="6037"/>
        <v>0</v>
      </c>
      <c r="AS540" s="160">
        <f t="shared" si="6038"/>
        <v>45870</v>
      </c>
      <c r="AT540" s="160">
        <f t="shared" si="6039"/>
        <v>45900</v>
      </c>
      <c r="AU540" s="164">
        <f t="shared" si="6040"/>
        <v>0</v>
      </c>
      <c r="AV540" s="160">
        <f t="shared" si="6041"/>
        <v>45901</v>
      </c>
      <c r="AW540" s="160">
        <f t="shared" si="6042"/>
        <v>45930</v>
      </c>
      <c r="AX540" s="164">
        <f t="shared" si="6043"/>
        <v>0</v>
      </c>
      <c r="AY540" s="160">
        <f t="shared" si="6044"/>
        <v>45931</v>
      </c>
      <c r="AZ540" s="160">
        <f t="shared" si="6045"/>
        <v>45961</v>
      </c>
      <c r="BA540" s="164">
        <f t="shared" si="6046"/>
        <v>0</v>
      </c>
      <c r="BB540" s="160">
        <f t="shared" si="6047"/>
        <v>45962</v>
      </c>
      <c r="BC540" s="160">
        <f t="shared" si="6048"/>
        <v>45991</v>
      </c>
      <c r="BD540" s="164">
        <f t="shared" si="6049"/>
        <v>0</v>
      </c>
      <c r="BE540" s="160">
        <f t="shared" si="6050"/>
        <v>45992</v>
      </c>
      <c r="BF540" s="160">
        <f t="shared" si="6051"/>
        <v>46022</v>
      </c>
      <c r="BG540" s="164">
        <f t="shared" si="6052"/>
        <v>0</v>
      </c>
      <c r="BH540" s="160">
        <v>46023</v>
      </c>
      <c r="BI540" s="160">
        <f t="shared" si="6053"/>
        <v>46053</v>
      </c>
      <c r="BJ540" s="164">
        <f t="shared" si="6054"/>
        <v>0</v>
      </c>
      <c r="BK540" s="160">
        <f t="shared" si="6055"/>
        <v>46054</v>
      </c>
      <c r="BL540" s="160">
        <f t="shared" si="6056"/>
        <v>46081</v>
      </c>
      <c r="BM540" s="164">
        <f t="shared" si="6057"/>
        <v>0</v>
      </c>
      <c r="BN540" s="160">
        <f t="shared" si="6058"/>
        <v>46082</v>
      </c>
      <c r="BO540" s="160">
        <f t="shared" si="6059"/>
        <v>46112</v>
      </c>
      <c r="BP540" s="164">
        <f t="shared" si="6060"/>
        <v>0</v>
      </c>
      <c r="BQ540" s="160">
        <f t="shared" si="6061"/>
        <v>46113</v>
      </c>
      <c r="BR540" s="160">
        <f t="shared" si="6062"/>
        <v>46142</v>
      </c>
      <c r="BS540" s="164">
        <f t="shared" si="6063"/>
        <v>0</v>
      </c>
      <c r="BT540" s="160">
        <f t="shared" si="6064"/>
        <v>46143</v>
      </c>
      <c r="BU540" s="160">
        <f t="shared" si="6065"/>
        <v>46173</v>
      </c>
      <c r="BV540" s="164">
        <f t="shared" si="6066"/>
        <v>0</v>
      </c>
      <c r="BW540" s="160">
        <f t="shared" si="6067"/>
        <v>46174</v>
      </c>
      <c r="BX540" s="160">
        <f t="shared" si="6068"/>
        <v>46203</v>
      </c>
      <c r="BY540" s="164">
        <f t="shared" si="6069"/>
        <v>0</v>
      </c>
      <c r="BZ540" s="160">
        <f t="shared" si="6070"/>
        <v>46204</v>
      </c>
      <c r="CA540" s="160">
        <f t="shared" si="6071"/>
        <v>46234</v>
      </c>
      <c r="CB540" s="164">
        <f t="shared" si="6072"/>
        <v>0</v>
      </c>
      <c r="CC540" s="160">
        <f t="shared" si="6073"/>
        <v>46235</v>
      </c>
      <c r="CD540" s="160">
        <f t="shared" si="6074"/>
        <v>46265</v>
      </c>
      <c r="CE540" s="164">
        <f t="shared" si="6075"/>
        <v>0</v>
      </c>
      <c r="CF540" s="160">
        <f t="shared" si="6076"/>
        <v>46266</v>
      </c>
      <c r="CG540" s="160">
        <f t="shared" si="6077"/>
        <v>46295</v>
      </c>
      <c r="CH540" s="164">
        <f t="shared" si="6078"/>
        <v>0</v>
      </c>
      <c r="CI540" s="160">
        <f t="shared" si="6079"/>
        <v>46296</v>
      </c>
      <c r="CJ540" s="160">
        <f t="shared" si="6080"/>
        <v>46326</v>
      </c>
      <c r="CK540" s="164">
        <f t="shared" si="6081"/>
        <v>0</v>
      </c>
      <c r="CL540" s="160">
        <f t="shared" si="6082"/>
        <v>46327</v>
      </c>
      <c r="CM540" s="160">
        <f t="shared" si="6083"/>
        <v>46356</v>
      </c>
      <c r="CN540" s="164">
        <f t="shared" si="6084"/>
        <v>0</v>
      </c>
      <c r="CO540" s="160">
        <f t="shared" si="6085"/>
        <v>46357</v>
      </c>
      <c r="CP540" s="160">
        <f t="shared" si="6086"/>
        <v>46387</v>
      </c>
      <c r="CQ540" s="164">
        <f t="shared" si="6087"/>
        <v>0</v>
      </c>
    </row>
    <row r="541" s="86" customFormat="1" ht="24" customHeight="1" outlineLevel="2" spans="1:95">
      <c r="A541" s="125"/>
      <c r="B541" s="126"/>
      <c r="C541" s="127"/>
      <c r="D541" s="125"/>
      <c r="E541" s="126"/>
      <c r="F541" s="126"/>
      <c r="G541" s="126"/>
      <c r="H541" s="128"/>
      <c r="I541" s="128"/>
      <c r="J541" s="128">
        <f t="shared" si="6007"/>
        <v>0</v>
      </c>
      <c r="K541" s="128">
        <f t="shared" si="6088"/>
        <v>4</v>
      </c>
      <c r="L541" s="153"/>
      <c r="M541" s="154">
        <f>IFERROR(VLOOKUP($L541,'2-2 引出数据_合同数据仓库'!$B$2:$BP$10000,3,FALSE),0)</f>
        <v>0</v>
      </c>
      <c r="N541" s="128"/>
      <c r="O541" s="154">
        <f>IFERROR(VLOOKUP((LEFT(VLOOKUP($L541,'2-2 引出数据_合同数据仓库'!$B$2:$BP$10000,64,FALSE),15)&amp;(RIGHT(VLOOKUP($L541,'2-2 引出数据_合同数据仓库'!$B$2:$BP$10000,64,FALSE),4)+1)),'2-2 引出数据_合同数据仓库'!$B$2:$BP$10000,3,FALSE),0)</f>
        <v>0</v>
      </c>
      <c r="P541" s="128"/>
      <c r="Q541" s="128">
        <f>IFERROR(VLOOKUP($L541,'2-2 引出数据_合同数据仓库'!$B$2:$BP$10000,28,FALSE),0)</f>
        <v>0</v>
      </c>
      <c r="R541" s="128">
        <f>IFERROR(VLOOKUP($L541,'2-2 引出数据_合同数据仓库'!$B$2:$BP$10000,29,FALSE),0)</f>
        <v>0</v>
      </c>
      <c r="S541" s="128">
        <f>IFERROR(VLOOKUP($L541,'2-2 引出数据_合同数据仓库'!$B$2:$BP$10000,4,FALSE),0)</f>
        <v>0</v>
      </c>
      <c r="T541" s="128"/>
      <c r="U541" s="128">
        <f>IFERROR(VLOOKUP($L541,'2-2 引出数据_合同数据仓库'!$B$2:$BP$10000,15,FALSE),0)</f>
        <v>0</v>
      </c>
      <c r="V541" s="128">
        <f t="shared" si="6017"/>
        <v>0</v>
      </c>
      <c r="W541" s="128"/>
      <c r="X541" s="160">
        <v>45658</v>
      </c>
      <c r="Y541" s="160">
        <f t="shared" si="6018"/>
        <v>45688</v>
      </c>
      <c r="Z541" s="164">
        <f t="shared" si="6019"/>
        <v>0</v>
      </c>
      <c r="AA541" s="160">
        <f t="shared" si="6020"/>
        <v>45689</v>
      </c>
      <c r="AB541" s="160">
        <f t="shared" si="6021"/>
        <v>45716</v>
      </c>
      <c r="AC541" s="164">
        <f t="shared" si="6022"/>
        <v>0</v>
      </c>
      <c r="AD541" s="160">
        <f t="shared" si="6023"/>
        <v>45717</v>
      </c>
      <c r="AE541" s="160">
        <f t="shared" si="6024"/>
        <v>45747</v>
      </c>
      <c r="AF541" s="164">
        <f t="shared" si="6025"/>
        <v>0</v>
      </c>
      <c r="AG541" s="160">
        <f t="shared" si="6026"/>
        <v>45748</v>
      </c>
      <c r="AH541" s="160">
        <f t="shared" si="6027"/>
        <v>45777</v>
      </c>
      <c r="AI541" s="164">
        <f t="shared" si="6028"/>
        <v>0</v>
      </c>
      <c r="AJ541" s="160">
        <f t="shared" si="6029"/>
        <v>45778</v>
      </c>
      <c r="AK541" s="160">
        <f t="shared" si="6030"/>
        <v>45808</v>
      </c>
      <c r="AL541" s="164">
        <f t="shared" si="6031"/>
        <v>0</v>
      </c>
      <c r="AM541" s="160">
        <f t="shared" si="6032"/>
        <v>45809</v>
      </c>
      <c r="AN541" s="160">
        <f t="shared" si="6033"/>
        <v>45838</v>
      </c>
      <c r="AO541" s="164">
        <f t="shared" si="6034"/>
        <v>0</v>
      </c>
      <c r="AP541" s="160">
        <f t="shared" si="6035"/>
        <v>45839</v>
      </c>
      <c r="AQ541" s="160">
        <f t="shared" si="6036"/>
        <v>45869</v>
      </c>
      <c r="AR541" s="164">
        <f t="shared" si="6037"/>
        <v>0</v>
      </c>
      <c r="AS541" s="160">
        <f t="shared" si="6038"/>
        <v>45870</v>
      </c>
      <c r="AT541" s="160">
        <f t="shared" si="6039"/>
        <v>45900</v>
      </c>
      <c r="AU541" s="164">
        <f t="shared" si="6040"/>
        <v>0</v>
      </c>
      <c r="AV541" s="160">
        <f t="shared" si="6041"/>
        <v>45901</v>
      </c>
      <c r="AW541" s="160">
        <f t="shared" si="6042"/>
        <v>45930</v>
      </c>
      <c r="AX541" s="164">
        <f t="shared" si="6043"/>
        <v>0</v>
      </c>
      <c r="AY541" s="160">
        <f t="shared" si="6044"/>
        <v>45931</v>
      </c>
      <c r="AZ541" s="160">
        <f t="shared" si="6045"/>
        <v>45961</v>
      </c>
      <c r="BA541" s="164">
        <f t="shared" si="6046"/>
        <v>0</v>
      </c>
      <c r="BB541" s="160">
        <f t="shared" si="6047"/>
        <v>45962</v>
      </c>
      <c r="BC541" s="160">
        <f t="shared" si="6048"/>
        <v>45991</v>
      </c>
      <c r="BD541" s="164">
        <f t="shared" si="6049"/>
        <v>0</v>
      </c>
      <c r="BE541" s="160">
        <f t="shared" si="6050"/>
        <v>45992</v>
      </c>
      <c r="BF541" s="160">
        <f t="shared" si="6051"/>
        <v>46022</v>
      </c>
      <c r="BG541" s="164">
        <f t="shared" si="6052"/>
        <v>0</v>
      </c>
      <c r="BH541" s="160">
        <v>46023</v>
      </c>
      <c r="BI541" s="160">
        <f t="shared" si="6053"/>
        <v>46053</v>
      </c>
      <c r="BJ541" s="164">
        <f t="shared" si="6054"/>
        <v>0</v>
      </c>
      <c r="BK541" s="160">
        <f t="shared" si="6055"/>
        <v>46054</v>
      </c>
      <c r="BL541" s="160">
        <f t="shared" si="6056"/>
        <v>46081</v>
      </c>
      <c r="BM541" s="164">
        <f t="shared" si="6057"/>
        <v>0</v>
      </c>
      <c r="BN541" s="160">
        <f t="shared" si="6058"/>
        <v>46082</v>
      </c>
      <c r="BO541" s="160">
        <f t="shared" si="6059"/>
        <v>46112</v>
      </c>
      <c r="BP541" s="164">
        <f t="shared" si="6060"/>
        <v>0</v>
      </c>
      <c r="BQ541" s="160">
        <f t="shared" si="6061"/>
        <v>46113</v>
      </c>
      <c r="BR541" s="160">
        <f t="shared" si="6062"/>
        <v>46142</v>
      </c>
      <c r="BS541" s="164">
        <f t="shared" si="6063"/>
        <v>0</v>
      </c>
      <c r="BT541" s="160">
        <f t="shared" si="6064"/>
        <v>46143</v>
      </c>
      <c r="BU541" s="160">
        <f t="shared" si="6065"/>
        <v>46173</v>
      </c>
      <c r="BV541" s="164">
        <f t="shared" si="6066"/>
        <v>0</v>
      </c>
      <c r="BW541" s="160">
        <f t="shared" si="6067"/>
        <v>46174</v>
      </c>
      <c r="BX541" s="160">
        <f t="shared" si="6068"/>
        <v>46203</v>
      </c>
      <c r="BY541" s="164">
        <f t="shared" si="6069"/>
        <v>0</v>
      </c>
      <c r="BZ541" s="160">
        <f t="shared" si="6070"/>
        <v>46204</v>
      </c>
      <c r="CA541" s="160">
        <f t="shared" si="6071"/>
        <v>46234</v>
      </c>
      <c r="CB541" s="164">
        <f t="shared" si="6072"/>
        <v>0</v>
      </c>
      <c r="CC541" s="160">
        <f t="shared" si="6073"/>
        <v>46235</v>
      </c>
      <c r="CD541" s="160">
        <f t="shared" si="6074"/>
        <v>46265</v>
      </c>
      <c r="CE541" s="164">
        <f t="shared" si="6075"/>
        <v>0</v>
      </c>
      <c r="CF541" s="160">
        <f t="shared" si="6076"/>
        <v>46266</v>
      </c>
      <c r="CG541" s="160">
        <f t="shared" si="6077"/>
        <v>46295</v>
      </c>
      <c r="CH541" s="164">
        <f t="shared" si="6078"/>
        <v>0</v>
      </c>
      <c r="CI541" s="160">
        <f t="shared" si="6079"/>
        <v>46296</v>
      </c>
      <c r="CJ541" s="160">
        <f t="shared" si="6080"/>
        <v>46326</v>
      </c>
      <c r="CK541" s="164">
        <f t="shared" si="6081"/>
        <v>0</v>
      </c>
      <c r="CL541" s="160">
        <f t="shared" si="6082"/>
        <v>46327</v>
      </c>
      <c r="CM541" s="160">
        <f t="shared" si="6083"/>
        <v>46356</v>
      </c>
      <c r="CN541" s="164">
        <f t="shared" si="6084"/>
        <v>0</v>
      </c>
      <c r="CO541" s="160">
        <f t="shared" si="6085"/>
        <v>46357</v>
      </c>
      <c r="CP541" s="160">
        <f t="shared" si="6086"/>
        <v>46387</v>
      </c>
      <c r="CQ541" s="164">
        <f t="shared" si="6087"/>
        <v>0</v>
      </c>
    </row>
    <row r="542" s="86" customFormat="1" ht="24" customHeight="1" outlineLevel="4" spans="1:95">
      <c r="A542" s="129" t="s">
        <v>2806</v>
      </c>
      <c r="B542" s="130"/>
      <c r="C542" s="130"/>
      <c r="D542" s="130"/>
      <c r="E542" s="130"/>
      <c r="F542" s="130"/>
      <c r="G542" s="131"/>
      <c r="H542" s="132"/>
      <c r="I542" s="132"/>
      <c r="J542" s="132"/>
      <c r="K542" s="132"/>
      <c r="L542" s="155"/>
      <c r="M542" s="155"/>
      <c r="N542" s="155"/>
      <c r="O542" s="155"/>
      <c r="P542" s="132"/>
      <c r="Q542" s="132"/>
      <c r="R542" s="132"/>
      <c r="S542" s="132"/>
      <c r="T542" s="132"/>
      <c r="U542" s="132"/>
      <c r="V542" s="132"/>
      <c r="W542" s="132"/>
      <c r="X542" s="132"/>
      <c r="Y542" s="132"/>
      <c r="Z542" s="132"/>
      <c r="AA542" s="132"/>
      <c r="AB542" s="132"/>
      <c r="AC542" s="132"/>
      <c r="AD542" s="132"/>
      <c r="AE542" s="132"/>
      <c r="AF542" s="132"/>
      <c r="AG542" s="132"/>
      <c r="AH542" s="132"/>
      <c r="AI542" s="132"/>
      <c r="AJ542" s="132"/>
      <c r="AK542" s="132"/>
      <c r="AL542" s="132"/>
      <c r="AM542" s="132"/>
      <c r="AN542" s="132"/>
      <c r="AO542" s="132"/>
      <c r="AP542" s="132"/>
      <c r="AQ542" s="132"/>
      <c r="AR542" s="132"/>
      <c r="AS542" s="132"/>
      <c r="AT542" s="132"/>
      <c r="AU542" s="132"/>
      <c r="AV542" s="132"/>
      <c r="AW542" s="132"/>
      <c r="AX542" s="132"/>
      <c r="AY542" s="132"/>
      <c r="AZ542" s="132"/>
      <c r="BA542" s="132"/>
      <c r="BB542" s="132"/>
      <c r="BC542" s="132"/>
      <c r="BD542" s="132"/>
      <c r="BE542" s="132"/>
      <c r="BF542" s="132"/>
      <c r="BG542" s="132"/>
      <c r="BH542" s="132"/>
      <c r="BI542" s="132"/>
      <c r="BJ542" s="132"/>
      <c r="BK542" s="132"/>
      <c r="BL542" s="132"/>
      <c r="BM542" s="132"/>
      <c r="BN542" s="132"/>
      <c r="BO542" s="132"/>
      <c r="BP542" s="132"/>
      <c r="BQ542" s="132"/>
      <c r="BR542" s="132"/>
      <c r="BS542" s="132"/>
      <c r="BT542" s="132"/>
      <c r="BU542" s="132"/>
      <c r="BV542" s="132"/>
      <c r="BW542" s="132"/>
      <c r="BX542" s="132"/>
      <c r="BY542" s="132"/>
      <c r="BZ542" s="132"/>
      <c r="CA542" s="132"/>
      <c r="CB542" s="132"/>
      <c r="CC542" s="132"/>
      <c r="CD542" s="132"/>
      <c r="CE542" s="132"/>
      <c r="CF542" s="132"/>
      <c r="CG542" s="132"/>
      <c r="CH542" s="132"/>
      <c r="CI542" s="132"/>
      <c r="CJ542" s="132"/>
      <c r="CK542" s="132"/>
      <c r="CL542" s="132"/>
      <c r="CM542" s="132"/>
      <c r="CN542" s="132"/>
      <c r="CO542" s="132"/>
      <c r="CP542" s="132"/>
      <c r="CQ542" s="132"/>
    </row>
    <row r="543" ht="24" customHeight="1" outlineLevel="1" spans="1:95">
      <c r="A543" s="29"/>
      <c r="B543" s="115" t="s">
        <v>784</v>
      </c>
      <c r="C543" s="116" t="s">
        <v>2182</v>
      </c>
      <c r="D543" s="29" t="s">
        <v>2183</v>
      </c>
      <c r="E543" s="115"/>
      <c r="F543" s="115"/>
      <c r="G543" s="115"/>
      <c r="H543" s="117">
        <f>X543+AA543+AD543+AG543+AJ543+AM543+AP543+AS543+AV543+AY543+BB543+BE543</f>
        <v>0</v>
      </c>
      <c r="I543" s="117">
        <f>Y543+AB543+AE543+AH543+AK543+AN543+AQ543+AT543+AW543+AZ543+BC543+BF543</f>
        <v>0</v>
      </c>
      <c r="J543" s="117">
        <f t="shared" si="6007"/>
        <v>0</v>
      </c>
      <c r="K543" s="117"/>
      <c r="L543" s="150"/>
      <c r="M543" s="150"/>
      <c r="N543" s="150"/>
      <c r="O543" s="150"/>
      <c r="P543" s="117"/>
      <c r="Q543" s="117"/>
      <c r="R543" s="117"/>
      <c r="S543" s="117"/>
      <c r="T543" s="117"/>
      <c r="U543" s="117"/>
      <c r="V543" s="117"/>
      <c r="W543" s="117"/>
      <c r="X543" s="117">
        <f>VLOOKUP($C543,'1 预算编制表单'!$C:$BJ,27,FALSE)</f>
        <v>0</v>
      </c>
      <c r="Y543" s="117">
        <f>X543-Z543</f>
        <v>0</v>
      </c>
      <c r="Z543" s="117">
        <f>SUM(Z544:Z548)</f>
        <v>0</v>
      </c>
      <c r="AA543" s="117">
        <f>VLOOKUP($C543,'1 预算编制表单'!$C:$BJ,30,FALSE)</f>
        <v>0</v>
      </c>
      <c r="AB543" s="117">
        <f>AA543-AC543</f>
        <v>0</v>
      </c>
      <c r="AC543" s="117">
        <f>SUM(AC544:AC548)</f>
        <v>0</v>
      </c>
      <c r="AD543" s="117">
        <f>VLOOKUP($C543,'1 预算编制表单'!$C:$BJ,33,FALSE)</f>
        <v>0</v>
      </c>
      <c r="AE543" s="117">
        <f>AD543-AF543</f>
        <v>0</v>
      </c>
      <c r="AF543" s="117">
        <f>SUM(AF544:AF548)</f>
        <v>0</v>
      </c>
      <c r="AG543" s="117">
        <f>VLOOKUP($C543,'1 预算编制表单'!$C:$BJ,36,FALSE)</f>
        <v>0</v>
      </c>
      <c r="AH543" s="117">
        <f>AG543-AI543</f>
        <v>0</v>
      </c>
      <c r="AI543" s="117">
        <f>SUM(AI544:AI548)</f>
        <v>0</v>
      </c>
      <c r="AJ543" s="117">
        <f>VLOOKUP($C543,'1 预算编制表单'!$C:$BJ,39,FALSE)</f>
        <v>0</v>
      </c>
      <c r="AK543" s="117">
        <f>AJ543-AL543</f>
        <v>0</v>
      </c>
      <c r="AL543" s="117">
        <f>SUM(AL544:AL548)</f>
        <v>0</v>
      </c>
      <c r="AM543" s="117">
        <f>VLOOKUP($C543,'1 预算编制表单'!$C:$BJ,42,FALSE)</f>
        <v>0</v>
      </c>
      <c r="AN543" s="117">
        <f>AM543-AO543</f>
        <v>0</v>
      </c>
      <c r="AO543" s="117">
        <f>SUM(AO544:AO548)</f>
        <v>0</v>
      </c>
      <c r="AP543" s="117">
        <f>VLOOKUP($C543,'1 预算编制表单'!$C:$BJ,45,FALSE)</f>
        <v>0</v>
      </c>
      <c r="AQ543" s="117">
        <f>AP543-AR543</f>
        <v>0</v>
      </c>
      <c r="AR543" s="117">
        <f>SUM(AR544:AR548)</f>
        <v>0</v>
      </c>
      <c r="AS543" s="117">
        <f>VLOOKUP($C543,'1 预算编制表单'!$C:$BJ,48,FALSE)</f>
        <v>0</v>
      </c>
      <c r="AT543" s="117">
        <f>AS543-AU543</f>
        <v>0</v>
      </c>
      <c r="AU543" s="117">
        <f>SUM(AU544:AU548)</f>
        <v>0</v>
      </c>
      <c r="AV543" s="117">
        <f>VLOOKUP($C543,'1 预算编制表单'!$C:$BJ,51,FALSE)</f>
        <v>0</v>
      </c>
      <c r="AW543" s="117">
        <f>AV543-AX543</f>
        <v>0</v>
      </c>
      <c r="AX543" s="117">
        <f>SUM(AX544:AX548)</f>
        <v>0</v>
      </c>
      <c r="AY543" s="117">
        <f>VLOOKUP($C543,'1 预算编制表单'!$C:$BJ,54,FALSE)</f>
        <v>0</v>
      </c>
      <c r="AZ543" s="117">
        <f>AY543-BA543</f>
        <v>0</v>
      </c>
      <c r="BA543" s="117">
        <f>SUM(BA544:BA548)</f>
        <v>0</v>
      </c>
      <c r="BB543" s="117">
        <f>VLOOKUP($C543,'1 预算编制表单'!$C:$BJ,57,FALSE)</f>
        <v>0</v>
      </c>
      <c r="BC543" s="117">
        <f>BB543-BD543</f>
        <v>0</v>
      </c>
      <c r="BD543" s="117">
        <f>SUM(BD544:BD548)</f>
        <v>0</v>
      </c>
      <c r="BE543" s="117">
        <f>VLOOKUP($C543,'1 预算编制表单'!$C:$BJ,60,FALSE)</f>
        <v>0</v>
      </c>
      <c r="BF543" s="117">
        <f>BE543-BG543</f>
        <v>0</v>
      </c>
      <c r="BG543" s="117">
        <f>SUM(BG544:BG548)</f>
        <v>0</v>
      </c>
      <c r="BH543" s="117">
        <f>VLOOKUP($C543,'1 预算编制表单'!$C:$BJ,27,FALSE)</f>
        <v>0</v>
      </c>
      <c r="BI543" s="117">
        <f>BH543-BJ543</f>
        <v>0</v>
      </c>
      <c r="BJ543" s="117">
        <f>SUM(BJ544:BJ548)</f>
        <v>0</v>
      </c>
      <c r="BK543" s="117">
        <f>VLOOKUP($C543,'1 预算编制表单'!$C:$BJ,30,FALSE)</f>
        <v>0</v>
      </c>
      <c r="BL543" s="117">
        <f>BK543-BM543</f>
        <v>0</v>
      </c>
      <c r="BM543" s="117">
        <f>SUM(BM544:BM548)</f>
        <v>0</v>
      </c>
      <c r="BN543" s="117">
        <f>VLOOKUP($C543,'1 预算编制表单'!$C:$BJ,33,FALSE)</f>
        <v>0</v>
      </c>
      <c r="BO543" s="117">
        <f>BN543-BP543</f>
        <v>0</v>
      </c>
      <c r="BP543" s="117">
        <f>SUM(BP544:BP548)</f>
        <v>0</v>
      </c>
      <c r="BQ543" s="117">
        <f>VLOOKUP($C543,'1 预算编制表单'!$C:$BJ,36,FALSE)</f>
        <v>0</v>
      </c>
      <c r="BR543" s="117">
        <f>BQ543-BS543</f>
        <v>0</v>
      </c>
      <c r="BS543" s="117">
        <f>SUM(BS544:BS548)</f>
        <v>0</v>
      </c>
      <c r="BT543" s="117">
        <f>VLOOKUP($C543,'1 预算编制表单'!$C:$BJ,39,FALSE)</f>
        <v>0</v>
      </c>
      <c r="BU543" s="117">
        <f>BT543-BV543</f>
        <v>0</v>
      </c>
      <c r="BV543" s="117">
        <f>SUM(BV544:BV548)</f>
        <v>0</v>
      </c>
      <c r="BW543" s="117">
        <f>VLOOKUP($C543,'1 预算编制表单'!$C:$BJ,42,FALSE)</f>
        <v>0</v>
      </c>
      <c r="BX543" s="117">
        <f>BW543-BY543</f>
        <v>0</v>
      </c>
      <c r="BY543" s="117">
        <f>SUM(BY544:BY548)</f>
        <v>0</v>
      </c>
      <c r="BZ543" s="117">
        <f>VLOOKUP($C543,'1 预算编制表单'!$C:$BJ,45,FALSE)</f>
        <v>0</v>
      </c>
      <c r="CA543" s="117">
        <f>BZ543-CB543</f>
        <v>0</v>
      </c>
      <c r="CB543" s="117">
        <f>SUM(CB544:CB548)</f>
        <v>0</v>
      </c>
      <c r="CC543" s="117">
        <f>VLOOKUP($C543,'1 预算编制表单'!$C:$BJ,48,FALSE)</f>
        <v>0</v>
      </c>
      <c r="CD543" s="117">
        <f>CC543-CE543</f>
        <v>0</v>
      </c>
      <c r="CE543" s="117">
        <f>SUM(CE544:CE548)</f>
        <v>0</v>
      </c>
      <c r="CF543" s="117">
        <f>VLOOKUP($C543,'1 预算编制表单'!$C:$BJ,51,FALSE)</f>
        <v>0</v>
      </c>
      <c r="CG543" s="117">
        <f>CF543-CH543</f>
        <v>0</v>
      </c>
      <c r="CH543" s="117">
        <f>SUM(CH544:CH548)</f>
        <v>0</v>
      </c>
      <c r="CI543" s="117">
        <f>VLOOKUP($C543,'1 预算编制表单'!$C:$BJ,54,FALSE)</f>
        <v>0</v>
      </c>
      <c r="CJ543" s="117">
        <f>CI543-CK543</f>
        <v>0</v>
      </c>
      <c r="CK543" s="117">
        <f>SUM(CK544:CK548)</f>
        <v>0</v>
      </c>
      <c r="CL543" s="117">
        <f>VLOOKUP($C543,'1 预算编制表单'!$C:$BJ,57,FALSE)</f>
        <v>0</v>
      </c>
      <c r="CM543" s="117">
        <f>CL543-CN543</f>
        <v>0</v>
      </c>
      <c r="CN543" s="117">
        <f>SUM(CN544:CN548)</f>
        <v>0</v>
      </c>
      <c r="CO543" s="117">
        <f>VLOOKUP($C543,'1 预算编制表单'!$C:$BJ,60,FALSE)</f>
        <v>0</v>
      </c>
      <c r="CP543" s="117">
        <f>CO543-CQ543</f>
        <v>0</v>
      </c>
      <c r="CQ543" s="117">
        <f>SUM(CQ544:CQ548)</f>
        <v>0</v>
      </c>
    </row>
    <row r="544" s="86" customFormat="1" ht="24" customHeight="1" outlineLevel="2" spans="1:95">
      <c r="A544" s="125"/>
      <c r="B544" s="126"/>
      <c r="C544" s="127"/>
      <c r="D544" s="125"/>
      <c r="E544" s="126"/>
      <c r="F544" s="126"/>
      <c r="G544" s="126"/>
      <c r="H544" s="128"/>
      <c r="I544" s="128"/>
      <c r="J544" s="128">
        <f t="shared" si="6007"/>
        <v>0</v>
      </c>
      <c r="K544" s="128">
        <v>1</v>
      </c>
      <c r="L544" s="153"/>
      <c r="M544" s="154">
        <f>IFERROR(VLOOKUP($L544,'2-2 引出数据_合同数据仓库'!$B$2:$BP$10000,3,FALSE),0)</f>
        <v>0</v>
      </c>
      <c r="N544" s="128"/>
      <c r="O544" s="154">
        <f>IFERROR(VLOOKUP((LEFT(VLOOKUP($L544,'2-2 引出数据_合同数据仓库'!$B$2:$BP$10000,64,FALSE),15)&amp;(RIGHT(VLOOKUP($L544,'2-2 引出数据_合同数据仓库'!$B$2:$BP$10000,64,FALSE),4)+1)),'2-2 引出数据_合同数据仓库'!$B$2:$BP$10000,3,FALSE),0)</f>
        <v>0</v>
      </c>
      <c r="P544" s="128"/>
      <c r="Q544" s="128">
        <f>IFERROR(VLOOKUP($L544,'2-2 引出数据_合同数据仓库'!$B$2:$BP$10000,28,FALSE),0)</f>
        <v>0</v>
      </c>
      <c r="R544" s="128">
        <f>IFERROR(VLOOKUP($L544,'2-2 引出数据_合同数据仓库'!$B$2:$BP$10000,29,FALSE),0)</f>
        <v>0</v>
      </c>
      <c r="S544" s="128">
        <f>IFERROR(VLOOKUP($L544,'2-2 引出数据_合同数据仓库'!$B$2:$BP$10000,4,FALSE),0)</f>
        <v>0</v>
      </c>
      <c r="T544" s="128"/>
      <c r="U544" s="128">
        <f>IFERROR(VLOOKUP($L544,'2-2 引出数据_合同数据仓库'!$B$2:$BP$10000,15,FALSE),0)</f>
        <v>0</v>
      </c>
      <c r="V544" s="128">
        <f t="shared" ref="V544:V547" si="6089">U544/(S544-R544+1)*365</f>
        <v>0</v>
      </c>
      <c r="W544" s="128"/>
      <c r="X544" s="160">
        <v>45658</v>
      </c>
      <c r="Y544" s="160">
        <f t="shared" ref="Y544:Y547" si="6090">X544+30</f>
        <v>45688</v>
      </c>
      <c r="Z544" s="164">
        <f t="shared" ref="Z544:Z547" si="6091">IFERROR(IF(($R544-Y544)&gt;=0,0,IF(($S544-X544)&lt;0,0,IF(AND(($S544-Y544)&gt;0,(X544-$R544)&gt;0),$V544/365*(Y544-X544+1),IF(AND(($S544-Y544)&lt;=0,(X544-$R544)&gt;0),$V544/365*($S544-X544+1),$V544/365*(Y544-$R544+1))))),0)</f>
        <v>0</v>
      </c>
      <c r="AA544" s="160">
        <f t="shared" ref="AA544:AA547" si="6092">Y544+1</f>
        <v>45689</v>
      </c>
      <c r="AB544" s="160">
        <f t="shared" ref="AB544:AB547" si="6093">AA544+27</f>
        <v>45716</v>
      </c>
      <c r="AC544" s="164">
        <f t="shared" ref="AC544:AC547" si="6094">IFERROR(IF(($R544-AB544)&gt;=0,0,IF(($S544-AA544)&lt;0,0,IF(AND(($S544-AB544)&gt;0,(AA544-$R544)&gt;0),$V544/365*(AB544-AA544+1),IF(AND(($S544-AB544)&lt;=0,(AA544-$R544)&gt;0),$V544/365*($S544-AA544+1),$V544/365*(AB544-$R544+1))))),0)</f>
        <v>0</v>
      </c>
      <c r="AD544" s="160">
        <f t="shared" ref="AD544:AD547" si="6095">AB544+1</f>
        <v>45717</v>
      </c>
      <c r="AE544" s="160">
        <f t="shared" ref="AE544:AE547" si="6096">AD544+30</f>
        <v>45747</v>
      </c>
      <c r="AF544" s="164">
        <f t="shared" ref="AF544:AF547" si="6097">IFERROR(IF(($R544-AE544)&gt;=0,0,IF(($S544-AD544)&lt;0,0,IF(AND(($S544-AE544)&gt;0,(AD544-$R544)&gt;0),$V544/365*(AE544-AD544+1),IF(AND(($S544-AE544)&lt;=0,(AD544-$R544)&gt;0),$V544/365*($S544-AD544+1),$V544/365*(AE544-$R544+1))))),0)</f>
        <v>0</v>
      </c>
      <c r="AG544" s="160">
        <f t="shared" ref="AG544:AG547" si="6098">AE544+1</f>
        <v>45748</v>
      </c>
      <c r="AH544" s="160">
        <f t="shared" ref="AH544:AH547" si="6099">AG544+29</f>
        <v>45777</v>
      </c>
      <c r="AI544" s="164">
        <f t="shared" ref="AI544:AI547" si="6100">IFERROR(IF(($R544-AH544)&gt;=0,0,IF(($S544-AG544)&lt;0,0,IF(AND(($S544-AH544)&gt;0,(AG544-$R544)&gt;0),$V544/365*(AH544-AG544+1),IF(AND(($S544-AH544)&lt;=0,(AG544-$R544)&gt;0),$V544/365*($S544-AG544+1),$V544/365*(AH544-$R544+1))))),0)</f>
        <v>0</v>
      </c>
      <c r="AJ544" s="160">
        <f t="shared" ref="AJ544:AJ547" si="6101">AH544+1</f>
        <v>45778</v>
      </c>
      <c r="AK544" s="160">
        <f t="shared" ref="AK544:AK547" si="6102">AJ544+30</f>
        <v>45808</v>
      </c>
      <c r="AL544" s="164">
        <f t="shared" ref="AL544:AL547" si="6103">IFERROR(IF(($R544-AK544)&gt;=0,0,IF(($S544-AJ544)&lt;0,0,IF(AND(($S544-AK544)&gt;0,(AJ544-$R544)&gt;0),$V544/365*(AK544-AJ544+1),IF(AND(($S544-AK544)&lt;=0,(AJ544-$R544)&gt;0),$V544/365*($S544-AJ544+1),$V544/365*(AK544-$R544+1))))),0)</f>
        <v>0</v>
      </c>
      <c r="AM544" s="160">
        <f t="shared" ref="AM544:AM547" si="6104">AK544+1</f>
        <v>45809</v>
      </c>
      <c r="AN544" s="160">
        <f t="shared" ref="AN544:AN547" si="6105">AM544+29</f>
        <v>45838</v>
      </c>
      <c r="AO544" s="164">
        <f t="shared" ref="AO544:AO547" si="6106">IFERROR(IF(($R544-AN544)&gt;=0,0,IF(($S544-AM544)&lt;0,0,IF(AND(($S544-AN544)&gt;0,(AM544-$R544)&gt;0),$V544/365*(AN544-AM544+1),IF(AND(($S544-AN544)&lt;=0,(AM544-$R544)&gt;0),$V544/365*($S544-AM544+1),$V544/365*(AN544-$R544+1))))),0)</f>
        <v>0</v>
      </c>
      <c r="AP544" s="160">
        <f t="shared" ref="AP544:AP547" si="6107">AN544+1</f>
        <v>45839</v>
      </c>
      <c r="AQ544" s="160">
        <f t="shared" ref="AQ544:AQ547" si="6108">AP544+30</f>
        <v>45869</v>
      </c>
      <c r="AR544" s="164">
        <f t="shared" ref="AR544:AR547" si="6109">IFERROR(IF(($R544-AQ544)&gt;=0,0,IF(($S544-AP544)&lt;0,0,IF(AND(($S544-AQ544)&gt;0,(AP544-$R544)&gt;0),$V544/365*(AQ544-AP544+1),IF(AND(($S544-AQ544)&lt;=0,(AP544-$R544)&gt;0),$V544/365*($S544-AP544+1),$V544/365*(AQ544-$R544+1))))),0)</f>
        <v>0</v>
      </c>
      <c r="AS544" s="160">
        <f t="shared" ref="AS544:AS547" si="6110">AQ544+1</f>
        <v>45870</v>
      </c>
      <c r="AT544" s="160">
        <f t="shared" ref="AT544:AT547" si="6111">AS544+30</f>
        <v>45900</v>
      </c>
      <c r="AU544" s="164">
        <f t="shared" ref="AU544:AU547" si="6112">IFERROR(IF(($R544-AT544)&gt;=0,0,IF(($S544-AS544)&lt;0,0,IF(AND(($S544-AT544)&gt;0,(AS544-$R544)&gt;0),$V544/365*(AT544-AS544+1),IF(AND(($S544-AT544)&lt;=0,(AS544-$R544)&gt;0),$V544/365*($S544-AS544+1),$V544/365*(AT544-$R544+1))))),0)</f>
        <v>0</v>
      </c>
      <c r="AV544" s="160">
        <f t="shared" ref="AV544:AV547" si="6113">AT544+1</f>
        <v>45901</v>
      </c>
      <c r="AW544" s="160">
        <f t="shared" ref="AW544:AW547" si="6114">AV544+29</f>
        <v>45930</v>
      </c>
      <c r="AX544" s="164">
        <f t="shared" ref="AX544:AX547" si="6115">IFERROR(IF(($R544-AW544)&gt;=0,0,IF(($S544-AV544)&lt;0,0,IF(AND(($S544-AW544)&gt;0,(AV544-$R544)&gt;0),$V544/365*(AW544-AV544+1),IF(AND(($S544-AW544)&lt;=0,(AV544-$R544)&gt;0),$V544/365*($S544-AV544+1),$V544/365*(AW544-$R544+1))))),0)</f>
        <v>0</v>
      </c>
      <c r="AY544" s="160">
        <f t="shared" ref="AY544:AY547" si="6116">AW544+1</f>
        <v>45931</v>
      </c>
      <c r="AZ544" s="160">
        <f t="shared" ref="AZ544:AZ547" si="6117">AY544+30</f>
        <v>45961</v>
      </c>
      <c r="BA544" s="164">
        <f t="shared" ref="BA544:BA547" si="6118">IFERROR(IF(($R544-AZ544)&gt;=0,0,IF(($S544-AY544)&lt;0,0,IF(AND(($S544-AZ544)&gt;0,(AY544-$R544)&gt;0),$V544/365*(AZ544-AY544+1),IF(AND(($S544-AZ544)&lt;=0,(AY544-$R544)&gt;0),$V544/365*($S544-AY544+1),$V544/365*(AZ544-$R544+1))))),0)</f>
        <v>0</v>
      </c>
      <c r="BB544" s="160">
        <f t="shared" ref="BB544:BB547" si="6119">AZ544+1</f>
        <v>45962</v>
      </c>
      <c r="BC544" s="160">
        <f t="shared" ref="BC544:BC547" si="6120">BB544+29</f>
        <v>45991</v>
      </c>
      <c r="BD544" s="164">
        <f t="shared" ref="BD544:BD547" si="6121">IFERROR(IF(($R544-BC544)&gt;=0,0,IF(($S544-BB544)&lt;0,0,IF(AND(($S544-BC544)&gt;0,(BB544-$R544)&gt;0),$V544/365*(BC544-BB544+1),IF(AND(($S544-BC544)&lt;=0,(BB544-$R544)&gt;0),$V544/365*($S544-BB544+1),$V544/365*(BC544-$R544+1))))),0)</f>
        <v>0</v>
      </c>
      <c r="BE544" s="160">
        <f t="shared" ref="BE544:BE547" si="6122">BC544+1</f>
        <v>45992</v>
      </c>
      <c r="BF544" s="160">
        <f t="shared" ref="BF544:BF547" si="6123">BE544+30</f>
        <v>46022</v>
      </c>
      <c r="BG544" s="164">
        <f t="shared" ref="BG544:BG547" si="6124">IFERROR(IF(($R544-BF544)&gt;=0,0,IF(($S544-BE544)&lt;0,0,IF(AND(($S544-BF544)&gt;0,(BE544-$R544)&gt;0),$V544/365*(BF544-BE544+1),IF(AND(($S544-BF544)&lt;=0,(BE544-$R544)&gt;0),$V544/365*($S544-BE544+1),$V544/365*(BF544-$R544+1))))),0)</f>
        <v>0</v>
      </c>
      <c r="BH544" s="160">
        <v>46023</v>
      </c>
      <c r="BI544" s="160">
        <f t="shared" ref="BI544:BI547" si="6125">BH544+30</f>
        <v>46053</v>
      </c>
      <c r="BJ544" s="164">
        <f t="shared" ref="BJ544:BJ547" si="6126">IFERROR(IF(($R544-BI544)&gt;=0,0,IF(($S544-BH544)&lt;0,0,IF(AND(($S544-BI544)&gt;0,(BH544-$R544)&gt;0),$V544/365*(BI544-BH544+1),IF(AND(($S544-BI544)&lt;=0,(BH544-$R544)&gt;0),$V544/365*($S544-BH544+1),$V544/365*(BI544-$R544+1))))),0)</f>
        <v>0</v>
      </c>
      <c r="BK544" s="160">
        <f t="shared" ref="BK544:BK547" si="6127">BI544+1</f>
        <v>46054</v>
      </c>
      <c r="BL544" s="160">
        <f t="shared" ref="BL544:BL547" si="6128">BK544+27</f>
        <v>46081</v>
      </c>
      <c r="BM544" s="164">
        <f t="shared" ref="BM544:BM547" si="6129">IFERROR(IF(($R544-BL544)&gt;=0,0,IF(($S544-BK544)&lt;0,0,IF(AND(($S544-BL544)&gt;0,(BK544-$R544)&gt;0),$V544/365*(BL544-BK544+1),IF(AND(($S544-BL544)&lt;=0,(BK544-$R544)&gt;0),$V544/365*($S544-BK544+1),$V544/365*(BL544-$R544+1))))),0)</f>
        <v>0</v>
      </c>
      <c r="BN544" s="160">
        <f t="shared" ref="BN544:BN547" si="6130">BL544+1</f>
        <v>46082</v>
      </c>
      <c r="BO544" s="160">
        <f t="shared" ref="BO544:BO547" si="6131">BN544+30</f>
        <v>46112</v>
      </c>
      <c r="BP544" s="164">
        <f t="shared" ref="BP544:BP547" si="6132">IFERROR(IF(($R544-BO544)&gt;=0,0,IF(($S544-BN544)&lt;0,0,IF(AND(($S544-BO544)&gt;0,(BN544-$R544)&gt;0),$V544/365*(BO544-BN544+1),IF(AND(($S544-BO544)&lt;=0,(BN544-$R544)&gt;0),$V544/365*($S544-BN544+1),$V544/365*(BO544-$R544+1))))),0)</f>
        <v>0</v>
      </c>
      <c r="BQ544" s="160">
        <f t="shared" ref="BQ544:BQ547" si="6133">BO544+1</f>
        <v>46113</v>
      </c>
      <c r="BR544" s="160">
        <f t="shared" ref="BR544:BR547" si="6134">BQ544+29</f>
        <v>46142</v>
      </c>
      <c r="BS544" s="164">
        <f t="shared" ref="BS544:BS547" si="6135">IFERROR(IF(($R544-BR544)&gt;=0,0,IF(($S544-BQ544)&lt;0,0,IF(AND(($S544-BR544)&gt;0,(BQ544-$R544)&gt;0),$V544/365*(BR544-BQ544+1),IF(AND(($S544-BR544)&lt;=0,(BQ544-$R544)&gt;0),$V544/365*($S544-BQ544+1),$V544/365*(BR544-$R544+1))))),0)</f>
        <v>0</v>
      </c>
      <c r="BT544" s="160">
        <f t="shared" ref="BT544:BT547" si="6136">BR544+1</f>
        <v>46143</v>
      </c>
      <c r="BU544" s="160">
        <f t="shared" ref="BU544:BU547" si="6137">BT544+30</f>
        <v>46173</v>
      </c>
      <c r="BV544" s="164">
        <f t="shared" ref="BV544:BV547" si="6138">IFERROR(IF(($R544-BU544)&gt;=0,0,IF(($S544-BT544)&lt;0,0,IF(AND(($S544-BU544)&gt;0,(BT544-$R544)&gt;0),$V544/365*(BU544-BT544+1),IF(AND(($S544-BU544)&lt;=0,(BT544-$R544)&gt;0),$V544/365*($S544-BT544+1),$V544/365*(BU544-$R544+1))))),0)</f>
        <v>0</v>
      </c>
      <c r="BW544" s="160">
        <f t="shared" ref="BW544:BW547" si="6139">BU544+1</f>
        <v>46174</v>
      </c>
      <c r="BX544" s="160">
        <f t="shared" ref="BX544:BX547" si="6140">BW544+29</f>
        <v>46203</v>
      </c>
      <c r="BY544" s="164">
        <f t="shared" ref="BY544:BY547" si="6141">IFERROR(IF(($R544-BX544)&gt;=0,0,IF(($S544-BW544)&lt;0,0,IF(AND(($S544-BX544)&gt;0,(BW544-$R544)&gt;0),$V544/365*(BX544-BW544+1),IF(AND(($S544-BX544)&lt;=0,(BW544-$R544)&gt;0),$V544/365*($S544-BW544+1),$V544/365*(BX544-$R544+1))))),0)</f>
        <v>0</v>
      </c>
      <c r="BZ544" s="160">
        <f t="shared" ref="BZ544:BZ547" si="6142">BX544+1</f>
        <v>46204</v>
      </c>
      <c r="CA544" s="160">
        <f t="shared" ref="CA544:CA547" si="6143">BZ544+30</f>
        <v>46234</v>
      </c>
      <c r="CB544" s="164">
        <f t="shared" ref="CB544:CB547" si="6144">IFERROR(IF(($R544-CA544)&gt;=0,0,IF(($S544-BZ544)&lt;0,0,IF(AND(($S544-CA544)&gt;0,(BZ544-$R544)&gt;0),$V544/365*(CA544-BZ544+1),IF(AND(($S544-CA544)&lt;=0,(BZ544-$R544)&gt;0),$V544/365*($S544-BZ544+1),$V544/365*(CA544-$R544+1))))),0)</f>
        <v>0</v>
      </c>
      <c r="CC544" s="160">
        <f t="shared" ref="CC544:CC547" si="6145">CA544+1</f>
        <v>46235</v>
      </c>
      <c r="CD544" s="160">
        <f t="shared" ref="CD544:CD547" si="6146">CC544+30</f>
        <v>46265</v>
      </c>
      <c r="CE544" s="164">
        <f t="shared" ref="CE544:CE547" si="6147">IFERROR(IF(($R544-CD544)&gt;=0,0,IF(($S544-CC544)&lt;0,0,IF(AND(($S544-CD544)&gt;0,(CC544-$R544)&gt;0),$V544/365*(CD544-CC544+1),IF(AND(($S544-CD544)&lt;=0,(CC544-$R544)&gt;0),$V544/365*($S544-CC544+1),$V544/365*(CD544-$R544+1))))),0)</f>
        <v>0</v>
      </c>
      <c r="CF544" s="160">
        <f t="shared" ref="CF544:CF547" si="6148">CD544+1</f>
        <v>46266</v>
      </c>
      <c r="CG544" s="160">
        <f t="shared" ref="CG544:CG547" si="6149">CF544+29</f>
        <v>46295</v>
      </c>
      <c r="CH544" s="164">
        <f t="shared" ref="CH544:CH547" si="6150">IFERROR(IF(($R544-CG544)&gt;=0,0,IF(($S544-CF544)&lt;0,0,IF(AND(($S544-CG544)&gt;0,(CF544-$R544)&gt;0),$V544/365*(CG544-CF544+1),IF(AND(($S544-CG544)&lt;=0,(CF544-$R544)&gt;0),$V544/365*($S544-CF544+1),$V544/365*(CG544-$R544+1))))),0)</f>
        <v>0</v>
      </c>
      <c r="CI544" s="160">
        <f t="shared" ref="CI544:CI547" si="6151">CG544+1</f>
        <v>46296</v>
      </c>
      <c r="CJ544" s="160">
        <f t="shared" ref="CJ544:CJ547" si="6152">CI544+30</f>
        <v>46326</v>
      </c>
      <c r="CK544" s="164">
        <f t="shared" ref="CK544:CK547" si="6153">IFERROR(IF(($R544-CJ544)&gt;=0,0,IF(($S544-CI544)&lt;0,0,IF(AND(($S544-CJ544)&gt;0,(CI544-$R544)&gt;0),$V544/365*(CJ544-CI544+1),IF(AND(($S544-CJ544)&lt;=0,(CI544-$R544)&gt;0),$V544/365*($S544-CI544+1),$V544/365*(CJ544-$R544+1))))),0)</f>
        <v>0</v>
      </c>
      <c r="CL544" s="160">
        <f t="shared" ref="CL544:CL547" si="6154">CJ544+1</f>
        <v>46327</v>
      </c>
      <c r="CM544" s="160">
        <f t="shared" ref="CM544:CM547" si="6155">CL544+29</f>
        <v>46356</v>
      </c>
      <c r="CN544" s="164">
        <f t="shared" ref="CN544:CN547" si="6156">IFERROR(IF(($R544-CM544)&gt;=0,0,IF(($S544-CL544)&lt;0,0,IF(AND(($S544-CM544)&gt;0,(CL544-$R544)&gt;0),$V544/365*(CM544-CL544+1),IF(AND(($S544-CM544)&lt;=0,(CL544-$R544)&gt;0),$V544/365*($S544-CL544+1),$V544/365*(CM544-$R544+1))))),0)</f>
        <v>0</v>
      </c>
      <c r="CO544" s="160">
        <f t="shared" ref="CO544:CO547" si="6157">CM544+1</f>
        <v>46357</v>
      </c>
      <c r="CP544" s="160">
        <f t="shared" ref="CP544:CP547" si="6158">CO544+30</f>
        <v>46387</v>
      </c>
      <c r="CQ544" s="164">
        <f t="shared" ref="CQ544:CQ547" si="6159">IFERROR(IF(($R544-CP544)&gt;=0,0,IF(($S544-CO544)&lt;0,0,IF(AND(($S544-CP544)&gt;0,(CO544-$R544)&gt;0),$V544/365*(CP544-CO544+1),IF(AND(($S544-CP544)&lt;=0,(CO544-$R544)&gt;0),$V544/365*($S544-CO544+1),$V544/365*(CP544-$R544+1))))),0)</f>
        <v>0</v>
      </c>
    </row>
    <row r="545" s="86" customFormat="1" ht="24" customHeight="1" outlineLevel="2" spans="1:95">
      <c r="A545" s="125"/>
      <c r="B545" s="126"/>
      <c r="C545" s="127"/>
      <c r="D545" s="125"/>
      <c r="E545" s="126"/>
      <c r="F545" s="126"/>
      <c r="G545" s="126"/>
      <c r="H545" s="128"/>
      <c r="I545" s="128"/>
      <c r="J545" s="128">
        <f t="shared" si="6007"/>
        <v>0</v>
      </c>
      <c r="K545" s="128">
        <f t="shared" ref="K545:K547" si="6160">K544+1</f>
        <v>2</v>
      </c>
      <c r="L545" s="153"/>
      <c r="M545" s="154">
        <f>IFERROR(VLOOKUP($L545,'2-2 引出数据_合同数据仓库'!$B$2:$BP$10000,3,FALSE),0)</f>
        <v>0</v>
      </c>
      <c r="N545" s="128"/>
      <c r="O545" s="154">
        <f>IFERROR(VLOOKUP((LEFT(VLOOKUP($L545,'2-2 引出数据_合同数据仓库'!$B$2:$BP$10000,64,FALSE),15)&amp;(RIGHT(VLOOKUP($L545,'2-2 引出数据_合同数据仓库'!$B$2:$BP$10000,64,FALSE),4)+1)),'2-2 引出数据_合同数据仓库'!$B$2:$BP$10000,3,FALSE),0)</f>
        <v>0</v>
      </c>
      <c r="P545" s="128"/>
      <c r="Q545" s="128">
        <f>IFERROR(VLOOKUP($L545,'2-2 引出数据_合同数据仓库'!$B$2:$BP$10000,28,FALSE),0)</f>
        <v>0</v>
      </c>
      <c r="R545" s="128">
        <f>IFERROR(VLOOKUP($L545,'2-2 引出数据_合同数据仓库'!$B$2:$BP$10000,29,FALSE),0)</f>
        <v>0</v>
      </c>
      <c r="S545" s="128">
        <f>IFERROR(VLOOKUP($L545,'2-2 引出数据_合同数据仓库'!$B$2:$BP$10000,4,FALSE),0)</f>
        <v>0</v>
      </c>
      <c r="T545" s="128"/>
      <c r="U545" s="128">
        <f>IFERROR(VLOOKUP($L545,'2-2 引出数据_合同数据仓库'!$B$2:$BP$10000,15,FALSE),0)</f>
        <v>0</v>
      </c>
      <c r="V545" s="128">
        <f t="shared" si="6089"/>
        <v>0</v>
      </c>
      <c r="W545" s="128"/>
      <c r="X545" s="160">
        <v>45658</v>
      </c>
      <c r="Y545" s="160">
        <f t="shared" si="6090"/>
        <v>45688</v>
      </c>
      <c r="Z545" s="164">
        <f t="shared" si="6091"/>
        <v>0</v>
      </c>
      <c r="AA545" s="160">
        <f t="shared" si="6092"/>
        <v>45689</v>
      </c>
      <c r="AB545" s="160">
        <f t="shared" si="6093"/>
        <v>45716</v>
      </c>
      <c r="AC545" s="164">
        <f t="shared" si="6094"/>
        <v>0</v>
      </c>
      <c r="AD545" s="160">
        <f t="shared" si="6095"/>
        <v>45717</v>
      </c>
      <c r="AE545" s="160">
        <f t="shared" si="6096"/>
        <v>45747</v>
      </c>
      <c r="AF545" s="164">
        <f t="shared" si="6097"/>
        <v>0</v>
      </c>
      <c r="AG545" s="160">
        <f t="shared" si="6098"/>
        <v>45748</v>
      </c>
      <c r="AH545" s="160">
        <f t="shared" si="6099"/>
        <v>45777</v>
      </c>
      <c r="AI545" s="164">
        <f t="shared" si="6100"/>
        <v>0</v>
      </c>
      <c r="AJ545" s="160">
        <f t="shared" si="6101"/>
        <v>45778</v>
      </c>
      <c r="AK545" s="160">
        <f t="shared" si="6102"/>
        <v>45808</v>
      </c>
      <c r="AL545" s="164">
        <f t="shared" si="6103"/>
        <v>0</v>
      </c>
      <c r="AM545" s="160">
        <f t="shared" si="6104"/>
        <v>45809</v>
      </c>
      <c r="AN545" s="160">
        <f t="shared" si="6105"/>
        <v>45838</v>
      </c>
      <c r="AO545" s="164">
        <f t="shared" si="6106"/>
        <v>0</v>
      </c>
      <c r="AP545" s="160">
        <f t="shared" si="6107"/>
        <v>45839</v>
      </c>
      <c r="AQ545" s="160">
        <f t="shared" si="6108"/>
        <v>45869</v>
      </c>
      <c r="AR545" s="164">
        <f t="shared" si="6109"/>
        <v>0</v>
      </c>
      <c r="AS545" s="160">
        <f t="shared" si="6110"/>
        <v>45870</v>
      </c>
      <c r="AT545" s="160">
        <f t="shared" si="6111"/>
        <v>45900</v>
      </c>
      <c r="AU545" s="164">
        <f t="shared" si="6112"/>
        <v>0</v>
      </c>
      <c r="AV545" s="160">
        <f t="shared" si="6113"/>
        <v>45901</v>
      </c>
      <c r="AW545" s="160">
        <f t="shared" si="6114"/>
        <v>45930</v>
      </c>
      <c r="AX545" s="164">
        <f t="shared" si="6115"/>
        <v>0</v>
      </c>
      <c r="AY545" s="160">
        <f t="shared" si="6116"/>
        <v>45931</v>
      </c>
      <c r="AZ545" s="160">
        <f t="shared" si="6117"/>
        <v>45961</v>
      </c>
      <c r="BA545" s="164">
        <f t="shared" si="6118"/>
        <v>0</v>
      </c>
      <c r="BB545" s="160">
        <f t="shared" si="6119"/>
        <v>45962</v>
      </c>
      <c r="BC545" s="160">
        <f t="shared" si="6120"/>
        <v>45991</v>
      </c>
      <c r="BD545" s="164">
        <f t="shared" si="6121"/>
        <v>0</v>
      </c>
      <c r="BE545" s="160">
        <f t="shared" si="6122"/>
        <v>45992</v>
      </c>
      <c r="BF545" s="160">
        <f t="shared" si="6123"/>
        <v>46022</v>
      </c>
      <c r="BG545" s="164">
        <f t="shared" si="6124"/>
        <v>0</v>
      </c>
      <c r="BH545" s="160">
        <v>46023</v>
      </c>
      <c r="BI545" s="160">
        <f t="shared" si="6125"/>
        <v>46053</v>
      </c>
      <c r="BJ545" s="164">
        <f t="shared" si="6126"/>
        <v>0</v>
      </c>
      <c r="BK545" s="160">
        <f t="shared" si="6127"/>
        <v>46054</v>
      </c>
      <c r="BL545" s="160">
        <f t="shared" si="6128"/>
        <v>46081</v>
      </c>
      <c r="BM545" s="164">
        <f t="shared" si="6129"/>
        <v>0</v>
      </c>
      <c r="BN545" s="160">
        <f t="shared" si="6130"/>
        <v>46082</v>
      </c>
      <c r="BO545" s="160">
        <f t="shared" si="6131"/>
        <v>46112</v>
      </c>
      <c r="BP545" s="164">
        <f t="shared" si="6132"/>
        <v>0</v>
      </c>
      <c r="BQ545" s="160">
        <f t="shared" si="6133"/>
        <v>46113</v>
      </c>
      <c r="BR545" s="160">
        <f t="shared" si="6134"/>
        <v>46142</v>
      </c>
      <c r="BS545" s="164">
        <f t="shared" si="6135"/>
        <v>0</v>
      </c>
      <c r="BT545" s="160">
        <f t="shared" si="6136"/>
        <v>46143</v>
      </c>
      <c r="BU545" s="160">
        <f t="shared" si="6137"/>
        <v>46173</v>
      </c>
      <c r="BV545" s="164">
        <f t="shared" si="6138"/>
        <v>0</v>
      </c>
      <c r="BW545" s="160">
        <f t="shared" si="6139"/>
        <v>46174</v>
      </c>
      <c r="BX545" s="160">
        <f t="shared" si="6140"/>
        <v>46203</v>
      </c>
      <c r="BY545" s="164">
        <f t="shared" si="6141"/>
        <v>0</v>
      </c>
      <c r="BZ545" s="160">
        <f t="shared" si="6142"/>
        <v>46204</v>
      </c>
      <c r="CA545" s="160">
        <f t="shared" si="6143"/>
        <v>46234</v>
      </c>
      <c r="CB545" s="164">
        <f t="shared" si="6144"/>
        <v>0</v>
      </c>
      <c r="CC545" s="160">
        <f t="shared" si="6145"/>
        <v>46235</v>
      </c>
      <c r="CD545" s="160">
        <f t="shared" si="6146"/>
        <v>46265</v>
      </c>
      <c r="CE545" s="164">
        <f t="shared" si="6147"/>
        <v>0</v>
      </c>
      <c r="CF545" s="160">
        <f t="shared" si="6148"/>
        <v>46266</v>
      </c>
      <c r="CG545" s="160">
        <f t="shared" si="6149"/>
        <v>46295</v>
      </c>
      <c r="CH545" s="164">
        <f t="shared" si="6150"/>
        <v>0</v>
      </c>
      <c r="CI545" s="160">
        <f t="shared" si="6151"/>
        <v>46296</v>
      </c>
      <c r="CJ545" s="160">
        <f t="shared" si="6152"/>
        <v>46326</v>
      </c>
      <c r="CK545" s="164">
        <f t="shared" si="6153"/>
        <v>0</v>
      </c>
      <c r="CL545" s="160">
        <f t="shared" si="6154"/>
        <v>46327</v>
      </c>
      <c r="CM545" s="160">
        <f t="shared" si="6155"/>
        <v>46356</v>
      </c>
      <c r="CN545" s="164">
        <f t="shared" si="6156"/>
        <v>0</v>
      </c>
      <c r="CO545" s="160">
        <f t="shared" si="6157"/>
        <v>46357</v>
      </c>
      <c r="CP545" s="160">
        <f t="shared" si="6158"/>
        <v>46387</v>
      </c>
      <c r="CQ545" s="164">
        <f t="shared" si="6159"/>
        <v>0</v>
      </c>
    </row>
    <row r="546" s="86" customFormat="1" ht="24" customHeight="1" outlineLevel="2" spans="1:95">
      <c r="A546" s="125"/>
      <c r="B546" s="126"/>
      <c r="C546" s="127"/>
      <c r="D546" s="125"/>
      <c r="E546" s="126"/>
      <c r="F546" s="126"/>
      <c r="G546" s="126"/>
      <c r="H546" s="128"/>
      <c r="I546" s="128"/>
      <c r="J546" s="128">
        <f t="shared" si="6007"/>
        <v>0</v>
      </c>
      <c r="K546" s="128">
        <f t="shared" si="6160"/>
        <v>3</v>
      </c>
      <c r="L546" s="153"/>
      <c r="M546" s="154">
        <f>IFERROR(VLOOKUP($L546,'2-2 引出数据_合同数据仓库'!$B$2:$BP$10000,3,FALSE),0)</f>
        <v>0</v>
      </c>
      <c r="N546" s="128"/>
      <c r="O546" s="154">
        <f>IFERROR(VLOOKUP((LEFT(VLOOKUP($L546,'2-2 引出数据_合同数据仓库'!$B$2:$BP$10000,64,FALSE),15)&amp;(RIGHT(VLOOKUP($L546,'2-2 引出数据_合同数据仓库'!$B$2:$BP$10000,64,FALSE),4)+1)),'2-2 引出数据_合同数据仓库'!$B$2:$BP$10000,3,FALSE),0)</f>
        <v>0</v>
      </c>
      <c r="P546" s="128"/>
      <c r="Q546" s="128">
        <f>IFERROR(VLOOKUP($L546,'2-2 引出数据_合同数据仓库'!$B$2:$BP$10000,28,FALSE),0)</f>
        <v>0</v>
      </c>
      <c r="R546" s="128">
        <f>IFERROR(VLOOKUP($L546,'2-2 引出数据_合同数据仓库'!$B$2:$BP$10000,29,FALSE),0)</f>
        <v>0</v>
      </c>
      <c r="S546" s="128">
        <f>IFERROR(VLOOKUP($L546,'2-2 引出数据_合同数据仓库'!$B$2:$BP$10000,4,FALSE),0)</f>
        <v>0</v>
      </c>
      <c r="T546" s="128"/>
      <c r="U546" s="128">
        <f>IFERROR(VLOOKUP($L546,'2-2 引出数据_合同数据仓库'!$B$2:$BP$10000,15,FALSE),0)</f>
        <v>0</v>
      </c>
      <c r="V546" s="128">
        <f t="shared" si="6089"/>
        <v>0</v>
      </c>
      <c r="W546" s="128"/>
      <c r="X546" s="160">
        <v>45658</v>
      </c>
      <c r="Y546" s="160">
        <f t="shared" si="6090"/>
        <v>45688</v>
      </c>
      <c r="Z546" s="164">
        <f t="shared" si="6091"/>
        <v>0</v>
      </c>
      <c r="AA546" s="160">
        <f t="shared" si="6092"/>
        <v>45689</v>
      </c>
      <c r="AB546" s="160">
        <f t="shared" si="6093"/>
        <v>45716</v>
      </c>
      <c r="AC546" s="164">
        <f t="shared" si="6094"/>
        <v>0</v>
      </c>
      <c r="AD546" s="160">
        <f t="shared" si="6095"/>
        <v>45717</v>
      </c>
      <c r="AE546" s="160">
        <f t="shared" si="6096"/>
        <v>45747</v>
      </c>
      <c r="AF546" s="164">
        <f t="shared" si="6097"/>
        <v>0</v>
      </c>
      <c r="AG546" s="160">
        <f t="shared" si="6098"/>
        <v>45748</v>
      </c>
      <c r="AH546" s="160">
        <f t="shared" si="6099"/>
        <v>45777</v>
      </c>
      <c r="AI546" s="164">
        <f t="shared" si="6100"/>
        <v>0</v>
      </c>
      <c r="AJ546" s="160">
        <f t="shared" si="6101"/>
        <v>45778</v>
      </c>
      <c r="AK546" s="160">
        <f t="shared" si="6102"/>
        <v>45808</v>
      </c>
      <c r="AL546" s="164">
        <f t="shared" si="6103"/>
        <v>0</v>
      </c>
      <c r="AM546" s="160">
        <f t="shared" si="6104"/>
        <v>45809</v>
      </c>
      <c r="AN546" s="160">
        <f t="shared" si="6105"/>
        <v>45838</v>
      </c>
      <c r="AO546" s="164">
        <f t="shared" si="6106"/>
        <v>0</v>
      </c>
      <c r="AP546" s="160">
        <f t="shared" si="6107"/>
        <v>45839</v>
      </c>
      <c r="AQ546" s="160">
        <f t="shared" si="6108"/>
        <v>45869</v>
      </c>
      <c r="AR546" s="164">
        <f t="shared" si="6109"/>
        <v>0</v>
      </c>
      <c r="AS546" s="160">
        <f t="shared" si="6110"/>
        <v>45870</v>
      </c>
      <c r="AT546" s="160">
        <f t="shared" si="6111"/>
        <v>45900</v>
      </c>
      <c r="AU546" s="164">
        <f t="shared" si="6112"/>
        <v>0</v>
      </c>
      <c r="AV546" s="160">
        <f t="shared" si="6113"/>
        <v>45901</v>
      </c>
      <c r="AW546" s="160">
        <f t="shared" si="6114"/>
        <v>45930</v>
      </c>
      <c r="AX546" s="164">
        <f t="shared" si="6115"/>
        <v>0</v>
      </c>
      <c r="AY546" s="160">
        <f t="shared" si="6116"/>
        <v>45931</v>
      </c>
      <c r="AZ546" s="160">
        <f t="shared" si="6117"/>
        <v>45961</v>
      </c>
      <c r="BA546" s="164">
        <f t="shared" si="6118"/>
        <v>0</v>
      </c>
      <c r="BB546" s="160">
        <f t="shared" si="6119"/>
        <v>45962</v>
      </c>
      <c r="BC546" s="160">
        <f t="shared" si="6120"/>
        <v>45991</v>
      </c>
      <c r="BD546" s="164">
        <f t="shared" si="6121"/>
        <v>0</v>
      </c>
      <c r="BE546" s="160">
        <f t="shared" si="6122"/>
        <v>45992</v>
      </c>
      <c r="BF546" s="160">
        <f t="shared" si="6123"/>
        <v>46022</v>
      </c>
      <c r="BG546" s="164">
        <f t="shared" si="6124"/>
        <v>0</v>
      </c>
      <c r="BH546" s="160">
        <v>46023</v>
      </c>
      <c r="BI546" s="160">
        <f t="shared" si="6125"/>
        <v>46053</v>
      </c>
      <c r="BJ546" s="164">
        <f t="shared" si="6126"/>
        <v>0</v>
      </c>
      <c r="BK546" s="160">
        <f t="shared" si="6127"/>
        <v>46054</v>
      </c>
      <c r="BL546" s="160">
        <f t="shared" si="6128"/>
        <v>46081</v>
      </c>
      <c r="BM546" s="164">
        <f t="shared" si="6129"/>
        <v>0</v>
      </c>
      <c r="BN546" s="160">
        <f t="shared" si="6130"/>
        <v>46082</v>
      </c>
      <c r="BO546" s="160">
        <f t="shared" si="6131"/>
        <v>46112</v>
      </c>
      <c r="BP546" s="164">
        <f t="shared" si="6132"/>
        <v>0</v>
      </c>
      <c r="BQ546" s="160">
        <f t="shared" si="6133"/>
        <v>46113</v>
      </c>
      <c r="BR546" s="160">
        <f t="shared" si="6134"/>
        <v>46142</v>
      </c>
      <c r="BS546" s="164">
        <f t="shared" si="6135"/>
        <v>0</v>
      </c>
      <c r="BT546" s="160">
        <f t="shared" si="6136"/>
        <v>46143</v>
      </c>
      <c r="BU546" s="160">
        <f t="shared" si="6137"/>
        <v>46173</v>
      </c>
      <c r="BV546" s="164">
        <f t="shared" si="6138"/>
        <v>0</v>
      </c>
      <c r="BW546" s="160">
        <f t="shared" si="6139"/>
        <v>46174</v>
      </c>
      <c r="BX546" s="160">
        <f t="shared" si="6140"/>
        <v>46203</v>
      </c>
      <c r="BY546" s="164">
        <f t="shared" si="6141"/>
        <v>0</v>
      </c>
      <c r="BZ546" s="160">
        <f t="shared" si="6142"/>
        <v>46204</v>
      </c>
      <c r="CA546" s="160">
        <f t="shared" si="6143"/>
        <v>46234</v>
      </c>
      <c r="CB546" s="164">
        <f t="shared" si="6144"/>
        <v>0</v>
      </c>
      <c r="CC546" s="160">
        <f t="shared" si="6145"/>
        <v>46235</v>
      </c>
      <c r="CD546" s="160">
        <f t="shared" si="6146"/>
        <v>46265</v>
      </c>
      <c r="CE546" s="164">
        <f t="shared" si="6147"/>
        <v>0</v>
      </c>
      <c r="CF546" s="160">
        <f t="shared" si="6148"/>
        <v>46266</v>
      </c>
      <c r="CG546" s="160">
        <f t="shared" si="6149"/>
        <v>46295</v>
      </c>
      <c r="CH546" s="164">
        <f t="shared" si="6150"/>
        <v>0</v>
      </c>
      <c r="CI546" s="160">
        <f t="shared" si="6151"/>
        <v>46296</v>
      </c>
      <c r="CJ546" s="160">
        <f t="shared" si="6152"/>
        <v>46326</v>
      </c>
      <c r="CK546" s="164">
        <f t="shared" si="6153"/>
        <v>0</v>
      </c>
      <c r="CL546" s="160">
        <f t="shared" si="6154"/>
        <v>46327</v>
      </c>
      <c r="CM546" s="160">
        <f t="shared" si="6155"/>
        <v>46356</v>
      </c>
      <c r="CN546" s="164">
        <f t="shared" si="6156"/>
        <v>0</v>
      </c>
      <c r="CO546" s="160">
        <f t="shared" si="6157"/>
        <v>46357</v>
      </c>
      <c r="CP546" s="160">
        <f t="shared" si="6158"/>
        <v>46387</v>
      </c>
      <c r="CQ546" s="164">
        <f t="shared" si="6159"/>
        <v>0</v>
      </c>
    </row>
    <row r="547" s="86" customFormat="1" ht="24" customHeight="1" outlineLevel="2" spans="1:95">
      <c r="A547" s="125"/>
      <c r="B547" s="126"/>
      <c r="C547" s="127"/>
      <c r="D547" s="125"/>
      <c r="E547" s="126"/>
      <c r="F547" s="126"/>
      <c r="G547" s="126"/>
      <c r="H547" s="128"/>
      <c r="I547" s="128"/>
      <c r="J547" s="128">
        <f t="shared" si="6007"/>
        <v>0</v>
      </c>
      <c r="K547" s="128">
        <f t="shared" si="6160"/>
        <v>4</v>
      </c>
      <c r="L547" s="153"/>
      <c r="M547" s="154">
        <f>IFERROR(VLOOKUP($L547,'2-2 引出数据_合同数据仓库'!$B$2:$BP$10000,3,FALSE),0)</f>
        <v>0</v>
      </c>
      <c r="N547" s="128"/>
      <c r="O547" s="154">
        <f>IFERROR(VLOOKUP((LEFT(VLOOKUP($L547,'2-2 引出数据_合同数据仓库'!$B$2:$BP$10000,64,FALSE),15)&amp;(RIGHT(VLOOKUP($L547,'2-2 引出数据_合同数据仓库'!$B$2:$BP$10000,64,FALSE),4)+1)),'2-2 引出数据_合同数据仓库'!$B$2:$BP$10000,3,FALSE),0)</f>
        <v>0</v>
      </c>
      <c r="P547" s="128"/>
      <c r="Q547" s="128">
        <f>IFERROR(VLOOKUP($L547,'2-2 引出数据_合同数据仓库'!$B$2:$BP$10000,28,FALSE),0)</f>
        <v>0</v>
      </c>
      <c r="R547" s="128">
        <f>IFERROR(VLOOKUP($L547,'2-2 引出数据_合同数据仓库'!$B$2:$BP$10000,29,FALSE),0)</f>
        <v>0</v>
      </c>
      <c r="S547" s="128">
        <f>IFERROR(VLOOKUP($L547,'2-2 引出数据_合同数据仓库'!$B$2:$BP$10000,4,FALSE),0)</f>
        <v>0</v>
      </c>
      <c r="T547" s="128"/>
      <c r="U547" s="128">
        <f>IFERROR(VLOOKUP($L547,'2-2 引出数据_合同数据仓库'!$B$2:$BP$10000,15,FALSE),0)</f>
        <v>0</v>
      </c>
      <c r="V547" s="128">
        <f t="shared" si="6089"/>
        <v>0</v>
      </c>
      <c r="W547" s="128"/>
      <c r="X547" s="160">
        <v>45658</v>
      </c>
      <c r="Y547" s="160">
        <f t="shared" si="6090"/>
        <v>45688</v>
      </c>
      <c r="Z547" s="164">
        <f t="shared" si="6091"/>
        <v>0</v>
      </c>
      <c r="AA547" s="160">
        <f t="shared" si="6092"/>
        <v>45689</v>
      </c>
      <c r="AB547" s="160">
        <f t="shared" si="6093"/>
        <v>45716</v>
      </c>
      <c r="AC547" s="164">
        <f t="shared" si="6094"/>
        <v>0</v>
      </c>
      <c r="AD547" s="160">
        <f t="shared" si="6095"/>
        <v>45717</v>
      </c>
      <c r="AE547" s="160">
        <f t="shared" si="6096"/>
        <v>45747</v>
      </c>
      <c r="AF547" s="164">
        <f t="shared" si="6097"/>
        <v>0</v>
      </c>
      <c r="AG547" s="160">
        <f t="shared" si="6098"/>
        <v>45748</v>
      </c>
      <c r="AH547" s="160">
        <f t="shared" si="6099"/>
        <v>45777</v>
      </c>
      <c r="AI547" s="164">
        <f t="shared" si="6100"/>
        <v>0</v>
      </c>
      <c r="AJ547" s="160">
        <f t="shared" si="6101"/>
        <v>45778</v>
      </c>
      <c r="AK547" s="160">
        <f t="shared" si="6102"/>
        <v>45808</v>
      </c>
      <c r="AL547" s="164">
        <f t="shared" si="6103"/>
        <v>0</v>
      </c>
      <c r="AM547" s="160">
        <f t="shared" si="6104"/>
        <v>45809</v>
      </c>
      <c r="AN547" s="160">
        <f t="shared" si="6105"/>
        <v>45838</v>
      </c>
      <c r="AO547" s="164">
        <f t="shared" si="6106"/>
        <v>0</v>
      </c>
      <c r="AP547" s="160">
        <f t="shared" si="6107"/>
        <v>45839</v>
      </c>
      <c r="AQ547" s="160">
        <f t="shared" si="6108"/>
        <v>45869</v>
      </c>
      <c r="AR547" s="164">
        <f t="shared" si="6109"/>
        <v>0</v>
      </c>
      <c r="AS547" s="160">
        <f t="shared" si="6110"/>
        <v>45870</v>
      </c>
      <c r="AT547" s="160">
        <f t="shared" si="6111"/>
        <v>45900</v>
      </c>
      <c r="AU547" s="164">
        <f t="shared" si="6112"/>
        <v>0</v>
      </c>
      <c r="AV547" s="160">
        <f t="shared" si="6113"/>
        <v>45901</v>
      </c>
      <c r="AW547" s="160">
        <f t="shared" si="6114"/>
        <v>45930</v>
      </c>
      <c r="AX547" s="164">
        <f t="shared" si="6115"/>
        <v>0</v>
      </c>
      <c r="AY547" s="160">
        <f t="shared" si="6116"/>
        <v>45931</v>
      </c>
      <c r="AZ547" s="160">
        <f t="shared" si="6117"/>
        <v>45961</v>
      </c>
      <c r="BA547" s="164">
        <f t="shared" si="6118"/>
        <v>0</v>
      </c>
      <c r="BB547" s="160">
        <f t="shared" si="6119"/>
        <v>45962</v>
      </c>
      <c r="BC547" s="160">
        <f t="shared" si="6120"/>
        <v>45991</v>
      </c>
      <c r="BD547" s="164">
        <f t="shared" si="6121"/>
        <v>0</v>
      </c>
      <c r="BE547" s="160">
        <f t="shared" si="6122"/>
        <v>45992</v>
      </c>
      <c r="BF547" s="160">
        <f t="shared" si="6123"/>
        <v>46022</v>
      </c>
      <c r="BG547" s="164">
        <f t="shared" si="6124"/>
        <v>0</v>
      </c>
      <c r="BH547" s="160">
        <v>46023</v>
      </c>
      <c r="BI547" s="160">
        <f t="shared" si="6125"/>
        <v>46053</v>
      </c>
      <c r="BJ547" s="164">
        <f t="shared" si="6126"/>
        <v>0</v>
      </c>
      <c r="BK547" s="160">
        <f t="shared" si="6127"/>
        <v>46054</v>
      </c>
      <c r="BL547" s="160">
        <f t="shared" si="6128"/>
        <v>46081</v>
      </c>
      <c r="BM547" s="164">
        <f t="shared" si="6129"/>
        <v>0</v>
      </c>
      <c r="BN547" s="160">
        <f t="shared" si="6130"/>
        <v>46082</v>
      </c>
      <c r="BO547" s="160">
        <f t="shared" si="6131"/>
        <v>46112</v>
      </c>
      <c r="BP547" s="164">
        <f t="shared" si="6132"/>
        <v>0</v>
      </c>
      <c r="BQ547" s="160">
        <f t="shared" si="6133"/>
        <v>46113</v>
      </c>
      <c r="BR547" s="160">
        <f t="shared" si="6134"/>
        <v>46142</v>
      </c>
      <c r="BS547" s="164">
        <f t="shared" si="6135"/>
        <v>0</v>
      </c>
      <c r="BT547" s="160">
        <f t="shared" si="6136"/>
        <v>46143</v>
      </c>
      <c r="BU547" s="160">
        <f t="shared" si="6137"/>
        <v>46173</v>
      </c>
      <c r="BV547" s="164">
        <f t="shared" si="6138"/>
        <v>0</v>
      </c>
      <c r="BW547" s="160">
        <f t="shared" si="6139"/>
        <v>46174</v>
      </c>
      <c r="BX547" s="160">
        <f t="shared" si="6140"/>
        <v>46203</v>
      </c>
      <c r="BY547" s="164">
        <f t="shared" si="6141"/>
        <v>0</v>
      </c>
      <c r="BZ547" s="160">
        <f t="shared" si="6142"/>
        <v>46204</v>
      </c>
      <c r="CA547" s="160">
        <f t="shared" si="6143"/>
        <v>46234</v>
      </c>
      <c r="CB547" s="164">
        <f t="shared" si="6144"/>
        <v>0</v>
      </c>
      <c r="CC547" s="160">
        <f t="shared" si="6145"/>
        <v>46235</v>
      </c>
      <c r="CD547" s="160">
        <f t="shared" si="6146"/>
        <v>46265</v>
      </c>
      <c r="CE547" s="164">
        <f t="shared" si="6147"/>
        <v>0</v>
      </c>
      <c r="CF547" s="160">
        <f t="shared" si="6148"/>
        <v>46266</v>
      </c>
      <c r="CG547" s="160">
        <f t="shared" si="6149"/>
        <v>46295</v>
      </c>
      <c r="CH547" s="164">
        <f t="shared" si="6150"/>
        <v>0</v>
      </c>
      <c r="CI547" s="160">
        <f t="shared" si="6151"/>
        <v>46296</v>
      </c>
      <c r="CJ547" s="160">
        <f t="shared" si="6152"/>
        <v>46326</v>
      </c>
      <c r="CK547" s="164">
        <f t="shared" si="6153"/>
        <v>0</v>
      </c>
      <c r="CL547" s="160">
        <f t="shared" si="6154"/>
        <v>46327</v>
      </c>
      <c r="CM547" s="160">
        <f t="shared" si="6155"/>
        <v>46356</v>
      </c>
      <c r="CN547" s="164">
        <f t="shared" si="6156"/>
        <v>0</v>
      </c>
      <c r="CO547" s="160">
        <f t="shared" si="6157"/>
        <v>46357</v>
      </c>
      <c r="CP547" s="160">
        <f t="shared" si="6158"/>
        <v>46387</v>
      </c>
      <c r="CQ547" s="164">
        <f t="shared" si="6159"/>
        <v>0</v>
      </c>
    </row>
    <row r="548" s="86" customFormat="1" ht="24" customHeight="1" outlineLevel="4" spans="1:95">
      <c r="A548" s="129" t="s">
        <v>2806</v>
      </c>
      <c r="B548" s="130"/>
      <c r="C548" s="130"/>
      <c r="D548" s="130"/>
      <c r="E548" s="130"/>
      <c r="F548" s="130"/>
      <c r="G548" s="131"/>
      <c r="H548" s="132"/>
      <c r="I548" s="132"/>
      <c r="J548" s="132"/>
      <c r="K548" s="132"/>
      <c r="L548" s="155"/>
      <c r="M548" s="155"/>
      <c r="N548" s="155"/>
      <c r="O548" s="155"/>
      <c r="P548" s="132"/>
      <c r="Q548" s="132"/>
      <c r="R548" s="132"/>
      <c r="S548" s="132"/>
      <c r="T548" s="132"/>
      <c r="U548" s="132"/>
      <c r="V548" s="132"/>
      <c r="W548" s="132"/>
      <c r="X548" s="132"/>
      <c r="Y548" s="132"/>
      <c r="Z548" s="132"/>
      <c r="AA548" s="132"/>
      <c r="AB548" s="132"/>
      <c r="AC548" s="132"/>
      <c r="AD548" s="132"/>
      <c r="AE548" s="132"/>
      <c r="AF548" s="132"/>
      <c r="AG548" s="132"/>
      <c r="AH548" s="132"/>
      <c r="AI548" s="132"/>
      <c r="AJ548" s="132"/>
      <c r="AK548" s="132"/>
      <c r="AL548" s="132"/>
      <c r="AM548" s="132"/>
      <c r="AN548" s="132"/>
      <c r="AO548" s="132"/>
      <c r="AP548" s="132"/>
      <c r="AQ548" s="132"/>
      <c r="AR548" s="132"/>
      <c r="AS548" s="132"/>
      <c r="AT548" s="132"/>
      <c r="AU548" s="132"/>
      <c r="AV548" s="132"/>
      <c r="AW548" s="132"/>
      <c r="AX548" s="132"/>
      <c r="AY548" s="132"/>
      <c r="AZ548" s="132"/>
      <c r="BA548" s="132"/>
      <c r="BB548" s="132"/>
      <c r="BC548" s="132"/>
      <c r="BD548" s="132"/>
      <c r="BE548" s="132"/>
      <c r="BF548" s="132"/>
      <c r="BG548" s="132"/>
      <c r="BH548" s="132"/>
      <c r="BI548" s="132"/>
      <c r="BJ548" s="132"/>
      <c r="BK548" s="132"/>
      <c r="BL548" s="132"/>
      <c r="BM548" s="132"/>
      <c r="BN548" s="132"/>
      <c r="BO548" s="132"/>
      <c r="BP548" s="132"/>
      <c r="BQ548" s="132"/>
      <c r="BR548" s="132"/>
      <c r="BS548" s="132"/>
      <c r="BT548" s="132"/>
      <c r="BU548" s="132"/>
      <c r="BV548" s="132"/>
      <c r="BW548" s="132"/>
      <c r="BX548" s="132"/>
      <c r="BY548" s="132"/>
      <c r="BZ548" s="132"/>
      <c r="CA548" s="132"/>
      <c r="CB548" s="132"/>
      <c r="CC548" s="132"/>
      <c r="CD548" s="132"/>
      <c r="CE548" s="132"/>
      <c r="CF548" s="132"/>
      <c r="CG548" s="132"/>
      <c r="CH548" s="132"/>
      <c r="CI548" s="132"/>
      <c r="CJ548" s="132"/>
      <c r="CK548" s="132"/>
      <c r="CL548" s="132"/>
      <c r="CM548" s="132"/>
      <c r="CN548" s="132"/>
      <c r="CO548" s="132"/>
      <c r="CP548" s="132"/>
      <c r="CQ548" s="132"/>
    </row>
    <row r="549" ht="24" customHeight="1" outlineLevel="1" spans="1:95">
      <c r="A549" s="29"/>
      <c r="B549" s="115" t="s">
        <v>784</v>
      </c>
      <c r="C549" s="116" t="s">
        <v>2190</v>
      </c>
      <c r="D549" s="29" t="s">
        <v>2191</v>
      </c>
      <c r="E549" s="115"/>
      <c r="F549" s="115"/>
      <c r="G549" s="115"/>
      <c r="H549" s="117">
        <f>X549+AA549+AD549+AG549+AJ549+AM549+AP549+AS549+AV549+AY549+BB549+BE549</f>
        <v>0</v>
      </c>
      <c r="I549" s="117">
        <f>Y549+AB549+AE549+AH549+AK549+AN549+AQ549+AT549+AW549+AZ549+BC549+BF549</f>
        <v>0</v>
      </c>
      <c r="J549" s="117">
        <f t="shared" si="6007"/>
        <v>0</v>
      </c>
      <c r="K549" s="117"/>
      <c r="L549" s="150"/>
      <c r="M549" s="150"/>
      <c r="N549" s="150"/>
      <c r="O549" s="150"/>
      <c r="P549" s="117"/>
      <c r="Q549" s="117"/>
      <c r="R549" s="117"/>
      <c r="S549" s="117"/>
      <c r="T549" s="117"/>
      <c r="U549" s="117"/>
      <c r="V549" s="117"/>
      <c r="W549" s="117"/>
      <c r="X549" s="117">
        <f>VLOOKUP($C549,'1 预算编制表单'!$C:$BJ,27,FALSE)</f>
        <v>0</v>
      </c>
      <c r="Y549" s="117">
        <f>X549-Z549</f>
        <v>0</v>
      </c>
      <c r="Z549" s="117">
        <f>SUM(Z550:Z554)</f>
        <v>0</v>
      </c>
      <c r="AA549" s="117">
        <f>VLOOKUP($C549,'1 预算编制表单'!$C:$BJ,30,FALSE)</f>
        <v>0</v>
      </c>
      <c r="AB549" s="117">
        <f>AA549-AC549</f>
        <v>0</v>
      </c>
      <c r="AC549" s="117">
        <f>SUM(AC550:AC554)</f>
        <v>0</v>
      </c>
      <c r="AD549" s="117">
        <f>VLOOKUP($C549,'1 预算编制表单'!$C:$BJ,33,FALSE)</f>
        <v>0</v>
      </c>
      <c r="AE549" s="117">
        <f>AD549-AF549</f>
        <v>0</v>
      </c>
      <c r="AF549" s="117">
        <f>SUM(AF550:AF554)</f>
        <v>0</v>
      </c>
      <c r="AG549" s="117">
        <f>VLOOKUP($C549,'1 预算编制表单'!$C:$BJ,36,FALSE)</f>
        <v>0</v>
      </c>
      <c r="AH549" s="117">
        <f>AG549-AI549</f>
        <v>0</v>
      </c>
      <c r="AI549" s="117">
        <f>SUM(AI550:AI554)</f>
        <v>0</v>
      </c>
      <c r="AJ549" s="117">
        <f>VLOOKUP($C549,'1 预算编制表单'!$C:$BJ,39,FALSE)</f>
        <v>0</v>
      </c>
      <c r="AK549" s="117">
        <f>AJ549-AL549</f>
        <v>0</v>
      </c>
      <c r="AL549" s="117">
        <f>SUM(AL550:AL554)</f>
        <v>0</v>
      </c>
      <c r="AM549" s="117">
        <f>VLOOKUP($C549,'1 预算编制表单'!$C:$BJ,42,FALSE)</f>
        <v>0</v>
      </c>
      <c r="AN549" s="117">
        <f>AM549-AO549</f>
        <v>0</v>
      </c>
      <c r="AO549" s="117">
        <f>SUM(AO550:AO554)</f>
        <v>0</v>
      </c>
      <c r="AP549" s="117">
        <f>VLOOKUP($C549,'1 预算编制表单'!$C:$BJ,45,FALSE)</f>
        <v>0</v>
      </c>
      <c r="AQ549" s="117">
        <f>AP549-AR549</f>
        <v>0</v>
      </c>
      <c r="AR549" s="117">
        <f>SUM(AR550:AR554)</f>
        <v>0</v>
      </c>
      <c r="AS549" s="117">
        <f>VLOOKUP($C549,'1 预算编制表单'!$C:$BJ,48,FALSE)</f>
        <v>0</v>
      </c>
      <c r="AT549" s="117">
        <f>AS549-AU549</f>
        <v>0</v>
      </c>
      <c r="AU549" s="117">
        <f>SUM(AU550:AU554)</f>
        <v>0</v>
      </c>
      <c r="AV549" s="117">
        <f>VLOOKUP($C549,'1 预算编制表单'!$C:$BJ,51,FALSE)</f>
        <v>0</v>
      </c>
      <c r="AW549" s="117">
        <f>AV549-AX549</f>
        <v>0</v>
      </c>
      <c r="AX549" s="117">
        <f>SUM(AX550:AX554)</f>
        <v>0</v>
      </c>
      <c r="AY549" s="117">
        <f>VLOOKUP($C549,'1 预算编制表单'!$C:$BJ,54,FALSE)</f>
        <v>0</v>
      </c>
      <c r="AZ549" s="117">
        <f>AY549-BA549</f>
        <v>0</v>
      </c>
      <c r="BA549" s="117">
        <f>SUM(BA550:BA554)</f>
        <v>0</v>
      </c>
      <c r="BB549" s="117">
        <f>VLOOKUP($C549,'1 预算编制表单'!$C:$BJ,57,FALSE)</f>
        <v>0</v>
      </c>
      <c r="BC549" s="117">
        <f>BB549-BD549</f>
        <v>0</v>
      </c>
      <c r="BD549" s="117">
        <f>SUM(BD550:BD554)</f>
        <v>0</v>
      </c>
      <c r="BE549" s="117">
        <f>VLOOKUP($C549,'1 预算编制表单'!$C:$BJ,60,FALSE)</f>
        <v>0</v>
      </c>
      <c r="BF549" s="117">
        <f>BE549-BG549</f>
        <v>0</v>
      </c>
      <c r="BG549" s="117">
        <f>SUM(BG550:BG554)</f>
        <v>0</v>
      </c>
      <c r="BH549" s="117">
        <f>VLOOKUP($C549,'1 预算编制表单'!$C:$BJ,27,FALSE)</f>
        <v>0</v>
      </c>
      <c r="BI549" s="117">
        <f>BH549-BJ549</f>
        <v>0</v>
      </c>
      <c r="BJ549" s="117">
        <f>SUM(BJ550:BJ554)</f>
        <v>0</v>
      </c>
      <c r="BK549" s="117">
        <f>VLOOKUP($C549,'1 预算编制表单'!$C:$BJ,30,FALSE)</f>
        <v>0</v>
      </c>
      <c r="BL549" s="117">
        <f>BK549-BM549</f>
        <v>0</v>
      </c>
      <c r="BM549" s="117">
        <f>SUM(BM550:BM554)</f>
        <v>0</v>
      </c>
      <c r="BN549" s="117">
        <f>VLOOKUP($C549,'1 预算编制表单'!$C:$BJ,33,FALSE)</f>
        <v>0</v>
      </c>
      <c r="BO549" s="117">
        <f>BN549-BP549</f>
        <v>0</v>
      </c>
      <c r="BP549" s="117">
        <f>SUM(BP550:BP554)</f>
        <v>0</v>
      </c>
      <c r="BQ549" s="117">
        <f>VLOOKUP($C549,'1 预算编制表单'!$C:$BJ,36,FALSE)</f>
        <v>0</v>
      </c>
      <c r="BR549" s="117">
        <f>BQ549-BS549</f>
        <v>0</v>
      </c>
      <c r="BS549" s="117">
        <f>SUM(BS550:BS554)</f>
        <v>0</v>
      </c>
      <c r="BT549" s="117">
        <f>VLOOKUP($C549,'1 预算编制表单'!$C:$BJ,39,FALSE)</f>
        <v>0</v>
      </c>
      <c r="BU549" s="117">
        <f>BT549-BV549</f>
        <v>0</v>
      </c>
      <c r="BV549" s="117">
        <f>SUM(BV550:BV554)</f>
        <v>0</v>
      </c>
      <c r="BW549" s="117">
        <f>VLOOKUP($C549,'1 预算编制表单'!$C:$BJ,42,FALSE)</f>
        <v>0</v>
      </c>
      <c r="BX549" s="117">
        <f>BW549-BY549</f>
        <v>0</v>
      </c>
      <c r="BY549" s="117">
        <f>SUM(BY550:BY554)</f>
        <v>0</v>
      </c>
      <c r="BZ549" s="117">
        <f>VLOOKUP($C549,'1 预算编制表单'!$C:$BJ,45,FALSE)</f>
        <v>0</v>
      </c>
      <c r="CA549" s="117">
        <f>BZ549-CB549</f>
        <v>0</v>
      </c>
      <c r="CB549" s="117">
        <f>SUM(CB550:CB554)</f>
        <v>0</v>
      </c>
      <c r="CC549" s="117">
        <f>VLOOKUP($C549,'1 预算编制表单'!$C:$BJ,48,FALSE)</f>
        <v>0</v>
      </c>
      <c r="CD549" s="117">
        <f>CC549-CE549</f>
        <v>0</v>
      </c>
      <c r="CE549" s="117">
        <f>SUM(CE550:CE554)</f>
        <v>0</v>
      </c>
      <c r="CF549" s="117">
        <f>VLOOKUP($C549,'1 预算编制表单'!$C:$BJ,51,FALSE)</f>
        <v>0</v>
      </c>
      <c r="CG549" s="117">
        <f>CF549-CH549</f>
        <v>0</v>
      </c>
      <c r="CH549" s="117">
        <f>SUM(CH550:CH554)</f>
        <v>0</v>
      </c>
      <c r="CI549" s="117">
        <f>VLOOKUP($C549,'1 预算编制表单'!$C:$BJ,54,FALSE)</f>
        <v>0</v>
      </c>
      <c r="CJ549" s="117">
        <f>CI549-CK549</f>
        <v>0</v>
      </c>
      <c r="CK549" s="117">
        <f>SUM(CK550:CK554)</f>
        <v>0</v>
      </c>
      <c r="CL549" s="117">
        <f>VLOOKUP($C549,'1 预算编制表单'!$C:$BJ,57,FALSE)</f>
        <v>0</v>
      </c>
      <c r="CM549" s="117">
        <f>CL549-CN549</f>
        <v>0</v>
      </c>
      <c r="CN549" s="117">
        <f>SUM(CN550:CN554)</f>
        <v>0</v>
      </c>
      <c r="CO549" s="117">
        <f>VLOOKUP($C549,'1 预算编制表单'!$C:$BJ,60,FALSE)</f>
        <v>0</v>
      </c>
      <c r="CP549" s="117">
        <f>CO549-CQ549</f>
        <v>0</v>
      </c>
      <c r="CQ549" s="117">
        <f>SUM(CQ550:CQ554)</f>
        <v>0</v>
      </c>
    </row>
    <row r="550" s="86" customFormat="1" ht="24" customHeight="1" outlineLevel="2" spans="1:95">
      <c r="A550" s="125"/>
      <c r="B550" s="126"/>
      <c r="C550" s="127"/>
      <c r="D550" s="125"/>
      <c r="E550" s="126"/>
      <c r="F550" s="126"/>
      <c r="G550" s="126"/>
      <c r="H550" s="128"/>
      <c r="I550" s="128"/>
      <c r="J550" s="128">
        <f t="shared" si="6007"/>
        <v>0</v>
      </c>
      <c r="K550" s="128">
        <v>1</v>
      </c>
      <c r="L550" s="153"/>
      <c r="M550" s="154">
        <f>IFERROR(VLOOKUP($L550,'2-2 引出数据_合同数据仓库'!$B$2:$BP$10000,3,FALSE),0)</f>
        <v>0</v>
      </c>
      <c r="N550" s="128"/>
      <c r="O550" s="154">
        <f>IFERROR(VLOOKUP((LEFT(VLOOKUP($L550,'2-2 引出数据_合同数据仓库'!$B$2:$BP$10000,64,FALSE),15)&amp;(RIGHT(VLOOKUP($L550,'2-2 引出数据_合同数据仓库'!$B$2:$BP$10000,64,FALSE),4)+1)),'2-2 引出数据_合同数据仓库'!$B$2:$BP$10000,3,FALSE),0)</f>
        <v>0</v>
      </c>
      <c r="P550" s="128"/>
      <c r="Q550" s="128">
        <f>IFERROR(VLOOKUP($L550,'2-2 引出数据_合同数据仓库'!$B$2:$BP$10000,28,FALSE),0)</f>
        <v>0</v>
      </c>
      <c r="R550" s="128">
        <f>IFERROR(VLOOKUP($L550,'2-2 引出数据_合同数据仓库'!$B$2:$BP$10000,29,FALSE),0)</f>
        <v>0</v>
      </c>
      <c r="S550" s="128">
        <f>IFERROR(VLOOKUP($L550,'2-2 引出数据_合同数据仓库'!$B$2:$BP$10000,4,FALSE),0)</f>
        <v>0</v>
      </c>
      <c r="T550" s="128"/>
      <c r="U550" s="128">
        <f>IFERROR(VLOOKUP($L550,'2-2 引出数据_合同数据仓库'!$B$2:$BP$10000,15,FALSE),0)</f>
        <v>0</v>
      </c>
      <c r="V550" s="128">
        <f t="shared" ref="V550:V553" si="6161">U550/(S550-R550+1)*365</f>
        <v>0</v>
      </c>
      <c r="W550" s="128"/>
      <c r="X550" s="160">
        <v>45658</v>
      </c>
      <c r="Y550" s="160">
        <f t="shared" ref="Y550:Y553" si="6162">X550+30</f>
        <v>45688</v>
      </c>
      <c r="Z550" s="164">
        <f t="shared" ref="Z550:Z553" si="6163">IFERROR(IF(($R550-Y550)&gt;=0,0,IF(($S550-X550)&lt;0,0,IF(AND(($S550-Y550)&gt;0,(X550-$R550)&gt;0),$V550/365*(Y550-X550+1),IF(AND(($S550-Y550)&lt;=0,(X550-$R550)&gt;0),$V550/365*($S550-X550+1),$V550/365*(Y550-$R550+1))))),0)</f>
        <v>0</v>
      </c>
      <c r="AA550" s="160">
        <f t="shared" ref="AA550:AA553" si="6164">Y550+1</f>
        <v>45689</v>
      </c>
      <c r="AB550" s="160">
        <f t="shared" ref="AB550:AB553" si="6165">AA550+27</f>
        <v>45716</v>
      </c>
      <c r="AC550" s="164">
        <f t="shared" ref="AC550:AC553" si="6166">IFERROR(IF(($R550-AB550)&gt;=0,0,IF(($S550-AA550)&lt;0,0,IF(AND(($S550-AB550)&gt;0,(AA550-$R550)&gt;0),$V550/365*(AB550-AA550+1),IF(AND(($S550-AB550)&lt;=0,(AA550-$R550)&gt;0),$V550/365*($S550-AA550+1),$V550/365*(AB550-$R550+1))))),0)</f>
        <v>0</v>
      </c>
      <c r="AD550" s="160">
        <f t="shared" ref="AD550:AD553" si="6167">AB550+1</f>
        <v>45717</v>
      </c>
      <c r="AE550" s="160">
        <f t="shared" ref="AE550:AE553" si="6168">AD550+30</f>
        <v>45747</v>
      </c>
      <c r="AF550" s="164">
        <f t="shared" ref="AF550:AF553" si="6169">IFERROR(IF(($R550-AE550)&gt;=0,0,IF(($S550-AD550)&lt;0,0,IF(AND(($S550-AE550)&gt;0,(AD550-$R550)&gt;0),$V550/365*(AE550-AD550+1),IF(AND(($S550-AE550)&lt;=0,(AD550-$R550)&gt;0),$V550/365*($S550-AD550+1),$V550/365*(AE550-$R550+1))))),0)</f>
        <v>0</v>
      </c>
      <c r="AG550" s="160">
        <f t="shared" ref="AG550:AG553" si="6170">AE550+1</f>
        <v>45748</v>
      </c>
      <c r="AH550" s="160">
        <f t="shared" ref="AH550:AH553" si="6171">AG550+29</f>
        <v>45777</v>
      </c>
      <c r="AI550" s="164">
        <f t="shared" ref="AI550:AI553" si="6172">IFERROR(IF(($R550-AH550)&gt;=0,0,IF(($S550-AG550)&lt;0,0,IF(AND(($S550-AH550)&gt;0,(AG550-$R550)&gt;0),$V550/365*(AH550-AG550+1),IF(AND(($S550-AH550)&lt;=0,(AG550-$R550)&gt;0),$V550/365*($S550-AG550+1),$V550/365*(AH550-$R550+1))))),0)</f>
        <v>0</v>
      </c>
      <c r="AJ550" s="160">
        <f t="shared" ref="AJ550:AJ553" si="6173">AH550+1</f>
        <v>45778</v>
      </c>
      <c r="AK550" s="160">
        <f t="shared" ref="AK550:AK553" si="6174">AJ550+30</f>
        <v>45808</v>
      </c>
      <c r="AL550" s="164">
        <f t="shared" ref="AL550:AL553" si="6175">IFERROR(IF(($R550-AK550)&gt;=0,0,IF(($S550-AJ550)&lt;0,0,IF(AND(($S550-AK550)&gt;0,(AJ550-$R550)&gt;0),$V550/365*(AK550-AJ550+1),IF(AND(($S550-AK550)&lt;=0,(AJ550-$R550)&gt;0),$V550/365*($S550-AJ550+1),$V550/365*(AK550-$R550+1))))),0)</f>
        <v>0</v>
      </c>
      <c r="AM550" s="160">
        <f t="shared" ref="AM550:AM553" si="6176">AK550+1</f>
        <v>45809</v>
      </c>
      <c r="AN550" s="160">
        <f t="shared" ref="AN550:AN553" si="6177">AM550+29</f>
        <v>45838</v>
      </c>
      <c r="AO550" s="164">
        <f t="shared" ref="AO550:AO553" si="6178">IFERROR(IF(($R550-AN550)&gt;=0,0,IF(($S550-AM550)&lt;0,0,IF(AND(($S550-AN550)&gt;0,(AM550-$R550)&gt;0),$V550/365*(AN550-AM550+1),IF(AND(($S550-AN550)&lt;=0,(AM550-$R550)&gt;0),$V550/365*($S550-AM550+1),$V550/365*(AN550-$R550+1))))),0)</f>
        <v>0</v>
      </c>
      <c r="AP550" s="160">
        <f t="shared" ref="AP550:AP553" si="6179">AN550+1</f>
        <v>45839</v>
      </c>
      <c r="AQ550" s="160">
        <f t="shared" ref="AQ550:AQ553" si="6180">AP550+30</f>
        <v>45869</v>
      </c>
      <c r="AR550" s="164">
        <f t="shared" ref="AR550:AR553" si="6181">IFERROR(IF(($R550-AQ550)&gt;=0,0,IF(($S550-AP550)&lt;0,0,IF(AND(($S550-AQ550)&gt;0,(AP550-$R550)&gt;0),$V550/365*(AQ550-AP550+1),IF(AND(($S550-AQ550)&lt;=0,(AP550-$R550)&gt;0),$V550/365*($S550-AP550+1),$V550/365*(AQ550-$R550+1))))),0)</f>
        <v>0</v>
      </c>
      <c r="AS550" s="160">
        <f t="shared" ref="AS550:AS553" si="6182">AQ550+1</f>
        <v>45870</v>
      </c>
      <c r="AT550" s="160">
        <f t="shared" ref="AT550:AT553" si="6183">AS550+30</f>
        <v>45900</v>
      </c>
      <c r="AU550" s="164">
        <f t="shared" ref="AU550:AU553" si="6184">IFERROR(IF(($R550-AT550)&gt;=0,0,IF(($S550-AS550)&lt;0,0,IF(AND(($S550-AT550)&gt;0,(AS550-$R550)&gt;0),$V550/365*(AT550-AS550+1),IF(AND(($S550-AT550)&lt;=0,(AS550-$R550)&gt;0),$V550/365*($S550-AS550+1),$V550/365*(AT550-$R550+1))))),0)</f>
        <v>0</v>
      </c>
      <c r="AV550" s="160">
        <f t="shared" ref="AV550:AV553" si="6185">AT550+1</f>
        <v>45901</v>
      </c>
      <c r="AW550" s="160">
        <f t="shared" ref="AW550:AW553" si="6186">AV550+29</f>
        <v>45930</v>
      </c>
      <c r="AX550" s="164">
        <f t="shared" ref="AX550:AX553" si="6187">IFERROR(IF(($R550-AW550)&gt;=0,0,IF(($S550-AV550)&lt;0,0,IF(AND(($S550-AW550)&gt;0,(AV550-$R550)&gt;0),$V550/365*(AW550-AV550+1),IF(AND(($S550-AW550)&lt;=0,(AV550-$R550)&gt;0),$V550/365*($S550-AV550+1),$V550/365*(AW550-$R550+1))))),0)</f>
        <v>0</v>
      </c>
      <c r="AY550" s="160">
        <f t="shared" ref="AY550:AY553" si="6188">AW550+1</f>
        <v>45931</v>
      </c>
      <c r="AZ550" s="160">
        <f t="shared" ref="AZ550:AZ553" si="6189">AY550+30</f>
        <v>45961</v>
      </c>
      <c r="BA550" s="164">
        <f t="shared" ref="BA550:BA553" si="6190">IFERROR(IF(($R550-AZ550)&gt;=0,0,IF(($S550-AY550)&lt;0,0,IF(AND(($S550-AZ550)&gt;0,(AY550-$R550)&gt;0),$V550/365*(AZ550-AY550+1),IF(AND(($S550-AZ550)&lt;=0,(AY550-$R550)&gt;0),$V550/365*($S550-AY550+1),$V550/365*(AZ550-$R550+1))))),0)</f>
        <v>0</v>
      </c>
      <c r="BB550" s="160">
        <f t="shared" ref="BB550:BB553" si="6191">AZ550+1</f>
        <v>45962</v>
      </c>
      <c r="BC550" s="160">
        <f t="shared" ref="BC550:BC553" si="6192">BB550+29</f>
        <v>45991</v>
      </c>
      <c r="BD550" s="164">
        <f t="shared" ref="BD550:BD553" si="6193">IFERROR(IF(($R550-BC550)&gt;=0,0,IF(($S550-BB550)&lt;0,0,IF(AND(($S550-BC550)&gt;0,(BB550-$R550)&gt;0),$V550/365*(BC550-BB550+1),IF(AND(($S550-BC550)&lt;=0,(BB550-$R550)&gt;0),$V550/365*($S550-BB550+1),$V550/365*(BC550-$R550+1))))),0)</f>
        <v>0</v>
      </c>
      <c r="BE550" s="160">
        <f t="shared" ref="BE550:BE553" si="6194">BC550+1</f>
        <v>45992</v>
      </c>
      <c r="BF550" s="160">
        <f t="shared" ref="BF550:BF553" si="6195">BE550+30</f>
        <v>46022</v>
      </c>
      <c r="BG550" s="164">
        <f t="shared" ref="BG550:BG553" si="6196">IFERROR(IF(($R550-BF550)&gt;=0,0,IF(($S550-BE550)&lt;0,0,IF(AND(($S550-BF550)&gt;0,(BE550-$R550)&gt;0),$V550/365*(BF550-BE550+1),IF(AND(($S550-BF550)&lt;=0,(BE550-$R550)&gt;0),$V550/365*($S550-BE550+1),$V550/365*(BF550-$R550+1))))),0)</f>
        <v>0</v>
      </c>
      <c r="BH550" s="160">
        <v>46023</v>
      </c>
      <c r="BI550" s="160">
        <f t="shared" ref="BI550:BI553" si="6197">BH550+30</f>
        <v>46053</v>
      </c>
      <c r="BJ550" s="164">
        <f t="shared" ref="BJ550:BJ553" si="6198">IFERROR(IF(($R550-BI550)&gt;=0,0,IF(($S550-BH550)&lt;0,0,IF(AND(($S550-BI550)&gt;0,(BH550-$R550)&gt;0),$V550/365*(BI550-BH550+1),IF(AND(($S550-BI550)&lt;=0,(BH550-$R550)&gt;0),$V550/365*($S550-BH550+1),$V550/365*(BI550-$R550+1))))),0)</f>
        <v>0</v>
      </c>
      <c r="BK550" s="160">
        <f t="shared" ref="BK550:BK553" si="6199">BI550+1</f>
        <v>46054</v>
      </c>
      <c r="BL550" s="160">
        <f t="shared" ref="BL550:BL553" si="6200">BK550+27</f>
        <v>46081</v>
      </c>
      <c r="BM550" s="164">
        <f t="shared" ref="BM550:BM553" si="6201">IFERROR(IF(($R550-BL550)&gt;=0,0,IF(($S550-BK550)&lt;0,0,IF(AND(($S550-BL550)&gt;0,(BK550-$R550)&gt;0),$V550/365*(BL550-BK550+1),IF(AND(($S550-BL550)&lt;=0,(BK550-$R550)&gt;0),$V550/365*($S550-BK550+1),$V550/365*(BL550-$R550+1))))),0)</f>
        <v>0</v>
      </c>
      <c r="BN550" s="160">
        <f t="shared" ref="BN550:BN553" si="6202">BL550+1</f>
        <v>46082</v>
      </c>
      <c r="BO550" s="160">
        <f t="shared" ref="BO550:BO553" si="6203">BN550+30</f>
        <v>46112</v>
      </c>
      <c r="BP550" s="164">
        <f t="shared" ref="BP550:BP553" si="6204">IFERROR(IF(($R550-BO550)&gt;=0,0,IF(($S550-BN550)&lt;0,0,IF(AND(($S550-BO550)&gt;0,(BN550-$R550)&gt;0),$V550/365*(BO550-BN550+1),IF(AND(($S550-BO550)&lt;=0,(BN550-$R550)&gt;0),$V550/365*($S550-BN550+1),$V550/365*(BO550-$R550+1))))),0)</f>
        <v>0</v>
      </c>
      <c r="BQ550" s="160">
        <f t="shared" ref="BQ550:BQ553" si="6205">BO550+1</f>
        <v>46113</v>
      </c>
      <c r="BR550" s="160">
        <f t="shared" ref="BR550:BR553" si="6206">BQ550+29</f>
        <v>46142</v>
      </c>
      <c r="BS550" s="164">
        <f t="shared" ref="BS550:BS553" si="6207">IFERROR(IF(($R550-BR550)&gt;=0,0,IF(($S550-BQ550)&lt;0,0,IF(AND(($S550-BR550)&gt;0,(BQ550-$R550)&gt;0),$V550/365*(BR550-BQ550+1),IF(AND(($S550-BR550)&lt;=0,(BQ550-$R550)&gt;0),$V550/365*($S550-BQ550+1),$V550/365*(BR550-$R550+1))))),0)</f>
        <v>0</v>
      </c>
      <c r="BT550" s="160">
        <f t="shared" ref="BT550:BT553" si="6208">BR550+1</f>
        <v>46143</v>
      </c>
      <c r="BU550" s="160">
        <f t="shared" ref="BU550:BU553" si="6209">BT550+30</f>
        <v>46173</v>
      </c>
      <c r="BV550" s="164">
        <f t="shared" ref="BV550:BV553" si="6210">IFERROR(IF(($R550-BU550)&gt;=0,0,IF(($S550-BT550)&lt;0,0,IF(AND(($S550-BU550)&gt;0,(BT550-$R550)&gt;0),$V550/365*(BU550-BT550+1),IF(AND(($S550-BU550)&lt;=0,(BT550-$R550)&gt;0),$V550/365*($S550-BT550+1),$V550/365*(BU550-$R550+1))))),0)</f>
        <v>0</v>
      </c>
      <c r="BW550" s="160">
        <f t="shared" ref="BW550:BW553" si="6211">BU550+1</f>
        <v>46174</v>
      </c>
      <c r="BX550" s="160">
        <f t="shared" ref="BX550:BX553" si="6212">BW550+29</f>
        <v>46203</v>
      </c>
      <c r="BY550" s="164">
        <f t="shared" ref="BY550:BY553" si="6213">IFERROR(IF(($R550-BX550)&gt;=0,0,IF(($S550-BW550)&lt;0,0,IF(AND(($S550-BX550)&gt;0,(BW550-$R550)&gt;0),$V550/365*(BX550-BW550+1),IF(AND(($S550-BX550)&lt;=0,(BW550-$R550)&gt;0),$V550/365*($S550-BW550+1),$V550/365*(BX550-$R550+1))))),0)</f>
        <v>0</v>
      </c>
      <c r="BZ550" s="160">
        <f t="shared" ref="BZ550:BZ553" si="6214">BX550+1</f>
        <v>46204</v>
      </c>
      <c r="CA550" s="160">
        <f t="shared" ref="CA550:CA553" si="6215">BZ550+30</f>
        <v>46234</v>
      </c>
      <c r="CB550" s="164">
        <f t="shared" ref="CB550:CB553" si="6216">IFERROR(IF(($R550-CA550)&gt;=0,0,IF(($S550-BZ550)&lt;0,0,IF(AND(($S550-CA550)&gt;0,(BZ550-$R550)&gt;0),$V550/365*(CA550-BZ550+1),IF(AND(($S550-CA550)&lt;=0,(BZ550-$R550)&gt;0),$V550/365*($S550-BZ550+1),$V550/365*(CA550-$R550+1))))),0)</f>
        <v>0</v>
      </c>
      <c r="CC550" s="160">
        <f t="shared" ref="CC550:CC553" si="6217">CA550+1</f>
        <v>46235</v>
      </c>
      <c r="CD550" s="160">
        <f t="shared" ref="CD550:CD553" si="6218">CC550+30</f>
        <v>46265</v>
      </c>
      <c r="CE550" s="164">
        <f t="shared" ref="CE550:CE553" si="6219">IFERROR(IF(($R550-CD550)&gt;=0,0,IF(($S550-CC550)&lt;0,0,IF(AND(($S550-CD550)&gt;0,(CC550-$R550)&gt;0),$V550/365*(CD550-CC550+1),IF(AND(($S550-CD550)&lt;=0,(CC550-$R550)&gt;0),$V550/365*($S550-CC550+1),$V550/365*(CD550-$R550+1))))),0)</f>
        <v>0</v>
      </c>
      <c r="CF550" s="160">
        <f t="shared" ref="CF550:CF553" si="6220">CD550+1</f>
        <v>46266</v>
      </c>
      <c r="CG550" s="160">
        <f t="shared" ref="CG550:CG553" si="6221">CF550+29</f>
        <v>46295</v>
      </c>
      <c r="CH550" s="164">
        <f t="shared" ref="CH550:CH553" si="6222">IFERROR(IF(($R550-CG550)&gt;=0,0,IF(($S550-CF550)&lt;0,0,IF(AND(($S550-CG550)&gt;0,(CF550-$R550)&gt;0),$V550/365*(CG550-CF550+1),IF(AND(($S550-CG550)&lt;=0,(CF550-$R550)&gt;0),$V550/365*($S550-CF550+1),$V550/365*(CG550-$R550+1))))),0)</f>
        <v>0</v>
      </c>
      <c r="CI550" s="160">
        <f t="shared" ref="CI550:CI553" si="6223">CG550+1</f>
        <v>46296</v>
      </c>
      <c r="CJ550" s="160">
        <f t="shared" ref="CJ550:CJ553" si="6224">CI550+30</f>
        <v>46326</v>
      </c>
      <c r="CK550" s="164">
        <f t="shared" ref="CK550:CK553" si="6225">IFERROR(IF(($R550-CJ550)&gt;=0,0,IF(($S550-CI550)&lt;0,0,IF(AND(($S550-CJ550)&gt;0,(CI550-$R550)&gt;0),$V550/365*(CJ550-CI550+1),IF(AND(($S550-CJ550)&lt;=0,(CI550-$R550)&gt;0),$V550/365*($S550-CI550+1),$V550/365*(CJ550-$R550+1))))),0)</f>
        <v>0</v>
      </c>
      <c r="CL550" s="160">
        <f t="shared" ref="CL550:CL553" si="6226">CJ550+1</f>
        <v>46327</v>
      </c>
      <c r="CM550" s="160">
        <f t="shared" ref="CM550:CM553" si="6227">CL550+29</f>
        <v>46356</v>
      </c>
      <c r="CN550" s="164">
        <f t="shared" ref="CN550:CN553" si="6228">IFERROR(IF(($R550-CM550)&gt;=0,0,IF(($S550-CL550)&lt;0,0,IF(AND(($S550-CM550)&gt;0,(CL550-$R550)&gt;0),$V550/365*(CM550-CL550+1),IF(AND(($S550-CM550)&lt;=0,(CL550-$R550)&gt;0),$V550/365*($S550-CL550+1),$V550/365*(CM550-$R550+1))))),0)</f>
        <v>0</v>
      </c>
      <c r="CO550" s="160">
        <f t="shared" ref="CO550:CO553" si="6229">CM550+1</f>
        <v>46357</v>
      </c>
      <c r="CP550" s="160">
        <f t="shared" ref="CP550:CP553" si="6230">CO550+30</f>
        <v>46387</v>
      </c>
      <c r="CQ550" s="164">
        <f t="shared" ref="CQ550:CQ553" si="6231">IFERROR(IF(($R550-CP550)&gt;=0,0,IF(($S550-CO550)&lt;0,0,IF(AND(($S550-CP550)&gt;0,(CO550-$R550)&gt;0),$V550/365*(CP550-CO550+1),IF(AND(($S550-CP550)&lt;=0,(CO550-$R550)&gt;0),$V550/365*($S550-CO550+1),$V550/365*(CP550-$R550+1))))),0)</f>
        <v>0</v>
      </c>
    </row>
    <row r="551" s="86" customFormat="1" ht="24" customHeight="1" outlineLevel="2" spans="1:95">
      <c r="A551" s="125"/>
      <c r="B551" s="126"/>
      <c r="C551" s="127"/>
      <c r="D551" s="125"/>
      <c r="E551" s="126"/>
      <c r="F551" s="126"/>
      <c r="G551" s="126"/>
      <c r="H551" s="128"/>
      <c r="I551" s="128"/>
      <c r="J551" s="128">
        <f t="shared" si="6007"/>
        <v>0</v>
      </c>
      <c r="K551" s="128">
        <f t="shared" ref="K551:K553" si="6232">K550+1</f>
        <v>2</v>
      </c>
      <c r="L551" s="153"/>
      <c r="M551" s="154">
        <f>IFERROR(VLOOKUP($L551,'2-2 引出数据_合同数据仓库'!$B$2:$BP$10000,3,FALSE),0)</f>
        <v>0</v>
      </c>
      <c r="N551" s="128"/>
      <c r="O551" s="154">
        <f>IFERROR(VLOOKUP((LEFT(VLOOKUP($L551,'2-2 引出数据_合同数据仓库'!$B$2:$BP$10000,64,FALSE),15)&amp;(RIGHT(VLOOKUP($L551,'2-2 引出数据_合同数据仓库'!$B$2:$BP$10000,64,FALSE),4)+1)),'2-2 引出数据_合同数据仓库'!$B$2:$BP$10000,3,FALSE),0)</f>
        <v>0</v>
      </c>
      <c r="P551" s="128"/>
      <c r="Q551" s="128">
        <f>IFERROR(VLOOKUP($L551,'2-2 引出数据_合同数据仓库'!$B$2:$BP$10000,28,FALSE),0)</f>
        <v>0</v>
      </c>
      <c r="R551" s="128">
        <f>IFERROR(VLOOKUP($L551,'2-2 引出数据_合同数据仓库'!$B$2:$BP$10000,29,FALSE),0)</f>
        <v>0</v>
      </c>
      <c r="S551" s="128">
        <f>IFERROR(VLOOKUP($L551,'2-2 引出数据_合同数据仓库'!$B$2:$BP$10000,4,FALSE),0)</f>
        <v>0</v>
      </c>
      <c r="T551" s="128"/>
      <c r="U551" s="128">
        <f>IFERROR(VLOOKUP($L551,'2-2 引出数据_合同数据仓库'!$B$2:$BP$10000,15,FALSE),0)</f>
        <v>0</v>
      </c>
      <c r="V551" s="128">
        <f t="shared" si="6161"/>
        <v>0</v>
      </c>
      <c r="W551" s="128"/>
      <c r="X551" s="160">
        <v>45658</v>
      </c>
      <c r="Y551" s="160">
        <f t="shared" si="6162"/>
        <v>45688</v>
      </c>
      <c r="Z551" s="164">
        <f t="shared" si="6163"/>
        <v>0</v>
      </c>
      <c r="AA551" s="160">
        <f t="shared" si="6164"/>
        <v>45689</v>
      </c>
      <c r="AB551" s="160">
        <f t="shared" si="6165"/>
        <v>45716</v>
      </c>
      <c r="AC551" s="164">
        <f t="shared" si="6166"/>
        <v>0</v>
      </c>
      <c r="AD551" s="160">
        <f t="shared" si="6167"/>
        <v>45717</v>
      </c>
      <c r="AE551" s="160">
        <f t="shared" si="6168"/>
        <v>45747</v>
      </c>
      <c r="AF551" s="164">
        <f t="shared" si="6169"/>
        <v>0</v>
      </c>
      <c r="AG551" s="160">
        <f t="shared" si="6170"/>
        <v>45748</v>
      </c>
      <c r="AH551" s="160">
        <f t="shared" si="6171"/>
        <v>45777</v>
      </c>
      <c r="AI551" s="164">
        <f t="shared" si="6172"/>
        <v>0</v>
      </c>
      <c r="AJ551" s="160">
        <f t="shared" si="6173"/>
        <v>45778</v>
      </c>
      <c r="AK551" s="160">
        <f t="shared" si="6174"/>
        <v>45808</v>
      </c>
      <c r="AL551" s="164">
        <f t="shared" si="6175"/>
        <v>0</v>
      </c>
      <c r="AM551" s="160">
        <f t="shared" si="6176"/>
        <v>45809</v>
      </c>
      <c r="AN551" s="160">
        <f t="shared" si="6177"/>
        <v>45838</v>
      </c>
      <c r="AO551" s="164">
        <f t="shared" si="6178"/>
        <v>0</v>
      </c>
      <c r="AP551" s="160">
        <f t="shared" si="6179"/>
        <v>45839</v>
      </c>
      <c r="AQ551" s="160">
        <f t="shared" si="6180"/>
        <v>45869</v>
      </c>
      <c r="AR551" s="164">
        <f t="shared" si="6181"/>
        <v>0</v>
      </c>
      <c r="AS551" s="160">
        <f t="shared" si="6182"/>
        <v>45870</v>
      </c>
      <c r="AT551" s="160">
        <f t="shared" si="6183"/>
        <v>45900</v>
      </c>
      <c r="AU551" s="164">
        <f t="shared" si="6184"/>
        <v>0</v>
      </c>
      <c r="AV551" s="160">
        <f t="shared" si="6185"/>
        <v>45901</v>
      </c>
      <c r="AW551" s="160">
        <f t="shared" si="6186"/>
        <v>45930</v>
      </c>
      <c r="AX551" s="164">
        <f t="shared" si="6187"/>
        <v>0</v>
      </c>
      <c r="AY551" s="160">
        <f t="shared" si="6188"/>
        <v>45931</v>
      </c>
      <c r="AZ551" s="160">
        <f t="shared" si="6189"/>
        <v>45961</v>
      </c>
      <c r="BA551" s="164">
        <f t="shared" si="6190"/>
        <v>0</v>
      </c>
      <c r="BB551" s="160">
        <f t="shared" si="6191"/>
        <v>45962</v>
      </c>
      <c r="BC551" s="160">
        <f t="shared" si="6192"/>
        <v>45991</v>
      </c>
      <c r="BD551" s="164">
        <f t="shared" si="6193"/>
        <v>0</v>
      </c>
      <c r="BE551" s="160">
        <f t="shared" si="6194"/>
        <v>45992</v>
      </c>
      <c r="BF551" s="160">
        <f t="shared" si="6195"/>
        <v>46022</v>
      </c>
      <c r="BG551" s="164">
        <f t="shared" si="6196"/>
        <v>0</v>
      </c>
      <c r="BH551" s="160">
        <v>46023</v>
      </c>
      <c r="BI551" s="160">
        <f t="shared" si="6197"/>
        <v>46053</v>
      </c>
      <c r="BJ551" s="164">
        <f t="shared" si="6198"/>
        <v>0</v>
      </c>
      <c r="BK551" s="160">
        <f t="shared" si="6199"/>
        <v>46054</v>
      </c>
      <c r="BL551" s="160">
        <f t="shared" si="6200"/>
        <v>46081</v>
      </c>
      <c r="BM551" s="164">
        <f t="shared" si="6201"/>
        <v>0</v>
      </c>
      <c r="BN551" s="160">
        <f t="shared" si="6202"/>
        <v>46082</v>
      </c>
      <c r="BO551" s="160">
        <f t="shared" si="6203"/>
        <v>46112</v>
      </c>
      <c r="BP551" s="164">
        <f t="shared" si="6204"/>
        <v>0</v>
      </c>
      <c r="BQ551" s="160">
        <f t="shared" si="6205"/>
        <v>46113</v>
      </c>
      <c r="BR551" s="160">
        <f t="shared" si="6206"/>
        <v>46142</v>
      </c>
      <c r="BS551" s="164">
        <f t="shared" si="6207"/>
        <v>0</v>
      </c>
      <c r="BT551" s="160">
        <f t="shared" si="6208"/>
        <v>46143</v>
      </c>
      <c r="BU551" s="160">
        <f t="shared" si="6209"/>
        <v>46173</v>
      </c>
      <c r="BV551" s="164">
        <f t="shared" si="6210"/>
        <v>0</v>
      </c>
      <c r="BW551" s="160">
        <f t="shared" si="6211"/>
        <v>46174</v>
      </c>
      <c r="BX551" s="160">
        <f t="shared" si="6212"/>
        <v>46203</v>
      </c>
      <c r="BY551" s="164">
        <f t="shared" si="6213"/>
        <v>0</v>
      </c>
      <c r="BZ551" s="160">
        <f t="shared" si="6214"/>
        <v>46204</v>
      </c>
      <c r="CA551" s="160">
        <f t="shared" si="6215"/>
        <v>46234</v>
      </c>
      <c r="CB551" s="164">
        <f t="shared" si="6216"/>
        <v>0</v>
      </c>
      <c r="CC551" s="160">
        <f t="shared" si="6217"/>
        <v>46235</v>
      </c>
      <c r="CD551" s="160">
        <f t="shared" si="6218"/>
        <v>46265</v>
      </c>
      <c r="CE551" s="164">
        <f t="shared" si="6219"/>
        <v>0</v>
      </c>
      <c r="CF551" s="160">
        <f t="shared" si="6220"/>
        <v>46266</v>
      </c>
      <c r="CG551" s="160">
        <f t="shared" si="6221"/>
        <v>46295</v>
      </c>
      <c r="CH551" s="164">
        <f t="shared" si="6222"/>
        <v>0</v>
      </c>
      <c r="CI551" s="160">
        <f t="shared" si="6223"/>
        <v>46296</v>
      </c>
      <c r="CJ551" s="160">
        <f t="shared" si="6224"/>
        <v>46326</v>
      </c>
      <c r="CK551" s="164">
        <f t="shared" si="6225"/>
        <v>0</v>
      </c>
      <c r="CL551" s="160">
        <f t="shared" si="6226"/>
        <v>46327</v>
      </c>
      <c r="CM551" s="160">
        <f t="shared" si="6227"/>
        <v>46356</v>
      </c>
      <c r="CN551" s="164">
        <f t="shared" si="6228"/>
        <v>0</v>
      </c>
      <c r="CO551" s="160">
        <f t="shared" si="6229"/>
        <v>46357</v>
      </c>
      <c r="CP551" s="160">
        <f t="shared" si="6230"/>
        <v>46387</v>
      </c>
      <c r="CQ551" s="164">
        <f t="shared" si="6231"/>
        <v>0</v>
      </c>
    </row>
    <row r="552" s="86" customFormat="1" ht="24" customHeight="1" outlineLevel="2" spans="1:95">
      <c r="A552" s="125"/>
      <c r="B552" s="126"/>
      <c r="C552" s="127"/>
      <c r="D552" s="125"/>
      <c r="E552" s="126"/>
      <c r="F552" s="126"/>
      <c r="G552" s="126"/>
      <c r="H552" s="128"/>
      <c r="I552" s="128"/>
      <c r="J552" s="128">
        <f t="shared" si="6007"/>
        <v>0</v>
      </c>
      <c r="K552" s="128">
        <f t="shared" si="6232"/>
        <v>3</v>
      </c>
      <c r="L552" s="153"/>
      <c r="M552" s="154">
        <f>IFERROR(VLOOKUP($L552,'2-2 引出数据_合同数据仓库'!$B$2:$BP$10000,3,FALSE),0)</f>
        <v>0</v>
      </c>
      <c r="N552" s="128"/>
      <c r="O552" s="154">
        <f>IFERROR(VLOOKUP((LEFT(VLOOKUP($L552,'2-2 引出数据_合同数据仓库'!$B$2:$BP$10000,64,FALSE),15)&amp;(RIGHT(VLOOKUP($L552,'2-2 引出数据_合同数据仓库'!$B$2:$BP$10000,64,FALSE),4)+1)),'2-2 引出数据_合同数据仓库'!$B$2:$BP$10000,3,FALSE),0)</f>
        <v>0</v>
      </c>
      <c r="P552" s="128"/>
      <c r="Q552" s="128">
        <f>IFERROR(VLOOKUP($L552,'2-2 引出数据_合同数据仓库'!$B$2:$BP$10000,28,FALSE),0)</f>
        <v>0</v>
      </c>
      <c r="R552" s="128">
        <f>IFERROR(VLOOKUP($L552,'2-2 引出数据_合同数据仓库'!$B$2:$BP$10000,29,FALSE),0)</f>
        <v>0</v>
      </c>
      <c r="S552" s="128">
        <f>IFERROR(VLOOKUP($L552,'2-2 引出数据_合同数据仓库'!$B$2:$BP$10000,4,FALSE),0)</f>
        <v>0</v>
      </c>
      <c r="T552" s="128"/>
      <c r="U552" s="128">
        <f>IFERROR(VLOOKUP($L552,'2-2 引出数据_合同数据仓库'!$B$2:$BP$10000,15,FALSE),0)</f>
        <v>0</v>
      </c>
      <c r="V552" s="128">
        <f t="shared" si="6161"/>
        <v>0</v>
      </c>
      <c r="W552" s="128"/>
      <c r="X552" s="160">
        <v>45658</v>
      </c>
      <c r="Y552" s="160">
        <f t="shared" si="6162"/>
        <v>45688</v>
      </c>
      <c r="Z552" s="164">
        <f t="shared" si="6163"/>
        <v>0</v>
      </c>
      <c r="AA552" s="160">
        <f t="shared" si="6164"/>
        <v>45689</v>
      </c>
      <c r="AB552" s="160">
        <f t="shared" si="6165"/>
        <v>45716</v>
      </c>
      <c r="AC552" s="164">
        <f t="shared" si="6166"/>
        <v>0</v>
      </c>
      <c r="AD552" s="160">
        <f t="shared" si="6167"/>
        <v>45717</v>
      </c>
      <c r="AE552" s="160">
        <f t="shared" si="6168"/>
        <v>45747</v>
      </c>
      <c r="AF552" s="164">
        <f t="shared" si="6169"/>
        <v>0</v>
      </c>
      <c r="AG552" s="160">
        <f t="shared" si="6170"/>
        <v>45748</v>
      </c>
      <c r="AH552" s="160">
        <f t="shared" si="6171"/>
        <v>45777</v>
      </c>
      <c r="AI552" s="164">
        <f t="shared" si="6172"/>
        <v>0</v>
      </c>
      <c r="AJ552" s="160">
        <f t="shared" si="6173"/>
        <v>45778</v>
      </c>
      <c r="AK552" s="160">
        <f t="shared" si="6174"/>
        <v>45808</v>
      </c>
      <c r="AL552" s="164">
        <f t="shared" si="6175"/>
        <v>0</v>
      </c>
      <c r="AM552" s="160">
        <f t="shared" si="6176"/>
        <v>45809</v>
      </c>
      <c r="AN552" s="160">
        <f t="shared" si="6177"/>
        <v>45838</v>
      </c>
      <c r="AO552" s="164">
        <f t="shared" si="6178"/>
        <v>0</v>
      </c>
      <c r="AP552" s="160">
        <f t="shared" si="6179"/>
        <v>45839</v>
      </c>
      <c r="AQ552" s="160">
        <f t="shared" si="6180"/>
        <v>45869</v>
      </c>
      <c r="AR552" s="164">
        <f t="shared" si="6181"/>
        <v>0</v>
      </c>
      <c r="AS552" s="160">
        <f t="shared" si="6182"/>
        <v>45870</v>
      </c>
      <c r="AT552" s="160">
        <f t="shared" si="6183"/>
        <v>45900</v>
      </c>
      <c r="AU552" s="164">
        <f t="shared" si="6184"/>
        <v>0</v>
      </c>
      <c r="AV552" s="160">
        <f t="shared" si="6185"/>
        <v>45901</v>
      </c>
      <c r="AW552" s="160">
        <f t="shared" si="6186"/>
        <v>45930</v>
      </c>
      <c r="AX552" s="164">
        <f t="shared" si="6187"/>
        <v>0</v>
      </c>
      <c r="AY552" s="160">
        <f t="shared" si="6188"/>
        <v>45931</v>
      </c>
      <c r="AZ552" s="160">
        <f t="shared" si="6189"/>
        <v>45961</v>
      </c>
      <c r="BA552" s="164">
        <f t="shared" si="6190"/>
        <v>0</v>
      </c>
      <c r="BB552" s="160">
        <f t="shared" si="6191"/>
        <v>45962</v>
      </c>
      <c r="BC552" s="160">
        <f t="shared" si="6192"/>
        <v>45991</v>
      </c>
      <c r="BD552" s="164">
        <f t="shared" si="6193"/>
        <v>0</v>
      </c>
      <c r="BE552" s="160">
        <f t="shared" si="6194"/>
        <v>45992</v>
      </c>
      <c r="BF552" s="160">
        <f t="shared" si="6195"/>
        <v>46022</v>
      </c>
      <c r="BG552" s="164">
        <f t="shared" si="6196"/>
        <v>0</v>
      </c>
      <c r="BH552" s="160">
        <v>46023</v>
      </c>
      <c r="BI552" s="160">
        <f t="shared" si="6197"/>
        <v>46053</v>
      </c>
      <c r="BJ552" s="164">
        <f t="shared" si="6198"/>
        <v>0</v>
      </c>
      <c r="BK552" s="160">
        <f t="shared" si="6199"/>
        <v>46054</v>
      </c>
      <c r="BL552" s="160">
        <f t="shared" si="6200"/>
        <v>46081</v>
      </c>
      <c r="BM552" s="164">
        <f t="shared" si="6201"/>
        <v>0</v>
      </c>
      <c r="BN552" s="160">
        <f t="shared" si="6202"/>
        <v>46082</v>
      </c>
      <c r="BO552" s="160">
        <f t="shared" si="6203"/>
        <v>46112</v>
      </c>
      <c r="BP552" s="164">
        <f t="shared" si="6204"/>
        <v>0</v>
      </c>
      <c r="BQ552" s="160">
        <f t="shared" si="6205"/>
        <v>46113</v>
      </c>
      <c r="BR552" s="160">
        <f t="shared" si="6206"/>
        <v>46142</v>
      </c>
      <c r="BS552" s="164">
        <f t="shared" si="6207"/>
        <v>0</v>
      </c>
      <c r="BT552" s="160">
        <f t="shared" si="6208"/>
        <v>46143</v>
      </c>
      <c r="BU552" s="160">
        <f t="shared" si="6209"/>
        <v>46173</v>
      </c>
      <c r="BV552" s="164">
        <f t="shared" si="6210"/>
        <v>0</v>
      </c>
      <c r="BW552" s="160">
        <f t="shared" si="6211"/>
        <v>46174</v>
      </c>
      <c r="BX552" s="160">
        <f t="shared" si="6212"/>
        <v>46203</v>
      </c>
      <c r="BY552" s="164">
        <f t="shared" si="6213"/>
        <v>0</v>
      </c>
      <c r="BZ552" s="160">
        <f t="shared" si="6214"/>
        <v>46204</v>
      </c>
      <c r="CA552" s="160">
        <f t="shared" si="6215"/>
        <v>46234</v>
      </c>
      <c r="CB552" s="164">
        <f t="shared" si="6216"/>
        <v>0</v>
      </c>
      <c r="CC552" s="160">
        <f t="shared" si="6217"/>
        <v>46235</v>
      </c>
      <c r="CD552" s="160">
        <f t="shared" si="6218"/>
        <v>46265</v>
      </c>
      <c r="CE552" s="164">
        <f t="shared" si="6219"/>
        <v>0</v>
      </c>
      <c r="CF552" s="160">
        <f t="shared" si="6220"/>
        <v>46266</v>
      </c>
      <c r="CG552" s="160">
        <f t="shared" si="6221"/>
        <v>46295</v>
      </c>
      <c r="CH552" s="164">
        <f t="shared" si="6222"/>
        <v>0</v>
      </c>
      <c r="CI552" s="160">
        <f t="shared" si="6223"/>
        <v>46296</v>
      </c>
      <c r="CJ552" s="160">
        <f t="shared" si="6224"/>
        <v>46326</v>
      </c>
      <c r="CK552" s="164">
        <f t="shared" si="6225"/>
        <v>0</v>
      </c>
      <c r="CL552" s="160">
        <f t="shared" si="6226"/>
        <v>46327</v>
      </c>
      <c r="CM552" s="160">
        <f t="shared" si="6227"/>
        <v>46356</v>
      </c>
      <c r="CN552" s="164">
        <f t="shared" si="6228"/>
        <v>0</v>
      </c>
      <c r="CO552" s="160">
        <f t="shared" si="6229"/>
        <v>46357</v>
      </c>
      <c r="CP552" s="160">
        <f t="shared" si="6230"/>
        <v>46387</v>
      </c>
      <c r="CQ552" s="164">
        <f t="shared" si="6231"/>
        <v>0</v>
      </c>
    </row>
    <row r="553" s="86" customFormat="1" ht="24" customHeight="1" outlineLevel="2" spans="1:95">
      <c r="A553" s="125"/>
      <c r="B553" s="126"/>
      <c r="C553" s="127"/>
      <c r="D553" s="125"/>
      <c r="E553" s="126"/>
      <c r="F553" s="126"/>
      <c r="G553" s="126"/>
      <c r="H553" s="128"/>
      <c r="I553" s="128"/>
      <c r="J553" s="128">
        <f t="shared" si="6007"/>
        <v>0</v>
      </c>
      <c r="K553" s="128">
        <f t="shared" si="6232"/>
        <v>4</v>
      </c>
      <c r="L553" s="153"/>
      <c r="M553" s="154">
        <f>IFERROR(VLOOKUP($L553,'2-2 引出数据_合同数据仓库'!$B$2:$BP$10000,3,FALSE),0)</f>
        <v>0</v>
      </c>
      <c r="N553" s="128"/>
      <c r="O553" s="154">
        <f>IFERROR(VLOOKUP((LEFT(VLOOKUP($L553,'2-2 引出数据_合同数据仓库'!$B$2:$BP$10000,64,FALSE),15)&amp;(RIGHT(VLOOKUP($L553,'2-2 引出数据_合同数据仓库'!$B$2:$BP$10000,64,FALSE),4)+1)),'2-2 引出数据_合同数据仓库'!$B$2:$BP$10000,3,FALSE),0)</f>
        <v>0</v>
      </c>
      <c r="P553" s="128"/>
      <c r="Q553" s="128">
        <f>IFERROR(VLOOKUP($L553,'2-2 引出数据_合同数据仓库'!$B$2:$BP$10000,28,FALSE),0)</f>
        <v>0</v>
      </c>
      <c r="R553" s="128">
        <f>IFERROR(VLOOKUP($L553,'2-2 引出数据_合同数据仓库'!$B$2:$BP$10000,29,FALSE),0)</f>
        <v>0</v>
      </c>
      <c r="S553" s="128">
        <f>IFERROR(VLOOKUP($L553,'2-2 引出数据_合同数据仓库'!$B$2:$BP$10000,4,FALSE),0)</f>
        <v>0</v>
      </c>
      <c r="T553" s="128"/>
      <c r="U553" s="128">
        <f>IFERROR(VLOOKUP($L553,'2-2 引出数据_合同数据仓库'!$B$2:$BP$10000,15,FALSE),0)</f>
        <v>0</v>
      </c>
      <c r="V553" s="128">
        <f t="shared" si="6161"/>
        <v>0</v>
      </c>
      <c r="W553" s="128"/>
      <c r="X553" s="160">
        <v>45658</v>
      </c>
      <c r="Y553" s="160">
        <f t="shared" si="6162"/>
        <v>45688</v>
      </c>
      <c r="Z553" s="164">
        <f t="shared" si="6163"/>
        <v>0</v>
      </c>
      <c r="AA553" s="160">
        <f t="shared" si="6164"/>
        <v>45689</v>
      </c>
      <c r="AB553" s="160">
        <f t="shared" si="6165"/>
        <v>45716</v>
      </c>
      <c r="AC553" s="164">
        <f t="shared" si="6166"/>
        <v>0</v>
      </c>
      <c r="AD553" s="160">
        <f t="shared" si="6167"/>
        <v>45717</v>
      </c>
      <c r="AE553" s="160">
        <f t="shared" si="6168"/>
        <v>45747</v>
      </c>
      <c r="AF553" s="164">
        <f t="shared" si="6169"/>
        <v>0</v>
      </c>
      <c r="AG553" s="160">
        <f t="shared" si="6170"/>
        <v>45748</v>
      </c>
      <c r="AH553" s="160">
        <f t="shared" si="6171"/>
        <v>45777</v>
      </c>
      <c r="AI553" s="164">
        <f t="shared" si="6172"/>
        <v>0</v>
      </c>
      <c r="AJ553" s="160">
        <f t="shared" si="6173"/>
        <v>45778</v>
      </c>
      <c r="AK553" s="160">
        <f t="shared" si="6174"/>
        <v>45808</v>
      </c>
      <c r="AL553" s="164">
        <f t="shared" si="6175"/>
        <v>0</v>
      </c>
      <c r="AM553" s="160">
        <f t="shared" si="6176"/>
        <v>45809</v>
      </c>
      <c r="AN553" s="160">
        <f t="shared" si="6177"/>
        <v>45838</v>
      </c>
      <c r="AO553" s="164">
        <f t="shared" si="6178"/>
        <v>0</v>
      </c>
      <c r="AP553" s="160">
        <f t="shared" si="6179"/>
        <v>45839</v>
      </c>
      <c r="AQ553" s="160">
        <f t="shared" si="6180"/>
        <v>45869</v>
      </c>
      <c r="AR553" s="164">
        <f t="shared" si="6181"/>
        <v>0</v>
      </c>
      <c r="AS553" s="160">
        <f t="shared" si="6182"/>
        <v>45870</v>
      </c>
      <c r="AT553" s="160">
        <f t="shared" si="6183"/>
        <v>45900</v>
      </c>
      <c r="AU553" s="164">
        <f t="shared" si="6184"/>
        <v>0</v>
      </c>
      <c r="AV553" s="160">
        <f t="shared" si="6185"/>
        <v>45901</v>
      </c>
      <c r="AW553" s="160">
        <f t="shared" si="6186"/>
        <v>45930</v>
      </c>
      <c r="AX553" s="164">
        <f t="shared" si="6187"/>
        <v>0</v>
      </c>
      <c r="AY553" s="160">
        <f t="shared" si="6188"/>
        <v>45931</v>
      </c>
      <c r="AZ553" s="160">
        <f t="shared" si="6189"/>
        <v>45961</v>
      </c>
      <c r="BA553" s="164">
        <f t="shared" si="6190"/>
        <v>0</v>
      </c>
      <c r="BB553" s="160">
        <f t="shared" si="6191"/>
        <v>45962</v>
      </c>
      <c r="BC553" s="160">
        <f t="shared" si="6192"/>
        <v>45991</v>
      </c>
      <c r="BD553" s="164">
        <f t="shared" si="6193"/>
        <v>0</v>
      </c>
      <c r="BE553" s="160">
        <f t="shared" si="6194"/>
        <v>45992</v>
      </c>
      <c r="BF553" s="160">
        <f t="shared" si="6195"/>
        <v>46022</v>
      </c>
      <c r="BG553" s="164">
        <f t="shared" si="6196"/>
        <v>0</v>
      </c>
      <c r="BH553" s="160">
        <v>46023</v>
      </c>
      <c r="BI553" s="160">
        <f t="shared" si="6197"/>
        <v>46053</v>
      </c>
      <c r="BJ553" s="164">
        <f t="shared" si="6198"/>
        <v>0</v>
      </c>
      <c r="BK553" s="160">
        <f t="shared" si="6199"/>
        <v>46054</v>
      </c>
      <c r="BL553" s="160">
        <f t="shared" si="6200"/>
        <v>46081</v>
      </c>
      <c r="BM553" s="164">
        <f t="shared" si="6201"/>
        <v>0</v>
      </c>
      <c r="BN553" s="160">
        <f t="shared" si="6202"/>
        <v>46082</v>
      </c>
      <c r="BO553" s="160">
        <f t="shared" si="6203"/>
        <v>46112</v>
      </c>
      <c r="BP553" s="164">
        <f t="shared" si="6204"/>
        <v>0</v>
      </c>
      <c r="BQ553" s="160">
        <f t="shared" si="6205"/>
        <v>46113</v>
      </c>
      <c r="BR553" s="160">
        <f t="shared" si="6206"/>
        <v>46142</v>
      </c>
      <c r="BS553" s="164">
        <f t="shared" si="6207"/>
        <v>0</v>
      </c>
      <c r="BT553" s="160">
        <f t="shared" si="6208"/>
        <v>46143</v>
      </c>
      <c r="BU553" s="160">
        <f t="shared" si="6209"/>
        <v>46173</v>
      </c>
      <c r="BV553" s="164">
        <f t="shared" si="6210"/>
        <v>0</v>
      </c>
      <c r="BW553" s="160">
        <f t="shared" si="6211"/>
        <v>46174</v>
      </c>
      <c r="BX553" s="160">
        <f t="shared" si="6212"/>
        <v>46203</v>
      </c>
      <c r="BY553" s="164">
        <f t="shared" si="6213"/>
        <v>0</v>
      </c>
      <c r="BZ553" s="160">
        <f t="shared" si="6214"/>
        <v>46204</v>
      </c>
      <c r="CA553" s="160">
        <f t="shared" si="6215"/>
        <v>46234</v>
      </c>
      <c r="CB553" s="164">
        <f t="shared" si="6216"/>
        <v>0</v>
      </c>
      <c r="CC553" s="160">
        <f t="shared" si="6217"/>
        <v>46235</v>
      </c>
      <c r="CD553" s="160">
        <f t="shared" si="6218"/>
        <v>46265</v>
      </c>
      <c r="CE553" s="164">
        <f t="shared" si="6219"/>
        <v>0</v>
      </c>
      <c r="CF553" s="160">
        <f t="shared" si="6220"/>
        <v>46266</v>
      </c>
      <c r="CG553" s="160">
        <f t="shared" si="6221"/>
        <v>46295</v>
      </c>
      <c r="CH553" s="164">
        <f t="shared" si="6222"/>
        <v>0</v>
      </c>
      <c r="CI553" s="160">
        <f t="shared" si="6223"/>
        <v>46296</v>
      </c>
      <c r="CJ553" s="160">
        <f t="shared" si="6224"/>
        <v>46326</v>
      </c>
      <c r="CK553" s="164">
        <f t="shared" si="6225"/>
        <v>0</v>
      </c>
      <c r="CL553" s="160">
        <f t="shared" si="6226"/>
        <v>46327</v>
      </c>
      <c r="CM553" s="160">
        <f t="shared" si="6227"/>
        <v>46356</v>
      </c>
      <c r="CN553" s="164">
        <f t="shared" si="6228"/>
        <v>0</v>
      </c>
      <c r="CO553" s="160">
        <f t="shared" si="6229"/>
        <v>46357</v>
      </c>
      <c r="CP553" s="160">
        <f t="shared" si="6230"/>
        <v>46387</v>
      </c>
      <c r="CQ553" s="164">
        <f t="shared" si="6231"/>
        <v>0</v>
      </c>
    </row>
    <row r="554" s="86" customFormat="1" ht="24" customHeight="1" outlineLevel="4" spans="1:95">
      <c r="A554" s="129" t="s">
        <v>2806</v>
      </c>
      <c r="B554" s="130"/>
      <c r="C554" s="130"/>
      <c r="D554" s="130"/>
      <c r="E554" s="130"/>
      <c r="F554" s="130"/>
      <c r="G554" s="131"/>
      <c r="H554" s="132"/>
      <c r="I554" s="132"/>
      <c r="J554" s="132"/>
      <c r="K554" s="132"/>
      <c r="L554" s="155"/>
      <c r="M554" s="155"/>
      <c r="N554" s="155"/>
      <c r="O554" s="155"/>
      <c r="P554" s="132"/>
      <c r="Q554" s="132"/>
      <c r="R554" s="132"/>
      <c r="S554" s="132"/>
      <c r="T554" s="132"/>
      <c r="U554" s="132"/>
      <c r="V554" s="132"/>
      <c r="W554" s="132"/>
      <c r="X554" s="132"/>
      <c r="Y554" s="132"/>
      <c r="Z554" s="132"/>
      <c r="AA554" s="132"/>
      <c r="AB554" s="132"/>
      <c r="AC554" s="132"/>
      <c r="AD554" s="132"/>
      <c r="AE554" s="132"/>
      <c r="AF554" s="132"/>
      <c r="AG554" s="132"/>
      <c r="AH554" s="132"/>
      <c r="AI554" s="132"/>
      <c r="AJ554" s="132"/>
      <c r="AK554" s="132"/>
      <c r="AL554" s="132"/>
      <c r="AM554" s="132"/>
      <c r="AN554" s="132"/>
      <c r="AO554" s="132"/>
      <c r="AP554" s="132"/>
      <c r="AQ554" s="132"/>
      <c r="AR554" s="132"/>
      <c r="AS554" s="132"/>
      <c r="AT554" s="132"/>
      <c r="AU554" s="132"/>
      <c r="AV554" s="132"/>
      <c r="AW554" s="132"/>
      <c r="AX554" s="132"/>
      <c r="AY554" s="132"/>
      <c r="AZ554" s="132"/>
      <c r="BA554" s="132"/>
      <c r="BB554" s="132"/>
      <c r="BC554" s="132"/>
      <c r="BD554" s="132"/>
      <c r="BE554" s="132"/>
      <c r="BF554" s="132"/>
      <c r="BG554" s="132"/>
      <c r="BH554" s="132"/>
      <c r="BI554" s="132"/>
      <c r="BJ554" s="132"/>
      <c r="BK554" s="132"/>
      <c r="BL554" s="132"/>
      <c r="BM554" s="132"/>
      <c r="BN554" s="132"/>
      <c r="BO554" s="132"/>
      <c r="BP554" s="132"/>
      <c r="BQ554" s="132"/>
      <c r="BR554" s="132"/>
      <c r="BS554" s="132"/>
      <c r="BT554" s="132"/>
      <c r="BU554" s="132"/>
      <c r="BV554" s="132"/>
      <c r="BW554" s="132"/>
      <c r="BX554" s="132"/>
      <c r="BY554" s="132"/>
      <c r="BZ554" s="132"/>
      <c r="CA554" s="132"/>
      <c r="CB554" s="132"/>
      <c r="CC554" s="132"/>
      <c r="CD554" s="132"/>
      <c r="CE554" s="132"/>
      <c r="CF554" s="132"/>
      <c r="CG554" s="132"/>
      <c r="CH554" s="132"/>
      <c r="CI554" s="132"/>
      <c r="CJ554" s="132"/>
      <c r="CK554" s="132"/>
      <c r="CL554" s="132"/>
      <c r="CM554" s="132"/>
      <c r="CN554" s="132"/>
      <c r="CO554" s="132"/>
      <c r="CP554" s="132"/>
      <c r="CQ554" s="132"/>
    </row>
    <row r="555" ht="24" customHeight="1" outlineLevel="1" spans="1:95">
      <c r="A555" s="29"/>
      <c r="B555" s="115" t="s">
        <v>784</v>
      </c>
      <c r="C555" s="116" t="s">
        <v>2208</v>
      </c>
      <c r="D555" s="29" t="s">
        <v>2209</v>
      </c>
      <c r="E555" s="115"/>
      <c r="F555" s="115"/>
      <c r="G555" s="115"/>
      <c r="H555" s="117">
        <f>X555+AA555+AD555+AG555+AJ555+AM555+AP555+AS555+AV555+AY555+BB555+BE555</f>
        <v>0</v>
      </c>
      <c r="I555" s="117">
        <f>Y555+AB555+AE555+AH555+AK555+AN555+AQ555+AT555+AW555+AZ555+BC555+BF555</f>
        <v>0</v>
      </c>
      <c r="J555" s="117">
        <f t="shared" si="6007"/>
        <v>0</v>
      </c>
      <c r="K555" s="117"/>
      <c r="L555" s="150"/>
      <c r="M555" s="150"/>
      <c r="N555" s="150"/>
      <c r="O555" s="150"/>
      <c r="P555" s="117"/>
      <c r="Q555" s="117"/>
      <c r="R555" s="117"/>
      <c r="S555" s="117"/>
      <c r="T555" s="117"/>
      <c r="U555" s="117"/>
      <c r="V555" s="117"/>
      <c r="W555" s="117"/>
      <c r="X555" s="117">
        <f>VLOOKUP($C555,'1 预算编制表单'!$C:$BJ,27,FALSE)</f>
        <v>0</v>
      </c>
      <c r="Y555" s="117">
        <f>X555-Z555</f>
        <v>0</v>
      </c>
      <c r="Z555" s="117">
        <f>SUM(Z556:Z560)</f>
        <v>0</v>
      </c>
      <c r="AA555" s="117">
        <f>VLOOKUP($C555,'1 预算编制表单'!$C:$BJ,30,FALSE)</f>
        <v>0</v>
      </c>
      <c r="AB555" s="117">
        <f>AA555-AC555</f>
        <v>0</v>
      </c>
      <c r="AC555" s="117">
        <f>SUM(AC556:AC560)</f>
        <v>0</v>
      </c>
      <c r="AD555" s="117">
        <f>VLOOKUP($C555,'1 预算编制表单'!$C:$BJ,33,FALSE)</f>
        <v>0</v>
      </c>
      <c r="AE555" s="117">
        <f>AD555-AF555</f>
        <v>0</v>
      </c>
      <c r="AF555" s="117">
        <f>SUM(AF556:AF560)</f>
        <v>0</v>
      </c>
      <c r="AG555" s="117">
        <f>VLOOKUP($C555,'1 预算编制表单'!$C:$BJ,36,FALSE)</f>
        <v>0</v>
      </c>
      <c r="AH555" s="117">
        <f>AG555-AI555</f>
        <v>0</v>
      </c>
      <c r="AI555" s="117">
        <f>SUM(AI556:AI560)</f>
        <v>0</v>
      </c>
      <c r="AJ555" s="117">
        <f>VLOOKUP($C555,'1 预算编制表单'!$C:$BJ,39,FALSE)</f>
        <v>0</v>
      </c>
      <c r="AK555" s="117">
        <f>AJ555-AL555</f>
        <v>0</v>
      </c>
      <c r="AL555" s="117">
        <f>SUM(AL556:AL560)</f>
        <v>0</v>
      </c>
      <c r="AM555" s="117">
        <f>VLOOKUP($C555,'1 预算编制表单'!$C:$BJ,42,FALSE)</f>
        <v>0</v>
      </c>
      <c r="AN555" s="117">
        <f>AM555-AO555</f>
        <v>0</v>
      </c>
      <c r="AO555" s="117">
        <f>SUM(AO556:AO560)</f>
        <v>0</v>
      </c>
      <c r="AP555" s="117">
        <f>VLOOKUP($C555,'1 预算编制表单'!$C:$BJ,45,FALSE)</f>
        <v>0</v>
      </c>
      <c r="AQ555" s="117">
        <f>AP555-AR555</f>
        <v>0</v>
      </c>
      <c r="AR555" s="117">
        <f>SUM(AR556:AR560)</f>
        <v>0</v>
      </c>
      <c r="AS555" s="117">
        <f>VLOOKUP($C555,'1 预算编制表单'!$C:$BJ,48,FALSE)</f>
        <v>0</v>
      </c>
      <c r="AT555" s="117">
        <f>AS555-AU555</f>
        <v>0</v>
      </c>
      <c r="AU555" s="117">
        <f>SUM(AU556:AU560)</f>
        <v>0</v>
      </c>
      <c r="AV555" s="117">
        <f>VLOOKUP($C555,'1 预算编制表单'!$C:$BJ,51,FALSE)</f>
        <v>0</v>
      </c>
      <c r="AW555" s="117">
        <f>AV555-AX555</f>
        <v>0</v>
      </c>
      <c r="AX555" s="117">
        <f>SUM(AX556:AX560)</f>
        <v>0</v>
      </c>
      <c r="AY555" s="117">
        <f>VLOOKUP($C555,'1 预算编制表单'!$C:$BJ,54,FALSE)</f>
        <v>0</v>
      </c>
      <c r="AZ555" s="117">
        <f>AY555-BA555</f>
        <v>0</v>
      </c>
      <c r="BA555" s="117">
        <f>SUM(BA556:BA560)</f>
        <v>0</v>
      </c>
      <c r="BB555" s="117">
        <f>VLOOKUP($C555,'1 预算编制表单'!$C:$BJ,57,FALSE)</f>
        <v>0</v>
      </c>
      <c r="BC555" s="117">
        <f>BB555-BD555</f>
        <v>0</v>
      </c>
      <c r="BD555" s="117">
        <f>SUM(BD556:BD560)</f>
        <v>0</v>
      </c>
      <c r="BE555" s="117">
        <f>VLOOKUP($C555,'1 预算编制表单'!$C:$BJ,60,FALSE)</f>
        <v>0</v>
      </c>
      <c r="BF555" s="117">
        <f>BE555-BG555</f>
        <v>0</v>
      </c>
      <c r="BG555" s="117">
        <f>SUM(BG556:BG560)</f>
        <v>0</v>
      </c>
      <c r="BH555" s="117">
        <f>VLOOKUP($C555,'1 预算编制表单'!$C:$BJ,27,FALSE)</f>
        <v>0</v>
      </c>
      <c r="BI555" s="117">
        <f>BH555-BJ555</f>
        <v>0</v>
      </c>
      <c r="BJ555" s="117">
        <f>SUM(BJ556:BJ560)</f>
        <v>0</v>
      </c>
      <c r="BK555" s="117">
        <f>VLOOKUP($C555,'1 预算编制表单'!$C:$BJ,30,FALSE)</f>
        <v>0</v>
      </c>
      <c r="BL555" s="117">
        <f>BK555-BM555</f>
        <v>0</v>
      </c>
      <c r="BM555" s="117">
        <f>SUM(BM556:BM560)</f>
        <v>0</v>
      </c>
      <c r="BN555" s="117">
        <f>VLOOKUP($C555,'1 预算编制表单'!$C:$BJ,33,FALSE)</f>
        <v>0</v>
      </c>
      <c r="BO555" s="117">
        <f>BN555-BP555</f>
        <v>0</v>
      </c>
      <c r="BP555" s="117">
        <f>SUM(BP556:BP560)</f>
        <v>0</v>
      </c>
      <c r="BQ555" s="117">
        <f>VLOOKUP($C555,'1 预算编制表单'!$C:$BJ,36,FALSE)</f>
        <v>0</v>
      </c>
      <c r="BR555" s="117">
        <f>BQ555-BS555</f>
        <v>0</v>
      </c>
      <c r="BS555" s="117">
        <f>SUM(BS556:BS560)</f>
        <v>0</v>
      </c>
      <c r="BT555" s="117">
        <f>VLOOKUP($C555,'1 预算编制表单'!$C:$BJ,39,FALSE)</f>
        <v>0</v>
      </c>
      <c r="BU555" s="117">
        <f>BT555-BV555</f>
        <v>0</v>
      </c>
      <c r="BV555" s="117">
        <f>SUM(BV556:BV560)</f>
        <v>0</v>
      </c>
      <c r="BW555" s="117">
        <f>VLOOKUP($C555,'1 预算编制表单'!$C:$BJ,42,FALSE)</f>
        <v>0</v>
      </c>
      <c r="BX555" s="117">
        <f>BW555-BY555</f>
        <v>0</v>
      </c>
      <c r="BY555" s="117">
        <f>SUM(BY556:BY560)</f>
        <v>0</v>
      </c>
      <c r="BZ555" s="117">
        <f>VLOOKUP($C555,'1 预算编制表单'!$C:$BJ,45,FALSE)</f>
        <v>0</v>
      </c>
      <c r="CA555" s="117">
        <f>BZ555-CB555</f>
        <v>0</v>
      </c>
      <c r="CB555" s="117">
        <f>SUM(CB556:CB560)</f>
        <v>0</v>
      </c>
      <c r="CC555" s="117">
        <f>VLOOKUP($C555,'1 预算编制表单'!$C:$BJ,48,FALSE)</f>
        <v>0</v>
      </c>
      <c r="CD555" s="117">
        <f>CC555-CE555</f>
        <v>0</v>
      </c>
      <c r="CE555" s="117">
        <f>SUM(CE556:CE560)</f>
        <v>0</v>
      </c>
      <c r="CF555" s="117">
        <f>VLOOKUP($C555,'1 预算编制表单'!$C:$BJ,51,FALSE)</f>
        <v>0</v>
      </c>
      <c r="CG555" s="117">
        <f>CF555-CH555</f>
        <v>0</v>
      </c>
      <c r="CH555" s="117">
        <f>SUM(CH556:CH560)</f>
        <v>0</v>
      </c>
      <c r="CI555" s="117">
        <f>VLOOKUP($C555,'1 预算编制表单'!$C:$BJ,54,FALSE)</f>
        <v>0</v>
      </c>
      <c r="CJ555" s="117">
        <f>CI555-CK555</f>
        <v>0</v>
      </c>
      <c r="CK555" s="117">
        <f>SUM(CK556:CK560)</f>
        <v>0</v>
      </c>
      <c r="CL555" s="117">
        <f>VLOOKUP($C555,'1 预算编制表单'!$C:$BJ,57,FALSE)</f>
        <v>0</v>
      </c>
      <c r="CM555" s="117">
        <f>CL555-CN555</f>
        <v>0</v>
      </c>
      <c r="CN555" s="117">
        <f>SUM(CN556:CN560)</f>
        <v>0</v>
      </c>
      <c r="CO555" s="117">
        <f>VLOOKUP($C555,'1 预算编制表单'!$C:$BJ,60,FALSE)</f>
        <v>0</v>
      </c>
      <c r="CP555" s="117">
        <f>CO555-CQ555</f>
        <v>0</v>
      </c>
      <c r="CQ555" s="117">
        <f>SUM(CQ556:CQ560)</f>
        <v>0</v>
      </c>
    </row>
    <row r="556" s="86" customFormat="1" ht="24" customHeight="1" outlineLevel="2" spans="1:95">
      <c r="A556" s="125"/>
      <c r="B556" s="126"/>
      <c r="C556" s="127"/>
      <c r="D556" s="125"/>
      <c r="E556" s="126"/>
      <c r="F556" s="126"/>
      <c r="G556" s="126"/>
      <c r="H556" s="128"/>
      <c r="I556" s="128"/>
      <c r="J556" s="128">
        <f t="shared" si="6007"/>
        <v>0</v>
      </c>
      <c r="K556" s="128">
        <v>1</v>
      </c>
      <c r="L556" s="153"/>
      <c r="M556" s="154">
        <f>IFERROR(VLOOKUP($L556,'2-2 引出数据_合同数据仓库'!$B$2:$BP$10000,3,FALSE),0)</f>
        <v>0</v>
      </c>
      <c r="N556" s="128"/>
      <c r="O556" s="154">
        <f>IFERROR(VLOOKUP((LEFT(VLOOKUP($L556,'2-2 引出数据_合同数据仓库'!$B$2:$BP$10000,64,FALSE),15)&amp;(RIGHT(VLOOKUP($L556,'2-2 引出数据_合同数据仓库'!$B$2:$BP$10000,64,FALSE),4)+1)),'2-2 引出数据_合同数据仓库'!$B$2:$BP$10000,3,FALSE),0)</f>
        <v>0</v>
      </c>
      <c r="P556" s="128"/>
      <c r="Q556" s="128">
        <f>IFERROR(VLOOKUP($L556,'2-2 引出数据_合同数据仓库'!$B$2:$BP$10000,28,FALSE),0)</f>
        <v>0</v>
      </c>
      <c r="R556" s="128">
        <f>IFERROR(VLOOKUP($L556,'2-2 引出数据_合同数据仓库'!$B$2:$BP$10000,29,FALSE),0)</f>
        <v>0</v>
      </c>
      <c r="S556" s="128">
        <f>IFERROR(VLOOKUP($L556,'2-2 引出数据_合同数据仓库'!$B$2:$BP$10000,4,FALSE),0)</f>
        <v>0</v>
      </c>
      <c r="T556" s="128"/>
      <c r="U556" s="128">
        <f>IFERROR(VLOOKUP($L556,'2-2 引出数据_合同数据仓库'!$B$2:$BP$10000,15,FALSE),0)</f>
        <v>0</v>
      </c>
      <c r="V556" s="128">
        <f t="shared" ref="V556:V559" si="6233">U556/(S556-R556+1)*365</f>
        <v>0</v>
      </c>
      <c r="W556" s="128"/>
      <c r="X556" s="160">
        <v>45658</v>
      </c>
      <c r="Y556" s="160">
        <f t="shared" ref="Y556:Y559" si="6234">X556+30</f>
        <v>45688</v>
      </c>
      <c r="Z556" s="164">
        <f t="shared" ref="Z556:Z559" si="6235">IFERROR(IF(($R556-Y556)&gt;=0,0,IF(($S556-X556)&lt;0,0,IF(AND(($S556-Y556)&gt;0,(X556-$R556)&gt;0),$V556/365*(Y556-X556+1),IF(AND(($S556-Y556)&lt;=0,(X556-$R556)&gt;0),$V556/365*($S556-X556+1),$V556/365*(Y556-$R556+1))))),0)</f>
        <v>0</v>
      </c>
      <c r="AA556" s="160">
        <f t="shared" ref="AA556:AA559" si="6236">Y556+1</f>
        <v>45689</v>
      </c>
      <c r="AB556" s="160">
        <f t="shared" ref="AB556:AB559" si="6237">AA556+27</f>
        <v>45716</v>
      </c>
      <c r="AC556" s="164">
        <f t="shared" ref="AC556:AC559" si="6238">IFERROR(IF(($R556-AB556)&gt;=0,0,IF(($S556-AA556)&lt;0,0,IF(AND(($S556-AB556)&gt;0,(AA556-$R556)&gt;0),$V556/365*(AB556-AA556+1),IF(AND(($S556-AB556)&lt;=0,(AA556-$R556)&gt;0),$V556/365*($S556-AA556+1),$V556/365*(AB556-$R556+1))))),0)</f>
        <v>0</v>
      </c>
      <c r="AD556" s="160">
        <f t="shared" ref="AD556:AD559" si="6239">AB556+1</f>
        <v>45717</v>
      </c>
      <c r="AE556" s="160">
        <f t="shared" ref="AE556:AE559" si="6240">AD556+30</f>
        <v>45747</v>
      </c>
      <c r="AF556" s="164">
        <f t="shared" ref="AF556:AF559" si="6241">IFERROR(IF(($R556-AE556)&gt;=0,0,IF(($S556-AD556)&lt;0,0,IF(AND(($S556-AE556)&gt;0,(AD556-$R556)&gt;0),$V556/365*(AE556-AD556+1),IF(AND(($S556-AE556)&lt;=0,(AD556-$R556)&gt;0),$V556/365*($S556-AD556+1),$V556/365*(AE556-$R556+1))))),0)</f>
        <v>0</v>
      </c>
      <c r="AG556" s="160">
        <f t="shared" ref="AG556:AG559" si="6242">AE556+1</f>
        <v>45748</v>
      </c>
      <c r="AH556" s="160">
        <f t="shared" ref="AH556:AH559" si="6243">AG556+29</f>
        <v>45777</v>
      </c>
      <c r="AI556" s="164">
        <f t="shared" ref="AI556:AI559" si="6244">IFERROR(IF(($R556-AH556)&gt;=0,0,IF(($S556-AG556)&lt;0,0,IF(AND(($S556-AH556)&gt;0,(AG556-$R556)&gt;0),$V556/365*(AH556-AG556+1),IF(AND(($S556-AH556)&lt;=0,(AG556-$R556)&gt;0),$V556/365*($S556-AG556+1),$V556/365*(AH556-$R556+1))))),0)</f>
        <v>0</v>
      </c>
      <c r="AJ556" s="160">
        <f t="shared" ref="AJ556:AJ559" si="6245">AH556+1</f>
        <v>45778</v>
      </c>
      <c r="AK556" s="160">
        <f t="shared" ref="AK556:AK559" si="6246">AJ556+30</f>
        <v>45808</v>
      </c>
      <c r="AL556" s="164">
        <f t="shared" ref="AL556:AL559" si="6247">IFERROR(IF(($R556-AK556)&gt;=0,0,IF(($S556-AJ556)&lt;0,0,IF(AND(($S556-AK556)&gt;0,(AJ556-$R556)&gt;0),$V556/365*(AK556-AJ556+1),IF(AND(($S556-AK556)&lt;=0,(AJ556-$R556)&gt;0),$V556/365*($S556-AJ556+1),$V556/365*(AK556-$R556+1))))),0)</f>
        <v>0</v>
      </c>
      <c r="AM556" s="160">
        <f t="shared" ref="AM556:AM559" si="6248">AK556+1</f>
        <v>45809</v>
      </c>
      <c r="AN556" s="160">
        <f t="shared" ref="AN556:AN559" si="6249">AM556+29</f>
        <v>45838</v>
      </c>
      <c r="AO556" s="164">
        <f t="shared" ref="AO556:AO559" si="6250">IFERROR(IF(($R556-AN556)&gt;=0,0,IF(($S556-AM556)&lt;0,0,IF(AND(($S556-AN556)&gt;0,(AM556-$R556)&gt;0),$V556/365*(AN556-AM556+1),IF(AND(($S556-AN556)&lt;=0,(AM556-$R556)&gt;0),$V556/365*($S556-AM556+1),$V556/365*(AN556-$R556+1))))),0)</f>
        <v>0</v>
      </c>
      <c r="AP556" s="160">
        <f t="shared" ref="AP556:AP559" si="6251">AN556+1</f>
        <v>45839</v>
      </c>
      <c r="AQ556" s="160">
        <f t="shared" ref="AQ556:AQ559" si="6252">AP556+30</f>
        <v>45869</v>
      </c>
      <c r="AR556" s="164">
        <f t="shared" ref="AR556:AR559" si="6253">IFERROR(IF(($R556-AQ556)&gt;=0,0,IF(($S556-AP556)&lt;0,0,IF(AND(($S556-AQ556)&gt;0,(AP556-$R556)&gt;0),$V556/365*(AQ556-AP556+1),IF(AND(($S556-AQ556)&lt;=0,(AP556-$R556)&gt;0),$V556/365*($S556-AP556+1),$V556/365*(AQ556-$R556+1))))),0)</f>
        <v>0</v>
      </c>
      <c r="AS556" s="160">
        <f t="shared" ref="AS556:AS559" si="6254">AQ556+1</f>
        <v>45870</v>
      </c>
      <c r="AT556" s="160">
        <f t="shared" ref="AT556:AT559" si="6255">AS556+30</f>
        <v>45900</v>
      </c>
      <c r="AU556" s="164">
        <f t="shared" ref="AU556:AU559" si="6256">IFERROR(IF(($R556-AT556)&gt;=0,0,IF(($S556-AS556)&lt;0,0,IF(AND(($S556-AT556)&gt;0,(AS556-$R556)&gt;0),$V556/365*(AT556-AS556+1),IF(AND(($S556-AT556)&lt;=0,(AS556-$R556)&gt;0),$V556/365*($S556-AS556+1),$V556/365*(AT556-$R556+1))))),0)</f>
        <v>0</v>
      </c>
      <c r="AV556" s="160">
        <f t="shared" ref="AV556:AV559" si="6257">AT556+1</f>
        <v>45901</v>
      </c>
      <c r="AW556" s="160">
        <f t="shared" ref="AW556:AW559" si="6258">AV556+29</f>
        <v>45930</v>
      </c>
      <c r="AX556" s="164">
        <f t="shared" ref="AX556:AX559" si="6259">IFERROR(IF(($R556-AW556)&gt;=0,0,IF(($S556-AV556)&lt;0,0,IF(AND(($S556-AW556)&gt;0,(AV556-$R556)&gt;0),$V556/365*(AW556-AV556+1),IF(AND(($S556-AW556)&lt;=0,(AV556-$R556)&gt;0),$V556/365*($S556-AV556+1),$V556/365*(AW556-$R556+1))))),0)</f>
        <v>0</v>
      </c>
      <c r="AY556" s="160">
        <f t="shared" ref="AY556:AY559" si="6260">AW556+1</f>
        <v>45931</v>
      </c>
      <c r="AZ556" s="160">
        <f t="shared" ref="AZ556:AZ559" si="6261">AY556+30</f>
        <v>45961</v>
      </c>
      <c r="BA556" s="164">
        <f t="shared" ref="BA556:BA559" si="6262">IFERROR(IF(($R556-AZ556)&gt;=0,0,IF(($S556-AY556)&lt;0,0,IF(AND(($S556-AZ556)&gt;0,(AY556-$R556)&gt;0),$V556/365*(AZ556-AY556+1),IF(AND(($S556-AZ556)&lt;=0,(AY556-$R556)&gt;0),$V556/365*($S556-AY556+1),$V556/365*(AZ556-$R556+1))))),0)</f>
        <v>0</v>
      </c>
      <c r="BB556" s="160">
        <f t="shared" ref="BB556:BB559" si="6263">AZ556+1</f>
        <v>45962</v>
      </c>
      <c r="BC556" s="160">
        <f t="shared" ref="BC556:BC559" si="6264">BB556+29</f>
        <v>45991</v>
      </c>
      <c r="BD556" s="164">
        <f t="shared" ref="BD556:BD559" si="6265">IFERROR(IF(($R556-BC556)&gt;=0,0,IF(($S556-BB556)&lt;0,0,IF(AND(($S556-BC556)&gt;0,(BB556-$R556)&gt;0),$V556/365*(BC556-BB556+1),IF(AND(($S556-BC556)&lt;=0,(BB556-$R556)&gt;0),$V556/365*($S556-BB556+1),$V556/365*(BC556-$R556+1))))),0)</f>
        <v>0</v>
      </c>
      <c r="BE556" s="160">
        <f t="shared" ref="BE556:BE559" si="6266">BC556+1</f>
        <v>45992</v>
      </c>
      <c r="BF556" s="160">
        <f t="shared" ref="BF556:BF559" si="6267">BE556+30</f>
        <v>46022</v>
      </c>
      <c r="BG556" s="164">
        <f t="shared" ref="BG556:BG559" si="6268">IFERROR(IF(($R556-BF556)&gt;=0,0,IF(($S556-BE556)&lt;0,0,IF(AND(($S556-BF556)&gt;0,(BE556-$R556)&gt;0),$V556/365*(BF556-BE556+1),IF(AND(($S556-BF556)&lt;=0,(BE556-$R556)&gt;0),$V556/365*($S556-BE556+1),$V556/365*(BF556-$R556+1))))),0)</f>
        <v>0</v>
      </c>
      <c r="BH556" s="160">
        <v>46023</v>
      </c>
      <c r="BI556" s="160">
        <f t="shared" ref="BI556:BI559" si="6269">BH556+30</f>
        <v>46053</v>
      </c>
      <c r="BJ556" s="164">
        <f t="shared" ref="BJ556:BJ559" si="6270">IFERROR(IF(($R556-BI556)&gt;=0,0,IF(($S556-BH556)&lt;0,0,IF(AND(($S556-BI556)&gt;0,(BH556-$R556)&gt;0),$V556/365*(BI556-BH556+1),IF(AND(($S556-BI556)&lt;=0,(BH556-$R556)&gt;0),$V556/365*($S556-BH556+1),$V556/365*(BI556-$R556+1))))),0)</f>
        <v>0</v>
      </c>
      <c r="BK556" s="160">
        <f t="shared" ref="BK556:BK559" si="6271">BI556+1</f>
        <v>46054</v>
      </c>
      <c r="BL556" s="160">
        <f t="shared" ref="BL556:BL559" si="6272">BK556+27</f>
        <v>46081</v>
      </c>
      <c r="BM556" s="164">
        <f t="shared" ref="BM556:BM559" si="6273">IFERROR(IF(($R556-BL556)&gt;=0,0,IF(($S556-BK556)&lt;0,0,IF(AND(($S556-BL556)&gt;0,(BK556-$R556)&gt;0),$V556/365*(BL556-BK556+1),IF(AND(($S556-BL556)&lt;=0,(BK556-$R556)&gt;0),$V556/365*($S556-BK556+1),$V556/365*(BL556-$R556+1))))),0)</f>
        <v>0</v>
      </c>
      <c r="BN556" s="160">
        <f t="shared" ref="BN556:BN559" si="6274">BL556+1</f>
        <v>46082</v>
      </c>
      <c r="BO556" s="160">
        <f t="shared" ref="BO556:BO559" si="6275">BN556+30</f>
        <v>46112</v>
      </c>
      <c r="BP556" s="164">
        <f t="shared" ref="BP556:BP559" si="6276">IFERROR(IF(($R556-BO556)&gt;=0,0,IF(($S556-BN556)&lt;0,0,IF(AND(($S556-BO556)&gt;0,(BN556-$R556)&gt;0),$V556/365*(BO556-BN556+1),IF(AND(($S556-BO556)&lt;=0,(BN556-$R556)&gt;0),$V556/365*($S556-BN556+1),$V556/365*(BO556-$R556+1))))),0)</f>
        <v>0</v>
      </c>
      <c r="BQ556" s="160">
        <f t="shared" ref="BQ556:BQ559" si="6277">BO556+1</f>
        <v>46113</v>
      </c>
      <c r="BR556" s="160">
        <f t="shared" ref="BR556:BR559" si="6278">BQ556+29</f>
        <v>46142</v>
      </c>
      <c r="BS556" s="164">
        <f t="shared" ref="BS556:BS559" si="6279">IFERROR(IF(($R556-BR556)&gt;=0,0,IF(($S556-BQ556)&lt;0,0,IF(AND(($S556-BR556)&gt;0,(BQ556-$R556)&gt;0),$V556/365*(BR556-BQ556+1),IF(AND(($S556-BR556)&lt;=0,(BQ556-$R556)&gt;0),$V556/365*($S556-BQ556+1),$V556/365*(BR556-$R556+1))))),0)</f>
        <v>0</v>
      </c>
      <c r="BT556" s="160">
        <f t="shared" ref="BT556:BT559" si="6280">BR556+1</f>
        <v>46143</v>
      </c>
      <c r="BU556" s="160">
        <f t="shared" ref="BU556:BU559" si="6281">BT556+30</f>
        <v>46173</v>
      </c>
      <c r="BV556" s="164">
        <f t="shared" ref="BV556:BV559" si="6282">IFERROR(IF(($R556-BU556)&gt;=0,0,IF(($S556-BT556)&lt;0,0,IF(AND(($S556-BU556)&gt;0,(BT556-$R556)&gt;0),$V556/365*(BU556-BT556+1),IF(AND(($S556-BU556)&lt;=0,(BT556-$R556)&gt;0),$V556/365*($S556-BT556+1),$V556/365*(BU556-$R556+1))))),0)</f>
        <v>0</v>
      </c>
      <c r="BW556" s="160">
        <f t="shared" ref="BW556:BW559" si="6283">BU556+1</f>
        <v>46174</v>
      </c>
      <c r="BX556" s="160">
        <f t="shared" ref="BX556:BX559" si="6284">BW556+29</f>
        <v>46203</v>
      </c>
      <c r="BY556" s="164">
        <f t="shared" ref="BY556:BY559" si="6285">IFERROR(IF(($R556-BX556)&gt;=0,0,IF(($S556-BW556)&lt;0,0,IF(AND(($S556-BX556)&gt;0,(BW556-$R556)&gt;0),$V556/365*(BX556-BW556+1),IF(AND(($S556-BX556)&lt;=0,(BW556-$R556)&gt;0),$V556/365*($S556-BW556+1),$V556/365*(BX556-$R556+1))))),0)</f>
        <v>0</v>
      </c>
      <c r="BZ556" s="160">
        <f t="shared" ref="BZ556:BZ559" si="6286">BX556+1</f>
        <v>46204</v>
      </c>
      <c r="CA556" s="160">
        <f t="shared" ref="CA556:CA559" si="6287">BZ556+30</f>
        <v>46234</v>
      </c>
      <c r="CB556" s="164">
        <f t="shared" ref="CB556:CB559" si="6288">IFERROR(IF(($R556-CA556)&gt;=0,0,IF(($S556-BZ556)&lt;0,0,IF(AND(($S556-CA556)&gt;0,(BZ556-$R556)&gt;0),$V556/365*(CA556-BZ556+1),IF(AND(($S556-CA556)&lt;=0,(BZ556-$R556)&gt;0),$V556/365*($S556-BZ556+1),$V556/365*(CA556-$R556+1))))),0)</f>
        <v>0</v>
      </c>
      <c r="CC556" s="160">
        <f t="shared" ref="CC556:CC559" si="6289">CA556+1</f>
        <v>46235</v>
      </c>
      <c r="CD556" s="160">
        <f t="shared" ref="CD556:CD559" si="6290">CC556+30</f>
        <v>46265</v>
      </c>
      <c r="CE556" s="164">
        <f t="shared" ref="CE556:CE559" si="6291">IFERROR(IF(($R556-CD556)&gt;=0,0,IF(($S556-CC556)&lt;0,0,IF(AND(($S556-CD556)&gt;0,(CC556-$R556)&gt;0),$V556/365*(CD556-CC556+1),IF(AND(($S556-CD556)&lt;=0,(CC556-$R556)&gt;0),$V556/365*($S556-CC556+1),$V556/365*(CD556-$R556+1))))),0)</f>
        <v>0</v>
      </c>
      <c r="CF556" s="160">
        <f t="shared" ref="CF556:CF559" si="6292">CD556+1</f>
        <v>46266</v>
      </c>
      <c r="CG556" s="160">
        <f t="shared" ref="CG556:CG559" si="6293">CF556+29</f>
        <v>46295</v>
      </c>
      <c r="CH556" s="164">
        <f t="shared" ref="CH556:CH559" si="6294">IFERROR(IF(($R556-CG556)&gt;=0,0,IF(($S556-CF556)&lt;0,0,IF(AND(($S556-CG556)&gt;0,(CF556-$R556)&gt;0),$V556/365*(CG556-CF556+1),IF(AND(($S556-CG556)&lt;=0,(CF556-$R556)&gt;0),$V556/365*($S556-CF556+1),$V556/365*(CG556-$R556+1))))),0)</f>
        <v>0</v>
      </c>
      <c r="CI556" s="160">
        <f t="shared" ref="CI556:CI559" si="6295">CG556+1</f>
        <v>46296</v>
      </c>
      <c r="CJ556" s="160">
        <f t="shared" ref="CJ556:CJ559" si="6296">CI556+30</f>
        <v>46326</v>
      </c>
      <c r="CK556" s="164">
        <f t="shared" ref="CK556:CK559" si="6297">IFERROR(IF(($R556-CJ556)&gt;=0,0,IF(($S556-CI556)&lt;0,0,IF(AND(($S556-CJ556)&gt;0,(CI556-$R556)&gt;0),$V556/365*(CJ556-CI556+1),IF(AND(($S556-CJ556)&lt;=0,(CI556-$R556)&gt;0),$V556/365*($S556-CI556+1),$V556/365*(CJ556-$R556+1))))),0)</f>
        <v>0</v>
      </c>
      <c r="CL556" s="160">
        <f t="shared" ref="CL556:CL559" si="6298">CJ556+1</f>
        <v>46327</v>
      </c>
      <c r="CM556" s="160">
        <f t="shared" ref="CM556:CM559" si="6299">CL556+29</f>
        <v>46356</v>
      </c>
      <c r="CN556" s="164">
        <f t="shared" ref="CN556:CN559" si="6300">IFERROR(IF(($R556-CM556)&gt;=0,0,IF(($S556-CL556)&lt;0,0,IF(AND(($S556-CM556)&gt;0,(CL556-$R556)&gt;0),$V556/365*(CM556-CL556+1),IF(AND(($S556-CM556)&lt;=0,(CL556-$R556)&gt;0),$V556/365*($S556-CL556+1),$V556/365*(CM556-$R556+1))))),0)</f>
        <v>0</v>
      </c>
      <c r="CO556" s="160">
        <f t="shared" ref="CO556:CO559" si="6301">CM556+1</f>
        <v>46357</v>
      </c>
      <c r="CP556" s="160">
        <f t="shared" ref="CP556:CP559" si="6302">CO556+30</f>
        <v>46387</v>
      </c>
      <c r="CQ556" s="164">
        <f t="shared" ref="CQ556:CQ559" si="6303">IFERROR(IF(($R556-CP556)&gt;=0,0,IF(($S556-CO556)&lt;0,0,IF(AND(($S556-CP556)&gt;0,(CO556-$R556)&gt;0),$V556/365*(CP556-CO556+1),IF(AND(($S556-CP556)&lt;=0,(CO556-$R556)&gt;0),$V556/365*($S556-CO556+1),$V556/365*(CP556-$R556+1))))),0)</f>
        <v>0</v>
      </c>
    </row>
    <row r="557" s="86" customFormat="1" ht="24" customHeight="1" outlineLevel="2" spans="1:95">
      <c r="A557" s="125"/>
      <c r="B557" s="126"/>
      <c r="C557" s="127"/>
      <c r="D557" s="125"/>
      <c r="E557" s="126"/>
      <c r="F557" s="126"/>
      <c r="G557" s="126"/>
      <c r="H557" s="128"/>
      <c r="I557" s="128"/>
      <c r="J557" s="128">
        <f t="shared" si="6007"/>
        <v>0</v>
      </c>
      <c r="K557" s="128">
        <f t="shared" ref="K557:K559" si="6304">K556+1</f>
        <v>2</v>
      </c>
      <c r="L557" s="153"/>
      <c r="M557" s="154">
        <f>IFERROR(VLOOKUP($L557,'2-2 引出数据_合同数据仓库'!$B$2:$BP$10000,3,FALSE),0)</f>
        <v>0</v>
      </c>
      <c r="N557" s="128"/>
      <c r="O557" s="154">
        <f>IFERROR(VLOOKUP((LEFT(VLOOKUP($L557,'2-2 引出数据_合同数据仓库'!$B$2:$BP$10000,64,FALSE),15)&amp;(RIGHT(VLOOKUP($L557,'2-2 引出数据_合同数据仓库'!$B$2:$BP$10000,64,FALSE),4)+1)),'2-2 引出数据_合同数据仓库'!$B$2:$BP$10000,3,FALSE),0)</f>
        <v>0</v>
      </c>
      <c r="P557" s="128"/>
      <c r="Q557" s="128">
        <f>IFERROR(VLOOKUP($L557,'2-2 引出数据_合同数据仓库'!$B$2:$BP$10000,28,FALSE),0)</f>
        <v>0</v>
      </c>
      <c r="R557" s="128">
        <f>IFERROR(VLOOKUP($L557,'2-2 引出数据_合同数据仓库'!$B$2:$BP$10000,29,FALSE),0)</f>
        <v>0</v>
      </c>
      <c r="S557" s="128">
        <f>IFERROR(VLOOKUP($L557,'2-2 引出数据_合同数据仓库'!$B$2:$BP$10000,4,FALSE),0)</f>
        <v>0</v>
      </c>
      <c r="T557" s="128"/>
      <c r="U557" s="128">
        <f>IFERROR(VLOOKUP($L557,'2-2 引出数据_合同数据仓库'!$B$2:$BP$10000,15,FALSE),0)</f>
        <v>0</v>
      </c>
      <c r="V557" s="128">
        <f t="shared" si="6233"/>
        <v>0</v>
      </c>
      <c r="W557" s="128"/>
      <c r="X557" s="160">
        <v>45658</v>
      </c>
      <c r="Y557" s="160">
        <f t="shared" si="6234"/>
        <v>45688</v>
      </c>
      <c r="Z557" s="164">
        <f t="shared" si="6235"/>
        <v>0</v>
      </c>
      <c r="AA557" s="160">
        <f t="shared" si="6236"/>
        <v>45689</v>
      </c>
      <c r="AB557" s="160">
        <f t="shared" si="6237"/>
        <v>45716</v>
      </c>
      <c r="AC557" s="164">
        <f t="shared" si="6238"/>
        <v>0</v>
      </c>
      <c r="AD557" s="160">
        <f t="shared" si="6239"/>
        <v>45717</v>
      </c>
      <c r="AE557" s="160">
        <f t="shared" si="6240"/>
        <v>45747</v>
      </c>
      <c r="AF557" s="164">
        <f t="shared" si="6241"/>
        <v>0</v>
      </c>
      <c r="AG557" s="160">
        <f t="shared" si="6242"/>
        <v>45748</v>
      </c>
      <c r="AH557" s="160">
        <f t="shared" si="6243"/>
        <v>45777</v>
      </c>
      <c r="AI557" s="164">
        <f t="shared" si="6244"/>
        <v>0</v>
      </c>
      <c r="AJ557" s="160">
        <f t="shared" si="6245"/>
        <v>45778</v>
      </c>
      <c r="AK557" s="160">
        <f t="shared" si="6246"/>
        <v>45808</v>
      </c>
      <c r="AL557" s="164">
        <f t="shared" si="6247"/>
        <v>0</v>
      </c>
      <c r="AM557" s="160">
        <f t="shared" si="6248"/>
        <v>45809</v>
      </c>
      <c r="AN557" s="160">
        <f t="shared" si="6249"/>
        <v>45838</v>
      </c>
      <c r="AO557" s="164">
        <f t="shared" si="6250"/>
        <v>0</v>
      </c>
      <c r="AP557" s="160">
        <f t="shared" si="6251"/>
        <v>45839</v>
      </c>
      <c r="AQ557" s="160">
        <f t="shared" si="6252"/>
        <v>45869</v>
      </c>
      <c r="AR557" s="164">
        <f t="shared" si="6253"/>
        <v>0</v>
      </c>
      <c r="AS557" s="160">
        <f t="shared" si="6254"/>
        <v>45870</v>
      </c>
      <c r="AT557" s="160">
        <f t="shared" si="6255"/>
        <v>45900</v>
      </c>
      <c r="AU557" s="164">
        <f t="shared" si="6256"/>
        <v>0</v>
      </c>
      <c r="AV557" s="160">
        <f t="shared" si="6257"/>
        <v>45901</v>
      </c>
      <c r="AW557" s="160">
        <f t="shared" si="6258"/>
        <v>45930</v>
      </c>
      <c r="AX557" s="164">
        <f t="shared" si="6259"/>
        <v>0</v>
      </c>
      <c r="AY557" s="160">
        <f t="shared" si="6260"/>
        <v>45931</v>
      </c>
      <c r="AZ557" s="160">
        <f t="shared" si="6261"/>
        <v>45961</v>
      </c>
      <c r="BA557" s="164">
        <f t="shared" si="6262"/>
        <v>0</v>
      </c>
      <c r="BB557" s="160">
        <f t="shared" si="6263"/>
        <v>45962</v>
      </c>
      <c r="BC557" s="160">
        <f t="shared" si="6264"/>
        <v>45991</v>
      </c>
      <c r="BD557" s="164">
        <f t="shared" si="6265"/>
        <v>0</v>
      </c>
      <c r="BE557" s="160">
        <f t="shared" si="6266"/>
        <v>45992</v>
      </c>
      <c r="BF557" s="160">
        <f t="shared" si="6267"/>
        <v>46022</v>
      </c>
      <c r="BG557" s="164">
        <f t="shared" si="6268"/>
        <v>0</v>
      </c>
      <c r="BH557" s="160">
        <v>46023</v>
      </c>
      <c r="BI557" s="160">
        <f t="shared" si="6269"/>
        <v>46053</v>
      </c>
      <c r="BJ557" s="164">
        <f t="shared" si="6270"/>
        <v>0</v>
      </c>
      <c r="BK557" s="160">
        <f t="shared" si="6271"/>
        <v>46054</v>
      </c>
      <c r="BL557" s="160">
        <f t="shared" si="6272"/>
        <v>46081</v>
      </c>
      <c r="BM557" s="164">
        <f t="shared" si="6273"/>
        <v>0</v>
      </c>
      <c r="BN557" s="160">
        <f t="shared" si="6274"/>
        <v>46082</v>
      </c>
      <c r="BO557" s="160">
        <f t="shared" si="6275"/>
        <v>46112</v>
      </c>
      <c r="BP557" s="164">
        <f t="shared" si="6276"/>
        <v>0</v>
      </c>
      <c r="BQ557" s="160">
        <f t="shared" si="6277"/>
        <v>46113</v>
      </c>
      <c r="BR557" s="160">
        <f t="shared" si="6278"/>
        <v>46142</v>
      </c>
      <c r="BS557" s="164">
        <f t="shared" si="6279"/>
        <v>0</v>
      </c>
      <c r="BT557" s="160">
        <f t="shared" si="6280"/>
        <v>46143</v>
      </c>
      <c r="BU557" s="160">
        <f t="shared" si="6281"/>
        <v>46173</v>
      </c>
      <c r="BV557" s="164">
        <f t="shared" si="6282"/>
        <v>0</v>
      </c>
      <c r="BW557" s="160">
        <f t="shared" si="6283"/>
        <v>46174</v>
      </c>
      <c r="BX557" s="160">
        <f t="shared" si="6284"/>
        <v>46203</v>
      </c>
      <c r="BY557" s="164">
        <f t="shared" si="6285"/>
        <v>0</v>
      </c>
      <c r="BZ557" s="160">
        <f t="shared" si="6286"/>
        <v>46204</v>
      </c>
      <c r="CA557" s="160">
        <f t="shared" si="6287"/>
        <v>46234</v>
      </c>
      <c r="CB557" s="164">
        <f t="shared" si="6288"/>
        <v>0</v>
      </c>
      <c r="CC557" s="160">
        <f t="shared" si="6289"/>
        <v>46235</v>
      </c>
      <c r="CD557" s="160">
        <f t="shared" si="6290"/>
        <v>46265</v>
      </c>
      <c r="CE557" s="164">
        <f t="shared" si="6291"/>
        <v>0</v>
      </c>
      <c r="CF557" s="160">
        <f t="shared" si="6292"/>
        <v>46266</v>
      </c>
      <c r="CG557" s="160">
        <f t="shared" si="6293"/>
        <v>46295</v>
      </c>
      <c r="CH557" s="164">
        <f t="shared" si="6294"/>
        <v>0</v>
      </c>
      <c r="CI557" s="160">
        <f t="shared" si="6295"/>
        <v>46296</v>
      </c>
      <c r="CJ557" s="160">
        <f t="shared" si="6296"/>
        <v>46326</v>
      </c>
      <c r="CK557" s="164">
        <f t="shared" si="6297"/>
        <v>0</v>
      </c>
      <c r="CL557" s="160">
        <f t="shared" si="6298"/>
        <v>46327</v>
      </c>
      <c r="CM557" s="160">
        <f t="shared" si="6299"/>
        <v>46356</v>
      </c>
      <c r="CN557" s="164">
        <f t="shared" si="6300"/>
        <v>0</v>
      </c>
      <c r="CO557" s="160">
        <f t="shared" si="6301"/>
        <v>46357</v>
      </c>
      <c r="CP557" s="160">
        <f t="shared" si="6302"/>
        <v>46387</v>
      </c>
      <c r="CQ557" s="164">
        <f t="shared" si="6303"/>
        <v>0</v>
      </c>
    </row>
    <row r="558" s="86" customFormat="1" ht="24" customHeight="1" outlineLevel="2" spans="1:95">
      <c r="A558" s="125"/>
      <c r="B558" s="126"/>
      <c r="C558" s="127"/>
      <c r="D558" s="125"/>
      <c r="E558" s="126"/>
      <c r="F558" s="126"/>
      <c r="G558" s="126"/>
      <c r="H558" s="128"/>
      <c r="I558" s="128"/>
      <c r="J558" s="128">
        <f t="shared" si="6007"/>
        <v>0</v>
      </c>
      <c r="K558" s="128">
        <f t="shared" si="6304"/>
        <v>3</v>
      </c>
      <c r="L558" s="153"/>
      <c r="M558" s="154">
        <f>IFERROR(VLOOKUP($L558,'2-2 引出数据_合同数据仓库'!$B$2:$BP$10000,3,FALSE),0)</f>
        <v>0</v>
      </c>
      <c r="N558" s="128"/>
      <c r="O558" s="154">
        <f>IFERROR(VLOOKUP((LEFT(VLOOKUP($L558,'2-2 引出数据_合同数据仓库'!$B$2:$BP$10000,64,FALSE),15)&amp;(RIGHT(VLOOKUP($L558,'2-2 引出数据_合同数据仓库'!$B$2:$BP$10000,64,FALSE),4)+1)),'2-2 引出数据_合同数据仓库'!$B$2:$BP$10000,3,FALSE),0)</f>
        <v>0</v>
      </c>
      <c r="P558" s="128"/>
      <c r="Q558" s="128">
        <f>IFERROR(VLOOKUP($L558,'2-2 引出数据_合同数据仓库'!$B$2:$BP$10000,28,FALSE),0)</f>
        <v>0</v>
      </c>
      <c r="R558" s="128">
        <f>IFERROR(VLOOKUP($L558,'2-2 引出数据_合同数据仓库'!$B$2:$BP$10000,29,FALSE),0)</f>
        <v>0</v>
      </c>
      <c r="S558" s="128">
        <f>IFERROR(VLOOKUP($L558,'2-2 引出数据_合同数据仓库'!$B$2:$BP$10000,4,FALSE),0)</f>
        <v>0</v>
      </c>
      <c r="T558" s="128"/>
      <c r="U558" s="128">
        <f>IFERROR(VLOOKUP($L558,'2-2 引出数据_合同数据仓库'!$B$2:$BP$10000,15,FALSE),0)</f>
        <v>0</v>
      </c>
      <c r="V558" s="128">
        <f t="shared" si="6233"/>
        <v>0</v>
      </c>
      <c r="W558" s="128"/>
      <c r="X558" s="160">
        <v>45658</v>
      </c>
      <c r="Y558" s="160">
        <f t="shared" si="6234"/>
        <v>45688</v>
      </c>
      <c r="Z558" s="164">
        <f t="shared" si="6235"/>
        <v>0</v>
      </c>
      <c r="AA558" s="160">
        <f t="shared" si="6236"/>
        <v>45689</v>
      </c>
      <c r="AB558" s="160">
        <f t="shared" si="6237"/>
        <v>45716</v>
      </c>
      <c r="AC558" s="164">
        <f t="shared" si="6238"/>
        <v>0</v>
      </c>
      <c r="AD558" s="160">
        <f t="shared" si="6239"/>
        <v>45717</v>
      </c>
      <c r="AE558" s="160">
        <f t="shared" si="6240"/>
        <v>45747</v>
      </c>
      <c r="AF558" s="164">
        <f t="shared" si="6241"/>
        <v>0</v>
      </c>
      <c r="AG558" s="160">
        <f t="shared" si="6242"/>
        <v>45748</v>
      </c>
      <c r="AH558" s="160">
        <f t="shared" si="6243"/>
        <v>45777</v>
      </c>
      <c r="AI558" s="164">
        <f t="shared" si="6244"/>
        <v>0</v>
      </c>
      <c r="AJ558" s="160">
        <f t="shared" si="6245"/>
        <v>45778</v>
      </c>
      <c r="AK558" s="160">
        <f t="shared" si="6246"/>
        <v>45808</v>
      </c>
      <c r="AL558" s="164">
        <f t="shared" si="6247"/>
        <v>0</v>
      </c>
      <c r="AM558" s="160">
        <f t="shared" si="6248"/>
        <v>45809</v>
      </c>
      <c r="AN558" s="160">
        <f t="shared" si="6249"/>
        <v>45838</v>
      </c>
      <c r="AO558" s="164">
        <f t="shared" si="6250"/>
        <v>0</v>
      </c>
      <c r="AP558" s="160">
        <f t="shared" si="6251"/>
        <v>45839</v>
      </c>
      <c r="AQ558" s="160">
        <f t="shared" si="6252"/>
        <v>45869</v>
      </c>
      <c r="AR558" s="164">
        <f t="shared" si="6253"/>
        <v>0</v>
      </c>
      <c r="AS558" s="160">
        <f t="shared" si="6254"/>
        <v>45870</v>
      </c>
      <c r="AT558" s="160">
        <f t="shared" si="6255"/>
        <v>45900</v>
      </c>
      <c r="AU558" s="164">
        <f t="shared" si="6256"/>
        <v>0</v>
      </c>
      <c r="AV558" s="160">
        <f t="shared" si="6257"/>
        <v>45901</v>
      </c>
      <c r="AW558" s="160">
        <f t="shared" si="6258"/>
        <v>45930</v>
      </c>
      <c r="AX558" s="164">
        <f t="shared" si="6259"/>
        <v>0</v>
      </c>
      <c r="AY558" s="160">
        <f t="shared" si="6260"/>
        <v>45931</v>
      </c>
      <c r="AZ558" s="160">
        <f t="shared" si="6261"/>
        <v>45961</v>
      </c>
      <c r="BA558" s="164">
        <f t="shared" si="6262"/>
        <v>0</v>
      </c>
      <c r="BB558" s="160">
        <f t="shared" si="6263"/>
        <v>45962</v>
      </c>
      <c r="BC558" s="160">
        <f t="shared" si="6264"/>
        <v>45991</v>
      </c>
      <c r="BD558" s="164">
        <f t="shared" si="6265"/>
        <v>0</v>
      </c>
      <c r="BE558" s="160">
        <f t="shared" si="6266"/>
        <v>45992</v>
      </c>
      <c r="BF558" s="160">
        <f t="shared" si="6267"/>
        <v>46022</v>
      </c>
      <c r="BG558" s="164">
        <f t="shared" si="6268"/>
        <v>0</v>
      </c>
      <c r="BH558" s="160">
        <v>46023</v>
      </c>
      <c r="BI558" s="160">
        <f t="shared" si="6269"/>
        <v>46053</v>
      </c>
      <c r="BJ558" s="164">
        <f t="shared" si="6270"/>
        <v>0</v>
      </c>
      <c r="BK558" s="160">
        <f t="shared" si="6271"/>
        <v>46054</v>
      </c>
      <c r="BL558" s="160">
        <f t="shared" si="6272"/>
        <v>46081</v>
      </c>
      <c r="BM558" s="164">
        <f t="shared" si="6273"/>
        <v>0</v>
      </c>
      <c r="BN558" s="160">
        <f t="shared" si="6274"/>
        <v>46082</v>
      </c>
      <c r="BO558" s="160">
        <f t="shared" si="6275"/>
        <v>46112</v>
      </c>
      <c r="BP558" s="164">
        <f t="shared" si="6276"/>
        <v>0</v>
      </c>
      <c r="BQ558" s="160">
        <f t="shared" si="6277"/>
        <v>46113</v>
      </c>
      <c r="BR558" s="160">
        <f t="shared" si="6278"/>
        <v>46142</v>
      </c>
      <c r="BS558" s="164">
        <f t="shared" si="6279"/>
        <v>0</v>
      </c>
      <c r="BT558" s="160">
        <f t="shared" si="6280"/>
        <v>46143</v>
      </c>
      <c r="BU558" s="160">
        <f t="shared" si="6281"/>
        <v>46173</v>
      </c>
      <c r="BV558" s="164">
        <f t="shared" si="6282"/>
        <v>0</v>
      </c>
      <c r="BW558" s="160">
        <f t="shared" si="6283"/>
        <v>46174</v>
      </c>
      <c r="BX558" s="160">
        <f t="shared" si="6284"/>
        <v>46203</v>
      </c>
      <c r="BY558" s="164">
        <f t="shared" si="6285"/>
        <v>0</v>
      </c>
      <c r="BZ558" s="160">
        <f t="shared" si="6286"/>
        <v>46204</v>
      </c>
      <c r="CA558" s="160">
        <f t="shared" si="6287"/>
        <v>46234</v>
      </c>
      <c r="CB558" s="164">
        <f t="shared" si="6288"/>
        <v>0</v>
      </c>
      <c r="CC558" s="160">
        <f t="shared" si="6289"/>
        <v>46235</v>
      </c>
      <c r="CD558" s="160">
        <f t="shared" si="6290"/>
        <v>46265</v>
      </c>
      <c r="CE558" s="164">
        <f t="shared" si="6291"/>
        <v>0</v>
      </c>
      <c r="CF558" s="160">
        <f t="shared" si="6292"/>
        <v>46266</v>
      </c>
      <c r="CG558" s="160">
        <f t="shared" si="6293"/>
        <v>46295</v>
      </c>
      <c r="CH558" s="164">
        <f t="shared" si="6294"/>
        <v>0</v>
      </c>
      <c r="CI558" s="160">
        <f t="shared" si="6295"/>
        <v>46296</v>
      </c>
      <c r="CJ558" s="160">
        <f t="shared" si="6296"/>
        <v>46326</v>
      </c>
      <c r="CK558" s="164">
        <f t="shared" si="6297"/>
        <v>0</v>
      </c>
      <c r="CL558" s="160">
        <f t="shared" si="6298"/>
        <v>46327</v>
      </c>
      <c r="CM558" s="160">
        <f t="shared" si="6299"/>
        <v>46356</v>
      </c>
      <c r="CN558" s="164">
        <f t="shared" si="6300"/>
        <v>0</v>
      </c>
      <c r="CO558" s="160">
        <f t="shared" si="6301"/>
        <v>46357</v>
      </c>
      <c r="CP558" s="160">
        <f t="shared" si="6302"/>
        <v>46387</v>
      </c>
      <c r="CQ558" s="164">
        <f t="shared" si="6303"/>
        <v>0</v>
      </c>
    </row>
    <row r="559" s="86" customFormat="1" ht="24" customHeight="1" outlineLevel="2" spans="1:95">
      <c r="A559" s="125"/>
      <c r="B559" s="126"/>
      <c r="C559" s="127"/>
      <c r="D559" s="125"/>
      <c r="E559" s="126"/>
      <c r="F559" s="126"/>
      <c r="G559" s="126"/>
      <c r="H559" s="128"/>
      <c r="I559" s="128"/>
      <c r="J559" s="128">
        <f t="shared" si="6007"/>
        <v>0</v>
      </c>
      <c r="K559" s="128">
        <f t="shared" si="6304"/>
        <v>4</v>
      </c>
      <c r="L559" s="153"/>
      <c r="M559" s="154">
        <f>IFERROR(VLOOKUP($L559,'2-2 引出数据_合同数据仓库'!$B$2:$BP$10000,3,FALSE),0)</f>
        <v>0</v>
      </c>
      <c r="N559" s="128"/>
      <c r="O559" s="154">
        <f>IFERROR(VLOOKUP((LEFT(VLOOKUP($L559,'2-2 引出数据_合同数据仓库'!$B$2:$BP$10000,64,FALSE),15)&amp;(RIGHT(VLOOKUP($L559,'2-2 引出数据_合同数据仓库'!$B$2:$BP$10000,64,FALSE),4)+1)),'2-2 引出数据_合同数据仓库'!$B$2:$BP$10000,3,FALSE),0)</f>
        <v>0</v>
      </c>
      <c r="P559" s="128"/>
      <c r="Q559" s="128">
        <f>IFERROR(VLOOKUP($L559,'2-2 引出数据_合同数据仓库'!$B$2:$BP$10000,28,FALSE),0)</f>
        <v>0</v>
      </c>
      <c r="R559" s="128">
        <f>IFERROR(VLOOKUP($L559,'2-2 引出数据_合同数据仓库'!$B$2:$BP$10000,29,FALSE),0)</f>
        <v>0</v>
      </c>
      <c r="S559" s="128">
        <f>IFERROR(VLOOKUP($L559,'2-2 引出数据_合同数据仓库'!$B$2:$BP$10000,4,FALSE),0)</f>
        <v>0</v>
      </c>
      <c r="T559" s="128"/>
      <c r="U559" s="128">
        <f>IFERROR(VLOOKUP($L559,'2-2 引出数据_合同数据仓库'!$B$2:$BP$10000,15,FALSE),0)</f>
        <v>0</v>
      </c>
      <c r="V559" s="128">
        <f t="shared" si="6233"/>
        <v>0</v>
      </c>
      <c r="W559" s="128"/>
      <c r="X559" s="160">
        <v>45658</v>
      </c>
      <c r="Y559" s="160">
        <f t="shared" si="6234"/>
        <v>45688</v>
      </c>
      <c r="Z559" s="164">
        <f t="shared" si="6235"/>
        <v>0</v>
      </c>
      <c r="AA559" s="160">
        <f t="shared" si="6236"/>
        <v>45689</v>
      </c>
      <c r="AB559" s="160">
        <f t="shared" si="6237"/>
        <v>45716</v>
      </c>
      <c r="AC559" s="164">
        <f t="shared" si="6238"/>
        <v>0</v>
      </c>
      <c r="AD559" s="160">
        <f t="shared" si="6239"/>
        <v>45717</v>
      </c>
      <c r="AE559" s="160">
        <f t="shared" si="6240"/>
        <v>45747</v>
      </c>
      <c r="AF559" s="164">
        <f t="shared" si="6241"/>
        <v>0</v>
      </c>
      <c r="AG559" s="160">
        <f t="shared" si="6242"/>
        <v>45748</v>
      </c>
      <c r="AH559" s="160">
        <f t="shared" si="6243"/>
        <v>45777</v>
      </c>
      <c r="AI559" s="164">
        <f t="shared" si="6244"/>
        <v>0</v>
      </c>
      <c r="AJ559" s="160">
        <f t="shared" si="6245"/>
        <v>45778</v>
      </c>
      <c r="AK559" s="160">
        <f t="shared" si="6246"/>
        <v>45808</v>
      </c>
      <c r="AL559" s="164">
        <f t="shared" si="6247"/>
        <v>0</v>
      </c>
      <c r="AM559" s="160">
        <f t="shared" si="6248"/>
        <v>45809</v>
      </c>
      <c r="AN559" s="160">
        <f t="shared" si="6249"/>
        <v>45838</v>
      </c>
      <c r="AO559" s="164">
        <f t="shared" si="6250"/>
        <v>0</v>
      </c>
      <c r="AP559" s="160">
        <f t="shared" si="6251"/>
        <v>45839</v>
      </c>
      <c r="AQ559" s="160">
        <f t="shared" si="6252"/>
        <v>45869</v>
      </c>
      <c r="AR559" s="164">
        <f t="shared" si="6253"/>
        <v>0</v>
      </c>
      <c r="AS559" s="160">
        <f t="shared" si="6254"/>
        <v>45870</v>
      </c>
      <c r="AT559" s="160">
        <f t="shared" si="6255"/>
        <v>45900</v>
      </c>
      <c r="AU559" s="164">
        <f t="shared" si="6256"/>
        <v>0</v>
      </c>
      <c r="AV559" s="160">
        <f t="shared" si="6257"/>
        <v>45901</v>
      </c>
      <c r="AW559" s="160">
        <f t="shared" si="6258"/>
        <v>45930</v>
      </c>
      <c r="AX559" s="164">
        <f t="shared" si="6259"/>
        <v>0</v>
      </c>
      <c r="AY559" s="160">
        <f t="shared" si="6260"/>
        <v>45931</v>
      </c>
      <c r="AZ559" s="160">
        <f t="shared" si="6261"/>
        <v>45961</v>
      </c>
      <c r="BA559" s="164">
        <f t="shared" si="6262"/>
        <v>0</v>
      </c>
      <c r="BB559" s="160">
        <f t="shared" si="6263"/>
        <v>45962</v>
      </c>
      <c r="BC559" s="160">
        <f t="shared" si="6264"/>
        <v>45991</v>
      </c>
      <c r="BD559" s="164">
        <f t="shared" si="6265"/>
        <v>0</v>
      </c>
      <c r="BE559" s="160">
        <f t="shared" si="6266"/>
        <v>45992</v>
      </c>
      <c r="BF559" s="160">
        <f t="shared" si="6267"/>
        <v>46022</v>
      </c>
      <c r="BG559" s="164">
        <f t="shared" si="6268"/>
        <v>0</v>
      </c>
      <c r="BH559" s="160">
        <v>46023</v>
      </c>
      <c r="BI559" s="160">
        <f t="shared" si="6269"/>
        <v>46053</v>
      </c>
      <c r="BJ559" s="164">
        <f t="shared" si="6270"/>
        <v>0</v>
      </c>
      <c r="BK559" s="160">
        <f t="shared" si="6271"/>
        <v>46054</v>
      </c>
      <c r="BL559" s="160">
        <f t="shared" si="6272"/>
        <v>46081</v>
      </c>
      <c r="BM559" s="164">
        <f t="shared" si="6273"/>
        <v>0</v>
      </c>
      <c r="BN559" s="160">
        <f t="shared" si="6274"/>
        <v>46082</v>
      </c>
      <c r="BO559" s="160">
        <f t="shared" si="6275"/>
        <v>46112</v>
      </c>
      <c r="BP559" s="164">
        <f t="shared" si="6276"/>
        <v>0</v>
      </c>
      <c r="BQ559" s="160">
        <f t="shared" si="6277"/>
        <v>46113</v>
      </c>
      <c r="BR559" s="160">
        <f t="shared" si="6278"/>
        <v>46142</v>
      </c>
      <c r="BS559" s="164">
        <f t="shared" si="6279"/>
        <v>0</v>
      </c>
      <c r="BT559" s="160">
        <f t="shared" si="6280"/>
        <v>46143</v>
      </c>
      <c r="BU559" s="160">
        <f t="shared" si="6281"/>
        <v>46173</v>
      </c>
      <c r="BV559" s="164">
        <f t="shared" si="6282"/>
        <v>0</v>
      </c>
      <c r="BW559" s="160">
        <f t="shared" si="6283"/>
        <v>46174</v>
      </c>
      <c r="BX559" s="160">
        <f t="shared" si="6284"/>
        <v>46203</v>
      </c>
      <c r="BY559" s="164">
        <f t="shared" si="6285"/>
        <v>0</v>
      </c>
      <c r="BZ559" s="160">
        <f t="shared" si="6286"/>
        <v>46204</v>
      </c>
      <c r="CA559" s="160">
        <f t="shared" si="6287"/>
        <v>46234</v>
      </c>
      <c r="CB559" s="164">
        <f t="shared" si="6288"/>
        <v>0</v>
      </c>
      <c r="CC559" s="160">
        <f t="shared" si="6289"/>
        <v>46235</v>
      </c>
      <c r="CD559" s="160">
        <f t="shared" si="6290"/>
        <v>46265</v>
      </c>
      <c r="CE559" s="164">
        <f t="shared" si="6291"/>
        <v>0</v>
      </c>
      <c r="CF559" s="160">
        <f t="shared" si="6292"/>
        <v>46266</v>
      </c>
      <c r="CG559" s="160">
        <f t="shared" si="6293"/>
        <v>46295</v>
      </c>
      <c r="CH559" s="164">
        <f t="shared" si="6294"/>
        <v>0</v>
      </c>
      <c r="CI559" s="160">
        <f t="shared" si="6295"/>
        <v>46296</v>
      </c>
      <c r="CJ559" s="160">
        <f t="shared" si="6296"/>
        <v>46326</v>
      </c>
      <c r="CK559" s="164">
        <f t="shared" si="6297"/>
        <v>0</v>
      </c>
      <c r="CL559" s="160">
        <f t="shared" si="6298"/>
        <v>46327</v>
      </c>
      <c r="CM559" s="160">
        <f t="shared" si="6299"/>
        <v>46356</v>
      </c>
      <c r="CN559" s="164">
        <f t="shared" si="6300"/>
        <v>0</v>
      </c>
      <c r="CO559" s="160">
        <f t="shared" si="6301"/>
        <v>46357</v>
      </c>
      <c r="CP559" s="160">
        <f t="shared" si="6302"/>
        <v>46387</v>
      </c>
      <c r="CQ559" s="164">
        <f t="shared" si="6303"/>
        <v>0</v>
      </c>
    </row>
    <row r="560" s="86" customFormat="1" ht="24" customHeight="1" outlineLevel="4" spans="1:95">
      <c r="A560" s="129" t="s">
        <v>2806</v>
      </c>
      <c r="B560" s="130"/>
      <c r="C560" s="130"/>
      <c r="D560" s="130"/>
      <c r="E560" s="130"/>
      <c r="F560" s="130"/>
      <c r="G560" s="131"/>
      <c r="H560" s="132"/>
      <c r="I560" s="132"/>
      <c r="J560" s="132"/>
      <c r="K560" s="132"/>
      <c r="L560" s="155"/>
      <c r="M560" s="155"/>
      <c r="N560" s="155"/>
      <c r="O560" s="155"/>
      <c r="P560" s="132"/>
      <c r="Q560" s="132"/>
      <c r="R560" s="132"/>
      <c r="S560" s="132"/>
      <c r="T560" s="132"/>
      <c r="U560" s="132"/>
      <c r="V560" s="132"/>
      <c r="W560" s="132"/>
      <c r="X560" s="132"/>
      <c r="Y560" s="132"/>
      <c r="Z560" s="132"/>
      <c r="AA560" s="132"/>
      <c r="AB560" s="132"/>
      <c r="AC560" s="132"/>
      <c r="AD560" s="132"/>
      <c r="AE560" s="132"/>
      <c r="AF560" s="132"/>
      <c r="AG560" s="132"/>
      <c r="AH560" s="132"/>
      <c r="AI560" s="132"/>
      <c r="AJ560" s="132"/>
      <c r="AK560" s="132"/>
      <c r="AL560" s="132"/>
      <c r="AM560" s="132"/>
      <c r="AN560" s="132"/>
      <c r="AO560" s="132"/>
      <c r="AP560" s="132"/>
      <c r="AQ560" s="132"/>
      <c r="AR560" s="132"/>
      <c r="AS560" s="132"/>
      <c r="AT560" s="132"/>
      <c r="AU560" s="132"/>
      <c r="AV560" s="132"/>
      <c r="AW560" s="132"/>
      <c r="AX560" s="132"/>
      <c r="AY560" s="132"/>
      <c r="AZ560" s="132"/>
      <c r="BA560" s="132"/>
      <c r="BB560" s="132"/>
      <c r="BC560" s="132"/>
      <c r="BD560" s="132"/>
      <c r="BE560" s="132"/>
      <c r="BF560" s="132"/>
      <c r="BG560" s="132"/>
      <c r="BH560" s="132"/>
      <c r="BI560" s="132"/>
      <c r="BJ560" s="132"/>
      <c r="BK560" s="132"/>
      <c r="BL560" s="132"/>
      <c r="BM560" s="132"/>
      <c r="BN560" s="132"/>
      <c r="BO560" s="132"/>
      <c r="BP560" s="132"/>
      <c r="BQ560" s="132"/>
      <c r="BR560" s="132"/>
      <c r="BS560" s="132"/>
      <c r="BT560" s="132"/>
      <c r="BU560" s="132"/>
      <c r="BV560" s="132"/>
      <c r="BW560" s="132"/>
      <c r="BX560" s="132"/>
      <c r="BY560" s="132"/>
      <c r="BZ560" s="132"/>
      <c r="CA560" s="132"/>
      <c r="CB560" s="132"/>
      <c r="CC560" s="132"/>
      <c r="CD560" s="132"/>
      <c r="CE560" s="132"/>
      <c r="CF560" s="132"/>
      <c r="CG560" s="132"/>
      <c r="CH560" s="132"/>
      <c r="CI560" s="132"/>
      <c r="CJ560" s="132"/>
      <c r="CK560" s="132"/>
      <c r="CL560" s="132"/>
      <c r="CM560" s="132"/>
      <c r="CN560" s="132"/>
      <c r="CO560" s="132"/>
      <c r="CP560" s="132"/>
      <c r="CQ560" s="132"/>
    </row>
    <row r="561" ht="24" customHeight="1" outlineLevel="1" spans="1:95">
      <c r="A561" s="29"/>
      <c r="B561" s="115" t="s">
        <v>784</v>
      </c>
      <c r="C561" s="116" t="s">
        <v>2228</v>
      </c>
      <c r="D561" s="29" t="s">
        <v>2229</v>
      </c>
      <c r="E561" s="115"/>
      <c r="F561" s="115"/>
      <c r="G561" s="115"/>
      <c r="H561" s="117">
        <f>X561+AA561+AD561+AG561+AJ561+AM561+AP561+AS561+AV561+AY561+BB561+BE561</f>
        <v>0</v>
      </c>
      <c r="I561" s="117">
        <f>Y561+AB561+AE561+AH561+AK561+AN561+AQ561+AT561+AW561+AZ561+BC561+BF561</f>
        <v>0</v>
      </c>
      <c r="J561" s="117">
        <f t="shared" si="6007"/>
        <v>0</v>
      </c>
      <c r="K561" s="117"/>
      <c r="L561" s="150"/>
      <c r="M561" s="150"/>
      <c r="N561" s="150"/>
      <c r="O561" s="150"/>
      <c r="P561" s="117"/>
      <c r="Q561" s="117"/>
      <c r="R561" s="117"/>
      <c r="S561" s="117"/>
      <c r="T561" s="117"/>
      <c r="U561" s="117"/>
      <c r="V561" s="117"/>
      <c r="W561" s="117"/>
      <c r="X561" s="117">
        <f>VLOOKUP($C561,'1 预算编制表单'!$C:$BJ,27,FALSE)</f>
        <v>0</v>
      </c>
      <c r="Y561" s="117">
        <f>X561-Z561</f>
        <v>0</v>
      </c>
      <c r="Z561" s="117">
        <f>SUM(Z562:Z566)</f>
        <v>0</v>
      </c>
      <c r="AA561" s="117">
        <f>VLOOKUP($C561,'1 预算编制表单'!$C:$BJ,30,FALSE)</f>
        <v>0</v>
      </c>
      <c r="AB561" s="117">
        <f>AA561-AC561</f>
        <v>0</v>
      </c>
      <c r="AC561" s="117">
        <f>SUM(AC562:AC566)</f>
        <v>0</v>
      </c>
      <c r="AD561" s="117">
        <f>VLOOKUP($C561,'1 预算编制表单'!$C:$BJ,33,FALSE)</f>
        <v>0</v>
      </c>
      <c r="AE561" s="117">
        <f>AD561-AF561</f>
        <v>0</v>
      </c>
      <c r="AF561" s="117">
        <f>SUM(AF562:AF566)</f>
        <v>0</v>
      </c>
      <c r="AG561" s="117">
        <f>VLOOKUP($C561,'1 预算编制表单'!$C:$BJ,36,FALSE)</f>
        <v>0</v>
      </c>
      <c r="AH561" s="117">
        <f>AG561-AI561</f>
        <v>0</v>
      </c>
      <c r="AI561" s="117">
        <f>SUM(AI562:AI566)</f>
        <v>0</v>
      </c>
      <c r="AJ561" s="117">
        <f>VLOOKUP($C561,'1 预算编制表单'!$C:$BJ,39,FALSE)</f>
        <v>0</v>
      </c>
      <c r="AK561" s="117">
        <f>AJ561-AL561</f>
        <v>0</v>
      </c>
      <c r="AL561" s="117">
        <f>SUM(AL562:AL566)</f>
        <v>0</v>
      </c>
      <c r="AM561" s="117">
        <f>VLOOKUP($C561,'1 预算编制表单'!$C:$BJ,42,FALSE)</f>
        <v>0</v>
      </c>
      <c r="AN561" s="117">
        <f>AM561-AO561</f>
        <v>0</v>
      </c>
      <c r="AO561" s="117">
        <f>SUM(AO562:AO566)</f>
        <v>0</v>
      </c>
      <c r="AP561" s="117">
        <f>VLOOKUP($C561,'1 预算编制表单'!$C:$BJ,45,FALSE)</f>
        <v>0</v>
      </c>
      <c r="AQ561" s="117">
        <f>AP561-AR561</f>
        <v>0</v>
      </c>
      <c r="AR561" s="117">
        <f>SUM(AR562:AR566)</f>
        <v>0</v>
      </c>
      <c r="AS561" s="117">
        <f>VLOOKUP($C561,'1 预算编制表单'!$C:$BJ,48,FALSE)</f>
        <v>0</v>
      </c>
      <c r="AT561" s="117">
        <f>AS561-AU561</f>
        <v>0</v>
      </c>
      <c r="AU561" s="117">
        <f>SUM(AU562:AU566)</f>
        <v>0</v>
      </c>
      <c r="AV561" s="117">
        <f>VLOOKUP($C561,'1 预算编制表单'!$C:$BJ,51,FALSE)</f>
        <v>0</v>
      </c>
      <c r="AW561" s="117">
        <f>AV561-AX561</f>
        <v>0</v>
      </c>
      <c r="AX561" s="117">
        <f>SUM(AX562:AX566)</f>
        <v>0</v>
      </c>
      <c r="AY561" s="117">
        <f>VLOOKUP($C561,'1 预算编制表单'!$C:$BJ,54,FALSE)</f>
        <v>0</v>
      </c>
      <c r="AZ561" s="117">
        <f>AY561-BA561</f>
        <v>0</v>
      </c>
      <c r="BA561" s="117">
        <f>SUM(BA562:BA566)</f>
        <v>0</v>
      </c>
      <c r="BB561" s="117">
        <f>VLOOKUP($C561,'1 预算编制表单'!$C:$BJ,57,FALSE)</f>
        <v>0</v>
      </c>
      <c r="BC561" s="117">
        <f>BB561-BD561</f>
        <v>0</v>
      </c>
      <c r="BD561" s="117">
        <f>SUM(BD562:BD566)</f>
        <v>0</v>
      </c>
      <c r="BE561" s="117">
        <f>VLOOKUP($C561,'1 预算编制表单'!$C:$BJ,60,FALSE)</f>
        <v>0</v>
      </c>
      <c r="BF561" s="117">
        <f>BE561-BG561</f>
        <v>0</v>
      </c>
      <c r="BG561" s="117">
        <f>SUM(BG562:BG566)</f>
        <v>0</v>
      </c>
      <c r="BH561" s="117">
        <f>VLOOKUP($C561,'1 预算编制表单'!$C:$BJ,27,FALSE)</f>
        <v>0</v>
      </c>
      <c r="BI561" s="117">
        <f>BH561-BJ561</f>
        <v>0</v>
      </c>
      <c r="BJ561" s="117">
        <f>SUM(BJ562:BJ566)</f>
        <v>0</v>
      </c>
      <c r="BK561" s="117">
        <f>VLOOKUP($C561,'1 预算编制表单'!$C:$BJ,30,FALSE)</f>
        <v>0</v>
      </c>
      <c r="BL561" s="117">
        <f>BK561-BM561</f>
        <v>0</v>
      </c>
      <c r="BM561" s="117">
        <f>SUM(BM562:BM566)</f>
        <v>0</v>
      </c>
      <c r="BN561" s="117">
        <f>VLOOKUP($C561,'1 预算编制表单'!$C:$BJ,33,FALSE)</f>
        <v>0</v>
      </c>
      <c r="BO561" s="117">
        <f>BN561-BP561</f>
        <v>0</v>
      </c>
      <c r="BP561" s="117">
        <f>SUM(BP562:BP566)</f>
        <v>0</v>
      </c>
      <c r="BQ561" s="117">
        <f>VLOOKUP($C561,'1 预算编制表单'!$C:$BJ,36,FALSE)</f>
        <v>0</v>
      </c>
      <c r="BR561" s="117">
        <f>BQ561-BS561</f>
        <v>0</v>
      </c>
      <c r="BS561" s="117">
        <f>SUM(BS562:BS566)</f>
        <v>0</v>
      </c>
      <c r="BT561" s="117">
        <f>VLOOKUP($C561,'1 预算编制表单'!$C:$BJ,39,FALSE)</f>
        <v>0</v>
      </c>
      <c r="BU561" s="117">
        <f>BT561-BV561</f>
        <v>0</v>
      </c>
      <c r="BV561" s="117">
        <f>SUM(BV562:BV566)</f>
        <v>0</v>
      </c>
      <c r="BW561" s="117">
        <f>VLOOKUP($C561,'1 预算编制表单'!$C:$BJ,42,FALSE)</f>
        <v>0</v>
      </c>
      <c r="BX561" s="117">
        <f>BW561-BY561</f>
        <v>0</v>
      </c>
      <c r="BY561" s="117">
        <f>SUM(BY562:BY566)</f>
        <v>0</v>
      </c>
      <c r="BZ561" s="117">
        <f>VLOOKUP($C561,'1 预算编制表单'!$C:$BJ,45,FALSE)</f>
        <v>0</v>
      </c>
      <c r="CA561" s="117">
        <f>BZ561-CB561</f>
        <v>0</v>
      </c>
      <c r="CB561" s="117">
        <f>SUM(CB562:CB566)</f>
        <v>0</v>
      </c>
      <c r="CC561" s="117">
        <f>VLOOKUP($C561,'1 预算编制表单'!$C:$BJ,48,FALSE)</f>
        <v>0</v>
      </c>
      <c r="CD561" s="117">
        <f>CC561-CE561</f>
        <v>0</v>
      </c>
      <c r="CE561" s="117">
        <f>SUM(CE562:CE566)</f>
        <v>0</v>
      </c>
      <c r="CF561" s="117">
        <f>VLOOKUP($C561,'1 预算编制表单'!$C:$BJ,51,FALSE)</f>
        <v>0</v>
      </c>
      <c r="CG561" s="117">
        <f>CF561-CH561</f>
        <v>0</v>
      </c>
      <c r="CH561" s="117">
        <f>SUM(CH562:CH566)</f>
        <v>0</v>
      </c>
      <c r="CI561" s="117">
        <f>VLOOKUP($C561,'1 预算编制表单'!$C:$BJ,54,FALSE)</f>
        <v>0</v>
      </c>
      <c r="CJ561" s="117">
        <f>CI561-CK561</f>
        <v>0</v>
      </c>
      <c r="CK561" s="117">
        <f>SUM(CK562:CK566)</f>
        <v>0</v>
      </c>
      <c r="CL561" s="117">
        <f>VLOOKUP($C561,'1 预算编制表单'!$C:$BJ,57,FALSE)</f>
        <v>0</v>
      </c>
      <c r="CM561" s="117">
        <f>CL561-CN561</f>
        <v>0</v>
      </c>
      <c r="CN561" s="117">
        <f>SUM(CN562:CN566)</f>
        <v>0</v>
      </c>
      <c r="CO561" s="117">
        <f>VLOOKUP($C561,'1 预算编制表单'!$C:$BJ,60,FALSE)</f>
        <v>0</v>
      </c>
      <c r="CP561" s="117">
        <f>CO561-CQ561</f>
        <v>0</v>
      </c>
      <c r="CQ561" s="117">
        <f>SUM(CQ562:CQ566)</f>
        <v>0</v>
      </c>
    </row>
    <row r="562" s="86" customFormat="1" ht="24" customHeight="1" outlineLevel="2" spans="1:95">
      <c r="A562" s="125"/>
      <c r="B562" s="126"/>
      <c r="C562" s="127"/>
      <c r="D562" s="125"/>
      <c r="E562" s="126"/>
      <c r="F562" s="126"/>
      <c r="G562" s="126"/>
      <c r="H562" s="128"/>
      <c r="I562" s="128"/>
      <c r="J562" s="128">
        <f t="shared" si="6007"/>
        <v>0</v>
      </c>
      <c r="K562" s="128">
        <v>1</v>
      </c>
      <c r="L562" s="153"/>
      <c r="M562" s="154">
        <f>IFERROR(VLOOKUP($L562,'2-2 引出数据_合同数据仓库'!$B$2:$BP$10000,3,FALSE),0)</f>
        <v>0</v>
      </c>
      <c r="N562" s="128"/>
      <c r="O562" s="154">
        <f>IFERROR(VLOOKUP((LEFT(VLOOKUP($L562,'2-2 引出数据_合同数据仓库'!$B$2:$BP$10000,64,FALSE),15)&amp;(RIGHT(VLOOKUP($L562,'2-2 引出数据_合同数据仓库'!$B$2:$BP$10000,64,FALSE),4)+1)),'2-2 引出数据_合同数据仓库'!$B$2:$BP$10000,3,FALSE),0)</f>
        <v>0</v>
      </c>
      <c r="P562" s="128"/>
      <c r="Q562" s="128">
        <f>IFERROR(VLOOKUP($L562,'2-2 引出数据_合同数据仓库'!$B$2:$BP$10000,28,FALSE),0)</f>
        <v>0</v>
      </c>
      <c r="R562" s="128">
        <f>IFERROR(VLOOKUP($L562,'2-2 引出数据_合同数据仓库'!$B$2:$BP$10000,29,FALSE),0)</f>
        <v>0</v>
      </c>
      <c r="S562" s="128">
        <f>IFERROR(VLOOKUP($L562,'2-2 引出数据_合同数据仓库'!$B$2:$BP$10000,4,FALSE),0)</f>
        <v>0</v>
      </c>
      <c r="T562" s="128"/>
      <c r="U562" s="128">
        <f>IFERROR(VLOOKUP($L562,'2-2 引出数据_合同数据仓库'!$B$2:$BP$10000,15,FALSE),0)</f>
        <v>0</v>
      </c>
      <c r="V562" s="128">
        <f t="shared" ref="V562:V565" si="6305">U562/(S562-R562+1)*365</f>
        <v>0</v>
      </c>
      <c r="W562" s="128"/>
      <c r="X562" s="160">
        <v>45658</v>
      </c>
      <c r="Y562" s="160">
        <f t="shared" ref="Y562:Y565" si="6306">X562+30</f>
        <v>45688</v>
      </c>
      <c r="Z562" s="164">
        <f t="shared" ref="Z562:Z565" si="6307">IFERROR(IF(($R562-Y562)&gt;=0,0,IF(($S562-X562)&lt;0,0,IF(AND(($S562-Y562)&gt;0,(X562-$R562)&gt;0),$V562/365*(Y562-X562+1),IF(AND(($S562-Y562)&lt;=0,(X562-$R562)&gt;0),$V562/365*($S562-X562+1),$V562/365*(Y562-$R562+1))))),0)</f>
        <v>0</v>
      </c>
      <c r="AA562" s="160">
        <f t="shared" ref="AA562:AA565" si="6308">Y562+1</f>
        <v>45689</v>
      </c>
      <c r="AB562" s="160">
        <f t="shared" ref="AB562:AB565" si="6309">AA562+27</f>
        <v>45716</v>
      </c>
      <c r="AC562" s="164">
        <f t="shared" ref="AC562:AC565" si="6310">IFERROR(IF(($R562-AB562)&gt;=0,0,IF(($S562-AA562)&lt;0,0,IF(AND(($S562-AB562)&gt;0,(AA562-$R562)&gt;0),$V562/365*(AB562-AA562+1),IF(AND(($S562-AB562)&lt;=0,(AA562-$R562)&gt;0),$V562/365*($S562-AA562+1),$V562/365*(AB562-$R562+1))))),0)</f>
        <v>0</v>
      </c>
      <c r="AD562" s="160">
        <f t="shared" ref="AD562:AD565" si="6311">AB562+1</f>
        <v>45717</v>
      </c>
      <c r="AE562" s="160">
        <f t="shared" ref="AE562:AE565" si="6312">AD562+30</f>
        <v>45747</v>
      </c>
      <c r="AF562" s="164">
        <f t="shared" ref="AF562:AF565" si="6313">IFERROR(IF(($R562-AE562)&gt;=0,0,IF(($S562-AD562)&lt;0,0,IF(AND(($S562-AE562)&gt;0,(AD562-$R562)&gt;0),$V562/365*(AE562-AD562+1),IF(AND(($S562-AE562)&lt;=0,(AD562-$R562)&gt;0),$V562/365*($S562-AD562+1),$V562/365*(AE562-$R562+1))))),0)</f>
        <v>0</v>
      </c>
      <c r="AG562" s="160">
        <f t="shared" ref="AG562:AG565" si="6314">AE562+1</f>
        <v>45748</v>
      </c>
      <c r="AH562" s="160">
        <f t="shared" ref="AH562:AH565" si="6315">AG562+29</f>
        <v>45777</v>
      </c>
      <c r="AI562" s="164">
        <f t="shared" ref="AI562:AI565" si="6316">IFERROR(IF(($R562-AH562)&gt;=0,0,IF(($S562-AG562)&lt;0,0,IF(AND(($S562-AH562)&gt;0,(AG562-$R562)&gt;0),$V562/365*(AH562-AG562+1),IF(AND(($S562-AH562)&lt;=0,(AG562-$R562)&gt;0),$V562/365*($S562-AG562+1),$V562/365*(AH562-$R562+1))))),0)</f>
        <v>0</v>
      </c>
      <c r="AJ562" s="160">
        <f t="shared" ref="AJ562:AJ565" si="6317">AH562+1</f>
        <v>45778</v>
      </c>
      <c r="AK562" s="160">
        <f t="shared" ref="AK562:AK565" si="6318">AJ562+30</f>
        <v>45808</v>
      </c>
      <c r="AL562" s="164">
        <f t="shared" ref="AL562:AL565" si="6319">IFERROR(IF(($R562-AK562)&gt;=0,0,IF(($S562-AJ562)&lt;0,0,IF(AND(($S562-AK562)&gt;0,(AJ562-$R562)&gt;0),$V562/365*(AK562-AJ562+1),IF(AND(($S562-AK562)&lt;=0,(AJ562-$R562)&gt;0),$V562/365*($S562-AJ562+1),$V562/365*(AK562-$R562+1))))),0)</f>
        <v>0</v>
      </c>
      <c r="AM562" s="160">
        <f t="shared" ref="AM562:AM565" si="6320">AK562+1</f>
        <v>45809</v>
      </c>
      <c r="AN562" s="160">
        <f t="shared" ref="AN562:AN565" si="6321">AM562+29</f>
        <v>45838</v>
      </c>
      <c r="AO562" s="164">
        <f t="shared" ref="AO562:AO565" si="6322">IFERROR(IF(($R562-AN562)&gt;=0,0,IF(($S562-AM562)&lt;0,0,IF(AND(($S562-AN562)&gt;0,(AM562-$R562)&gt;0),$V562/365*(AN562-AM562+1),IF(AND(($S562-AN562)&lt;=0,(AM562-$R562)&gt;0),$V562/365*($S562-AM562+1),$V562/365*(AN562-$R562+1))))),0)</f>
        <v>0</v>
      </c>
      <c r="AP562" s="160">
        <f t="shared" ref="AP562:AP565" si="6323">AN562+1</f>
        <v>45839</v>
      </c>
      <c r="AQ562" s="160">
        <f t="shared" ref="AQ562:AQ565" si="6324">AP562+30</f>
        <v>45869</v>
      </c>
      <c r="AR562" s="164">
        <f t="shared" ref="AR562:AR565" si="6325">IFERROR(IF(($R562-AQ562)&gt;=0,0,IF(($S562-AP562)&lt;0,0,IF(AND(($S562-AQ562)&gt;0,(AP562-$R562)&gt;0),$V562/365*(AQ562-AP562+1),IF(AND(($S562-AQ562)&lt;=0,(AP562-$R562)&gt;0),$V562/365*($S562-AP562+1),$V562/365*(AQ562-$R562+1))))),0)</f>
        <v>0</v>
      </c>
      <c r="AS562" s="160">
        <f t="shared" ref="AS562:AS565" si="6326">AQ562+1</f>
        <v>45870</v>
      </c>
      <c r="AT562" s="160">
        <f t="shared" ref="AT562:AT565" si="6327">AS562+30</f>
        <v>45900</v>
      </c>
      <c r="AU562" s="164">
        <f t="shared" ref="AU562:AU565" si="6328">IFERROR(IF(($R562-AT562)&gt;=0,0,IF(($S562-AS562)&lt;0,0,IF(AND(($S562-AT562)&gt;0,(AS562-$R562)&gt;0),$V562/365*(AT562-AS562+1),IF(AND(($S562-AT562)&lt;=0,(AS562-$R562)&gt;0),$V562/365*($S562-AS562+1),$V562/365*(AT562-$R562+1))))),0)</f>
        <v>0</v>
      </c>
      <c r="AV562" s="160">
        <f t="shared" ref="AV562:AV565" si="6329">AT562+1</f>
        <v>45901</v>
      </c>
      <c r="AW562" s="160">
        <f t="shared" ref="AW562:AW565" si="6330">AV562+29</f>
        <v>45930</v>
      </c>
      <c r="AX562" s="164">
        <f t="shared" ref="AX562:AX565" si="6331">IFERROR(IF(($R562-AW562)&gt;=0,0,IF(($S562-AV562)&lt;0,0,IF(AND(($S562-AW562)&gt;0,(AV562-$R562)&gt;0),$V562/365*(AW562-AV562+1),IF(AND(($S562-AW562)&lt;=0,(AV562-$R562)&gt;0),$V562/365*($S562-AV562+1),$V562/365*(AW562-$R562+1))))),0)</f>
        <v>0</v>
      </c>
      <c r="AY562" s="160">
        <f t="shared" ref="AY562:AY565" si="6332">AW562+1</f>
        <v>45931</v>
      </c>
      <c r="AZ562" s="160">
        <f t="shared" ref="AZ562:AZ565" si="6333">AY562+30</f>
        <v>45961</v>
      </c>
      <c r="BA562" s="164">
        <f t="shared" ref="BA562:BA565" si="6334">IFERROR(IF(($R562-AZ562)&gt;=0,0,IF(($S562-AY562)&lt;0,0,IF(AND(($S562-AZ562)&gt;0,(AY562-$R562)&gt;0),$V562/365*(AZ562-AY562+1),IF(AND(($S562-AZ562)&lt;=0,(AY562-$R562)&gt;0),$V562/365*($S562-AY562+1),$V562/365*(AZ562-$R562+1))))),0)</f>
        <v>0</v>
      </c>
      <c r="BB562" s="160">
        <f t="shared" ref="BB562:BB565" si="6335">AZ562+1</f>
        <v>45962</v>
      </c>
      <c r="BC562" s="160">
        <f t="shared" ref="BC562:BC565" si="6336">BB562+29</f>
        <v>45991</v>
      </c>
      <c r="BD562" s="164">
        <f t="shared" ref="BD562:BD565" si="6337">IFERROR(IF(($R562-BC562)&gt;=0,0,IF(($S562-BB562)&lt;0,0,IF(AND(($S562-BC562)&gt;0,(BB562-$R562)&gt;0),$V562/365*(BC562-BB562+1),IF(AND(($S562-BC562)&lt;=0,(BB562-$R562)&gt;0),$V562/365*($S562-BB562+1),$V562/365*(BC562-$R562+1))))),0)</f>
        <v>0</v>
      </c>
      <c r="BE562" s="160">
        <f t="shared" ref="BE562:BE565" si="6338">BC562+1</f>
        <v>45992</v>
      </c>
      <c r="BF562" s="160">
        <f t="shared" ref="BF562:BF565" si="6339">BE562+30</f>
        <v>46022</v>
      </c>
      <c r="BG562" s="164">
        <f t="shared" ref="BG562:BG565" si="6340">IFERROR(IF(($R562-BF562)&gt;=0,0,IF(($S562-BE562)&lt;0,0,IF(AND(($S562-BF562)&gt;0,(BE562-$R562)&gt;0),$V562/365*(BF562-BE562+1),IF(AND(($S562-BF562)&lt;=0,(BE562-$R562)&gt;0),$V562/365*($S562-BE562+1),$V562/365*(BF562-$R562+1))))),0)</f>
        <v>0</v>
      </c>
      <c r="BH562" s="160">
        <v>46023</v>
      </c>
      <c r="BI562" s="160">
        <f t="shared" ref="BI562:BI565" si="6341">BH562+30</f>
        <v>46053</v>
      </c>
      <c r="BJ562" s="164">
        <f t="shared" ref="BJ562:BJ565" si="6342">IFERROR(IF(($R562-BI562)&gt;=0,0,IF(($S562-BH562)&lt;0,0,IF(AND(($S562-BI562)&gt;0,(BH562-$R562)&gt;0),$V562/365*(BI562-BH562+1),IF(AND(($S562-BI562)&lt;=0,(BH562-$R562)&gt;0),$V562/365*($S562-BH562+1),$V562/365*(BI562-$R562+1))))),0)</f>
        <v>0</v>
      </c>
      <c r="BK562" s="160">
        <f t="shared" ref="BK562:BK565" si="6343">BI562+1</f>
        <v>46054</v>
      </c>
      <c r="BL562" s="160">
        <f t="shared" ref="BL562:BL565" si="6344">BK562+27</f>
        <v>46081</v>
      </c>
      <c r="BM562" s="164">
        <f t="shared" ref="BM562:BM565" si="6345">IFERROR(IF(($R562-BL562)&gt;=0,0,IF(($S562-BK562)&lt;0,0,IF(AND(($S562-BL562)&gt;0,(BK562-$R562)&gt;0),$V562/365*(BL562-BK562+1),IF(AND(($S562-BL562)&lt;=0,(BK562-$R562)&gt;0),$V562/365*($S562-BK562+1),$V562/365*(BL562-$R562+1))))),0)</f>
        <v>0</v>
      </c>
      <c r="BN562" s="160">
        <f t="shared" ref="BN562:BN565" si="6346">BL562+1</f>
        <v>46082</v>
      </c>
      <c r="BO562" s="160">
        <f t="shared" ref="BO562:BO565" si="6347">BN562+30</f>
        <v>46112</v>
      </c>
      <c r="BP562" s="164">
        <f t="shared" ref="BP562:BP565" si="6348">IFERROR(IF(($R562-BO562)&gt;=0,0,IF(($S562-BN562)&lt;0,0,IF(AND(($S562-BO562)&gt;0,(BN562-$R562)&gt;0),$V562/365*(BO562-BN562+1),IF(AND(($S562-BO562)&lt;=0,(BN562-$R562)&gt;0),$V562/365*($S562-BN562+1),$V562/365*(BO562-$R562+1))))),0)</f>
        <v>0</v>
      </c>
      <c r="BQ562" s="160">
        <f t="shared" ref="BQ562:BQ565" si="6349">BO562+1</f>
        <v>46113</v>
      </c>
      <c r="BR562" s="160">
        <f t="shared" ref="BR562:BR565" si="6350">BQ562+29</f>
        <v>46142</v>
      </c>
      <c r="BS562" s="164">
        <f t="shared" ref="BS562:BS565" si="6351">IFERROR(IF(($R562-BR562)&gt;=0,0,IF(($S562-BQ562)&lt;0,0,IF(AND(($S562-BR562)&gt;0,(BQ562-$R562)&gt;0),$V562/365*(BR562-BQ562+1),IF(AND(($S562-BR562)&lt;=0,(BQ562-$R562)&gt;0),$V562/365*($S562-BQ562+1),$V562/365*(BR562-$R562+1))))),0)</f>
        <v>0</v>
      </c>
      <c r="BT562" s="160">
        <f t="shared" ref="BT562:BT565" si="6352">BR562+1</f>
        <v>46143</v>
      </c>
      <c r="BU562" s="160">
        <f t="shared" ref="BU562:BU565" si="6353">BT562+30</f>
        <v>46173</v>
      </c>
      <c r="BV562" s="164">
        <f t="shared" ref="BV562:BV565" si="6354">IFERROR(IF(($R562-BU562)&gt;=0,0,IF(($S562-BT562)&lt;0,0,IF(AND(($S562-BU562)&gt;0,(BT562-$R562)&gt;0),$V562/365*(BU562-BT562+1),IF(AND(($S562-BU562)&lt;=0,(BT562-$R562)&gt;0),$V562/365*($S562-BT562+1),$V562/365*(BU562-$R562+1))))),0)</f>
        <v>0</v>
      </c>
      <c r="BW562" s="160">
        <f t="shared" ref="BW562:BW565" si="6355">BU562+1</f>
        <v>46174</v>
      </c>
      <c r="BX562" s="160">
        <f t="shared" ref="BX562:BX565" si="6356">BW562+29</f>
        <v>46203</v>
      </c>
      <c r="BY562" s="164">
        <f t="shared" ref="BY562:BY565" si="6357">IFERROR(IF(($R562-BX562)&gt;=0,0,IF(($S562-BW562)&lt;0,0,IF(AND(($S562-BX562)&gt;0,(BW562-$R562)&gt;0),$V562/365*(BX562-BW562+1),IF(AND(($S562-BX562)&lt;=0,(BW562-$R562)&gt;0),$V562/365*($S562-BW562+1),$V562/365*(BX562-$R562+1))))),0)</f>
        <v>0</v>
      </c>
      <c r="BZ562" s="160">
        <f t="shared" ref="BZ562:BZ565" si="6358">BX562+1</f>
        <v>46204</v>
      </c>
      <c r="CA562" s="160">
        <f t="shared" ref="CA562:CA565" si="6359">BZ562+30</f>
        <v>46234</v>
      </c>
      <c r="CB562" s="164">
        <f t="shared" ref="CB562:CB565" si="6360">IFERROR(IF(($R562-CA562)&gt;=0,0,IF(($S562-BZ562)&lt;0,0,IF(AND(($S562-CA562)&gt;0,(BZ562-$R562)&gt;0),$V562/365*(CA562-BZ562+1),IF(AND(($S562-CA562)&lt;=0,(BZ562-$R562)&gt;0),$V562/365*($S562-BZ562+1),$V562/365*(CA562-$R562+1))))),0)</f>
        <v>0</v>
      </c>
      <c r="CC562" s="160">
        <f t="shared" ref="CC562:CC565" si="6361">CA562+1</f>
        <v>46235</v>
      </c>
      <c r="CD562" s="160">
        <f t="shared" ref="CD562:CD565" si="6362">CC562+30</f>
        <v>46265</v>
      </c>
      <c r="CE562" s="164">
        <f t="shared" ref="CE562:CE565" si="6363">IFERROR(IF(($R562-CD562)&gt;=0,0,IF(($S562-CC562)&lt;0,0,IF(AND(($S562-CD562)&gt;0,(CC562-$R562)&gt;0),$V562/365*(CD562-CC562+1),IF(AND(($S562-CD562)&lt;=0,(CC562-$R562)&gt;0),$V562/365*($S562-CC562+1),$V562/365*(CD562-$R562+1))))),0)</f>
        <v>0</v>
      </c>
      <c r="CF562" s="160">
        <f t="shared" ref="CF562:CF565" si="6364">CD562+1</f>
        <v>46266</v>
      </c>
      <c r="CG562" s="160">
        <f t="shared" ref="CG562:CG565" si="6365">CF562+29</f>
        <v>46295</v>
      </c>
      <c r="CH562" s="164">
        <f t="shared" ref="CH562:CH565" si="6366">IFERROR(IF(($R562-CG562)&gt;=0,0,IF(($S562-CF562)&lt;0,0,IF(AND(($S562-CG562)&gt;0,(CF562-$R562)&gt;0),$V562/365*(CG562-CF562+1),IF(AND(($S562-CG562)&lt;=0,(CF562-$R562)&gt;0),$V562/365*($S562-CF562+1),$V562/365*(CG562-$R562+1))))),0)</f>
        <v>0</v>
      </c>
      <c r="CI562" s="160">
        <f t="shared" ref="CI562:CI565" si="6367">CG562+1</f>
        <v>46296</v>
      </c>
      <c r="CJ562" s="160">
        <f t="shared" ref="CJ562:CJ565" si="6368">CI562+30</f>
        <v>46326</v>
      </c>
      <c r="CK562" s="164">
        <f t="shared" ref="CK562:CK565" si="6369">IFERROR(IF(($R562-CJ562)&gt;=0,0,IF(($S562-CI562)&lt;0,0,IF(AND(($S562-CJ562)&gt;0,(CI562-$R562)&gt;0),$V562/365*(CJ562-CI562+1),IF(AND(($S562-CJ562)&lt;=0,(CI562-$R562)&gt;0),$V562/365*($S562-CI562+1),$V562/365*(CJ562-$R562+1))))),0)</f>
        <v>0</v>
      </c>
      <c r="CL562" s="160">
        <f t="shared" ref="CL562:CL565" si="6370">CJ562+1</f>
        <v>46327</v>
      </c>
      <c r="CM562" s="160">
        <f t="shared" ref="CM562:CM565" si="6371">CL562+29</f>
        <v>46356</v>
      </c>
      <c r="CN562" s="164">
        <f t="shared" ref="CN562:CN565" si="6372">IFERROR(IF(($R562-CM562)&gt;=0,0,IF(($S562-CL562)&lt;0,0,IF(AND(($S562-CM562)&gt;0,(CL562-$R562)&gt;0),$V562/365*(CM562-CL562+1),IF(AND(($S562-CM562)&lt;=0,(CL562-$R562)&gt;0),$V562/365*($S562-CL562+1),$V562/365*(CM562-$R562+1))))),0)</f>
        <v>0</v>
      </c>
      <c r="CO562" s="160">
        <f t="shared" ref="CO562:CO565" si="6373">CM562+1</f>
        <v>46357</v>
      </c>
      <c r="CP562" s="160">
        <f t="shared" ref="CP562:CP565" si="6374">CO562+30</f>
        <v>46387</v>
      </c>
      <c r="CQ562" s="164">
        <f t="shared" ref="CQ562:CQ565" si="6375">IFERROR(IF(($R562-CP562)&gt;=0,0,IF(($S562-CO562)&lt;0,0,IF(AND(($S562-CP562)&gt;0,(CO562-$R562)&gt;0),$V562/365*(CP562-CO562+1),IF(AND(($S562-CP562)&lt;=0,(CO562-$R562)&gt;0),$V562/365*($S562-CO562+1),$V562/365*(CP562-$R562+1))))),0)</f>
        <v>0</v>
      </c>
    </row>
    <row r="563" s="86" customFormat="1" ht="24" customHeight="1" outlineLevel="2" spans="1:95">
      <c r="A563" s="125"/>
      <c r="B563" s="126"/>
      <c r="C563" s="127"/>
      <c r="D563" s="125"/>
      <c r="E563" s="126"/>
      <c r="F563" s="126"/>
      <c r="G563" s="126"/>
      <c r="H563" s="128"/>
      <c r="I563" s="128"/>
      <c r="J563" s="128">
        <f t="shared" si="6007"/>
        <v>0</v>
      </c>
      <c r="K563" s="128">
        <f t="shared" ref="K563:K565" si="6376">K562+1</f>
        <v>2</v>
      </c>
      <c r="L563" s="153"/>
      <c r="M563" s="154">
        <f>IFERROR(VLOOKUP($L563,'2-2 引出数据_合同数据仓库'!$B$2:$BP$10000,3,FALSE),0)</f>
        <v>0</v>
      </c>
      <c r="N563" s="128"/>
      <c r="O563" s="154">
        <f>IFERROR(VLOOKUP((LEFT(VLOOKUP($L563,'2-2 引出数据_合同数据仓库'!$B$2:$BP$10000,64,FALSE),15)&amp;(RIGHT(VLOOKUP($L563,'2-2 引出数据_合同数据仓库'!$B$2:$BP$10000,64,FALSE),4)+1)),'2-2 引出数据_合同数据仓库'!$B$2:$BP$10000,3,FALSE),0)</f>
        <v>0</v>
      </c>
      <c r="P563" s="128"/>
      <c r="Q563" s="128">
        <f>IFERROR(VLOOKUP($L563,'2-2 引出数据_合同数据仓库'!$B$2:$BP$10000,28,FALSE),0)</f>
        <v>0</v>
      </c>
      <c r="R563" s="128">
        <f>IFERROR(VLOOKUP($L563,'2-2 引出数据_合同数据仓库'!$B$2:$BP$10000,29,FALSE),0)</f>
        <v>0</v>
      </c>
      <c r="S563" s="128">
        <f>IFERROR(VLOOKUP($L563,'2-2 引出数据_合同数据仓库'!$B$2:$BP$10000,4,FALSE),0)</f>
        <v>0</v>
      </c>
      <c r="T563" s="128"/>
      <c r="U563" s="128">
        <f>IFERROR(VLOOKUP($L563,'2-2 引出数据_合同数据仓库'!$B$2:$BP$10000,15,FALSE),0)</f>
        <v>0</v>
      </c>
      <c r="V563" s="128">
        <f t="shared" si="6305"/>
        <v>0</v>
      </c>
      <c r="W563" s="128"/>
      <c r="X563" s="160">
        <v>45658</v>
      </c>
      <c r="Y563" s="160">
        <f t="shared" si="6306"/>
        <v>45688</v>
      </c>
      <c r="Z563" s="164">
        <f t="shared" si="6307"/>
        <v>0</v>
      </c>
      <c r="AA563" s="160">
        <f t="shared" si="6308"/>
        <v>45689</v>
      </c>
      <c r="AB563" s="160">
        <f t="shared" si="6309"/>
        <v>45716</v>
      </c>
      <c r="AC563" s="164">
        <f t="shared" si="6310"/>
        <v>0</v>
      </c>
      <c r="AD563" s="160">
        <f t="shared" si="6311"/>
        <v>45717</v>
      </c>
      <c r="AE563" s="160">
        <f t="shared" si="6312"/>
        <v>45747</v>
      </c>
      <c r="AF563" s="164">
        <f t="shared" si="6313"/>
        <v>0</v>
      </c>
      <c r="AG563" s="160">
        <f t="shared" si="6314"/>
        <v>45748</v>
      </c>
      <c r="AH563" s="160">
        <f t="shared" si="6315"/>
        <v>45777</v>
      </c>
      <c r="AI563" s="164">
        <f t="shared" si="6316"/>
        <v>0</v>
      </c>
      <c r="AJ563" s="160">
        <f t="shared" si="6317"/>
        <v>45778</v>
      </c>
      <c r="AK563" s="160">
        <f t="shared" si="6318"/>
        <v>45808</v>
      </c>
      <c r="AL563" s="164">
        <f t="shared" si="6319"/>
        <v>0</v>
      </c>
      <c r="AM563" s="160">
        <f t="shared" si="6320"/>
        <v>45809</v>
      </c>
      <c r="AN563" s="160">
        <f t="shared" si="6321"/>
        <v>45838</v>
      </c>
      <c r="AO563" s="164">
        <f t="shared" si="6322"/>
        <v>0</v>
      </c>
      <c r="AP563" s="160">
        <f t="shared" si="6323"/>
        <v>45839</v>
      </c>
      <c r="AQ563" s="160">
        <f t="shared" si="6324"/>
        <v>45869</v>
      </c>
      <c r="AR563" s="164">
        <f t="shared" si="6325"/>
        <v>0</v>
      </c>
      <c r="AS563" s="160">
        <f t="shared" si="6326"/>
        <v>45870</v>
      </c>
      <c r="AT563" s="160">
        <f t="shared" si="6327"/>
        <v>45900</v>
      </c>
      <c r="AU563" s="164">
        <f t="shared" si="6328"/>
        <v>0</v>
      </c>
      <c r="AV563" s="160">
        <f t="shared" si="6329"/>
        <v>45901</v>
      </c>
      <c r="AW563" s="160">
        <f t="shared" si="6330"/>
        <v>45930</v>
      </c>
      <c r="AX563" s="164">
        <f t="shared" si="6331"/>
        <v>0</v>
      </c>
      <c r="AY563" s="160">
        <f t="shared" si="6332"/>
        <v>45931</v>
      </c>
      <c r="AZ563" s="160">
        <f t="shared" si="6333"/>
        <v>45961</v>
      </c>
      <c r="BA563" s="164">
        <f t="shared" si="6334"/>
        <v>0</v>
      </c>
      <c r="BB563" s="160">
        <f t="shared" si="6335"/>
        <v>45962</v>
      </c>
      <c r="BC563" s="160">
        <f t="shared" si="6336"/>
        <v>45991</v>
      </c>
      <c r="BD563" s="164">
        <f t="shared" si="6337"/>
        <v>0</v>
      </c>
      <c r="BE563" s="160">
        <f t="shared" si="6338"/>
        <v>45992</v>
      </c>
      <c r="BF563" s="160">
        <f t="shared" si="6339"/>
        <v>46022</v>
      </c>
      <c r="BG563" s="164">
        <f t="shared" si="6340"/>
        <v>0</v>
      </c>
      <c r="BH563" s="160">
        <v>46023</v>
      </c>
      <c r="BI563" s="160">
        <f t="shared" si="6341"/>
        <v>46053</v>
      </c>
      <c r="BJ563" s="164">
        <f t="shared" si="6342"/>
        <v>0</v>
      </c>
      <c r="BK563" s="160">
        <f t="shared" si="6343"/>
        <v>46054</v>
      </c>
      <c r="BL563" s="160">
        <f t="shared" si="6344"/>
        <v>46081</v>
      </c>
      <c r="BM563" s="164">
        <f t="shared" si="6345"/>
        <v>0</v>
      </c>
      <c r="BN563" s="160">
        <f t="shared" si="6346"/>
        <v>46082</v>
      </c>
      <c r="BO563" s="160">
        <f t="shared" si="6347"/>
        <v>46112</v>
      </c>
      <c r="BP563" s="164">
        <f t="shared" si="6348"/>
        <v>0</v>
      </c>
      <c r="BQ563" s="160">
        <f t="shared" si="6349"/>
        <v>46113</v>
      </c>
      <c r="BR563" s="160">
        <f t="shared" si="6350"/>
        <v>46142</v>
      </c>
      <c r="BS563" s="164">
        <f t="shared" si="6351"/>
        <v>0</v>
      </c>
      <c r="BT563" s="160">
        <f t="shared" si="6352"/>
        <v>46143</v>
      </c>
      <c r="BU563" s="160">
        <f t="shared" si="6353"/>
        <v>46173</v>
      </c>
      <c r="BV563" s="164">
        <f t="shared" si="6354"/>
        <v>0</v>
      </c>
      <c r="BW563" s="160">
        <f t="shared" si="6355"/>
        <v>46174</v>
      </c>
      <c r="BX563" s="160">
        <f t="shared" si="6356"/>
        <v>46203</v>
      </c>
      <c r="BY563" s="164">
        <f t="shared" si="6357"/>
        <v>0</v>
      </c>
      <c r="BZ563" s="160">
        <f t="shared" si="6358"/>
        <v>46204</v>
      </c>
      <c r="CA563" s="160">
        <f t="shared" si="6359"/>
        <v>46234</v>
      </c>
      <c r="CB563" s="164">
        <f t="shared" si="6360"/>
        <v>0</v>
      </c>
      <c r="CC563" s="160">
        <f t="shared" si="6361"/>
        <v>46235</v>
      </c>
      <c r="CD563" s="160">
        <f t="shared" si="6362"/>
        <v>46265</v>
      </c>
      <c r="CE563" s="164">
        <f t="shared" si="6363"/>
        <v>0</v>
      </c>
      <c r="CF563" s="160">
        <f t="shared" si="6364"/>
        <v>46266</v>
      </c>
      <c r="CG563" s="160">
        <f t="shared" si="6365"/>
        <v>46295</v>
      </c>
      <c r="CH563" s="164">
        <f t="shared" si="6366"/>
        <v>0</v>
      </c>
      <c r="CI563" s="160">
        <f t="shared" si="6367"/>
        <v>46296</v>
      </c>
      <c r="CJ563" s="160">
        <f t="shared" si="6368"/>
        <v>46326</v>
      </c>
      <c r="CK563" s="164">
        <f t="shared" si="6369"/>
        <v>0</v>
      </c>
      <c r="CL563" s="160">
        <f t="shared" si="6370"/>
        <v>46327</v>
      </c>
      <c r="CM563" s="160">
        <f t="shared" si="6371"/>
        <v>46356</v>
      </c>
      <c r="CN563" s="164">
        <f t="shared" si="6372"/>
        <v>0</v>
      </c>
      <c r="CO563" s="160">
        <f t="shared" si="6373"/>
        <v>46357</v>
      </c>
      <c r="CP563" s="160">
        <f t="shared" si="6374"/>
        <v>46387</v>
      </c>
      <c r="CQ563" s="164">
        <f t="shared" si="6375"/>
        <v>0</v>
      </c>
    </row>
    <row r="564" s="86" customFormat="1" ht="24" customHeight="1" outlineLevel="2" spans="1:95">
      <c r="A564" s="125"/>
      <c r="B564" s="126"/>
      <c r="C564" s="127"/>
      <c r="D564" s="125"/>
      <c r="E564" s="126"/>
      <c r="F564" s="126"/>
      <c r="G564" s="126"/>
      <c r="H564" s="128"/>
      <c r="I564" s="128"/>
      <c r="J564" s="128">
        <f t="shared" si="6007"/>
        <v>0</v>
      </c>
      <c r="K564" s="128">
        <f t="shared" si="6376"/>
        <v>3</v>
      </c>
      <c r="L564" s="153"/>
      <c r="M564" s="154">
        <f>IFERROR(VLOOKUP($L564,'2-2 引出数据_合同数据仓库'!$B$2:$BP$10000,3,FALSE),0)</f>
        <v>0</v>
      </c>
      <c r="N564" s="128"/>
      <c r="O564" s="154">
        <f>IFERROR(VLOOKUP((LEFT(VLOOKUP($L564,'2-2 引出数据_合同数据仓库'!$B$2:$BP$10000,64,FALSE),15)&amp;(RIGHT(VLOOKUP($L564,'2-2 引出数据_合同数据仓库'!$B$2:$BP$10000,64,FALSE),4)+1)),'2-2 引出数据_合同数据仓库'!$B$2:$BP$10000,3,FALSE),0)</f>
        <v>0</v>
      </c>
      <c r="P564" s="128"/>
      <c r="Q564" s="128">
        <f>IFERROR(VLOOKUP($L564,'2-2 引出数据_合同数据仓库'!$B$2:$BP$10000,28,FALSE),0)</f>
        <v>0</v>
      </c>
      <c r="R564" s="128">
        <f>IFERROR(VLOOKUP($L564,'2-2 引出数据_合同数据仓库'!$B$2:$BP$10000,29,FALSE),0)</f>
        <v>0</v>
      </c>
      <c r="S564" s="128">
        <f>IFERROR(VLOOKUP($L564,'2-2 引出数据_合同数据仓库'!$B$2:$BP$10000,4,FALSE),0)</f>
        <v>0</v>
      </c>
      <c r="T564" s="128"/>
      <c r="U564" s="128">
        <f>IFERROR(VLOOKUP($L564,'2-2 引出数据_合同数据仓库'!$B$2:$BP$10000,15,FALSE),0)</f>
        <v>0</v>
      </c>
      <c r="V564" s="128">
        <f t="shared" si="6305"/>
        <v>0</v>
      </c>
      <c r="W564" s="128"/>
      <c r="X564" s="160">
        <v>45658</v>
      </c>
      <c r="Y564" s="160">
        <f t="shared" si="6306"/>
        <v>45688</v>
      </c>
      <c r="Z564" s="164">
        <f t="shared" si="6307"/>
        <v>0</v>
      </c>
      <c r="AA564" s="160">
        <f t="shared" si="6308"/>
        <v>45689</v>
      </c>
      <c r="AB564" s="160">
        <f t="shared" si="6309"/>
        <v>45716</v>
      </c>
      <c r="AC564" s="164">
        <f t="shared" si="6310"/>
        <v>0</v>
      </c>
      <c r="AD564" s="160">
        <f t="shared" si="6311"/>
        <v>45717</v>
      </c>
      <c r="AE564" s="160">
        <f t="shared" si="6312"/>
        <v>45747</v>
      </c>
      <c r="AF564" s="164">
        <f t="shared" si="6313"/>
        <v>0</v>
      </c>
      <c r="AG564" s="160">
        <f t="shared" si="6314"/>
        <v>45748</v>
      </c>
      <c r="AH564" s="160">
        <f t="shared" si="6315"/>
        <v>45777</v>
      </c>
      <c r="AI564" s="164">
        <f t="shared" si="6316"/>
        <v>0</v>
      </c>
      <c r="AJ564" s="160">
        <f t="shared" si="6317"/>
        <v>45778</v>
      </c>
      <c r="AK564" s="160">
        <f t="shared" si="6318"/>
        <v>45808</v>
      </c>
      <c r="AL564" s="164">
        <f t="shared" si="6319"/>
        <v>0</v>
      </c>
      <c r="AM564" s="160">
        <f t="shared" si="6320"/>
        <v>45809</v>
      </c>
      <c r="AN564" s="160">
        <f t="shared" si="6321"/>
        <v>45838</v>
      </c>
      <c r="AO564" s="164">
        <f t="shared" si="6322"/>
        <v>0</v>
      </c>
      <c r="AP564" s="160">
        <f t="shared" si="6323"/>
        <v>45839</v>
      </c>
      <c r="AQ564" s="160">
        <f t="shared" si="6324"/>
        <v>45869</v>
      </c>
      <c r="AR564" s="164">
        <f t="shared" si="6325"/>
        <v>0</v>
      </c>
      <c r="AS564" s="160">
        <f t="shared" si="6326"/>
        <v>45870</v>
      </c>
      <c r="AT564" s="160">
        <f t="shared" si="6327"/>
        <v>45900</v>
      </c>
      <c r="AU564" s="164">
        <f t="shared" si="6328"/>
        <v>0</v>
      </c>
      <c r="AV564" s="160">
        <f t="shared" si="6329"/>
        <v>45901</v>
      </c>
      <c r="AW564" s="160">
        <f t="shared" si="6330"/>
        <v>45930</v>
      </c>
      <c r="AX564" s="164">
        <f t="shared" si="6331"/>
        <v>0</v>
      </c>
      <c r="AY564" s="160">
        <f t="shared" si="6332"/>
        <v>45931</v>
      </c>
      <c r="AZ564" s="160">
        <f t="shared" si="6333"/>
        <v>45961</v>
      </c>
      <c r="BA564" s="164">
        <f t="shared" si="6334"/>
        <v>0</v>
      </c>
      <c r="BB564" s="160">
        <f t="shared" si="6335"/>
        <v>45962</v>
      </c>
      <c r="BC564" s="160">
        <f t="shared" si="6336"/>
        <v>45991</v>
      </c>
      <c r="BD564" s="164">
        <f t="shared" si="6337"/>
        <v>0</v>
      </c>
      <c r="BE564" s="160">
        <f t="shared" si="6338"/>
        <v>45992</v>
      </c>
      <c r="BF564" s="160">
        <f t="shared" si="6339"/>
        <v>46022</v>
      </c>
      <c r="BG564" s="164">
        <f t="shared" si="6340"/>
        <v>0</v>
      </c>
      <c r="BH564" s="160">
        <v>46023</v>
      </c>
      <c r="BI564" s="160">
        <f t="shared" si="6341"/>
        <v>46053</v>
      </c>
      <c r="BJ564" s="164">
        <f t="shared" si="6342"/>
        <v>0</v>
      </c>
      <c r="BK564" s="160">
        <f t="shared" si="6343"/>
        <v>46054</v>
      </c>
      <c r="BL564" s="160">
        <f t="shared" si="6344"/>
        <v>46081</v>
      </c>
      <c r="BM564" s="164">
        <f t="shared" si="6345"/>
        <v>0</v>
      </c>
      <c r="BN564" s="160">
        <f t="shared" si="6346"/>
        <v>46082</v>
      </c>
      <c r="BO564" s="160">
        <f t="shared" si="6347"/>
        <v>46112</v>
      </c>
      <c r="BP564" s="164">
        <f t="shared" si="6348"/>
        <v>0</v>
      </c>
      <c r="BQ564" s="160">
        <f t="shared" si="6349"/>
        <v>46113</v>
      </c>
      <c r="BR564" s="160">
        <f t="shared" si="6350"/>
        <v>46142</v>
      </c>
      <c r="BS564" s="164">
        <f t="shared" si="6351"/>
        <v>0</v>
      </c>
      <c r="BT564" s="160">
        <f t="shared" si="6352"/>
        <v>46143</v>
      </c>
      <c r="BU564" s="160">
        <f t="shared" si="6353"/>
        <v>46173</v>
      </c>
      <c r="BV564" s="164">
        <f t="shared" si="6354"/>
        <v>0</v>
      </c>
      <c r="BW564" s="160">
        <f t="shared" si="6355"/>
        <v>46174</v>
      </c>
      <c r="BX564" s="160">
        <f t="shared" si="6356"/>
        <v>46203</v>
      </c>
      <c r="BY564" s="164">
        <f t="shared" si="6357"/>
        <v>0</v>
      </c>
      <c r="BZ564" s="160">
        <f t="shared" si="6358"/>
        <v>46204</v>
      </c>
      <c r="CA564" s="160">
        <f t="shared" si="6359"/>
        <v>46234</v>
      </c>
      <c r="CB564" s="164">
        <f t="shared" si="6360"/>
        <v>0</v>
      </c>
      <c r="CC564" s="160">
        <f t="shared" si="6361"/>
        <v>46235</v>
      </c>
      <c r="CD564" s="160">
        <f t="shared" si="6362"/>
        <v>46265</v>
      </c>
      <c r="CE564" s="164">
        <f t="shared" si="6363"/>
        <v>0</v>
      </c>
      <c r="CF564" s="160">
        <f t="shared" si="6364"/>
        <v>46266</v>
      </c>
      <c r="CG564" s="160">
        <f t="shared" si="6365"/>
        <v>46295</v>
      </c>
      <c r="CH564" s="164">
        <f t="shared" si="6366"/>
        <v>0</v>
      </c>
      <c r="CI564" s="160">
        <f t="shared" si="6367"/>
        <v>46296</v>
      </c>
      <c r="CJ564" s="160">
        <f t="shared" si="6368"/>
        <v>46326</v>
      </c>
      <c r="CK564" s="164">
        <f t="shared" si="6369"/>
        <v>0</v>
      </c>
      <c r="CL564" s="160">
        <f t="shared" si="6370"/>
        <v>46327</v>
      </c>
      <c r="CM564" s="160">
        <f t="shared" si="6371"/>
        <v>46356</v>
      </c>
      <c r="CN564" s="164">
        <f t="shared" si="6372"/>
        <v>0</v>
      </c>
      <c r="CO564" s="160">
        <f t="shared" si="6373"/>
        <v>46357</v>
      </c>
      <c r="CP564" s="160">
        <f t="shared" si="6374"/>
        <v>46387</v>
      </c>
      <c r="CQ564" s="164">
        <f t="shared" si="6375"/>
        <v>0</v>
      </c>
    </row>
    <row r="565" s="86" customFormat="1" ht="24" customHeight="1" outlineLevel="2" spans="1:95">
      <c r="A565" s="125"/>
      <c r="B565" s="126"/>
      <c r="C565" s="127"/>
      <c r="D565" s="125"/>
      <c r="E565" s="126"/>
      <c r="F565" s="126"/>
      <c r="G565" s="126"/>
      <c r="H565" s="128"/>
      <c r="I565" s="128"/>
      <c r="J565" s="128">
        <f t="shared" si="6007"/>
        <v>0</v>
      </c>
      <c r="K565" s="128">
        <f t="shared" si="6376"/>
        <v>4</v>
      </c>
      <c r="L565" s="153"/>
      <c r="M565" s="154">
        <f>IFERROR(VLOOKUP($L565,'2-2 引出数据_合同数据仓库'!$B$2:$BP$10000,3,FALSE),0)</f>
        <v>0</v>
      </c>
      <c r="N565" s="128"/>
      <c r="O565" s="154">
        <f>IFERROR(VLOOKUP((LEFT(VLOOKUP($L565,'2-2 引出数据_合同数据仓库'!$B$2:$BP$10000,64,FALSE),15)&amp;(RIGHT(VLOOKUP($L565,'2-2 引出数据_合同数据仓库'!$B$2:$BP$10000,64,FALSE),4)+1)),'2-2 引出数据_合同数据仓库'!$B$2:$BP$10000,3,FALSE),0)</f>
        <v>0</v>
      </c>
      <c r="P565" s="128"/>
      <c r="Q565" s="128">
        <f>IFERROR(VLOOKUP($L565,'2-2 引出数据_合同数据仓库'!$B$2:$BP$10000,28,FALSE),0)</f>
        <v>0</v>
      </c>
      <c r="R565" s="128">
        <f>IFERROR(VLOOKUP($L565,'2-2 引出数据_合同数据仓库'!$B$2:$BP$10000,29,FALSE),0)</f>
        <v>0</v>
      </c>
      <c r="S565" s="128">
        <f>IFERROR(VLOOKUP($L565,'2-2 引出数据_合同数据仓库'!$B$2:$BP$10000,4,FALSE),0)</f>
        <v>0</v>
      </c>
      <c r="T565" s="128"/>
      <c r="U565" s="128">
        <f>IFERROR(VLOOKUP($L565,'2-2 引出数据_合同数据仓库'!$B$2:$BP$10000,15,FALSE),0)</f>
        <v>0</v>
      </c>
      <c r="V565" s="128">
        <f t="shared" si="6305"/>
        <v>0</v>
      </c>
      <c r="W565" s="128"/>
      <c r="X565" s="160">
        <v>45658</v>
      </c>
      <c r="Y565" s="160">
        <f t="shared" si="6306"/>
        <v>45688</v>
      </c>
      <c r="Z565" s="164">
        <f t="shared" si="6307"/>
        <v>0</v>
      </c>
      <c r="AA565" s="160">
        <f t="shared" si="6308"/>
        <v>45689</v>
      </c>
      <c r="AB565" s="160">
        <f t="shared" si="6309"/>
        <v>45716</v>
      </c>
      <c r="AC565" s="164">
        <f t="shared" si="6310"/>
        <v>0</v>
      </c>
      <c r="AD565" s="160">
        <f t="shared" si="6311"/>
        <v>45717</v>
      </c>
      <c r="AE565" s="160">
        <f t="shared" si="6312"/>
        <v>45747</v>
      </c>
      <c r="AF565" s="164">
        <f t="shared" si="6313"/>
        <v>0</v>
      </c>
      <c r="AG565" s="160">
        <f t="shared" si="6314"/>
        <v>45748</v>
      </c>
      <c r="AH565" s="160">
        <f t="shared" si="6315"/>
        <v>45777</v>
      </c>
      <c r="AI565" s="164">
        <f t="shared" si="6316"/>
        <v>0</v>
      </c>
      <c r="AJ565" s="160">
        <f t="shared" si="6317"/>
        <v>45778</v>
      </c>
      <c r="AK565" s="160">
        <f t="shared" si="6318"/>
        <v>45808</v>
      </c>
      <c r="AL565" s="164">
        <f t="shared" si="6319"/>
        <v>0</v>
      </c>
      <c r="AM565" s="160">
        <f t="shared" si="6320"/>
        <v>45809</v>
      </c>
      <c r="AN565" s="160">
        <f t="shared" si="6321"/>
        <v>45838</v>
      </c>
      <c r="AO565" s="164">
        <f t="shared" si="6322"/>
        <v>0</v>
      </c>
      <c r="AP565" s="160">
        <f t="shared" si="6323"/>
        <v>45839</v>
      </c>
      <c r="AQ565" s="160">
        <f t="shared" si="6324"/>
        <v>45869</v>
      </c>
      <c r="AR565" s="164">
        <f t="shared" si="6325"/>
        <v>0</v>
      </c>
      <c r="AS565" s="160">
        <f t="shared" si="6326"/>
        <v>45870</v>
      </c>
      <c r="AT565" s="160">
        <f t="shared" si="6327"/>
        <v>45900</v>
      </c>
      <c r="AU565" s="164">
        <f t="shared" si="6328"/>
        <v>0</v>
      </c>
      <c r="AV565" s="160">
        <f t="shared" si="6329"/>
        <v>45901</v>
      </c>
      <c r="AW565" s="160">
        <f t="shared" si="6330"/>
        <v>45930</v>
      </c>
      <c r="AX565" s="164">
        <f t="shared" si="6331"/>
        <v>0</v>
      </c>
      <c r="AY565" s="160">
        <f t="shared" si="6332"/>
        <v>45931</v>
      </c>
      <c r="AZ565" s="160">
        <f t="shared" si="6333"/>
        <v>45961</v>
      </c>
      <c r="BA565" s="164">
        <f t="shared" si="6334"/>
        <v>0</v>
      </c>
      <c r="BB565" s="160">
        <f t="shared" si="6335"/>
        <v>45962</v>
      </c>
      <c r="BC565" s="160">
        <f t="shared" si="6336"/>
        <v>45991</v>
      </c>
      <c r="BD565" s="164">
        <f t="shared" si="6337"/>
        <v>0</v>
      </c>
      <c r="BE565" s="160">
        <f t="shared" si="6338"/>
        <v>45992</v>
      </c>
      <c r="BF565" s="160">
        <f t="shared" si="6339"/>
        <v>46022</v>
      </c>
      <c r="BG565" s="164">
        <f t="shared" si="6340"/>
        <v>0</v>
      </c>
      <c r="BH565" s="160">
        <v>46023</v>
      </c>
      <c r="BI565" s="160">
        <f t="shared" si="6341"/>
        <v>46053</v>
      </c>
      <c r="BJ565" s="164">
        <f t="shared" si="6342"/>
        <v>0</v>
      </c>
      <c r="BK565" s="160">
        <f t="shared" si="6343"/>
        <v>46054</v>
      </c>
      <c r="BL565" s="160">
        <f t="shared" si="6344"/>
        <v>46081</v>
      </c>
      <c r="BM565" s="164">
        <f t="shared" si="6345"/>
        <v>0</v>
      </c>
      <c r="BN565" s="160">
        <f t="shared" si="6346"/>
        <v>46082</v>
      </c>
      <c r="BO565" s="160">
        <f t="shared" si="6347"/>
        <v>46112</v>
      </c>
      <c r="BP565" s="164">
        <f t="shared" si="6348"/>
        <v>0</v>
      </c>
      <c r="BQ565" s="160">
        <f t="shared" si="6349"/>
        <v>46113</v>
      </c>
      <c r="BR565" s="160">
        <f t="shared" si="6350"/>
        <v>46142</v>
      </c>
      <c r="BS565" s="164">
        <f t="shared" si="6351"/>
        <v>0</v>
      </c>
      <c r="BT565" s="160">
        <f t="shared" si="6352"/>
        <v>46143</v>
      </c>
      <c r="BU565" s="160">
        <f t="shared" si="6353"/>
        <v>46173</v>
      </c>
      <c r="BV565" s="164">
        <f t="shared" si="6354"/>
        <v>0</v>
      </c>
      <c r="BW565" s="160">
        <f t="shared" si="6355"/>
        <v>46174</v>
      </c>
      <c r="BX565" s="160">
        <f t="shared" si="6356"/>
        <v>46203</v>
      </c>
      <c r="BY565" s="164">
        <f t="shared" si="6357"/>
        <v>0</v>
      </c>
      <c r="BZ565" s="160">
        <f t="shared" si="6358"/>
        <v>46204</v>
      </c>
      <c r="CA565" s="160">
        <f t="shared" si="6359"/>
        <v>46234</v>
      </c>
      <c r="CB565" s="164">
        <f t="shared" si="6360"/>
        <v>0</v>
      </c>
      <c r="CC565" s="160">
        <f t="shared" si="6361"/>
        <v>46235</v>
      </c>
      <c r="CD565" s="160">
        <f t="shared" si="6362"/>
        <v>46265</v>
      </c>
      <c r="CE565" s="164">
        <f t="shared" si="6363"/>
        <v>0</v>
      </c>
      <c r="CF565" s="160">
        <f t="shared" si="6364"/>
        <v>46266</v>
      </c>
      <c r="CG565" s="160">
        <f t="shared" si="6365"/>
        <v>46295</v>
      </c>
      <c r="CH565" s="164">
        <f t="shared" si="6366"/>
        <v>0</v>
      </c>
      <c r="CI565" s="160">
        <f t="shared" si="6367"/>
        <v>46296</v>
      </c>
      <c r="CJ565" s="160">
        <f t="shared" si="6368"/>
        <v>46326</v>
      </c>
      <c r="CK565" s="164">
        <f t="shared" si="6369"/>
        <v>0</v>
      </c>
      <c r="CL565" s="160">
        <f t="shared" si="6370"/>
        <v>46327</v>
      </c>
      <c r="CM565" s="160">
        <f t="shared" si="6371"/>
        <v>46356</v>
      </c>
      <c r="CN565" s="164">
        <f t="shared" si="6372"/>
        <v>0</v>
      </c>
      <c r="CO565" s="160">
        <f t="shared" si="6373"/>
        <v>46357</v>
      </c>
      <c r="CP565" s="160">
        <f t="shared" si="6374"/>
        <v>46387</v>
      </c>
      <c r="CQ565" s="164">
        <f t="shared" si="6375"/>
        <v>0</v>
      </c>
    </row>
    <row r="566" s="86" customFormat="1" ht="24" customHeight="1" outlineLevel="4" spans="1:95">
      <c r="A566" s="129" t="s">
        <v>2806</v>
      </c>
      <c r="B566" s="130"/>
      <c r="C566" s="130"/>
      <c r="D566" s="130"/>
      <c r="E566" s="130"/>
      <c r="F566" s="130"/>
      <c r="G566" s="131"/>
      <c r="H566" s="132"/>
      <c r="I566" s="132"/>
      <c r="J566" s="132"/>
      <c r="K566" s="132"/>
      <c r="L566" s="155"/>
      <c r="M566" s="155"/>
      <c r="N566" s="155"/>
      <c r="O566" s="155"/>
      <c r="P566" s="132"/>
      <c r="Q566" s="132"/>
      <c r="R566" s="132"/>
      <c r="S566" s="132"/>
      <c r="T566" s="132"/>
      <c r="U566" s="132"/>
      <c r="V566" s="132"/>
      <c r="W566" s="132"/>
      <c r="X566" s="132"/>
      <c r="Y566" s="132"/>
      <c r="Z566" s="132"/>
      <c r="AA566" s="132"/>
      <c r="AB566" s="132"/>
      <c r="AC566" s="132"/>
      <c r="AD566" s="132"/>
      <c r="AE566" s="132"/>
      <c r="AF566" s="132"/>
      <c r="AG566" s="132"/>
      <c r="AH566" s="132"/>
      <c r="AI566" s="132"/>
      <c r="AJ566" s="132"/>
      <c r="AK566" s="132"/>
      <c r="AL566" s="132"/>
      <c r="AM566" s="132"/>
      <c r="AN566" s="132"/>
      <c r="AO566" s="132"/>
      <c r="AP566" s="132"/>
      <c r="AQ566" s="132"/>
      <c r="AR566" s="132"/>
      <c r="AS566" s="132"/>
      <c r="AT566" s="132"/>
      <c r="AU566" s="132"/>
      <c r="AV566" s="132"/>
      <c r="AW566" s="132"/>
      <c r="AX566" s="132"/>
      <c r="AY566" s="132"/>
      <c r="AZ566" s="132"/>
      <c r="BA566" s="132"/>
      <c r="BB566" s="132"/>
      <c r="BC566" s="132"/>
      <c r="BD566" s="132"/>
      <c r="BE566" s="132"/>
      <c r="BF566" s="132"/>
      <c r="BG566" s="132"/>
      <c r="BH566" s="132"/>
      <c r="BI566" s="132"/>
      <c r="BJ566" s="132"/>
      <c r="BK566" s="132"/>
      <c r="BL566" s="132"/>
      <c r="BM566" s="132"/>
      <c r="BN566" s="132"/>
      <c r="BO566" s="132"/>
      <c r="BP566" s="132"/>
      <c r="BQ566" s="132"/>
      <c r="BR566" s="132"/>
      <c r="BS566" s="132"/>
      <c r="BT566" s="132"/>
      <c r="BU566" s="132"/>
      <c r="BV566" s="132"/>
      <c r="BW566" s="132"/>
      <c r="BX566" s="132"/>
      <c r="BY566" s="132"/>
      <c r="BZ566" s="132"/>
      <c r="CA566" s="132"/>
      <c r="CB566" s="132"/>
      <c r="CC566" s="132"/>
      <c r="CD566" s="132"/>
      <c r="CE566" s="132"/>
      <c r="CF566" s="132"/>
      <c r="CG566" s="132"/>
      <c r="CH566" s="132"/>
      <c r="CI566" s="132"/>
      <c r="CJ566" s="132"/>
      <c r="CK566" s="132"/>
      <c r="CL566" s="132"/>
      <c r="CM566" s="132"/>
      <c r="CN566" s="132"/>
      <c r="CO566" s="132"/>
      <c r="CP566" s="132"/>
      <c r="CQ566" s="132"/>
    </row>
    <row r="567" ht="24" customHeight="1" outlineLevel="1" spans="1:95">
      <c r="A567" s="29"/>
      <c r="B567" s="115" t="s">
        <v>784</v>
      </c>
      <c r="C567" s="116" t="s">
        <v>2234</v>
      </c>
      <c r="D567" s="29" t="s">
        <v>2235</v>
      </c>
      <c r="E567" s="115"/>
      <c r="F567" s="115"/>
      <c r="G567" s="115"/>
      <c r="H567" s="117">
        <f>X567+AA567+AD567+AG567+AJ567+AM567+AP567+AS567+AV567+AY567+BB567+BE567</f>
        <v>0</v>
      </c>
      <c r="I567" s="117">
        <f>Y567+AB567+AE567+AH567+AK567+AN567+AQ567+AT567+AW567+AZ567+BC567+BF567</f>
        <v>0</v>
      </c>
      <c r="J567" s="117">
        <f t="shared" si="6007"/>
        <v>0</v>
      </c>
      <c r="K567" s="117"/>
      <c r="L567" s="150"/>
      <c r="M567" s="150"/>
      <c r="N567" s="150"/>
      <c r="O567" s="150"/>
      <c r="P567" s="117"/>
      <c r="Q567" s="117"/>
      <c r="R567" s="117"/>
      <c r="S567" s="117"/>
      <c r="T567" s="117"/>
      <c r="U567" s="117"/>
      <c r="V567" s="117"/>
      <c r="W567" s="117"/>
      <c r="X567" s="117">
        <f>VLOOKUP($C567,'1 预算编制表单'!$C:$BJ,27,FALSE)</f>
        <v>0</v>
      </c>
      <c r="Y567" s="117">
        <f>X567-Z567</f>
        <v>0</v>
      </c>
      <c r="Z567" s="117">
        <f>SUM(Z568:Z572)</f>
        <v>0</v>
      </c>
      <c r="AA567" s="117">
        <f>VLOOKUP($C567,'1 预算编制表单'!$C:$BJ,30,FALSE)</f>
        <v>0</v>
      </c>
      <c r="AB567" s="117">
        <f>AA567-AC567</f>
        <v>0</v>
      </c>
      <c r="AC567" s="117">
        <f>SUM(AC568:AC572)</f>
        <v>0</v>
      </c>
      <c r="AD567" s="117">
        <f>VLOOKUP($C567,'1 预算编制表单'!$C:$BJ,33,FALSE)</f>
        <v>0</v>
      </c>
      <c r="AE567" s="117">
        <f>AD567-AF567</f>
        <v>0</v>
      </c>
      <c r="AF567" s="117">
        <f>SUM(AF568:AF572)</f>
        <v>0</v>
      </c>
      <c r="AG567" s="117">
        <f>VLOOKUP($C567,'1 预算编制表单'!$C:$BJ,36,FALSE)</f>
        <v>0</v>
      </c>
      <c r="AH567" s="117">
        <f>AG567-AI567</f>
        <v>0</v>
      </c>
      <c r="AI567" s="117">
        <f>SUM(AI568:AI572)</f>
        <v>0</v>
      </c>
      <c r="AJ567" s="117">
        <f>VLOOKUP($C567,'1 预算编制表单'!$C:$BJ,39,FALSE)</f>
        <v>0</v>
      </c>
      <c r="AK567" s="117">
        <f>AJ567-AL567</f>
        <v>0</v>
      </c>
      <c r="AL567" s="117">
        <f>SUM(AL568:AL572)</f>
        <v>0</v>
      </c>
      <c r="AM567" s="117">
        <f>VLOOKUP($C567,'1 预算编制表单'!$C:$BJ,42,FALSE)</f>
        <v>0</v>
      </c>
      <c r="AN567" s="117">
        <f>AM567-AO567</f>
        <v>0</v>
      </c>
      <c r="AO567" s="117">
        <f>SUM(AO568:AO572)</f>
        <v>0</v>
      </c>
      <c r="AP567" s="117">
        <f>VLOOKUP($C567,'1 预算编制表单'!$C:$BJ,45,FALSE)</f>
        <v>0</v>
      </c>
      <c r="AQ567" s="117">
        <f>AP567-AR567</f>
        <v>0</v>
      </c>
      <c r="AR567" s="117">
        <f>SUM(AR568:AR572)</f>
        <v>0</v>
      </c>
      <c r="AS567" s="117">
        <f>VLOOKUP($C567,'1 预算编制表单'!$C:$BJ,48,FALSE)</f>
        <v>0</v>
      </c>
      <c r="AT567" s="117">
        <f>AS567-AU567</f>
        <v>0</v>
      </c>
      <c r="AU567" s="117">
        <f>SUM(AU568:AU572)</f>
        <v>0</v>
      </c>
      <c r="AV567" s="117">
        <f>VLOOKUP($C567,'1 预算编制表单'!$C:$BJ,51,FALSE)</f>
        <v>0</v>
      </c>
      <c r="AW567" s="117">
        <f>AV567-AX567</f>
        <v>0</v>
      </c>
      <c r="AX567" s="117">
        <f>SUM(AX568:AX572)</f>
        <v>0</v>
      </c>
      <c r="AY567" s="117">
        <f>VLOOKUP($C567,'1 预算编制表单'!$C:$BJ,54,FALSE)</f>
        <v>0</v>
      </c>
      <c r="AZ567" s="117">
        <f>AY567-BA567</f>
        <v>0</v>
      </c>
      <c r="BA567" s="117">
        <f>SUM(BA568:BA572)</f>
        <v>0</v>
      </c>
      <c r="BB567" s="117">
        <f>VLOOKUP($C567,'1 预算编制表单'!$C:$BJ,57,FALSE)</f>
        <v>0</v>
      </c>
      <c r="BC567" s="117">
        <f>BB567-BD567</f>
        <v>0</v>
      </c>
      <c r="BD567" s="117">
        <f>SUM(BD568:BD572)</f>
        <v>0</v>
      </c>
      <c r="BE567" s="117">
        <f>VLOOKUP($C567,'1 预算编制表单'!$C:$BJ,60,FALSE)</f>
        <v>0</v>
      </c>
      <c r="BF567" s="117">
        <f>BE567-BG567</f>
        <v>0</v>
      </c>
      <c r="BG567" s="117">
        <f>SUM(BG568:BG572)</f>
        <v>0</v>
      </c>
      <c r="BH567" s="117">
        <f>VLOOKUP($C567,'1 预算编制表单'!$C:$BJ,27,FALSE)</f>
        <v>0</v>
      </c>
      <c r="BI567" s="117">
        <f>BH567-BJ567</f>
        <v>0</v>
      </c>
      <c r="BJ567" s="117">
        <f>SUM(BJ568:BJ572)</f>
        <v>0</v>
      </c>
      <c r="BK567" s="117">
        <f>VLOOKUP($C567,'1 预算编制表单'!$C:$BJ,30,FALSE)</f>
        <v>0</v>
      </c>
      <c r="BL567" s="117">
        <f>BK567-BM567</f>
        <v>0</v>
      </c>
      <c r="BM567" s="117">
        <f>SUM(BM568:BM572)</f>
        <v>0</v>
      </c>
      <c r="BN567" s="117">
        <f>VLOOKUP($C567,'1 预算编制表单'!$C:$BJ,33,FALSE)</f>
        <v>0</v>
      </c>
      <c r="BO567" s="117">
        <f>BN567-BP567</f>
        <v>0</v>
      </c>
      <c r="BP567" s="117">
        <f>SUM(BP568:BP572)</f>
        <v>0</v>
      </c>
      <c r="BQ567" s="117">
        <f>VLOOKUP($C567,'1 预算编制表单'!$C:$BJ,36,FALSE)</f>
        <v>0</v>
      </c>
      <c r="BR567" s="117">
        <f>BQ567-BS567</f>
        <v>0</v>
      </c>
      <c r="BS567" s="117">
        <f>SUM(BS568:BS572)</f>
        <v>0</v>
      </c>
      <c r="BT567" s="117">
        <f>VLOOKUP($C567,'1 预算编制表单'!$C:$BJ,39,FALSE)</f>
        <v>0</v>
      </c>
      <c r="BU567" s="117">
        <f>BT567-BV567</f>
        <v>0</v>
      </c>
      <c r="BV567" s="117">
        <f>SUM(BV568:BV572)</f>
        <v>0</v>
      </c>
      <c r="BW567" s="117">
        <f>VLOOKUP($C567,'1 预算编制表单'!$C:$BJ,42,FALSE)</f>
        <v>0</v>
      </c>
      <c r="BX567" s="117">
        <f>BW567-BY567</f>
        <v>0</v>
      </c>
      <c r="BY567" s="117">
        <f>SUM(BY568:BY572)</f>
        <v>0</v>
      </c>
      <c r="BZ567" s="117">
        <f>VLOOKUP($C567,'1 预算编制表单'!$C:$BJ,45,FALSE)</f>
        <v>0</v>
      </c>
      <c r="CA567" s="117">
        <f>BZ567-CB567</f>
        <v>0</v>
      </c>
      <c r="CB567" s="117">
        <f>SUM(CB568:CB572)</f>
        <v>0</v>
      </c>
      <c r="CC567" s="117">
        <f>VLOOKUP($C567,'1 预算编制表单'!$C:$BJ,48,FALSE)</f>
        <v>0</v>
      </c>
      <c r="CD567" s="117">
        <f>CC567-CE567</f>
        <v>0</v>
      </c>
      <c r="CE567" s="117">
        <f>SUM(CE568:CE572)</f>
        <v>0</v>
      </c>
      <c r="CF567" s="117">
        <f>VLOOKUP($C567,'1 预算编制表单'!$C:$BJ,51,FALSE)</f>
        <v>0</v>
      </c>
      <c r="CG567" s="117">
        <f>CF567-CH567</f>
        <v>0</v>
      </c>
      <c r="CH567" s="117">
        <f>SUM(CH568:CH572)</f>
        <v>0</v>
      </c>
      <c r="CI567" s="117">
        <f>VLOOKUP($C567,'1 预算编制表单'!$C:$BJ,54,FALSE)</f>
        <v>0</v>
      </c>
      <c r="CJ567" s="117">
        <f>CI567-CK567</f>
        <v>0</v>
      </c>
      <c r="CK567" s="117">
        <f>SUM(CK568:CK572)</f>
        <v>0</v>
      </c>
      <c r="CL567" s="117">
        <f>VLOOKUP($C567,'1 预算编制表单'!$C:$BJ,57,FALSE)</f>
        <v>0</v>
      </c>
      <c r="CM567" s="117">
        <f>CL567-CN567</f>
        <v>0</v>
      </c>
      <c r="CN567" s="117">
        <f>SUM(CN568:CN572)</f>
        <v>0</v>
      </c>
      <c r="CO567" s="117">
        <f>VLOOKUP($C567,'1 预算编制表单'!$C:$BJ,60,FALSE)</f>
        <v>0</v>
      </c>
      <c r="CP567" s="117">
        <f>CO567-CQ567</f>
        <v>0</v>
      </c>
      <c r="CQ567" s="117">
        <f>SUM(CQ568:CQ572)</f>
        <v>0</v>
      </c>
    </row>
    <row r="568" s="86" customFormat="1" ht="24" customHeight="1" outlineLevel="2" spans="1:95">
      <c r="A568" s="125"/>
      <c r="B568" s="126"/>
      <c r="C568" s="127"/>
      <c r="D568" s="125"/>
      <c r="E568" s="126"/>
      <c r="F568" s="126"/>
      <c r="G568" s="126"/>
      <c r="H568" s="128"/>
      <c r="I568" s="128"/>
      <c r="J568" s="128">
        <f t="shared" si="6007"/>
        <v>0</v>
      </c>
      <c r="K568" s="128">
        <v>1</v>
      </c>
      <c r="L568" s="153"/>
      <c r="M568" s="154">
        <f>IFERROR(VLOOKUP($L568,'2-2 引出数据_合同数据仓库'!$B$2:$BP$10000,3,FALSE),0)</f>
        <v>0</v>
      </c>
      <c r="N568" s="128"/>
      <c r="O568" s="154">
        <f>IFERROR(VLOOKUP((LEFT(VLOOKUP($L568,'2-2 引出数据_合同数据仓库'!$B$2:$BP$10000,64,FALSE),15)&amp;(RIGHT(VLOOKUP($L568,'2-2 引出数据_合同数据仓库'!$B$2:$BP$10000,64,FALSE),4)+1)),'2-2 引出数据_合同数据仓库'!$B$2:$BP$10000,3,FALSE),0)</f>
        <v>0</v>
      </c>
      <c r="P568" s="128"/>
      <c r="Q568" s="128">
        <f>IFERROR(VLOOKUP($L568,'2-2 引出数据_合同数据仓库'!$B$2:$BP$10000,28,FALSE),0)</f>
        <v>0</v>
      </c>
      <c r="R568" s="128">
        <f>IFERROR(VLOOKUP($L568,'2-2 引出数据_合同数据仓库'!$B$2:$BP$10000,29,FALSE),0)</f>
        <v>0</v>
      </c>
      <c r="S568" s="128">
        <f>IFERROR(VLOOKUP($L568,'2-2 引出数据_合同数据仓库'!$B$2:$BP$10000,4,FALSE),0)</f>
        <v>0</v>
      </c>
      <c r="T568" s="128"/>
      <c r="U568" s="128">
        <f>IFERROR(VLOOKUP($L568,'2-2 引出数据_合同数据仓库'!$B$2:$BP$10000,15,FALSE),0)</f>
        <v>0</v>
      </c>
      <c r="V568" s="128">
        <f t="shared" ref="V568:V571" si="6377">U568/(S568-R568+1)*365</f>
        <v>0</v>
      </c>
      <c r="W568" s="128"/>
      <c r="X568" s="160">
        <v>45658</v>
      </c>
      <c r="Y568" s="160">
        <f t="shared" ref="Y568:Y571" si="6378">X568+30</f>
        <v>45688</v>
      </c>
      <c r="Z568" s="164">
        <f t="shared" ref="Z568:Z571" si="6379">IFERROR(IF(($R568-Y568)&gt;=0,0,IF(($S568-X568)&lt;0,0,IF(AND(($S568-Y568)&gt;0,(X568-$R568)&gt;0),$V568/365*(Y568-X568+1),IF(AND(($S568-Y568)&lt;=0,(X568-$R568)&gt;0),$V568/365*($S568-X568+1),$V568/365*(Y568-$R568+1))))),0)</f>
        <v>0</v>
      </c>
      <c r="AA568" s="160">
        <f t="shared" ref="AA568:AA571" si="6380">Y568+1</f>
        <v>45689</v>
      </c>
      <c r="AB568" s="160">
        <f t="shared" ref="AB568:AB571" si="6381">AA568+27</f>
        <v>45716</v>
      </c>
      <c r="AC568" s="164">
        <f t="shared" ref="AC568:AC571" si="6382">IFERROR(IF(($R568-AB568)&gt;=0,0,IF(($S568-AA568)&lt;0,0,IF(AND(($S568-AB568)&gt;0,(AA568-$R568)&gt;0),$V568/365*(AB568-AA568+1),IF(AND(($S568-AB568)&lt;=0,(AA568-$R568)&gt;0),$V568/365*($S568-AA568+1),$V568/365*(AB568-$R568+1))))),0)</f>
        <v>0</v>
      </c>
      <c r="AD568" s="160">
        <f t="shared" ref="AD568:AD571" si="6383">AB568+1</f>
        <v>45717</v>
      </c>
      <c r="AE568" s="160">
        <f t="shared" ref="AE568:AE571" si="6384">AD568+30</f>
        <v>45747</v>
      </c>
      <c r="AF568" s="164">
        <f t="shared" ref="AF568:AF571" si="6385">IFERROR(IF(($R568-AE568)&gt;=0,0,IF(($S568-AD568)&lt;0,0,IF(AND(($S568-AE568)&gt;0,(AD568-$R568)&gt;0),$V568/365*(AE568-AD568+1),IF(AND(($S568-AE568)&lt;=0,(AD568-$R568)&gt;0),$V568/365*($S568-AD568+1),$V568/365*(AE568-$R568+1))))),0)</f>
        <v>0</v>
      </c>
      <c r="AG568" s="160">
        <f t="shared" ref="AG568:AG571" si="6386">AE568+1</f>
        <v>45748</v>
      </c>
      <c r="AH568" s="160">
        <f t="shared" ref="AH568:AH571" si="6387">AG568+29</f>
        <v>45777</v>
      </c>
      <c r="AI568" s="164">
        <f t="shared" ref="AI568:AI571" si="6388">IFERROR(IF(($R568-AH568)&gt;=0,0,IF(($S568-AG568)&lt;0,0,IF(AND(($S568-AH568)&gt;0,(AG568-$R568)&gt;0),$V568/365*(AH568-AG568+1),IF(AND(($S568-AH568)&lt;=0,(AG568-$R568)&gt;0),$V568/365*($S568-AG568+1),$V568/365*(AH568-$R568+1))))),0)</f>
        <v>0</v>
      </c>
      <c r="AJ568" s="160">
        <f t="shared" ref="AJ568:AJ571" si="6389">AH568+1</f>
        <v>45778</v>
      </c>
      <c r="AK568" s="160">
        <f t="shared" ref="AK568:AK571" si="6390">AJ568+30</f>
        <v>45808</v>
      </c>
      <c r="AL568" s="164">
        <f t="shared" ref="AL568:AL571" si="6391">IFERROR(IF(($R568-AK568)&gt;=0,0,IF(($S568-AJ568)&lt;0,0,IF(AND(($S568-AK568)&gt;0,(AJ568-$R568)&gt;0),$V568/365*(AK568-AJ568+1),IF(AND(($S568-AK568)&lt;=0,(AJ568-$R568)&gt;0),$V568/365*($S568-AJ568+1),$V568/365*(AK568-$R568+1))))),0)</f>
        <v>0</v>
      </c>
      <c r="AM568" s="160">
        <f t="shared" ref="AM568:AM571" si="6392">AK568+1</f>
        <v>45809</v>
      </c>
      <c r="AN568" s="160">
        <f t="shared" ref="AN568:AN571" si="6393">AM568+29</f>
        <v>45838</v>
      </c>
      <c r="AO568" s="164">
        <f t="shared" ref="AO568:AO571" si="6394">IFERROR(IF(($R568-AN568)&gt;=0,0,IF(($S568-AM568)&lt;0,0,IF(AND(($S568-AN568)&gt;0,(AM568-$R568)&gt;0),$V568/365*(AN568-AM568+1),IF(AND(($S568-AN568)&lt;=0,(AM568-$R568)&gt;0),$V568/365*($S568-AM568+1),$V568/365*(AN568-$R568+1))))),0)</f>
        <v>0</v>
      </c>
      <c r="AP568" s="160">
        <f t="shared" ref="AP568:AP571" si="6395">AN568+1</f>
        <v>45839</v>
      </c>
      <c r="AQ568" s="160">
        <f t="shared" ref="AQ568:AQ571" si="6396">AP568+30</f>
        <v>45869</v>
      </c>
      <c r="AR568" s="164">
        <f t="shared" ref="AR568:AR571" si="6397">IFERROR(IF(($R568-AQ568)&gt;=0,0,IF(($S568-AP568)&lt;0,0,IF(AND(($S568-AQ568)&gt;0,(AP568-$R568)&gt;0),$V568/365*(AQ568-AP568+1),IF(AND(($S568-AQ568)&lt;=0,(AP568-$R568)&gt;0),$V568/365*($S568-AP568+1),$V568/365*(AQ568-$R568+1))))),0)</f>
        <v>0</v>
      </c>
      <c r="AS568" s="160">
        <f t="shared" ref="AS568:AS571" si="6398">AQ568+1</f>
        <v>45870</v>
      </c>
      <c r="AT568" s="160">
        <f t="shared" ref="AT568:AT571" si="6399">AS568+30</f>
        <v>45900</v>
      </c>
      <c r="AU568" s="164">
        <f t="shared" ref="AU568:AU571" si="6400">IFERROR(IF(($R568-AT568)&gt;=0,0,IF(($S568-AS568)&lt;0,0,IF(AND(($S568-AT568)&gt;0,(AS568-$R568)&gt;0),$V568/365*(AT568-AS568+1),IF(AND(($S568-AT568)&lt;=0,(AS568-$R568)&gt;0),$V568/365*($S568-AS568+1),$V568/365*(AT568-$R568+1))))),0)</f>
        <v>0</v>
      </c>
      <c r="AV568" s="160">
        <f t="shared" ref="AV568:AV571" si="6401">AT568+1</f>
        <v>45901</v>
      </c>
      <c r="AW568" s="160">
        <f t="shared" ref="AW568:AW571" si="6402">AV568+29</f>
        <v>45930</v>
      </c>
      <c r="AX568" s="164">
        <f t="shared" ref="AX568:AX571" si="6403">IFERROR(IF(($R568-AW568)&gt;=0,0,IF(($S568-AV568)&lt;0,0,IF(AND(($S568-AW568)&gt;0,(AV568-$R568)&gt;0),$V568/365*(AW568-AV568+1),IF(AND(($S568-AW568)&lt;=0,(AV568-$R568)&gt;0),$V568/365*($S568-AV568+1),$V568/365*(AW568-$R568+1))))),0)</f>
        <v>0</v>
      </c>
      <c r="AY568" s="160">
        <f t="shared" ref="AY568:AY571" si="6404">AW568+1</f>
        <v>45931</v>
      </c>
      <c r="AZ568" s="160">
        <f t="shared" ref="AZ568:AZ571" si="6405">AY568+30</f>
        <v>45961</v>
      </c>
      <c r="BA568" s="164">
        <f t="shared" ref="BA568:BA571" si="6406">IFERROR(IF(($R568-AZ568)&gt;=0,0,IF(($S568-AY568)&lt;0,0,IF(AND(($S568-AZ568)&gt;0,(AY568-$R568)&gt;0),$V568/365*(AZ568-AY568+1),IF(AND(($S568-AZ568)&lt;=0,(AY568-$R568)&gt;0),$V568/365*($S568-AY568+1),$V568/365*(AZ568-$R568+1))))),0)</f>
        <v>0</v>
      </c>
      <c r="BB568" s="160">
        <f t="shared" ref="BB568:BB571" si="6407">AZ568+1</f>
        <v>45962</v>
      </c>
      <c r="BC568" s="160">
        <f t="shared" ref="BC568:BC571" si="6408">BB568+29</f>
        <v>45991</v>
      </c>
      <c r="BD568" s="164">
        <f t="shared" ref="BD568:BD571" si="6409">IFERROR(IF(($R568-BC568)&gt;=0,0,IF(($S568-BB568)&lt;0,0,IF(AND(($S568-BC568)&gt;0,(BB568-$R568)&gt;0),$V568/365*(BC568-BB568+1),IF(AND(($S568-BC568)&lt;=0,(BB568-$R568)&gt;0),$V568/365*($S568-BB568+1),$V568/365*(BC568-$R568+1))))),0)</f>
        <v>0</v>
      </c>
      <c r="BE568" s="160">
        <f t="shared" ref="BE568:BE571" si="6410">BC568+1</f>
        <v>45992</v>
      </c>
      <c r="BF568" s="160">
        <f t="shared" ref="BF568:BF571" si="6411">BE568+30</f>
        <v>46022</v>
      </c>
      <c r="BG568" s="164">
        <f t="shared" ref="BG568:BG571" si="6412">IFERROR(IF(($R568-BF568)&gt;=0,0,IF(($S568-BE568)&lt;0,0,IF(AND(($S568-BF568)&gt;0,(BE568-$R568)&gt;0),$V568/365*(BF568-BE568+1),IF(AND(($S568-BF568)&lt;=0,(BE568-$R568)&gt;0),$V568/365*($S568-BE568+1),$V568/365*(BF568-$R568+1))))),0)</f>
        <v>0</v>
      </c>
      <c r="BH568" s="160">
        <v>46023</v>
      </c>
      <c r="BI568" s="160">
        <f t="shared" ref="BI568:BI571" si="6413">BH568+30</f>
        <v>46053</v>
      </c>
      <c r="BJ568" s="164">
        <f t="shared" ref="BJ568:BJ571" si="6414">IFERROR(IF(($R568-BI568)&gt;=0,0,IF(($S568-BH568)&lt;0,0,IF(AND(($S568-BI568)&gt;0,(BH568-$R568)&gt;0),$V568/365*(BI568-BH568+1),IF(AND(($S568-BI568)&lt;=0,(BH568-$R568)&gt;0),$V568/365*($S568-BH568+1),$V568/365*(BI568-$R568+1))))),0)</f>
        <v>0</v>
      </c>
      <c r="BK568" s="160">
        <f t="shared" ref="BK568:BK571" si="6415">BI568+1</f>
        <v>46054</v>
      </c>
      <c r="BL568" s="160">
        <f t="shared" ref="BL568:BL571" si="6416">BK568+27</f>
        <v>46081</v>
      </c>
      <c r="BM568" s="164">
        <f t="shared" ref="BM568:BM571" si="6417">IFERROR(IF(($R568-BL568)&gt;=0,0,IF(($S568-BK568)&lt;0,0,IF(AND(($S568-BL568)&gt;0,(BK568-$R568)&gt;0),$V568/365*(BL568-BK568+1),IF(AND(($S568-BL568)&lt;=0,(BK568-$R568)&gt;0),$V568/365*($S568-BK568+1),$V568/365*(BL568-$R568+1))))),0)</f>
        <v>0</v>
      </c>
      <c r="BN568" s="160">
        <f t="shared" ref="BN568:BN571" si="6418">BL568+1</f>
        <v>46082</v>
      </c>
      <c r="BO568" s="160">
        <f t="shared" ref="BO568:BO571" si="6419">BN568+30</f>
        <v>46112</v>
      </c>
      <c r="BP568" s="164">
        <f t="shared" ref="BP568:BP571" si="6420">IFERROR(IF(($R568-BO568)&gt;=0,0,IF(($S568-BN568)&lt;0,0,IF(AND(($S568-BO568)&gt;0,(BN568-$R568)&gt;0),$V568/365*(BO568-BN568+1),IF(AND(($S568-BO568)&lt;=0,(BN568-$R568)&gt;0),$V568/365*($S568-BN568+1),$V568/365*(BO568-$R568+1))))),0)</f>
        <v>0</v>
      </c>
      <c r="BQ568" s="160">
        <f t="shared" ref="BQ568:BQ571" si="6421">BO568+1</f>
        <v>46113</v>
      </c>
      <c r="BR568" s="160">
        <f t="shared" ref="BR568:BR571" si="6422">BQ568+29</f>
        <v>46142</v>
      </c>
      <c r="BS568" s="164">
        <f t="shared" ref="BS568:BS571" si="6423">IFERROR(IF(($R568-BR568)&gt;=0,0,IF(($S568-BQ568)&lt;0,0,IF(AND(($S568-BR568)&gt;0,(BQ568-$R568)&gt;0),$V568/365*(BR568-BQ568+1),IF(AND(($S568-BR568)&lt;=0,(BQ568-$R568)&gt;0),$V568/365*($S568-BQ568+1),$V568/365*(BR568-$R568+1))))),0)</f>
        <v>0</v>
      </c>
      <c r="BT568" s="160">
        <f t="shared" ref="BT568:BT571" si="6424">BR568+1</f>
        <v>46143</v>
      </c>
      <c r="BU568" s="160">
        <f t="shared" ref="BU568:BU571" si="6425">BT568+30</f>
        <v>46173</v>
      </c>
      <c r="BV568" s="164">
        <f t="shared" ref="BV568:BV571" si="6426">IFERROR(IF(($R568-BU568)&gt;=0,0,IF(($S568-BT568)&lt;0,0,IF(AND(($S568-BU568)&gt;0,(BT568-$R568)&gt;0),$V568/365*(BU568-BT568+1),IF(AND(($S568-BU568)&lt;=0,(BT568-$R568)&gt;0),$V568/365*($S568-BT568+1),$V568/365*(BU568-$R568+1))))),0)</f>
        <v>0</v>
      </c>
      <c r="BW568" s="160">
        <f t="shared" ref="BW568:BW571" si="6427">BU568+1</f>
        <v>46174</v>
      </c>
      <c r="BX568" s="160">
        <f t="shared" ref="BX568:BX571" si="6428">BW568+29</f>
        <v>46203</v>
      </c>
      <c r="BY568" s="164">
        <f t="shared" ref="BY568:BY571" si="6429">IFERROR(IF(($R568-BX568)&gt;=0,0,IF(($S568-BW568)&lt;0,0,IF(AND(($S568-BX568)&gt;0,(BW568-$R568)&gt;0),$V568/365*(BX568-BW568+1),IF(AND(($S568-BX568)&lt;=0,(BW568-$R568)&gt;0),$V568/365*($S568-BW568+1),$V568/365*(BX568-$R568+1))))),0)</f>
        <v>0</v>
      </c>
      <c r="BZ568" s="160">
        <f t="shared" ref="BZ568:BZ571" si="6430">BX568+1</f>
        <v>46204</v>
      </c>
      <c r="CA568" s="160">
        <f t="shared" ref="CA568:CA571" si="6431">BZ568+30</f>
        <v>46234</v>
      </c>
      <c r="CB568" s="164">
        <f t="shared" ref="CB568:CB571" si="6432">IFERROR(IF(($R568-CA568)&gt;=0,0,IF(($S568-BZ568)&lt;0,0,IF(AND(($S568-CA568)&gt;0,(BZ568-$R568)&gt;0),$V568/365*(CA568-BZ568+1),IF(AND(($S568-CA568)&lt;=0,(BZ568-$R568)&gt;0),$V568/365*($S568-BZ568+1),$V568/365*(CA568-$R568+1))))),0)</f>
        <v>0</v>
      </c>
      <c r="CC568" s="160">
        <f t="shared" ref="CC568:CC571" si="6433">CA568+1</f>
        <v>46235</v>
      </c>
      <c r="CD568" s="160">
        <f t="shared" ref="CD568:CD571" si="6434">CC568+30</f>
        <v>46265</v>
      </c>
      <c r="CE568" s="164">
        <f t="shared" ref="CE568:CE571" si="6435">IFERROR(IF(($R568-CD568)&gt;=0,0,IF(($S568-CC568)&lt;0,0,IF(AND(($S568-CD568)&gt;0,(CC568-$R568)&gt;0),$V568/365*(CD568-CC568+1),IF(AND(($S568-CD568)&lt;=0,(CC568-$R568)&gt;0),$V568/365*($S568-CC568+1),$V568/365*(CD568-$R568+1))))),0)</f>
        <v>0</v>
      </c>
      <c r="CF568" s="160">
        <f t="shared" ref="CF568:CF571" si="6436">CD568+1</f>
        <v>46266</v>
      </c>
      <c r="CG568" s="160">
        <f t="shared" ref="CG568:CG571" si="6437">CF568+29</f>
        <v>46295</v>
      </c>
      <c r="CH568" s="164">
        <f t="shared" ref="CH568:CH571" si="6438">IFERROR(IF(($R568-CG568)&gt;=0,0,IF(($S568-CF568)&lt;0,0,IF(AND(($S568-CG568)&gt;0,(CF568-$R568)&gt;0),$V568/365*(CG568-CF568+1),IF(AND(($S568-CG568)&lt;=0,(CF568-$R568)&gt;0),$V568/365*($S568-CF568+1),$V568/365*(CG568-$R568+1))))),0)</f>
        <v>0</v>
      </c>
      <c r="CI568" s="160">
        <f t="shared" ref="CI568:CI571" si="6439">CG568+1</f>
        <v>46296</v>
      </c>
      <c r="CJ568" s="160">
        <f t="shared" ref="CJ568:CJ571" si="6440">CI568+30</f>
        <v>46326</v>
      </c>
      <c r="CK568" s="164">
        <f t="shared" ref="CK568:CK571" si="6441">IFERROR(IF(($R568-CJ568)&gt;=0,0,IF(($S568-CI568)&lt;0,0,IF(AND(($S568-CJ568)&gt;0,(CI568-$R568)&gt;0),$V568/365*(CJ568-CI568+1),IF(AND(($S568-CJ568)&lt;=0,(CI568-$R568)&gt;0),$V568/365*($S568-CI568+1),$V568/365*(CJ568-$R568+1))))),0)</f>
        <v>0</v>
      </c>
      <c r="CL568" s="160">
        <f t="shared" ref="CL568:CL571" si="6442">CJ568+1</f>
        <v>46327</v>
      </c>
      <c r="CM568" s="160">
        <f t="shared" ref="CM568:CM571" si="6443">CL568+29</f>
        <v>46356</v>
      </c>
      <c r="CN568" s="164">
        <f t="shared" ref="CN568:CN571" si="6444">IFERROR(IF(($R568-CM568)&gt;=0,0,IF(($S568-CL568)&lt;0,0,IF(AND(($S568-CM568)&gt;0,(CL568-$R568)&gt;0),$V568/365*(CM568-CL568+1),IF(AND(($S568-CM568)&lt;=0,(CL568-$R568)&gt;0),$V568/365*($S568-CL568+1),$V568/365*(CM568-$R568+1))))),0)</f>
        <v>0</v>
      </c>
      <c r="CO568" s="160">
        <f t="shared" ref="CO568:CO571" si="6445">CM568+1</f>
        <v>46357</v>
      </c>
      <c r="CP568" s="160">
        <f t="shared" ref="CP568:CP571" si="6446">CO568+30</f>
        <v>46387</v>
      </c>
      <c r="CQ568" s="164">
        <f t="shared" ref="CQ568:CQ571" si="6447">IFERROR(IF(($R568-CP568)&gt;=0,0,IF(($S568-CO568)&lt;0,0,IF(AND(($S568-CP568)&gt;0,(CO568-$R568)&gt;0),$V568/365*(CP568-CO568+1),IF(AND(($S568-CP568)&lt;=0,(CO568-$R568)&gt;0),$V568/365*($S568-CO568+1),$V568/365*(CP568-$R568+1))))),0)</f>
        <v>0</v>
      </c>
    </row>
    <row r="569" s="86" customFormat="1" ht="24" customHeight="1" outlineLevel="2" spans="1:95">
      <c r="A569" s="125"/>
      <c r="B569" s="126"/>
      <c r="C569" s="127"/>
      <c r="D569" s="125"/>
      <c r="E569" s="126"/>
      <c r="F569" s="126"/>
      <c r="G569" s="126"/>
      <c r="H569" s="128"/>
      <c r="I569" s="128"/>
      <c r="J569" s="128">
        <f t="shared" si="6007"/>
        <v>0</v>
      </c>
      <c r="K569" s="128">
        <f t="shared" ref="K569:K571" si="6448">K568+1</f>
        <v>2</v>
      </c>
      <c r="L569" s="153"/>
      <c r="M569" s="154">
        <f>IFERROR(VLOOKUP($L569,'2-2 引出数据_合同数据仓库'!$B$2:$BP$10000,3,FALSE),0)</f>
        <v>0</v>
      </c>
      <c r="N569" s="128"/>
      <c r="O569" s="154">
        <f>IFERROR(VLOOKUP((LEFT(VLOOKUP($L569,'2-2 引出数据_合同数据仓库'!$B$2:$BP$10000,64,FALSE),15)&amp;(RIGHT(VLOOKUP($L569,'2-2 引出数据_合同数据仓库'!$B$2:$BP$10000,64,FALSE),4)+1)),'2-2 引出数据_合同数据仓库'!$B$2:$BP$10000,3,FALSE),0)</f>
        <v>0</v>
      </c>
      <c r="P569" s="128"/>
      <c r="Q569" s="128">
        <f>IFERROR(VLOOKUP($L569,'2-2 引出数据_合同数据仓库'!$B$2:$BP$10000,28,FALSE),0)</f>
        <v>0</v>
      </c>
      <c r="R569" s="128">
        <f>IFERROR(VLOOKUP($L569,'2-2 引出数据_合同数据仓库'!$B$2:$BP$10000,29,FALSE),0)</f>
        <v>0</v>
      </c>
      <c r="S569" s="128">
        <f>IFERROR(VLOOKUP($L569,'2-2 引出数据_合同数据仓库'!$B$2:$BP$10000,4,FALSE),0)</f>
        <v>0</v>
      </c>
      <c r="T569" s="128"/>
      <c r="U569" s="128">
        <f>IFERROR(VLOOKUP($L569,'2-2 引出数据_合同数据仓库'!$B$2:$BP$10000,15,FALSE),0)</f>
        <v>0</v>
      </c>
      <c r="V569" s="128">
        <f t="shared" si="6377"/>
        <v>0</v>
      </c>
      <c r="W569" s="128"/>
      <c r="X569" s="160">
        <v>45658</v>
      </c>
      <c r="Y569" s="160">
        <f t="shared" si="6378"/>
        <v>45688</v>
      </c>
      <c r="Z569" s="164">
        <f t="shared" si="6379"/>
        <v>0</v>
      </c>
      <c r="AA569" s="160">
        <f t="shared" si="6380"/>
        <v>45689</v>
      </c>
      <c r="AB569" s="160">
        <f t="shared" si="6381"/>
        <v>45716</v>
      </c>
      <c r="AC569" s="164">
        <f t="shared" si="6382"/>
        <v>0</v>
      </c>
      <c r="AD569" s="160">
        <f t="shared" si="6383"/>
        <v>45717</v>
      </c>
      <c r="AE569" s="160">
        <f t="shared" si="6384"/>
        <v>45747</v>
      </c>
      <c r="AF569" s="164">
        <f t="shared" si="6385"/>
        <v>0</v>
      </c>
      <c r="AG569" s="160">
        <f t="shared" si="6386"/>
        <v>45748</v>
      </c>
      <c r="AH569" s="160">
        <f t="shared" si="6387"/>
        <v>45777</v>
      </c>
      <c r="AI569" s="164">
        <f t="shared" si="6388"/>
        <v>0</v>
      </c>
      <c r="AJ569" s="160">
        <f t="shared" si="6389"/>
        <v>45778</v>
      </c>
      <c r="AK569" s="160">
        <f t="shared" si="6390"/>
        <v>45808</v>
      </c>
      <c r="AL569" s="164">
        <f t="shared" si="6391"/>
        <v>0</v>
      </c>
      <c r="AM569" s="160">
        <f t="shared" si="6392"/>
        <v>45809</v>
      </c>
      <c r="AN569" s="160">
        <f t="shared" si="6393"/>
        <v>45838</v>
      </c>
      <c r="AO569" s="164">
        <f t="shared" si="6394"/>
        <v>0</v>
      </c>
      <c r="AP569" s="160">
        <f t="shared" si="6395"/>
        <v>45839</v>
      </c>
      <c r="AQ569" s="160">
        <f t="shared" si="6396"/>
        <v>45869</v>
      </c>
      <c r="AR569" s="164">
        <f t="shared" si="6397"/>
        <v>0</v>
      </c>
      <c r="AS569" s="160">
        <f t="shared" si="6398"/>
        <v>45870</v>
      </c>
      <c r="AT569" s="160">
        <f t="shared" si="6399"/>
        <v>45900</v>
      </c>
      <c r="AU569" s="164">
        <f t="shared" si="6400"/>
        <v>0</v>
      </c>
      <c r="AV569" s="160">
        <f t="shared" si="6401"/>
        <v>45901</v>
      </c>
      <c r="AW569" s="160">
        <f t="shared" si="6402"/>
        <v>45930</v>
      </c>
      <c r="AX569" s="164">
        <f t="shared" si="6403"/>
        <v>0</v>
      </c>
      <c r="AY569" s="160">
        <f t="shared" si="6404"/>
        <v>45931</v>
      </c>
      <c r="AZ569" s="160">
        <f t="shared" si="6405"/>
        <v>45961</v>
      </c>
      <c r="BA569" s="164">
        <f t="shared" si="6406"/>
        <v>0</v>
      </c>
      <c r="BB569" s="160">
        <f t="shared" si="6407"/>
        <v>45962</v>
      </c>
      <c r="BC569" s="160">
        <f t="shared" si="6408"/>
        <v>45991</v>
      </c>
      <c r="BD569" s="164">
        <f t="shared" si="6409"/>
        <v>0</v>
      </c>
      <c r="BE569" s="160">
        <f t="shared" si="6410"/>
        <v>45992</v>
      </c>
      <c r="BF569" s="160">
        <f t="shared" si="6411"/>
        <v>46022</v>
      </c>
      <c r="BG569" s="164">
        <f t="shared" si="6412"/>
        <v>0</v>
      </c>
      <c r="BH569" s="160">
        <v>46023</v>
      </c>
      <c r="BI569" s="160">
        <f t="shared" si="6413"/>
        <v>46053</v>
      </c>
      <c r="BJ569" s="164">
        <f t="shared" si="6414"/>
        <v>0</v>
      </c>
      <c r="BK569" s="160">
        <f t="shared" si="6415"/>
        <v>46054</v>
      </c>
      <c r="BL569" s="160">
        <f t="shared" si="6416"/>
        <v>46081</v>
      </c>
      <c r="BM569" s="164">
        <f t="shared" si="6417"/>
        <v>0</v>
      </c>
      <c r="BN569" s="160">
        <f t="shared" si="6418"/>
        <v>46082</v>
      </c>
      <c r="BO569" s="160">
        <f t="shared" si="6419"/>
        <v>46112</v>
      </c>
      <c r="BP569" s="164">
        <f t="shared" si="6420"/>
        <v>0</v>
      </c>
      <c r="BQ569" s="160">
        <f t="shared" si="6421"/>
        <v>46113</v>
      </c>
      <c r="BR569" s="160">
        <f t="shared" si="6422"/>
        <v>46142</v>
      </c>
      <c r="BS569" s="164">
        <f t="shared" si="6423"/>
        <v>0</v>
      </c>
      <c r="BT569" s="160">
        <f t="shared" si="6424"/>
        <v>46143</v>
      </c>
      <c r="BU569" s="160">
        <f t="shared" si="6425"/>
        <v>46173</v>
      </c>
      <c r="BV569" s="164">
        <f t="shared" si="6426"/>
        <v>0</v>
      </c>
      <c r="BW569" s="160">
        <f t="shared" si="6427"/>
        <v>46174</v>
      </c>
      <c r="BX569" s="160">
        <f t="shared" si="6428"/>
        <v>46203</v>
      </c>
      <c r="BY569" s="164">
        <f t="shared" si="6429"/>
        <v>0</v>
      </c>
      <c r="BZ569" s="160">
        <f t="shared" si="6430"/>
        <v>46204</v>
      </c>
      <c r="CA569" s="160">
        <f t="shared" si="6431"/>
        <v>46234</v>
      </c>
      <c r="CB569" s="164">
        <f t="shared" si="6432"/>
        <v>0</v>
      </c>
      <c r="CC569" s="160">
        <f t="shared" si="6433"/>
        <v>46235</v>
      </c>
      <c r="CD569" s="160">
        <f t="shared" si="6434"/>
        <v>46265</v>
      </c>
      <c r="CE569" s="164">
        <f t="shared" si="6435"/>
        <v>0</v>
      </c>
      <c r="CF569" s="160">
        <f t="shared" si="6436"/>
        <v>46266</v>
      </c>
      <c r="CG569" s="160">
        <f t="shared" si="6437"/>
        <v>46295</v>
      </c>
      <c r="CH569" s="164">
        <f t="shared" si="6438"/>
        <v>0</v>
      </c>
      <c r="CI569" s="160">
        <f t="shared" si="6439"/>
        <v>46296</v>
      </c>
      <c r="CJ569" s="160">
        <f t="shared" si="6440"/>
        <v>46326</v>
      </c>
      <c r="CK569" s="164">
        <f t="shared" si="6441"/>
        <v>0</v>
      </c>
      <c r="CL569" s="160">
        <f t="shared" si="6442"/>
        <v>46327</v>
      </c>
      <c r="CM569" s="160">
        <f t="shared" si="6443"/>
        <v>46356</v>
      </c>
      <c r="CN569" s="164">
        <f t="shared" si="6444"/>
        <v>0</v>
      </c>
      <c r="CO569" s="160">
        <f t="shared" si="6445"/>
        <v>46357</v>
      </c>
      <c r="CP569" s="160">
        <f t="shared" si="6446"/>
        <v>46387</v>
      </c>
      <c r="CQ569" s="164">
        <f t="shared" si="6447"/>
        <v>0</v>
      </c>
    </row>
    <row r="570" s="86" customFormat="1" ht="24" customHeight="1" outlineLevel="2" spans="1:95">
      <c r="A570" s="125"/>
      <c r="B570" s="126"/>
      <c r="C570" s="127"/>
      <c r="D570" s="125"/>
      <c r="E570" s="126"/>
      <c r="F570" s="126"/>
      <c r="G570" s="126"/>
      <c r="H570" s="128"/>
      <c r="I570" s="128"/>
      <c r="J570" s="128">
        <f t="shared" si="6007"/>
        <v>0</v>
      </c>
      <c r="K570" s="128">
        <f t="shared" si="6448"/>
        <v>3</v>
      </c>
      <c r="L570" s="153"/>
      <c r="M570" s="154">
        <f>IFERROR(VLOOKUP($L570,'2-2 引出数据_合同数据仓库'!$B$2:$BP$10000,3,FALSE),0)</f>
        <v>0</v>
      </c>
      <c r="N570" s="128"/>
      <c r="O570" s="154">
        <f>IFERROR(VLOOKUP((LEFT(VLOOKUP($L570,'2-2 引出数据_合同数据仓库'!$B$2:$BP$10000,64,FALSE),15)&amp;(RIGHT(VLOOKUP($L570,'2-2 引出数据_合同数据仓库'!$B$2:$BP$10000,64,FALSE),4)+1)),'2-2 引出数据_合同数据仓库'!$B$2:$BP$10000,3,FALSE),0)</f>
        <v>0</v>
      </c>
      <c r="P570" s="128"/>
      <c r="Q570" s="128">
        <f>IFERROR(VLOOKUP($L570,'2-2 引出数据_合同数据仓库'!$B$2:$BP$10000,28,FALSE),0)</f>
        <v>0</v>
      </c>
      <c r="R570" s="128">
        <f>IFERROR(VLOOKUP($L570,'2-2 引出数据_合同数据仓库'!$B$2:$BP$10000,29,FALSE),0)</f>
        <v>0</v>
      </c>
      <c r="S570" s="128">
        <f>IFERROR(VLOOKUP($L570,'2-2 引出数据_合同数据仓库'!$B$2:$BP$10000,4,FALSE),0)</f>
        <v>0</v>
      </c>
      <c r="T570" s="128"/>
      <c r="U570" s="128">
        <f>IFERROR(VLOOKUP($L570,'2-2 引出数据_合同数据仓库'!$B$2:$BP$10000,15,FALSE),0)</f>
        <v>0</v>
      </c>
      <c r="V570" s="128">
        <f t="shared" si="6377"/>
        <v>0</v>
      </c>
      <c r="W570" s="128"/>
      <c r="X570" s="160">
        <v>45658</v>
      </c>
      <c r="Y570" s="160">
        <f t="shared" si="6378"/>
        <v>45688</v>
      </c>
      <c r="Z570" s="164">
        <f t="shared" si="6379"/>
        <v>0</v>
      </c>
      <c r="AA570" s="160">
        <f t="shared" si="6380"/>
        <v>45689</v>
      </c>
      <c r="AB570" s="160">
        <f t="shared" si="6381"/>
        <v>45716</v>
      </c>
      <c r="AC570" s="164">
        <f t="shared" si="6382"/>
        <v>0</v>
      </c>
      <c r="AD570" s="160">
        <f t="shared" si="6383"/>
        <v>45717</v>
      </c>
      <c r="AE570" s="160">
        <f t="shared" si="6384"/>
        <v>45747</v>
      </c>
      <c r="AF570" s="164">
        <f t="shared" si="6385"/>
        <v>0</v>
      </c>
      <c r="AG570" s="160">
        <f t="shared" si="6386"/>
        <v>45748</v>
      </c>
      <c r="AH570" s="160">
        <f t="shared" si="6387"/>
        <v>45777</v>
      </c>
      <c r="AI570" s="164">
        <f t="shared" si="6388"/>
        <v>0</v>
      </c>
      <c r="AJ570" s="160">
        <f t="shared" si="6389"/>
        <v>45778</v>
      </c>
      <c r="AK570" s="160">
        <f t="shared" si="6390"/>
        <v>45808</v>
      </c>
      <c r="AL570" s="164">
        <f t="shared" si="6391"/>
        <v>0</v>
      </c>
      <c r="AM570" s="160">
        <f t="shared" si="6392"/>
        <v>45809</v>
      </c>
      <c r="AN570" s="160">
        <f t="shared" si="6393"/>
        <v>45838</v>
      </c>
      <c r="AO570" s="164">
        <f t="shared" si="6394"/>
        <v>0</v>
      </c>
      <c r="AP570" s="160">
        <f t="shared" si="6395"/>
        <v>45839</v>
      </c>
      <c r="AQ570" s="160">
        <f t="shared" si="6396"/>
        <v>45869</v>
      </c>
      <c r="AR570" s="164">
        <f t="shared" si="6397"/>
        <v>0</v>
      </c>
      <c r="AS570" s="160">
        <f t="shared" si="6398"/>
        <v>45870</v>
      </c>
      <c r="AT570" s="160">
        <f t="shared" si="6399"/>
        <v>45900</v>
      </c>
      <c r="AU570" s="164">
        <f t="shared" si="6400"/>
        <v>0</v>
      </c>
      <c r="AV570" s="160">
        <f t="shared" si="6401"/>
        <v>45901</v>
      </c>
      <c r="AW570" s="160">
        <f t="shared" si="6402"/>
        <v>45930</v>
      </c>
      <c r="AX570" s="164">
        <f t="shared" si="6403"/>
        <v>0</v>
      </c>
      <c r="AY570" s="160">
        <f t="shared" si="6404"/>
        <v>45931</v>
      </c>
      <c r="AZ570" s="160">
        <f t="shared" si="6405"/>
        <v>45961</v>
      </c>
      <c r="BA570" s="164">
        <f t="shared" si="6406"/>
        <v>0</v>
      </c>
      <c r="BB570" s="160">
        <f t="shared" si="6407"/>
        <v>45962</v>
      </c>
      <c r="BC570" s="160">
        <f t="shared" si="6408"/>
        <v>45991</v>
      </c>
      <c r="BD570" s="164">
        <f t="shared" si="6409"/>
        <v>0</v>
      </c>
      <c r="BE570" s="160">
        <f t="shared" si="6410"/>
        <v>45992</v>
      </c>
      <c r="BF570" s="160">
        <f t="shared" si="6411"/>
        <v>46022</v>
      </c>
      <c r="BG570" s="164">
        <f t="shared" si="6412"/>
        <v>0</v>
      </c>
      <c r="BH570" s="160">
        <v>46023</v>
      </c>
      <c r="BI570" s="160">
        <f t="shared" si="6413"/>
        <v>46053</v>
      </c>
      <c r="BJ570" s="164">
        <f t="shared" si="6414"/>
        <v>0</v>
      </c>
      <c r="BK570" s="160">
        <f t="shared" si="6415"/>
        <v>46054</v>
      </c>
      <c r="BL570" s="160">
        <f t="shared" si="6416"/>
        <v>46081</v>
      </c>
      <c r="BM570" s="164">
        <f t="shared" si="6417"/>
        <v>0</v>
      </c>
      <c r="BN570" s="160">
        <f t="shared" si="6418"/>
        <v>46082</v>
      </c>
      <c r="BO570" s="160">
        <f t="shared" si="6419"/>
        <v>46112</v>
      </c>
      <c r="BP570" s="164">
        <f t="shared" si="6420"/>
        <v>0</v>
      </c>
      <c r="BQ570" s="160">
        <f t="shared" si="6421"/>
        <v>46113</v>
      </c>
      <c r="BR570" s="160">
        <f t="shared" si="6422"/>
        <v>46142</v>
      </c>
      <c r="BS570" s="164">
        <f t="shared" si="6423"/>
        <v>0</v>
      </c>
      <c r="BT570" s="160">
        <f t="shared" si="6424"/>
        <v>46143</v>
      </c>
      <c r="BU570" s="160">
        <f t="shared" si="6425"/>
        <v>46173</v>
      </c>
      <c r="BV570" s="164">
        <f t="shared" si="6426"/>
        <v>0</v>
      </c>
      <c r="BW570" s="160">
        <f t="shared" si="6427"/>
        <v>46174</v>
      </c>
      <c r="BX570" s="160">
        <f t="shared" si="6428"/>
        <v>46203</v>
      </c>
      <c r="BY570" s="164">
        <f t="shared" si="6429"/>
        <v>0</v>
      </c>
      <c r="BZ570" s="160">
        <f t="shared" si="6430"/>
        <v>46204</v>
      </c>
      <c r="CA570" s="160">
        <f t="shared" si="6431"/>
        <v>46234</v>
      </c>
      <c r="CB570" s="164">
        <f t="shared" si="6432"/>
        <v>0</v>
      </c>
      <c r="CC570" s="160">
        <f t="shared" si="6433"/>
        <v>46235</v>
      </c>
      <c r="CD570" s="160">
        <f t="shared" si="6434"/>
        <v>46265</v>
      </c>
      <c r="CE570" s="164">
        <f t="shared" si="6435"/>
        <v>0</v>
      </c>
      <c r="CF570" s="160">
        <f t="shared" si="6436"/>
        <v>46266</v>
      </c>
      <c r="CG570" s="160">
        <f t="shared" si="6437"/>
        <v>46295</v>
      </c>
      <c r="CH570" s="164">
        <f t="shared" si="6438"/>
        <v>0</v>
      </c>
      <c r="CI570" s="160">
        <f t="shared" si="6439"/>
        <v>46296</v>
      </c>
      <c r="CJ570" s="160">
        <f t="shared" si="6440"/>
        <v>46326</v>
      </c>
      <c r="CK570" s="164">
        <f t="shared" si="6441"/>
        <v>0</v>
      </c>
      <c r="CL570" s="160">
        <f t="shared" si="6442"/>
        <v>46327</v>
      </c>
      <c r="CM570" s="160">
        <f t="shared" si="6443"/>
        <v>46356</v>
      </c>
      <c r="CN570" s="164">
        <f t="shared" si="6444"/>
        <v>0</v>
      </c>
      <c r="CO570" s="160">
        <f t="shared" si="6445"/>
        <v>46357</v>
      </c>
      <c r="CP570" s="160">
        <f t="shared" si="6446"/>
        <v>46387</v>
      </c>
      <c r="CQ570" s="164">
        <f t="shared" si="6447"/>
        <v>0</v>
      </c>
    </row>
    <row r="571" s="86" customFormat="1" ht="24" customHeight="1" outlineLevel="2" spans="1:95">
      <c r="A571" s="125"/>
      <c r="B571" s="126"/>
      <c r="C571" s="127"/>
      <c r="D571" s="125"/>
      <c r="E571" s="126"/>
      <c r="F571" s="126"/>
      <c r="G571" s="126"/>
      <c r="H571" s="128"/>
      <c r="I571" s="128"/>
      <c r="J571" s="128">
        <f t="shared" si="6007"/>
        <v>0</v>
      </c>
      <c r="K571" s="128">
        <f t="shared" si="6448"/>
        <v>4</v>
      </c>
      <c r="L571" s="153"/>
      <c r="M571" s="154">
        <f>IFERROR(VLOOKUP($L571,'2-2 引出数据_合同数据仓库'!$B$2:$BP$10000,3,FALSE),0)</f>
        <v>0</v>
      </c>
      <c r="N571" s="128"/>
      <c r="O571" s="154">
        <f>IFERROR(VLOOKUP((LEFT(VLOOKUP($L571,'2-2 引出数据_合同数据仓库'!$B$2:$BP$10000,64,FALSE),15)&amp;(RIGHT(VLOOKUP($L571,'2-2 引出数据_合同数据仓库'!$B$2:$BP$10000,64,FALSE),4)+1)),'2-2 引出数据_合同数据仓库'!$B$2:$BP$10000,3,FALSE),0)</f>
        <v>0</v>
      </c>
      <c r="P571" s="128"/>
      <c r="Q571" s="128">
        <f>IFERROR(VLOOKUP($L571,'2-2 引出数据_合同数据仓库'!$B$2:$BP$10000,28,FALSE),0)</f>
        <v>0</v>
      </c>
      <c r="R571" s="128">
        <f>IFERROR(VLOOKUP($L571,'2-2 引出数据_合同数据仓库'!$B$2:$BP$10000,29,FALSE),0)</f>
        <v>0</v>
      </c>
      <c r="S571" s="128">
        <f>IFERROR(VLOOKUP($L571,'2-2 引出数据_合同数据仓库'!$B$2:$BP$10000,4,FALSE),0)</f>
        <v>0</v>
      </c>
      <c r="T571" s="128"/>
      <c r="U571" s="128">
        <f>IFERROR(VLOOKUP($L571,'2-2 引出数据_合同数据仓库'!$B$2:$BP$10000,15,FALSE),0)</f>
        <v>0</v>
      </c>
      <c r="V571" s="128">
        <f t="shared" si="6377"/>
        <v>0</v>
      </c>
      <c r="W571" s="128"/>
      <c r="X571" s="160">
        <v>45658</v>
      </c>
      <c r="Y571" s="160">
        <f t="shared" si="6378"/>
        <v>45688</v>
      </c>
      <c r="Z571" s="164">
        <f t="shared" si="6379"/>
        <v>0</v>
      </c>
      <c r="AA571" s="160">
        <f t="shared" si="6380"/>
        <v>45689</v>
      </c>
      <c r="AB571" s="160">
        <f t="shared" si="6381"/>
        <v>45716</v>
      </c>
      <c r="AC571" s="164">
        <f t="shared" si="6382"/>
        <v>0</v>
      </c>
      <c r="AD571" s="160">
        <f t="shared" si="6383"/>
        <v>45717</v>
      </c>
      <c r="AE571" s="160">
        <f t="shared" si="6384"/>
        <v>45747</v>
      </c>
      <c r="AF571" s="164">
        <f t="shared" si="6385"/>
        <v>0</v>
      </c>
      <c r="AG571" s="160">
        <f t="shared" si="6386"/>
        <v>45748</v>
      </c>
      <c r="AH571" s="160">
        <f t="shared" si="6387"/>
        <v>45777</v>
      </c>
      <c r="AI571" s="164">
        <f t="shared" si="6388"/>
        <v>0</v>
      </c>
      <c r="AJ571" s="160">
        <f t="shared" si="6389"/>
        <v>45778</v>
      </c>
      <c r="AK571" s="160">
        <f t="shared" si="6390"/>
        <v>45808</v>
      </c>
      <c r="AL571" s="164">
        <f t="shared" si="6391"/>
        <v>0</v>
      </c>
      <c r="AM571" s="160">
        <f t="shared" si="6392"/>
        <v>45809</v>
      </c>
      <c r="AN571" s="160">
        <f t="shared" si="6393"/>
        <v>45838</v>
      </c>
      <c r="AO571" s="164">
        <f t="shared" si="6394"/>
        <v>0</v>
      </c>
      <c r="AP571" s="160">
        <f t="shared" si="6395"/>
        <v>45839</v>
      </c>
      <c r="AQ571" s="160">
        <f t="shared" si="6396"/>
        <v>45869</v>
      </c>
      <c r="AR571" s="164">
        <f t="shared" si="6397"/>
        <v>0</v>
      </c>
      <c r="AS571" s="160">
        <f t="shared" si="6398"/>
        <v>45870</v>
      </c>
      <c r="AT571" s="160">
        <f t="shared" si="6399"/>
        <v>45900</v>
      </c>
      <c r="AU571" s="164">
        <f t="shared" si="6400"/>
        <v>0</v>
      </c>
      <c r="AV571" s="160">
        <f t="shared" si="6401"/>
        <v>45901</v>
      </c>
      <c r="AW571" s="160">
        <f t="shared" si="6402"/>
        <v>45930</v>
      </c>
      <c r="AX571" s="164">
        <f t="shared" si="6403"/>
        <v>0</v>
      </c>
      <c r="AY571" s="160">
        <f t="shared" si="6404"/>
        <v>45931</v>
      </c>
      <c r="AZ571" s="160">
        <f t="shared" si="6405"/>
        <v>45961</v>
      </c>
      <c r="BA571" s="164">
        <f t="shared" si="6406"/>
        <v>0</v>
      </c>
      <c r="BB571" s="160">
        <f t="shared" si="6407"/>
        <v>45962</v>
      </c>
      <c r="BC571" s="160">
        <f t="shared" si="6408"/>
        <v>45991</v>
      </c>
      <c r="BD571" s="164">
        <f t="shared" si="6409"/>
        <v>0</v>
      </c>
      <c r="BE571" s="160">
        <f t="shared" si="6410"/>
        <v>45992</v>
      </c>
      <c r="BF571" s="160">
        <f t="shared" si="6411"/>
        <v>46022</v>
      </c>
      <c r="BG571" s="164">
        <f t="shared" si="6412"/>
        <v>0</v>
      </c>
      <c r="BH571" s="160">
        <v>46023</v>
      </c>
      <c r="BI571" s="160">
        <f t="shared" si="6413"/>
        <v>46053</v>
      </c>
      <c r="BJ571" s="164">
        <f t="shared" si="6414"/>
        <v>0</v>
      </c>
      <c r="BK571" s="160">
        <f t="shared" si="6415"/>
        <v>46054</v>
      </c>
      <c r="BL571" s="160">
        <f t="shared" si="6416"/>
        <v>46081</v>
      </c>
      <c r="BM571" s="164">
        <f t="shared" si="6417"/>
        <v>0</v>
      </c>
      <c r="BN571" s="160">
        <f t="shared" si="6418"/>
        <v>46082</v>
      </c>
      <c r="BO571" s="160">
        <f t="shared" si="6419"/>
        <v>46112</v>
      </c>
      <c r="BP571" s="164">
        <f t="shared" si="6420"/>
        <v>0</v>
      </c>
      <c r="BQ571" s="160">
        <f t="shared" si="6421"/>
        <v>46113</v>
      </c>
      <c r="BR571" s="160">
        <f t="shared" si="6422"/>
        <v>46142</v>
      </c>
      <c r="BS571" s="164">
        <f t="shared" si="6423"/>
        <v>0</v>
      </c>
      <c r="BT571" s="160">
        <f t="shared" si="6424"/>
        <v>46143</v>
      </c>
      <c r="BU571" s="160">
        <f t="shared" si="6425"/>
        <v>46173</v>
      </c>
      <c r="BV571" s="164">
        <f t="shared" si="6426"/>
        <v>0</v>
      </c>
      <c r="BW571" s="160">
        <f t="shared" si="6427"/>
        <v>46174</v>
      </c>
      <c r="BX571" s="160">
        <f t="shared" si="6428"/>
        <v>46203</v>
      </c>
      <c r="BY571" s="164">
        <f t="shared" si="6429"/>
        <v>0</v>
      </c>
      <c r="BZ571" s="160">
        <f t="shared" si="6430"/>
        <v>46204</v>
      </c>
      <c r="CA571" s="160">
        <f t="shared" si="6431"/>
        <v>46234</v>
      </c>
      <c r="CB571" s="164">
        <f t="shared" si="6432"/>
        <v>0</v>
      </c>
      <c r="CC571" s="160">
        <f t="shared" si="6433"/>
        <v>46235</v>
      </c>
      <c r="CD571" s="160">
        <f t="shared" si="6434"/>
        <v>46265</v>
      </c>
      <c r="CE571" s="164">
        <f t="shared" si="6435"/>
        <v>0</v>
      </c>
      <c r="CF571" s="160">
        <f t="shared" si="6436"/>
        <v>46266</v>
      </c>
      <c r="CG571" s="160">
        <f t="shared" si="6437"/>
        <v>46295</v>
      </c>
      <c r="CH571" s="164">
        <f t="shared" si="6438"/>
        <v>0</v>
      </c>
      <c r="CI571" s="160">
        <f t="shared" si="6439"/>
        <v>46296</v>
      </c>
      <c r="CJ571" s="160">
        <f t="shared" si="6440"/>
        <v>46326</v>
      </c>
      <c r="CK571" s="164">
        <f t="shared" si="6441"/>
        <v>0</v>
      </c>
      <c r="CL571" s="160">
        <f t="shared" si="6442"/>
        <v>46327</v>
      </c>
      <c r="CM571" s="160">
        <f t="shared" si="6443"/>
        <v>46356</v>
      </c>
      <c r="CN571" s="164">
        <f t="shared" si="6444"/>
        <v>0</v>
      </c>
      <c r="CO571" s="160">
        <f t="shared" si="6445"/>
        <v>46357</v>
      </c>
      <c r="CP571" s="160">
        <f t="shared" si="6446"/>
        <v>46387</v>
      </c>
      <c r="CQ571" s="164">
        <f t="shared" si="6447"/>
        <v>0</v>
      </c>
    </row>
    <row r="572" s="86" customFormat="1" ht="24" customHeight="1" outlineLevel="4" spans="1:95">
      <c r="A572" s="129" t="s">
        <v>2806</v>
      </c>
      <c r="B572" s="130"/>
      <c r="C572" s="130"/>
      <c r="D572" s="130"/>
      <c r="E572" s="130"/>
      <c r="F572" s="130"/>
      <c r="G572" s="131"/>
      <c r="H572" s="132"/>
      <c r="I572" s="132"/>
      <c r="J572" s="132"/>
      <c r="K572" s="132"/>
      <c r="L572" s="155"/>
      <c r="M572" s="155"/>
      <c r="N572" s="155"/>
      <c r="O572" s="155"/>
      <c r="P572" s="132"/>
      <c r="Q572" s="132"/>
      <c r="R572" s="132"/>
      <c r="S572" s="132"/>
      <c r="T572" s="132"/>
      <c r="U572" s="132"/>
      <c r="V572" s="132"/>
      <c r="W572" s="132"/>
      <c r="X572" s="132"/>
      <c r="Y572" s="132"/>
      <c r="Z572" s="132"/>
      <c r="AA572" s="132"/>
      <c r="AB572" s="132"/>
      <c r="AC572" s="132"/>
      <c r="AD572" s="132"/>
      <c r="AE572" s="132"/>
      <c r="AF572" s="132"/>
      <c r="AG572" s="132"/>
      <c r="AH572" s="132"/>
      <c r="AI572" s="132"/>
      <c r="AJ572" s="132"/>
      <c r="AK572" s="132"/>
      <c r="AL572" s="132"/>
      <c r="AM572" s="132"/>
      <c r="AN572" s="132"/>
      <c r="AO572" s="132"/>
      <c r="AP572" s="132"/>
      <c r="AQ572" s="132"/>
      <c r="AR572" s="132"/>
      <c r="AS572" s="132"/>
      <c r="AT572" s="132"/>
      <c r="AU572" s="132"/>
      <c r="AV572" s="132"/>
      <c r="AW572" s="132"/>
      <c r="AX572" s="132"/>
      <c r="AY572" s="132"/>
      <c r="AZ572" s="132"/>
      <c r="BA572" s="132"/>
      <c r="BB572" s="132"/>
      <c r="BC572" s="132"/>
      <c r="BD572" s="132"/>
      <c r="BE572" s="132"/>
      <c r="BF572" s="132"/>
      <c r="BG572" s="132"/>
      <c r="BH572" s="132"/>
      <c r="BI572" s="132"/>
      <c r="BJ572" s="132"/>
      <c r="BK572" s="132"/>
      <c r="BL572" s="132"/>
      <c r="BM572" s="132"/>
      <c r="BN572" s="132"/>
      <c r="BO572" s="132"/>
      <c r="BP572" s="132"/>
      <c r="BQ572" s="132"/>
      <c r="BR572" s="132"/>
      <c r="BS572" s="132"/>
      <c r="BT572" s="132"/>
      <c r="BU572" s="132"/>
      <c r="BV572" s="132"/>
      <c r="BW572" s="132"/>
      <c r="BX572" s="132"/>
      <c r="BY572" s="132"/>
      <c r="BZ572" s="132"/>
      <c r="CA572" s="132"/>
      <c r="CB572" s="132"/>
      <c r="CC572" s="132"/>
      <c r="CD572" s="132"/>
      <c r="CE572" s="132"/>
      <c r="CF572" s="132"/>
      <c r="CG572" s="132"/>
      <c r="CH572" s="132"/>
      <c r="CI572" s="132"/>
      <c r="CJ572" s="132"/>
      <c r="CK572" s="132"/>
      <c r="CL572" s="132"/>
      <c r="CM572" s="132"/>
      <c r="CN572" s="132"/>
      <c r="CO572" s="132"/>
      <c r="CP572" s="132"/>
      <c r="CQ572" s="132"/>
    </row>
    <row r="573" ht="24" customHeight="1" outlineLevel="1" spans="1:95">
      <c r="A573" s="29"/>
      <c r="B573" s="115" t="s">
        <v>784</v>
      </c>
      <c r="C573" s="116" t="s">
        <v>2248</v>
      </c>
      <c r="D573" s="29" t="s">
        <v>2249</v>
      </c>
      <c r="E573" s="115"/>
      <c r="F573" s="115"/>
      <c r="G573" s="115"/>
      <c r="H573" s="117">
        <f>X573+AA573+AD573+AG573+AJ573+AM573+AP573+AS573+AV573+AY573+BB573+BE573</f>
        <v>0</v>
      </c>
      <c r="I573" s="117">
        <f>Y573+AB573+AE573+AH573+AK573+AN573+AQ573+AT573+AW573+AZ573+BC573+BF573</f>
        <v>0</v>
      </c>
      <c r="J573" s="117">
        <f t="shared" si="6007"/>
        <v>0</v>
      </c>
      <c r="K573" s="117"/>
      <c r="L573" s="150"/>
      <c r="M573" s="150"/>
      <c r="N573" s="150"/>
      <c r="O573" s="150"/>
      <c r="P573" s="117"/>
      <c r="Q573" s="117"/>
      <c r="R573" s="117"/>
      <c r="S573" s="117"/>
      <c r="T573" s="117"/>
      <c r="U573" s="117"/>
      <c r="V573" s="117"/>
      <c r="W573" s="117"/>
      <c r="X573" s="117">
        <f>VLOOKUP($C573,'1 预算编制表单'!$C:$BJ,27,FALSE)</f>
        <v>0</v>
      </c>
      <c r="Y573" s="117">
        <f>X573-Z573</f>
        <v>0</v>
      </c>
      <c r="Z573" s="117">
        <f>SUM(Z574:Z578)</f>
        <v>0</v>
      </c>
      <c r="AA573" s="117">
        <f>VLOOKUP($C573,'1 预算编制表单'!$C:$BJ,30,FALSE)</f>
        <v>0</v>
      </c>
      <c r="AB573" s="117">
        <f>AA573-AC573</f>
        <v>0</v>
      </c>
      <c r="AC573" s="117">
        <f>SUM(AC574:AC578)</f>
        <v>0</v>
      </c>
      <c r="AD573" s="117">
        <f>VLOOKUP($C573,'1 预算编制表单'!$C:$BJ,33,FALSE)</f>
        <v>0</v>
      </c>
      <c r="AE573" s="117">
        <f>AD573-AF573</f>
        <v>0</v>
      </c>
      <c r="AF573" s="117">
        <f>SUM(AF574:AF578)</f>
        <v>0</v>
      </c>
      <c r="AG573" s="117">
        <f>VLOOKUP($C573,'1 预算编制表单'!$C:$BJ,36,FALSE)</f>
        <v>0</v>
      </c>
      <c r="AH573" s="117">
        <f>AG573-AI573</f>
        <v>0</v>
      </c>
      <c r="AI573" s="117">
        <f>SUM(AI574:AI578)</f>
        <v>0</v>
      </c>
      <c r="AJ573" s="117">
        <f>VLOOKUP($C573,'1 预算编制表单'!$C:$BJ,39,FALSE)</f>
        <v>0</v>
      </c>
      <c r="AK573" s="117">
        <f>AJ573-AL573</f>
        <v>0</v>
      </c>
      <c r="AL573" s="117">
        <f>SUM(AL574:AL578)</f>
        <v>0</v>
      </c>
      <c r="AM573" s="117">
        <f>VLOOKUP($C573,'1 预算编制表单'!$C:$BJ,42,FALSE)</f>
        <v>0</v>
      </c>
      <c r="AN573" s="117">
        <f>AM573-AO573</f>
        <v>0</v>
      </c>
      <c r="AO573" s="117">
        <f>SUM(AO574:AO578)</f>
        <v>0</v>
      </c>
      <c r="AP573" s="117">
        <f>VLOOKUP($C573,'1 预算编制表单'!$C:$BJ,45,FALSE)</f>
        <v>0</v>
      </c>
      <c r="AQ573" s="117">
        <f>AP573-AR573</f>
        <v>0</v>
      </c>
      <c r="AR573" s="117">
        <f>SUM(AR574:AR578)</f>
        <v>0</v>
      </c>
      <c r="AS573" s="117">
        <f>VLOOKUP($C573,'1 预算编制表单'!$C:$BJ,48,FALSE)</f>
        <v>0</v>
      </c>
      <c r="AT573" s="117">
        <f>AS573-AU573</f>
        <v>0</v>
      </c>
      <c r="AU573" s="117">
        <f>SUM(AU574:AU578)</f>
        <v>0</v>
      </c>
      <c r="AV573" s="117">
        <f>VLOOKUP($C573,'1 预算编制表单'!$C:$BJ,51,FALSE)</f>
        <v>0</v>
      </c>
      <c r="AW573" s="117">
        <f>AV573-AX573</f>
        <v>0</v>
      </c>
      <c r="AX573" s="117">
        <f>SUM(AX574:AX578)</f>
        <v>0</v>
      </c>
      <c r="AY573" s="117">
        <f>VLOOKUP($C573,'1 预算编制表单'!$C:$BJ,54,FALSE)</f>
        <v>0</v>
      </c>
      <c r="AZ573" s="117">
        <f>AY573-BA573</f>
        <v>0</v>
      </c>
      <c r="BA573" s="117">
        <f>SUM(BA574:BA578)</f>
        <v>0</v>
      </c>
      <c r="BB573" s="117">
        <f>VLOOKUP($C573,'1 预算编制表单'!$C:$BJ,57,FALSE)</f>
        <v>0</v>
      </c>
      <c r="BC573" s="117">
        <f>BB573-BD573</f>
        <v>0</v>
      </c>
      <c r="BD573" s="117">
        <f>SUM(BD574:BD578)</f>
        <v>0</v>
      </c>
      <c r="BE573" s="117">
        <f>VLOOKUP($C573,'1 预算编制表单'!$C:$BJ,60,FALSE)</f>
        <v>0</v>
      </c>
      <c r="BF573" s="117">
        <f>BE573-BG573</f>
        <v>0</v>
      </c>
      <c r="BG573" s="117">
        <f>SUM(BG574:BG578)</f>
        <v>0</v>
      </c>
      <c r="BH573" s="117">
        <f>VLOOKUP($C573,'1 预算编制表单'!$C:$BJ,27,FALSE)</f>
        <v>0</v>
      </c>
      <c r="BI573" s="117">
        <f>BH573-BJ573</f>
        <v>0</v>
      </c>
      <c r="BJ573" s="117">
        <f>SUM(BJ574:BJ578)</f>
        <v>0</v>
      </c>
      <c r="BK573" s="117">
        <f>VLOOKUP($C573,'1 预算编制表单'!$C:$BJ,30,FALSE)</f>
        <v>0</v>
      </c>
      <c r="BL573" s="117">
        <f>BK573-BM573</f>
        <v>0</v>
      </c>
      <c r="BM573" s="117">
        <f>SUM(BM574:BM578)</f>
        <v>0</v>
      </c>
      <c r="BN573" s="117">
        <f>VLOOKUP($C573,'1 预算编制表单'!$C:$BJ,33,FALSE)</f>
        <v>0</v>
      </c>
      <c r="BO573" s="117">
        <f>BN573-BP573</f>
        <v>0</v>
      </c>
      <c r="BP573" s="117">
        <f>SUM(BP574:BP578)</f>
        <v>0</v>
      </c>
      <c r="BQ573" s="117">
        <f>VLOOKUP($C573,'1 预算编制表单'!$C:$BJ,36,FALSE)</f>
        <v>0</v>
      </c>
      <c r="BR573" s="117">
        <f>BQ573-BS573</f>
        <v>0</v>
      </c>
      <c r="BS573" s="117">
        <f>SUM(BS574:BS578)</f>
        <v>0</v>
      </c>
      <c r="BT573" s="117">
        <f>VLOOKUP($C573,'1 预算编制表单'!$C:$BJ,39,FALSE)</f>
        <v>0</v>
      </c>
      <c r="BU573" s="117">
        <f>BT573-BV573</f>
        <v>0</v>
      </c>
      <c r="BV573" s="117">
        <f>SUM(BV574:BV578)</f>
        <v>0</v>
      </c>
      <c r="BW573" s="117">
        <f>VLOOKUP($C573,'1 预算编制表单'!$C:$BJ,42,FALSE)</f>
        <v>0</v>
      </c>
      <c r="BX573" s="117">
        <f>BW573-BY573</f>
        <v>0</v>
      </c>
      <c r="BY573" s="117">
        <f>SUM(BY574:BY578)</f>
        <v>0</v>
      </c>
      <c r="BZ573" s="117">
        <f>VLOOKUP($C573,'1 预算编制表单'!$C:$BJ,45,FALSE)</f>
        <v>0</v>
      </c>
      <c r="CA573" s="117">
        <f>BZ573-CB573</f>
        <v>0</v>
      </c>
      <c r="CB573" s="117">
        <f>SUM(CB574:CB578)</f>
        <v>0</v>
      </c>
      <c r="CC573" s="117">
        <f>VLOOKUP($C573,'1 预算编制表单'!$C:$BJ,48,FALSE)</f>
        <v>0</v>
      </c>
      <c r="CD573" s="117">
        <f>CC573-CE573</f>
        <v>0</v>
      </c>
      <c r="CE573" s="117">
        <f>SUM(CE574:CE578)</f>
        <v>0</v>
      </c>
      <c r="CF573" s="117">
        <f>VLOOKUP($C573,'1 预算编制表单'!$C:$BJ,51,FALSE)</f>
        <v>0</v>
      </c>
      <c r="CG573" s="117">
        <f>CF573-CH573</f>
        <v>0</v>
      </c>
      <c r="CH573" s="117">
        <f>SUM(CH574:CH578)</f>
        <v>0</v>
      </c>
      <c r="CI573" s="117">
        <f>VLOOKUP($C573,'1 预算编制表单'!$C:$BJ,54,FALSE)</f>
        <v>0</v>
      </c>
      <c r="CJ573" s="117">
        <f>CI573-CK573</f>
        <v>0</v>
      </c>
      <c r="CK573" s="117">
        <f>SUM(CK574:CK578)</f>
        <v>0</v>
      </c>
      <c r="CL573" s="117">
        <f>VLOOKUP($C573,'1 预算编制表单'!$C:$BJ,57,FALSE)</f>
        <v>0</v>
      </c>
      <c r="CM573" s="117">
        <f>CL573-CN573</f>
        <v>0</v>
      </c>
      <c r="CN573" s="117">
        <f>SUM(CN574:CN578)</f>
        <v>0</v>
      </c>
      <c r="CO573" s="117">
        <f>VLOOKUP($C573,'1 预算编制表单'!$C:$BJ,60,FALSE)</f>
        <v>0</v>
      </c>
      <c r="CP573" s="117">
        <f>CO573-CQ573</f>
        <v>0</v>
      </c>
      <c r="CQ573" s="117">
        <f>SUM(CQ574:CQ578)</f>
        <v>0</v>
      </c>
    </row>
    <row r="574" s="86" customFormat="1" ht="24" customHeight="1" outlineLevel="2" spans="1:95">
      <c r="A574" s="125"/>
      <c r="B574" s="126"/>
      <c r="C574" s="127"/>
      <c r="D574" s="125"/>
      <c r="E574" s="126"/>
      <c r="F574" s="126"/>
      <c r="G574" s="126"/>
      <c r="H574" s="128"/>
      <c r="I574" s="128"/>
      <c r="J574" s="128">
        <f t="shared" si="6007"/>
        <v>0</v>
      </c>
      <c r="K574" s="128">
        <v>1</v>
      </c>
      <c r="L574" s="153"/>
      <c r="M574" s="154">
        <f>IFERROR(VLOOKUP($L574,'2-2 引出数据_合同数据仓库'!$B$2:$BP$10000,3,FALSE),0)</f>
        <v>0</v>
      </c>
      <c r="N574" s="128"/>
      <c r="O574" s="154">
        <f>IFERROR(VLOOKUP((LEFT(VLOOKUP($L574,'2-2 引出数据_合同数据仓库'!$B$2:$BP$10000,64,FALSE),15)&amp;(RIGHT(VLOOKUP($L574,'2-2 引出数据_合同数据仓库'!$B$2:$BP$10000,64,FALSE),4)+1)),'2-2 引出数据_合同数据仓库'!$B$2:$BP$10000,3,FALSE),0)</f>
        <v>0</v>
      </c>
      <c r="P574" s="128"/>
      <c r="Q574" s="128">
        <f>IFERROR(VLOOKUP($L574,'2-2 引出数据_合同数据仓库'!$B$2:$BP$10000,28,FALSE),0)</f>
        <v>0</v>
      </c>
      <c r="R574" s="128">
        <f>IFERROR(VLOOKUP($L574,'2-2 引出数据_合同数据仓库'!$B$2:$BP$10000,29,FALSE),0)</f>
        <v>0</v>
      </c>
      <c r="S574" s="128">
        <f>IFERROR(VLOOKUP($L574,'2-2 引出数据_合同数据仓库'!$B$2:$BP$10000,4,FALSE),0)</f>
        <v>0</v>
      </c>
      <c r="T574" s="128"/>
      <c r="U574" s="128">
        <f>IFERROR(VLOOKUP($L574,'2-2 引出数据_合同数据仓库'!$B$2:$BP$10000,15,FALSE),0)</f>
        <v>0</v>
      </c>
      <c r="V574" s="128">
        <f t="shared" ref="V574:V577" si="6449">U574/(S574-R574+1)*365</f>
        <v>0</v>
      </c>
      <c r="W574" s="128"/>
      <c r="X574" s="160">
        <v>45658</v>
      </c>
      <c r="Y574" s="160">
        <f t="shared" ref="Y574:Y577" si="6450">X574+30</f>
        <v>45688</v>
      </c>
      <c r="Z574" s="164">
        <f t="shared" ref="Z574:Z577" si="6451">IFERROR(IF(($R574-Y574)&gt;=0,0,IF(($S574-X574)&lt;0,0,IF(AND(($S574-Y574)&gt;0,(X574-$R574)&gt;0),$V574/365*(Y574-X574+1),IF(AND(($S574-Y574)&lt;=0,(X574-$R574)&gt;0),$V574/365*($S574-X574+1),$V574/365*(Y574-$R574+1))))),0)</f>
        <v>0</v>
      </c>
      <c r="AA574" s="160">
        <f t="shared" ref="AA574:AA577" si="6452">Y574+1</f>
        <v>45689</v>
      </c>
      <c r="AB574" s="160">
        <f t="shared" ref="AB574:AB577" si="6453">AA574+27</f>
        <v>45716</v>
      </c>
      <c r="AC574" s="164">
        <f t="shared" ref="AC574:AC577" si="6454">IFERROR(IF(($R574-AB574)&gt;=0,0,IF(($S574-AA574)&lt;0,0,IF(AND(($S574-AB574)&gt;0,(AA574-$R574)&gt;0),$V574/365*(AB574-AA574+1),IF(AND(($S574-AB574)&lt;=0,(AA574-$R574)&gt;0),$V574/365*($S574-AA574+1),$V574/365*(AB574-$R574+1))))),0)</f>
        <v>0</v>
      </c>
      <c r="AD574" s="160">
        <f t="shared" ref="AD574:AD577" si="6455">AB574+1</f>
        <v>45717</v>
      </c>
      <c r="AE574" s="160">
        <f t="shared" ref="AE574:AE577" si="6456">AD574+30</f>
        <v>45747</v>
      </c>
      <c r="AF574" s="164">
        <f t="shared" ref="AF574:AF577" si="6457">IFERROR(IF(($R574-AE574)&gt;=0,0,IF(($S574-AD574)&lt;0,0,IF(AND(($S574-AE574)&gt;0,(AD574-$R574)&gt;0),$V574/365*(AE574-AD574+1),IF(AND(($S574-AE574)&lt;=0,(AD574-$R574)&gt;0),$V574/365*($S574-AD574+1),$V574/365*(AE574-$R574+1))))),0)</f>
        <v>0</v>
      </c>
      <c r="AG574" s="160">
        <f t="shared" ref="AG574:AG577" si="6458">AE574+1</f>
        <v>45748</v>
      </c>
      <c r="AH574" s="160">
        <f t="shared" ref="AH574:AH577" si="6459">AG574+29</f>
        <v>45777</v>
      </c>
      <c r="AI574" s="164">
        <f t="shared" ref="AI574:AI577" si="6460">IFERROR(IF(($R574-AH574)&gt;=0,0,IF(($S574-AG574)&lt;0,0,IF(AND(($S574-AH574)&gt;0,(AG574-$R574)&gt;0),$V574/365*(AH574-AG574+1),IF(AND(($S574-AH574)&lt;=0,(AG574-$R574)&gt;0),$V574/365*($S574-AG574+1),$V574/365*(AH574-$R574+1))))),0)</f>
        <v>0</v>
      </c>
      <c r="AJ574" s="160">
        <f t="shared" ref="AJ574:AJ577" si="6461">AH574+1</f>
        <v>45778</v>
      </c>
      <c r="AK574" s="160">
        <f t="shared" ref="AK574:AK577" si="6462">AJ574+30</f>
        <v>45808</v>
      </c>
      <c r="AL574" s="164">
        <f t="shared" ref="AL574:AL577" si="6463">IFERROR(IF(($R574-AK574)&gt;=0,0,IF(($S574-AJ574)&lt;0,0,IF(AND(($S574-AK574)&gt;0,(AJ574-$R574)&gt;0),$V574/365*(AK574-AJ574+1),IF(AND(($S574-AK574)&lt;=0,(AJ574-$R574)&gt;0),$V574/365*($S574-AJ574+1),$V574/365*(AK574-$R574+1))))),0)</f>
        <v>0</v>
      </c>
      <c r="AM574" s="160">
        <f t="shared" ref="AM574:AM577" si="6464">AK574+1</f>
        <v>45809</v>
      </c>
      <c r="AN574" s="160">
        <f t="shared" ref="AN574:AN577" si="6465">AM574+29</f>
        <v>45838</v>
      </c>
      <c r="AO574" s="164">
        <f t="shared" ref="AO574:AO577" si="6466">IFERROR(IF(($R574-AN574)&gt;=0,0,IF(($S574-AM574)&lt;0,0,IF(AND(($S574-AN574)&gt;0,(AM574-$R574)&gt;0),$V574/365*(AN574-AM574+1),IF(AND(($S574-AN574)&lt;=0,(AM574-$R574)&gt;0),$V574/365*($S574-AM574+1),$V574/365*(AN574-$R574+1))))),0)</f>
        <v>0</v>
      </c>
      <c r="AP574" s="160">
        <f t="shared" ref="AP574:AP577" si="6467">AN574+1</f>
        <v>45839</v>
      </c>
      <c r="AQ574" s="160">
        <f t="shared" ref="AQ574:AQ577" si="6468">AP574+30</f>
        <v>45869</v>
      </c>
      <c r="AR574" s="164">
        <f t="shared" ref="AR574:AR577" si="6469">IFERROR(IF(($R574-AQ574)&gt;=0,0,IF(($S574-AP574)&lt;0,0,IF(AND(($S574-AQ574)&gt;0,(AP574-$R574)&gt;0),$V574/365*(AQ574-AP574+1),IF(AND(($S574-AQ574)&lt;=0,(AP574-$R574)&gt;0),$V574/365*($S574-AP574+1),$V574/365*(AQ574-$R574+1))))),0)</f>
        <v>0</v>
      </c>
      <c r="AS574" s="160">
        <f t="shared" ref="AS574:AS577" si="6470">AQ574+1</f>
        <v>45870</v>
      </c>
      <c r="AT574" s="160">
        <f t="shared" ref="AT574:AT577" si="6471">AS574+30</f>
        <v>45900</v>
      </c>
      <c r="AU574" s="164">
        <f t="shared" ref="AU574:AU577" si="6472">IFERROR(IF(($R574-AT574)&gt;=0,0,IF(($S574-AS574)&lt;0,0,IF(AND(($S574-AT574)&gt;0,(AS574-$R574)&gt;0),$V574/365*(AT574-AS574+1),IF(AND(($S574-AT574)&lt;=0,(AS574-$R574)&gt;0),$V574/365*($S574-AS574+1),$V574/365*(AT574-$R574+1))))),0)</f>
        <v>0</v>
      </c>
      <c r="AV574" s="160">
        <f t="shared" ref="AV574:AV577" si="6473">AT574+1</f>
        <v>45901</v>
      </c>
      <c r="AW574" s="160">
        <f t="shared" ref="AW574:AW577" si="6474">AV574+29</f>
        <v>45930</v>
      </c>
      <c r="AX574" s="164">
        <f t="shared" ref="AX574:AX577" si="6475">IFERROR(IF(($R574-AW574)&gt;=0,0,IF(($S574-AV574)&lt;0,0,IF(AND(($S574-AW574)&gt;0,(AV574-$R574)&gt;0),$V574/365*(AW574-AV574+1),IF(AND(($S574-AW574)&lt;=0,(AV574-$R574)&gt;0),$V574/365*($S574-AV574+1),$V574/365*(AW574-$R574+1))))),0)</f>
        <v>0</v>
      </c>
      <c r="AY574" s="160">
        <f t="shared" ref="AY574:AY577" si="6476">AW574+1</f>
        <v>45931</v>
      </c>
      <c r="AZ574" s="160">
        <f t="shared" ref="AZ574:AZ577" si="6477">AY574+30</f>
        <v>45961</v>
      </c>
      <c r="BA574" s="164">
        <f t="shared" ref="BA574:BA577" si="6478">IFERROR(IF(($R574-AZ574)&gt;=0,0,IF(($S574-AY574)&lt;0,0,IF(AND(($S574-AZ574)&gt;0,(AY574-$R574)&gt;0),$V574/365*(AZ574-AY574+1),IF(AND(($S574-AZ574)&lt;=0,(AY574-$R574)&gt;0),$V574/365*($S574-AY574+1),$V574/365*(AZ574-$R574+1))))),0)</f>
        <v>0</v>
      </c>
      <c r="BB574" s="160">
        <f t="shared" ref="BB574:BB577" si="6479">AZ574+1</f>
        <v>45962</v>
      </c>
      <c r="BC574" s="160">
        <f t="shared" ref="BC574:BC577" si="6480">BB574+29</f>
        <v>45991</v>
      </c>
      <c r="BD574" s="164">
        <f t="shared" ref="BD574:BD577" si="6481">IFERROR(IF(($R574-BC574)&gt;=0,0,IF(($S574-BB574)&lt;0,0,IF(AND(($S574-BC574)&gt;0,(BB574-$R574)&gt;0),$V574/365*(BC574-BB574+1),IF(AND(($S574-BC574)&lt;=0,(BB574-$R574)&gt;0),$V574/365*($S574-BB574+1),$V574/365*(BC574-$R574+1))))),0)</f>
        <v>0</v>
      </c>
      <c r="BE574" s="160">
        <f t="shared" ref="BE574:BE577" si="6482">BC574+1</f>
        <v>45992</v>
      </c>
      <c r="BF574" s="160">
        <f t="shared" ref="BF574:BF577" si="6483">BE574+30</f>
        <v>46022</v>
      </c>
      <c r="BG574" s="164">
        <f t="shared" ref="BG574:BG577" si="6484">IFERROR(IF(($R574-BF574)&gt;=0,0,IF(($S574-BE574)&lt;0,0,IF(AND(($S574-BF574)&gt;0,(BE574-$R574)&gt;0),$V574/365*(BF574-BE574+1),IF(AND(($S574-BF574)&lt;=0,(BE574-$R574)&gt;0),$V574/365*($S574-BE574+1),$V574/365*(BF574-$R574+1))))),0)</f>
        <v>0</v>
      </c>
      <c r="BH574" s="160">
        <v>46023</v>
      </c>
      <c r="BI574" s="160">
        <f t="shared" ref="BI574:BI577" si="6485">BH574+30</f>
        <v>46053</v>
      </c>
      <c r="BJ574" s="164">
        <f t="shared" ref="BJ574:BJ577" si="6486">IFERROR(IF(($R574-BI574)&gt;=0,0,IF(($S574-BH574)&lt;0,0,IF(AND(($S574-BI574)&gt;0,(BH574-$R574)&gt;0),$V574/365*(BI574-BH574+1),IF(AND(($S574-BI574)&lt;=0,(BH574-$R574)&gt;0),$V574/365*($S574-BH574+1),$V574/365*(BI574-$R574+1))))),0)</f>
        <v>0</v>
      </c>
      <c r="BK574" s="160">
        <f t="shared" ref="BK574:BK577" si="6487">BI574+1</f>
        <v>46054</v>
      </c>
      <c r="BL574" s="160">
        <f t="shared" ref="BL574:BL577" si="6488">BK574+27</f>
        <v>46081</v>
      </c>
      <c r="BM574" s="164">
        <f t="shared" ref="BM574:BM577" si="6489">IFERROR(IF(($R574-BL574)&gt;=0,0,IF(($S574-BK574)&lt;0,0,IF(AND(($S574-BL574)&gt;0,(BK574-$R574)&gt;0),$V574/365*(BL574-BK574+1),IF(AND(($S574-BL574)&lt;=0,(BK574-$R574)&gt;0),$V574/365*($S574-BK574+1),$V574/365*(BL574-$R574+1))))),0)</f>
        <v>0</v>
      </c>
      <c r="BN574" s="160">
        <f t="shared" ref="BN574:BN577" si="6490">BL574+1</f>
        <v>46082</v>
      </c>
      <c r="BO574" s="160">
        <f t="shared" ref="BO574:BO577" si="6491">BN574+30</f>
        <v>46112</v>
      </c>
      <c r="BP574" s="164">
        <f t="shared" ref="BP574:BP577" si="6492">IFERROR(IF(($R574-BO574)&gt;=0,0,IF(($S574-BN574)&lt;0,0,IF(AND(($S574-BO574)&gt;0,(BN574-$R574)&gt;0),$V574/365*(BO574-BN574+1),IF(AND(($S574-BO574)&lt;=0,(BN574-$R574)&gt;0),$V574/365*($S574-BN574+1),$V574/365*(BO574-$R574+1))))),0)</f>
        <v>0</v>
      </c>
      <c r="BQ574" s="160">
        <f t="shared" ref="BQ574:BQ577" si="6493">BO574+1</f>
        <v>46113</v>
      </c>
      <c r="BR574" s="160">
        <f t="shared" ref="BR574:BR577" si="6494">BQ574+29</f>
        <v>46142</v>
      </c>
      <c r="BS574" s="164">
        <f t="shared" ref="BS574:BS577" si="6495">IFERROR(IF(($R574-BR574)&gt;=0,0,IF(($S574-BQ574)&lt;0,0,IF(AND(($S574-BR574)&gt;0,(BQ574-$R574)&gt;0),$V574/365*(BR574-BQ574+1),IF(AND(($S574-BR574)&lt;=0,(BQ574-$R574)&gt;0),$V574/365*($S574-BQ574+1),$V574/365*(BR574-$R574+1))))),0)</f>
        <v>0</v>
      </c>
      <c r="BT574" s="160">
        <f t="shared" ref="BT574:BT577" si="6496">BR574+1</f>
        <v>46143</v>
      </c>
      <c r="BU574" s="160">
        <f t="shared" ref="BU574:BU577" si="6497">BT574+30</f>
        <v>46173</v>
      </c>
      <c r="BV574" s="164">
        <f t="shared" ref="BV574:BV577" si="6498">IFERROR(IF(($R574-BU574)&gt;=0,0,IF(($S574-BT574)&lt;0,0,IF(AND(($S574-BU574)&gt;0,(BT574-$R574)&gt;0),$V574/365*(BU574-BT574+1),IF(AND(($S574-BU574)&lt;=0,(BT574-$R574)&gt;0),$V574/365*($S574-BT574+1),$V574/365*(BU574-$R574+1))))),0)</f>
        <v>0</v>
      </c>
      <c r="BW574" s="160">
        <f t="shared" ref="BW574:BW577" si="6499">BU574+1</f>
        <v>46174</v>
      </c>
      <c r="BX574" s="160">
        <f t="shared" ref="BX574:BX577" si="6500">BW574+29</f>
        <v>46203</v>
      </c>
      <c r="BY574" s="164">
        <f t="shared" ref="BY574:BY577" si="6501">IFERROR(IF(($R574-BX574)&gt;=0,0,IF(($S574-BW574)&lt;0,0,IF(AND(($S574-BX574)&gt;0,(BW574-$R574)&gt;0),$V574/365*(BX574-BW574+1),IF(AND(($S574-BX574)&lt;=0,(BW574-$R574)&gt;0),$V574/365*($S574-BW574+1),$V574/365*(BX574-$R574+1))))),0)</f>
        <v>0</v>
      </c>
      <c r="BZ574" s="160">
        <f t="shared" ref="BZ574:BZ577" si="6502">BX574+1</f>
        <v>46204</v>
      </c>
      <c r="CA574" s="160">
        <f t="shared" ref="CA574:CA577" si="6503">BZ574+30</f>
        <v>46234</v>
      </c>
      <c r="CB574" s="164">
        <f t="shared" ref="CB574:CB577" si="6504">IFERROR(IF(($R574-CA574)&gt;=0,0,IF(($S574-BZ574)&lt;0,0,IF(AND(($S574-CA574)&gt;0,(BZ574-$R574)&gt;0),$V574/365*(CA574-BZ574+1),IF(AND(($S574-CA574)&lt;=0,(BZ574-$R574)&gt;0),$V574/365*($S574-BZ574+1),$V574/365*(CA574-$R574+1))))),0)</f>
        <v>0</v>
      </c>
      <c r="CC574" s="160">
        <f t="shared" ref="CC574:CC577" si="6505">CA574+1</f>
        <v>46235</v>
      </c>
      <c r="CD574" s="160">
        <f t="shared" ref="CD574:CD577" si="6506">CC574+30</f>
        <v>46265</v>
      </c>
      <c r="CE574" s="164">
        <f t="shared" ref="CE574:CE577" si="6507">IFERROR(IF(($R574-CD574)&gt;=0,0,IF(($S574-CC574)&lt;0,0,IF(AND(($S574-CD574)&gt;0,(CC574-$R574)&gt;0),$V574/365*(CD574-CC574+1),IF(AND(($S574-CD574)&lt;=0,(CC574-$R574)&gt;0),$V574/365*($S574-CC574+1),$V574/365*(CD574-$R574+1))))),0)</f>
        <v>0</v>
      </c>
      <c r="CF574" s="160">
        <f t="shared" ref="CF574:CF577" si="6508">CD574+1</f>
        <v>46266</v>
      </c>
      <c r="CG574" s="160">
        <f t="shared" ref="CG574:CG577" si="6509">CF574+29</f>
        <v>46295</v>
      </c>
      <c r="CH574" s="164">
        <f t="shared" ref="CH574:CH577" si="6510">IFERROR(IF(($R574-CG574)&gt;=0,0,IF(($S574-CF574)&lt;0,0,IF(AND(($S574-CG574)&gt;0,(CF574-$R574)&gt;0),$V574/365*(CG574-CF574+1),IF(AND(($S574-CG574)&lt;=0,(CF574-$R574)&gt;0),$V574/365*($S574-CF574+1),$V574/365*(CG574-$R574+1))))),0)</f>
        <v>0</v>
      </c>
      <c r="CI574" s="160">
        <f t="shared" ref="CI574:CI577" si="6511">CG574+1</f>
        <v>46296</v>
      </c>
      <c r="CJ574" s="160">
        <f t="shared" ref="CJ574:CJ577" si="6512">CI574+30</f>
        <v>46326</v>
      </c>
      <c r="CK574" s="164">
        <f t="shared" ref="CK574:CK577" si="6513">IFERROR(IF(($R574-CJ574)&gt;=0,0,IF(($S574-CI574)&lt;0,0,IF(AND(($S574-CJ574)&gt;0,(CI574-$R574)&gt;0),$V574/365*(CJ574-CI574+1),IF(AND(($S574-CJ574)&lt;=0,(CI574-$R574)&gt;0),$V574/365*($S574-CI574+1),$V574/365*(CJ574-$R574+1))))),0)</f>
        <v>0</v>
      </c>
      <c r="CL574" s="160">
        <f t="shared" ref="CL574:CL577" si="6514">CJ574+1</f>
        <v>46327</v>
      </c>
      <c r="CM574" s="160">
        <f t="shared" ref="CM574:CM577" si="6515">CL574+29</f>
        <v>46356</v>
      </c>
      <c r="CN574" s="164">
        <f t="shared" ref="CN574:CN577" si="6516">IFERROR(IF(($R574-CM574)&gt;=0,0,IF(($S574-CL574)&lt;0,0,IF(AND(($S574-CM574)&gt;0,(CL574-$R574)&gt;0),$V574/365*(CM574-CL574+1),IF(AND(($S574-CM574)&lt;=0,(CL574-$R574)&gt;0),$V574/365*($S574-CL574+1),$V574/365*(CM574-$R574+1))))),0)</f>
        <v>0</v>
      </c>
      <c r="CO574" s="160">
        <f t="shared" ref="CO574:CO577" si="6517">CM574+1</f>
        <v>46357</v>
      </c>
      <c r="CP574" s="160">
        <f t="shared" ref="CP574:CP577" si="6518">CO574+30</f>
        <v>46387</v>
      </c>
      <c r="CQ574" s="164">
        <f t="shared" ref="CQ574:CQ577" si="6519">IFERROR(IF(($R574-CP574)&gt;=0,0,IF(($S574-CO574)&lt;0,0,IF(AND(($S574-CP574)&gt;0,(CO574-$R574)&gt;0),$V574/365*(CP574-CO574+1),IF(AND(($S574-CP574)&lt;=0,(CO574-$R574)&gt;0),$V574/365*($S574-CO574+1),$V574/365*(CP574-$R574+1))))),0)</f>
        <v>0</v>
      </c>
    </row>
    <row r="575" s="86" customFormat="1" ht="24" customHeight="1" outlineLevel="2" spans="1:95">
      <c r="A575" s="125"/>
      <c r="B575" s="126"/>
      <c r="C575" s="127"/>
      <c r="D575" s="125"/>
      <c r="E575" s="126"/>
      <c r="F575" s="126"/>
      <c r="G575" s="126"/>
      <c r="H575" s="128"/>
      <c r="I575" s="128"/>
      <c r="J575" s="128">
        <f t="shared" si="6007"/>
        <v>0</v>
      </c>
      <c r="K575" s="128">
        <f t="shared" ref="K575:K577" si="6520">K574+1</f>
        <v>2</v>
      </c>
      <c r="L575" s="153"/>
      <c r="M575" s="154">
        <f>IFERROR(VLOOKUP($L575,'2-2 引出数据_合同数据仓库'!$B$2:$BP$10000,3,FALSE),0)</f>
        <v>0</v>
      </c>
      <c r="N575" s="128"/>
      <c r="O575" s="154">
        <f>IFERROR(VLOOKUP((LEFT(VLOOKUP($L575,'2-2 引出数据_合同数据仓库'!$B$2:$BP$10000,64,FALSE),15)&amp;(RIGHT(VLOOKUP($L575,'2-2 引出数据_合同数据仓库'!$B$2:$BP$10000,64,FALSE),4)+1)),'2-2 引出数据_合同数据仓库'!$B$2:$BP$10000,3,FALSE),0)</f>
        <v>0</v>
      </c>
      <c r="P575" s="128"/>
      <c r="Q575" s="128">
        <f>IFERROR(VLOOKUP($L575,'2-2 引出数据_合同数据仓库'!$B$2:$BP$10000,28,FALSE),0)</f>
        <v>0</v>
      </c>
      <c r="R575" s="128">
        <f>IFERROR(VLOOKUP($L575,'2-2 引出数据_合同数据仓库'!$B$2:$BP$10000,29,FALSE),0)</f>
        <v>0</v>
      </c>
      <c r="S575" s="128">
        <f>IFERROR(VLOOKUP($L575,'2-2 引出数据_合同数据仓库'!$B$2:$BP$10000,4,FALSE),0)</f>
        <v>0</v>
      </c>
      <c r="T575" s="128"/>
      <c r="U575" s="128">
        <f>IFERROR(VLOOKUP($L575,'2-2 引出数据_合同数据仓库'!$B$2:$BP$10000,15,FALSE),0)</f>
        <v>0</v>
      </c>
      <c r="V575" s="128">
        <f t="shared" si="6449"/>
        <v>0</v>
      </c>
      <c r="W575" s="128"/>
      <c r="X575" s="160">
        <v>45658</v>
      </c>
      <c r="Y575" s="160">
        <f t="shared" si="6450"/>
        <v>45688</v>
      </c>
      <c r="Z575" s="164">
        <f t="shared" si="6451"/>
        <v>0</v>
      </c>
      <c r="AA575" s="160">
        <f t="shared" si="6452"/>
        <v>45689</v>
      </c>
      <c r="AB575" s="160">
        <f t="shared" si="6453"/>
        <v>45716</v>
      </c>
      <c r="AC575" s="164">
        <f t="shared" si="6454"/>
        <v>0</v>
      </c>
      <c r="AD575" s="160">
        <f t="shared" si="6455"/>
        <v>45717</v>
      </c>
      <c r="AE575" s="160">
        <f t="shared" si="6456"/>
        <v>45747</v>
      </c>
      <c r="AF575" s="164">
        <f t="shared" si="6457"/>
        <v>0</v>
      </c>
      <c r="AG575" s="160">
        <f t="shared" si="6458"/>
        <v>45748</v>
      </c>
      <c r="AH575" s="160">
        <f t="shared" si="6459"/>
        <v>45777</v>
      </c>
      <c r="AI575" s="164">
        <f t="shared" si="6460"/>
        <v>0</v>
      </c>
      <c r="AJ575" s="160">
        <f t="shared" si="6461"/>
        <v>45778</v>
      </c>
      <c r="AK575" s="160">
        <f t="shared" si="6462"/>
        <v>45808</v>
      </c>
      <c r="AL575" s="164">
        <f t="shared" si="6463"/>
        <v>0</v>
      </c>
      <c r="AM575" s="160">
        <f t="shared" si="6464"/>
        <v>45809</v>
      </c>
      <c r="AN575" s="160">
        <f t="shared" si="6465"/>
        <v>45838</v>
      </c>
      <c r="AO575" s="164">
        <f t="shared" si="6466"/>
        <v>0</v>
      </c>
      <c r="AP575" s="160">
        <f t="shared" si="6467"/>
        <v>45839</v>
      </c>
      <c r="AQ575" s="160">
        <f t="shared" si="6468"/>
        <v>45869</v>
      </c>
      <c r="AR575" s="164">
        <f t="shared" si="6469"/>
        <v>0</v>
      </c>
      <c r="AS575" s="160">
        <f t="shared" si="6470"/>
        <v>45870</v>
      </c>
      <c r="AT575" s="160">
        <f t="shared" si="6471"/>
        <v>45900</v>
      </c>
      <c r="AU575" s="164">
        <f t="shared" si="6472"/>
        <v>0</v>
      </c>
      <c r="AV575" s="160">
        <f t="shared" si="6473"/>
        <v>45901</v>
      </c>
      <c r="AW575" s="160">
        <f t="shared" si="6474"/>
        <v>45930</v>
      </c>
      <c r="AX575" s="164">
        <f t="shared" si="6475"/>
        <v>0</v>
      </c>
      <c r="AY575" s="160">
        <f t="shared" si="6476"/>
        <v>45931</v>
      </c>
      <c r="AZ575" s="160">
        <f t="shared" si="6477"/>
        <v>45961</v>
      </c>
      <c r="BA575" s="164">
        <f t="shared" si="6478"/>
        <v>0</v>
      </c>
      <c r="BB575" s="160">
        <f t="shared" si="6479"/>
        <v>45962</v>
      </c>
      <c r="BC575" s="160">
        <f t="shared" si="6480"/>
        <v>45991</v>
      </c>
      <c r="BD575" s="164">
        <f t="shared" si="6481"/>
        <v>0</v>
      </c>
      <c r="BE575" s="160">
        <f t="shared" si="6482"/>
        <v>45992</v>
      </c>
      <c r="BF575" s="160">
        <f t="shared" si="6483"/>
        <v>46022</v>
      </c>
      <c r="BG575" s="164">
        <f t="shared" si="6484"/>
        <v>0</v>
      </c>
      <c r="BH575" s="160">
        <v>46023</v>
      </c>
      <c r="BI575" s="160">
        <f t="shared" si="6485"/>
        <v>46053</v>
      </c>
      <c r="BJ575" s="164">
        <f t="shared" si="6486"/>
        <v>0</v>
      </c>
      <c r="BK575" s="160">
        <f t="shared" si="6487"/>
        <v>46054</v>
      </c>
      <c r="BL575" s="160">
        <f t="shared" si="6488"/>
        <v>46081</v>
      </c>
      <c r="BM575" s="164">
        <f t="shared" si="6489"/>
        <v>0</v>
      </c>
      <c r="BN575" s="160">
        <f t="shared" si="6490"/>
        <v>46082</v>
      </c>
      <c r="BO575" s="160">
        <f t="shared" si="6491"/>
        <v>46112</v>
      </c>
      <c r="BP575" s="164">
        <f t="shared" si="6492"/>
        <v>0</v>
      </c>
      <c r="BQ575" s="160">
        <f t="shared" si="6493"/>
        <v>46113</v>
      </c>
      <c r="BR575" s="160">
        <f t="shared" si="6494"/>
        <v>46142</v>
      </c>
      <c r="BS575" s="164">
        <f t="shared" si="6495"/>
        <v>0</v>
      </c>
      <c r="BT575" s="160">
        <f t="shared" si="6496"/>
        <v>46143</v>
      </c>
      <c r="BU575" s="160">
        <f t="shared" si="6497"/>
        <v>46173</v>
      </c>
      <c r="BV575" s="164">
        <f t="shared" si="6498"/>
        <v>0</v>
      </c>
      <c r="BW575" s="160">
        <f t="shared" si="6499"/>
        <v>46174</v>
      </c>
      <c r="BX575" s="160">
        <f t="shared" si="6500"/>
        <v>46203</v>
      </c>
      <c r="BY575" s="164">
        <f t="shared" si="6501"/>
        <v>0</v>
      </c>
      <c r="BZ575" s="160">
        <f t="shared" si="6502"/>
        <v>46204</v>
      </c>
      <c r="CA575" s="160">
        <f t="shared" si="6503"/>
        <v>46234</v>
      </c>
      <c r="CB575" s="164">
        <f t="shared" si="6504"/>
        <v>0</v>
      </c>
      <c r="CC575" s="160">
        <f t="shared" si="6505"/>
        <v>46235</v>
      </c>
      <c r="CD575" s="160">
        <f t="shared" si="6506"/>
        <v>46265</v>
      </c>
      <c r="CE575" s="164">
        <f t="shared" si="6507"/>
        <v>0</v>
      </c>
      <c r="CF575" s="160">
        <f t="shared" si="6508"/>
        <v>46266</v>
      </c>
      <c r="CG575" s="160">
        <f t="shared" si="6509"/>
        <v>46295</v>
      </c>
      <c r="CH575" s="164">
        <f t="shared" si="6510"/>
        <v>0</v>
      </c>
      <c r="CI575" s="160">
        <f t="shared" si="6511"/>
        <v>46296</v>
      </c>
      <c r="CJ575" s="160">
        <f t="shared" si="6512"/>
        <v>46326</v>
      </c>
      <c r="CK575" s="164">
        <f t="shared" si="6513"/>
        <v>0</v>
      </c>
      <c r="CL575" s="160">
        <f t="shared" si="6514"/>
        <v>46327</v>
      </c>
      <c r="CM575" s="160">
        <f t="shared" si="6515"/>
        <v>46356</v>
      </c>
      <c r="CN575" s="164">
        <f t="shared" si="6516"/>
        <v>0</v>
      </c>
      <c r="CO575" s="160">
        <f t="shared" si="6517"/>
        <v>46357</v>
      </c>
      <c r="CP575" s="160">
        <f t="shared" si="6518"/>
        <v>46387</v>
      </c>
      <c r="CQ575" s="164">
        <f t="shared" si="6519"/>
        <v>0</v>
      </c>
    </row>
    <row r="576" s="86" customFormat="1" ht="24" customHeight="1" outlineLevel="2" spans="1:95">
      <c r="A576" s="125"/>
      <c r="B576" s="126"/>
      <c r="C576" s="127"/>
      <c r="D576" s="125"/>
      <c r="E576" s="126"/>
      <c r="F576" s="126"/>
      <c r="G576" s="126"/>
      <c r="H576" s="128"/>
      <c r="I576" s="128"/>
      <c r="J576" s="128">
        <f t="shared" si="6007"/>
        <v>0</v>
      </c>
      <c r="K576" s="128">
        <f t="shared" si="6520"/>
        <v>3</v>
      </c>
      <c r="L576" s="153"/>
      <c r="M576" s="154">
        <f>IFERROR(VLOOKUP($L576,'2-2 引出数据_合同数据仓库'!$B$2:$BP$10000,3,FALSE),0)</f>
        <v>0</v>
      </c>
      <c r="N576" s="128"/>
      <c r="O576" s="154">
        <f>IFERROR(VLOOKUP((LEFT(VLOOKUP($L576,'2-2 引出数据_合同数据仓库'!$B$2:$BP$10000,64,FALSE),15)&amp;(RIGHT(VLOOKUP($L576,'2-2 引出数据_合同数据仓库'!$B$2:$BP$10000,64,FALSE),4)+1)),'2-2 引出数据_合同数据仓库'!$B$2:$BP$10000,3,FALSE),0)</f>
        <v>0</v>
      </c>
      <c r="P576" s="128"/>
      <c r="Q576" s="128">
        <f>IFERROR(VLOOKUP($L576,'2-2 引出数据_合同数据仓库'!$B$2:$BP$10000,28,FALSE),0)</f>
        <v>0</v>
      </c>
      <c r="R576" s="128">
        <f>IFERROR(VLOOKUP($L576,'2-2 引出数据_合同数据仓库'!$B$2:$BP$10000,29,FALSE),0)</f>
        <v>0</v>
      </c>
      <c r="S576" s="128">
        <f>IFERROR(VLOOKUP($L576,'2-2 引出数据_合同数据仓库'!$B$2:$BP$10000,4,FALSE),0)</f>
        <v>0</v>
      </c>
      <c r="T576" s="128"/>
      <c r="U576" s="128">
        <f>IFERROR(VLOOKUP($L576,'2-2 引出数据_合同数据仓库'!$B$2:$BP$10000,15,FALSE),0)</f>
        <v>0</v>
      </c>
      <c r="V576" s="128">
        <f t="shared" si="6449"/>
        <v>0</v>
      </c>
      <c r="W576" s="128"/>
      <c r="X576" s="160">
        <v>45658</v>
      </c>
      <c r="Y576" s="160">
        <f t="shared" si="6450"/>
        <v>45688</v>
      </c>
      <c r="Z576" s="164">
        <f t="shared" si="6451"/>
        <v>0</v>
      </c>
      <c r="AA576" s="160">
        <f t="shared" si="6452"/>
        <v>45689</v>
      </c>
      <c r="AB576" s="160">
        <f t="shared" si="6453"/>
        <v>45716</v>
      </c>
      <c r="AC576" s="164">
        <f t="shared" si="6454"/>
        <v>0</v>
      </c>
      <c r="AD576" s="160">
        <f t="shared" si="6455"/>
        <v>45717</v>
      </c>
      <c r="AE576" s="160">
        <f t="shared" si="6456"/>
        <v>45747</v>
      </c>
      <c r="AF576" s="164">
        <f t="shared" si="6457"/>
        <v>0</v>
      </c>
      <c r="AG576" s="160">
        <f t="shared" si="6458"/>
        <v>45748</v>
      </c>
      <c r="AH576" s="160">
        <f t="shared" si="6459"/>
        <v>45777</v>
      </c>
      <c r="AI576" s="164">
        <f t="shared" si="6460"/>
        <v>0</v>
      </c>
      <c r="AJ576" s="160">
        <f t="shared" si="6461"/>
        <v>45778</v>
      </c>
      <c r="AK576" s="160">
        <f t="shared" si="6462"/>
        <v>45808</v>
      </c>
      <c r="AL576" s="164">
        <f t="shared" si="6463"/>
        <v>0</v>
      </c>
      <c r="AM576" s="160">
        <f t="shared" si="6464"/>
        <v>45809</v>
      </c>
      <c r="AN576" s="160">
        <f t="shared" si="6465"/>
        <v>45838</v>
      </c>
      <c r="AO576" s="164">
        <f t="shared" si="6466"/>
        <v>0</v>
      </c>
      <c r="AP576" s="160">
        <f t="shared" si="6467"/>
        <v>45839</v>
      </c>
      <c r="AQ576" s="160">
        <f t="shared" si="6468"/>
        <v>45869</v>
      </c>
      <c r="AR576" s="164">
        <f t="shared" si="6469"/>
        <v>0</v>
      </c>
      <c r="AS576" s="160">
        <f t="shared" si="6470"/>
        <v>45870</v>
      </c>
      <c r="AT576" s="160">
        <f t="shared" si="6471"/>
        <v>45900</v>
      </c>
      <c r="AU576" s="164">
        <f t="shared" si="6472"/>
        <v>0</v>
      </c>
      <c r="AV576" s="160">
        <f t="shared" si="6473"/>
        <v>45901</v>
      </c>
      <c r="AW576" s="160">
        <f t="shared" si="6474"/>
        <v>45930</v>
      </c>
      <c r="AX576" s="164">
        <f t="shared" si="6475"/>
        <v>0</v>
      </c>
      <c r="AY576" s="160">
        <f t="shared" si="6476"/>
        <v>45931</v>
      </c>
      <c r="AZ576" s="160">
        <f t="shared" si="6477"/>
        <v>45961</v>
      </c>
      <c r="BA576" s="164">
        <f t="shared" si="6478"/>
        <v>0</v>
      </c>
      <c r="BB576" s="160">
        <f t="shared" si="6479"/>
        <v>45962</v>
      </c>
      <c r="BC576" s="160">
        <f t="shared" si="6480"/>
        <v>45991</v>
      </c>
      <c r="BD576" s="164">
        <f t="shared" si="6481"/>
        <v>0</v>
      </c>
      <c r="BE576" s="160">
        <f t="shared" si="6482"/>
        <v>45992</v>
      </c>
      <c r="BF576" s="160">
        <f t="shared" si="6483"/>
        <v>46022</v>
      </c>
      <c r="BG576" s="164">
        <f t="shared" si="6484"/>
        <v>0</v>
      </c>
      <c r="BH576" s="160">
        <v>46023</v>
      </c>
      <c r="BI576" s="160">
        <f t="shared" si="6485"/>
        <v>46053</v>
      </c>
      <c r="BJ576" s="164">
        <f t="shared" si="6486"/>
        <v>0</v>
      </c>
      <c r="BK576" s="160">
        <f t="shared" si="6487"/>
        <v>46054</v>
      </c>
      <c r="BL576" s="160">
        <f t="shared" si="6488"/>
        <v>46081</v>
      </c>
      <c r="BM576" s="164">
        <f t="shared" si="6489"/>
        <v>0</v>
      </c>
      <c r="BN576" s="160">
        <f t="shared" si="6490"/>
        <v>46082</v>
      </c>
      <c r="BO576" s="160">
        <f t="shared" si="6491"/>
        <v>46112</v>
      </c>
      <c r="BP576" s="164">
        <f t="shared" si="6492"/>
        <v>0</v>
      </c>
      <c r="BQ576" s="160">
        <f t="shared" si="6493"/>
        <v>46113</v>
      </c>
      <c r="BR576" s="160">
        <f t="shared" si="6494"/>
        <v>46142</v>
      </c>
      <c r="BS576" s="164">
        <f t="shared" si="6495"/>
        <v>0</v>
      </c>
      <c r="BT576" s="160">
        <f t="shared" si="6496"/>
        <v>46143</v>
      </c>
      <c r="BU576" s="160">
        <f t="shared" si="6497"/>
        <v>46173</v>
      </c>
      <c r="BV576" s="164">
        <f t="shared" si="6498"/>
        <v>0</v>
      </c>
      <c r="BW576" s="160">
        <f t="shared" si="6499"/>
        <v>46174</v>
      </c>
      <c r="BX576" s="160">
        <f t="shared" si="6500"/>
        <v>46203</v>
      </c>
      <c r="BY576" s="164">
        <f t="shared" si="6501"/>
        <v>0</v>
      </c>
      <c r="BZ576" s="160">
        <f t="shared" si="6502"/>
        <v>46204</v>
      </c>
      <c r="CA576" s="160">
        <f t="shared" si="6503"/>
        <v>46234</v>
      </c>
      <c r="CB576" s="164">
        <f t="shared" si="6504"/>
        <v>0</v>
      </c>
      <c r="CC576" s="160">
        <f t="shared" si="6505"/>
        <v>46235</v>
      </c>
      <c r="CD576" s="160">
        <f t="shared" si="6506"/>
        <v>46265</v>
      </c>
      <c r="CE576" s="164">
        <f t="shared" si="6507"/>
        <v>0</v>
      </c>
      <c r="CF576" s="160">
        <f t="shared" si="6508"/>
        <v>46266</v>
      </c>
      <c r="CG576" s="160">
        <f t="shared" si="6509"/>
        <v>46295</v>
      </c>
      <c r="CH576" s="164">
        <f t="shared" si="6510"/>
        <v>0</v>
      </c>
      <c r="CI576" s="160">
        <f t="shared" si="6511"/>
        <v>46296</v>
      </c>
      <c r="CJ576" s="160">
        <f t="shared" si="6512"/>
        <v>46326</v>
      </c>
      <c r="CK576" s="164">
        <f t="shared" si="6513"/>
        <v>0</v>
      </c>
      <c r="CL576" s="160">
        <f t="shared" si="6514"/>
        <v>46327</v>
      </c>
      <c r="CM576" s="160">
        <f t="shared" si="6515"/>
        <v>46356</v>
      </c>
      <c r="CN576" s="164">
        <f t="shared" si="6516"/>
        <v>0</v>
      </c>
      <c r="CO576" s="160">
        <f t="shared" si="6517"/>
        <v>46357</v>
      </c>
      <c r="CP576" s="160">
        <f t="shared" si="6518"/>
        <v>46387</v>
      </c>
      <c r="CQ576" s="164">
        <f t="shared" si="6519"/>
        <v>0</v>
      </c>
    </row>
    <row r="577" s="86" customFormat="1" ht="24" customHeight="1" outlineLevel="2" spans="1:95">
      <c r="A577" s="125"/>
      <c r="B577" s="126"/>
      <c r="C577" s="127"/>
      <c r="D577" s="125"/>
      <c r="E577" s="126"/>
      <c r="F577" s="126"/>
      <c r="G577" s="126"/>
      <c r="H577" s="128"/>
      <c r="I577" s="128"/>
      <c r="J577" s="128">
        <f t="shared" si="6007"/>
        <v>0</v>
      </c>
      <c r="K577" s="128">
        <f t="shared" si="6520"/>
        <v>4</v>
      </c>
      <c r="L577" s="153"/>
      <c r="M577" s="154">
        <f>IFERROR(VLOOKUP($L577,'2-2 引出数据_合同数据仓库'!$B$2:$BP$10000,3,FALSE),0)</f>
        <v>0</v>
      </c>
      <c r="N577" s="128"/>
      <c r="O577" s="154">
        <f>IFERROR(VLOOKUP((LEFT(VLOOKUP($L577,'2-2 引出数据_合同数据仓库'!$B$2:$BP$10000,64,FALSE),15)&amp;(RIGHT(VLOOKUP($L577,'2-2 引出数据_合同数据仓库'!$B$2:$BP$10000,64,FALSE),4)+1)),'2-2 引出数据_合同数据仓库'!$B$2:$BP$10000,3,FALSE),0)</f>
        <v>0</v>
      </c>
      <c r="P577" s="128"/>
      <c r="Q577" s="128">
        <f>IFERROR(VLOOKUP($L577,'2-2 引出数据_合同数据仓库'!$B$2:$BP$10000,28,FALSE),0)</f>
        <v>0</v>
      </c>
      <c r="R577" s="128">
        <f>IFERROR(VLOOKUP($L577,'2-2 引出数据_合同数据仓库'!$B$2:$BP$10000,29,FALSE),0)</f>
        <v>0</v>
      </c>
      <c r="S577" s="128">
        <f>IFERROR(VLOOKUP($L577,'2-2 引出数据_合同数据仓库'!$B$2:$BP$10000,4,FALSE),0)</f>
        <v>0</v>
      </c>
      <c r="T577" s="128"/>
      <c r="U577" s="128">
        <f>IFERROR(VLOOKUP($L577,'2-2 引出数据_合同数据仓库'!$B$2:$BP$10000,15,FALSE),0)</f>
        <v>0</v>
      </c>
      <c r="V577" s="128">
        <f t="shared" si="6449"/>
        <v>0</v>
      </c>
      <c r="W577" s="128"/>
      <c r="X577" s="160">
        <v>45658</v>
      </c>
      <c r="Y577" s="160">
        <f t="shared" si="6450"/>
        <v>45688</v>
      </c>
      <c r="Z577" s="164">
        <f t="shared" si="6451"/>
        <v>0</v>
      </c>
      <c r="AA577" s="160">
        <f t="shared" si="6452"/>
        <v>45689</v>
      </c>
      <c r="AB577" s="160">
        <f t="shared" si="6453"/>
        <v>45716</v>
      </c>
      <c r="AC577" s="164">
        <f t="shared" si="6454"/>
        <v>0</v>
      </c>
      <c r="AD577" s="160">
        <f t="shared" si="6455"/>
        <v>45717</v>
      </c>
      <c r="AE577" s="160">
        <f t="shared" si="6456"/>
        <v>45747</v>
      </c>
      <c r="AF577" s="164">
        <f t="shared" si="6457"/>
        <v>0</v>
      </c>
      <c r="AG577" s="160">
        <f t="shared" si="6458"/>
        <v>45748</v>
      </c>
      <c r="AH577" s="160">
        <f t="shared" si="6459"/>
        <v>45777</v>
      </c>
      <c r="AI577" s="164">
        <f t="shared" si="6460"/>
        <v>0</v>
      </c>
      <c r="AJ577" s="160">
        <f t="shared" si="6461"/>
        <v>45778</v>
      </c>
      <c r="AK577" s="160">
        <f t="shared" si="6462"/>
        <v>45808</v>
      </c>
      <c r="AL577" s="164">
        <f t="shared" si="6463"/>
        <v>0</v>
      </c>
      <c r="AM577" s="160">
        <f t="shared" si="6464"/>
        <v>45809</v>
      </c>
      <c r="AN577" s="160">
        <f t="shared" si="6465"/>
        <v>45838</v>
      </c>
      <c r="AO577" s="164">
        <f t="shared" si="6466"/>
        <v>0</v>
      </c>
      <c r="AP577" s="160">
        <f t="shared" si="6467"/>
        <v>45839</v>
      </c>
      <c r="AQ577" s="160">
        <f t="shared" si="6468"/>
        <v>45869</v>
      </c>
      <c r="AR577" s="164">
        <f t="shared" si="6469"/>
        <v>0</v>
      </c>
      <c r="AS577" s="160">
        <f t="shared" si="6470"/>
        <v>45870</v>
      </c>
      <c r="AT577" s="160">
        <f t="shared" si="6471"/>
        <v>45900</v>
      </c>
      <c r="AU577" s="164">
        <f t="shared" si="6472"/>
        <v>0</v>
      </c>
      <c r="AV577" s="160">
        <f t="shared" si="6473"/>
        <v>45901</v>
      </c>
      <c r="AW577" s="160">
        <f t="shared" si="6474"/>
        <v>45930</v>
      </c>
      <c r="AX577" s="164">
        <f t="shared" si="6475"/>
        <v>0</v>
      </c>
      <c r="AY577" s="160">
        <f t="shared" si="6476"/>
        <v>45931</v>
      </c>
      <c r="AZ577" s="160">
        <f t="shared" si="6477"/>
        <v>45961</v>
      </c>
      <c r="BA577" s="164">
        <f t="shared" si="6478"/>
        <v>0</v>
      </c>
      <c r="BB577" s="160">
        <f t="shared" si="6479"/>
        <v>45962</v>
      </c>
      <c r="BC577" s="160">
        <f t="shared" si="6480"/>
        <v>45991</v>
      </c>
      <c r="BD577" s="164">
        <f t="shared" si="6481"/>
        <v>0</v>
      </c>
      <c r="BE577" s="160">
        <f t="shared" si="6482"/>
        <v>45992</v>
      </c>
      <c r="BF577" s="160">
        <f t="shared" si="6483"/>
        <v>46022</v>
      </c>
      <c r="BG577" s="164">
        <f t="shared" si="6484"/>
        <v>0</v>
      </c>
      <c r="BH577" s="160">
        <v>46023</v>
      </c>
      <c r="BI577" s="160">
        <f t="shared" si="6485"/>
        <v>46053</v>
      </c>
      <c r="BJ577" s="164">
        <f t="shared" si="6486"/>
        <v>0</v>
      </c>
      <c r="BK577" s="160">
        <f t="shared" si="6487"/>
        <v>46054</v>
      </c>
      <c r="BL577" s="160">
        <f t="shared" si="6488"/>
        <v>46081</v>
      </c>
      <c r="BM577" s="164">
        <f t="shared" si="6489"/>
        <v>0</v>
      </c>
      <c r="BN577" s="160">
        <f t="shared" si="6490"/>
        <v>46082</v>
      </c>
      <c r="BO577" s="160">
        <f t="shared" si="6491"/>
        <v>46112</v>
      </c>
      <c r="BP577" s="164">
        <f t="shared" si="6492"/>
        <v>0</v>
      </c>
      <c r="BQ577" s="160">
        <f t="shared" si="6493"/>
        <v>46113</v>
      </c>
      <c r="BR577" s="160">
        <f t="shared" si="6494"/>
        <v>46142</v>
      </c>
      <c r="BS577" s="164">
        <f t="shared" si="6495"/>
        <v>0</v>
      </c>
      <c r="BT577" s="160">
        <f t="shared" si="6496"/>
        <v>46143</v>
      </c>
      <c r="BU577" s="160">
        <f t="shared" si="6497"/>
        <v>46173</v>
      </c>
      <c r="BV577" s="164">
        <f t="shared" si="6498"/>
        <v>0</v>
      </c>
      <c r="BW577" s="160">
        <f t="shared" si="6499"/>
        <v>46174</v>
      </c>
      <c r="BX577" s="160">
        <f t="shared" si="6500"/>
        <v>46203</v>
      </c>
      <c r="BY577" s="164">
        <f t="shared" si="6501"/>
        <v>0</v>
      </c>
      <c r="BZ577" s="160">
        <f t="shared" si="6502"/>
        <v>46204</v>
      </c>
      <c r="CA577" s="160">
        <f t="shared" si="6503"/>
        <v>46234</v>
      </c>
      <c r="CB577" s="164">
        <f t="shared" si="6504"/>
        <v>0</v>
      </c>
      <c r="CC577" s="160">
        <f t="shared" si="6505"/>
        <v>46235</v>
      </c>
      <c r="CD577" s="160">
        <f t="shared" si="6506"/>
        <v>46265</v>
      </c>
      <c r="CE577" s="164">
        <f t="shared" si="6507"/>
        <v>0</v>
      </c>
      <c r="CF577" s="160">
        <f t="shared" si="6508"/>
        <v>46266</v>
      </c>
      <c r="CG577" s="160">
        <f t="shared" si="6509"/>
        <v>46295</v>
      </c>
      <c r="CH577" s="164">
        <f t="shared" si="6510"/>
        <v>0</v>
      </c>
      <c r="CI577" s="160">
        <f t="shared" si="6511"/>
        <v>46296</v>
      </c>
      <c r="CJ577" s="160">
        <f t="shared" si="6512"/>
        <v>46326</v>
      </c>
      <c r="CK577" s="164">
        <f t="shared" si="6513"/>
        <v>0</v>
      </c>
      <c r="CL577" s="160">
        <f t="shared" si="6514"/>
        <v>46327</v>
      </c>
      <c r="CM577" s="160">
        <f t="shared" si="6515"/>
        <v>46356</v>
      </c>
      <c r="CN577" s="164">
        <f t="shared" si="6516"/>
        <v>0</v>
      </c>
      <c r="CO577" s="160">
        <f t="shared" si="6517"/>
        <v>46357</v>
      </c>
      <c r="CP577" s="160">
        <f t="shared" si="6518"/>
        <v>46387</v>
      </c>
      <c r="CQ577" s="164">
        <f t="shared" si="6519"/>
        <v>0</v>
      </c>
    </row>
    <row r="578" s="86" customFormat="1" ht="24" customHeight="1" outlineLevel="4" spans="1:95">
      <c r="A578" s="129" t="s">
        <v>2806</v>
      </c>
      <c r="B578" s="130"/>
      <c r="C578" s="130"/>
      <c r="D578" s="130"/>
      <c r="E578" s="130"/>
      <c r="F578" s="130"/>
      <c r="G578" s="131"/>
      <c r="H578" s="132"/>
      <c r="I578" s="132"/>
      <c r="J578" s="132"/>
      <c r="K578" s="132"/>
      <c r="L578" s="155"/>
      <c r="M578" s="155"/>
      <c r="N578" s="155"/>
      <c r="O578" s="155"/>
      <c r="P578" s="132"/>
      <c r="Q578" s="132"/>
      <c r="R578" s="132"/>
      <c r="S578" s="132"/>
      <c r="T578" s="132"/>
      <c r="U578" s="132"/>
      <c r="V578" s="132"/>
      <c r="W578" s="132"/>
      <c r="X578" s="132"/>
      <c r="Y578" s="132"/>
      <c r="Z578" s="132"/>
      <c r="AA578" s="132"/>
      <c r="AB578" s="132"/>
      <c r="AC578" s="132"/>
      <c r="AD578" s="132"/>
      <c r="AE578" s="132"/>
      <c r="AF578" s="132"/>
      <c r="AG578" s="132"/>
      <c r="AH578" s="132"/>
      <c r="AI578" s="132"/>
      <c r="AJ578" s="132"/>
      <c r="AK578" s="132"/>
      <c r="AL578" s="132"/>
      <c r="AM578" s="132"/>
      <c r="AN578" s="132"/>
      <c r="AO578" s="132"/>
      <c r="AP578" s="132"/>
      <c r="AQ578" s="132"/>
      <c r="AR578" s="132"/>
      <c r="AS578" s="132"/>
      <c r="AT578" s="132"/>
      <c r="AU578" s="132"/>
      <c r="AV578" s="132"/>
      <c r="AW578" s="132"/>
      <c r="AX578" s="132"/>
      <c r="AY578" s="132"/>
      <c r="AZ578" s="132"/>
      <c r="BA578" s="132"/>
      <c r="BB578" s="132"/>
      <c r="BC578" s="132"/>
      <c r="BD578" s="132"/>
      <c r="BE578" s="132"/>
      <c r="BF578" s="132"/>
      <c r="BG578" s="132"/>
      <c r="BH578" s="132"/>
      <c r="BI578" s="132"/>
      <c r="BJ578" s="132"/>
      <c r="BK578" s="132"/>
      <c r="BL578" s="132"/>
      <c r="BM578" s="132"/>
      <c r="BN578" s="132"/>
      <c r="BO578" s="132"/>
      <c r="BP578" s="132"/>
      <c r="BQ578" s="132"/>
      <c r="BR578" s="132"/>
      <c r="BS578" s="132"/>
      <c r="BT578" s="132"/>
      <c r="BU578" s="132"/>
      <c r="BV578" s="132"/>
      <c r="BW578" s="132"/>
      <c r="BX578" s="132"/>
      <c r="BY578" s="132"/>
      <c r="BZ578" s="132"/>
      <c r="CA578" s="132"/>
      <c r="CB578" s="132"/>
      <c r="CC578" s="132"/>
      <c r="CD578" s="132"/>
      <c r="CE578" s="132"/>
      <c r="CF578" s="132"/>
      <c r="CG578" s="132"/>
      <c r="CH578" s="132"/>
      <c r="CI578" s="132"/>
      <c r="CJ578" s="132"/>
      <c r="CK578" s="132"/>
      <c r="CL578" s="132"/>
      <c r="CM578" s="132"/>
      <c r="CN578" s="132"/>
      <c r="CO578" s="132"/>
      <c r="CP578" s="132"/>
      <c r="CQ578" s="132"/>
    </row>
    <row r="579" ht="24" customHeight="1" outlineLevel="1" spans="1:95">
      <c r="A579" s="29"/>
      <c r="B579" s="115" t="s">
        <v>784</v>
      </c>
      <c r="C579" s="116" t="s">
        <v>2266</v>
      </c>
      <c r="D579" s="29" t="s">
        <v>2267</v>
      </c>
      <c r="E579" s="115"/>
      <c r="F579" s="115"/>
      <c r="G579" s="115"/>
      <c r="H579" s="117">
        <f>X579+AA579+AD579+AG579+AJ579+AM579+AP579+AS579+AV579+AY579+BB579+BE579</f>
        <v>0</v>
      </c>
      <c r="I579" s="117">
        <f>Y579+AB579+AE579+AH579+AK579+AN579+AQ579+AT579+AW579+AZ579+BC579+BF579</f>
        <v>0</v>
      </c>
      <c r="J579" s="117">
        <f t="shared" si="6007"/>
        <v>0</v>
      </c>
      <c r="K579" s="117"/>
      <c r="L579" s="150"/>
      <c r="M579" s="150"/>
      <c r="N579" s="150"/>
      <c r="O579" s="150"/>
      <c r="P579" s="117"/>
      <c r="Q579" s="117"/>
      <c r="R579" s="117"/>
      <c r="S579" s="117"/>
      <c r="T579" s="117"/>
      <c r="U579" s="117"/>
      <c r="V579" s="117"/>
      <c r="W579" s="117"/>
      <c r="X579" s="117">
        <f>VLOOKUP($C579,'1 预算编制表单'!$C:$BJ,27,FALSE)</f>
        <v>0</v>
      </c>
      <c r="Y579" s="117">
        <f>X579-Z579</f>
        <v>0</v>
      </c>
      <c r="Z579" s="117">
        <f>SUM(Z580:Z584)</f>
        <v>0</v>
      </c>
      <c r="AA579" s="117">
        <f>VLOOKUP($C579,'1 预算编制表单'!$C:$BJ,30,FALSE)</f>
        <v>0</v>
      </c>
      <c r="AB579" s="117">
        <f>AA579-AC579</f>
        <v>0</v>
      </c>
      <c r="AC579" s="117">
        <f>SUM(AC580:AC584)</f>
        <v>0</v>
      </c>
      <c r="AD579" s="117">
        <f>VLOOKUP($C579,'1 预算编制表单'!$C:$BJ,33,FALSE)</f>
        <v>0</v>
      </c>
      <c r="AE579" s="117">
        <f>AD579-AF579</f>
        <v>0</v>
      </c>
      <c r="AF579" s="117">
        <f>SUM(AF580:AF584)</f>
        <v>0</v>
      </c>
      <c r="AG579" s="117">
        <f>VLOOKUP($C579,'1 预算编制表单'!$C:$BJ,36,FALSE)</f>
        <v>0</v>
      </c>
      <c r="AH579" s="117">
        <f>AG579-AI579</f>
        <v>0</v>
      </c>
      <c r="AI579" s="117">
        <f>SUM(AI580:AI584)</f>
        <v>0</v>
      </c>
      <c r="AJ579" s="117">
        <f>VLOOKUP($C579,'1 预算编制表单'!$C:$BJ,39,FALSE)</f>
        <v>0</v>
      </c>
      <c r="AK579" s="117">
        <f>AJ579-AL579</f>
        <v>0</v>
      </c>
      <c r="AL579" s="117">
        <f>SUM(AL580:AL584)</f>
        <v>0</v>
      </c>
      <c r="AM579" s="117">
        <f>VLOOKUP($C579,'1 预算编制表单'!$C:$BJ,42,FALSE)</f>
        <v>0</v>
      </c>
      <c r="AN579" s="117">
        <f>AM579-AO579</f>
        <v>0</v>
      </c>
      <c r="AO579" s="117">
        <f>SUM(AO580:AO584)</f>
        <v>0</v>
      </c>
      <c r="AP579" s="117">
        <f>VLOOKUP($C579,'1 预算编制表单'!$C:$BJ,45,FALSE)</f>
        <v>0</v>
      </c>
      <c r="AQ579" s="117">
        <f>AP579-AR579</f>
        <v>0</v>
      </c>
      <c r="AR579" s="117">
        <f>SUM(AR580:AR584)</f>
        <v>0</v>
      </c>
      <c r="AS579" s="117">
        <f>VLOOKUP($C579,'1 预算编制表单'!$C:$BJ,48,FALSE)</f>
        <v>0</v>
      </c>
      <c r="AT579" s="117">
        <f>AS579-AU579</f>
        <v>0</v>
      </c>
      <c r="AU579" s="117">
        <f>SUM(AU580:AU584)</f>
        <v>0</v>
      </c>
      <c r="AV579" s="117">
        <f>VLOOKUP($C579,'1 预算编制表单'!$C:$BJ,51,FALSE)</f>
        <v>0</v>
      </c>
      <c r="AW579" s="117">
        <f>AV579-AX579</f>
        <v>0</v>
      </c>
      <c r="AX579" s="117">
        <f>SUM(AX580:AX584)</f>
        <v>0</v>
      </c>
      <c r="AY579" s="117">
        <f>VLOOKUP($C579,'1 预算编制表单'!$C:$BJ,54,FALSE)</f>
        <v>0</v>
      </c>
      <c r="AZ579" s="117">
        <f>AY579-BA579</f>
        <v>0</v>
      </c>
      <c r="BA579" s="117">
        <f>SUM(BA580:BA584)</f>
        <v>0</v>
      </c>
      <c r="BB579" s="117">
        <f>VLOOKUP($C579,'1 预算编制表单'!$C:$BJ,57,FALSE)</f>
        <v>0</v>
      </c>
      <c r="BC579" s="117">
        <f>BB579-BD579</f>
        <v>0</v>
      </c>
      <c r="BD579" s="117">
        <f>SUM(BD580:BD584)</f>
        <v>0</v>
      </c>
      <c r="BE579" s="117">
        <f>VLOOKUP($C579,'1 预算编制表单'!$C:$BJ,60,FALSE)</f>
        <v>0</v>
      </c>
      <c r="BF579" s="117">
        <f>BE579-BG579</f>
        <v>0</v>
      </c>
      <c r="BG579" s="117">
        <f>SUM(BG580:BG584)</f>
        <v>0</v>
      </c>
      <c r="BH579" s="117">
        <f>VLOOKUP($C579,'1 预算编制表单'!$C:$BJ,27,FALSE)</f>
        <v>0</v>
      </c>
      <c r="BI579" s="117">
        <f>BH579-BJ579</f>
        <v>0</v>
      </c>
      <c r="BJ579" s="117">
        <f>SUM(BJ580:BJ584)</f>
        <v>0</v>
      </c>
      <c r="BK579" s="117">
        <f>VLOOKUP($C579,'1 预算编制表单'!$C:$BJ,30,FALSE)</f>
        <v>0</v>
      </c>
      <c r="BL579" s="117">
        <f>BK579-BM579</f>
        <v>0</v>
      </c>
      <c r="BM579" s="117">
        <f>SUM(BM580:BM584)</f>
        <v>0</v>
      </c>
      <c r="BN579" s="117">
        <f>VLOOKUP($C579,'1 预算编制表单'!$C:$BJ,33,FALSE)</f>
        <v>0</v>
      </c>
      <c r="BO579" s="117">
        <f>BN579-BP579</f>
        <v>0</v>
      </c>
      <c r="BP579" s="117">
        <f>SUM(BP580:BP584)</f>
        <v>0</v>
      </c>
      <c r="BQ579" s="117">
        <f>VLOOKUP($C579,'1 预算编制表单'!$C:$BJ,36,FALSE)</f>
        <v>0</v>
      </c>
      <c r="BR579" s="117">
        <f>BQ579-BS579</f>
        <v>0</v>
      </c>
      <c r="BS579" s="117">
        <f>SUM(BS580:BS584)</f>
        <v>0</v>
      </c>
      <c r="BT579" s="117">
        <f>VLOOKUP($C579,'1 预算编制表单'!$C:$BJ,39,FALSE)</f>
        <v>0</v>
      </c>
      <c r="BU579" s="117">
        <f>BT579-BV579</f>
        <v>0</v>
      </c>
      <c r="BV579" s="117">
        <f>SUM(BV580:BV584)</f>
        <v>0</v>
      </c>
      <c r="BW579" s="117">
        <f>VLOOKUP($C579,'1 预算编制表单'!$C:$BJ,42,FALSE)</f>
        <v>0</v>
      </c>
      <c r="BX579" s="117">
        <f>BW579-BY579</f>
        <v>0</v>
      </c>
      <c r="BY579" s="117">
        <f>SUM(BY580:BY584)</f>
        <v>0</v>
      </c>
      <c r="BZ579" s="117">
        <f>VLOOKUP($C579,'1 预算编制表单'!$C:$BJ,45,FALSE)</f>
        <v>0</v>
      </c>
      <c r="CA579" s="117">
        <f>BZ579-CB579</f>
        <v>0</v>
      </c>
      <c r="CB579" s="117">
        <f>SUM(CB580:CB584)</f>
        <v>0</v>
      </c>
      <c r="CC579" s="117">
        <f>VLOOKUP($C579,'1 预算编制表单'!$C:$BJ,48,FALSE)</f>
        <v>0</v>
      </c>
      <c r="CD579" s="117">
        <f>CC579-CE579</f>
        <v>0</v>
      </c>
      <c r="CE579" s="117">
        <f>SUM(CE580:CE584)</f>
        <v>0</v>
      </c>
      <c r="CF579" s="117">
        <f>VLOOKUP($C579,'1 预算编制表单'!$C:$BJ,51,FALSE)</f>
        <v>0</v>
      </c>
      <c r="CG579" s="117">
        <f>CF579-CH579</f>
        <v>0</v>
      </c>
      <c r="CH579" s="117">
        <f>SUM(CH580:CH584)</f>
        <v>0</v>
      </c>
      <c r="CI579" s="117">
        <f>VLOOKUP($C579,'1 预算编制表单'!$C:$BJ,54,FALSE)</f>
        <v>0</v>
      </c>
      <c r="CJ579" s="117">
        <f>CI579-CK579</f>
        <v>0</v>
      </c>
      <c r="CK579" s="117">
        <f>SUM(CK580:CK584)</f>
        <v>0</v>
      </c>
      <c r="CL579" s="117">
        <f>VLOOKUP($C579,'1 预算编制表单'!$C:$BJ,57,FALSE)</f>
        <v>0</v>
      </c>
      <c r="CM579" s="117">
        <f>CL579-CN579</f>
        <v>0</v>
      </c>
      <c r="CN579" s="117">
        <f>SUM(CN580:CN584)</f>
        <v>0</v>
      </c>
      <c r="CO579" s="117">
        <f>VLOOKUP($C579,'1 预算编制表单'!$C:$BJ,60,FALSE)</f>
        <v>0</v>
      </c>
      <c r="CP579" s="117">
        <f>CO579-CQ579</f>
        <v>0</v>
      </c>
      <c r="CQ579" s="117">
        <f>SUM(CQ580:CQ584)</f>
        <v>0</v>
      </c>
    </row>
    <row r="580" s="86" customFormat="1" ht="24" customHeight="1" outlineLevel="2" spans="1:95">
      <c r="A580" s="125"/>
      <c r="B580" s="126"/>
      <c r="C580" s="127"/>
      <c r="D580" s="125"/>
      <c r="E580" s="126"/>
      <c r="F580" s="126"/>
      <c r="G580" s="126"/>
      <c r="H580" s="128"/>
      <c r="I580" s="128"/>
      <c r="J580" s="128">
        <f t="shared" si="6007"/>
        <v>0</v>
      </c>
      <c r="K580" s="128">
        <v>1</v>
      </c>
      <c r="L580" s="153"/>
      <c r="M580" s="154">
        <f>IFERROR(VLOOKUP($L580,'2-2 引出数据_合同数据仓库'!$B$2:$BP$10000,3,FALSE),0)</f>
        <v>0</v>
      </c>
      <c r="N580" s="128"/>
      <c r="O580" s="154">
        <f>IFERROR(VLOOKUP((LEFT(VLOOKUP($L580,'2-2 引出数据_合同数据仓库'!$B$2:$BP$10000,64,FALSE),15)&amp;(RIGHT(VLOOKUP($L580,'2-2 引出数据_合同数据仓库'!$B$2:$BP$10000,64,FALSE),4)+1)),'2-2 引出数据_合同数据仓库'!$B$2:$BP$10000,3,FALSE),0)</f>
        <v>0</v>
      </c>
      <c r="P580" s="128"/>
      <c r="Q580" s="128">
        <f>IFERROR(VLOOKUP($L580,'2-2 引出数据_合同数据仓库'!$B$2:$BP$10000,28,FALSE),0)</f>
        <v>0</v>
      </c>
      <c r="R580" s="128">
        <f>IFERROR(VLOOKUP($L580,'2-2 引出数据_合同数据仓库'!$B$2:$BP$10000,29,FALSE),0)</f>
        <v>0</v>
      </c>
      <c r="S580" s="128">
        <f>IFERROR(VLOOKUP($L580,'2-2 引出数据_合同数据仓库'!$B$2:$BP$10000,4,FALSE),0)</f>
        <v>0</v>
      </c>
      <c r="T580" s="128"/>
      <c r="U580" s="128">
        <f>IFERROR(VLOOKUP($L580,'2-2 引出数据_合同数据仓库'!$B$2:$BP$10000,15,FALSE),0)</f>
        <v>0</v>
      </c>
      <c r="V580" s="128">
        <f t="shared" ref="V580:V583" si="6521">U580/(S580-R580+1)*365</f>
        <v>0</v>
      </c>
      <c r="W580" s="128"/>
      <c r="X580" s="160">
        <v>45658</v>
      </c>
      <c r="Y580" s="160">
        <f t="shared" ref="Y580:Y583" si="6522">X580+30</f>
        <v>45688</v>
      </c>
      <c r="Z580" s="164">
        <f t="shared" ref="Z580:Z583" si="6523">IFERROR(IF(($R580-Y580)&gt;=0,0,IF(($S580-X580)&lt;0,0,IF(AND(($S580-Y580)&gt;0,(X580-$R580)&gt;0),$V580/365*(Y580-X580+1),IF(AND(($S580-Y580)&lt;=0,(X580-$R580)&gt;0),$V580/365*($S580-X580+1),$V580/365*(Y580-$R580+1))))),0)</f>
        <v>0</v>
      </c>
      <c r="AA580" s="160">
        <f t="shared" ref="AA580:AA583" si="6524">Y580+1</f>
        <v>45689</v>
      </c>
      <c r="AB580" s="160">
        <f t="shared" ref="AB580:AB583" si="6525">AA580+27</f>
        <v>45716</v>
      </c>
      <c r="AC580" s="164">
        <f t="shared" ref="AC580:AC583" si="6526">IFERROR(IF(($R580-AB580)&gt;=0,0,IF(($S580-AA580)&lt;0,0,IF(AND(($S580-AB580)&gt;0,(AA580-$R580)&gt;0),$V580/365*(AB580-AA580+1),IF(AND(($S580-AB580)&lt;=0,(AA580-$R580)&gt;0),$V580/365*($S580-AA580+1),$V580/365*(AB580-$R580+1))))),0)</f>
        <v>0</v>
      </c>
      <c r="AD580" s="160">
        <f t="shared" ref="AD580:AD583" si="6527">AB580+1</f>
        <v>45717</v>
      </c>
      <c r="AE580" s="160">
        <f t="shared" ref="AE580:AE583" si="6528">AD580+30</f>
        <v>45747</v>
      </c>
      <c r="AF580" s="164">
        <f t="shared" ref="AF580:AF583" si="6529">IFERROR(IF(($R580-AE580)&gt;=0,0,IF(($S580-AD580)&lt;0,0,IF(AND(($S580-AE580)&gt;0,(AD580-$R580)&gt;0),$V580/365*(AE580-AD580+1),IF(AND(($S580-AE580)&lt;=0,(AD580-$R580)&gt;0),$V580/365*($S580-AD580+1),$V580/365*(AE580-$R580+1))))),0)</f>
        <v>0</v>
      </c>
      <c r="AG580" s="160">
        <f t="shared" ref="AG580:AG583" si="6530">AE580+1</f>
        <v>45748</v>
      </c>
      <c r="AH580" s="160">
        <f t="shared" ref="AH580:AH583" si="6531">AG580+29</f>
        <v>45777</v>
      </c>
      <c r="AI580" s="164">
        <f t="shared" ref="AI580:AI583" si="6532">IFERROR(IF(($R580-AH580)&gt;=0,0,IF(($S580-AG580)&lt;0,0,IF(AND(($S580-AH580)&gt;0,(AG580-$R580)&gt;0),$V580/365*(AH580-AG580+1),IF(AND(($S580-AH580)&lt;=0,(AG580-$R580)&gt;0),$V580/365*($S580-AG580+1),$V580/365*(AH580-$R580+1))))),0)</f>
        <v>0</v>
      </c>
      <c r="AJ580" s="160">
        <f t="shared" ref="AJ580:AJ583" si="6533">AH580+1</f>
        <v>45778</v>
      </c>
      <c r="AK580" s="160">
        <f t="shared" ref="AK580:AK583" si="6534">AJ580+30</f>
        <v>45808</v>
      </c>
      <c r="AL580" s="164">
        <f t="shared" ref="AL580:AL583" si="6535">IFERROR(IF(($R580-AK580)&gt;=0,0,IF(($S580-AJ580)&lt;0,0,IF(AND(($S580-AK580)&gt;0,(AJ580-$R580)&gt;0),$V580/365*(AK580-AJ580+1),IF(AND(($S580-AK580)&lt;=0,(AJ580-$R580)&gt;0),$V580/365*($S580-AJ580+1),$V580/365*(AK580-$R580+1))))),0)</f>
        <v>0</v>
      </c>
      <c r="AM580" s="160">
        <f t="shared" ref="AM580:AM583" si="6536">AK580+1</f>
        <v>45809</v>
      </c>
      <c r="AN580" s="160">
        <f t="shared" ref="AN580:AN583" si="6537">AM580+29</f>
        <v>45838</v>
      </c>
      <c r="AO580" s="164">
        <f t="shared" ref="AO580:AO583" si="6538">IFERROR(IF(($R580-AN580)&gt;=0,0,IF(($S580-AM580)&lt;0,0,IF(AND(($S580-AN580)&gt;0,(AM580-$R580)&gt;0),$V580/365*(AN580-AM580+1),IF(AND(($S580-AN580)&lt;=0,(AM580-$R580)&gt;0),$V580/365*($S580-AM580+1),$V580/365*(AN580-$R580+1))))),0)</f>
        <v>0</v>
      </c>
      <c r="AP580" s="160">
        <f t="shared" ref="AP580:AP583" si="6539">AN580+1</f>
        <v>45839</v>
      </c>
      <c r="AQ580" s="160">
        <f t="shared" ref="AQ580:AQ583" si="6540">AP580+30</f>
        <v>45869</v>
      </c>
      <c r="AR580" s="164">
        <f t="shared" ref="AR580:AR583" si="6541">IFERROR(IF(($R580-AQ580)&gt;=0,0,IF(($S580-AP580)&lt;0,0,IF(AND(($S580-AQ580)&gt;0,(AP580-$R580)&gt;0),$V580/365*(AQ580-AP580+1),IF(AND(($S580-AQ580)&lt;=0,(AP580-$R580)&gt;0),$V580/365*($S580-AP580+1),$V580/365*(AQ580-$R580+1))))),0)</f>
        <v>0</v>
      </c>
      <c r="AS580" s="160">
        <f t="shared" ref="AS580:AS583" si="6542">AQ580+1</f>
        <v>45870</v>
      </c>
      <c r="AT580" s="160">
        <f t="shared" ref="AT580:AT583" si="6543">AS580+30</f>
        <v>45900</v>
      </c>
      <c r="AU580" s="164">
        <f t="shared" ref="AU580:AU583" si="6544">IFERROR(IF(($R580-AT580)&gt;=0,0,IF(($S580-AS580)&lt;0,0,IF(AND(($S580-AT580)&gt;0,(AS580-$R580)&gt;0),$V580/365*(AT580-AS580+1),IF(AND(($S580-AT580)&lt;=0,(AS580-$R580)&gt;0),$V580/365*($S580-AS580+1),$V580/365*(AT580-$R580+1))))),0)</f>
        <v>0</v>
      </c>
      <c r="AV580" s="160">
        <f t="shared" ref="AV580:AV583" si="6545">AT580+1</f>
        <v>45901</v>
      </c>
      <c r="AW580" s="160">
        <f t="shared" ref="AW580:AW583" si="6546">AV580+29</f>
        <v>45930</v>
      </c>
      <c r="AX580" s="164">
        <f t="shared" ref="AX580:AX583" si="6547">IFERROR(IF(($R580-AW580)&gt;=0,0,IF(($S580-AV580)&lt;0,0,IF(AND(($S580-AW580)&gt;0,(AV580-$R580)&gt;0),$V580/365*(AW580-AV580+1),IF(AND(($S580-AW580)&lt;=0,(AV580-$R580)&gt;0),$V580/365*($S580-AV580+1),$V580/365*(AW580-$R580+1))))),0)</f>
        <v>0</v>
      </c>
      <c r="AY580" s="160">
        <f t="shared" ref="AY580:AY583" si="6548">AW580+1</f>
        <v>45931</v>
      </c>
      <c r="AZ580" s="160">
        <f t="shared" ref="AZ580:AZ583" si="6549">AY580+30</f>
        <v>45961</v>
      </c>
      <c r="BA580" s="164">
        <f t="shared" ref="BA580:BA583" si="6550">IFERROR(IF(($R580-AZ580)&gt;=0,0,IF(($S580-AY580)&lt;0,0,IF(AND(($S580-AZ580)&gt;0,(AY580-$R580)&gt;0),$V580/365*(AZ580-AY580+1),IF(AND(($S580-AZ580)&lt;=0,(AY580-$R580)&gt;0),$V580/365*($S580-AY580+1),$V580/365*(AZ580-$R580+1))))),0)</f>
        <v>0</v>
      </c>
      <c r="BB580" s="160">
        <f t="shared" ref="BB580:BB583" si="6551">AZ580+1</f>
        <v>45962</v>
      </c>
      <c r="BC580" s="160">
        <f t="shared" ref="BC580:BC583" si="6552">BB580+29</f>
        <v>45991</v>
      </c>
      <c r="BD580" s="164">
        <f t="shared" ref="BD580:BD583" si="6553">IFERROR(IF(($R580-BC580)&gt;=0,0,IF(($S580-BB580)&lt;0,0,IF(AND(($S580-BC580)&gt;0,(BB580-$R580)&gt;0),$V580/365*(BC580-BB580+1),IF(AND(($S580-BC580)&lt;=0,(BB580-$R580)&gt;0),$V580/365*($S580-BB580+1),$V580/365*(BC580-$R580+1))))),0)</f>
        <v>0</v>
      </c>
      <c r="BE580" s="160">
        <f t="shared" ref="BE580:BE583" si="6554">BC580+1</f>
        <v>45992</v>
      </c>
      <c r="BF580" s="160">
        <f t="shared" ref="BF580:BF583" si="6555">BE580+30</f>
        <v>46022</v>
      </c>
      <c r="BG580" s="164">
        <f t="shared" ref="BG580:BG583" si="6556">IFERROR(IF(($R580-BF580)&gt;=0,0,IF(($S580-BE580)&lt;0,0,IF(AND(($S580-BF580)&gt;0,(BE580-$R580)&gt;0),$V580/365*(BF580-BE580+1),IF(AND(($S580-BF580)&lt;=0,(BE580-$R580)&gt;0),$V580/365*($S580-BE580+1),$V580/365*(BF580-$R580+1))))),0)</f>
        <v>0</v>
      </c>
      <c r="BH580" s="160">
        <v>46023</v>
      </c>
      <c r="BI580" s="160">
        <f t="shared" ref="BI580:BI583" si="6557">BH580+30</f>
        <v>46053</v>
      </c>
      <c r="BJ580" s="164">
        <f t="shared" ref="BJ580:BJ583" si="6558">IFERROR(IF(($R580-BI580)&gt;=0,0,IF(($S580-BH580)&lt;0,0,IF(AND(($S580-BI580)&gt;0,(BH580-$R580)&gt;0),$V580/365*(BI580-BH580+1),IF(AND(($S580-BI580)&lt;=0,(BH580-$R580)&gt;0),$V580/365*($S580-BH580+1),$V580/365*(BI580-$R580+1))))),0)</f>
        <v>0</v>
      </c>
      <c r="BK580" s="160">
        <f t="shared" ref="BK580:BK583" si="6559">BI580+1</f>
        <v>46054</v>
      </c>
      <c r="BL580" s="160">
        <f t="shared" ref="BL580:BL583" si="6560">BK580+27</f>
        <v>46081</v>
      </c>
      <c r="BM580" s="164">
        <f t="shared" ref="BM580:BM583" si="6561">IFERROR(IF(($R580-BL580)&gt;=0,0,IF(($S580-BK580)&lt;0,0,IF(AND(($S580-BL580)&gt;0,(BK580-$R580)&gt;0),$V580/365*(BL580-BK580+1),IF(AND(($S580-BL580)&lt;=0,(BK580-$R580)&gt;0),$V580/365*($S580-BK580+1),$V580/365*(BL580-$R580+1))))),0)</f>
        <v>0</v>
      </c>
      <c r="BN580" s="160">
        <f t="shared" ref="BN580:BN583" si="6562">BL580+1</f>
        <v>46082</v>
      </c>
      <c r="BO580" s="160">
        <f t="shared" ref="BO580:BO583" si="6563">BN580+30</f>
        <v>46112</v>
      </c>
      <c r="BP580" s="164">
        <f t="shared" ref="BP580:BP583" si="6564">IFERROR(IF(($R580-BO580)&gt;=0,0,IF(($S580-BN580)&lt;0,0,IF(AND(($S580-BO580)&gt;0,(BN580-$R580)&gt;0),$V580/365*(BO580-BN580+1),IF(AND(($S580-BO580)&lt;=0,(BN580-$R580)&gt;0),$V580/365*($S580-BN580+1),$V580/365*(BO580-$R580+1))))),0)</f>
        <v>0</v>
      </c>
      <c r="BQ580" s="160">
        <f t="shared" ref="BQ580:BQ583" si="6565">BO580+1</f>
        <v>46113</v>
      </c>
      <c r="BR580" s="160">
        <f t="shared" ref="BR580:BR583" si="6566">BQ580+29</f>
        <v>46142</v>
      </c>
      <c r="BS580" s="164">
        <f t="shared" ref="BS580:BS583" si="6567">IFERROR(IF(($R580-BR580)&gt;=0,0,IF(($S580-BQ580)&lt;0,0,IF(AND(($S580-BR580)&gt;0,(BQ580-$R580)&gt;0),$V580/365*(BR580-BQ580+1),IF(AND(($S580-BR580)&lt;=0,(BQ580-$R580)&gt;0),$V580/365*($S580-BQ580+1),$V580/365*(BR580-$R580+1))))),0)</f>
        <v>0</v>
      </c>
      <c r="BT580" s="160">
        <f t="shared" ref="BT580:BT583" si="6568">BR580+1</f>
        <v>46143</v>
      </c>
      <c r="BU580" s="160">
        <f t="shared" ref="BU580:BU583" si="6569">BT580+30</f>
        <v>46173</v>
      </c>
      <c r="BV580" s="164">
        <f t="shared" ref="BV580:BV583" si="6570">IFERROR(IF(($R580-BU580)&gt;=0,0,IF(($S580-BT580)&lt;0,0,IF(AND(($S580-BU580)&gt;0,(BT580-$R580)&gt;0),$V580/365*(BU580-BT580+1),IF(AND(($S580-BU580)&lt;=0,(BT580-$R580)&gt;0),$V580/365*($S580-BT580+1),$V580/365*(BU580-$R580+1))))),0)</f>
        <v>0</v>
      </c>
      <c r="BW580" s="160">
        <f t="shared" ref="BW580:BW583" si="6571">BU580+1</f>
        <v>46174</v>
      </c>
      <c r="BX580" s="160">
        <f t="shared" ref="BX580:BX583" si="6572">BW580+29</f>
        <v>46203</v>
      </c>
      <c r="BY580" s="164">
        <f t="shared" ref="BY580:BY583" si="6573">IFERROR(IF(($R580-BX580)&gt;=0,0,IF(($S580-BW580)&lt;0,0,IF(AND(($S580-BX580)&gt;0,(BW580-$R580)&gt;0),$V580/365*(BX580-BW580+1),IF(AND(($S580-BX580)&lt;=0,(BW580-$R580)&gt;0),$V580/365*($S580-BW580+1),$V580/365*(BX580-$R580+1))))),0)</f>
        <v>0</v>
      </c>
      <c r="BZ580" s="160">
        <f t="shared" ref="BZ580:BZ583" si="6574">BX580+1</f>
        <v>46204</v>
      </c>
      <c r="CA580" s="160">
        <f t="shared" ref="CA580:CA583" si="6575">BZ580+30</f>
        <v>46234</v>
      </c>
      <c r="CB580" s="164">
        <f t="shared" ref="CB580:CB583" si="6576">IFERROR(IF(($R580-CA580)&gt;=0,0,IF(($S580-BZ580)&lt;0,0,IF(AND(($S580-CA580)&gt;0,(BZ580-$R580)&gt;0),$V580/365*(CA580-BZ580+1),IF(AND(($S580-CA580)&lt;=0,(BZ580-$R580)&gt;0),$V580/365*($S580-BZ580+1),$V580/365*(CA580-$R580+1))))),0)</f>
        <v>0</v>
      </c>
      <c r="CC580" s="160">
        <f t="shared" ref="CC580:CC583" si="6577">CA580+1</f>
        <v>46235</v>
      </c>
      <c r="CD580" s="160">
        <f t="shared" ref="CD580:CD583" si="6578">CC580+30</f>
        <v>46265</v>
      </c>
      <c r="CE580" s="164">
        <f t="shared" ref="CE580:CE583" si="6579">IFERROR(IF(($R580-CD580)&gt;=0,0,IF(($S580-CC580)&lt;0,0,IF(AND(($S580-CD580)&gt;0,(CC580-$R580)&gt;0),$V580/365*(CD580-CC580+1),IF(AND(($S580-CD580)&lt;=0,(CC580-$R580)&gt;0),$V580/365*($S580-CC580+1),$V580/365*(CD580-$R580+1))))),0)</f>
        <v>0</v>
      </c>
      <c r="CF580" s="160">
        <f t="shared" ref="CF580:CF583" si="6580">CD580+1</f>
        <v>46266</v>
      </c>
      <c r="CG580" s="160">
        <f t="shared" ref="CG580:CG583" si="6581">CF580+29</f>
        <v>46295</v>
      </c>
      <c r="CH580" s="164">
        <f t="shared" ref="CH580:CH583" si="6582">IFERROR(IF(($R580-CG580)&gt;=0,0,IF(($S580-CF580)&lt;0,0,IF(AND(($S580-CG580)&gt;0,(CF580-$R580)&gt;0),$V580/365*(CG580-CF580+1),IF(AND(($S580-CG580)&lt;=0,(CF580-$R580)&gt;0),$V580/365*($S580-CF580+1),$V580/365*(CG580-$R580+1))))),0)</f>
        <v>0</v>
      </c>
      <c r="CI580" s="160">
        <f t="shared" ref="CI580:CI583" si="6583">CG580+1</f>
        <v>46296</v>
      </c>
      <c r="CJ580" s="160">
        <f t="shared" ref="CJ580:CJ583" si="6584">CI580+30</f>
        <v>46326</v>
      </c>
      <c r="CK580" s="164">
        <f t="shared" ref="CK580:CK583" si="6585">IFERROR(IF(($R580-CJ580)&gt;=0,0,IF(($S580-CI580)&lt;0,0,IF(AND(($S580-CJ580)&gt;0,(CI580-$R580)&gt;0),$V580/365*(CJ580-CI580+1),IF(AND(($S580-CJ580)&lt;=0,(CI580-$R580)&gt;0),$V580/365*($S580-CI580+1),$V580/365*(CJ580-$R580+1))))),0)</f>
        <v>0</v>
      </c>
      <c r="CL580" s="160">
        <f t="shared" ref="CL580:CL583" si="6586">CJ580+1</f>
        <v>46327</v>
      </c>
      <c r="CM580" s="160">
        <f t="shared" ref="CM580:CM583" si="6587">CL580+29</f>
        <v>46356</v>
      </c>
      <c r="CN580" s="164">
        <f t="shared" ref="CN580:CN583" si="6588">IFERROR(IF(($R580-CM580)&gt;=0,0,IF(($S580-CL580)&lt;0,0,IF(AND(($S580-CM580)&gt;0,(CL580-$R580)&gt;0),$V580/365*(CM580-CL580+1),IF(AND(($S580-CM580)&lt;=0,(CL580-$R580)&gt;0),$V580/365*($S580-CL580+1),$V580/365*(CM580-$R580+1))))),0)</f>
        <v>0</v>
      </c>
      <c r="CO580" s="160">
        <f t="shared" ref="CO580:CO583" si="6589">CM580+1</f>
        <v>46357</v>
      </c>
      <c r="CP580" s="160">
        <f t="shared" ref="CP580:CP583" si="6590">CO580+30</f>
        <v>46387</v>
      </c>
      <c r="CQ580" s="164">
        <f t="shared" ref="CQ580:CQ583" si="6591">IFERROR(IF(($R580-CP580)&gt;=0,0,IF(($S580-CO580)&lt;0,0,IF(AND(($S580-CP580)&gt;0,(CO580-$R580)&gt;0),$V580/365*(CP580-CO580+1),IF(AND(($S580-CP580)&lt;=0,(CO580-$R580)&gt;0),$V580/365*($S580-CO580+1),$V580/365*(CP580-$R580+1))))),0)</f>
        <v>0</v>
      </c>
    </row>
    <row r="581" s="86" customFormat="1" ht="24" customHeight="1" outlineLevel="2" spans="1:95">
      <c r="A581" s="125"/>
      <c r="B581" s="126"/>
      <c r="C581" s="127"/>
      <c r="D581" s="125"/>
      <c r="E581" s="126"/>
      <c r="F581" s="126"/>
      <c r="G581" s="126"/>
      <c r="H581" s="128"/>
      <c r="I581" s="128"/>
      <c r="J581" s="128">
        <f t="shared" si="6007"/>
        <v>0</v>
      </c>
      <c r="K581" s="128">
        <f t="shared" ref="K581:K583" si="6592">K580+1</f>
        <v>2</v>
      </c>
      <c r="L581" s="153"/>
      <c r="M581" s="154">
        <f>IFERROR(VLOOKUP($L581,'2-2 引出数据_合同数据仓库'!$B$2:$BP$10000,3,FALSE),0)</f>
        <v>0</v>
      </c>
      <c r="N581" s="128"/>
      <c r="O581" s="154">
        <f>IFERROR(VLOOKUP((LEFT(VLOOKUP($L581,'2-2 引出数据_合同数据仓库'!$B$2:$BP$10000,64,FALSE),15)&amp;(RIGHT(VLOOKUP($L581,'2-2 引出数据_合同数据仓库'!$B$2:$BP$10000,64,FALSE),4)+1)),'2-2 引出数据_合同数据仓库'!$B$2:$BP$10000,3,FALSE),0)</f>
        <v>0</v>
      </c>
      <c r="P581" s="128"/>
      <c r="Q581" s="128">
        <f>IFERROR(VLOOKUP($L581,'2-2 引出数据_合同数据仓库'!$B$2:$BP$10000,28,FALSE),0)</f>
        <v>0</v>
      </c>
      <c r="R581" s="128">
        <f>IFERROR(VLOOKUP($L581,'2-2 引出数据_合同数据仓库'!$B$2:$BP$10000,29,FALSE),0)</f>
        <v>0</v>
      </c>
      <c r="S581" s="128">
        <f>IFERROR(VLOOKUP($L581,'2-2 引出数据_合同数据仓库'!$B$2:$BP$10000,4,FALSE),0)</f>
        <v>0</v>
      </c>
      <c r="T581" s="128"/>
      <c r="U581" s="128">
        <f>IFERROR(VLOOKUP($L581,'2-2 引出数据_合同数据仓库'!$B$2:$BP$10000,15,FALSE),0)</f>
        <v>0</v>
      </c>
      <c r="V581" s="128">
        <f t="shared" si="6521"/>
        <v>0</v>
      </c>
      <c r="W581" s="128"/>
      <c r="X581" s="160">
        <v>45658</v>
      </c>
      <c r="Y581" s="160">
        <f t="shared" si="6522"/>
        <v>45688</v>
      </c>
      <c r="Z581" s="164">
        <f t="shared" si="6523"/>
        <v>0</v>
      </c>
      <c r="AA581" s="160">
        <f t="shared" si="6524"/>
        <v>45689</v>
      </c>
      <c r="AB581" s="160">
        <f t="shared" si="6525"/>
        <v>45716</v>
      </c>
      <c r="AC581" s="164">
        <f t="shared" si="6526"/>
        <v>0</v>
      </c>
      <c r="AD581" s="160">
        <f t="shared" si="6527"/>
        <v>45717</v>
      </c>
      <c r="AE581" s="160">
        <f t="shared" si="6528"/>
        <v>45747</v>
      </c>
      <c r="AF581" s="164">
        <f t="shared" si="6529"/>
        <v>0</v>
      </c>
      <c r="AG581" s="160">
        <f t="shared" si="6530"/>
        <v>45748</v>
      </c>
      <c r="AH581" s="160">
        <f t="shared" si="6531"/>
        <v>45777</v>
      </c>
      <c r="AI581" s="164">
        <f t="shared" si="6532"/>
        <v>0</v>
      </c>
      <c r="AJ581" s="160">
        <f t="shared" si="6533"/>
        <v>45778</v>
      </c>
      <c r="AK581" s="160">
        <f t="shared" si="6534"/>
        <v>45808</v>
      </c>
      <c r="AL581" s="164">
        <f t="shared" si="6535"/>
        <v>0</v>
      </c>
      <c r="AM581" s="160">
        <f t="shared" si="6536"/>
        <v>45809</v>
      </c>
      <c r="AN581" s="160">
        <f t="shared" si="6537"/>
        <v>45838</v>
      </c>
      <c r="AO581" s="164">
        <f t="shared" si="6538"/>
        <v>0</v>
      </c>
      <c r="AP581" s="160">
        <f t="shared" si="6539"/>
        <v>45839</v>
      </c>
      <c r="AQ581" s="160">
        <f t="shared" si="6540"/>
        <v>45869</v>
      </c>
      <c r="AR581" s="164">
        <f t="shared" si="6541"/>
        <v>0</v>
      </c>
      <c r="AS581" s="160">
        <f t="shared" si="6542"/>
        <v>45870</v>
      </c>
      <c r="AT581" s="160">
        <f t="shared" si="6543"/>
        <v>45900</v>
      </c>
      <c r="AU581" s="164">
        <f t="shared" si="6544"/>
        <v>0</v>
      </c>
      <c r="AV581" s="160">
        <f t="shared" si="6545"/>
        <v>45901</v>
      </c>
      <c r="AW581" s="160">
        <f t="shared" si="6546"/>
        <v>45930</v>
      </c>
      <c r="AX581" s="164">
        <f t="shared" si="6547"/>
        <v>0</v>
      </c>
      <c r="AY581" s="160">
        <f t="shared" si="6548"/>
        <v>45931</v>
      </c>
      <c r="AZ581" s="160">
        <f t="shared" si="6549"/>
        <v>45961</v>
      </c>
      <c r="BA581" s="164">
        <f t="shared" si="6550"/>
        <v>0</v>
      </c>
      <c r="BB581" s="160">
        <f t="shared" si="6551"/>
        <v>45962</v>
      </c>
      <c r="BC581" s="160">
        <f t="shared" si="6552"/>
        <v>45991</v>
      </c>
      <c r="BD581" s="164">
        <f t="shared" si="6553"/>
        <v>0</v>
      </c>
      <c r="BE581" s="160">
        <f t="shared" si="6554"/>
        <v>45992</v>
      </c>
      <c r="BF581" s="160">
        <f t="shared" si="6555"/>
        <v>46022</v>
      </c>
      <c r="BG581" s="164">
        <f t="shared" si="6556"/>
        <v>0</v>
      </c>
      <c r="BH581" s="160">
        <v>46023</v>
      </c>
      <c r="BI581" s="160">
        <f t="shared" si="6557"/>
        <v>46053</v>
      </c>
      <c r="BJ581" s="164">
        <f t="shared" si="6558"/>
        <v>0</v>
      </c>
      <c r="BK581" s="160">
        <f t="shared" si="6559"/>
        <v>46054</v>
      </c>
      <c r="BL581" s="160">
        <f t="shared" si="6560"/>
        <v>46081</v>
      </c>
      <c r="BM581" s="164">
        <f t="shared" si="6561"/>
        <v>0</v>
      </c>
      <c r="BN581" s="160">
        <f t="shared" si="6562"/>
        <v>46082</v>
      </c>
      <c r="BO581" s="160">
        <f t="shared" si="6563"/>
        <v>46112</v>
      </c>
      <c r="BP581" s="164">
        <f t="shared" si="6564"/>
        <v>0</v>
      </c>
      <c r="BQ581" s="160">
        <f t="shared" si="6565"/>
        <v>46113</v>
      </c>
      <c r="BR581" s="160">
        <f t="shared" si="6566"/>
        <v>46142</v>
      </c>
      <c r="BS581" s="164">
        <f t="shared" si="6567"/>
        <v>0</v>
      </c>
      <c r="BT581" s="160">
        <f t="shared" si="6568"/>
        <v>46143</v>
      </c>
      <c r="BU581" s="160">
        <f t="shared" si="6569"/>
        <v>46173</v>
      </c>
      <c r="BV581" s="164">
        <f t="shared" si="6570"/>
        <v>0</v>
      </c>
      <c r="BW581" s="160">
        <f t="shared" si="6571"/>
        <v>46174</v>
      </c>
      <c r="BX581" s="160">
        <f t="shared" si="6572"/>
        <v>46203</v>
      </c>
      <c r="BY581" s="164">
        <f t="shared" si="6573"/>
        <v>0</v>
      </c>
      <c r="BZ581" s="160">
        <f t="shared" si="6574"/>
        <v>46204</v>
      </c>
      <c r="CA581" s="160">
        <f t="shared" si="6575"/>
        <v>46234</v>
      </c>
      <c r="CB581" s="164">
        <f t="shared" si="6576"/>
        <v>0</v>
      </c>
      <c r="CC581" s="160">
        <f t="shared" si="6577"/>
        <v>46235</v>
      </c>
      <c r="CD581" s="160">
        <f t="shared" si="6578"/>
        <v>46265</v>
      </c>
      <c r="CE581" s="164">
        <f t="shared" si="6579"/>
        <v>0</v>
      </c>
      <c r="CF581" s="160">
        <f t="shared" si="6580"/>
        <v>46266</v>
      </c>
      <c r="CG581" s="160">
        <f t="shared" si="6581"/>
        <v>46295</v>
      </c>
      <c r="CH581" s="164">
        <f t="shared" si="6582"/>
        <v>0</v>
      </c>
      <c r="CI581" s="160">
        <f t="shared" si="6583"/>
        <v>46296</v>
      </c>
      <c r="CJ581" s="160">
        <f t="shared" si="6584"/>
        <v>46326</v>
      </c>
      <c r="CK581" s="164">
        <f t="shared" si="6585"/>
        <v>0</v>
      </c>
      <c r="CL581" s="160">
        <f t="shared" si="6586"/>
        <v>46327</v>
      </c>
      <c r="CM581" s="160">
        <f t="shared" si="6587"/>
        <v>46356</v>
      </c>
      <c r="CN581" s="164">
        <f t="shared" si="6588"/>
        <v>0</v>
      </c>
      <c r="CO581" s="160">
        <f t="shared" si="6589"/>
        <v>46357</v>
      </c>
      <c r="CP581" s="160">
        <f t="shared" si="6590"/>
        <v>46387</v>
      </c>
      <c r="CQ581" s="164">
        <f t="shared" si="6591"/>
        <v>0</v>
      </c>
    </row>
    <row r="582" s="86" customFormat="1" ht="24" customHeight="1" outlineLevel="2" spans="1:95">
      <c r="A582" s="125"/>
      <c r="B582" s="126"/>
      <c r="C582" s="127"/>
      <c r="D582" s="125"/>
      <c r="E582" s="126"/>
      <c r="F582" s="126"/>
      <c r="G582" s="126"/>
      <c r="H582" s="128"/>
      <c r="I582" s="128"/>
      <c r="J582" s="128">
        <f t="shared" si="6007"/>
        <v>0</v>
      </c>
      <c r="K582" s="128">
        <f t="shared" si="6592"/>
        <v>3</v>
      </c>
      <c r="L582" s="153"/>
      <c r="M582" s="154">
        <f>IFERROR(VLOOKUP($L582,'2-2 引出数据_合同数据仓库'!$B$2:$BP$10000,3,FALSE),0)</f>
        <v>0</v>
      </c>
      <c r="N582" s="128"/>
      <c r="O582" s="154">
        <f>IFERROR(VLOOKUP((LEFT(VLOOKUP($L582,'2-2 引出数据_合同数据仓库'!$B$2:$BP$10000,64,FALSE),15)&amp;(RIGHT(VLOOKUP($L582,'2-2 引出数据_合同数据仓库'!$B$2:$BP$10000,64,FALSE),4)+1)),'2-2 引出数据_合同数据仓库'!$B$2:$BP$10000,3,FALSE),0)</f>
        <v>0</v>
      </c>
      <c r="P582" s="128"/>
      <c r="Q582" s="128">
        <f>IFERROR(VLOOKUP($L582,'2-2 引出数据_合同数据仓库'!$B$2:$BP$10000,28,FALSE),0)</f>
        <v>0</v>
      </c>
      <c r="R582" s="128">
        <f>IFERROR(VLOOKUP($L582,'2-2 引出数据_合同数据仓库'!$B$2:$BP$10000,29,FALSE),0)</f>
        <v>0</v>
      </c>
      <c r="S582" s="128">
        <f>IFERROR(VLOOKUP($L582,'2-2 引出数据_合同数据仓库'!$B$2:$BP$10000,4,FALSE),0)</f>
        <v>0</v>
      </c>
      <c r="T582" s="128"/>
      <c r="U582" s="128">
        <f>IFERROR(VLOOKUP($L582,'2-2 引出数据_合同数据仓库'!$B$2:$BP$10000,15,FALSE),0)</f>
        <v>0</v>
      </c>
      <c r="V582" s="128">
        <f t="shared" si="6521"/>
        <v>0</v>
      </c>
      <c r="W582" s="128"/>
      <c r="X582" s="160">
        <v>45658</v>
      </c>
      <c r="Y582" s="160">
        <f t="shared" si="6522"/>
        <v>45688</v>
      </c>
      <c r="Z582" s="164">
        <f t="shared" si="6523"/>
        <v>0</v>
      </c>
      <c r="AA582" s="160">
        <f t="shared" si="6524"/>
        <v>45689</v>
      </c>
      <c r="AB582" s="160">
        <f t="shared" si="6525"/>
        <v>45716</v>
      </c>
      <c r="AC582" s="164">
        <f t="shared" si="6526"/>
        <v>0</v>
      </c>
      <c r="AD582" s="160">
        <f t="shared" si="6527"/>
        <v>45717</v>
      </c>
      <c r="AE582" s="160">
        <f t="shared" si="6528"/>
        <v>45747</v>
      </c>
      <c r="AF582" s="164">
        <f t="shared" si="6529"/>
        <v>0</v>
      </c>
      <c r="AG582" s="160">
        <f t="shared" si="6530"/>
        <v>45748</v>
      </c>
      <c r="AH582" s="160">
        <f t="shared" si="6531"/>
        <v>45777</v>
      </c>
      <c r="AI582" s="164">
        <f t="shared" si="6532"/>
        <v>0</v>
      </c>
      <c r="AJ582" s="160">
        <f t="shared" si="6533"/>
        <v>45778</v>
      </c>
      <c r="AK582" s="160">
        <f t="shared" si="6534"/>
        <v>45808</v>
      </c>
      <c r="AL582" s="164">
        <f t="shared" si="6535"/>
        <v>0</v>
      </c>
      <c r="AM582" s="160">
        <f t="shared" si="6536"/>
        <v>45809</v>
      </c>
      <c r="AN582" s="160">
        <f t="shared" si="6537"/>
        <v>45838</v>
      </c>
      <c r="AO582" s="164">
        <f t="shared" si="6538"/>
        <v>0</v>
      </c>
      <c r="AP582" s="160">
        <f t="shared" si="6539"/>
        <v>45839</v>
      </c>
      <c r="AQ582" s="160">
        <f t="shared" si="6540"/>
        <v>45869</v>
      </c>
      <c r="AR582" s="164">
        <f t="shared" si="6541"/>
        <v>0</v>
      </c>
      <c r="AS582" s="160">
        <f t="shared" si="6542"/>
        <v>45870</v>
      </c>
      <c r="AT582" s="160">
        <f t="shared" si="6543"/>
        <v>45900</v>
      </c>
      <c r="AU582" s="164">
        <f t="shared" si="6544"/>
        <v>0</v>
      </c>
      <c r="AV582" s="160">
        <f t="shared" si="6545"/>
        <v>45901</v>
      </c>
      <c r="AW582" s="160">
        <f t="shared" si="6546"/>
        <v>45930</v>
      </c>
      <c r="AX582" s="164">
        <f t="shared" si="6547"/>
        <v>0</v>
      </c>
      <c r="AY582" s="160">
        <f t="shared" si="6548"/>
        <v>45931</v>
      </c>
      <c r="AZ582" s="160">
        <f t="shared" si="6549"/>
        <v>45961</v>
      </c>
      <c r="BA582" s="164">
        <f t="shared" si="6550"/>
        <v>0</v>
      </c>
      <c r="BB582" s="160">
        <f t="shared" si="6551"/>
        <v>45962</v>
      </c>
      <c r="BC582" s="160">
        <f t="shared" si="6552"/>
        <v>45991</v>
      </c>
      <c r="BD582" s="164">
        <f t="shared" si="6553"/>
        <v>0</v>
      </c>
      <c r="BE582" s="160">
        <f t="shared" si="6554"/>
        <v>45992</v>
      </c>
      <c r="BF582" s="160">
        <f t="shared" si="6555"/>
        <v>46022</v>
      </c>
      <c r="BG582" s="164">
        <f t="shared" si="6556"/>
        <v>0</v>
      </c>
      <c r="BH582" s="160">
        <v>46023</v>
      </c>
      <c r="BI582" s="160">
        <f t="shared" si="6557"/>
        <v>46053</v>
      </c>
      <c r="BJ582" s="164">
        <f t="shared" si="6558"/>
        <v>0</v>
      </c>
      <c r="BK582" s="160">
        <f t="shared" si="6559"/>
        <v>46054</v>
      </c>
      <c r="BL582" s="160">
        <f t="shared" si="6560"/>
        <v>46081</v>
      </c>
      <c r="BM582" s="164">
        <f t="shared" si="6561"/>
        <v>0</v>
      </c>
      <c r="BN582" s="160">
        <f t="shared" si="6562"/>
        <v>46082</v>
      </c>
      <c r="BO582" s="160">
        <f t="shared" si="6563"/>
        <v>46112</v>
      </c>
      <c r="BP582" s="164">
        <f t="shared" si="6564"/>
        <v>0</v>
      </c>
      <c r="BQ582" s="160">
        <f t="shared" si="6565"/>
        <v>46113</v>
      </c>
      <c r="BR582" s="160">
        <f t="shared" si="6566"/>
        <v>46142</v>
      </c>
      <c r="BS582" s="164">
        <f t="shared" si="6567"/>
        <v>0</v>
      </c>
      <c r="BT582" s="160">
        <f t="shared" si="6568"/>
        <v>46143</v>
      </c>
      <c r="BU582" s="160">
        <f t="shared" si="6569"/>
        <v>46173</v>
      </c>
      <c r="BV582" s="164">
        <f t="shared" si="6570"/>
        <v>0</v>
      </c>
      <c r="BW582" s="160">
        <f t="shared" si="6571"/>
        <v>46174</v>
      </c>
      <c r="BX582" s="160">
        <f t="shared" si="6572"/>
        <v>46203</v>
      </c>
      <c r="BY582" s="164">
        <f t="shared" si="6573"/>
        <v>0</v>
      </c>
      <c r="BZ582" s="160">
        <f t="shared" si="6574"/>
        <v>46204</v>
      </c>
      <c r="CA582" s="160">
        <f t="shared" si="6575"/>
        <v>46234</v>
      </c>
      <c r="CB582" s="164">
        <f t="shared" si="6576"/>
        <v>0</v>
      </c>
      <c r="CC582" s="160">
        <f t="shared" si="6577"/>
        <v>46235</v>
      </c>
      <c r="CD582" s="160">
        <f t="shared" si="6578"/>
        <v>46265</v>
      </c>
      <c r="CE582" s="164">
        <f t="shared" si="6579"/>
        <v>0</v>
      </c>
      <c r="CF582" s="160">
        <f t="shared" si="6580"/>
        <v>46266</v>
      </c>
      <c r="CG582" s="160">
        <f t="shared" si="6581"/>
        <v>46295</v>
      </c>
      <c r="CH582" s="164">
        <f t="shared" si="6582"/>
        <v>0</v>
      </c>
      <c r="CI582" s="160">
        <f t="shared" si="6583"/>
        <v>46296</v>
      </c>
      <c r="CJ582" s="160">
        <f t="shared" si="6584"/>
        <v>46326</v>
      </c>
      <c r="CK582" s="164">
        <f t="shared" si="6585"/>
        <v>0</v>
      </c>
      <c r="CL582" s="160">
        <f t="shared" si="6586"/>
        <v>46327</v>
      </c>
      <c r="CM582" s="160">
        <f t="shared" si="6587"/>
        <v>46356</v>
      </c>
      <c r="CN582" s="164">
        <f t="shared" si="6588"/>
        <v>0</v>
      </c>
      <c r="CO582" s="160">
        <f t="shared" si="6589"/>
        <v>46357</v>
      </c>
      <c r="CP582" s="160">
        <f t="shared" si="6590"/>
        <v>46387</v>
      </c>
      <c r="CQ582" s="164">
        <f t="shared" si="6591"/>
        <v>0</v>
      </c>
    </row>
    <row r="583" s="86" customFormat="1" ht="24" customHeight="1" outlineLevel="2" spans="1:95">
      <c r="A583" s="125"/>
      <c r="B583" s="126"/>
      <c r="C583" s="127"/>
      <c r="D583" s="125"/>
      <c r="E583" s="126"/>
      <c r="F583" s="126"/>
      <c r="G583" s="126"/>
      <c r="H583" s="128"/>
      <c r="I583" s="128"/>
      <c r="J583" s="128">
        <f t="shared" si="6007"/>
        <v>0</v>
      </c>
      <c r="K583" s="128">
        <f t="shared" si="6592"/>
        <v>4</v>
      </c>
      <c r="L583" s="153"/>
      <c r="M583" s="154">
        <f>IFERROR(VLOOKUP($L583,'2-2 引出数据_合同数据仓库'!$B$2:$BP$10000,3,FALSE),0)</f>
        <v>0</v>
      </c>
      <c r="N583" s="128"/>
      <c r="O583" s="154">
        <f>IFERROR(VLOOKUP((LEFT(VLOOKUP($L583,'2-2 引出数据_合同数据仓库'!$B$2:$BP$10000,64,FALSE),15)&amp;(RIGHT(VLOOKUP($L583,'2-2 引出数据_合同数据仓库'!$B$2:$BP$10000,64,FALSE),4)+1)),'2-2 引出数据_合同数据仓库'!$B$2:$BP$10000,3,FALSE),0)</f>
        <v>0</v>
      </c>
      <c r="P583" s="128"/>
      <c r="Q583" s="128">
        <f>IFERROR(VLOOKUP($L583,'2-2 引出数据_合同数据仓库'!$B$2:$BP$10000,28,FALSE),0)</f>
        <v>0</v>
      </c>
      <c r="R583" s="128">
        <f>IFERROR(VLOOKUP($L583,'2-2 引出数据_合同数据仓库'!$B$2:$BP$10000,29,FALSE),0)</f>
        <v>0</v>
      </c>
      <c r="S583" s="128">
        <f>IFERROR(VLOOKUP($L583,'2-2 引出数据_合同数据仓库'!$B$2:$BP$10000,4,FALSE),0)</f>
        <v>0</v>
      </c>
      <c r="T583" s="128"/>
      <c r="U583" s="128">
        <f>IFERROR(VLOOKUP($L583,'2-2 引出数据_合同数据仓库'!$B$2:$BP$10000,15,FALSE),0)</f>
        <v>0</v>
      </c>
      <c r="V583" s="128">
        <f t="shared" si="6521"/>
        <v>0</v>
      </c>
      <c r="W583" s="128"/>
      <c r="X583" s="160">
        <v>45658</v>
      </c>
      <c r="Y583" s="160">
        <f t="shared" si="6522"/>
        <v>45688</v>
      </c>
      <c r="Z583" s="164">
        <f t="shared" si="6523"/>
        <v>0</v>
      </c>
      <c r="AA583" s="160">
        <f t="shared" si="6524"/>
        <v>45689</v>
      </c>
      <c r="AB583" s="160">
        <f t="shared" si="6525"/>
        <v>45716</v>
      </c>
      <c r="AC583" s="164">
        <f t="shared" si="6526"/>
        <v>0</v>
      </c>
      <c r="AD583" s="160">
        <f t="shared" si="6527"/>
        <v>45717</v>
      </c>
      <c r="AE583" s="160">
        <f t="shared" si="6528"/>
        <v>45747</v>
      </c>
      <c r="AF583" s="164">
        <f t="shared" si="6529"/>
        <v>0</v>
      </c>
      <c r="AG583" s="160">
        <f t="shared" si="6530"/>
        <v>45748</v>
      </c>
      <c r="AH583" s="160">
        <f t="shared" si="6531"/>
        <v>45777</v>
      </c>
      <c r="AI583" s="164">
        <f t="shared" si="6532"/>
        <v>0</v>
      </c>
      <c r="AJ583" s="160">
        <f t="shared" si="6533"/>
        <v>45778</v>
      </c>
      <c r="AK583" s="160">
        <f t="shared" si="6534"/>
        <v>45808</v>
      </c>
      <c r="AL583" s="164">
        <f t="shared" si="6535"/>
        <v>0</v>
      </c>
      <c r="AM583" s="160">
        <f t="shared" si="6536"/>
        <v>45809</v>
      </c>
      <c r="AN583" s="160">
        <f t="shared" si="6537"/>
        <v>45838</v>
      </c>
      <c r="AO583" s="164">
        <f t="shared" si="6538"/>
        <v>0</v>
      </c>
      <c r="AP583" s="160">
        <f t="shared" si="6539"/>
        <v>45839</v>
      </c>
      <c r="AQ583" s="160">
        <f t="shared" si="6540"/>
        <v>45869</v>
      </c>
      <c r="AR583" s="164">
        <f t="shared" si="6541"/>
        <v>0</v>
      </c>
      <c r="AS583" s="160">
        <f t="shared" si="6542"/>
        <v>45870</v>
      </c>
      <c r="AT583" s="160">
        <f t="shared" si="6543"/>
        <v>45900</v>
      </c>
      <c r="AU583" s="164">
        <f t="shared" si="6544"/>
        <v>0</v>
      </c>
      <c r="AV583" s="160">
        <f t="shared" si="6545"/>
        <v>45901</v>
      </c>
      <c r="AW583" s="160">
        <f t="shared" si="6546"/>
        <v>45930</v>
      </c>
      <c r="AX583" s="164">
        <f t="shared" si="6547"/>
        <v>0</v>
      </c>
      <c r="AY583" s="160">
        <f t="shared" si="6548"/>
        <v>45931</v>
      </c>
      <c r="AZ583" s="160">
        <f t="shared" si="6549"/>
        <v>45961</v>
      </c>
      <c r="BA583" s="164">
        <f t="shared" si="6550"/>
        <v>0</v>
      </c>
      <c r="BB583" s="160">
        <f t="shared" si="6551"/>
        <v>45962</v>
      </c>
      <c r="BC583" s="160">
        <f t="shared" si="6552"/>
        <v>45991</v>
      </c>
      <c r="BD583" s="164">
        <f t="shared" si="6553"/>
        <v>0</v>
      </c>
      <c r="BE583" s="160">
        <f t="shared" si="6554"/>
        <v>45992</v>
      </c>
      <c r="BF583" s="160">
        <f t="shared" si="6555"/>
        <v>46022</v>
      </c>
      <c r="BG583" s="164">
        <f t="shared" si="6556"/>
        <v>0</v>
      </c>
      <c r="BH583" s="160">
        <v>46023</v>
      </c>
      <c r="BI583" s="160">
        <f t="shared" si="6557"/>
        <v>46053</v>
      </c>
      <c r="BJ583" s="164">
        <f t="shared" si="6558"/>
        <v>0</v>
      </c>
      <c r="BK583" s="160">
        <f t="shared" si="6559"/>
        <v>46054</v>
      </c>
      <c r="BL583" s="160">
        <f t="shared" si="6560"/>
        <v>46081</v>
      </c>
      <c r="BM583" s="164">
        <f t="shared" si="6561"/>
        <v>0</v>
      </c>
      <c r="BN583" s="160">
        <f t="shared" si="6562"/>
        <v>46082</v>
      </c>
      <c r="BO583" s="160">
        <f t="shared" si="6563"/>
        <v>46112</v>
      </c>
      <c r="BP583" s="164">
        <f t="shared" si="6564"/>
        <v>0</v>
      </c>
      <c r="BQ583" s="160">
        <f t="shared" si="6565"/>
        <v>46113</v>
      </c>
      <c r="BR583" s="160">
        <f t="shared" si="6566"/>
        <v>46142</v>
      </c>
      <c r="BS583" s="164">
        <f t="shared" si="6567"/>
        <v>0</v>
      </c>
      <c r="BT583" s="160">
        <f t="shared" si="6568"/>
        <v>46143</v>
      </c>
      <c r="BU583" s="160">
        <f t="shared" si="6569"/>
        <v>46173</v>
      </c>
      <c r="BV583" s="164">
        <f t="shared" si="6570"/>
        <v>0</v>
      </c>
      <c r="BW583" s="160">
        <f t="shared" si="6571"/>
        <v>46174</v>
      </c>
      <c r="BX583" s="160">
        <f t="shared" si="6572"/>
        <v>46203</v>
      </c>
      <c r="BY583" s="164">
        <f t="shared" si="6573"/>
        <v>0</v>
      </c>
      <c r="BZ583" s="160">
        <f t="shared" si="6574"/>
        <v>46204</v>
      </c>
      <c r="CA583" s="160">
        <f t="shared" si="6575"/>
        <v>46234</v>
      </c>
      <c r="CB583" s="164">
        <f t="shared" si="6576"/>
        <v>0</v>
      </c>
      <c r="CC583" s="160">
        <f t="shared" si="6577"/>
        <v>46235</v>
      </c>
      <c r="CD583" s="160">
        <f t="shared" si="6578"/>
        <v>46265</v>
      </c>
      <c r="CE583" s="164">
        <f t="shared" si="6579"/>
        <v>0</v>
      </c>
      <c r="CF583" s="160">
        <f t="shared" si="6580"/>
        <v>46266</v>
      </c>
      <c r="CG583" s="160">
        <f t="shared" si="6581"/>
        <v>46295</v>
      </c>
      <c r="CH583" s="164">
        <f t="shared" si="6582"/>
        <v>0</v>
      </c>
      <c r="CI583" s="160">
        <f t="shared" si="6583"/>
        <v>46296</v>
      </c>
      <c r="CJ583" s="160">
        <f t="shared" si="6584"/>
        <v>46326</v>
      </c>
      <c r="CK583" s="164">
        <f t="shared" si="6585"/>
        <v>0</v>
      </c>
      <c r="CL583" s="160">
        <f t="shared" si="6586"/>
        <v>46327</v>
      </c>
      <c r="CM583" s="160">
        <f t="shared" si="6587"/>
        <v>46356</v>
      </c>
      <c r="CN583" s="164">
        <f t="shared" si="6588"/>
        <v>0</v>
      </c>
      <c r="CO583" s="160">
        <f t="shared" si="6589"/>
        <v>46357</v>
      </c>
      <c r="CP583" s="160">
        <f t="shared" si="6590"/>
        <v>46387</v>
      </c>
      <c r="CQ583" s="164">
        <f t="shared" si="6591"/>
        <v>0</v>
      </c>
    </row>
    <row r="584" s="86" customFormat="1" ht="24" customHeight="1" outlineLevel="4" spans="1:95">
      <c r="A584" s="129" t="s">
        <v>2806</v>
      </c>
      <c r="B584" s="130"/>
      <c r="C584" s="130"/>
      <c r="D584" s="130"/>
      <c r="E584" s="130"/>
      <c r="F584" s="130"/>
      <c r="G584" s="131"/>
      <c r="H584" s="132"/>
      <c r="I584" s="132"/>
      <c r="J584" s="132"/>
      <c r="K584" s="132"/>
      <c r="L584" s="155"/>
      <c r="M584" s="155"/>
      <c r="N584" s="155"/>
      <c r="O584" s="155"/>
      <c r="P584" s="132"/>
      <c r="Q584" s="132"/>
      <c r="R584" s="132"/>
      <c r="S584" s="132"/>
      <c r="T584" s="132"/>
      <c r="U584" s="132"/>
      <c r="V584" s="132"/>
      <c r="W584" s="132"/>
      <c r="X584" s="132"/>
      <c r="Y584" s="132"/>
      <c r="Z584" s="132"/>
      <c r="AA584" s="132"/>
      <c r="AB584" s="132"/>
      <c r="AC584" s="132"/>
      <c r="AD584" s="132"/>
      <c r="AE584" s="132"/>
      <c r="AF584" s="132"/>
      <c r="AG584" s="132"/>
      <c r="AH584" s="132"/>
      <c r="AI584" s="132"/>
      <c r="AJ584" s="132"/>
      <c r="AK584" s="132"/>
      <c r="AL584" s="132"/>
      <c r="AM584" s="132"/>
      <c r="AN584" s="132"/>
      <c r="AO584" s="132"/>
      <c r="AP584" s="132"/>
      <c r="AQ584" s="132"/>
      <c r="AR584" s="132"/>
      <c r="AS584" s="132"/>
      <c r="AT584" s="132"/>
      <c r="AU584" s="132"/>
      <c r="AV584" s="132"/>
      <c r="AW584" s="132"/>
      <c r="AX584" s="132"/>
      <c r="AY584" s="132"/>
      <c r="AZ584" s="132"/>
      <c r="BA584" s="132"/>
      <c r="BB584" s="132"/>
      <c r="BC584" s="132"/>
      <c r="BD584" s="132"/>
      <c r="BE584" s="132"/>
      <c r="BF584" s="132"/>
      <c r="BG584" s="132"/>
      <c r="BH584" s="132"/>
      <c r="BI584" s="132"/>
      <c r="BJ584" s="132"/>
      <c r="BK584" s="132"/>
      <c r="BL584" s="132"/>
      <c r="BM584" s="132"/>
      <c r="BN584" s="132"/>
      <c r="BO584" s="132"/>
      <c r="BP584" s="132"/>
      <c r="BQ584" s="132"/>
      <c r="BR584" s="132"/>
      <c r="BS584" s="132"/>
      <c r="BT584" s="132"/>
      <c r="BU584" s="132"/>
      <c r="BV584" s="132"/>
      <c r="BW584" s="132"/>
      <c r="BX584" s="132"/>
      <c r="BY584" s="132"/>
      <c r="BZ584" s="132"/>
      <c r="CA584" s="132"/>
      <c r="CB584" s="132"/>
      <c r="CC584" s="132"/>
      <c r="CD584" s="132"/>
      <c r="CE584" s="132"/>
      <c r="CF584" s="132"/>
      <c r="CG584" s="132"/>
      <c r="CH584" s="132"/>
      <c r="CI584" s="132"/>
      <c r="CJ584" s="132"/>
      <c r="CK584" s="132"/>
      <c r="CL584" s="132"/>
      <c r="CM584" s="132"/>
      <c r="CN584" s="132"/>
      <c r="CO584" s="132"/>
      <c r="CP584" s="132"/>
      <c r="CQ584" s="132"/>
    </row>
    <row r="585" ht="24" customHeight="1" outlineLevel="1" spans="1:95">
      <c r="A585" s="29"/>
      <c r="B585" s="115" t="s">
        <v>784</v>
      </c>
      <c r="C585" s="116" t="s">
        <v>2272</v>
      </c>
      <c r="D585" s="29" t="s">
        <v>2273</v>
      </c>
      <c r="E585" s="115"/>
      <c r="F585" s="115"/>
      <c r="G585" s="115"/>
      <c r="H585" s="117">
        <f>X585+AA585+AD585+AG585+AJ585+AM585+AP585+AS585+AV585+AY585+BB585+BE585</f>
        <v>0</v>
      </c>
      <c r="I585" s="117">
        <f>Y585+AB585+AE585+AH585+AK585+AN585+AQ585+AT585+AW585+AZ585+BC585+BF585</f>
        <v>0</v>
      </c>
      <c r="J585" s="117">
        <f t="shared" si="6007"/>
        <v>0</v>
      </c>
      <c r="K585" s="117"/>
      <c r="L585" s="150"/>
      <c r="M585" s="150"/>
      <c r="N585" s="150"/>
      <c r="O585" s="150"/>
      <c r="P585" s="117"/>
      <c r="Q585" s="117"/>
      <c r="R585" s="117"/>
      <c r="S585" s="117"/>
      <c r="T585" s="117"/>
      <c r="U585" s="117"/>
      <c r="V585" s="117"/>
      <c r="W585" s="117"/>
      <c r="X585" s="117">
        <f>VLOOKUP($C585,'1 预算编制表单'!$C:$BJ,27,FALSE)</f>
        <v>0</v>
      </c>
      <c r="Y585" s="117">
        <f>X585-Z585</f>
        <v>0</v>
      </c>
      <c r="Z585" s="117">
        <f>SUM(Z586:Z590)</f>
        <v>0</v>
      </c>
      <c r="AA585" s="117">
        <f>VLOOKUP($C585,'1 预算编制表单'!$C:$BJ,30,FALSE)</f>
        <v>0</v>
      </c>
      <c r="AB585" s="117">
        <f>AA585-AC585</f>
        <v>0</v>
      </c>
      <c r="AC585" s="117">
        <f>SUM(AC586:AC590)</f>
        <v>0</v>
      </c>
      <c r="AD585" s="117">
        <f>VLOOKUP($C585,'1 预算编制表单'!$C:$BJ,33,FALSE)</f>
        <v>0</v>
      </c>
      <c r="AE585" s="117">
        <f>AD585-AF585</f>
        <v>0</v>
      </c>
      <c r="AF585" s="117">
        <f>SUM(AF586:AF590)</f>
        <v>0</v>
      </c>
      <c r="AG585" s="117">
        <f>VLOOKUP($C585,'1 预算编制表单'!$C:$BJ,36,FALSE)</f>
        <v>0</v>
      </c>
      <c r="AH585" s="117">
        <f>AG585-AI585</f>
        <v>0</v>
      </c>
      <c r="AI585" s="117">
        <f>SUM(AI586:AI590)</f>
        <v>0</v>
      </c>
      <c r="AJ585" s="117">
        <f>VLOOKUP($C585,'1 预算编制表单'!$C:$BJ,39,FALSE)</f>
        <v>0</v>
      </c>
      <c r="AK585" s="117">
        <f>AJ585-AL585</f>
        <v>0</v>
      </c>
      <c r="AL585" s="117">
        <f>SUM(AL586:AL590)</f>
        <v>0</v>
      </c>
      <c r="AM585" s="117">
        <f>VLOOKUP($C585,'1 预算编制表单'!$C:$BJ,42,FALSE)</f>
        <v>0</v>
      </c>
      <c r="AN585" s="117">
        <f>AM585-AO585</f>
        <v>0</v>
      </c>
      <c r="AO585" s="117">
        <f>SUM(AO586:AO590)</f>
        <v>0</v>
      </c>
      <c r="AP585" s="117">
        <f>VLOOKUP($C585,'1 预算编制表单'!$C:$BJ,45,FALSE)</f>
        <v>0</v>
      </c>
      <c r="AQ585" s="117">
        <f>AP585-AR585</f>
        <v>0</v>
      </c>
      <c r="AR585" s="117">
        <f>SUM(AR586:AR590)</f>
        <v>0</v>
      </c>
      <c r="AS585" s="117">
        <f>VLOOKUP($C585,'1 预算编制表单'!$C:$BJ,48,FALSE)</f>
        <v>0</v>
      </c>
      <c r="AT585" s="117">
        <f>AS585-AU585</f>
        <v>0</v>
      </c>
      <c r="AU585" s="117">
        <f>SUM(AU586:AU590)</f>
        <v>0</v>
      </c>
      <c r="AV585" s="117">
        <f>VLOOKUP($C585,'1 预算编制表单'!$C:$BJ,51,FALSE)</f>
        <v>0</v>
      </c>
      <c r="AW585" s="117">
        <f>AV585-AX585</f>
        <v>0</v>
      </c>
      <c r="AX585" s="117">
        <f>SUM(AX586:AX590)</f>
        <v>0</v>
      </c>
      <c r="AY585" s="117">
        <f>VLOOKUP($C585,'1 预算编制表单'!$C:$BJ,54,FALSE)</f>
        <v>0</v>
      </c>
      <c r="AZ585" s="117">
        <f>AY585-BA585</f>
        <v>0</v>
      </c>
      <c r="BA585" s="117">
        <f>SUM(BA586:BA590)</f>
        <v>0</v>
      </c>
      <c r="BB585" s="117">
        <f>VLOOKUP($C585,'1 预算编制表单'!$C:$BJ,57,FALSE)</f>
        <v>0</v>
      </c>
      <c r="BC585" s="117">
        <f>BB585-BD585</f>
        <v>0</v>
      </c>
      <c r="BD585" s="117">
        <f>SUM(BD586:BD590)</f>
        <v>0</v>
      </c>
      <c r="BE585" s="117">
        <f>VLOOKUP($C585,'1 预算编制表单'!$C:$BJ,60,FALSE)</f>
        <v>0</v>
      </c>
      <c r="BF585" s="117">
        <f>BE585-BG585</f>
        <v>0</v>
      </c>
      <c r="BG585" s="117">
        <f>SUM(BG586:BG590)</f>
        <v>0</v>
      </c>
      <c r="BH585" s="117">
        <f>VLOOKUP($C585,'1 预算编制表单'!$C:$BJ,27,FALSE)</f>
        <v>0</v>
      </c>
      <c r="BI585" s="117">
        <f>BH585-BJ585</f>
        <v>0</v>
      </c>
      <c r="BJ585" s="117">
        <f>SUM(BJ586:BJ590)</f>
        <v>0</v>
      </c>
      <c r="BK585" s="117">
        <f>VLOOKUP($C585,'1 预算编制表单'!$C:$BJ,30,FALSE)</f>
        <v>0</v>
      </c>
      <c r="BL585" s="117">
        <f>BK585-BM585</f>
        <v>0</v>
      </c>
      <c r="BM585" s="117">
        <f>SUM(BM586:BM590)</f>
        <v>0</v>
      </c>
      <c r="BN585" s="117">
        <f>VLOOKUP($C585,'1 预算编制表单'!$C:$BJ,33,FALSE)</f>
        <v>0</v>
      </c>
      <c r="BO585" s="117">
        <f>BN585-BP585</f>
        <v>0</v>
      </c>
      <c r="BP585" s="117">
        <f>SUM(BP586:BP590)</f>
        <v>0</v>
      </c>
      <c r="BQ585" s="117">
        <f>VLOOKUP($C585,'1 预算编制表单'!$C:$BJ,36,FALSE)</f>
        <v>0</v>
      </c>
      <c r="BR585" s="117">
        <f>BQ585-BS585</f>
        <v>0</v>
      </c>
      <c r="BS585" s="117">
        <f>SUM(BS586:BS590)</f>
        <v>0</v>
      </c>
      <c r="BT585" s="117">
        <f>VLOOKUP($C585,'1 预算编制表单'!$C:$BJ,39,FALSE)</f>
        <v>0</v>
      </c>
      <c r="BU585" s="117">
        <f>BT585-BV585</f>
        <v>0</v>
      </c>
      <c r="BV585" s="117">
        <f>SUM(BV586:BV590)</f>
        <v>0</v>
      </c>
      <c r="BW585" s="117">
        <f>VLOOKUP($C585,'1 预算编制表单'!$C:$BJ,42,FALSE)</f>
        <v>0</v>
      </c>
      <c r="BX585" s="117">
        <f>BW585-BY585</f>
        <v>0</v>
      </c>
      <c r="BY585" s="117">
        <f>SUM(BY586:BY590)</f>
        <v>0</v>
      </c>
      <c r="BZ585" s="117">
        <f>VLOOKUP($C585,'1 预算编制表单'!$C:$BJ,45,FALSE)</f>
        <v>0</v>
      </c>
      <c r="CA585" s="117">
        <f>BZ585-CB585</f>
        <v>0</v>
      </c>
      <c r="CB585" s="117">
        <f>SUM(CB586:CB590)</f>
        <v>0</v>
      </c>
      <c r="CC585" s="117">
        <f>VLOOKUP($C585,'1 预算编制表单'!$C:$BJ,48,FALSE)</f>
        <v>0</v>
      </c>
      <c r="CD585" s="117">
        <f>CC585-CE585</f>
        <v>0</v>
      </c>
      <c r="CE585" s="117">
        <f>SUM(CE586:CE590)</f>
        <v>0</v>
      </c>
      <c r="CF585" s="117">
        <f>VLOOKUP($C585,'1 预算编制表单'!$C:$BJ,51,FALSE)</f>
        <v>0</v>
      </c>
      <c r="CG585" s="117">
        <f>CF585-CH585</f>
        <v>0</v>
      </c>
      <c r="CH585" s="117">
        <f>SUM(CH586:CH590)</f>
        <v>0</v>
      </c>
      <c r="CI585" s="117">
        <f>VLOOKUP($C585,'1 预算编制表单'!$C:$BJ,54,FALSE)</f>
        <v>0</v>
      </c>
      <c r="CJ585" s="117">
        <f>CI585-CK585</f>
        <v>0</v>
      </c>
      <c r="CK585" s="117">
        <f>SUM(CK586:CK590)</f>
        <v>0</v>
      </c>
      <c r="CL585" s="117">
        <f>VLOOKUP($C585,'1 预算编制表单'!$C:$BJ,57,FALSE)</f>
        <v>0</v>
      </c>
      <c r="CM585" s="117">
        <f>CL585-CN585</f>
        <v>0</v>
      </c>
      <c r="CN585" s="117">
        <f>SUM(CN586:CN590)</f>
        <v>0</v>
      </c>
      <c r="CO585" s="117">
        <f>VLOOKUP($C585,'1 预算编制表单'!$C:$BJ,60,FALSE)</f>
        <v>0</v>
      </c>
      <c r="CP585" s="117">
        <f>CO585-CQ585</f>
        <v>0</v>
      </c>
      <c r="CQ585" s="117">
        <f>SUM(CQ586:CQ590)</f>
        <v>0</v>
      </c>
    </row>
    <row r="586" s="86" customFormat="1" ht="24" customHeight="1" outlineLevel="2" spans="1:95">
      <c r="A586" s="125"/>
      <c r="B586" s="126"/>
      <c r="C586" s="127"/>
      <c r="D586" s="125"/>
      <c r="E586" s="126"/>
      <c r="F586" s="126"/>
      <c r="G586" s="126"/>
      <c r="H586" s="128"/>
      <c r="I586" s="128"/>
      <c r="J586" s="128">
        <f t="shared" si="6007"/>
        <v>0</v>
      </c>
      <c r="K586" s="128">
        <v>1</v>
      </c>
      <c r="L586" s="153"/>
      <c r="M586" s="154">
        <f>IFERROR(VLOOKUP($L586,'2-2 引出数据_合同数据仓库'!$B$2:$BP$10000,3,FALSE),0)</f>
        <v>0</v>
      </c>
      <c r="N586" s="128"/>
      <c r="O586" s="154">
        <f>IFERROR(VLOOKUP((LEFT(VLOOKUP($L586,'2-2 引出数据_合同数据仓库'!$B$2:$BP$10000,64,FALSE),15)&amp;(RIGHT(VLOOKUP($L586,'2-2 引出数据_合同数据仓库'!$B$2:$BP$10000,64,FALSE),4)+1)),'2-2 引出数据_合同数据仓库'!$B$2:$BP$10000,3,FALSE),0)</f>
        <v>0</v>
      </c>
      <c r="P586" s="128"/>
      <c r="Q586" s="128">
        <f>IFERROR(VLOOKUP($L586,'2-2 引出数据_合同数据仓库'!$B$2:$BP$10000,28,FALSE),0)</f>
        <v>0</v>
      </c>
      <c r="R586" s="128">
        <f>IFERROR(VLOOKUP($L586,'2-2 引出数据_合同数据仓库'!$B$2:$BP$10000,29,FALSE),0)</f>
        <v>0</v>
      </c>
      <c r="S586" s="128">
        <f>IFERROR(VLOOKUP($L586,'2-2 引出数据_合同数据仓库'!$B$2:$BP$10000,4,FALSE),0)</f>
        <v>0</v>
      </c>
      <c r="T586" s="128"/>
      <c r="U586" s="128">
        <f>IFERROR(VLOOKUP($L586,'2-2 引出数据_合同数据仓库'!$B$2:$BP$10000,15,FALSE),0)</f>
        <v>0</v>
      </c>
      <c r="V586" s="128">
        <f t="shared" ref="V586:V589" si="6593">U586/(S586-R586+1)*365</f>
        <v>0</v>
      </c>
      <c r="W586" s="128"/>
      <c r="X586" s="160">
        <v>45658</v>
      </c>
      <c r="Y586" s="160">
        <f t="shared" ref="Y586:Y589" si="6594">X586+30</f>
        <v>45688</v>
      </c>
      <c r="Z586" s="164">
        <f t="shared" ref="Z586:Z589" si="6595">IFERROR(IF(($R586-Y586)&gt;=0,0,IF(($S586-X586)&lt;0,0,IF(AND(($S586-Y586)&gt;0,(X586-$R586)&gt;0),$V586/365*(Y586-X586+1),IF(AND(($S586-Y586)&lt;=0,(X586-$R586)&gt;0),$V586/365*($S586-X586+1),$V586/365*(Y586-$R586+1))))),0)</f>
        <v>0</v>
      </c>
      <c r="AA586" s="160">
        <f t="shared" ref="AA586:AA589" si="6596">Y586+1</f>
        <v>45689</v>
      </c>
      <c r="AB586" s="160">
        <f t="shared" ref="AB586:AB589" si="6597">AA586+27</f>
        <v>45716</v>
      </c>
      <c r="AC586" s="164">
        <f t="shared" ref="AC586:AC589" si="6598">IFERROR(IF(($R586-AB586)&gt;=0,0,IF(($S586-AA586)&lt;0,0,IF(AND(($S586-AB586)&gt;0,(AA586-$R586)&gt;0),$V586/365*(AB586-AA586+1),IF(AND(($S586-AB586)&lt;=0,(AA586-$R586)&gt;0),$V586/365*($S586-AA586+1),$V586/365*(AB586-$R586+1))))),0)</f>
        <v>0</v>
      </c>
      <c r="AD586" s="160">
        <f t="shared" ref="AD586:AD589" si="6599">AB586+1</f>
        <v>45717</v>
      </c>
      <c r="AE586" s="160">
        <f t="shared" ref="AE586:AE589" si="6600">AD586+30</f>
        <v>45747</v>
      </c>
      <c r="AF586" s="164">
        <f t="shared" ref="AF586:AF589" si="6601">IFERROR(IF(($R586-AE586)&gt;=0,0,IF(($S586-AD586)&lt;0,0,IF(AND(($S586-AE586)&gt;0,(AD586-$R586)&gt;0),$V586/365*(AE586-AD586+1),IF(AND(($S586-AE586)&lt;=0,(AD586-$R586)&gt;0),$V586/365*($S586-AD586+1),$V586/365*(AE586-$R586+1))))),0)</f>
        <v>0</v>
      </c>
      <c r="AG586" s="160">
        <f t="shared" ref="AG586:AG589" si="6602">AE586+1</f>
        <v>45748</v>
      </c>
      <c r="AH586" s="160">
        <f t="shared" ref="AH586:AH589" si="6603">AG586+29</f>
        <v>45777</v>
      </c>
      <c r="AI586" s="164">
        <f t="shared" ref="AI586:AI589" si="6604">IFERROR(IF(($R586-AH586)&gt;=0,0,IF(($S586-AG586)&lt;0,0,IF(AND(($S586-AH586)&gt;0,(AG586-$R586)&gt;0),$V586/365*(AH586-AG586+1),IF(AND(($S586-AH586)&lt;=0,(AG586-$R586)&gt;0),$V586/365*($S586-AG586+1),$V586/365*(AH586-$R586+1))))),0)</f>
        <v>0</v>
      </c>
      <c r="AJ586" s="160">
        <f t="shared" ref="AJ586:AJ589" si="6605">AH586+1</f>
        <v>45778</v>
      </c>
      <c r="AK586" s="160">
        <f t="shared" ref="AK586:AK589" si="6606">AJ586+30</f>
        <v>45808</v>
      </c>
      <c r="AL586" s="164">
        <f t="shared" ref="AL586:AL589" si="6607">IFERROR(IF(($R586-AK586)&gt;=0,0,IF(($S586-AJ586)&lt;0,0,IF(AND(($S586-AK586)&gt;0,(AJ586-$R586)&gt;0),$V586/365*(AK586-AJ586+1),IF(AND(($S586-AK586)&lt;=0,(AJ586-$R586)&gt;0),$V586/365*($S586-AJ586+1),$V586/365*(AK586-$R586+1))))),0)</f>
        <v>0</v>
      </c>
      <c r="AM586" s="160">
        <f t="shared" ref="AM586:AM589" si="6608">AK586+1</f>
        <v>45809</v>
      </c>
      <c r="AN586" s="160">
        <f t="shared" ref="AN586:AN589" si="6609">AM586+29</f>
        <v>45838</v>
      </c>
      <c r="AO586" s="164">
        <f t="shared" ref="AO586:AO589" si="6610">IFERROR(IF(($R586-AN586)&gt;=0,0,IF(($S586-AM586)&lt;0,0,IF(AND(($S586-AN586)&gt;0,(AM586-$R586)&gt;0),$V586/365*(AN586-AM586+1),IF(AND(($S586-AN586)&lt;=0,(AM586-$R586)&gt;0),$V586/365*($S586-AM586+1),$V586/365*(AN586-$R586+1))))),0)</f>
        <v>0</v>
      </c>
      <c r="AP586" s="160">
        <f t="shared" ref="AP586:AP589" si="6611">AN586+1</f>
        <v>45839</v>
      </c>
      <c r="AQ586" s="160">
        <f t="shared" ref="AQ586:AQ589" si="6612">AP586+30</f>
        <v>45869</v>
      </c>
      <c r="AR586" s="164">
        <f t="shared" ref="AR586:AR589" si="6613">IFERROR(IF(($R586-AQ586)&gt;=0,0,IF(($S586-AP586)&lt;0,0,IF(AND(($S586-AQ586)&gt;0,(AP586-$R586)&gt;0),$V586/365*(AQ586-AP586+1),IF(AND(($S586-AQ586)&lt;=0,(AP586-$R586)&gt;0),$V586/365*($S586-AP586+1),$V586/365*(AQ586-$R586+1))))),0)</f>
        <v>0</v>
      </c>
      <c r="AS586" s="160">
        <f t="shared" ref="AS586:AS589" si="6614">AQ586+1</f>
        <v>45870</v>
      </c>
      <c r="AT586" s="160">
        <f t="shared" ref="AT586:AT589" si="6615">AS586+30</f>
        <v>45900</v>
      </c>
      <c r="AU586" s="164">
        <f t="shared" ref="AU586:AU589" si="6616">IFERROR(IF(($R586-AT586)&gt;=0,0,IF(($S586-AS586)&lt;0,0,IF(AND(($S586-AT586)&gt;0,(AS586-$R586)&gt;0),$V586/365*(AT586-AS586+1),IF(AND(($S586-AT586)&lt;=0,(AS586-$R586)&gt;0),$V586/365*($S586-AS586+1),$V586/365*(AT586-$R586+1))))),0)</f>
        <v>0</v>
      </c>
      <c r="AV586" s="160">
        <f t="shared" ref="AV586:AV589" si="6617">AT586+1</f>
        <v>45901</v>
      </c>
      <c r="AW586" s="160">
        <f t="shared" ref="AW586:AW589" si="6618">AV586+29</f>
        <v>45930</v>
      </c>
      <c r="AX586" s="164">
        <f t="shared" ref="AX586:AX589" si="6619">IFERROR(IF(($R586-AW586)&gt;=0,0,IF(($S586-AV586)&lt;0,0,IF(AND(($S586-AW586)&gt;0,(AV586-$R586)&gt;0),$V586/365*(AW586-AV586+1),IF(AND(($S586-AW586)&lt;=0,(AV586-$R586)&gt;0),$V586/365*($S586-AV586+1),$V586/365*(AW586-$R586+1))))),0)</f>
        <v>0</v>
      </c>
      <c r="AY586" s="160">
        <f t="shared" ref="AY586:AY589" si="6620">AW586+1</f>
        <v>45931</v>
      </c>
      <c r="AZ586" s="160">
        <f t="shared" ref="AZ586:AZ589" si="6621">AY586+30</f>
        <v>45961</v>
      </c>
      <c r="BA586" s="164">
        <f t="shared" ref="BA586:BA589" si="6622">IFERROR(IF(($R586-AZ586)&gt;=0,0,IF(($S586-AY586)&lt;0,0,IF(AND(($S586-AZ586)&gt;0,(AY586-$R586)&gt;0),$V586/365*(AZ586-AY586+1),IF(AND(($S586-AZ586)&lt;=0,(AY586-$R586)&gt;0),$V586/365*($S586-AY586+1),$V586/365*(AZ586-$R586+1))))),0)</f>
        <v>0</v>
      </c>
      <c r="BB586" s="160">
        <f t="shared" ref="BB586:BB589" si="6623">AZ586+1</f>
        <v>45962</v>
      </c>
      <c r="BC586" s="160">
        <f t="shared" ref="BC586:BC589" si="6624">BB586+29</f>
        <v>45991</v>
      </c>
      <c r="BD586" s="164">
        <f t="shared" ref="BD586:BD589" si="6625">IFERROR(IF(($R586-BC586)&gt;=0,0,IF(($S586-BB586)&lt;0,0,IF(AND(($S586-BC586)&gt;0,(BB586-$R586)&gt;0),$V586/365*(BC586-BB586+1),IF(AND(($S586-BC586)&lt;=0,(BB586-$R586)&gt;0),$V586/365*($S586-BB586+1),$V586/365*(BC586-$R586+1))))),0)</f>
        <v>0</v>
      </c>
      <c r="BE586" s="160">
        <f t="shared" ref="BE586:BE589" si="6626">BC586+1</f>
        <v>45992</v>
      </c>
      <c r="BF586" s="160">
        <f t="shared" ref="BF586:BF589" si="6627">BE586+30</f>
        <v>46022</v>
      </c>
      <c r="BG586" s="164">
        <f t="shared" ref="BG586:BG589" si="6628">IFERROR(IF(($R586-BF586)&gt;=0,0,IF(($S586-BE586)&lt;0,0,IF(AND(($S586-BF586)&gt;0,(BE586-$R586)&gt;0),$V586/365*(BF586-BE586+1),IF(AND(($S586-BF586)&lt;=0,(BE586-$R586)&gt;0),$V586/365*($S586-BE586+1),$V586/365*(BF586-$R586+1))))),0)</f>
        <v>0</v>
      </c>
      <c r="BH586" s="160">
        <v>46023</v>
      </c>
      <c r="BI586" s="160">
        <f t="shared" ref="BI586:BI589" si="6629">BH586+30</f>
        <v>46053</v>
      </c>
      <c r="BJ586" s="164">
        <f t="shared" ref="BJ586:BJ589" si="6630">IFERROR(IF(($R586-BI586)&gt;=0,0,IF(($S586-BH586)&lt;0,0,IF(AND(($S586-BI586)&gt;0,(BH586-$R586)&gt;0),$V586/365*(BI586-BH586+1),IF(AND(($S586-BI586)&lt;=0,(BH586-$R586)&gt;0),$V586/365*($S586-BH586+1),$V586/365*(BI586-$R586+1))))),0)</f>
        <v>0</v>
      </c>
      <c r="BK586" s="160">
        <f t="shared" ref="BK586:BK589" si="6631">BI586+1</f>
        <v>46054</v>
      </c>
      <c r="BL586" s="160">
        <f t="shared" ref="BL586:BL589" si="6632">BK586+27</f>
        <v>46081</v>
      </c>
      <c r="BM586" s="164">
        <f t="shared" ref="BM586:BM589" si="6633">IFERROR(IF(($R586-BL586)&gt;=0,0,IF(($S586-BK586)&lt;0,0,IF(AND(($S586-BL586)&gt;0,(BK586-$R586)&gt;0),$V586/365*(BL586-BK586+1),IF(AND(($S586-BL586)&lt;=0,(BK586-$R586)&gt;0),$V586/365*($S586-BK586+1),$V586/365*(BL586-$R586+1))))),0)</f>
        <v>0</v>
      </c>
      <c r="BN586" s="160">
        <f t="shared" ref="BN586:BN589" si="6634">BL586+1</f>
        <v>46082</v>
      </c>
      <c r="BO586" s="160">
        <f t="shared" ref="BO586:BO589" si="6635">BN586+30</f>
        <v>46112</v>
      </c>
      <c r="BP586" s="164">
        <f t="shared" ref="BP586:BP589" si="6636">IFERROR(IF(($R586-BO586)&gt;=0,0,IF(($S586-BN586)&lt;0,0,IF(AND(($S586-BO586)&gt;0,(BN586-$R586)&gt;0),$V586/365*(BO586-BN586+1),IF(AND(($S586-BO586)&lt;=0,(BN586-$R586)&gt;0),$V586/365*($S586-BN586+1),$V586/365*(BO586-$R586+1))))),0)</f>
        <v>0</v>
      </c>
      <c r="BQ586" s="160">
        <f t="shared" ref="BQ586:BQ589" si="6637">BO586+1</f>
        <v>46113</v>
      </c>
      <c r="BR586" s="160">
        <f t="shared" ref="BR586:BR589" si="6638">BQ586+29</f>
        <v>46142</v>
      </c>
      <c r="BS586" s="164">
        <f t="shared" ref="BS586:BS589" si="6639">IFERROR(IF(($R586-BR586)&gt;=0,0,IF(($S586-BQ586)&lt;0,0,IF(AND(($S586-BR586)&gt;0,(BQ586-$R586)&gt;0),$V586/365*(BR586-BQ586+1),IF(AND(($S586-BR586)&lt;=0,(BQ586-$R586)&gt;0),$V586/365*($S586-BQ586+1),$V586/365*(BR586-$R586+1))))),0)</f>
        <v>0</v>
      </c>
      <c r="BT586" s="160">
        <f t="shared" ref="BT586:BT589" si="6640">BR586+1</f>
        <v>46143</v>
      </c>
      <c r="BU586" s="160">
        <f t="shared" ref="BU586:BU589" si="6641">BT586+30</f>
        <v>46173</v>
      </c>
      <c r="BV586" s="164">
        <f t="shared" ref="BV586:BV589" si="6642">IFERROR(IF(($R586-BU586)&gt;=0,0,IF(($S586-BT586)&lt;0,0,IF(AND(($S586-BU586)&gt;0,(BT586-$R586)&gt;0),$V586/365*(BU586-BT586+1),IF(AND(($S586-BU586)&lt;=0,(BT586-$R586)&gt;0),$V586/365*($S586-BT586+1),$V586/365*(BU586-$R586+1))))),0)</f>
        <v>0</v>
      </c>
      <c r="BW586" s="160">
        <f t="shared" ref="BW586:BW589" si="6643">BU586+1</f>
        <v>46174</v>
      </c>
      <c r="BX586" s="160">
        <f t="shared" ref="BX586:BX589" si="6644">BW586+29</f>
        <v>46203</v>
      </c>
      <c r="BY586" s="164">
        <f t="shared" ref="BY586:BY589" si="6645">IFERROR(IF(($R586-BX586)&gt;=0,0,IF(($S586-BW586)&lt;0,0,IF(AND(($S586-BX586)&gt;0,(BW586-$R586)&gt;0),$V586/365*(BX586-BW586+1),IF(AND(($S586-BX586)&lt;=0,(BW586-$R586)&gt;0),$V586/365*($S586-BW586+1),$V586/365*(BX586-$R586+1))))),0)</f>
        <v>0</v>
      </c>
      <c r="BZ586" s="160">
        <f t="shared" ref="BZ586:BZ589" si="6646">BX586+1</f>
        <v>46204</v>
      </c>
      <c r="CA586" s="160">
        <f t="shared" ref="CA586:CA589" si="6647">BZ586+30</f>
        <v>46234</v>
      </c>
      <c r="CB586" s="164">
        <f t="shared" ref="CB586:CB589" si="6648">IFERROR(IF(($R586-CA586)&gt;=0,0,IF(($S586-BZ586)&lt;0,0,IF(AND(($S586-CA586)&gt;0,(BZ586-$R586)&gt;0),$V586/365*(CA586-BZ586+1),IF(AND(($S586-CA586)&lt;=0,(BZ586-$R586)&gt;0),$V586/365*($S586-BZ586+1),$V586/365*(CA586-$R586+1))))),0)</f>
        <v>0</v>
      </c>
      <c r="CC586" s="160">
        <f t="shared" ref="CC586:CC589" si="6649">CA586+1</f>
        <v>46235</v>
      </c>
      <c r="CD586" s="160">
        <f t="shared" ref="CD586:CD589" si="6650">CC586+30</f>
        <v>46265</v>
      </c>
      <c r="CE586" s="164">
        <f t="shared" ref="CE586:CE589" si="6651">IFERROR(IF(($R586-CD586)&gt;=0,0,IF(($S586-CC586)&lt;0,0,IF(AND(($S586-CD586)&gt;0,(CC586-$R586)&gt;0),$V586/365*(CD586-CC586+1),IF(AND(($S586-CD586)&lt;=0,(CC586-$R586)&gt;0),$V586/365*($S586-CC586+1),$V586/365*(CD586-$R586+1))))),0)</f>
        <v>0</v>
      </c>
      <c r="CF586" s="160">
        <f t="shared" ref="CF586:CF589" si="6652">CD586+1</f>
        <v>46266</v>
      </c>
      <c r="CG586" s="160">
        <f t="shared" ref="CG586:CG589" si="6653">CF586+29</f>
        <v>46295</v>
      </c>
      <c r="CH586" s="164">
        <f t="shared" ref="CH586:CH589" si="6654">IFERROR(IF(($R586-CG586)&gt;=0,0,IF(($S586-CF586)&lt;0,0,IF(AND(($S586-CG586)&gt;0,(CF586-$R586)&gt;0),$V586/365*(CG586-CF586+1),IF(AND(($S586-CG586)&lt;=0,(CF586-$R586)&gt;0),$V586/365*($S586-CF586+1),$V586/365*(CG586-$R586+1))))),0)</f>
        <v>0</v>
      </c>
      <c r="CI586" s="160">
        <f t="shared" ref="CI586:CI589" si="6655">CG586+1</f>
        <v>46296</v>
      </c>
      <c r="CJ586" s="160">
        <f t="shared" ref="CJ586:CJ589" si="6656">CI586+30</f>
        <v>46326</v>
      </c>
      <c r="CK586" s="164">
        <f t="shared" ref="CK586:CK589" si="6657">IFERROR(IF(($R586-CJ586)&gt;=0,0,IF(($S586-CI586)&lt;0,0,IF(AND(($S586-CJ586)&gt;0,(CI586-$R586)&gt;0),$V586/365*(CJ586-CI586+1),IF(AND(($S586-CJ586)&lt;=0,(CI586-$R586)&gt;0),$V586/365*($S586-CI586+1),$V586/365*(CJ586-$R586+1))))),0)</f>
        <v>0</v>
      </c>
      <c r="CL586" s="160">
        <f t="shared" ref="CL586:CL589" si="6658">CJ586+1</f>
        <v>46327</v>
      </c>
      <c r="CM586" s="160">
        <f t="shared" ref="CM586:CM589" si="6659">CL586+29</f>
        <v>46356</v>
      </c>
      <c r="CN586" s="164">
        <f t="shared" ref="CN586:CN589" si="6660">IFERROR(IF(($R586-CM586)&gt;=0,0,IF(($S586-CL586)&lt;0,0,IF(AND(($S586-CM586)&gt;0,(CL586-$R586)&gt;0),$V586/365*(CM586-CL586+1),IF(AND(($S586-CM586)&lt;=0,(CL586-$R586)&gt;0),$V586/365*($S586-CL586+1),$V586/365*(CM586-$R586+1))))),0)</f>
        <v>0</v>
      </c>
      <c r="CO586" s="160">
        <f t="shared" ref="CO586:CO589" si="6661">CM586+1</f>
        <v>46357</v>
      </c>
      <c r="CP586" s="160">
        <f t="shared" ref="CP586:CP589" si="6662">CO586+30</f>
        <v>46387</v>
      </c>
      <c r="CQ586" s="164">
        <f t="shared" ref="CQ586:CQ589" si="6663">IFERROR(IF(($R586-CP586)&gt;=0,0,IF(($S586-CO586)&lt;0,0,IF(AND(($S586-CP586)&gt;0,(CO586-$R586)&gt;0),$V586/365*(CP586-CO586+1),IF(AND(($S586-CP586)&lt;=0,(CO586-$R586)&gt;0),$V586/365*($S586-CO586+1),$V586/365*(CP586-$R586+1))))),0)</f>
        <v>0</v>
      </c>
    </row>
    <row r="587" s="86" customFormat="1" ht="24" customHeight="1" outlineLevel="2" spans="1:95">
      <c r="A587" s="125"/>
      <c r="B587" s="126"/>
      <c r="C587" s="127"/>
      <c r="D587" s="125"/>
      <c r="E587" s="126"/>
      <c r="F587" s="126"/>
      <c r="G587" s="126"/>
      <c r="H587" s="128"/>
      <c r="I587" s="128"/>
      <c r="J587" s="128">
        <f t="shared" ref="J587:J605" si="6664">Z587+AC587+AF587+AI587+AL587+AO587+AR587+AU587+AX587+BA587+BD587+BG587</f>
        <v>0</v>
      </c>
      <c r="K587" s="128">
        <f t="shared" ref="K587:K589" si="6665">K586+1</f>
        <v>2</v>
      </c>
      <c r="L587" s="153"/>
      <c r="M587" s="154">
        <f>IFERROR(VLOOKUP($L587,'2-2 引出数据_合同数据仓库'!$B$2:$BP$10000,3,FALSE),0)</f>
        <v>0</v>
      </c>
      <c r="N587" s="128"/>
      <c r="O587" s="154">
        <f>IFERROR(VLOOKUP((LEFT(VLOOKUP($L587,'2-2 引出数据_合同数据仓库'!$B$2:$BP$10000,64,FALSE),15)&amp;(RIGHT(VLOOKUP($L587,'2-2 引出数据_合同数据仓库'!$B$2:$BP$10000,64,FALSE),4)+1)),'2-2 引出数据_合同数据仓库'!$B$2:$BP$10000,3,FALSE),0)</f>
        <v>0</v>
      </c>
      <c r="P587" s="128"/>
      <c r="Q587" s="128">
        <f>IFERROR(VLOOKUP($L587,'2-2 引出数据_合同数据仓库'!$B$2:$BP$10000,28,FALSE),0)</f>
        <v>0</v>
      </c>
      <c r="R587" s="128">
        <f>IFERROR(VLOOKUP($L587,'2-2 引出数据_合同数据仓库'!$B$2:$BP$10000,29,FALSE),0)</f>
        <v>0</v>
      </c>
      <c r="S587" s="128">
        <f>IFERROR(VLOOKUP($L587,'2-2 引出数据_合同数据仓库'!$B$2:$BP$10000,4,FALSE),0)</f>
        <v>0</v>
      </c>
      <c r="T587" s="128"/>
      <c r="U587" s="128">
        <f>IFERROR(VLOOKUP($L587,'2-2 引出数据_合同数据仓库'!$B$2:$BP$10000,15,FALSE),0)</f>
        <v>0</v>
      </c>
      <c r="V587" s="128">
        <f t="shared" si="6593"/>
        <v>0</v>
      </c>
      <c r="W587" s="128"/>
      <c r="X587" s="160">
        <v>45658</v>
      </c>
      <c r="Y587" s="160">
        <f t="shared" si="6594"/>
        <v>45688</v>
      </c>
      <c r="Z587" s="164">
        <f t="shared" si="6595"/>
        <v>0</v>
      </c>
      <c r="AA587" s="160">
        <f t="shared" si="6596"/>
        <v>45689</v>
      </c>
      <c r="AB587" s="160">
        <f t="shared" si="6597"/>
        <v>45716</v>
      </c>
      <c r="AC587" s="164">
        <f t="shared" si="6598"/>
        <v>0</v>
      </c>
      <c r="AD587" s="160">
        <f t="shared" si="6599"/>
        <v>45717</v>
      </c>
      <c r="AE587" s="160">
        <f t="shared" si="6600"/>
        <v>45747</v>
      </c>
      <c r="AF587" s="164">
        <f t="shared" si="6601"/>
        <v>0</v>
      </c>
      <c r="AG587" s="160">
        <f t="shared" si="6602"/>
        <v>45748</v>
      </c>
      <c r="AH587" s="160">
        <f t="shared" si="6603"/>
        <v>45777</v>
      </c>
      <c r="AI587" s="164">
        <f t="shared" si="6604"/>
        <v>0</v>
      </c>
      <c r="AJ587" s="160">
        <f t="shared" si="6605"/>
        <v>45778</v>
      </c>
      <c r="AK587" s="160">
        <f t="shared" si="6606"/>
        <v>45808</v>
      </c>
      <c r="AL587" s="164">
        <f t="shared" si="6607"/>
        <v>0</v>
      </c>
      <c r="AM587" s="160">
        <f t="shared" si="6608"/>
        <v>45809</v>
      </c>
      <c r="AN587" s="160">
        <f t="shared" si="6609"/>
        <v>45838</v>
      </c>
      <c r="AO587" s="164">
        <f t="shared" si="6610"/>
        <v>0</v>
      </c>
      <c r="AP587" s="160">
        <f t="shared" si="6611"/>
        <v>45839</v>
      </c>
      <c r="AQ587" s="160">
        <f t="shared" si="6612"/>
        <v>45869</v>
      </c>
      <c r="AR587" s="164">
        <f t="shared" si="6613"/>
        <v>0</v>
      </c>
      <c r="AS587" s="160">
        <f t="shared" si="6614"/>
        <v>45870</v>
      </c>
      <c r="AT587" s="160">
        <f t="shared" si="6615"/>
        <v>45900</v>
      </c>
      <c r="AU587" s="164">
        <f t="shared" si="6616"/>
        <v>0</v>
      </c>
      <c r="AV587" s="160">
        <f t="shared" si="6617"/>
        <v>45901</v>
      </c>
      <c r="AW587" s="160">
        <f t="shared" si="6618"/>
        <v>45930</v>
      </c>
      <c r="AX587" s="164">
        <f t="shared" si="6619"/>
        <v>0</v>
      </c>
      <c r="AY587" s="160">
        <f t="shared" si="6620"/>
        <v>45931</v>
      </c>
      <c r="AZ587" s="160">
        <f t="shared" si="6621"/>
        <v>45961</v>
      </c>
      <c r="BA587" s="164">
        <f t="shared" si="6622"/>
        <v>0</v>
      </c>
      <c r="BB587" s="160">
        <f t="shared" si="6623"/>
        <v>45962</v>
      </c>
      <c r="BC587" s="160">
        <f t="shared" si="6624"/>
        <v>45991</v>
      </c>
      <c r="BD587" s="164">
        <f t="shared" si="6625"/>
        <v>0</v>
      </c>
      <c r="BE587" s="160">
        <f t="shared" si="6626"/>
        <v>45992</v>
      </c>
      <c r="BF587" s="160">
        <f t="shared" si="6627"/>
        <v>46022</v>
      </c>
      <c r="BG587" s="164">
        <f t="shared" si="6628"/>
        <v>0</v>
      </c>
      <c r="BH587" s="160">
        <v>46023</v>
      </c>
      <c r="BI587" s="160">
        <f t="shared" si="6629"/>
        <v>46053</v>
      </c>
      <c r="BJ587" s="164">
        <f t="shared" si="6630"/>
        <v>0</v>
      </c>
      <c r="BK587" s="160">
        <f t="shared" si="6631"/>
        <v>46054</v>
      </c>
      <c r="BL587" s="160">
        <f t="shared" si="6632"/>
        <v>46081</v>
      </c>
      <c r="BM587" s="164">
        <f t="shared" si="6633"/>
        <v>0</v>
      </c>
      <c r="BN587" s="160">
        <f t="shared" si="6634"/>
        <v>46082</v>
      </c>
      <c r="BO587" s="160">
        <f t="shared" si="6635"/>
        <v>46112</v>
      </c>
      <c r="BP587" s="164">
        <f t="shared" si="6636"/>
        <v>0</v>
      </c>
      <c r="BQ587" s="160">
        <f t="shared" si="6637"/>
        <v>46113</v>
      </c>
      <c r="BR587" s="160">
        <f t="shared" si="6638"/>
        <v>46142</v>
      </c>
      <c r="BS587" s="164">
        <f t="shared" si="6639"/>
        <v>0</v>
      </c>
      <c r="BT587" s="160">
        <f t="shared" si="6640"/>
        <v>46143</v>
      </c>
      <c r="BU587" s="160">
        <f t="shared" si="6641"/>
        <v>46173</v>
      </c>
      <c r="BV587" s="164">
        <f t="shared" si="6642"/>
        <v>0</v>
      </c>
      <c r="BW587" s="160">
        <f t="shared" si="6643"/>
        <v>46174</v>
      </c>
      <c r="BX587" s="160">
        <f t="shared" si="6644"/>
        <v>46203</v>
      </c>
      <c r="BY587" s="164">
        <f t="shared" si="6645"/>
        <v>0</v>
      </c>
      <c r="BZ587" s="160">
        <f t="shared" si="6646"/>
        <v>46204</v>
      </c>
      <c r="CA587" s="160">
        <f t="shared" si="6647"/>
        <v>46234</v>
      </c>
      <c r="CB587" s="164">
        <f t="shared" si="6648"/>
        <v>0</v>
      </c>
      <c r="CC587" s="160">
        <f t="shared" si="6649"/>
        <v>46235</v>
      </c>
      <c r="CD587" s="160">
        <f t="shared" si="6650"/>
        <v>46265</v>
      </c>
      <c r="CE587" s="164">
        <f t="shared" si="6651"/>
        <v>0</v>
      </c>
      <c r="CF587" s="160">
        <f t="shared" si="6652"/>
        <v>46266</v>
      </c>
      <c r="CG587" s="160">
        <f t="shared" si="6653"/>
        <v>46295</v>
      </c>
      <c r="CH587" s="164">
        <f t="shared" si="6654"/>
        <v>0</v>
      </c>
      <c r="CI587" s="160">
        <f t="shared" si="6655"/>
        <v>46296</v>
      </c>
      <c r="CJ587" s="160">
        <f t="shared" si="6656"/>
        <v>46326</v>
      </c>
      <c r="CK587" s="164">
        <f t="shared" si="6657"/>
        <v>0</v>
      </c>
      <c r="CL587" s="160">
        <f t="shared" si="6658"/>
        <v>46327</v>
      </c>
      <c r="CM587" s="160">
        <f t="shared" si="6659"/>
        <v>46356</v>
      </c>
      <c r="CN587" s="164">
        <f t="shared" si="6660"/>
        <v>0</v>
      </c>
      <c r="CO587" s="160">
        <f t="shared" si="6661"/>
        <v>46357</v>
      </c>
      <c r="CP587" s="160">
        <f t="shared" si="6662"/>
        <v>46387</v>
      </c>
      <c r="CQ587" s="164">
        <f t="shared" si="6663"/>
        <v>0</v>
      </c>
    </row>
    <row r="588" s="86" customFormat="1" ht="24" customHeight="1" outlineLevel="2" spans="1:95">
      <c r="A588" s="125"/>
      <c r="B588" s="126"/>
      <c r="C588" s="127"/>
      <c r="D588" s="125"/>
      <c r="E588" s="126"/>
      <c r="F588" s="126"/>
      <c r="G588" s="126"/>
      <c r="H588" s="128"/>
      <c r="I588" s="128"/>
      <c r="J588" s="128">
        <f t="shared" si="6664"/>
        <v>0</v>
      </c>
      <c r="K588" s="128">
        <f t="shared" si="6665"/>
        <v>3</v>
      </c>
      <c r="L588" s="153"/>
      <c r="M588" s="154">
        <f>IFERROR(VLOOKUP($L588,'2-2 引出数据_合同数据仓库'!$B$2:$BP$10000,3,FALSE),0)</f>
        <v>0</v>
      </c>
      <c r="N588" s="128"/>
      <c r="O588" s="154">
        <f>IFERROR(VLOOKUP((LEFT(VLOOKUP($L588,'2-2 引出数据_合同数据仓库'!$B$2:$BP$10000,64,FALSE),15)&amp;(RIGHT(VLOOKUP($L588,'2-2 引出数据_合同数据仓库'!$B$2:$BP$10000,64,FALSE),4)+1)),'2-2 引出数据_合同数据仓库'!$B$2:$BP$10000,3,FALSE),0)</f>
        <v>0</v>
      </c>
      <c r="P588" s="128"/>
      <c r="Q588" s="128">
        <f>IFERROR(VLOOKUP($L588,'2-2 引出数据_合同数据仓库'!$B$2:$BP$10000,28,FALSE),0)</f>
        <v>0</v>
      </c>
      <c r="R588" s="128">
        <f>IFERROR(VLOOKUP($L588,'2-2 引出数据_合同数据仓库'!$B$2:$BP$10000,29,FALSE),0)</f>
        <v>0</v>
      </c>
      <c r="S588" s="128">
        <f>IFERROR(VLOOKUP($L588,'2-2 引出数据_合同数据仓库'!$B$2:$BP$10000,4,FALSE),0)</f>
        <v>0</v>
      </c>
      <c r="T588" s="128"/>
      <c r="U588" s="128">
        <f>IFERROR(VLOOKUP($L588,'2-2 引出数据_合同数据仓库'!$B$2:$BP$10000,15,FALSE),0)</f>
        <v>0</v>
      </c>
      <c r="V588" s="128">
        <f t="shared" si="6593"/>
        <v>0</v>
      </c>
      <c r="W588" s="128"/>
      <c r="X588" s="160">
        <v>45658</v>
      </c>
      <c r="Y588" s="160">
        <f t="shared" si="6594"/>
        <v>45688</v>
      </c>
      <c r="Z588" s="164">
        <f t="shared" si="6595"/>
        <v>0</v>
      </c>
      <c r="AA588" s="160">
        <f t="shared" si="6596"/>
        <v>45689</v>
      </c>
      <c r="AB588" s="160">
        <f t="shared" si="6597"/>
        <v>45716</v>
      </c>
      <c r="AC588" s="164">
        <f t="shared" si="6598"/>
        <v>0</v>
      </c>
      <c r="AD588" s="160">
        <f t="shared" si="6599"/>
        <v>45717</v>
      </c>
      <c r="AE588" s="160">
        <f t="shared" si="6600"/>
        <v>45747</v>
      </c>
      <c r="AF588" s="164">
        <f t="shared" si="6601"/>
        <v>0</v>
      </c>
      <c r="AG588" s="160">
        <f t="shared" si="6602"/>
        <v>45748</v>
      </c>
      <c r="AH588" s="160">
        <f t="shared" si="6603"/>
        <v>45777</v>
      </c>
      <c r="AI588" s="164">
        <f t="shared" si="6604"/>
        <v>0</v>
      </c>
      <c r="AJ588" s="160">
        <f t="shared" si="6605"/>
        <v>45778</v>
      </c>
      <c r="AK588" s="160">
        <f t="shared" si="6606"/>
        <v>45808</v>
      </c>
      <c r="AL588" s="164">
        <f t="shared" si="6607"/>
        <v>0</v>
      </c>
      <c r="AM588" s="160">
        <f t="shared" si="6608"/>
        <v>45809</v>
      </c>
      <c r="AN588" s="160">
        <f t="shared" si="6609"/>
        <v>45838</v>
      </c>
      <c r="AO588" s="164">
        <f t="shared" si="6610"/>
        <v>0</v>
      </c>
      <c r="AP588" s="160">
        <f t="shared" si="6611"/>
        <v>45839</v>
      </c>
      <c r="AQ588" s="160">
        <f t="shared" si="6612"/>
        <v>45869</v>
      </c>
      <c r="AR588" s="164">
        <f t="shared" si="6613"/>
        <v>0</v>
      </c>
      <c r="AS588" s="160">
        <f t="shared" si="6614"/>
        <v>45870</v>
      </c>
      <c r="AT588" s="160">
        <f t="shared" si="6615"/>
        <v>45900</v>
      </c>
      <c r="AU588" s="164">
        <f t="shared" si="6616"/>
        <v>0</v>
      </c>
      <c r="AV588" s="160">
        <f t="shared" si="6617"/>
        <v>45901</v>
      </c>
      <c r="AW588" s="160">
        <f t="shared" si="6618"/>
        <v>45930</v>
      </c>
      <c r="AX588" s="164">
        <f t="shared" si="6619"/>
        <v>0</v>
      </c>
      <c r="AY588" s="160">
        <f t="shared" si="6620"/>
        <v>45931</v>
      </c>
      <c r="AZ588" s="160">
        <f t="shared" si="6621"/>
        <v>45961</v>
      </c>
      <c r="BA588" s="164">
        <f t="shared" si="6622"/>
        <v>0</v>
      </c>
      <c r="BB588" s="160">
        <f t="shared" si="6623"/>
        <v>45962</v>
      </c>
      <c r="BC588" s="160">
        <f t="shared" si="6624"/>
        <v>45991</v>
      </c>
      <c r="BD588" s="164">
        <f t="shared" si="6625"/>
        <v>0</v>
      </c>
      <c r="BE588" s="160">
        <f t="shared" si="6626"/>
        <v>45992</v>
      </c>
      <c r="BF588" s="160">
        <f t="shared" si="6627"/>
        <v>46022</v>
      </c>
      <c r="BG588" s="164">
        <f t="shared" si="6628"/>
        <v>0</v>
      </c>
      <c r="BH588" s="160">
        <v>46023</v>
      </c>
      <c r="BI588" s="160">
        <f t="shared" si="6629"/>
        <v>46053</v>
      </c>
      <c r="BJ588" s="164">
        <f t="shared" si="6630"/>
        <v>0</v>
      </c>
      <c r="BK588" s="160">
        <f t="shared" si="6631"/>
        <v>46054</v>
      </c>
      <c r="BL588" s="160">
        <f t="shared" si="6632"/>
        <v>46081</v>
      </c>
      <c r="BM588" s="164">
        <f t="shared" si="6633"/>
        <v>0</v>
      </c>
      <c r="BN588" s="160">
        <f t="shared" si="6634"/>
        <v>46082</v>
      </c>
      <c r="BO588" s="160">
        <f t="shared" si="6635"/>
        <v>46112</v>
      </c>
      <c r="BP588" s="164">
        <f t="shared" si="6636"/>
        <v>0</v>
      </c>
      <c r="BQ588" s="160">
        <f t="shared" si="6637"/>
        <v>46113</v>
      </c>
      <c r="BR588" s="160">
        <f t="shared" si="6638"/>
        <v>46142</v>
      </c>
      <c r="BS588" s="164">
        <f t="shared" si="6639"/>
        <v>0</v>
      </c>
      <c r="BT588" s="160">
        <f t="shared" si="6640"/>
        <v>46143</v>
      </c>
      <c r="BU588" s="160">
        <f t="shared" si="6641"/>
        <v>46173</v>
      </c>
      <c r="BV588" s="164">
        <f t="shared" si="6642"/>
        <v>0</v>
      </c>
      <c r="BW588" s="160">
        <f t="shared" si="6643"/>
        <v>46174</v>
      </c>
      <c r="BX588" s="160">
        <f t="shared" si="6644"/>
        <v>46203</v>
      </c>
      <c r="BY588" s="164">
        <f t="shared" si="6645"/>
        <v>0</v>
      </c>
      <c r="BZ588" s="160">
        <f t="shared" si="6646"/>
        <v>46204</v>
      </c>
      <c r="CA588" s="160">
        <f t="shared" si="6647"/>
        <v>46234</v>
      </c>
      <c r="CB588" s="164">
        <f t="shared" si="6648"/>
        <v>0</v>
      </c>
      <c r="CC588" s="160">
        <f t="shared" si="6649"/>
        <v>46235</v>
      </c>
      <c r="CD588" s="160">
        <f t="shared" si="6650"/>
        <v>46265</v>
      </c>
      <c r="CE588" s="164">
        <f t="shared" si="6651"/>
        <v>0</v>
      </c>
      <c r="CF588" s="160">
        <f t="shared" si="6652"/>
        <v>46266</v>
      </c>
      <c r="CG588" s="160">
        <f t="shared" si="6653"/>
        <v>46295</v>
      </c>
      <c r="CH588" s="164">
        <f t="shared" si="6654"/>
        <v>0</v>
      </c>
      <c r="CI588" s="160">
        <f t="shared" si="6655"/>
        <v>46296</v>
      </c>
      <c r="CJ588" s="160">
        <f t="shared" si="6656"/>
        <v>46326</v>
      </c>
      <c r="CK588" s="164">
        <f t="shared" si="6657"/>
        <v>0</v>
      </c>
      <c r="CL588" s="160">
        <f t="shared" si="6658"/>
        <v>46327</v>
      </c>
      <c r="CM588" s="160">
        <f t="shared" si="6659"/>
        <v>46356</v>
      </c>
      <c r="CN588" s="164">
        <f t="shared" si="6660"/>
        <v>0</v>
      </c>
      <c r="CO588" s="160">
        <f t="shared" si="6661"/>
        <v>46357</v>
      </c>
      <c r="CP588" s="160">
        <f t="shared" si="6662"/>
        <v>46387</v>
      </c>
      <c r="CQ588" s="164">
        <f t="shared" si="6663"/>
        <v>0</v>
      </c>
    </row>
    <row r="589" s="86" customFormat="1" ht="24" customHeight="1" outlineLevel="2" spans="1:95">
      <c r="A589" s="125"/>
      <c r="B589" s="126"/>
      <c r="C589" s="127"/>
      <c r="D589" s="125"/>
      <c r="E589" s="126"/>
      <c r="F589" s="126"/>
      <c r="G589" s="126"/>
      <c r="H589" s="128"/>
      <c r="I589" s="128"/>
      <c r="J589" s="128">
        <f t="shared" si="6664"/>
        <v>0</v>
      </c>
      <c r="K589" s="128">
        <f t="shared" si="6665"/>
        <v>4</v>
      </c>
      <c r="L589" s="153"/>
      <c r="M589" s="154">
        <f>IFERROR(VLOOKUP($L589,'2-2 引出数据_合同数据仓库'!$B$2:$BP$10000,3,FALSE),0)</f>
        <v>0</v>
      </c>
      <c r="N589" s="128"/>
      <c r="O589" s="154">
        <f>IFERROR(VLOOKUP((LEFT(VLOOKUP($L589,'2-2 引出数据_合同数据仓库'!$B$2:$BP$10000,64,FALSE),15)&amp;(RIGHT(VLOOKUP($L589,'2-2 引出数据_合同数据仓库'!$B$2:$BP$10000,64,FALSE),4)+1)),'2-2 引出数据_合同数据仓库'!$B$2:$BP$10000,3,FALSE),0)</f>
        <v>0</v>
      </c>
      <c r="P589" s="128"/>
      <c r="Q589" s="128">
        <f>IFERROR(VLOOKUP($L589,'2-2 引出数据_合同数据仓库'!$B$2:$BP$10000,28,FALSE),0)</f>
        <v>0</v>
      </c>
      <c r="R589" s="128">
        <f>IFERROR(VLOOKUP($L589,'2-2 引出数据_合同数据仓库'!$B$2:$BP$10000,29,FALSE),0)</f>
        <v>0</v>
      </c>
      <c r="S589" s="128">
        <f>IFERROR(VLOOKUP($L589,'2-2 引出数据_合同数据仓库'!$B$2:$BP$10000,4,FALSE),0)</f>
        <v>0</v>
      </c>
      <c r="T589" s="128"/>
      <c r="U589" s="128">
        <f>IFERROR(VLOOKUP($L589,'2-2 引出数据_合同数据仓库'!$B$2:$BP$10000,15,FALSE),0)</f>
        <v>0</v>
      </c>
      <c r="V589" s="128">
        <f t="shared" si="6593"/>
        <v>0</v>
      </c>
      <c r="W589" s="128"/>
      <c r="X589" s="160">
        <v>45658</v>
      </c>
      <c r="Y589" s="160">
        <f t="shared" si="6594"/>
        <v>45688</v>
      </c>
      <c r="Z589" s="164">
        <f t="shared" si="6595"/>
        <v>0</v>
      </c>
      <c r="AA589" s="160">
        <f t="shared" si="6596"/>
        <v>45689</v>
      </c>
      <c r="AB589" s="160">
        <f t="shared" si="6597"/>
        <v>45716</v>
      </c>
      <c r="AC589" s="164">
        <f t="shared" si="6598"/>
        <v>0</v>
      </c>
      <c r="AD589" s="160">
        <f t="shared" si="6599"/>
        <v>45717</v>
      </c>
      <c r="AE589" s="160">
        <f t="shared" si="6600"/>
        <v>45747</v>
      </c>
      <c r="AF589" s="164">
        <f t="shared" si="6601"/>
        <v>0</v>
      </c>
      <c r="AG589" s="160">
        <f t="shared" si="6602"/>
        <v>45748</v>
      </c>
      <c r="AH589" s="160">
        <f t="shared" si="6603"/>
        <v>45777</v>
      </c>
      <c r="AI589" s="164">
        <f t="shared" si="6604"/>
        <v>0</v>
      </c>
      <c r="AJ589" s="160">
        <f t="shared" si="6605"/>
        <v>45778</v>
      </c>
      <c r="AK589" s="160">
        <f t="shared" si="6606"/>
        <v>45808</v>
      </c>
      <c r="AL589" s="164">
        <f t="shared" si="6607"/>
        <v>0</v>
      </c>
      <c r="AM589" s="160">
        <f t="shared" si="6608"/>
        <v>45809</v>
      </c>
      <c r="AN589" s="160">
        <f t="shared" si="6609"/>
        <v>45838</v>
      </c>
      <c r="AO589" s="164">
        <f t="shared" si="6610"/>
        <v>0</v>
      </c>
      <c r="AP589" s="160">
        <f t="shared" si="6611"/>
        <v>45839</v>
      </c>
      <c r="AQ589" s="160">
        <f t="shared" si="6612"/>
        <v>45869</v>
      </c>
      <c r="AR589" s="164">
        <f t="shared" si="6613"/>
        <v>0</v>
      </c>
      <c r="AS589" s="160">
        <f t="shared" si="6614"/>
        <v>45870</v>
      </c>
      <c r="AT589" s="160">
        <f t="shared" si="6615"/>
        <v>45900</v>
      </c>
      <c r="AU589" s="164">
        <f t="shared" si="6616"/>
        <v>0</v>
      </c>
      <c r="AV589" s="160">
        <f t="shared" si="6617"/>
        <v>45901</v>
      </c>
      <c r="AW589" s="160">
        <f t="shared" si="6618"/>
        <v>45930</v>
      </c>
      <c r="AX589" s="164">
        <f t="shared" si="6619"/>
        <v>0</v>
      </c>
      <c r="AY589" s="160">
        <f t="shared" si="6620"/>
        <v>45931</v>
      </c>
      <c r="AZ589" s="160">
        <f t="shared" si="6621"/>
        <v>45961</v>
      </c>
      <c r="BA589" s="164">
        <f t="shared" si="6622"/>
        <v>0</v>
      </c>
      <c r="BB589" s="160">
        <f t="shared" si="6623"/>
        <v>45962</v>
      </c>
      <c r="BC589" s="160">
        <f t="shared" si="6624"/>
        <v>45991</v>
      </c>
      <c r="BD589" s="164">
        <f t="shared" si="6625"/>
        <v>0</v>
      </c>
      <c r="BE589" s="160">
        <f t="shared" si="6626"/>
        <v>45992</v>
      </c>
      <c r="BF589" s="160">
        <f t="shared" si="6627"/>
        <v>46022</v>
      </c>
      <c r="BG589" s="164">
        <f t="shared" si="6628"/>
        <v>0</v>
      </c>
      <c r="BH589" s="160">
        <v>46023</v>
      </c>
      <c r="BI589" s="160">
        <f t="shared" si="6629"/>
        <v>46053</v>
      </c>
      <c r="BJ589" s="164">
        <f t="shared" si="6630"/>
        <v>0</v>
      </c>
      <c r="BK589" s="160">
        <f t="shared" si="6631"/>
        <v>46054</v>
      </c>
      <c r="BL589" s="160">
        <f t="shared" si="6632"/>
        <v>46081</v>
      </c>
      <c r="BM589" s="164">
        <f t="shared" si="6633"/>
        <v>0</v>
      </c>
      <c r="BN589" s="160">
        <f t="shared" si="6634"/>
        <v>46082</v>
      </c>
      <c r="BO589" s="160">
        <f t="shared" si="6635"/>
        <v>46112</v>
      </c>
      <c r="BP589" s="164">
        <f t="shared" si="6636"/>
        <v>0</v>
      </c>
      <c r="BQ589" s="160">
        <f t="shared" si="6637"/>
        <v>46113</v>
      </c>
      <c r="BR589" s="160">
        <f t="shared" si="6638"/>
        <v>46142</v>
      </c>
      <c r="BS589" s="164">
        <f t="shared" si="6639"/>
        <v>0</v>
      </c>
      <c r="BT589" s="160">
        <f t="shared" si="6640"/>
        <v>46143</v>
      </c>
      <c r="BU589" s="160">
        <f t="shared" si="6641"/>
        <v>46173</v>
      </c>
      <c r="BV589" s="164">
        <f t="shared" si="6642"/>
        <v>0</v>
      </c>
      <c r="BW589" s="160">
        <f t="shared" si="6643"/>
        <v>46174</v>
      </c>
      <c r="BX589" s="160">
        <f t="shared" si="6644"/>
        <v>46203</v>
      </c>
      <c r="BY589" s="164">
        <f t="shared" si="6645"/>
        <v>0</v>
      </c>
      <c r="BZ589" s="160">
        <f t="shared" si="6646"/>
        <v>46204</v>
      </c>
      <c r="CA589" s="160">
        <f t="shared" si="6647"/>
        <v>46234</v>
      </c>
      <c r="CB589" s="164">
        <f t="shared" si="6648"/>
        <v>0</v>
      </c>
      <c r="CC589" s="160">
        <f t="shared" si="6649"/>
        <v>46235</v>
      </c>
      <c r="CD589" s="160">
        <f t="shared" si="6650"/>
        <v>46265</v>
      </c>
      <c r="CE589" s="164">
        <f t="shared" si="6651"/>
        <v>0</v>
      </c>
      <c r="CF589" s="160">
        <f t="shared" si="6652"/>
        <v>46266</v>
      </c>
      <c r="CG589" s="160">
        <f t="shared" si="6653"/>
        <v>46295</v>
      </c>
      <c r="CH589" s="164">
        <f t="shared" si="6654"/>
        <v>0</v>
      </c>
      <c r="CI589" s="160">
        <f t="shared" si="6655"/>
        <v>46296</v>
      </c>
      <c r="CJ589" s="160">
        <f t="shared" si="6656"/>
        <v>46326</v>
      </c>
      <c r="CK589" s="164">
        <f t="shared" si="6657"/>
        <v>0</v>
      </c>
      <c r="CL589" s="160">
        <f t="shared" si="6658"/>
        <v>46327</v>
      </c>
      <c r="CM589" s="160">
        <f t="shared" si="6659"/>
        <v>46356</v>
      </c>
      <c r="CN589" s="164">
        <f t="shared" si="6660"/>
        <v>0</v>
      </c>
      <c r="CO589" s="160">
        <f t="shared" si="6661"/>
        <v>46357</v>
      </c>
      <c r="CP589" s="160">
        <f t="shared" si="6662"/>
        <v>46387</v>
      </c>
      <c r="CQ589" s="164">
        <f t="shared" si="6663"/>
        <v>0</v>
      </c>
    </row>
    <row r="590" s="86" customFormat="1" ht="24" customHeight="1" outlineLevel="4" spans="1:95">
      <c r="A590" s="129" t="s">
        <v>2806</v>
      </c>
      <c r="B590" s="130"/>
      <c r="C590" s="130"/>
      <c r="D590" s="130"/>
      <c r="E590" s="130"/>
      <c r="F590" s="130"/>
      <c r="G590" s="131"/>
      <c r="H590" s="132"/>
      <c r="I590" s="132"/>
      <c r="J590" s="132"/>
      <c r="K590" s="132"/>
      <c r="L590" s="155"/>
      <c r="M590" s="155"/>
      <c r="N590" s="132"/>
      <c r="O590" s="155"/>
      <c r="P590" s="132"/>
      <c r="Q590" s="132"/>
      <c r="R590" s="132"/>
      <c r="S590" s="132"/>
      <c r="T590" s="132"/>
      <c r="U590" s="132"/>
      <c r="V590" s="132"/>
      <c r="W590" s="132"/>
      <c r="X590" s="132"/>
      <c r="Y590" s="132"/>
      <c r="Z590" s="132"/>
      <c r="AA590" s="132"/>
      <c r="AB590" s="132"/>
      <c r="AC590" s="132"/>
      <c r="AD590" s="132"/>
      <c r="AE590" s="132"/>
      <c r="AF590" s="132"/>
      <c r="AG590" s="132"/>
      <c r="AH590" s="132"/>
      <c r="AI590" s="132"/>
      <c r="AJ590" s="132"/>
      <c r="AK590" s="132"/>
      <c r="AL590" s="132"/>
      <c r="AM590" s="132"/>
      <c r="AN590" s="132"/>
      <c r="AO590" s="132"/>
      <c r="AP590" s="132"/>
      <c r="AQ590" s="132"/>
      <c r="AR590" s="132"/>
      <c r="AS590" s="132"/>
      <c r="AT590" s="132"/>
      <c r="AU590" s="132"/>
      <c r="AV590" s="132"/>
      <c r="AW590" s="132"/>
      <c r="AX590" s="132"/>
      <c r="AY590" s="132"/>
      <c r="AZ590" s="132"/>
      <c r="BA590" s="132"/>
      <c r="BB590" s="132"/>
      <c r="BC590" s="132"/>
      <c r="BD590" s="132"/>
      <c r="BE590" s="132"/>
      <c r="BF590" s="132"/>
      <c r="BG590" s="132"/>
      <c r="BH590" s="132"/>
      <c r="BI590" s="132"/>
      <c r="BJ590" s="132"/>
      <c r="BK590" s="132"/>
      <c r="BL590" s="132"/>
      <c r="BM590" s="132"/>
      <c r="BN590" s="132"/>
      <c r="BO590" s="132"/>
      <c r="BP590" s="132"/>
      <c r="BQ590" s="132"/>
      <c r="BR590" s="132"/>
      <c r="BS590" s="132"/>
      <c r="BT590" s="132"/>
      <c r="BU590" s="132"/>
      <c r="BV590" s="132"/>
      <c r="BW590" s="132"/>
      <c r="BX590" s="132"/>
      <c r="BY590" s="132"/>
      <c r="BZ590" s="132"/>
      <c r="CA590" s="132"/>
      <c r="CB590" s="132"/>
      <c r="CC590" s="132"/>
      <c r="CD590" s="132"/>
      <c r="CE590" s="132"/>
      <c r="CF590" s="132"/>
      <c r="CG590" s="132"/>
      <c r="CH590" s="132"/>
      <c r="CI590" s="132"/>
      <c r="CJ590" s="132"/>
      <c r="CK590" s="132"/>
      <c r="CL590" s="132"/>
      <c r="CM590" s="132"/>
      <c r="CN590" s="132"/>
      <c r="CO590" s="132"/>
      <c r="CP590" s="132"/>
      <c r="CQ590" s="132"/>
    </row>
    <row r="591" ht="24" customHeight="1" outlineLevel="1" spans="1:95">
      <c r="A591" s="29"/>
      <c r="B591" s="115" t="s">
        <v>784</v>
      </c>
      <c r="C591" s="116" t="s">
        <v>2285</v>
      </c>
      <c r="D591" s="29" t="s">
        <v>2286</v>
      </c>
      <c r="E591" s="29"/>
      <c r="F591" s="29"/>
      <c r="G591" s="115" t="s">
        <v>1836</v>
      </c>
      <c r="H591" s="117">
        <f t="shared" ref="H591:H605" si="6666">X591+AA591+AD591+AG591+AJ591+AM591+AP591+AS591+AV591+AY591+BB591+BE591</f>
        <v>88495.575221239</v>
      </c>
      <c r="I591" s="117">
        <f t="shared" ref="I591:I605" si="6667">Y591+AB591+AE591+AH591+AK591+AN591+AQ591+AT591+AW591+AZ591+BC591+BF591</f>
        <v>88495.575221239</v>
      </c>
      <c r="J591" s="117">
        <f t="shared" si="6664"/>
        <v>0</v>
      </c>
      <c r="K591" s="117"/>
      <c r="L591" s="150"/>
      <c r="M591" s="150"/>
      <c r="N591" s="150"/>
      <c r="O591" s="150"/>
      <c r="P591" s="117"/>
      <c r="Q591" s="117"/>
      <c r="R591" s="117"/>
      <c r="S591" s="117"/>
      <c r="T591" s="117"/>
      <c r="U591" s="117"/>
      <c r="V591" s="117"/>
      <c r="W591" s="117"/>
      <c r="X591" s="117">
        <f>VLOOKUP($C591,'1 预算编制表单'!$C:$BJ,27,FALSE)</f>
        <v>7374.63126843658</v>
      </c>
      <c r="Y591" s="117">
        <f>X591-Z591</f>
        <v>7374.63126843658</v>
      </c>
      <c r="Z591" s="117">
        <f>SUM(Z592:Z596)</f>
        <v>0</v>
      </c>
      <c r="AA591" s="117">
        <f>VLOOKUP($C591,'1 预算编制表单'!$C:$BJ,30,FALSE)</f>
        <v>7374.63126843658</v>
      </c>
      <c r="AB591" s="117">
        <f>AA591-AC591</f>
        <v>7374.63126843658</v>
      </c>
      <c r="AC591" s="117">
        <f>SUM(AC592:AC596)</f>
        <v>0</v>
      </c>
      <c r="AD591" s="117">
        <f>VLOOKUP($C591,'1 预算编制表单'!$C:$BJ,33,FALSE)</f>
        <v>7374.63126843658</v>
      </c>
      <c r="AE591" s="117">
        <f>AD591-AF591</f>
        <v>7374.63126843658</v>
      </c>
      <c r="AF591" s="117">
        <f>SUM(AF592:AF596)</f>
        <v>0</v>
      </c>
      <c r="AG591" s="117">
        <f>VLOOKUP($C591,'1 预算编制表单'!$C:$BJ,36,FALSE)</f>
        <v>7374.63126843658</v>
      </c>
      <c r="AH591" s="117">
        <f>AG591-AI591</f>
        <v>7374.63126843658</v>
      </c>
      <c r="AI591" s="117">
        <f>SUM(AI592:AI596)</f>
        <v>0</v>
      </c>
      <c r="AJ591" s="117">
        <f>VLOOKUP($C591,'1 预算编制表单'!$C:$BJ,39,FALSE)</f>
        <v>7374.63126843658</v>
      </c>
      <c r="AK591" s="117">
        <f>AJ591-AL591</f>
        <v>7374.63126843658</v>
      </c>
      <c r="AL591" s="117">
        <f>SUM(AL592:AL596)</f>
        <v>0</v>
      </c>
      <c r="AM591" s="117">
        <f>VLOOKUP($C591,'1 预算编制表单'!$C:$BJ,42,FALSE)</f>
        <v>7374.63126843658</v>
      </c>
      <c r="AN591" s="117">
        <f>AM591-AO591</f>
        <v>7374.63126843658</v>
      </c>
      <c r="AO591" s="117">
        <f>SUM(AO592:AO596)</f>
        <v>0</v>
      </c>
      <c r="AP591" s="117">
        <f>VLOOKUP($C591,'1 预算编制表单'!$C:$BJ,45,FALSE)</f>
        <v>7374.63126843658</v>
      </c>
      <c r="AQ591" s="117">
        <f>AP591-AR591</f>
        <v>7374.63126843658</v>
      </c>
      <c r="AR591" s="117">
        <f>SUM(AR592:AR596)</f>
        <v>0</v>
      </c>
      <c r="AS591" s="117">
        <f>VLOOKUP($C591,'1 预算编制表单'!$C:$BJ,48,FALSE)</f>
        <v>7374.63126843658</v>
      </c>
      <c r="AT591" s="117">
        <f>AS591-AU591</f>
        <v>7374.63126843658</v>
      </c>
      <c r="AU591" s="117">
        <f>SUM(AU592:AU596)</f>
        <v>0</v>
      </c>
      <c r="AV591" s="117">
        <f>VLOOKUP($C591,'1 预算编制表单'!$C:$BJ,51,FALSE)</f>
        <v>7374.63126843658</v>
      </c>
      <c r="AW591" s="117">
        <f>AV591-AX591</f>
        <v>7374.63126843658</v>
      </c>
      <c r="AX591" s="117">
        <f>SUM(AX592:AX596)</f>
        <v>0</v>
      </c>
      <c r="AY591" s="117">
        <f>VLOOKUP($C591,'1 预算编制表单'!$C:$BJ,54,FALSE)</f>
        <v>7374.63126843658</v>
      </c>
      <c r="AZ591" s="117">
        <f>AY591-BA591</f>
        <v>7374.63126843658</v>
      </c>
      <c r="BA591" s="117">
        <f>SUM(BA592:BA596)</f>
        <v>0</v>
      </c>
      <c r="BB591" s="117">
        <f>VLOOKUP($C591,'1 预算编制表单'!$C:$BJ,57,FALSE)</f>
        <v>7374.63126843658</v>
      </c>
      <c r="BC591" s="117">
        <f>BB591-BD591</f>
        <v>7374.63126843658</v>
      </c>
      <c r="BD591" s="117">
        <f>SUM(BD592:BD596)</f>
        <v>0</v>
      </c>
      <c r="BE591" s="117">
        <f>VLOOKUP($C591,'1 预算编制表单'!$C:$BJ,60,FALSE)</f>
        <v>7374.63126843658</v>
      </c>
      <c r="BF591" s="117">
        <f>BE591-BG591</f>
        <v>7374.63126843658</v>
      </c>
      <c r="BG591" s="117">
        <f>SUM(BG592:BG596)</f>
        <v>0</v>
      </c>
      <c r="BH591" s="117">
        <f>VLOOKUP($C591,'1 预算编制表单'!$C:$BJ,27,FALSE)</f>
        <v>7374.63126843658</v>
      </c>
      <c r="BI591" s="117">
        <f>BH591-BJ591</f>
        <v>7374.63126843658</v>
      </c>
      <c r="BJ591" s="117">
        <f>SUM(BJ592:BJ596)</f>
        <v>0</v>
      </c>
      <c r="BK591" s="117">
        <f>VLOOKUP($C591,'1 预算编制表单'!$C:$BJ,30,FALSE)</f>
        <v>7374.63126843658</v>
      </c>
      <c r="BL591" s="117">
        <f>BK591-BM591</f>
        <v>7374.63126843658</v>
      </c>
      <c r="BM591" s="117">
        <f>SUM(BM592:BM596)</f>
        <v>0</v>
      </c>
      <c r="BN591" s="117">
        <f>VLOOKUP($C591,'1 预算编制表单'!$C:$BJ,33,FALSE)</f>
        <v>7374.63126843658</v>
      </c>
      <c r="BO591" s="117">
        <f>BN591-BP591</f>
        <v>7374.63126843658</v>
      </c>
      <c r="BP591" s="117">
        <f>SUM(BP592:BP596)</f>
        <v>0</v>
      </c>
      <c r="BQ591" s="117">
        <f>VLOOKUP($C591,'1 预算编制表单'!$C:$BJ,36,FALSE)</f>
        <v>7374.63126843658</v>
      </c>
      <c r="BR591" s="117">
        <f>BQ591-BS591</f>
        <v>7374.63126843658</v>
      </c>
      <c r="BS591" s="117">
        <f>SUM(BS592:BS596)</f>
        <v>0</v>
      </c>
      <c r="BT591" s="117">
        <f>VLOOKUP($C591,'1 预算编制表单'!$C:$BJ,39,FALSE)</f>
        <v>7374.63126843658</v>
      </c>
      <c r="BU591" s="117">
        <f>BT591-BV591</f>
        <v>7374.63126843658</v>
      </c>
      <c r="BV591" s="117">
        <f>SUM(BV592:BV596)</f>
        <v>0</v>
      </c>
      <c r="BW591" s="117">
        <f>VLOOKUP($C591,'1 预算编制表单'!$C:$BJ,42,FALSE)</f>
        <v>7374.63126843658</v>
      </c>
      <c r="BX591" s="117">
        <f>BW591-BY591</f>
        <v>7374.63126843658</v>
      </c>
      <c r="BY591" s="117">
        <f>SUM(BY592:BY596)</f>
        <v>0</v>
      </c>
      <c r="BZ591" s="117">
        <f>VLOOKUP($C591,'1 预算编制表单'!$C:$BJ,45,FALSE)</f>
        <v>7374.63126843658</v>
      </c>
      <c r="CA591" s="117">
        <f>BZ591-CB591</f>
        <v>7374.63126843658</v>
      </c>
      <c r="CB591" s="117">
        <f>SUM(CB592:CB596)</f>
        <v>0</v>
      </c>
      <c r="CC591" s="117">
        <f>VLOOKUP($C591,'1 预算编制表单'!$C:$BJ,48,FALSE)</f>
        <v>7374.63126843658</v>
      </c>
      <c r="CD591" s="117">
        <f>CC591-CE591</f>
        <v>7374.63126843658</v>
      </c>
      <c r="CE591" s="117">
        <f>SUM(CE592:CE596)</f>
        <v>0</v>
      </c>
      <c r="CF591" s="117">
        <f>VLOOKUP($C591,'1 预算编制表单'!$C:$BJ,51,FALSE)</f>
        <v>7374.63126843658</v>
      </c>
      <c r="CG591" s="117">
        <f>CF591-CH591</f>
        <v>7374.63126843658</v>
      </c>
      <c r="CH591" s="117">
        <f>SUM(CH592:CH596)</f>
        <v>0</v>
      </c>
      <c r="CI591" s="117">
        <f>VLOOKUP($C591,'1 预算编制表单'!$C:$BJ,54,FALSE)</f>
        <v>7374.63126843658</v>
      </c>
      <c r="CJ591" s="117">
        <f>CI591-CK591</f>
        <v>7374.63126843658</v>
      </c>
      <c r="CK591" s="117">
        <f>SUM(CK592:CK596)</f>
        <v>0</v>
      </c>
      <c r="CL591" s="117">
        <f>VLOOKUP($C591,'1 预算编制表单'!$C:$BJ,57,FALSE)</f>
        <v>7374.63126843658</v>
      </c>
      <c r="CM591" s="117">
        <f>CL591-CN591</f>
        <v>7374.63126843658</v>
      </c>
      <c r="CN591" s="117">
        <f>SUM(CN592:CN596)</f>
        <v>0</v>
      </c>
      <c r="CO591" s="117">
        <f>VLOOKUP($C591,'1 预算编制表单'!$C:$BJ,60,FALSE)</f>
        <v>7374.63126843658</v>
      </c>
      <c r="CP591" s="117">
        <f>CO591-CQ591</f>
        <v>7374.63126843658</v>
      </c>
      <c r="CQ591" s="117">
        <f>SUM(CQ592:CQ596)</f>
        <v>0</v>
      </c>
    </row>
    <row r="592" s="86" customFormat="1" ht="24" customHeight="1" outlineLevel="2" spans="1:95">
      <c r="A592" s="125"/>
      <c r="B592" s="126"/>
      <c r="C592" s="127"/>
      <c r="D592" s="125"/>
      <c r="E592" s="126"/>
      <c r="F592" s="126"/>
      <c r="G592" s="126"/>
      <c r="H592" s="128"/>
      <c r="I592" s="128"/>
      <c r="J592" s="128">
        <f t="shared" si="6664"/>
        <v>0</v>
      </c>
      <c r="K592" s="128">
        <v>1</v>
      </c>
      <c r="L592" s="153"/>
      <c r="M592" s="154">
        <f>IFERROR(VLOOKUP($L592,'2-2 引出数据_合同数据仓库'!$B$2:$BP$10000,3,FALSE),0)</f>
        <v>0</v>
      </c>
      <c r="N592" s="128"/>
      <c r="O592" s="154">
        <f>IFERROR(VLOOKUP((LEFT(VLOOKUP($L592,'2-2 引出数据_合同数据仓库'!$B$2:$BP$10000,64,FALSE),15)&amp;(RIGHT(VLOOKUP($L592,'2-2 引出数据_合同数据仓库'!$B$2:$BP$10000,64,FALSE),4)+1)),'2-2 引出数据_合同数据仓库'!$B$2:$BP$10000,3,FALSE),0)</f>
        <v>0</v>
      </c>
      <c r="P592" s="128"/>
      <c r="Q592" s="128">
        <f>IFERROR(VLOOKUP($L592,'2-2 引出数据_合同数据仓库'!$B$2:$BP$10000,28,FALSE),0)</f>
        <v>0</v>
      </c>
      <c r="R592" s="128">
        <f>IFERROR(VLOOKUP($L592,'2-2 引出数据_合同数据仓库'!$B$2:$BP$10000,29,FALSE),0)</f>
        <v>0</v>
      </c>
      <c r="S592" s="128">
        <f>IFERROR(VLOOKUP($L592,'2-2 引出数据_合同数据仓库'!$B$2:$BP$10000,4,FALSE),0)</f>
        <v>0</v>
      </c>
      <c r="T592" s="128"/>
      <c r="U592" s="128">
        <f>IFERROR(VLOOKUP($L592,'2-2 引出数据_合同数据仓库'!$B$2:$BP$10000,15,FALSE),0)</f>
        <v>0</v>
      </c>
      <c r="V592" s="128">
        <f t="shared" ref="V592:V595" si="6668">U592/(S592-R592+1)*365</f>
        <v>0</v>
      </c>
      <c r="W592" s="128"/>
      <c r="X592" s="160">
        <v>45658</v>
      </c>
      <c r="Y592" s="160">
        <f t="shared" ref="Y592:Y595" si="6669">X592+30</f>
        <v>45688</v>
      </c>
      <c r="Z592" s="164">
        <f t="shared" ref="Z592:Z595" si="6670">IFERROR(IF(($R592-Y592)&gt;=0,0,IF(($S592-X592)&lt;0,0,IF(AND(($S592-Y592)&gt;0,(X592-$R592)&gt;0),$V592/365*(Y592-X592+1),IF(AND(($S592-Y592)&lt;=0,(X592-$R592)&gt;0),$V592/365*($S592-X592+1),$V592/365*(Y592-$R592+1))))),0)</f>
        <v>0</v>
      </c>
      <c r="AA592" s="160">
        <f t="shared" ref="AA592:AA595" si="6671">Y592+1</f>
        <v>45689</v>
      </c>
      <c r="AB592" s="160">
        <f t="shared" ref="AB592:AB595" si="6672">AA592+27</f>
        <v>45716</v>
      </c>
      <c r="AC592" s="164">
        <f t="shared" ref="AC592:AC595" si="6673">IFERROR(IF(($R592-AB592)&gt;=0,0,IF(($S592-AA592)&lt;0,0,IF(AND(($S592-AB592)&gt;0,(AA592-$R592)&gt;0),$V592/365*(AB592-AA592+1),IF(AND(($S592-AB592)&lt;=0,(AA592-$R592)&gt;0),$V592/365*($S592-AA592+1),$V592/365*(AB592-$R592+1))))),0)</f>
        <v>0</v>
      </c>
      <c r="AD592" s="160">
        <f t="shared" ref="AD592:AD595" si="6674">AB592+1</f>
        <v>45717</v>
      </c>
      <c r="AE592" s="160">
        <f t="shared" ref="AE592:AE595" si="6675">AD592+30</f>
        <v>45747</v>
      </c>
      <c r="AF592" s="164">
        <f t="shared" ref="AF592:AF595" si="6676">IFERROR(IF(($R592-AE592)&gt;=0,0,IF(($S592-AD592)&lt;0,0,IF(AND(($S592-AE592)&gt;0,(AD592-$R592)&gt;0),$V592/365*(AE592-AD592+1),IF(AND(($S592-AE592)&lt;=0,(AD592-$R592)&gt;0),$V592/365*($S592-AD592+1),$V592/365*(AE592-$R592+1))))),0)</f>
        <v>0</v>
      </c>
      <c r="AG592" s="160">
        <f t="shared" ref="AG592:AG595" si="6677">AE592+1</f>
        <v>45748</v>
      </c>
      <c r="AH592" s="160">
        <f t="shared" ref="AH592:AH595" si="6678">AG592+29</f>
        <v>45777</v>
      </c>
      <c r="AI592" s="164">
        <f t="shared" ref="AI592:AI595" si="6679">IFERROR(IF(($R592-AH592)&gt;=0,0,IF(($S592-AG592)&lt;0,0,IF(AND(($S592-AH592)&gt;0,(AG592-$R592)&gt;0),$V592/365*(AH592-AG592+1),IF(AND(($S592-AH592)&lt;=0,(AG592-$R592)&gt;0),$V592/365*($S592-AG592+1),$V592/365*(AH592-$R592+1))))),0)</f>
        <v>0</v>
      </c>
      <c r="AJ592" s="160">
        <f t="shared" ref="AJ592:AJ595" si="6680">AH592+1</f>
        <v>45778</v>
      </c>
      <c r="AK592" s="160">
        <f t="shared" ref="AK592:AK595" si="6681">AJ592+30</f>
        <v>45808</v>
      </c>
      <c r="AL592" s="164">
        <f t="shared" ref="AL592:AL595" si="6682">IFERROR(IF(($R592-AK592)&gt;=0,0,IF(($S592-AJ592)&lt;0,0,IF(AND(($S592-AK592)&gt;0,(AJ592-$R592)&gt;0),$V592/365*(AK592-AJ592+1),IF(AND(($S592-AK592)&lt;=0,(AJ592-$R592)&gt;0),$V592/365*($S592-AJ592+1),$V592/365*(AK592-$R592+1))))),0)</f>
        <v>0</v>
      </c>
      <c r="AM592" s="160">
        <f t="shared" ref="AM592:AM595" si="6683">AK592+1</f>
        <v>45809</v>
      </c>
      <c r="AN592" s="160">
        <f t="shared" ref="AN592:AN595" si="6684">AM592+29</f>
        <v>45838</v>
      </c>
      <c r="AO592" s="164">
        <f t="shared" ref="AO592:AO595" si="6685">IFERROR(IF(($R592-AN592)&gt;=0,0,IF(($S592-AM592)&lt;0,0,IF(AND(($S592-AN592)&gt;0,(AM592-$R592)&gt;0),$V592/365*(AN592-AM592+1),IF(AND(($S592-AN592)&lt;=0,(AM592-$R592)&gt;0),$V592/365*($S592-AM592+1),$V592/365*(AN592-$R592+1))))),0)</f>
        <v>0</v>
      </c>
      <c r="AP592" s="160">
        <f t="shared" ref="AP592:AP595" si="6686">AN592+1</f>
        <v>45839</v>
      </c>
      <c r="AQ592" s="160">
        <f t="shared" ref="AQ592:AQ595" si="6687">AP592+30</f>
        <v>45869</v>
      </c>
      <c r="AR592" s="164">
        <f t="shared" ref="AR592:AR595" si="6688">IFERROR(IF(($R592-AQ592)&gt;=0,0,IF(($S592-AP592)&lt;0,0,IF(AND(($S592-AQ592)&gt;0,(AP592-$R592)&gt;0),$V592/365*(AQ592-AP592+1),IF(AND(($S592-AQ592)&lt;=0,(AP592-$R592)&gt;0),$V592/365*($S592-AP592+1),$V592/365*(AQ592-$R592+1))))),0)</f>
        <v>0</v>
      </c>
      <c r="AS592" s="160">
        <f t="shared" ref="AS592:AS595" si="6689">AQ592+1</f>
        <v>45870</v>
      </c>
      <c r="AT592" s="160">
        <f t="shared" ref="AT592:AT595" si="6690">AS592+30</f>
        <v>45900</v>
      </c>
      <c r="AU592" s="164">
        <f t="shared" ref="AU592:AU595" si="6691">IFERROR(IF(($R592-AT592)&gt;=0,0,IF(($S592-AS592)&lt;0,0,IF(AND(($S592-AT592)&gt;0,(AS592-$R592)&gt;0),$V592/365*(AT592-AS592+1),IF(AND(($S592-AT592)&lt;=0,(AS592-$R592)&gt;0),$V592/365*($S592-AS592+1),$V592/365*(AT592-$R592+1))))),0)</f>
        <v>0</v>
      </c>
      <c r="AV592" s="160">
        <f t="shared" ref="AV592:AV595" si="6692">AT592+1</f>
        <v>45901</v>
      </c>
      <c r="AW592" s="160">
        <f t="shared" ref="AW592:AW595" si="6693">AV592+29</f>
        <v>45930</v>
      </c>
      <c r="AX592" s="164">
        <f t="shared" ref="AX592:AX595" si="6694">IFERROR(IF(($R592-AW592)&gt;=0,0,IF(($S592-AV592)&lt;0,0,IF(AND(($S592-AW592)&gt;0,(AV592-$R592)&gt;0),$V592/365*(AW592-AV592+1),IF(AND(($S592-AW592)&lt;=0,(AV592-$R592)&gt;0),$V592/365*($S592-AV592+1),$V592/365*(AW592-$R592+1))))),0)</f>
        <v>0</v>
      </c>
      <c r="AY592" s="160">
        <f t="shared" ref="AY592:AY595" si="6695">AW592+1</f>
        <v>45931</v>
      </c>
      <c r="AZ592" s="160">
        <f t="shared" ref="AZ592:AZ595" si="6696">AY592+30</f>
        <v>45961</v>
      </c>
      <c r="BA592" s="164">
        <f t="shared" ref="BA592:BA595" si="6697">IFERROR(IF(($R592-AZ592)&gt;=0,0,IF(($S592-AY592)&lt;0,0,IF(AND(($S592-AZ592)&gt;0,(AY592-$R592)&gt;0),$V592/365*(AZ592-AY592+1),IF(AND(($S592-AZ592)&lt;=0,(AY592-$R592)&gt;0),$V592/365*($S592-AY592+1),$V592/365*(AZ592-$R592+1))))),0)</f>
        <v>0</v>
      </c>
      <c r="BB592" s="160">
        <f t="shared" ref="BB592:BB595" si="6698">AZ592+1</f>
        <v>45962</v>
      </c>
      <c r="BC592" s="160">
        <f t="shared" ref="BC592:BC595" si="6699">BB592+29</f>
        <v>45991</v>
      </c>
      <c r="BD592" s="164">
        <f t="shared" ref="BD592:BD595" si="6700">IFERROR(IF(($R592-BC592)&gt;=0,0,IF(($S592-BB592)&lt;0,0,IF(AND(($S592-BC592)&gt;0,(BB592-$R592)&gt;0),$V592/365*(BC592-BB592+1),IF(AND(($S592-BC592)&lt;=0,(BB592-$R592)&gt;0),$V592/365*($S592-BB592+1),$V592/365*(BC592-$R592+1))))),0)</f>
        <v>0</v>
      </c>
      <c r="BE592" s="160">
        <f t="shared" ref="BE592:BE595" si="6701">BC592+1</f>
        <v>45992</v>
      </c>
      <c r="BF592" s="160">
        <f t="shared" ref="BF592:BF595" si="6702">BE592+30</f>
        <v>46022</v>
      </c>
      <c r="BG592" s="164">
        <f t="shared" ref="BG592:BG595" si="6703">IFERROR(IF(($R592-BF592)&gt;=0,0,IF(($S592-BE592)&lt;0,0,IF(AND(($S592-BF592)&gt;0,(BE592-$R592)&gt;0),$V592/365*(BF592-BE592+1),IF(AND(($S592-BF592)&lt;=0,(BE592-$R592)&gt;0),$V592/365*($S592-BE592+1),$V592/365*(BF592-$R592+1))))),0)</f>
        <v>0</v>
      </c>
      <c r="BH592" s="160">
        <v>46023</v>
      </c>
      <c r="BI592" s="160">
        <f t="shared" ref="BI592:BI595" si="6704">BH592+30</f>
        <v>46053</v>
      </c>
      <c r="BJ592" s="164">
        <f t="shared" ref="BJ592:BJ595" si="6705">IFERROR(IF(($R592-BI592)&gt;=0,0,IF(($S592-BH592)&lt;0,0,IF(AND(($S592-BI592)&gt;0,(BH592-$R592)&gt;0),$V592/365*(BI592-BH592+1),IF(AND(($S592-BI592)&lt;=0,(BH592-$R592)&gt;0),$V592/365*($S592-BH592+1),$V592/365*(BI592-$R592+1))))),0)</f>
        <v>0</v>
      </c>
      <c r="BK592" s="160">
        <f t="shared" ref="BK592:BK595" si="6706">BI592+1</f>
        <v>46054</v>
      </c>
      <c r="BL592" s="160">
        <f t="shared" ref="BL592:BL595" si="6707">BK592+27</f>
        <v>46081</v>
      </c>
      <c r="BM592" s="164">
        <f t="shared" ref="BM592:BM595" si="6708">IFERROR(IF(($R592-BL592)&gt;=0,0,IF(($S592-BK592)&lt;0,0,IF(AND(($S592-BL592)&gt;0,(BK592-$R592)&gt;0),$V592/365*(BL592-BK592+1),IF(AND(($S592-BL592)&lt;=0,(BK592-$R592)&gt;0),$V592/365*($S592-BK592+1),$V592/365*(BL592-$R592+1))))),0)</f>
        <v>0</v>
      </c>
      <c r="BN592" s="160">
        <f t="shared" ref="BN592:BN595" si="6709">BL592+1</f>
        <v>46082</v>
      </c>
      <c r="BO592" s="160">
        <f t="shared" ref="BO592:BO595" si="6710">BN592+30</f>
        <v>46112</v>
      </c>
      <c r="BP592" s="164">
        <f t="shared" ref="BP592:BP595" si="6711">IFERROR(IF(($R592-BO592)&gt;=0,0,IF(($S592-BN592)&lt;0,0,IF(AND(($S592-BO592)&gt;0,(BN592-$R592)&gt;0),$V592/365*(BO592-BN592+1),IF(AND(($S592-BO592)&lt;=0,(BN592-$R592)&gt;0),$V592/365*($S592-BN592+1),$V592/365*(BO592-$R592+1))))),0)</f>
        <v>0</v>
      </c>
      <c r="BQ592" s="160">
        <f t="shared" ref="BQ592:BQ595" si="6712">BO592+1</f>
        <v>46113</v>
      </c>
      <c r="BR592" s="160">
        <f t="shared" ref="BR592:BR595" si="6713">BQ592+29</f>
        <v>46142</v>
      </c>
      <c r="BS592" s="164">
        <f t="shared" ref="BS592:BS595" si="6714">IFERROR(IF(($R592-BR592)&gt;=0,0,IF(($S592-BQ592)&lt;0,0,IF(AND(($S592-BR592)&gt;0,(BQ592-$R592)&gt;0),$V592/365*(BR592-BQ592+1),IF(AND(($S592-BR592)&lt;=0,(BQ592-$R592)&gt;0),$V592/365*($S592-BQ592+1),$V592/365*(BR592-$R592+1))))),0)</f>
        <v>0</v>
      </c>
      <c r="BT592" s="160">
        <f t="shared" ref="BT592:BT595" si="6715">BR592+1</f>
        <v>46143</v>
      </c>
      <c r="BU592" s="160">
        <f t="shared" ref="BU592:BU595" si="6716">BT592+30</f>
        <v>46173</v>
      </c>
      <c r="BV592" s="164">
        <f t="shared" ref="BV592:BV595" si="6717">IFERROR(IF(($R592-BU592)&gt;=0,0,IF(($S592-BT592)&lt;0,0,IF(AND(($S592-BU592)&gt;0,(BT592-$R592)&gt;0),$V592/365*(BU592-BT592+1),IF(AND(($S592-BU592)&lt;=0,(BT592-$R592)&gt;0),$V592/365*($S592-BT592+1),$V592/365*(BU592-$R592+1))))),0)</f>
        <v>0</v>
      </c>
      <c r="BW592" s="160">
        <f t="shared" ref="BW592:BW595" si="6718">BU592+1</f>
        <v>46174</v>
      </c>
      <c r="BX592" s="160">
        <f t="shared" ref="BX592:BX595" si="6719">BW592+29</f>
        <v>46203</v>
      </c>
      <c r="BY592" s="164">
        <f t="shared" ref="BY592:BY595" si="6720">IFERROR(IF(($R592-BX592)&gt;=0,0,IF(($S592-BW592)&lt;0,0,IF(AND(($S592-BX592)&gt;0,(BW592-$R592)&gt;0),$V592/365*(BX592-BW592+1),IF(AND(($S592-BX592)&lt;=0,(BW592-$R592)&gt;0),$V592/365*($S592-BW592+1),$V592/365*(BX592-$R592+1))))),0)</f>
        <v>0</v>
      </c>
      <c r="BZ592" s="160">
        <f t="shared" ref="BZ592:BZ595" si="6721">BX592+1</f>
        <v>46204</v>
      </c>
      <c r="CA592" s="160">
        <f t="shared" ref="CA592:CA595" si="6722">BZ592+30</f>
        <v>46234</v>
      </c>
      <c r="CB592" s="164">
        <f t="shared" ref="CB592:CB595" si="6723">IFERROR(IF(($R592-CA592)&gt;=0,0,IF(($S592-BZ592)&lt;0,0,IF(AND(($S592-CA592)&gt;0,(BZ592-$R592)&gt;0),$V592/365*(CA592-BZ592+1),IF(AND(($S592-CA592)&lt;=0,(BZ592-$R592)&gt;0),$V592/365*($S592-BZ592+1),$V592/365*(CA592-$R592+1))))),0)</f>
        <v>0</v>
      </c>
      <c r="CC592" s="160">
        <f t="shared" ref="CC592:CC595" si="6724">CA592+1</f>
        <v>46235</v>
      </c>
      <c r="CD592" s="160">
        <f t="shared" ref="CD592:CD595" si="6725">CC592+30</f>
        <v>46265</v>
      </c>
      <c r="CE592" s="164">
        <f t="shared" ref="CE592:CE595" si="6726">IFERROR(IF(($R592-CD592)&gt;=0,0,IF(($S592-CC592)&lt;0,0,IF(AND(($S592-CD592)&gt;0,(CC592-$R592)&gt;0),$V592/365*(CD592-CC592+1),IF(AND(($S592-CD592)&lt;=0,(CC592-$R592)&gt;0),$V592/365*($S592-CC592+1),$V592/365*(CD592-$R592+1))))),0)</f>
        <v>0</v>
      </c>
      <c r="CF592" s="160">
        <f t="shared" ref="CF592:CF595" si="6727">CD592+1</f>
        <v>46266</v>
      </c>
      <c r="CG592" s="160">
        <f t="shared" ref="CG592:CG595" si="6728">CF592+29</f>
        <v>46295</v>
      </c>
      <c r="CH592" s="164">
        <f t="shared" ref="CH592:CH595" si="6729">IFERROR(IF(($R592-CG592)&gt;=0,0,IF(($S592-CF592)&lt;0,0,IF(AND(($S592-CG592)&gt;0,(CF592-$R592)&gt;0),$V592/365*(CG592-CF592+1),IF(AND(($S592-CG592)&lt;=0,(CF592-$R592)&gt;0),$V592/365*($S592-CF592+1),$V592/365*(CG592-$R592+1))))),0)</f>
        <v>0</v>
      </c>
      <c r="CI592" s="160">
        <f t="shared" ref="CI592:CI595" si="6730">CG592+1</f>
        <v>46296</v>
      </c>
      <c r="CJ592" s="160">
        <f t="shared" ref="CJ592:CJ595" si="6731">CI592+30</f>
        <v>46326</v>
      </c>
      <c r="CK592" s="164">
        <f t="shared" ref="CK592:CK595" si="6732">IFERROR(IF(($R592-CJ592)&gt;=0,0,IF(($S592-CI592)&lt;0,0,IF(AND(($S592-CJ592)&gt;0,(CI592-$R592)&gt;0),$V592/365*(CJ592-CI592+1),IF(AND(($S592-CJ592)&lt;=0,(CI592-$R592)&gt;0),$V592/365*($S592-CI592+1),$V592/365*(CJ592-$R592+1))))),0)</f>
        <v>0</v>
      </c>
      <c r="CL592" s="160">
        <f t="shared" ref="CL592:CL595" si="6733">CJ592+1</f>
        <v>46327</v>
      </c>
      <c r="CM592" s="160">
        <f t="shared" ref="CM592:CM595" si="6734">CL592+29</f>
        <v>46356</v>
      </c>
      <c r="CN592" s="164">
        <f t="shared" ref="CN592:CN595" si="6735">IFERROR(IF(($R592-CM592)&gt;=0,0,IF(($S592-CL592)&lt;0,0,IF(AND(($S592-CM592)&gt;0,(CL592-$R592)&gt;0),$V592/365*(CM592-CL592+1),IF(AND(($S592-CM592)&lt;=0,(CL592-$R592)&gt;0),$V592/365*($S592-CL592+1),$V592/365*(CM592-$R592+1))))),0)</f>
        <v>0</v>
      </c>
      <c r="CO592" s="160">
        <f t="shared" ref="CO592:CO595" si="6736">CM592+1</f>
        <v>46357</v>
      </c>
      <c r="CP592" s="160">
        <f t="shared" ref="CP592:CP595" si="6737">CO592+30</f>
        <v>46387</v>
      </c>
      <c r="CQ592" s="164">
        <f t="shared" ref="CQ592:CQ595" si="6738">IFERROR(IF(($R592-CP592)&gt;=0,0,IF(($S592-CO592)&lt;0,0,IF(AND(($S592-CP592)&gt;0,(CO592-$R592)&gt;0),$V592/365*(CP592-CO592+1),IF(AND(($S592-CP592)&lt;=0,(CO592-$R592)&gt;0),$V592/365*($S592-CO592+1),$V592/365*(CP592-$R592+1))))),0)</f>
        <v>0</v>
      </c>
    </row>
    <row r="593" s="86" customFormat="1" ht="24" customHeight="1" outlineLevel="2" spans="1:95">
      <c r="A593" s="125"/>
      <c r="B593" s="126"/>
      <c r="C593" s="127"/>
      <c r="D593" s="125"/>
      <c r="E593" s="126"/>
      <c r="F593" s="126"/>
      <c r="G593" s="126"/>
      <c r="H593" s="128"/>
      <c r="I593" s="128"/>
      <c r="J593" s="128">
        <f t="shared" si="6664"/>
        <v>0</v>
      </c>
      <c r="K593" s="128">
        <f t="shared" ref="K593:K595" si="6739">K592+1</f>
        <v>2</v>
      </c>
      <c r="L593" s="153"/>
      <c r="M593" s="154">
        <f>IFERROR(VLOOKUP($L593,'2-2 引出数据_合同数据仓库'!$B$2:$BP$10000,3,FALSE),0)</f>
        <v>0</v>
      </c>
      <c r="N593" s="128"/>
      <c r="O593" s="154">
        <f>IFERROR(VLOOKUP((LEFT(VLOOKUP($L593,'2-2 引出数据_合同数据仓库'!$B$2:$BP$10000,64,FALSE),15)&amp;(RIGHT(VLOOKUP($L593,'2-2 引出数据_合同数据仓库'!$B$2:$BP$10000,64,FALSE),4)+1)),'2-2 引出数据_合同数据仓库'!$B$2:$BP$10000,3,FALSE),0)</f>
        <v>0</v>
      </c>
      <c r="P593" s="128"/>
      <c r="Q593" s="128">
        <f>IFERROR(VLOOKUP($L593,'2-2 引出数据_合同数据仓库'!$B$2:$BP$10000,28,FALSE),0)</f>
        <v>0</v>
      </c>
      <c r="R593" s="128">
        <f>IFERROR(VLOOKUP($L593,'2-2 引出数据_合同数据仓库'!$B$2:$BP$10000,29,FALSE),0)</f>
        <v>0</v>
      </c>
      <c r="S593" s="128">
        <f>IFERROR(VLOOKUP($L593,'2-2 引出数据_合同数据仓库'!$B$2:$BP$10000,4,FALSE),0)</f>
        <v>0</v>
      </c>
      <c r="T593" s="128"/>
      <c r="U593" s="128">
        <f>IFERROR(VLOOKUP($L593,'2-2 引出数据_合同数据仓库'!$B$2:$BP$10000,15,FALSE),0)</f>
        <v>0</v>
      </c>
      <c r="V593" s="128">
        <f t="shared" si="6668"/>
        <v>0</v>
      </c>
      <c r="W593" s="128"/>
      <c r="X593" s="160">
        <v>45658</v>
      </c>
      <c r="Y593" s="160">
        <f t="shared" si="6669"/>
        <v>45688</v>
      </c>
      <c r="Z593" s="164">
        <f t="shared" si="6670"/>
        <v>0</v>
      </c>
      <c r="AA593" s="160">
        <f t="shared" si="6671"/>
        <v>45689</v>
      </c>
      <c r="AB593" s="160">
        <f t="shared" si="6672"/>
        <v>45716</v>
      </c>
      <c r="AC593" s="164">
        <f t="shared" si="6673"/>
        <v>0</v>
      </c>
      <c r="AD593" s="160">
        <f t="shared" si="6674"/>
        <v>45717</v>
      </c>
      <c r="AE593" s="160">
        <f t="shared" si="6675"/>
        <v>45747</v>
      </c>
      <c r="AF593" s="164">
        <f t="shared" si="6676"/>
        <v>0</v>
      </c>
      <c r="AG593" s="160">
        <f t="shared" si="6677"/>
        <v>45748</v>
      </c>
      <c r="AH593" s="160">
        <f t="shared" si="6678"/>
        <v>45777</v>
      </c>
      <c r="AI593" s="164">
        <f t="shared" si="6679"/>
        <v>0</v>
      </c>
      <c r="AJ593" s="160">
        <f t="shared" si="6680"/>
        <v>45778</v>
      </c>
      <c r="AK593" s="160">
        <f t="shared" si="6681"/>
        <v>45808</v>
      </c>
      <c r="AL593" s="164">
        <f t="shared" si="6682"/>
        <v>0</v>
      </c>
      <c r="AM593" s="160">
        <f t="shared" si="6683"/>
        <v>45809</v>
      </c>
      <c r="AN593" s="160">
        <f t="shared" si="6684"/>
        <v>45838</v>
      </c>
      <c r="AO593" s="164">
        <f t="shared" si="6685"/>
        <v>0</v>
      </c>
      <c r="AP593" s="160">
        <f t="shared" si="6686"/>
        <v>45839</v>
      </c>
      <c r="AQ593" s="160">
        <f t="shared" si="6687"/>
        <v>45869</v>
      </c>
      <c r="AR593" s="164">
        <f t="shared" si="6688"/>
        <v>0</v>
      </c>
      <c r="AS593" s="160">
        <f t="shared" si="6689"/>
        <v>45870</v>
      </c>
      <c r="AT593" s="160">
        <f t="shared" si="6690"/>
        <v>45900</v>
      </c>
      <c r="AU593" s="164">
        <f t="shared" si="6691"/>
        <v>0</v>
      </c>
      <c r="AV593" s="160">
        <f t="shared" si="6692"/>
        <v>45901</v>
      </c>
      <c r="AW593" s="160">
        <f t="shared" si="6693"/>
        <v>45930</v>
      </c>
      <c r="AX593" s="164">
        <f t="shared" si="6694"/>
        <v>0</v>
      </c>
      <c r="AY593" s="160">
        <f t="shared" si="6695"/>
        <v>45931</v>
      </c>
      <c r="AZ593" s="160">
        <f t="shared" si="6696"/>
        <v>45961</v>
      </c>
      <c r="BA593" s="164">
        <f t="shared" si="6697"/>
        <v>0</v>
      </c>
      <c r="BB593" s="160">
        <f t="shared" si="6698"/>
        <v>45962</v>
      </c>
      <c r="BC593" s="160">
        <f t="shared" si="6699"/>
        <v>45991</v>
      </c>
      <c r="BD593" s="164">
        <f t="shared" si="6700"/>
        <v>0</v>
      </c>
      <c r="BE593" s="160">
        <f t="shared" si="6701"/>
        <v>45992</v>
      </c>
      <c r="BF593" s="160">
        <f t="shared" si="6702"/>
        <v>46022</v>
      </c>
      <c r="BG593" s="164">
        <f t="shared" si="6703"/>
        <v>0</v>
      </c>
      <c r="BH593" s="160">
        <v>46023</v>
      </c>
      <c r="BI593" s="160">
        <f t="shared" si="6704"/>
        <v>46053</v>
      </c>
      <c r="BJ593" s="164">
        <f t="shared" si="6705"/>
        <v>0</v>
      </c>
      <c r="BK593" s="160">
        <f t="shared" si="6706"/>
        <v>46054</v>
      </c>
      <c r="BL593" s="160">
        <f t="shared" si="6707"/>
        <v>46081</v>
      </c>
      <c r="BM593" s="164">
        <f t="shared" si="6708"/>
        <v>0</v>
      </c>
      <c r="BN593" s="160">
        <f t="shared" si="6709"/>
        <v>46082</v>
      </c>
      <c r="BO593" s="160">
        <f t="shared" si="6710"/>
        <v>46112</v>
      </c>
      <c r="BP593" s="164">
        <f t="shared" si="6711"/>
        <v>0</v>
      </c>
      <c r="BQ593" s="160">
        <f t="shared" si="6712"/>
        <v>46113</v>
      </c>
      <c r="BR593" s="160">
        <f t="shared" si="6713"/>
        <v>46142</v>
      </c>
      <c r="BS593" s="164">
        <f t="shared" si="6714"/>
        <v>0</v>
      </c>
      <c r="BT593" s="160">
        <f t="shared" si="6715"/>
        <v>46143</v>
      </c>
      <c r="BU593" s="160">
        <f t="shared" si="6716"/>
        <v>46173</v>
      </c>
      <c r="BV593" s="164">
        <f t="shared" si="6717"/>
        <v>0</v>
      </c>
      <c r="BW593" s="160">
        <f t="shared" si="6718"/>
        <v>46174</v>
      </c>
      <c r="BX593" s="160">
        <f t="shared" si="6719"/>
        <v>46203</v>
      </c>
      <c r="BY593" s="164">
        <f t="shared" si="6720"/>
        <v>0</v>
      </c>
      <c r="BZ593" s="160">
        <f t="shared" si="6721"/>
        <v>46204</v>
      </c>
      <c r="CA593" s="160">
        <f t="shared" si="6722"/>
        <v>46234</v>
      </c>
      <c r="CB593" s="164">
        <f t="shared" si="6723"/>
        <v>0</v>
      </c>
      <c r="CC593" s="160">
        <f t="shared" si="6724"/>
        <v>46235</v>
      </c>
      <c r="CD593" s="160">
        <f t="shared" si="6725"/>
        <v>46265</v>
      </c>
      <c r="CE593" s="164">
        <f t="shared" si="6726"/>
        <v>0</v>
      </c>
      <c r="CF593" s="160">
        <f t="shared" si="6727"/>
        <v>46266</v>
      </c>
      <c r="CG593" s="160">
        <f t="shared" si="6728"/>
        <v>46295</v>
      </c>
      <c r="CH593" s="164">
        <f t="shared" si="6729"/>
        <v>0</v>
      </c>
      <c r="CI593" s="160">
        <f t="shared" si="6730"/>
        <v>46296</v>
      </c>
      <c r="CJ593" s="160">
        <f t="shared" si="6731"/>
        <v>46326</v>
      </c>
      <c r="CK593" s="164">
        <f t="shared" si="6732"/>
        <v>0</v>
      </c>
      <c r="CL593" s="160">
        <f t="shared" si="6733"/>
        <v>46327</v>
      </c>
      <c r="CM593" s="160">
        <f t="shared" si="6734"/>
        <v>46356</v>
      </c>
      <c r="CN593" s="164">
        <f t="shared" si="6735"/>
        <v>0</v>
      </c>
      <c r="CO593" s="160">
        <f t="shared" si="6736"/>
        <v>46357</v>
      </c>
      <c r="CP593" s="160">
        <f t="shared" si="6737"/>
        <v>46387</v>
      </c>
      <c r="CQ593" s="164">
        <f t="shared" si="6738"/>
        <v>0</v>
      </c>
    </row>
    <row r="594" s="86" customFormat="1" ht="24" customHeight="1" outlineLevel="2" spans="1:95">
      <c r="A594" s="125"/>
      <c r="B594" s="126"/>
      <c r="C594" s="127"/>
      <c r="D594" s="125"/>
      <c r="E594" s="126"/>
      <c r="F594" s="126"/>
      <c r="G594" s="126"/>
      <c r="H594" s="128"/>
      <c r="I594" s="128"/>
      <c r="J594" s="128">
        <f t="shared" si="6664"/>
        <v>0</v>
      </c>
      <c r="K594" s="128">
        <f t="shared" si="6739"/>
        <v>3</v>
      </c>
      <c r="L594" s="153"/>
      <c r="M594" s="154">
        <f>IFERROR(VLOOKUP($L594,'2-2 引出数据_合同数据仓库'!$B$2:$BP$10000,3,FALSE),0)</f>
        <v>0</v>
      </c>
      <c r="N594" s="128"/>
      <c r="O594" s="154">
        <f>IFERROR(VLOOKUP((LEFT(VLOOKUP($L594,'2-2 引出数据_合同数据仓库'!$B$2:$BP$10000,64,FALSE),15)&amp;(RIGHT(VLOOKUP($L594,'2-2 引出数据_合同数据仓库'!$B$2:$BP$10000,64,FALSE),4)+1)),'2-2 引出数据_合同数据仓库'!$B$2:$BP$10000,3,FALSE),0)</f>
        <v>0</v>
      </c>
      <c r="P594" s="128"/>
      <c r="Q594" s="128">
        <f>IFERROR(VLOOKUP($L594,'2-2 引出数据_合同数据仓库'!$B$2:$BP$10000,28,FALSE),0)</f>
        <v>0</v>
      </c>
      <c r="R594" s="128">
        <f>IFERROR(VLOOKUP($L594,'2-2 引出数据_合同数据仓库'!$B$2:$BP$10000,29,FALSE),0)</f>
        <v>0</v>
      </c>
      <c r="S594" s="128">
        <f>IFERROR(VLOOKUP($L594,'2-2 引出数据_合同数据仓库'!$B$2:$BP$10000,4,FALSE),0)</f>
        <v>0</v>
      </c>
      <c r="T594" s="128"/>
      <c r="U594" s="128">
        <f>IFERROR(VLOOKUP($L594,'2-2 引出数据_合同数据仓库'!$B$2:$BP$10000,15,FALSE),0)</f>
        <v>0</v>
      </c>
      <c r="V594" s="128">
        <f t="shared" si="6668"/>
        <v>0</v>
      </c>
      <c r="W594" s="128"/>
      <c r="X594" s="160">
        <v>45658</v>
      </c>
      <c r="Y594" s="160">
        <f t="shared" si="6669"/>
        <v>45688</v>
      </c>
      <c r="Z594" s="164">
        <f t="shared" si="6670"/>
        <v>0</v>
      </c>
      <c r="AA594" s="160">
        <f t="shared" si="6671"/>
        <v>45689</v>
      </c>
      <c r="AB594" s="160">
        <f t="shared" si="6672"/>
        <v>45716</v>
      </c>
      <c r="AC594" s="164">
        <f t="shared" si="6673"/>
        <v>0</v>
      </c>
      <c r="AD594" s="160">
        <f t="shared" si="6674"/>
        <v>45717</v>
      </c>
      <c r="AE594" s="160">
        <f t="shared" si="6675"/>
        <v>45747</v>
      </c>
      <c r="AF594" s="164">
        <f t="shared" si="6676"/>
        <v>0</v>
      </c>
      <c r="AG594" s="160">
        <f t="shared" si="6677"/>
        <v>45748</v>
      </c>
      <c r="AH594" s="160">
        <f t="shared" si="6678"/>
        <v>45777</v>
      </c>
      <c r="AI594" s="164">
        <f t="shared" si="6679"/>
        <v>0</v>
      </c>
      <c r="AJ594" s="160">
        <f t="shared" si="6680"/>
        <v>45778</v>
      </c>
      <c r="AK594" s="160">
        <f t="shared" si="6681"/>
        <v>45808</v>
      </c>
      <c r="AL594" s="164">
        <f t="shared" si="6682"/>
        <v>0</v>
      </c>
      <c r="AM594" s="160">
        <f t="shared" si="6683"/>
        <v>45809</v>
      </c>
      <c r="AN594" s="160">
        <f t="shared" si="6684"/>
        <v>45838</v>
      </c>
      <c r="AO594" s="164">
        <f t="shared" si="6685"/>
        <v>0</v>
      </c>
      <c r="AP594" s="160">
        <f t="shared" si="6686"/>
        <v>45839</v>
      </c>
      <c r="AQ594" s="160">
        <f t="shared" si="6687"/>
        <v>45869</v>
      </c>
      <c r="AR594" s="164">
        <f t="shared" si="6688"/>
        <v>0</v>
      </c>
      <c r="AS594" s="160">
        <f t="shared" si="6689"/>
        <v>45870</v>
      </c>
      <c r="AT594" s="160">
        <f t="shared" si="6690"/>
        <v>45900</v>
      </c>
      <c r="AU594" s="164">
        <f t="shared" si="6691"/>
        <v>0</v>
      </c>
      <c r="AV594" s="160">
        <f t="shared" si="6692"/>
        <v>45901</v>
      </c>
      <c r="AW594" s="160">
        <f t="shared" si="6693"/>
        <v>45930</v>
      </c>
      <c r="AX594" s="164">
        <f t="shared" si="6694"/>
        <v>0</v>
      </c>
      <c r="AY594" s="160">
        <f t="shared" si="6695"/>
        <v>45931</v>
      </c>
      <c r="AZ594" s="160">
        <f t="shared" si="6696"/>
        <v>45961</v>
      </c>
      <c r="BA594" s="164">
        <f t="shared" si="6697"/>
        <v>0</v>
      </c>
      <c r="BB594" s="160">
        <f t="shared" si="6698"/>
        <v>45962</v>
      </c>
      <c r="BC594" s="160">
        <f t="shared" si="6699"/>
        <v>45991</v>
      </c>
      <c r="BD594" s="164">
        <f t="shared" si="6700"/>
        <v>0</v>
      </c>
      <c r="BE594" s="160">
        <f t="shared" si="6701"/>
        <v>45992</v>
      </c>
      <c r="BF594" s="160">
        <f t="shared" si="6702"/>
        <v>46022</v>
      </c>
      <c r="BG594" s="164">
        <f t="shared" si="6703"/>
        <v>0</v>
      </c>
      <c r="BH594" s="160">
        <v>46023</v>
      </c>
      <c r="BI594" s="160">
        <f t="shared" si="6704"/>
        <v>46053</v>
      </c>
      <c r="BJ594" s="164">
        <f t="shared" si="6705"/>
        <v>0</v>
      </c>
      <c r="BK594" s="160">
        <f t="shared" si="6706"/>
        <v>46054</v>
      </c>
      <c r="BL594" s="160">
        <f t="shared" si="6707"/>
        <v>46081</v>
      </c>
      <c r="BM594" s="164">
        <f t="shared" si="6708"/>
        <v>0</v>
      </c>
      <c r="BN594" s="160">
        <f t="shared" si="6709"/>
        <v>46082</v>
      </c>
      <c r="BO594" s="160">
        <f t="shared" si="6710"/>
        <v>46112</v>
      </c>
      <c r="BP594" s="164">
        <f t="shared" si="6711"/>
        <v>0</v>
      </c>
      <c r="BQ594" s="160">
        <f t="shared" si="6712"/>
        <v>46113</v>
      </c>
      <c r="BR594" s="160">
        <f t="shared" si="6713"/>
        <v>46142</v>
      </c>
      <c r="BS594" s="164">
        <f t="shared" si="6714"/>
        <v>0</v>
      </c>
      <c r="BT594" s="160">
        <f t="shared" si="6715"/>
        <v>46143</v>
      </c>
      <c r="BU594" s="160">
        <f t="shared" si="6716"/>
        <v>46173</v>
      </c>
      <c r="BV594" s="164">
        <f t="shared" si="6717"/>
        <v>0</v>
      </c>
      <c r="BW594" s="160">
        <f t="shared" si="6718"/>
        <v>46174</v>
      </c>
      <c r="BX594" s="160">
        <f t="shared" si="6719"/>
        <v>46203</v>
      </c>
      <c r="BY594" s="164">
        <f t="shared" si="6720"/>
        <v>0</v>
      </c>
      <c r="BZ594" s="160">
        <f t="shared" si="6721"/>
        <v>46204</v>
      </c>
      <c r="CA594" s="160">
        <f t="shared" si="6722"/>
        <v>46234</v>
      </c>
      <c r="CB594" s="164">
        <f t="shared" si="6723"/>
        <v>0</v>
      </c>
      <c r="CC594" s="160">
        <f t="shared" si="6724"/>
        <v>46235</v>
      </c>
      <c r="CD594" s="160">
        <f t="shared" si="6725"/>
        <v>46265</v>
      </c>
      <c r="CE594" s="164">
        <f t="shared" si="6726"/>
        <v>0</v>
      </c>
      <c r="CF594" s="160">
        <f t="shared" si="6727"/>
        <v>46266</v>
      </c>
      <c r="CG594" s="160">
        <f t="shared" si="6728"/>
        <v>46295</v>
      </c>
      <c r="CH594" s="164">
        <f t="shared" si="6729"/>
        <v>0</v>
      </c>
      <c r="CI594" s="160">
        <f t="shared" si="6730"/>
        <v>46296</v>
      </c>
      <c r="CJ594" s="160">
        <f t="shared" si="6731"/>
        <v>46326</v>
      </c>
      <c r="CK594" s="164">
        <f t="shared" si="6732"/>
        <v>0</v>
      </c>
      <c r="CL594" s="160">
        <f t="shared" si="6733"/>
        <v>46327</v>
      </c>
      <c r="CM594" s="160">
        <f t="shared" si="6734"/>
        <v>46356</v>
      </c>
      <c r="CN594" s="164">
        <f t="shared" si="6735"/>
        <v>0</v>
      </c>
      <c r="CO594" s="160">
        <f t="shared" si="6736"/>
        <v>46357</v>
      </c>
      <c r="CP594" s="160">
        <f t="shared" si="6737"/>
        <v>46387</v>
      </c>
      <c r="CQ594" s="164">
        <f t="shared" si="6738"/>
        <v>0</v>
      </c>
    </row>
    <row r="595" s="86" customFormat="1" ht="24" customHeight="1" outlineLevel="2" spans="1:95">
      <c r="A595" s="125"/>
      <c r="B595" s="126"/>
      <c r="C595" s="127"/>
      <c r="D595" s="125"/>
      <c r="E595" s="126"/>
      <c r="F595" s="126"/>
      <c r="G595" s="126"/>
      <c r="H595" s="128"/>
      <c r="I595" s="128"/>
      <c r="J595" s="128">
        <f t="shared" si="6664"/>
        <v>0</v>
      </c>
      <c r="K595" s="128">
        <f t="shared" si="6739"/>
        <v>4</v>
      </c>
      <c r="L595" s="153"/>
      <c r="M595" s="154">
        <f>IFERROR(VLOOKUP($L595,'2-2 引出数据_合同数据仓库'!$B$2:$BP$10000,3,FALSE),0)</f>
        <v>0</v>
      </c>
      <c r="N595" s="128"/>
      <c r="O595" s="154">
        <f>IFERROR(VLOOKUP((LEFT(VLOOKUP($L595,'2-2 引出数据_合同数据仓库'!$B$2:$BP$10000,64,FALSE),15)&amp;(RIGHT(VLOOKUP($L595,'2-2 引出数据_合同数据仓库'!$B$2:$BP$10000,64,FALSE),4)+1)),'2-2 引出数据_合同数据仓库'!$B$2:$BP$10000,3,FALSE),0)</f>
        <v>0</v>
      </c>
      <c r="P595" s="128"/>
      <c r="Q595" s="128">
        <f>IFERROR(VLOOKUP($L595,'2-2 引出数据_合同数据仓库'!$B$2:$BP$10000,28,FALSE),0)</f>
        <v>0</v>
      </c>
      <c r="R595" s="128">
        <f>IFERROR(VLOOKUP($L595,'2-2 引出数据_合同数据仓库'!$B$2:$BP$10000,29,FALSE),0)</f>
        <v>0</v>
      </c>
      <c r="S595" s="128">
        <f>IFERROR(VLOOKUP($L595,'2-2 引出数据_合同数据仓库'!$B$2:$BP$10000,4,FALSE),0)</f>
        <v>0</v>
      </c>
      <c r="T595" s="128"/>
      <c r="U595" s="128">
        <f>IFERROR(VLOOKUP($L595,'2-2 引出数据_合同数据仓库'!$B$2:$BP$10000,15,FALSE),0)</f>
        <v>0</v>
      </c>
      <c r="V595" s="128">
        <f t="shared" si="6668"/>
        <v>0</v>
      </c>
      <c r="W595" s="128"/>
      <c r="X595" s="160">
        <v>45658</v>
      </c>
      <c r="Y595" s="160">
        <f t="shared" si="6669"/>
        <v>45688</v>
      </c>
      <c r="Z595" s="164">
        <f t="shared" si="6670"/>
        <v>0</v>
      </c>
      <c r="AA595" s="160">
        <f t="shared" si="6671"/>
        <v>45689</v>
      </c>
      <c r="AB595" s="160">
        <f t="shared" si="6672"/>
        <v>45716</v>
      </c>
      <c r="AC595" s="164">
        <f t="shared" si="6673"/>
        <v>0</v>
      </c>
      <c r="AD595" s="160">
        <f t="shared" si="6674"/>
        <v>45717</v>
      </c>
      <c r="AE595" s="160">
        <f t="shared" si="6675"/>
        <v>45747</v>
      </c>
      <c r="AF595" s="164">
        <f t="shared" si="6676"/>
        <v>0</v>
      </c>
      <c r="AG595" s="160">
        <f t="shared" si="6677"/>
        <v>45748</v>
      </c>
      <c r="AH595" s="160">
        <f t="shared" si="6678"/>
        <v>45777</v>
      </c>
      <c r="AI595" s="164">
        <f t="shared" si="6679"/>
        <v>0</v>
      </c>
      <c r="AJ595" s="160">
        <f t="shared" si="6680"/>
        <v>45778</v>
      </c>
      <c r="AK595" s="160">
        <f t="shared" si="6681"/>
        <v>45808</v>
      </c>
      <c r="AL595" s="164">
        <f t="shared" si="6682"/>
        <v>0</v>
      </c>
      <c r="AM595" s="160">
        <f t="shared" si="6683"/>
        <v>45809</v>
      </c>
      <c r="AN595" s="160">
        <f t="shared" si="6684"/>
        <v>45838</v>
      </c>
      <c r="AO595" s="164">
        <f t="shared" si="6685"/>
        <v>0</v>
      </c>
      <c r="AP595" s="160">
        <f t="shared" si="6686"/>
        <v>45839</v>
      </c>
      <c r="AQ595" s="160">
        <f t="shared" si="6687"/>
        <v>45869</v>
      </c>
      <c r="AR595" s="164">
        <f t="shared" si="6688"/>
        <v>0</v>
      </c>
      <c r="AS595" s="160">
        <f t="shared" si="6689"/>
        <v>45870</v>
      </c>
      <c r="AT595" s="160">
        <f t="shared" si="6690"/>
        <v>45900</v>
      </c>
      <c r="AU595" s="164">
        <f t="shared" si="6691"/>
        <v>0</v>
      </c>
      <c r="AV595" s="160">
        <f t="shared" si="6692"/>
        <v>45901</v>
      </c>
      <c r="AW595" s="160">
        <f t="shared" si="6693"/>
        <v>45930</v>
      </c>
      <c r="AX595" s="164">
        <f t="shared" si="6694"/>
        <v>0</v>
      </c>
      <c r="AY595" s="160">
        <f t="shared" si="6695"/>
        <v>45931</v>
      </c>
      <c r="AZ595" s="160">
        <f t="shared" si="6696"/>
        <v>45961</v>
      </c>
      <c r="BA595" s="164">
        <f t="shared" si="6697"/>
        <v>0</v>
      </c>
      <c r="BB595" s="160">
        <f t="shared" si="6698"/>
        <v>45962</v>
      </c>
      <c r="BC595" s="160">
        <f t="shared" si="6699"/>
        <v>45991</v>
      </c>
      <c r="BD595" s="164">
        <f t="shared" si="6700"/>
        <v>0</v>
      </c>
      <c r="BE595" s="160">
        <f t="shared" si="6701"/>
        <v>45992</v>
      </c>
      <c r="BF595" s="160">
        <f t="shared" si="6702"/>
        <v>46022</v>
      </c>
      <c r="BG595" s="164">
        <f t="shared" si="6703"/>
        <v>0</v>
      </c>
      <c r="BH595" s="160">
        <v>46023</v>
      </c>
      <c r="BI595" s="160">
        <f t="shared" si="6704"/>
        <v>46053</v>
      </c>
      <c r="BJ595" s="164">
        <f t="shared" si="6705"/>
        <v>0</v>
      </c>
      <c r="BK595" s="160">
        <f t="shared" si="6706"/>
        <v>46054</v>
      </c>
      <c r="BL595" s="160">
        <f t="shared" si="6707"/>
        <v>46081</v>
      </c>
      <c r="BM595" s="164">
        <f t="shared" si="6708"/>
        <v>0</v>
      </c>
      <c r="BN595" s="160">
        <f t="shared" si="6709"/>
        <v>46082</v>
      </c>
      <c r="BO595" s="160">
        <f t="shared" si="6710"/>
        <v>46112</v>
      </c>
      <c r="BP595" s="164">
        <f t="shared" si="6711"/>
        <v>0</v>
      </c>
      <c r="BQ595" s="160">
        <f t="shared" si="6712"/>
        <v>46113</v>
      </c>
      <c r="BR595" s="160">
        <f t="shared" si="6713"/>
        <v>46142</v>
      </c>
      <c r="BS595" s="164">
        <f t="shared" si="6714"/>
        <v>0</v>
      </c>
      <c r="BT595" s="160">
        <f t="shared" si="6715"/>
        <v>46143</v>
      </c>
      <c r="BU595" s="160">
        <f t="shared" si="6716"/>
        <v>46173</v>
      </c>
      <c r="BV595" s="164">
        <f t="shared" si="6717"/>
        <v>0</v>
      </c>
      <c r="BW595" s="160">
        <f t="shared" si="6718"/>
        <v>46174</v>
      </c>
      <c r="BX595" s="160">
        <f t="shared" si="6719"/>
        <v>46203</v>
      </c>
      <c r="BY595" s="164">
        <f t="shared" si="6720"/>
        <v>0</v>
      </c>
      <c r="BZ595" s="160">
        <f t="shared" si="6721"/>
        <v>46204</v>
      </c>
      <c r="CA595" s="160">
        <f t="shared" si="6722"/>
        <v>46234</v>
      </c>
      <c r="CB595" s="164">
        <f t="shared" si="6723"/>
        <v>0</v>
      </c>
      <c r="CC595" s="160">
        <f t="shared" si="6724"/>
        <v>46235</v>
      </c>
      <c r="CD595" s="160">
        <f t="shared" si="6725"/>
        <v>46265</v>
      </c>
      <c r="CE595" s="164">
        <f t="shared" si="6726"/>
        <v>0</v>
      </c>
      <c r="CF595" s="160">
        <f t="shared" si="6727"/>
        <v>46266</v>
      </c>
      <c r="CG595" s="160">
        <f t="shared" si="6728"/>
        <v>46295</v>
      </c>
      <c r="CH595" s="164">
        <f t="shared" si="6729"/>
        <v>0</v>
      </c>
      <c r="CI595" s="160">
        <f t="shared" si="6730"/>
        <v>46296</v>
      </c>
      <c r="CJ595" s="160">
        <f t="shared" si="6731"/>
        <v>46326</v>
      </c>
      <c r="CK595" s="164">
        <f t="shared" si="6732"/>
        <v>0</v>
      </c>
      <c r="CL595" s="160">
        <f t="shared" si="6733"/>
        <v>46327</v>
      </c>
      <c r="CM595" s="160">
        <f t="shared" si="6734"/>
        <v>46356</v>
      </c>
      <c r="CN595" s="164">
        <f t="shared" si="6735"/>
        <v>0</v>
      </c>
      <c r="CO595" s="160">
        <f t="shared" si="6736"/>
        <v>46357</v>
      </c>
      <c r="CP595" s="160">
        <f t="shared" si="6737"/>
        <v>46387</v>
      </c>
      <c r="CQ595" s="164">
        <f t="shared" si="6738"/>
        <v>0</v>
      </c>
    </row>
    <row r="596" s="86" customFormat="1" ht="24" customHeight="1" outlineLevel="4" spans="1:95">
      <c r="A596" s="129" t="s">
        <v>2806</v>
      </c>
      <c r="B596" s="130"/>
      <c r="C596" s="130"/>
      <c r="D596" s="130"/>
      <c r="E596" s="130"/>
      <c r="F596" s="130"/>
      <c r="G596" s="131"/>
      <c r="H596" s="132"/>
      <c r="I596" s="132"/>
      <c r="J596" s="132"/>
      <c r="K596" s="132"/>
      <c r="L596" s="155"/>
      <c r="M596" s="155"/>
      <c r="N596" s="132"/>
      <c r="O596" s="155"/>
      <c r="P596" s="132"/>
      <c r="Q596" s="132"/>
      <c r="R596" s="132"/>
      <c r="S596" s="132"/>
      <c r="T596" s="132"/>
      <c r="U596" s="132"/>
      <c r="V596" s="132"/>
      <c r="W596" s="132"/>
      <c r="X596" s="132"/>
      <c r="Y596" s="132"/>
      <c r="Z596" s="132"/>
      <c r="AA596" s="132"/>
      <c r="AB596" s="132"/>
      <c r="AC596" s="132"/>
      <c r="AD596" s="132"/>
      <c r="AE596" s="132"/>
      <c r="AF596" s="132"/>
      <c r="AG596" s="132"/>
      <c r="AH596" s="132"/>
      <c r="AI596" s="132"/>
      <c r="AJ596" s="132"/>
      <c r="AK596" s="132"/>
      <c r="AL596" s="132"/>
      <c r="AM596" s="132"/>
      <c r="AN596" s="132"/>
      <c r="AO596" s="132"/>
      <c r="AP596" s="132"/>
      <c r="AQ596" s="132"/>
      <c r="AR596" s="132"/>
      <c r="AS596" s="132"/>
      <c r="AT596" s="132"/>
      <c r="AU596" s="132"/>
      <c r="AV596" s="132"/>
      <c r="AW596" s="132"/>
      <c r="AX596" s="132"/>
      <c r="AY596" s="132"/>
      <c r="AZ596" s="132"/>
      <c r="BA596" s="132"/>
      <c r="BB596" s="132"/>
      <c r="BC596" s="132"/>
      <c r="BD596" s="132"/>
      <c r="BE596" s="132"/>
      <c r="BF596" s="132"/>
      <c r="BG596" s="132"/>
      <c r="BH596" s="132"/>
      <c r="BI596" s="132"/>
      <c r="BJ596" s="132"/>
      <c r="BK596" s="132"/>
      <c r="BL596" s="132"/>
      <c r="BM596" s="132"/>
      <c r="BN596" s="132"/>
      <c r="BO596" s="132"/>
      <c r="BP596" s="132"/>
      <c r="BQ596" s="132"/>
      <c r="BR596" s="132"/>
      <c r="BS596" s="132"/>
      <c r="BT596" s="132"/>
      <c r="BU596" s="132"/>
      <c r="BV596" s="132"/>
      <c r="BW596" s="132"/>
      <c r="BX596" s="132"/>
      <c r="BY596" s="132"/>
      <c r="BZ596" s="132"/>
      <c r="CA596" s="132"/>
      <c r="CB596" s="132"/>
      <c r="CC596" s="132"/>
      <c r="CD596" s="132"/>
      <c r="CE596" s="132"/>
      <c r="CF596" s="132"/>
      <c r="CG596" s="132"/>
      <c r="CH596" s="132"/>
      <c r="CI596" s="132"/>
      <c r="CJ596" s="132"/>
      <c r="CK596" s="132"/>
      <c r="CL596" s="132"/>
      <c r="CM596" s="132"/>
      <c r="CN596" s="132"/>
      <c r="CO596" s="132"/>
      <c r="CP596" s="132"/>
      <c r="CQ596" s="132"/>
    </row>
    <row r="597" ht="24" customHeight="1" spans="1:95">
      <c r="A597" s="111"/>
      <c r="B597" s="112" t="s">
        <v>779</v>
      </c>
      <c r="C597" s="113">
        <v>1.4</v>
      </c>
      <c r="D597" s="111" t="s">
        <v>215</v>
      </c>
      <c r="E597" s="111"/>
      <c r="F597" s="111"/>
      <c r="G597" s="112"/>
      <c r="H597" s="170">
        <f t="shared" si="6666"/>
        <v>0</v>
      </c>
      <c r="I597" s="170">
        <f t="shared" si="6667"/>
        <v>0</v>
      </c>
      <c r="J597" s="170">
        <f t="shared" si="6664"/>
        <v>0</v>
      </c>
      <c r="K597" s="170"/>
      <c r="L597" s="171"/>
      <c r="M597" s="171"/>
      <c r="N597" s="170"/>
      <c r="O597" s="171"/>
      <c r="P597" s="170"/>
      <c r="Q597" s="170"/>
      <c r="R597" s="170"/>
      <c r="S597" s="170"/>
      <c r="T597" s="170"/>
      <c r="U597" s="170"/>
      <c r="V597" s="170"/>
      <c r="W597" s="170"/>
      <c r="X597" s="170">
        <f>VLOOKUP($C597,'1 预算编制表单'!$C:$BJ,27,FALSE)</f>
        <v>0</v>
      </c>
      <c r="Y597" s="170">
        <f t="shared" ref="Y597:BG597" si="6740">Y598+Y599+Y600+Y601+Y602</f>
        <v>0</v>
      </c>
      <c r="Z597" s="170">
        <f t="shared" si="6740"/>
        <v>0</v>
      </c>
      <c r="AA597" s="170">
        <f>VLOOKUP($C597,'1 预算编制表单'!$C:$BJ,30,FALSE)</f>
        <v>0</v>
      </c>
      <c r="AB597" s="170">
        <f t="shared" si="6740"/>
        <v>0</v>
      </c>
      <c r="AC597" s="170">
        <f t="shared" si="6740"/>
        <v>0</v>
      </c>
      <c r="AD597" s="170">
        <f>VLOOKUP($C597,'1 预算编制表单'!$C:$BJ,33,FALSE)</f>
        <v>0</v>
      </c>
      <c r="AE597" s="170">
        <f t="shared" si="6740"/>
        <v>0</v>
      </c>
      <c r="AF597" s="170">
        <f t="shared" si="6740"/>
        <v>0</v>
      </c>
      <c r="AG597" s="170">
        <f>VLOOKUP($C597,'1 预算编制表单'!$C:$BJ,36,FALSE)</f>
        <v>0</v>
      </c>
      <c r="AH597" s="170">
        <f t="shared" si="6740"/>
        <v>0</v>
      </c>
      <c r="AI597" s="170">
        <f t="shared" si="6740"/>
        <v>0</v>
      </c>
      <c r="AJ597" s="170">
        <f>VLOOKUP($C597,'1 预算编制表单'!$C:$BJ,39,FALSE)</f>
        <v>0</v>
      </c>
      <c r="AK597" s="170">
        <f t="shared" si="6740"/>
        <v>0</v>
      </c>
      <c r="AL597" s="170">
        <f t="shared" si="6740"/>
        <v>0</v>
      </c>
      <c r="AM597" s="170">
        <f>VLOOKUP($C597,'1 预算编制表单'!$C:$BJ,42,FALSE)</f>
        <v>0</v>
      </c>
      <c r="AN597" s="170">
        <f t="shared" si="6740"/>
        <v>0</v>
      </c>
      <c r="AO597" s="170">
        <f t="shared" si="6740"/>
        <v>0</v>
      </c>
      <c r="AP597" s="170">
        <f>VLOOKUP($C597,'1 预算编制表单'!$C:$BJ,45,FALSE)</f>
        <v>0</v>
      </c>
      <c r="AQ597" s="170">
        <f t="shared" si="6740"/>
        <v>0</v>
      </c>
      <c r="AR597" s="170">
        <f t="shared" si="6740"/>
        <v>0</v>
      </c>
      <c r="AS597" s="170">
        <f>VLOOKUP($C597,'1 预算编制表单'!$C:$BJ,48,FALSE)</f>
        <v>0</v>
      </c>
      <c r="AT597" s="170">
        <f t="shared" si="6740"/>
        <v>0</v>
      </c>
      <c r="AU597" s="170">
        <f t="shared" si="6740"/>
        <v>0</v>
      </c>
      <c r="AV597" s="170">
        <f>VLOOKUP($C597,'1 预算编制表单'!$C:$BJ,51,FALSE)</f>
        <v>0</v>
      </c>
      <c r="AW597" s="170">
        <f t="shared" si="6740"/>
        <v>0</v>
      </c>
      <c r="AX597" s="170">
        <f t="shared" si="6740"/>
        <v>0</v>
      </c>
      <c r="AY597" s="170">
        <f>VLOOKUP($C597,'1 预算编制表单'!$C:$BJ,54,FALSE)</f>
        <v>0</v>
      </c>
      <c r="AZ597" s="170">
        <f t="shared" si="6740"/>
        <v>0</v>
      </c>
      <c r="BA597" s="170">
        <f t="shared" si="6740"/>
        <v>0</v>
      </c>
      <c r="BB597" s="170">
        <f>VLOOKUP($C597,'1 预算编制表单'!$C:$BJ,57,FALSE)</f>
        <v>0</v>
      </c>
      <c r="BC597" s="170">
        <f t="shared" si="6740"/>
        <v>0</v>
      </c>
      <c r="BD597" s="170">
        <f t="shared" si="6740"/>
        <v>0</v>
      </c>
      <c r="BE597" s="170">
        <f>VLOOKUP($C597,'1 预算编制表单'!$C:$BJ,60,FALSE)</f>
        <v>0</v>
      </c>
      <c r="BF597" s="170">
        <f t="shared" si="6740"/>
        <v>0</v>
      </c>
      <c r="BG597" s="170">
        <f t="shared" si="6740"/>
        <v>0</v>
      </c>
      <c r="BH597" s="170">
        <f>VLOOKUP($C597,'1 预算编制表单'!$C:$BJ,27,FALSE)</f>
        <v>0</v>
      </c>
      <c r="BI597" s="170">
        <f t="shared" ref="BI597:BM597" si="6741">BI598+BI599+BI600+BI601+BI602</f>
        <v>0</v>
      </c>
      <c r="BJ597" s="170">
        <f t="shared" si="6741"/>
        <v>0</v>
      </c>
      <c r="BK597" s="170">
        <f>VLOOKUP($C597,'1 预算编制表单'!$C:$BJ,30,FALSE)</f>
        <v>0</v>
      </c>
      <c r="BL597" s="170">
        <f t="shared" si="6741"/>
        <v>0</v>
      </c>
      <c r="BM597" s="170">
        <f t="shared" si="6741"/>
        <v>0</v>
      </c>
      <c r="BN597" s="170">
        <f>VLOOKUP($C597,'1 预算编制表单'!$C:$BJ,33,FALSE)</f>
        <v>0</v>
      </c>
      <c r="BO597" s="170">
        <f t="shared" ref="BO597:BS597" si="6742">BO598+BO599+BO600+BO601+BO602</f>
        <v>0</v>
      </c>
      <c r="BP597" s="170">
        <f t="shared" si="6742"/>
        <v>0</v>
      </c>
      <c r="BQ597" s="170">
        <f>VLOOKUP($C597,'1 预算编制表单'!$C:$BJ,36,FALSE)</f>
        <v>0</v>
      </c>
      <c r="BR597" s="170">
        <f t="shared" si="6742"/>
        <v>0</v>
      </c>
      <c r="BS597" s="170">
        <f t="shared" si="6742"/>
        <v>0</v>
      </c>
      <c r="BT597" s="170">
        <f>VLOOKUP($C597,'1 预算编制表单'!$C:$BJ,39,FALSE)</f>
        <v>0</v>
      </c>
      <c r="BU597" s="170">
        <f t="shared" ref="BU597:BY597" si="6743">BU598+BU599+BU600+BU601+BU602</f>
        <v>0</v>
      </c>
      <c r="BV597" s="170">
        <f t="shared" si="6743"/>
        <v>0</v>
      </c>
      <c r="BW597" s="170">
        <f>VLOOKUP($C597,'1 预算编制表单'!$C:$BJ,42,FALSE)</f>
        <v>0</v>
      </c>
      <c r="BX597" s="170">
        <f t="shared" si="6743"/>
        <v>0</v>
      </c>
      <c r="BY597" s="170">
        <f t="shared" si="6743"/>
        <v>0</v>
      </c>
      <c r="BZ597" s="170">
        <f>VLOOKUP($C597,'1 预算编制表单'!$C:$BJ,45,FALSE)</f>
        <v>0</v>
      </c>
      <c r="CA597" s="170">
        <f t="shared" ref="CA597:CE597" si="6744">CA598+CA599+CA600+CA601+CA602</f>
        <v>0</v>
      </c>
      <c r="CB597" s="170">
        <f t="shared" si="6744"/>
        <v>0</v>
      </c>
      <c r="CC597" s="170">
        <f>VLOOKUP($C597,'1 预算编制表单'!$C:$BJ,48,FALSE)</f>
        <v>0</v>
      </c>
      <c r="CD597" s="170">
        <f t="shared" si="6744"/>
        <v>0</v>
      </c>
      <c r="CE597" s="170">
        <f t="shared" si="6744"/>
        <v>0</v>
      </c>
      <c r="CF597" s="170">
        <f>VLOOKUP($C597,'1 预算编制表单'!$C:$BJ,51,FALSE)</f>
        <v>0</v>
      </c>
      <c r="CG597" s="170">
        <f t="shared" ref="CG597:CK597" si="6745">CG598+CG599+CG600+CG601+CG602</f>
        <v>0</v>
      </c>
      <c r="CH597" s="170">
        <f t="shared" si="6745"/>
        <v>0</v>
      </c>
      <c r="CI597" s="170">
        <f>VLOOKUP($C597,'1 预算编制表单'!$C:$BJ,54,FALSE)</f>
        <v>0</v>
      </c>
      <c r="CJ597" s="170">
        <f t="shared" si="6745"/>
        <v>0</v>
      </c>
      <c r="CK597" s="170">
        <f t="shared" si="6745"/>
        <v>0</v>
      </c>
      <c r="CL597" s="170">
        <f>VLOOKUP($C597,'1 预算编制表单'!$C:$BJ,57,FALSE)</f>
        <v>0</v>
      </c>
      <c r="CM597" s="170">
        <f t="shared" ref="CM597:CQ597" si="6746">CM598+CM599+CM600+CM601+CM602</f>
        <v>0</v>
      </c>
      <c r="CN597" s="170">
        <f t="shared" si="6746"/>
        <v>0</v>
      </c>
      <c r="CO597" s="170">
        <f>VLOOKUP($C597,'1 预算编制表单'!$C:$BJ,60,FALSE)</f>
        <v>0</v>
      </c>
      <c r="CP597" s="170">
        <f t="shared" si="6746"/>
        <v>0</v>
      </c>
      <c r="CQ597" s="170">
        <f t="shared" si="6746"/>
        <v>0</v>
      </c>
    </row>
    <row r="598" s="89" customFormat="1" ht="24" customHeight="1" outlineLevel="1" spans="1:95">
      <c r="A598" s="172"/>
      <c r="B598" s="173" t="s">
        <v>779</v>
      </c>
      <c r="C598" s="174" t="s">
        <v>84</v>
      </c>
      <c r="D598" s="172" t="s">
        <v>85</v>
      </c>
      <c r="E598" s="173" t="s">
        <v>2287</v>
      </c>
      <c r="F598" s="173"/>
      <c r="G598" s="173" t="s">
        <v>1836</v>
      </c>
      <c r="H598" s="175">
        <f t="shared" si="6666"/>
        <v>0</v>
      </c>
      <c r="I598" s="175">
        <f t="shared" si="6667"/>
        <v>0</v>
      </c>
      <c r="J598" s="175">
        <f t="shared" si="6664"/>
        <v>0</v>
      </c>
      <c r="K598" s="175"/>
      <c r="L598" s="176"/>
      <c r="M598" s="176"/>
      <c r="N598" s="175"/>
      <c r="O598" s="176"/>
      <c r="P598" s="175"/>
      <c r="Q598" s="175"/>
      <c r="R598" s="175"/>
      <c r="S598" s="175"/>
      <c r="T598" s="175"/>
      <c r="U598" s="175"/>
      <c r="V598" s="175"/>
      <c r="W598" s="175"/>
      <c r="X598" s="175">
        <f>VLOOKUP($C598,'1 预算编制表单'!$C:$BJ,27,FALSE)</f>
        <v>0</v>
      </c>
      <c r="Y598" s="175">
        <f t="shared" ref="Y598:Y602" si="6747">X598-Z598</f>
        <v>0</v>
      </c>
      <c r="Z598" s="175">
        <f>报销单计算表!B10</f>
        <v>0</v>
      </c>
      <c r="AA598" s="175">
        <f>VLOOKUP($C598,'1 预算编制表单'!$C:$BJ,30,FALSE)</f>
        <v>0</v>
      </c>
      <c r="AB598" s="175">
        <f t="shared" ref="AB598:AB602" si="6748">AA598-AC598</f>
        <v>0</v>
      </c>
      <c r="AC598" s="175">
        <f>报销单计算表!C10</f>
        <v>0</v>
      </c>
      <c r="AD598" s="175">
        <f>VLOOKUP($C598,'1 预算编制表单'!$C:$BJ,33,FALSE)</f>
        <v>0</v>
      </c>
      <c r="AE598" s="175">
        <f t="shared" ref="AE598:AE602" si="6749">AD598-AF598</f>
        <v>0</v>
      </c>
      <c r="AF598" s="175">
        <f>报销单计算表!D10</f>
        <v>0</v>
      </c>
      <c r="AG598" s="175">
        <f>VLOOKUP($C598,'1 预算编制表单'!$C:$BJ,36,FALSE)</f>
        <v>0</v>
      </c>
      <c r="AH598" s="175">
        <f t="shared" ref="AH598:AH602" si="6750">AG598-AI598</f>
        <v>0</v>
      </c>
      <c r="AI598" s="175">
        <f>报销单计算表!E10</f>
        <v>0</v>
      </c>
      <c r="AJ598" s="175">
        <f>VLOOKUP($C598,'1 预算编制表单'!$C:$BJ,39,FALSE)</f>
        <v>0</v>
      </c>
      <c r="AK598" s="175">
        <f t="shared" ref="AK598:AK602" si="6751">AJ598-AL598</f>
        <v>0</v>
      </c>
      <c r="AL598" s="175">
        <f>报销单计算表!F10</f>
        <v>0</v>
      </c>
      <c r="AM598" s="175">
        <f>VLOOKUP($C598,'1 预算编制表单'!$C:$BJ,42,FALSE)</f>
        <v>0</v>
      </c>
      <c r="AN598" s="175">
        <f t="shared" ref="AN598:AN602" si="6752">AM598-AO598</f>
        <v>0</v>
      </c>
      <c r="AO598" s="175">
        <f>报销单计算表!G10</f>
        <v>0</v>
      </c>
      <c r="AP598" s="175">
        <f>VLOOKUP($C598,'1 预算编制表单'!$C:$BJ,45,FALSE)</f>
        <v>0</v>
      </c>
      <c r="AQ598" s="175">
        <f t="shared" ref="AQ598:AQ602" si="6753">AP598-AR598</f>
        <v>0</v>
      </c>
      <c r="AR598" s="175">
        <f>报销单计算表!H10</f>
        <v>0</v>
      </c>
      <c r="AS598" s="175">
        <f>VLOOKUP($C598,'1 预算编制表单'!$C:$BJ,48,FALSE)</f>
        <v>0</v>
      </c>
      <c r="AT598" s="175">
        <f t="shared" ref="AT598:AT602" si="6754">AS598-AU598</f>
        <v>0</v>
      </c>
      <c r="AU598" s="175">
        <f>报销单计算表!I10</f>
        <v>0</v>
      </c>
      <c r="AV598" s="175">
        <f>VLOOKUP($C598,'1 预算编制表单'!$C:$BJ,51,FALSE)</f>
        <v>0</v>
      </c>
      <c r="AW598" s="175">
        <f t="shared" ref="AW598:AW602" si="6755">AV598-AX598</f>
        <v>0</v>
      </c>
      <c r="AX598" s="175">
        <f>报销单计算表!J10</f>
        <v>0</v>
      </c>
      <c r="AY598" s="175">
        <f>VLOOKUP($C598,'1 预算编制表单'!$C:$BJ,54,FALSE)</f>
        <v>0</v>
      </c>
      <c r="AZ598" s="175">
        <f t="shared" ref="AZ598:AZ602" si="6756">AY598-BA598</f>
        <v>0</v>
      </c>
      <c r="BA598" s="175">
        <f>报销单计算表!K10</f>
        <v>0</v>
      </c>
      <c r="BB598" s="175">
        <f>VLOOKUP($C598,'1 预算编制表单'!$C:$BJ,57,FALSE)</f>
        <v>0</v>
      </c>
      <c r="BC598" s="175">
        <f t="shared" ref="BC598:BC602" si="6757">BB598-BD598</f>
        <v>0</v>
      </c>
      <c r="BD598" s="175">
        <f>报销单计算表!L10</f>
        <v>0</v>
      </c>
      <c r="BE598" s="175">
        <f>VLOOKUP($C598,'1 预算编制表单'!$C:$BJ,60,FALSE)</f>
        <v>0</v>
      </c>
      <c r="BF598" s="175">
        <f t="shared" ref="BF598:BF602" si="6758">BE598-BG598</f>
        <v>0</v>
      </c>
      <c r="BG598" s="175">
        <f>报销单计算表!M10</f>
        <v>0</v>
      </c>
      <c r="BH598" s="175">
        <f>VLOOKUP($C598,'1 预算编制表单'!$C:$BJ,27,FALSE)</f>
        <v>0</v>
      </c>
      <c r="BI598" s="175">
        <f t="shared" ref="BI598:BI602" si="6759">BH598-BJ598</f>
        <v>0</v>
      </c>
      <c r="BJ598" s="175"/>
      <c r="BK598" s="175">
        <f>VLOOKUP($C598,'1 预算编制表单'!$C:$BJ,30,FALSE)</f>
        <v>0</v>
      </c>
      <c r="BL598" s="175">
        <f t="shared" ref="BL598:BL602" si="6760">BK598-BM598</f>
        <v>0</v>
      </c>
      <c r="BM598" s="175"/>
      <c r="BN598" s="175">
        <f>VLOOKUP($C598,'1 预算编制表单'!$C:$BJ,33,FALSE)</f>
        <v>0</v>
      </c>
      <c r="BO598" s="175">
        <f t="shared" ref="BO598:BO602" si="6761">BN598-BP598</f>
        <v>0</v>
      </c>
      <c r="BP598" s="175"/>
      <c r="BQ598" s="175">
        <f>VLOOKUP($C598,'1 预算编制表单'!$C:$BJ,36,FALSE)</f>
        <v>0</v>
      </c>
      <c r="BR598" s="175">
        <f t="shared" ref="BR598:BR602" si="6762">BQ598-BS598</f>
        <v>0</v>
      </c>
      <c r="BS598" s="175"/>
      <c r="BT598" s="175">
        <f>VLOOKUP($C598,'1 预算编制表单'!$C:$BJ,39,FALSE)</f>
        <v>0</v>
      </c>
      <c r="BU598" s="175">
        <f t="shared" ref="BU598:BU602" si="6763">BT598-BV598</f>
        <v>0</v>
      </c>
      <c r="BV598" s="175"/>
      <c r="BW598" s="175">
        <f>VLOOKUP($C598,'1 预算编制表单'!$C:$BJ,42,FALSE)</f>
        <v>0</v>
      </c>
      <c r="BX598" s="175">
        <f t="shared" ref="BX598:BX602" si="6764">BW598-BY598</f>
        <v>0</v>
      </c>
      <c r="BY598" s="175"/>
      <c r="BZ598" s="175">
        <f>VLOOKUP($C598,'1 预算编制表单'!$C:$BJ,45,FALSE)</f>
        <v>0</v>
      </c>
      <c r="CA598" s="175">
        <f t="shared" ref="CA598:CA602" si="6765">BZ598-CB598</f>
        <v>0</v>
      </c>
      <c r="CB598" s="175"/>
      <c r="CC598" s="175">
        <f>VLOOKUP($C598,'1 预算编制表单'!$C:$BJ,48,FALSE)</f>
        <v>0</v>
      </c>
      <c r="CD598" s="175">
        <f t="shared" ref="CD598:CD602" si="6766">CC598-CE598</f>
        <v>0</v>
      </c>
      <c r="CE598" s="175"/>
      <c r="CF598" s="175">
        <f>VLOOKUP($C598,'1 预算编制表单'!$C:$BJ,51,FALSE)</f>
        <v>0</v>
      </c>
      <c r="CG598" s="175">
        <f t="shared" ref="CG598:CG602" si="6767">CF598-CH598</f>
        <v>0</v>
      </c>
      <c r="CH598" s="175"/>
      <c r="CI598" s="175">
        <f>VLOOKUP($C598,'1 预算编制表单'!$C:$BJ,54,FALSE)</f>
        <v>0</v>
      </c>
      <c r="CJ598" s="175">
        <f t="shared" ref="CJ598:CJ602" si="6768">CI598-CK598</f>
        <v>0</v>
      </c>
      <c r="CK598" s="175"/>
      <c r="CL598" s="175">
        <f>VLOOKUP($C598,'1 预算编制表单'!$C:$BJ,57,FALSE)</f>
        <v>0</v>
      </c>
      <c r="CM598" s="175">
        <f t="shared" ref="CM598:CM602" si="6769">CL598-CN598</f>
        <v>0</v>
      </c>
      <c r="CN598" s="175"/>
      <c r="CO598" s="175">
        <f>VLOOKUP($C598,'1 预算编制表单'!$C:$BJ,60,FALSE)</f>
        <v>0</v>
      </c>
      <c r="CP598" s="175">
        <f t="shared" ref="CP598:CP602" si="6770">CO598-CQ598</f>
        <v>0</v>
      </c>
      <c r="CQ598" s="175"/>
    </row>
    <row r="599" s="89" customFormat="1" ht="24" customHeight="1" outlineLevel="1" spans="1:95">
      <c r="A599" s="172"/>
      <c r="B599" s="173" t="s">
        <v>779</v>
      </c>
      <c r="C599" s="174" t="s">
        <v>88</v>
      </c>
      <c r="D599" s="172" t="s">
        <v>89</v>
      </c>
      <c r="E599" s="173" t="s">
        <v>2291</v>
      </c>
      <c r="F599" s="173"/>
      <c r="G599" s="173" t="s">
        <v>1836</v>
      </c>
      <c r="H599" s="175">
        <f t="shared" si="6666"/>
        <v>0</v>
      </c>
      <c r="I599" s="175">
        <f t="shared" si="6667"/>
        <v>0</v>
      </c>
      <c r="J599" s="175">
        <f t="shared" si="6664"/>
        <v>0</v>
      </c>
      <c r="K599" s="175"/>
      <c r="L599" s="176"/>
      <c r="M599" s="176"/>
      <c r="N599" s="175"/>
      <c r="O599" s="176"/>
      <c r="P599" s="175"/>
      <c r="Q599" s="175"/>
      <c r="R599" s="175"/>
      <c r="S599" s="175"/>
      <c r="T599" s="175"/>
      <c r="U599" s="175"/>
      <c r="V599" s="175"/>
      <c r="W599" s="175"/>
      <c r="X599" s="175">
        <f>VLOOKUP($C599,'1 预算编制表单'!$C:$BJ,27,FALSE)</f>
        <v>0</v>
      </c>
      <c r="Y599" s="175">
        <f t="shared" si="6747"/>
        <v>0</v>
      </c>
      <c r="Z599" s="175">
        <f>报销单计算表!B11</f>
        <v>0</v>
      </c>
      <c r="AA599" s="175">
        <f>VLOOKUP($C599,'1 预算编制表单'!$C:$BJ,30,FALSE)</f>
        <v>0</v>
      </c>
      <c r="AB599" s="175">
        <f t="shared" si="6748"/>
        <v>0</v>
      </c>
      <c r="AC599" s="175">
        <f>报销单计算表!C11</f>
        <v>0</v>
      </c>
      <c r="AD599" s="175">
        <f>VLOOKUP($C599,'1 预算编制表单'!$C:$BJ,33,FALSE)</f>
        <v>0</v>
      </c>
      <c r="AE599" s="175">
        <f t="shared" si="6749"/>
        <v>0</v>
      </c>
      <c r="AF599" s="175">
        <f>报销单计算表!D11</f>
        <v>0</v>
      </c>
      <c r="AG599" s="175">
        <f>VLOOKUP($C599,'1 预算编制表单'!$C:$BJ,36,FALSE)</f>
        <v>0</v>
      </c>
      <c r="AH599" s="175">
        <f t="shared" si="6750"/>
        <v>0</v>
      </c>
      <c r="AI599" s="175">
        <f>报销单计算表!E11</f>
        <v>0</v>
      </c>
      <c r="AJ599" s="175">
        <f>VLOOKUP($C599,'1 预算编制表单'!$C:$BJ,39,FALSE)</f>
        <v>0</v>
      </c>
      <c r="AK599" s="175">
        <f t="shared" si="6751"/>
        <v>0</v>
      </c>
      <c r="AL599" s="175">
        <f>报销单计算表!F11</f>
        <v>0</v>
      </c>
      <c r="AM599" s="175">
        <f>VLOOKUP($C599,'1 预算编制表单'!$C:$BJ,42,FALSE)</f>
        <v>0</v>
      </c>
      <c r="AN599" s="175">
        <f t="shared" si="6752"/>
        <v>0</v>
      </c>
      <c r="AO599" s="175">
        <f>报销单计算表!G11</f>
        <v>0</v>
      </c>
      <c r="AP599" s="175">
        <f>VLOOKUP($C599,'1 预算编制表单'!$C:$BJ,45,FALSE)</f>
        <v>0</v>
      </c>
      <c r="AQ599" s="175">
        <f t="shared" si="6753"/>
        <v>0</v>
      </c>
      <c r="AR599" s="175">
        <f>报销单计算表!H11</f>
        <v>0</v>
      </c>
      <c r="AS599" s="175">
        <f>VLOOKUP($C599,'1 预算编制表单'!$C:$BJ,48,FALSE)</f>
        <v>0</v>
      </c>
      <c r="AT599" s="175">
        <f t="shared" si="6754"/>
        <v>0</v>
      </c>
      <c r="AU599" s="175">
        <f>报销单计算表!I11</f>
        <v>0</v>
      </c>
      <c r="AV599" s="175">
        <f>VLOOKUP($C599,'1 预算编制表单'!$C:$BJ,51,FALSE)</f>
        <v>0</v>
      </c>
      <c r="AW599" s="175">
        <f t="shared" si="6755"/>
        <v>0</v>
      </c>
      <c r="AX599" s="175">
        <f>报销单计算表!J11</f>
        <v>0</v>
      </c>
      <c r="AY599" s="175">
        <f>VLOOKUP($C599,'1 预算编制表单'!$C:$BJ,54,FALSE)</f>
        <v>0</v>
      </c>
      <c r="AZ599" s="175">
        <f t="shared" si="6756"/>
        <v>0</v>
      </c>
      <c r="BA599" s="175">
        <f>报销单计算表!K11</f>
        <v>0</v>
      </c>
      <c r="BB599" s="175">
        <f>VLOOKUP($C599,'1 预算编制表单'!$C:$BJ,57,FALSE)</f>
        <v>0</v>
      </c>
      <c r="BC599" s="175">
        <f t="shared" si="6757"/>
        <v>0</v>
      </c>
      <c r="BD599" s="175">
        <f>报销单计算表!L11</f>
        <v>0</v>
      </c>
      <c r="BE599" s="175">
        <f>VLOOKUP($C599,'1 预算编制表单'!$C:$BJ,60,FALSE)</f>
        <v>0</v>
      </c>
      <c r="BF599" s="175">
        <f t="shared" si="6758"/>
        <v>0</v>
      </c>
      <c r="BG599" s="175">
        <f>报销单计算表!M11</f>
        <v>0</v>
      </c>
      <c r="BH599" s="175">
        <f>VLOOKUP($C599,'1 预算编制表单'!$C:$BJ,27,FALSE)</f>
        <v>0</v>
      </c>
      <c r="BI599" s="175">
        <f t="shared" si="6759"/>
        <v>0</v>
      </c>
      <c r="BJ599" s="175"/>
      <c r="BK599" s="175">
        <f>VLOOKUP($C599,'1 预算编制表单'!$C:$BJ,30,FALSE)</f>
        <v>0</v>
      </c>
      <c r="BL599" s="175">
        <f t="shared" si="6760"/>
        <v>0</v>
      </c>
      <c r="BM599" s="175"/>
      <c r="BN599" s="175">
        <f>VLOOKUP($C599,'1 预算编制表单'!$C:$BJ,33,FALSE)</f>
        <v>0</v>
      </c>
      <c r="BO599" s="175">
        <f t="shared" si="6761"/>
        <v>0</v>
      </c>
      <c r="BP599" s="175"/>
      <c r="BQ599" s="175">
        <f>VLOOKUP($C599,'1 预算编制表单'!$C:$BJ,36,FALSE)</f>
        <v>0</v>
      </c>
      <c r="BR599" s="175">
        <f t="shared" si="6762"/>
        <v>0</v>
      </c>
      <c r="BS599" s="175"/>
      <c r="BT599" s="175">
        <f>VLOOKUP($C599,'1 预算编制表单'!$C:$BJ,39,FALSE)</f>
        <v>0</v>
      </c>
      <c r="BU599" s="175">
        <f t="shared" si="6763"/>
        <v>0</v>
      </c>
      <c r="BV599" s="175"/>
      <c r="BW599" s="175">
        <f>VLOOKUP($C599,'1 预算编制表单'!$C:$BJ,42,FALSE)</f>
        <v>0</v>
      </c>
      <c r="BX599" s="175">
        <f t="shared" si="6764"/>
        <v>0</v>
      </c>
      <c r="BY599" s="175"/>
      <c r="BZ599" s="175">
        <f>VLOOKUP($C599,'1 预算编制表单'!$C:$BJ,45,FALSE)</f>
        <v>0</v>
      </c>
      <c r="CA599" s="175">
        <f t="shared" si="6765"/>
        <v>0</v>
      </c>
      <c r="CB599" s="175"/>
      <c r="CC599" s="175">
        <f>VLOOKUP($C599,'1 预算编制表单'!$C:$BJ,48,FALSE)</f>
        <v>0</v>
      </c>
      <c r="CD599" s="175">
        <f t="shared" si="6766"/>
        <v>0</v>
      </c>
      <c r="CE599" s="175"/>
      <c r="CF599" s="175">
        <f>VLOOKUP($C599,'1 预算编制表单'!$C:$BJ,51,FALSE)</f>
        <v>0</v>
      </c>
      <c r="CG599" s="175">
        <f t="shared" si="6767"/>
        <v>0</v>
      </c>
      <c r="CH599" s="175"/>
      <c r="CI599" s="175">
        <f>VLOOKUP($C599,'1 预算编制表单'!$C:$BJ,54,FALSE)</f>
        <v>0</v>
      </c>
      <c r="CJ599" s="175">
        <f t="shared" si="6768"/>
        <v>0</v>
      </c>
      <c r="CK599" s="175"/>
      <c r="CL599" s="175">
        <f>VLOOKUP($C599,'1 预算编制表单'!$C:$BJ,57,FALSE)</f>
        <v>0</v>
      </c>
      <c r="CM599" s="175">
        <f t="shared" si="6769"/>
        <v>0</v>
      </c>
      <c r="CN599" s="175"/>
      <c r="CO599" s="175">
        <f>VLOOKUP($C599,'1 预算编制表单'!$C:$BJ,60,FALSE)</f>
        <v>0</v>
      </c>
      <c r="CP599" s="175">
        <f t="shared" si="6770"/>
        <v>0</v>
      </c>
      <c r="CQ599" s="175"/>
    </row>
    <row r="600" s="89" customFormat="1" ht="24" customHeight="1" outlineLevel="1" spans="1:95">
      <c r="A600" s="172"/>
      <c r="B600" s="173" t="s">
        <v>779</v>
      </c>
      <c r="C600" s="174" t="s">
        <v>96</v>
      </c>
      <c r="D600" s="172" t="s">
        <v>97</v>
      </c>
      <c r="E600" s="173" t="s">
        <v>2295</v>
      </c>
      <c r="F600" s="173"/>
      <c r="G600" s="173" t="s">
        <v>1836</v>
      </c>
      <c r="H600" s="175">
        <f t="shared" si="6666"/>
        <v>0</v>
      </c>
      <c r="I600" s="175">
        <f t="shared" si="6667"/>
        <v>0</v>
      </c>
      <c r="J600" s="175">
        <f t="shared" si="6664"/>
        <v>0</v>
      </c>
      <c r="K600" s="175"/>
      <c r="L600" s="176"/>
      <c r="M600" s="176"/>
      <c r="N600" s="175"/>
      <c r="O600" s="176"/>
      <c r="P600" s="175"/>
      <c r="Q600" s="175"/>
      <c r="R600" s="175"/>
      <c r="S600" s="175"/>
      <c r="T600" s="175"/>
      <c r="U600" s="175"/>
      <c r="V600" s="175"/>
      <c r="W600" s="175"/>
      <c r="X600" s="175">
        <f>VLOOKUP($C600,'1 预算编制表单'!$C:$BJ,27,FALSE)</f>
        <v>0</v>
      </c>
      <c r="Y600" s="175">
        <f t="shared" si="6747"/>
        <v>0</v>
      </c>
      <c r="Z600" s="175">
        <f>报销单计算表!B12</f>
        <v>0</v>
      </c>
      <c r="AA600" s="175">
        <f>VLOOKUP($C600,'1 预算编制表单'!$C:$BJ,30,FALSE)</f>
        <v>0</v>
      </c>
      <c r="AB600" s="175">
        <f t="shared" si="6748"/>
        <v>0</v>
      </c>
      <c r="AC600" s="175">
        <f>报销单计算表!C12</f>
        <v>0</v>
      </c>
      <c r="AD600" s="175">
        <f>VLOOKUP($C600,'1 预算编制表单'!$C:$BJ,33,FALSE)</f>
        <v>0</v>
      </c>
      <c r="AE600" s="175">
        <f t="shared" si="6749"/>
        <v>0</v>
      </c>
      <c r="AF600" s="175">
        <f>报销单计算表!D12</f>
        <v>0</v>
      </c>
      <c r="AG600" s="175">
        <f>VLOOKUP($C600,'1 预算编制表单'!$C:$BJ,36,FALSE)</f>
        <v>0</v>
      </c>
      <c r="AH600" s="175">
        <f t="shared" si="6750"/>
        <v>0</v>
      </c>
      <c r="AI600" s="175">
        <f>报销单计算表!E12</f>
        <v>0</v>
      </c>
      <c r="AJ600" s="175">
        <f>VLOOKUP($C600,'1 预算编制表单'!$C:$BJ,39,FALSE)</f>
        <v>0</v>
      </c>
      <c r="AK600" s="175">
        <f t="shared" si="6751"/>
        <v>0</v>
      </c>
      <c r="AL600" s="175">
        <f>报销单计算表!F12</f>
        <v>0</v>
      </c>
      <c r="AM600" s="175">
        <f>VLOOKUP($C600,'1 预算编制表单'!$C:$BJ,42,FALSE)</f>
        <v>0</v>
      </c>
      <c r="AN600" s="175">
        <f t="shared" si="6752"/>
        <v>0</v>
      </c>
      <c r="AO600" s="175">
        <f>报销单计算表!G12</f>
        <v>0</v>
      </c>
      <c r="AP600" s="175">
        <f>VLOOKUP($C600,'1 预算编制表单'!$C:$BJ,45,FALSE)</f>
        <v>0</v>
      </c>
      <c r="AQ600" s="175">
        <f t="shared" si="6753"/>
        <v>0</v>
      </c>
      <c r="AR600" s="175">
        <f>报销单计算表!H12</f>
        <v>0</v>
      </c>
      <c r="AS600" s="175">
        <f>VLOOKUP($C600,'1 预算编制表单'!$C:$BJ,48,FALSE)</f>
        <v>0</v>
      </c>
      <c r="AT600" s="175">
        <f t="shared" si="6754"/>
        <v>0</v>
      </c>
      <c r="AU600" s="175">
        <f>报销单计算表!I12</f>
        <v>0</v>
      </c>
      <c r="AV600" s="175">
        <f>VLOOKUP($C600,'1 预算编制表单'!$C:$BJ,51,FALSE)</f>
        <v>0</v>
      </c>
      <c r="AW600" s="175">
        <f t="shared" si="6755"/>
        <v>0</v>
      </c>
      <c r="AX600" s="175">
        <f>报销单计算表!J12</f>
        <v>0</v>
      </c>
      <c r="AY600" s="175">
        <f>VLOOKUP($C600,'1 预算编制表单'!$C:$BJ,54,FALSE)</f>
        <v>0</v>
      </c>
      <c r="AZ600" s="175">
        <f t="shared" si="6756"/>
        <v>0</v>
      </c>
      <c r="BA600" s="175">
        <f>报销单计算表!K12</f>
        <v>0</v>
      </c>
      <c r="BB600" s="175">
        <f>VLOOKUP($C600,'1 预算编制表单'!$C:$BJ,57,FALSE)</f>
        <v>0</v>
      </c>
      <c r="BC600" s="175">
        <f t="shared" si="6757"/>
        <v>0</v>
      </c>
      <c r="BD600" s="175">
        <f>报销单计算表!L12</f>
        <v>0</v>
      </c>
      <c r="BE600" s="175">
        <f>VLOOKUP($C600,'1 预算编制表单'!$C:$BJ,60,FALSE)</f>
        <v>0</v>
      </c>
      <c r="BF600" s="175">
        <f t="shared" si="6758"/>
        <v>0</v>
      </c>
      <c r="BG600" s="175">
        <f>报销单计算表!M12</f>
        <v>0</v>
      </c>
      <c r="BH600" s="175">
        <f>VLOOKUP($C600,'1 预算编制表单'!$C:$BJ,27,FALSE)</f>
        <v>0</v>
      </c>
      <c r="BI600" s="175">
        <f t="shared" si="6759"/>
        <v>0</v>
      </c>
      <c r="BJ600" s="175"/>
      <c r="BK600" s="175">
        <f>VLOOKUP($C600,'1 预算编制表单'!$C:$BJ,30,FALSE)</f>
        <v>0</v>
      </c>
      <c r="BL600" s="175">
        <f t="shared" si="6760"/>
        <v>0</v>
      </c>
      <c r="BM600" s="175"/>
      <c r="BN600" s="175">
        <f>VLOOKUP($C600,'1 预算编制表单'!$C:$BJ,33,FALSE)</f>
        <v>0</v>
      </c>
      <c r="BO600" s="175">
        <f t="shared" si="6761"/>
        <v>0</v>
      </c>
      <c r="BP600" s="175"/>
      <c r="BQ600" s="175">
        <f>VLOOKUP($C600,'1 预算编制表单'!$C:$BJ,36,FALSE)</f>
        <v>0</v>
      </c>
      <c r="BR600" s="175">
        <f t="shared" si="6762"/>
        <v>0</v>
      </c>
      <c r="BS600" s="175"/>
      <c r="BT600" s="175">
        <f>VLOOKUP($C600,'1 预算编制表单'!$C:$BJ,39,FALSE)</f>
        <v>0</v>
      </c>
      <c r="BU600" s="175">
        <f t="shared" si="6763"/>
        <v>0</v>
      </c>
      <c r="BV600" s="175"/>
      <c r="BW600" s="175">
        <f>VLOOKUP($C600,'1 预算编制表单'!$C:$BJ,42,FALSE)</f>
        <v>0</v>
      </c>
      <c r="BX600" s="175">
        <f t="shared" si="6764"/>
        <v>0</v>
      </c>
      <c r="BY600" s="175"/>
      <c r="BZ600" s="175">
        <f>VLOOKUP($C600,'1 预算编制表单'!$C:$BJ,45,FALSE)</f>
        <v>0</v>
      </c>
      <c r="CA600" s="175">
        <f t="shared" si="6765"/>
        <v>0</v>
      </c>
      <c r="CB600" s="175"/>
      <c r="CC600" s="175">
        <f>VLOOKUP($C600,'1 预算编制表单'!$C:$BJ,48,FALSE)</f>
        <v>0</v>
      </c>
      <c r="CD600" s="175">
        <f t="shared" si="6766"/>
        <v>0</v>
      </c>
      <c r="CE600" s="175"/>
      <c r="CF600" s="175">
        <f>VLOOKUP($C600,'1 预算编制表单'!$C:$BJ,51,FALSE)</f>
        <v>0</v>
      </c>
      <c r="CG600" s="175">
        <f t="shared" si="6767"/>
        <v>0</v>
      </c>
      <c r="CH600" s="175"/>
      <c r="CI600" s="175">
        <f>VLOOKUP($C600,'1 预算编制表单'!$C:$BJ,54,FALSE)</f>
        <v>0</v>
      </c>
      <c r="CJ600" s="175">
        <f t="shared" si="6768"/>
        <v>0</v>
      </c>
      <c r="CK600" s="175"/>
      <c r="CL600" s="175">
        <f>VLOOKUP($C600,'1 预算编制表单'!$C:$BJ,57,FALSE)</f>
        <v>0</v>
      </c>
      <c r="CM600" s="175">
        <f t="shared" si="6769"/>
        <v>0</v>
      </c>
      <c r="CN600" s="175"/>
      <c r="CO600" s="175">
        <f>VLOOKUP($C600,'1 预算编制表单'!$C:$BJ,60,FALSE)</f>
        <v>0</v>
      </c>
      <c r="CP600" s="175">
        <f t="shared" si="6770"/>
        <v>0</v>
      </c>
      <c r="CQ600" s="175"/>
    </row>
    <row r="601" s="89" customFormat="1" ht="24" customHeight="1" outlineLevel="1" spans="1:95">
      <c r="A601" s="172"/>
      <c r="B601" s="173" t="s">
        <v>779</v>
      </c>
      <c r="C601" s="174" t="s">
        <v>92</v>
      </c>
      <c r="D601" s="172" t="s">
        <v>93</v>
      </c>
      <c r="E601" s="173" t="s">
        <v>2297</v>
      </c>
      <c r="F601" s="173" t="s">
        <v>1610</v>
      </c>
      <c r="G601" s="173" t="s">
        <v>1836</v>
      </c>
      <c r="H601" s="175">
        <f t="shared" si="6666"/>
        <v>0</v>
      </c>
      <c r="I601" s="175">
        <f t="shared" si="6667"/>
        <v>0</v>
      </c>
      <c r="J601" s="175">
        <f t="shared" si="6664"/>
        <v>0</v>
      </c>
      <c r="K601" s="175"/>
      <c r="L601" s="176"/>
      <c r="M601" s="176"/>
      <c r="N601" s="175"/>
      <c r="O601" s="176"/>
      <c r="P601" s="175"/>
      <c r="Q601" s="175"/>
      <c r="R601" s="175"/>
      <c r="S601" s="175"/>
      <c r="T601" s="175"/>
      <c r="U601" s="175"/>
      <c r="V601" s="175"/>
      <c r="W601" s="175"/>
      <c r="X601" s="175">
        <f>VLOOKUP($C601,'1 预算编制表单'!$C:$BJ,27,FALSE)</f>
        <v>0</v>
      </c>
      <c r="Y601" s="175">
        <f t="shared" si="6747"/>
        <v>0</v>
      </c>
      <c r="Z601" s="175">
        <f>报销单计算表!B13</f>
        <v>0</v>
      </c>
      <c r="AA601" s="175">
        <f>VLOOKUP($C601,'1 预算编制表单'!$C:$BJ,30,FALSE)</f>
        <v>0</v>
      </c>
      <c r="AB601" s="175">
        <f t="shared" si="6748"/>
        <v>0</v>
      </c>
      <c r="AC601" s="175">
        <f>报销单计算表!C13</f>
        <v>0</v>
      </c>
      <c r="AD601" s="175">
        <f>VLOOKUP($C601,'1 预算编制表单'!$C:$BJ,33,FALSE)</f>
        <v>0</v>
      </c>
      <c r="AE601" s="175">
        <f t="shared" si="6749"/>
        <v>0</v>
      </c>
      <c r="AF601" s="175">
        <f>报销单计算表!D13</f>
        <v>0</v>
      </c>
      <c r="AG601" s="175">
        <f>VLOOKUP($C601,'1 预算编制表单'!$C:$BJ,36,FALSE)</f>
        <v>0</v>
      </c>
      <c r="AH601" s="175">
        <f t="shared" si="6750"/>
        <v>0</v>
      </c>
      <c r="AI601" s="175">
        <f>报销单计算表!E13</f>
        <v>0</v>
      </c>
      <c r="AJ601" s="175">
        <f>VLOOKUP($C601,'1 预算编制表单'!$C:$BJ,39,FALSE)</f>
        <v>0</v>
      </c>
      <c r="AK601" s="175">
        <f t="shared" si="6751"/>
        <v>0</v>
      </c>
      <c r="AL601" s="175">
        <f>报销单计算表!F13</f>
        <v>0</v>
      </c>
      <c r="AM601" s="175">
        <f>VLOOKUP($C601,'1 预算编制表单'!$C:$BJ,42,FALSE)</f>
        <v>0</v>
      </c>
      <c r="AN601" s="175">
        <f t="shared" si="6752"/>
        <v>0</v>
      </c>
      <c r="AO601" s="175">
        <f>报销单计算表!G13</f>
        <v>0</v>
      </c>
      <c r="AP601" s="175">
        <f>VLOOKUP($C601,'1 预算编制表单'!$C:$BJ,45,FALSE)</f>
        <v>0</v>
      </c>
      <c r="AQ601" s="175">
        <f t="shared" si="6753"/>
        <v>0</v>
      </c>
      <c r="AR601" s="175">
        <f>报销单计算表!H13</f>
        <v>0</v>
      </c>
      <c r="AS601" s="175">
        <f>VLOOKUP($C601,'1 预算编制表单'!$C:$BJ,48,FALSE)</f>
        <v>0</v>
      </c>
      <c r="AT601" s="175">
        <f t="shared" si="6754"/>
        <v>0</v>
      </c>
      <c r="AU601" s="175">
        <f>报销单计算表!I13</f>
        <v>0</v>
      </c>
      <c r="AV601" s="175">
        <f>VLOOKUP($C601,'1 预算编制表单'!$C:$BJ,51,FALSE)</f>
        <v>0</v>
      </c>
      <c r="AW601" s="175">
        <f t="shared" si="6755"/>
        <v>0</v>
      </c>
      <c r="AX601" s="175">
        <f>报销单计算表!J13</f>
        <v>0</v>
      </c>
      <c r="AY601" s="175">
        <f>VLOOKUP($C601,'1 预算编制表单'!$C:$BJ,54,FALSE)</f>
        <v>0</v>
      </c>
      <c r="AZ601" s="175">
        <f t="shared" si="6756"/>
        <v>0</v>
      </c>
      <c r="BA601" s="175">
        <f>报销单计算表!K13</f>
        <v>0</v>
      </c>
      <c r="BB601" s="175">
        <f>VLOOKUP($C601,'1 预算编制表单'!$C:$BJ,57,FALSE)</f>
        <v>0</v>
      </c>
      <c r="BC601" s="175">
        <f t="shared" si="6757"/>
        <v>0</v>
      </c>
      <c r="BD601" s="175">
        <f>报销单计算表!L13</f>
        <v>0</v>
      </c>
      <c r="BE601" s="175">
        <f>VLOOKUP($C601,'1 预算编制表单'!$C:$BJ,60,FALSE)</f>
        <v>0</v>
      </c>
      <c r="BF601" s="175">
        <f t="shared" si="6758"/>
        <v>0</v>
      </c>
      <c r="BG601" s="175">
        <f>报销单计算表!M13</f>
        <v>0</v>
      </c>
      <c r="BH601" s="175">
        <f>VLOOKUP($C601,'1 预算编制表单'!$C:$BJ,27,FALSE)</f>
        <v>0</v>
      </c>
      <c r="BI601" s="175">
        <f t="shared" si="6759"/>
        <v>0</v>
      </c>
      <c r="BJ601" s="175"/>
      <c r="BK601" s="175">
        <f>VLOOKUP($C601,'1 预算编制表单'!$C:$BJ,30,FALSE)</f>
        <v>0</v>
      </c>
      <c r="BL601" s="175">
        <f t="shared" si="6760"/>
        <v>0</v>
      </c>
      <c r="BM601" s="175"/>
      <c r="BN601" s="175">
        <f>VLOOKUP($C601,'1 预算编制表单'!$C:$BJ,33,FALSE)</f>
        <v>0</v>
      </c>
      <c r="BO601" s="175">
        <f t="shared" si="6761"/>
        <v>0</v>
      </c>
      <c r="BP601" s="175"/>
      <c r="BQ601" s="175">
        <f>VLOOKUP($C601,'1 预算编制表单'!$C:$BJ,36,FALSE)</f>
        <v>0</v>
      </c>
      <c r="BR601" s="175">
        <f t="shared" si="6762"/>
        <v>0</v>
      </c>
      <c r="BS601" s="175"/>
      <c r="BT601" s="175">
        <f>VLOOKUP($C601,'1 预算编制表单'!$C:$BJ,39,FALSE)</f>
        <v>0</v>
      </c>
      <c r="BU601" s="175">
        <f t="shared" si="6763"/>
        <v>0</v>
      </c>
      <c r="BV601" s="175"/>
      <c r="BW601" s="175">
        <f>VLOOKUP($C601,'1 预算编制表单'!$C:$BJ,42,FALSE)</f>
        <v>0</v>
      </c>
      <c r="BX601" s="175">
        <f t="shared" si="6764"/>
        <v>0</v>
      </c>
      <c r="BY601" s="175"/>
      <c r="BZ601" s="175">
        <f>VLOOKUP($C601,'1 预算编制表单'!$C:$BJ,45,FALSE)</f>
        <v>0</v>
      </c>
      <c r="CA601" s="175">
        <f t="shared" si="6765"/>
        <v>0</v>
      </c>
      <c r="CB601" s="175"/>
      <c r="CC601" s="175">
        <f>VLOOKUP($C601,'1 预算编制表单'!$C:$BJ,48,FALSE)</f>
        <v>0</v>
      </c>
      <c r="CD601" s="175">
        <f t="shared" si="6766"/>
        <v>0</v>
      </c>
      <c r="CE601" s="175"/>
      <c r="CF601" s="175">
        <f>VLOOKUP($C601,'1 预算编制表单'!$C:$BJ,51,FALSE)</f>
        <v>0</v>
      </c>
      <c r="CG601" s="175">
        <f t="shared" si="6767"/>
        <v>0</v>
      </c>
      <c r="CH601" s="175"/>
      <c r="CI601" s="175">
        <f>VLOOKUP($C601,'1 预算编制表单'!$C:$BJ,54,FALSE)</f>
        <v>0</v>
      </c>
      <c r="CJ601" s="175">
        <f t="shared" si="6768"/>
        <v>0</v>
      </c>
      <c r="CK601" s="175"/>
      <c r="CL601" s="175">
        <f>VLOOKUP($C601,'1 预算编制表单'!$C:$BJ,57,FALSE)</f>
        <v>0</v>
      </c>
      <c r="CM601" s="175">
        <f t="shared" si="6769"/>
        <v>0</v>
      </c>
      <c r="CN601" s="175"/>
      <c r="CO601" s="175">
        <f>VLOOKUP($C601,'1 预算编制表单'!$C:$BJ,60,FALSE)</f>
        <v>0</v>
      </c>
      <c r="CP601" s="175">
        <f t="shared" si="6770"/>
        <v>0</v>
      </c>
      <c r="CQ601" s="175"/>
    </row>
    <row r="602" ht="24" customHeight="1" outlineLevel="1" spans="1:95">
      <c r="A602" s="29"/>
      <c r="B602" s="115" t="s">
        <v>779</v>
      </c>
      <c r="C602" s="116" t="s">
        <v>100</v>
      </c>
      <c r="D602" s="29" t="s">
        <v>101</v>
      </c>
      <c r="E602" s="115" t="s">
        <v>2300</v>
      </c>
      <c r="F602" s="115"/>
      <c r="G602" s="115" t="s">
        <v>1836</v>
      </c>
      <c r="H602" s="117">
        <f t="shared" si="6666"/>
        <v>0</v>
      </c>
      <c r="I602" s="117">
        <f t="shared" si="6667"/>
        <v>0</v>
      </c>
      <c r="J602" s="117">
        <f t="shared" si="6664"/>
        <v>0</v>
      </c>
      <c r="K602" s="117"/>
      <c r="L602" s="150"/>
      <c r="M602" s="150"/>
      <c r="N602" s="117"/>
      <c r="O602" s="150"/>
      <c r="P602" s="117"/>
      <c r="Q602" s="117"/>
      <c r="R602" s="117"/>
      <c r="S602" s="117"/>
      <c r="T602" s="117"/>
      <c r="U602" s="117"/>
      <c r="V602" s="117"/>
      <c r="W602" s="117"/>
      <c r="X602" s="117">
        <f>VLOOKUP($C602,'1 预算编制表单'!$C:$BJ,27,FALSE)</f>
        <v>0</v>
      </c>
      <c r="Y602" s="117">
        <f t="shared" si="6747"/>
        <v>0</v>
      </c>
      <c r="Z602" s="117"/>
      <c r="AA602" s="117">
        <f>VLOOKUP($C602,'1 预算编制表单'!$C:$BJ,30,FALSE)</f>
        <v>0</v>
      </c>
      <c r="AB602" s="117">
        <f t="shared" si="6748"/>
        <v>0</v>
      </c>
      <c r="AC602" s="117"/>
      <c r="AD602" s="117">
        <f>VLOOKUP($C602,'1 预算编制表单'!$C:$BJ,33,FALSE)</f>
        <v>0</v>
      </c>
      <c r="AE602" s="117">
        <f t="shared" si="6749"/>
        <v>0</v>
      </c>
      <c r="AF602" s="117"/>
      <c r="AG602" s="117">
        <f>VLOOKUP($C602,'1 预算编制表单'!$C:$BJ,36,FALSE)</f>
        <v>0</v>
      </c>
      <c r="AH602" s="117">
        <f t="shared" si="6750"/>
        <v>0</v>
      </c>
      <c r="AI602" s="117"/>
      <c r="AJ602" s="117">
        <f>VLOOKUP($C602,'1 预算编制表单'!$C:$BJ,39,FALSE)</f>
        <v>0</v>
      </c>
      <c r="AK602" s="117">
        <f t="shared" si="6751"/>
        <v>0</v>
      </c>
      <c r="AL602" s="117"/>
      <c r="AM602" s="117">
        <f>VLOOKUP($C602,'1 预算编制表单'!$C:$BJ,42,FALSE)</f>
        <v>0</v>
      </c>
      <c r="AN602" s="117">
        <f t="shared" si="6752"/>
        <v>0</v>
      </c>
      <c r="AO602" s="117"/>
      <c r="AP602" s="117">
        <f>VLOOKUP($C602,'1 预算编制表单'!$C:$BJ,45,FALSE)</f>
        <v>0</v>
      </c>
      <c r="AQ602" s="117">
        <f t="shared" si="6753"/>
        <v>0</v>
      </c>
      <c r="AR602" s="117"/>
      <c r="AS602" s="117">
        <f>VLOOKUP($C602,'1 预算编制表单'!$C:$BJ,48,FALSE)</f>
        <v>0</v>
      </c>
      <c r="AT602" s="117">
        <f t="shared" si="6754"/>
        <v>0</v>
      </c>
      <c r="AU602" s="117"/>
      <c r="AV602" s="117">
        <f>VLOOKUP($C602,'1 预算编制表单'!$C:$BJ,51,FALSE)</f>
        <v>0</v>
      </c>
      <c r="AW602" s="117">
        <f t="shared" si="6755"/>
        <v>0</v>
      </c>
      <c r="AX602" s="117"/>
      <c r="AY602" s="117">
        <f>VLOOKUP($C602,'1 预算编制表单'!$C:$BJ,54,FALSE)</f>
        <v>0</v>
      </c>
      <c r="AZ602" s="117">
        <f t="shared" si="6756"/>
        <v>0</v>
      </c>
      <c r="BA602" s="117"/>
      <c r="BB602" s="117">
        <f>VLOOKUP($C602,'1 预算编制表单'!$C:$BJ,57,FALSE)</f>
        <v>0</v>
      </c>
      <c r="BC602" s="117">
        <f t="shared" si="6757"/>
        <v>0</v>
      </c>
      <c r="BD602" s="117"/>
      <c r="BE602" s="117">
        <f>VLOOKUP($C602,'1 预算编制表单'!$C:$BJ,60,FALSE)</f>
        <v>0</v>
      </c>
      <c r="BF602" s="117">
        <f t="shared" si="6758"/>
        <v>0</v>
      </c>
      <c r="BG602" s="117"/>
      <c r="BH602" s="117">
        <f>VLOOKUP($C602,'1 预算编制表单'!$C:$BJ,27,FALSE)</f>
        <v>0</v>
      </c>
      <c r="BI602" s="117">
        <f t="shared" si="6759"/>
        <v>0</v>
      </c>
      <c r="BJ602" s="117"/>
      <c r="BK602" s="117">
        <f>VLOOKUP($C602,'1 预算编制表单'!$C:$BJ,30,FALSE)</f>
        <v>0</v>
      </c>
      <c r="BL602" s="117">
        <f t="shared" si="6760"/>
        <v>0</v>
      </c>
      <c r="BM602" s="117"/>
      <c r="BN602" s="117">
        <f>VLOOKUP($C602,'1 预算编制表单'!$C:$BJ,33,FALSE)</f>
        <v>0</v>
      </c>
      <c r="BO602" s="117">
        <f t="shared" si="6761"/>
        <v>0</v>
      </c>
      <c r="BP602" s="117"/>
      <c r="BQ602" s="117">
        <f>VLOOKUP($C602,'1 预算编制表单'!$C:$BJ,36,FALSE)</f>
        <v>0</v>
      </c>
      <c r="BR602" s="117">
        <f t="shared" si="6762"/>
        <v>0</v>
      </c>
      <c r="BS602" s="117"/>
      <c r="BT602" s="117">
        <f>VLOOKUP($C602,'1 预算编制表单'!$C:$BJ,39,FALSE)</f>
        <v>0</v>
      </c>
      <c r="BU602" s="117">
        <f t="shared" si="6763"/>
        <v>0</v>
      </c>
      <c r="BV602" s="117"/>
      <c r="BW602" s="117">
        <f>VLOOKUP($C602,'1 预算编制表单'!$C:$BJ,42,FALSE)</f>
        <v>0</v>
      </c>
      <c r="BX602" s="117">
        <f t="shared" si="6764"/>
        <v>0</v>
      </c>
      <c r="BY602" s="117"/>
      <c r="BZ602" s="117">
        <f>VLOOKUP($C602,'1 预算编制表单'!$C:$BJ,45,FALSE)</f>
        <v>0</v>
      </c>
      <c r="CA602" s="117">
        <f t="shared" si="6765"/>
        <v>0</v>
      </c>
      <c r="CB602" s="117"/>
      <c r="CC602" s="117">
        <f>VLOOKUP($C602,'1 预算编制表单'!$C:$BJ,48,FALSE)</f>
        <v>0</v>
      </c>
      <c r="CD602" s="117">
        <f t="shared" si="6766"/>
        <v>0</v>
      </c>
      <c r="CE602" s="117"/>
      <c r="CF602" s="117">
        <f>VLOOKUP($C602,'1 预算编制表单'!$C:$BJ,51,FALSE)</f>
        <v>0</v>
      </c>
      <c r="CG602" s="117">
        <f t="shared" si="6767"/>
        <v>0</v>
      </c>
      <c r="CH602" s="117"/>
      <c r="CI602" s="117">
        <f>VLOOKUP($C602,'1 预算编制表单'!$C:$BJ,54,FALSE)</f>
        <v>0</v>
      </c>
      <c r="CJ602" s="117">
        <f t="shared" si="6768"/>
        <v>0</v>
      </c>
      <c r="CK602" s="117"/>
      <c r="CL602" s="117">
        <f>VLOOKUP($C602,'1 预算编制表单'!$C:$BJ,57,FALSE)</f>
        <v>0</v>
      </c>
      <c r="CM602" s="117">
        <f t="shared" si="6769"/>
        <v>0</v>
      </c>
      <c r="CN602" s="117"/>
      <c r="CO602" s="117">
        <f>VLOOKUP($C602,'1 预算编制表单'!$C:$BJ,60,FALSE)</f>
        <v>0</v>
      </c>
      <c r="CP602" s="117">
        <f t="shared" si="6770"/>
        <v>0</v>
      </c>
      <c r="CQ602" s="117"/>
    </row>
    <row r="603" ht="24" customHeight="1" spans="1:95">
      <c r="A603" s="111"/>
      <c r="B603" s="112" t="s">
        <v>779</v>
      </c>
      <c r="C603" s="113">
        <v>1.5</v>
      </c>
      <c r="D603" s="111" t="s">
        <v>216</v>
      </c>
      <c r="E603" s="111"/>
      <c r="F603" s="111"/>
      <c r="G603" s="112"/>
      <c r="H603" s="170">
        <f t="shared" si="6666"/>
        <v>34575.9999999999</v>
      </c>
      <c r="I603" s="170">
        <f t="shared" si="6667"/>
        <v>16683.48</v>
      </c>
      <c r="J603" s="170">
        <f t="shared" si="6664"/>
        <v>17892.52</v>
      </c>
      <c r="K603" s="170"/>
      <c r="L603" s="171"/>
      <c r="M603" s="171"/>
      <c r="N603" s="170"/>
      <c r="O603" s="171"/>
      <c r="P603" s="170"/>
      <c r="Q603" s="170"/>
      <c r="R603" s="170"/>
      <c r="S603" s="170"/>
      <c r="T603" s="170"/>
      <c r="U603" s="170"/>
      <c r="V603" s="170"/>
      <c r="W603" s="170"/>
      <c r="X603" s="170">
        <f>VLOOKUP($C603,'1 预算编制表单'!$C:$BJ,27,FALSE)</f>
        <v>2881.33333333333</v>
      </c>
      <c r="Y603" s="170">
        <f t="shared" ref="Y603:BG603" si="6771">Y604+Y605+Y608+Y609+Y611+Y612+Y613+Y614+Y615</f>
        <v>1201.52333333334</v>
      </c>
      <c r="Z603" s="170">
        <f t="shared" si="6771"/>
        <v>1679.81</v>
      </c>
      <c r="AA603" s="170">
        <f>VLOOKUP($C603,'1 预算编制表单'!$C:$BJ,30,FALSE)</f>
        <v>2881.33333333333</v>
      </c>
      <c r="AB603" s="170">
        <f t="shared" si="6771"/>
        <v>-10000.6666666667</v>
      </c>
      <c r="AC603" s="170">
        <f t="shared" si="6771"/>
        <v>12882</v>
      </c>
      <c r="AD603" s="170">
        <f>VLOOKUP($C603,'1 预算编制表单'!$C:$BJ,33,FALSE)</f>
        <v>2881.33333333333</v>
      </c>
      <c r="AE603" s="170">
        <f t="shared" si="6771"/>
        <v>2881.33333333334</v>
      </c>
      <c r="AF603" s="170">
        <f t="shared" si="6771"/>
        <v>0</v>
      </c>
      <c r="AG603" s="170">
        <f>VLOOKUP($C603,'1 预算编制表单'!$C:$BJ,36,FALSE)</f>
        <v>2881.33333333333</v>
      </c>
      <c r="AH603" s="170">
        <f t="shared" si="6771"/>
        <v>924.733333333337</v>
      </c>
      <c r="AI603" s="170">
        <f t="shared" si="6771"/>
        <v>1956.6</v>
      </c>
      <c r="AJ603" s="170">
        <f>VLOOKUP($C603,'1 预算编制表单'!$C:$BJ,39,FALSE)</f>
        <v>2881.33333333333</v>
      </c>
      <c r="AK603" s="170">
        <f t="shared" si="6771"/>
        <v>2415.30333333334</v>
      </c>
      <c r="AL603" s="170">
        <f t="shared" si="6771"/>
        <v>466.03</v>
      </c>
      <c r="AM603" s="170">
        <f>VLOOKUP($C603,'1 预算编制表单'!$C:$BJ,42,FALSE)</f>
        <v>2881.33333333333</v>
      </c>
      <c r="AN603" s="170">
        <f t="shared" si="6771"/>
        <v>2304.25333333334</v>
      </c>
      <c r="AO603" s="170">
        <f t="shared" si="6771"/>
        <v>577.08</v>
      </c>
      <c r="AP603" s="170">
        <f>VLOOKUP($C603,'1 预算编制表单'!$C:$BJ,45,FALSE)</f>
        <v>2881.33333333333</v>
      </c>
      <c r="AQ603" s="170">
        <f t="shared" si="6771"/>
        <v>2550.33333333334</v>
      </c>
      <c r="AR603" s="170">
        <f t="shared" si="6771"/>
        <v>331</v>
      </c>
      <c r="AS603" s="170">
        <f>VLOOKUP($C603,'1 预算编制表单'!$C:$BJ,48,FALSE)</f>
        <v>2881.33333333333</v>
      </c>
      <c r="AT603" s="170">
        <f t="shared" si="6771"/>
        <v>2881.33333333334</v>
      </c>
      <c r="AU603" s="170">
        <f t="shared" si="6771"/>
        <v>0</v>
      </c>
      <c r="AV603" s="170">
        <f>VLOOKUP($C603,'1 预算编制表单'!$C:$BJ,51,FALSE)</f>
        <v>2881.33333333333</v>
      </c>
      <c r="AW603" s="170">
        <f t="shared" si="6771"/>
        <v>2881.33333333334</v>
      </c>
      <c r="AX603" s="170">
        <f t="shared" si="6771"/>
        <v>0</v>
      </c>
      <c r="AY603" s="170">
        <f>VLOOKUP($C603,'1 预算编制表单'!$C:$BJ,54,FALSE)</f>
        <v>2881.33333333333</v>
      </c>
      <c r="AZ603" s="170">
        <f t="shared" si="6771"/>
        <v>2881.33333333334</v>
      </c>
      <c r="BA603" s="170">
        <f t="shared" si="6771"/>
        <v>0</v>
      </c>
      <c r="BB603" s="170">
        <f>VLOOKUP($C603,'1 预算编制表单'!$C:$BJ,57,FALSE)</f>
        <v>2881.33333333333</v>
      </c>
      <c r="BC603" s="170">
        <f t="shared" si="6771"/>
        <v>2881.33333333334</v>
      </c>
      <c r="BD603" s="170">
        <f t="shared" si="6771"/>
        <v>0</v>
      </c>
      <c r="BE603" s="170">
        <f>VLOOKUP($C603,'1 预算编制表单'!$C:$BJ,60,FALSE)</f>
        <v>2881.33333333333</v>
      </c>
      <c r="BF603" s="170">
        <f t="shared" si="6771"/>
        <v>2881.33333333334</v>
      </c>
      <c r="BG603" s="170">
        <f t="shared" si="6771"/>
        <v>0</v>
      </c>
      <c r="BH603" s="170">
        <f>VLOOKUP($C603,'1 预算编制表单'!$C:$BJ,27,FALSE)</f>
        <v>2881.33333333333</v>
      </c>
      <c r="BI603" s="170">
        <f t="shared" ref="BI603:BM603" si="6772">BI604+BI605+BI608+BI609+BI611+BI612+BI613+BI614+BI615</f>
        <v>2881.33333333334</v>
      </c>
      <c r="BJ603" s="170">
        <f t="shared" si="6772"/>
        <v>0</v>
      </c>
      <c r="BK603" s="170">
        <f>VLOOKUP($C603,'1 预算编制表单'!$C:$BJ,30,FALSE)</f>
        <v>2881.33333333333</v>
      </c>
      <c r="BL603" s="170">
        <f t="shared" si="6772"/>
        <v>2881.33333333334</v>
      </c>
      <c r="BM603" s="170">
        <f t="shared" si="6772"/>
        <v>0</v>
      </c>
      <c r="BN603" s="170">
        <f>VLOOKUP($C603,'1 预算编制表单'!$C:$BJ,33,FALSE)</f>
        <v>2881.33333333333</v>
      </c>
      <c r="BO603" s="170">
        <f t="shared" ref="BO603:BS603" si="6773">BO604+BO605+BO608+BO609+BO611+BO612+BO613+BO614+BO615</f>
        <v>2881.33333333334</v>
      </c>
      <c r="BP603" s="170">
        <f t="shared" si="6773"/>
        <v>0</v>
      </c>
      <c r="BQ603" s="170">
        <f>VLOOKUP($C603,'1 预算编制表单'!$C:$BJ,36,FALSE)</f>
        <v>2881.33333333333</v>
      </c>
      <c r="BR603" s="170">
        <f t="shared" si="6773"/>
        <v>2881.33333333334</v>
      </c>
      <c r="BS603" s="170">
        <f t="shared" si="6773"/>
        <v>0</v>
      </c>
      <c r="BT603" s="170">
        <f>VLOOKUP($C603,'1 预算编制表单'!$C:$BJ,39,FALSE)</f>
        <v>2881.33333333333</v>
      </c>
      <c r="BU603" s="170">
        <f t="shared" ref="BU603:BY603" si="6774">BU604+BU605+BU608+BU609+BU611+BU612+BU613+BU614+BU615</f>
        <v>2881.33333333334</v>
      </c>
      <c r="BV603" s="170">
        <f t="shared" si="6774"/>
        <v>0</v>
      </c>
      <c r="BW603" s="170">
        <f>VLOOKUP($C603,'1 预算编制表单'!$C:$BJ,42,FALSE)</f>
        <v>2881.33333333333</v>
      </c>
      <c r="BX603" s="170">
        <f t="shared" si="6774"/>
        <v>2881.33333333334</v>
      </c>
      <c r="BY603" s="170">
        <f t="shared" si="6774"/>
        <v>0</v>
      </c>
      <c r="BZ603" s="170">
        <f>VLOOKUP($C603,'1 预算编制表单'!$C:$BJ,45,FALSE)</f>
        <v>2881.33333333333</v>
      </c>
      <c r="CA603" s="170">
        <f t="shared" ref="CA603:CE603" si="6775">CA604+CA605+CA608+CA609+CA611+CA612+CA613+CA614+CA615</f>
        <v>2881.33333333334</v>
      </c>
      <c r="CB603" s="170">
        <f t="shared" si="6775"/>
        <v>0</v>
      </c>
      <c r="CC603" s="170">
        <f>VLOOKUP($C603,'1 预算编制表单'!$C:$BJ,48,FALSE)</f>
        <v>2881.33333333333</v>
      </c>
      <c r="CD603" s="170">
        <f t="shared" si="6775"/>
        <v>2881.33333333334</v>
      </c>
      <c r="CE603" s="170">
        <f t="shared" si="6775"/>
        <v>0</v>
      </c>
      <c r="CF603" s="170">
        <f>VLOOKUP($C603,'1 预算编制表单'!$C:$BJ,51,FALSE)</f>
        <v>2881.33333333333</v>
      </c>
      <c r="CG603" s="170">
        <f t="shared" ref="CG603:CK603" si="6776">CG604+CG605+CG608+CG609+CG611+CG612+CG613+CG614+CG615</f>
        <v>2881.33333333334</v>
      </c>
      <c r="CH603" s="170">
        <f t="shared" si="6776"/>
        <v>0</v>
      </c>
      <c r="CI603" s="170">
        <f>VLOOKUP($C603,'1 预算编制表单'!$C:$BJ,54,FALSE)</f>
        <v>2881.33333333333</v>
      </c>
      <c r="CJ603" s="170">
        <f t="shared" si="6776"/>
        <v>2881.33333333334</v>
      </c>
      <c r="CK603" s="170">
        <f t="shared" si="6776"/>
        <v>0</v>
      </c>
      <c r="CL603" s="170">
        <f>VLOOKUP($C603,'1 预算编制表单'!$C:$BJ,57,FALSE)</f>
        <v>2881.33333333333</v>
      </c>
      <c r="CM603" s="170">
        <f t="shared" ref="CM603:CQ603" si="6777">CM604+CM605+CM608+CM609+CM611+CM612+CM613+CM614+CM615</f>
        <v>2881.33333333334</v>
      </c>
      <c r="CN603" s="170">
        <f t="shared" si="6777"/>
        <v>0</v>
      </c>
      <c r="CO603" s="170">
        <f>VLOOKUP($C603,'1 预算编制表单'!$C:$BJ,60,FALSE)</f>
        <v>2881.33333333333</v>
      </c>
      <c r="CP603" s="170">
        <f t="shared" si="6777"/>
        <v>2881.33333333334</v>
      </c>
      <c r="CQ603" s="170">
        <f t="shared" si="6777"/>
        <v>0</v>
      </c>
    </row>
    <row r="604" ht="24" customHeight="1" outlineLevel="1" spans="1:95">
      <c r="A604" s="29"/>
      <c r="B604" s="115" t="s">
        <v>779</v>
      </c>
      <c r="C604" s="116" t="s">
        <v>135</v>
      </c>
      <c r="D604" s="29" t="s">
        <v>136</v>
      </c>
      <c r="E604" s="115" t="s">
        <v>2301</v>
      </c>
      <c r="F604" s="115"/>
      <c r="G604" s="115" t="s">
        <v>928</v>
      </c>
      <c r="H604" s="117">
        <f t="shared" si="6666"/>
        <v>0</v>
      </c>
      <c r="I604" s="117">
        <f t="shared" si="6667"/>
        <v>0</v>
      </c>
      <c r="J604" s="117">
        <f t="shared" si="6664"/>
        <v>0</v>
      </c>
      <c r="K604" s="117"/>
      <c r="L604" s="150"/>
      <c r="M604" s="150"/>
      <c r="N604" s="117"/>
      <c r="O604" s="150"/>
      <c r="P604" s="117"/>
      <c r="Q604" s="117"/>
      <c r="R604" s="117"/>
      <c r="S604" s="117"/>
      <c r="T604" s="117"/>
      <c r="U604" s="117"/>
      <c r="V604" s="117"/>
      <c r="W604" s="117"/>
      <c r="X604" s="117">
        <f>VLOOKUP($C604,'1 预算编制表单'!$C:$BJ,27,FALSE)</f>
        <v>0</v>
      </c>
      <c r="Y604" s="117">
        <f>X604-Z604</f>
        <v>0</v>
      </c>
      <c r="Z604" s="117"/>
      <c r="AA604" s="117">
        <f>VLOOKUP($C604,'1 预算编制表单'!$C:$BJ,30,FALSE)</f>
        <v>0</v>
      </c>
      <c r="AB604" s="117">
        <f>AA604-AC604</f>
        <v>0</v>
      </c>
      <c r="AC604" s="117"/>
      <c r="AD604" s="117">
        <f>VLOOKUP($C604,'1 预算编制表单'!$C:$BJ,33,FALSE)</f>
        <v>0</v>
      </c>
      <c r="AE604" s="117">
        <f>AD604-AF604</f>
        <v>0</v>
      </c>
      <c r="AF604" s="117"/>
      <c r="AG604" s="117">
        <f>VLOOKUP($C604,'1 预算编制表单'!$C:$BJ,36,FALSE)</f>
        <v>0</v>
      </c>
      <c r="AH604" s="117">
        <f>AG604-AI604</f>
        <v>0</v>
      </c>
      <c r="AI604" s="117"/>
      <c r="AJ604" s="117">
        <f>VLOOKUP($C604,'1 预算编制表单'!$C:$BJ,39,FALSE)</f>
        <v>0</v>
      </c>
      <c r="AK604" s="117">
        <f>AJ604-AL604</f>
        <v>0</v>
      </c>
      <c r="AL604" s="117"/>
      <c r="AM604" s="117">
        <f>VLOOKUP($C604,'1 预算编制表单'!$C:$BJ,42,FALSE)</f>
        <v>0</v>
      </c>
      <c r="AN604" s="117">
        <f>AM604-AO604</f>
        <v>0</v>
      </c>
      <c r="AO604" s="117"/>
      <c r="AP604" s="117">
        <f>VLOOKUP($C604,'1 预算编制表单'!$C:$BJ,45,FALSE)</f>
        <v>0</v>
      </c>
      <c r="AQ604" s="117">
        <f>AP604-AR604</f>
        <v>0</v>
      </c>
      <c r="AR604" s="117"/>
      <c r="AS604" s="117">
        <f>VLOOKUP($C604,'1 预算编制表单'!$C:$BJ,48,FALSE)</f>
        <v>0</v>
      </c>
      <c r="AT604" s="117">
        <f>AS604-AU604</f>
        <v>0</v>
      </c>
      <c r="AU604" s="117"/>
      <c r="AV604" s="117">
        <f>VLOOKUP($C604,'1 预算编制表单'!$C:$BJ,51,FALSE)</f>
        <v>0</v>
      </c>
      <c r="AW604" s="117">
        <f>AV604-AX604</f>
        <v>0</v>
      </c>
      <c r="AX604" s="117"/>
      <c r="AY604" s="117">
        <f>VLOOKUP($C604,'1 预算编制表单'!$C:$BJ,54,FALSE)</f>
        <v>0</v>
      </c>
      <c r="AZ604" s="117">
        <f>AY604-BA604</f>
        <v>0</v>
      </c>
      <c r="BA604" s="117"/>
      <c r="BB604" s="117">
        <f>VLOOKUP($C604,'1 预算编制表单'!$C:$BJ,57,FALSE)</f>
        <v>0</v>
      </c>
      <c r="BC604" s="117">
        <f>BB604-BD604</f>
        <v>0</v>
      </c>
      <c r="BD604" s="117"/>
      <c r="BE604" s="117">
        <f>VLOOKUP($C604,'1 预算编制表单'!$C:$BJ,60,FALSE)</f>
        <v>0</v>
      </c>
      <c r="BF604" s="117">
        <f>BE604-BG604</f>
        <v>0</v>
      </c>
      <c r="BG604" s="117"/>
      <c r="BH604" s="117">
        <f>VLOOKUP($C604,'1 预算编制表单'!$C:$BJ,27,FALSE)</f>
        <v>0</v>
      </c>
      <c r="BI604" s="117">
        <f>BH604-BJ604</f>
        <v>0</v>
      </c>
      <c r="BJ604" s="117"/>
      <c r="BK604" s="117">
        <f>VLOOKUP($C604,'1 预算编制表单'!$C:$BJ,30,FALSE)</f>
        <v>0</v>
      </c>
      <c r="BL604" s="117">
        <f>BK604-BM604</f>
        <v>0</v>
      </c>
      <c r="BM604" s="117"/>
      <c r="BN604" s="117">
        <f>VLOOKUP($C604,'1 预算编制表单'!$C:$BJ,33,FALSE)</f>
        <v>0</v>
      </c>
      <c r="BO604" s="117">
        <f>BN604-BP604</f>
        <v>0</v>
      </c>
      <c r="BP604" s="117"/>
      <c r="BQ604" s="117">
        <f>VLOOKUP($C604,'1 预算编制表单'!$C:$BJ,36,FALSE)</f>
        <v>0</v>
      </c>
      <c r="BR604" s="117">
        <f>BQ604-BS604</f>
        <v>0</v>
      </c>
      <c r="BS604" s="117"/>
      <c r="BT604" s="117">
        <f>VLOOKUP($C604,'1 预算编制表单'!$C:$BJ,39,FALSE)</f>
        <v>0</v>
      </c>
      <c r="BU604" s="117">
        <f>BT604-BV604</f>
        <v>0</v>
      </c>
      <c r="BV604" s="117"/>
      <c r="BW604" s="117">
        <f>VLOOKUP($C604,'1 预算编制表单'!$C:$BJ,42,FALSE)</f>
        <v>0</v>
      </c>
      <c r="BX604" s="117">
        <f>BW604-BY604</f>
        <v>0</v>
      </c>
      <c r="BY604" s="117"/>
      <c r="BZ604" s="117">
        <f>VLOOKUP($C604,'1 预算编制表单'!$C:$BJ,45,FALSE)</f>
        <v>0</v>
      </c>
      <c r="CA604" s="117">
        <f>BZ604-CB604</f>
        <v>0</v>
      </c>
      <c r="CB604" s="117"/>
      <c r="CC604" s="117">
        <f>VLOOKUP($C604,'1 预算编制表单'!$C:$BJ,48,FALSE)</f>
        <v>0</v>
      </c>
      <c r="CD604" s="117">
        <f>CC604-CE604</f>
        <v>0</v>
      </c>
      <c r="CE604" s="117"/>
      <c r="CF604" s="117">
        <f>VLOOKUP($C604,'1 预算编制表单'!$C:$BJ,51,FALSE)</f>
        <v>0</v>
      </c>
      <c r="CG604" s="117">
        <f>CF604-CH604</f>
        <v>0</v>
      </c>
      <c r="CH604" s="117"/>
      <c r="CI604" s="117">
        <f>VLOOKUP($C604,'1 预算编制表单'!$C:$BJ,54,FALSE)</f>
        <v>0</v>
      </c>
      <c r="CJ604" s="117">
        <f>CI604-CK604</f>
        <v>0</v>
      </c>
      <c r="CK604" s="117"/>
      <c r="CL604" s="117">
        <f>VLOOKUP($C604,'1 预算编制表单'!$C:$BJ,57,FALSE)</f>
        <v>0</v>
      </c>
      <c r="CM604" s="117">
        <f>CL604-CN604</f>
        <v>0</v>
      </c>
      <c r="CN604" s="117"/>
      <c r="CO604" s="117">
        <f>VLOOKUP($C604,'1 预算编制表单'!$C:$BJ,60,FALSE)</f>
        <v>0</v>
      </c>
      <c r="CP604" s="117">
        <f>CO604-CQ604</f>
        <v>0</v>
      </c>
      <c r="CQ604" s="117"/>
    </row>
    <row r="605" ht="24" customHeight="1" outlineLevel="1" spans="1:95">
      <c r="A605" s="29"/>
      <c r="B605" s="115" t="s">
        <v>779</v>
      </c>
      <c r="C605" s="116" t="s">
        <v>137</v>
      </c>
      <c r="D605" s="29" t="s">
        <v>2842</v>
      </c>
      <c r="E605" s="115" t="s">
        <v>2302</v>
      </c>
      <c r="F605" s="115"/>
      <c r="G605" s="115" t="s">
        <v>1836</v>
      </c>
      <c r="H605" s="117">
        <f t="shared" si="6666"/>
        <v>20000</v>
      </c>
      <c r="I605" s="117">
        <f t="shared" si="6667"/>
        <v>14767.48</v>
      </c>
      <c r="J605" s="117">
        <f t="shared" si="6664"/>
        <v>5232.52</v>
      </c>
      <c r="K605" s="117"/>
      <c r="L605" s="150"/>
      <c r="M605" s="150"/>
      <c r="N605" s="117"/>
      <c r="O605" s="150"/>
      <c r="P605" s="117"/>
      <c r="Q605" s="117"/>
      <c r="R605" s="117"/>
      <c r="S605" s="117"/>
      <c r="T605" s="117"/>
      <c r="U605" s="117"/>
      <c r="V605" s="117"/>
      <c r="W605" s="117"/>
      <c r="X605" s="120">
        <f>SUM(X606:X607)</f>
        <v>1666.66666666667</v>
      </c>
      <c r="Y605" s="120">
        <f>X605-Z605</f>
        <v>-13.14333333333</v>
      </c>
      <c r="Z605" s="120">
        <f>SUM(Z606:Z607)</f>
        <v>1679.81</v>
      </c>
      <c r="AA605" s="120">
        <f>AA606</f>
        <v>1666.66666666667</v>
      </c>
      <c r="AB605" s="120">
        <f>AA605-AC605</f>
        <v>1444.66666666667</v>
      </c>
      <c r="AC605" s="120">
        <f>SUM(AC606:AC607)</f>
        <v>222</v>
      </c>
      <c r="AD605" s="120">
        <f>AD606</f>
        <v>1666.66666666667</v>
      </c>
      <c r="AE605" s="120">
        <f>AD605-AF605</f>
        <v>1666.66666666667</v>
      </c>
      <c r="AF605" s="120">
        <f>SUM(AF606:AF607)</f>
        <v>0</v>
      </c>
      <c r="AG605" s="120">
        <f>AG606</f>
        <v>1666.66666666667</v>
      </c>
      <c r="AH605" s="120">
        <f>AG605-AI605</f>
        <v>-289.93333333333</v>
      </c>
      <c r="AI605" s="120">
        <f>SUM(AI606:AI607)</f>
        <v>1956.6</v>
      </c>
      <c r="AJ605" s="120">
        <f>AJ606</f>
        <v>1666.66666666667</v>
      </c>
      <c r="AK605" s="120">
        <f>AJ605-AL605</f>
        <v>1200.63666666667</v>
      </c>
      <c r="AL605" s="120">
        <f>SUM(AL606:AL607)</f>
        <v>466.03</v>
      </c>
      <c r="AM605" s="120">
        <f>AM606</f>
        <v>1666.66666666667</v>
      </c>
      <c r="AN605" s="120">
        <f>AM605-AO605</f>
        <v>1089.58666666667</v>
      </c>
      <c r="AO605" s="120">
        <f>SUM(AO606:AO607)</f>
        <v>577.08</v>
      </c>
      <c r="AP605" s="120">
        <f>AP606</f>
        <v>1666.66666666667</v>
      </c>
      <c r="AQ605" s="120">
        <f>AP605-AR605</f>
        <v>1335.66666666667</v>
      </c>
      <c r="AR605" s="120">
        <f>SUM(AR606:AR607)</f>
        <v>331</v>
      </c>
      <c r="AS605" s="120">
        <f>AS606</f>
        <v>1666.66666666667</v>
      </c>
      <c r="AT605" s="120">
        <f>AS605-AU605</f>
        <v>1666.66666666667</v>
      </c>
      <c r="AU605" s="120">
        <f>SUM(AU606:AU607)</f>
        <v>0</v>
      </c>
      <c r="AV605" s="120">
        <f>AV606</f>
        <v>1666.66666666667</v>
      </c>
      <c r="AW605" s="120">
        <f>AV605-AX605</f>
        <v>1666.66666666667</v>
      </c>
      <c r="AX605" s="120">
        <f>SUM(AX606:AX607)</f>
        <v>0</v>
      </c>
      <c r="AY605" s="120">
        <f>AY606</f>
        <v>1666.66666666667</v>
      </c>
      <c r="AZ605" s="120">
        <f>AY605-BA605</f>
        <v>1666.66666666667</v>
      </c>
      <c r="BA605" s="120">
        <f>SUM(BA606:BA607)</f>
        <v>0</v>
      </c>
      <c r="BB605" s="120">
        <f>BB606</f>
        <v>1666.66666666667</v>
      </c>
      <c r="BC605" s="120">
        <f>BB605-BD605</f>
        <v>1666.66666666667</v>
      </c>
      <c r="BD605" s="120">
        <f>SUM(BD606:BD607)</f>
        <v>0</v>
      </c>
      <c r="BE605" s="120">
        <f>BE606</f>
        <v>1666.66666666667</v>
      </c>
      <c r="BF605" s="120">
        <f>BE605-BG605</f>
        <v>1666.66666666667</v>
      </c>
      <c r="BG605" s="120">
        <f>SUM(BG606:BG607)</f>
        <v>0</v>
      </c>
      <c r="BH605" s="117">
        <f>VLOOKUP($C605,'1 预算编制表单'!$C:$BJ,27,FALSE)</f>
        <v>1666.66666666667</v>
      </c>
      <c r="BI605" s="117">
        <f>BH605-BJ605</f>
        <v>1666.66666666667</v>
      </c>
      <c r="BJ605" s="117"/>
      <c r="BK605" s="117">
        <f>VLOOKUP($C605,'1 预算编制表单'!$C:$BJ,30,FALSE)</f>
        <v>1666.66666666667</v>
      </c>
      <c r="BL605" s="117">
        <f>BK605-BM605</f>
        <v>1666.66666666667</v>
      </c>
      <c r="BM605" s="117"/>
      <c r="BN605" s="117">
        <f>VLOOKUP($C605,'1 预算编制表单'!$C:$BJ,33,FALSE)</f>
        <v>1666.66666666667</v>
      </c>
      <c r="BO605" s="117">
        <f>BN605-BP605</f>
        <v>1666.66666666667</v>
      </c>
      <c r="BP605" s="117"/>
      <c r="BQ605" s="117">
        <f>VLOOKUP($C605,'1 预算编制表单'!$C:$BJ,36,FALSE)</f>
        <v>1666.66666666667</v>
      </c>
      <c r="BR605" s="117">
        <f>BQ605-BS605</f>
        <v>1666.66666666667</v>
      </c>
      <c r="BS605" s="117"/>
      <c r="BT605" s="117">
        <f>VLOOKUP($C605,'1 预算编制表单'!$C:$BJ,39,FALSE)</f>
        <v>1666.66666666667</v>
      </c>
      <c r="BU605" s="117">
        <f>BT605-BV605</f>
        <v>1666.66666666667</v>
      </c>
      <c r="BV605" s="117"/>
      <c r="BW605" s="117">
        <f>VLOOKUP($C605,'1 预算编制表单'!$C:$BJ,42,FALSE)</f>
        <v>1666.66666666667</v>
      </c>
      <c r="BX605" s="117">
        <f>BW605-BY605</f>
        <v>1666.66666666667</v>
      </c>
      <c r="BY605" s="117"/>
      <c r="BZ605" s="117">
        <f>VLOOKUP($C605,'1 预算编制表单'!$C:$BJ,45,FALSE)</f>
        <v>1666.66666666667</v>
      </c>
      <c r="CA605" s="117">
        <f>BZ605-CB605</f>
        <v>1666.66666666667</v>
      </c>
      <c r="CB605" s="117"/>
      <c r="CC605" s="117">
        <f>VLOOKUP($C605,'1 预算编制表单'!$C:$BJ,48,FALSE)</f>
        <v>1666.66666666667</v>
      </c>
      <c r="CD605" s="117">
        <f>CC605-CE605</f>
        <v>1666.66666666667</v>
      </c>
      <c r="CE605" s="117"/>
      <c r="CF605" s="117">
        <f>VLOOKUP($C605,'1 预算编制表单'!$C:$BJ,51,FALSE)</f>
        <v>1666.66666666667</v>
      </c>
      <c r="CG605" s="117">
        <f>CF605-CH605</f>
        <v>1666.66666666667</v>
      </c>
      <c r="CH605" s="117"/>
      <c r="CI605" s="117">
        <f>VLOOKUP($C605,'1 预算编制表单'!$C:$BJ,54,FALSE)</f>
        <v>1666.66666666667</v>
      </c>
      <c r="CJ605" s="117">
        <f>CI605-CK605</f>
        <v>1666.66666666667</v>
      </c>
      <c r="CK605" s="117"/>
      <c r="CL605" s="117">
        <f>VLOOKUP($C605,'1 预算编制表单'!$C:$BJ,57,FALSE)</f>
        <v>1666.66666666667</v>
      </c>
      <c r="CM605" s="117">
        <f>CL605-CN605</f>
        <v>1666.66666666667</v>
      </c>
      <c r="CN605" s="117"/>
      <c r="CO605" s="117">
        <f>VLOOKUP($C605,'1 预算编制表单'!$C:$BJ,60,FALSE)</f>
        <v>1666.66666666667</v>
      </c>
      <c r="CP605" s="117">
        <f>CO605-CQ605</f>
        <v>1666.66666666667</v>
      </c>
      <c r="CQ605" s="117"/>
    </row>
    <row r="606" s="88" customFormat="1" ht="24" customHeight="1" outlineLevel="2" spans="1:95">
      <c r="A606" s="134"/>
      <c r="B606" s="135"/>
      <c r="C606" s="136" t="s">
        <v>2843</v>
      </c>
      <c r="D606" s="134" t="s">
        <v>138</v>
      </c>
      <c r="E606" s="135"/>
      <c r="F606" s="135"/>
      <c r="G606" s="115"/>
      <c r="H606" s="137"/>
      <c r="I606" s="137"/>
      <c r="J606" s="137"/>
      <c r="K606" s="137"/>
      <c r="L606" s="158"/>
      <c r="M606" s="158"/>
      <c r="N606" s="137"/>
      <c r="O606" s="158"/>
      <c r="P606" s="137"/>
      <c r="Q606" s="137"/>
      <c r="R606" s="137"/>
      <c r="S606" s="137"/>
      <c r="T606" s="137"/>
      <c r="U606" s="137"/>
      <c r="V606" s="137"/>
      <c r="W606" s="137"/>
      <c r="X606" s="137">
        <f>VLOOKUP($C605,'1 预算编制表单'!$C:$BJ,27,FALSE)</f>
        <v>1666.66666666667</v>
      </c>
      <c r="Y606" s="137">
        <f>X606-Z606</f>
        <v>-13.14333333333</v>
      </c>
      <c r="Z606" s="137">
        <f>SUMIF(物资过程计算表!$B:$B,$C605,物资过程计算表!$D:$D)</f>
        <v>1679.81</v>
      </c>
      <c r="AA606" s="137">
        <f>VLOOKUP($C605,'1 预算编制表单'!$C:$BJ,30,FALSE)</f>
        <v>1666.66666666667</v>
      </c>
      <c r="AB606" s="137"/>
      <c r="AC606" s="137">
        <f>SUMIF(物资过程计算表!$B:$B,$C605,物资过程计算表!E:E)</f>
        <v>0</v>
      </c>
      <c r="AD606" s="137">
        <f>VLOOKUP($C605,'1 预算编制表单'!$C:$BJ,33,FALSE)</f>
        <v>1666.66666666667</v>
      </c>
      <c r="AE606" s="137"/>
      <c r="AF606" s="137">
        <f>SUMIF(物资过程计算表!$B:$B,$C605,物资过程计算表!F:F)</f>
        <v>0</v>
      </c>
      <c r="AG606" s="137">
        <f>VLOOKUP($C605,'1 预算编制表单'!$C:$BJ,36,FALSE)</f>
        <v>1666.66666666667</v>
      </c>
      <c r="AH606" s="137"/>
      <c r="AI606" s="137">
        <f>SUMIF(物资过程计算表!$B:$B,$C605,物资过程计算表!G:G)</f>
        <v>1771.6</v>
      </c>
      <c r="AJ606" s="137">
        <f>VLOOKUP($C605,'1 预算编制表单'!$C:$BJ,39,FALSE)</f>
        <v>1666.66666666667</v>
      </c>
      <c r="AK606" s="137"/>
      <c r="AL606" s="137">
        <f>SUMIF(物资过程计算表!$B:$B,$C605,物资过程计算表!H:H)</f>
        <v>466.03</v>
      </c>
      <c r="AM606" s="137">
        <f>VLOOKUP($C605,'1 预算编制表单'!$C:$BJ,42,FALSE)</f>
        <v>1666.66666666667</v>
      </c>
      <c r="AN606" s="137"/>
      <c r="AO606" s="137">
        <f>SUMIF(物资过程计算表!$B:$B,$C605,物资过程计算表!I:I)</f>
        <v>577.08</v>
      </c>
      <c r="AP606" s="137">
        <f>VLOOKUP($C605,'1 预算编制表单'!$C:$BJ,45,FALSE)</f>
        <v>1666.66666666667</v>
      </c>
      <c r="AQ606" s="137"/>
      <c r="AR606" s="137">
        <f>SUMIF(物资过程计算表!$B:$B,$C605,物资过程计算表!J:J)</f>
        <v>0</v>
      </c>
      <c r="AS606" s="137">
        <f>VLOOKUP($C605,'1 预算编制表单'!$C:$BJ,48,FALSE)</f>
        <v>1666.66666666667</v>
      </c>
      <c r="AT606" s="137"/>
      <c r="AU606" s="137">
        <f>SUMIF(物资过程计算表!$B:$B,$C605,物资过程计算表!K:K)</f>
        <v>0</v>
      </c>
      <c r="AV606" s="137">
        <f>VLOOKUP($C605,'1 预算编制表单'!$C:$BJ,51,FALSE)</f>
        <v>1666.66666666667</v>
      </c>
      <c r="AW606" s="137"/>
      <c r="AX606" s="137">
        <f>SUMIF(物资过程计算表!$B:$B,$C605,物资过程计算表!L:L)</f>
        <v>0</v>
      </c>
      <c r="AY606" s="137">
        <f>VLOOKUP($C605,'1 预算编制表单'!$C:$BJ,54,FALSE)</f>
        <v>1666.66666666667</v>
      </c>
      <c r="AZ606" s="137"/>
      <c r="BA606" s="137">
        <f>SUMIF(物资过程计算表!$B:$B,$C605,物资过程计算表!M:M)</f>
        <v>0</v>
      </c>
      <c r="BB606" s="137">
        <f>VLOOKUP($C605,'1 预算编制表单'!$C:$BJ,57,FALSE)</f>
        <v>1666.66666666667</v>
      </c>
      <c r="BC606" s="137"/>
      <c r="BD606" s="137">
        <f>SUMIF(物资过程计算表!$B:$B,$C605,物资过程计算表!N:N)</f>
        <v>0</v>
      </c>
      <c r="BE606" s="137">
        <f>VLOOKUP($C605,'1 预算编制表单'!$C:$BJ,60,FALSE)</f>
        <v>1666.66666666667</v>
      </c>
      <c r="BF606" s="137"/>
      <c r="BG606" s="137">
        <f>SUMIF(物资过程计算表!$B:$B,$C605,物资过程计算表!O:O)</f>
        <v>0</v>
      </c>
      <c r="BH606" s="137"/>
      <c r="BI606" s="137"/>
      <c r="BJ606" s="137"/>
      <c r="BK606" s="137"/>
      <c r="BL606" s="137"/>
      <c r="BM606" s="137"/>
      <c r="BN606" s="137"/>
      <c r="BO606" s="137"/>
      <c r="BP606" s="137"/>
      <c r="BQ606" s="137"/>
      <c r="BR606" s="137"/>
      <c r="BS606" s="137"/>
      <c r="BT606" s="137"/>
      <c r="BU606" s="137"/>
      <c r="BV606" s="137"/>
      <c r="BW606" s="137"/>
      <c r="BX606" s="137"/>
      <c r="BY606" s="137"/>
      <c r="BZ606" s="137"/>
      <c r="CA606" s="137"/>
      <c r="CB606" s="137"/>
      <c r="CC606" s="137"/>
      <c r="CD606" s="137"/>
      <c r="CE606" s="137"/>
      <c r="CF606" s="137"/>
      <c r="CG606" s="137"/>
      <c r="CH606" s="137"/>
      <c r="CI606" s="137"/>
      <c r="CJ606" s="137"/>
      <c r="CK606" s="137"/>
      <c r="CL606" s="137"/>
      <c r="CM606" s="137"/>
      <c r="CN606" s="137"/>
      <c r="CO606" s="137"/>
      <c r="CP606" s="137"/>
      <c r="CQ606" s="137"/>
    </row>
    <row r="607" s="88" customFormat="1" ht="24" customHeight="1" outlineLevel="2" spans="1:95">
      <c r="A607" s="134"/>
      <c r="B607" s="135"/>
      <c r="C607" s="136" t="s">
        <v>2844</v>
      </c>
      <c r="D607" s="134" t="s">
        <v>2845</v>
      </c>
      <c r="E607" s="135"/>
      <c r="F607" s="135"/>
      <c r="G607" s="115"/>
      <c r="H607" s="137"/>
      <c r="I607" s="137"/>
      <c r="J607" s="137"/>
      <c r="K607" s="137"/>
      <c r="L607" s="158"/>
      <c r="M607" s="158"/>
      <c r="N607" s="137"/>
      <c r="O607" s="158"/>
      <c r="P607" s="137"/>
      <c r="Q607" s="137"/>
      <c r="R607" s="137"/>
      <c r="S607" s="137"/>
      <c r="T607" s="137"/>
      <c r="U607" s="137"/>
      <c r="V607" s="137"/>
      <c r="W607" s="137"/>
      <c r="X607" s="137"/>
      <c r="Y607" s="137"/>
      <c r="Z607" s="137">
        <f>报销单计算表!B2</f>
        <v>0</v>
      </c>
      <c r="AA607" s="137"/>
      <c r="AB607" s="137"/>
      <c r="AC607" s="137">
        <f>报销单计算表!C2</f>
        <v>222</v>
      </c>
      <c r="AD607" s="137"/>
      <c r="AE607" s="137"/>
      <c r="AF607" s="137">
        <f>报销单计算表!D2</f>
        <v>0</v>
      </c>
      <c r="AG607" s="137"/>
      <c r="AH607" s="137"/>
      <c r="AI607" s="137">
        <f>报销单计算表!E2</f>
        <v>185</v>
      </c>
      <c r="AJ607" s="137"/>
      <c r="AK607" s="137"/>
      <c r="AL607" s="137">
        <f>报销单计算表!F2</f>
        <v>0</v>
      </c>
      <c r="AM607" s="137"/>
      <c r="AN607" s="137"/>
      <c r="AO607" s="137">
        <f>报销单计算表!G2</f>
        <v>0</v>
      </c>
      <c r="AP607" s="137"/>
      <c r="AQ607" s="137"/>
      <c r="AR607" s="137">
        <f>报销单计算表!H2</f>
        <v>331</v>
      </c>
      <c r="AS607" s="137"/>
      <c r="AT607" s="137"/>
      <c r="AU607" s="137">
        <f>报销单计算表!I2</f>
        <v>0</v>
      </c>
      <c r="AV607" s="137"/>
      <c r="AW607" s="137"/>
      <c r="AX607" s="137">
        <f>报销单计算表!J2</f>
        <v>0</v>
      </c>
      <c r="AY607" s="137"/>
      <c r="AZ607" s="137"/>
      <c r="BA607" s="137">
        <f>报销单计算表!K2</f>
        <v>0</v>
      </c>
      <c r="BB607" s="137"/>
      <c r="BC607" s="137"/>
      <c r="BD607" s="137">
        <f>报销单计算表!L2</f>
        <v>0</v>
      </c>
      <c r="BE607" s="137"/>
      <c r="BF607" s="137"/>
      <c r="BG607" s="137">
        <f>报销单计算表!M2</f>
        <v>0</v>
      </c>
      <c r="BH607" s="137"/>
      <c r="BI607" s="137"/>
      <c r="BJ607" s="137"/>
      <c r="BK607" s="137"/>
      <c r="BL607" s="137"/>
      <c r="BM607" s="137"/>
      <c r="BN607" s="137"/>
      <c r="BO607" s="137"/>
      <c r="BP607" s="137"/>
      <c r="BQ607" s="137"/>
      <c r="BR607" s="137"/>
      <c r="BS607" s="137"/>
      <c r="BT607" s="137"/>
      <c r="BU607" s="137"/>
      <c r="BV607" s="137"/>
      <c r="BW607" s="137"/>
      <c r="BX607" s="137"/>
      <c r="BY607" s="137"/>
      <c r="BZ607" s="137"/>
      <c r="CA607" s="137"/>
      <c r="CB607" s="137"/>
      <c r="CC607" s="137"/>
      <c r="CD607" s="137"/>
      <c r="CE607" s="137"/>
      <c r="CF607" s="137"/>
      <c r="CG607" s="137"/>
      <c r="CH607" s="137"/>
      <c r="CI607" s="137"/>
      <c r="CJ607" s="137"/>
      <c r="CK607" s="137"/>
      <c r="CL607" s="137"/>
      <c r="CM607" s="137"/>
      <c r="CN607" s="137"/>
      <c r="CO607" s="137"/>
      <c r="CP607" s="137"/>
      <c r="CQ607" s="137"/>
    </row>
    <row r="608" s="89" customFormat="1" ht="24" customHeight="1" outlineLevel="1" spans="1:95">
      <c r="A608" s="172"/>
      <c r="B608" s="173" t="s">
        <v>779</v>
      </c>
      <c r="C608" s="174" t="s">
        <v>141</v>
      </c>
      <c r="D608" s="172" t="s">
        <v>142</v>
      </c>
      <c r="E608" s="173" t="s">
        <v>2303</v>
      </c>
      <c r="F608" s="173"/>
      <c r="G608" s="173" t="s">
        <v>1836</v>
      </c>
      <c r="H608" s="175">
        <f t="shared" ref="H608:J609" si="6778">X608+AA608+AD608+AG608+AJ608+AM608+AP608+AS608+AV608+AY608+BB608+BE608</f>
        <v>8976</v>
      </c>
      <c r="I608" s="175">
        <f t="shared" si="6778"/>
        <v>8976</v>
      </c>
      <c r="J608" s="175">
        <f t="shared" si="6778"/>
        <v>0</v>
      </c>
      <c r="K608" s="175"/>
      <c r="L608" s="176"/>
      <c r="M608" s="176"/>
      <c r="N608" s="175"/>
      <c r="O608" s="176"/>
      <c r="P608" s="175"/>
      <c r="Q608" s="175"/>
      <c r="R608" s="175"/>
      <c r="S608" s="175"/>
      <c r="T608" s="175"/>
      <c r="U608" s="175"/>
      <c r="V608" s="175"/>
      <c r="W608" s="175"/>
      <c r="X608" s="175">
        <f>VLOOKUP($C608,'1 预算编制表单'!$C:$BJ,27,FALSE)</f>
        <v>748</v>
      </c>
      <c r="Y608" s="175">
        <f>X608-Z608</f>
        <v>748</v>
      </c>
      <c r="Z608" s="175">
        <f>报销单计算表!B5</f>
        <v>0</v>
      </c>
      <c r="AA608" s="175">
        <f>VLOOKUP($C608,'1 预算编制表单'!$C:$BJ,30,FALSE)</f>
        <v>748</v>
      </c>
      <c r="AB608" s="175">
        <f>AA608-AC608</f>
        <v>748</v>
      </c>
      <c r="AC608" s="175">
        <f>报销单计算表!C5</f>
        <v>0</v>
      </c>
      <c r="AD608" s="175">
        <f>VLOOKUP($C608,'1 预算编制表单'!$C:$BJ,33,FALSE)</f>
        <v>748</v>
      </c>
      <c r="AE608" s="175">
        <f>AD608-AF608</f>
        <v>748</v>
      </c>
      <c r="AF608" s="175">
        <f>报销单计算表!D5</f>
        <v>0</v>
      </c>
      <c r="AG608" s="175">
        <f>VLOOKUP($C608,'1 预算编制表单'!$C:$BJ,36,FALSE)</f>
        <v>748</v>
      </c>
      <c r="AH608" s="175">
        <f>AG608-AI608</f>
        <v>748</v>
      </c>
      <c r="AI608" s="175">
        <f>报销单计算表!E5</f>
        <v>0</v>
      </c>
      <c r="AJ608" s="175">
        <f>VLOOKUP($C608,'1 预算编制表单'!$C:$BJ,39,FALSE)</f>
        <v>748</v>
      </c>
      <c r="AK608" s="175">
        <f>AJ608-AL608</f>
        <v>748</v>
      </c>
      <c r="AL608" s="175">
        <f>报销单计算表!F5</f>
        <v>0</v>
      </c>
      <c r="AM608" s="175">
        <f>VLOOKUP($C608,'1 预算编制表单'!$C:$BJ,42,FALSE)</f>
        <v>748</v>
      </c>
      <c r="AN608" s="175">
        <f>AM608-AO608</f>
        <v>748</v>
      </c>
      <c r="AO608" s="175">
        <f>报销单计算表!G5</f>
        <v>0</v>
      </c>
      <c r="AP608" s="175">
        <f>VLOOKUP($C608,'1 预算编制表单'!$C:$BJ,45,FALSE)</f>
        <v>748</v>
      </c>
      <c r="AQ608" s="175">
        <f>AP608-AR608</f>
        <v>748</v>
      </c>
      <c r="AR608" s="175">
        <f>报销单计算表!H5</f>
        <v>0</v>
      </c>
      <c r="AS608" s="175">
        <f>VLOOKUP($C608,'1 预算编制表单'!$C:$BJ,48,FALSE)</f>
        <v>748</v>
      </c>
      <c r="AT608" s="175">
        <f>AS608-AU608</f>
        <v>748</v>
      </c>
      <c r="AU608" s="175">
        <f>报销单计算表!I5</f>
        <v>0</v>
      </c>
      <c r="AV608" s="175">
        <f>VLOOKUP($C608,'1 预算编制表单'!$C:$BJ,51,FALSE)</f>
        <v>748</v>
      </c>
      <c r="AW608" s="175">
        <f>AV608-AX608</f>
        <v>748</v>
      </c>
      <c r="AX608" s="175">
        <f>报销单计算表!J5</f>
        <v>0</v>
      </c>
      <c r="AY608" s="175">
        <f>VLOOKUP($C608,'1 预算编制表单'!$C:$BJ,54,FALSE)</f>
        <v>748</v>
      </c>
      <c r="AZ608" s="175">
        <f>AY608-BA608</f>
        <v>748</v>
      </c>
      <c r="BA608" s="175">
        <f>报销单计算表!K5</f>
        <v>0</v>
      </c>
      <c r="BB608" s="175">
        <f>VLOOKUP($C608,'1 预算编制表单'!$C:$BJ,57,FALSE)</f>
        <v>748</v>
      </c>
      <c r="BC608" s="175">
        <f>BB608-BD608</f>
        <v>748</v>
      </c>
      <c r="BD608" s="175">
        <f>报销单计算表!L5</f>
        <v>0</v>
      </c>
      <c r="BE608" s="175">
        <f>VLOOKUP($C608,'1 预算编制表单'!$C:$BJ,60,FALSE)</f>
        <v>748</v>
      </c>
      <c r="BF608" s="175">
        <f>BE608-BG608</f>
        <v>748</v>
      </c>
      <c r="BG608" s="175">
        <f>报销单计算表!M5</f>
        <v>0</v>
      </c>
      <c r="BH608" s="175">
        <f>VLOOKUP($C608,'1 预算编制表单'!$C:$BJ,27,FALSE)</f>
        <v>748</v>
      </c>
      <c r="BI608" s="175">
        <f>BH608-BJ608</f>
        <v>748</v>
      </c>
      <c r="BJ608" s="175"/>
      <c r="BK608" s="175">
        <f>VLOOKUP($C608,'1 预算编制表单'!$C:$BJ,30,FALSE)</f>
        <v>748</v>
      </c>
      <c r="BL608" s="175">
        <f>BK608-BM608</f>
        <v>748</v>
      </c>
      <c r="BM608" s="175"/>
      <c r="BN608" s="175">
        <f>VLOOKUP($C608,'1 预算编制表单'!$C:$BJ,33,FALSE)</f>
        <v>748</v>
      </c>
      <c r="BO608" s="175">
        <f>BN608-BP608</f>
        <v>748</v>
      </c>
      <c r="BP608" s="175"/>
      <c r="BQ608" s="175">
        <f>VLOOKUP($C608,'1 预算编制表单'!$C:$BJ,36,FALSE)</f>
        <v>748</v>
      </c>
      <c r="BR608" s="175">
        <f>BQ608-BS608</f>
        <v>748</v>
      </c>
      <c r="BS608" s="175"/>
      <c r="BT608" s="175">
        <f>VLOOKUP($C608,'1 预算编制表单'!$C:$BJ,39,FALSE)</f>
        <v>748</v>
      </c>
      <c r="BU608" s="175">
        <f>BT608-BV608</f>
        <v>748</v>
      </c>
      <c r="BV608" s="175"/>
      <c r="BW608" s="175">
        <f>VLOOKUP($C608,'1 预算编制表单'!$C:$BJ,42,FALSE)</f>
        <v>748</v>
      </c>
      <c r="BX608" s="175">
        <f>BW608-BY608</f>
        <v>748</v>
      </c>
      <c r="BY608" s="175"/>
      <c r="BZ608" s="175">
        <f>VLOOKUP($C608,'1 预算编制表单'!$C:$BJ,45,FALSE)</f>
        <v>748</v>
      </c>
      <c r="CA608" s="175">
        <f>BZ608-CB608</f>
        <v>748</v>
      </c>
      <c r="CB608" s="175"/>
      <c r="CC608" s="175">
        <f>VLOOKUP($C608,'1 预算编制表单'!$C:$BJ,48,FALSE)</f>
        <v>748</v>
      </c>
      <c r="CD608" s="175">
        <f>CC608-CE608</f>
        <v>748</v>
      </c>
      <c r="CE608" s="175"/>
      <c r="CF608" s="175">
        <f>VLOOKUP($C608,'1 预算编制表单'!$C:$BJ,51,FALSE)</f>
        <v>748</v>
      </c>
      <c r="CG608" s="175">
        <f>CF608-CH608</f>
        <v>748</v>
      </c>
      <c r="CH608" s="175"/>
      <c r="CI608" s="175">
        <f>VLOOKUP($C608,'1 预算编制表单'!$C:$BJ,54,FALSE)</f>
        <v>748</v>
      </c>
      <c r="CJ608" s="175">
        <f>CI608-CK608</f>
        <v>748</v>
      </c>
      <c r="CK608" s="175"/>
      <c r="CL608" s="175">
        <f>VLOOKUP($C608,'1 预算编制表单'!$C:$BJ,57,FALSE)</f>
        <v>748</v>
      </c>
      <c r="CM608" s="175">
        <f>CL608-CN608</f>
        <v>748</v>
      </c>
      <c r="CN608" s="175"/>
      <c r="CO608" s="175">
        <f>VLOOKUP($C608,'1 预算编制表单'!$C:$BJ,60,FALSE)</f>
        <v>748</v>
      </c>
      <c r="CP608" s="175">
        <f>CO608-CQ608</f>
        <v>748</v>
      </c>
      <c r="CQ608" s="175"/>
    </row>
    <row r="609" s="89" customFormat="1" ht="24" customHeight="1" outlineLevel="1" spans="1:95">
      <c r="A609" s="172"/>
      <c r="B609" s="173" t="s">
        <v>779</v>
      </c>
      <c r="C609" s="174" t="s">
        <v>102</v>
      </c>
      <c r="D609" s="172" t="s">
        <v>103</v>
      </c>
      <c r="E609" s="173" t="s">
        <v>2304</v>
      </c>
      <c r="F609" s="173"/>
      <c r="G609" s="173" t="s">
        <v>1836</v>
      </c>
      <c r="H609" s="175">
        <f t="shared" si="6778"/>
        <v>0</v>
      </c>
      <c r="I609" s="175">
        <f t="shared" si="6778"/>
        <v>0</v>
      </c>
      <c r="J609" s="175">
        <f t="shared" si="6778"/>
        <v>0</v>
      </c>
      <c r="K609" s="175"/>
      <c r="L609" s="176"/>
      <c r="M609" s="176"/>
      <c r="N609" s="175"/>
      <c r="O609" s="176"/>
      <c r="P609" s="175"/>
      <c r="Q609" s="175"/>
      <c r="R609" s="175"/>
      <c r="S609" s="175"/>
      <c r="T609" s="175"/>
      <c r="U609" s="175"/>
      <c r="V609" s="175"/>
      <c r="W609" s="175"/>
      <c r="X609" s="175">
        <f>VLOOKUP($C609,'1 预算编制表单'!$C:$BJ,27,FALSE)</f>
        <v>0</v>
      </c>
      <c r="Y609" s="175">
        <f>X609-Z609</f>
        <v>0</v>
      </c>
      <c r="Z609" s="175">
        <f>报销单计算表!B3+Z610</f>
        <v>0</v>
      </c>
      <c r="AA609" s="175">
        <f>VLOOKUP($C609,'1 预算编制表单'!$C:$BJ,30,FALSE)</f>
        <v>0</v>
      </c>
      <c r="AB609" s="175">
        <f>AA609-AC609</f>
        <v>0</v>
      </c>
      <c r="AC609" s="175">
        <f>报销单计算表!C3+AC610</f>
        <v>0</v>
      </c>
      <c r="AD609" s="175">
        <f>VLOOKUP($C609,'1 预算编制表单'!$C:$BJ,33,FALSE)</f>
        <v>0</v>
      </c>
      <c r="AE609" s="175">
        <f>AD609-AF609</f>
        <v>0</v>
      </c>
      <c r="AF609" s="175">
        <f>报销单计算表!D3+AF610</f>
        <v>0</v>
      </c>
      <c r="AG609" s="175">
        <f>VLOOKUP($C609,'1 预算编制表单'!$C:$BJ,36,FALSE)</f>
        <v>0</v>
      </c>
      <c r="AH609" s="175">
        <f>AG609-AI609</f>
        <v>0</v>
      </c>
      <c r="AI609" s="175">
        <f>报销单计算表!E3+AI610</f>
        <v>0</v>
      </c>
      <c r="AJ609" s="175">
        <f>VLOOKUP($C609,'1 预算编制表单'!$C:$BJ,39,FALSE)</f>
        <v>0</v>
      </c>
      <c r="AK609" s="175">
        <f>AJ609-AL609</f>
        <v>0</v>
      </c>
      <c r="AL609" s="175">
        <f>报销单计算表!F3+AL610</f>
        <v>0</v>
      </c>
      <c r="AM609" s="175">
        <f>VLOOKUP($C609,'1 预算编制表单'!$C:$BJ,42,FALSE)</f>
        <v>0</v>
      </c>
      <c r="AN609" s="175">
        <f>AM609-AO609</f>
        <v>0</v>
      </c>
      <c r="AO609" s="175">
        <f>报销单计算表!G3+AO610</f>
        <v>0</v>
      </c>
      <c r="AP609" s="175">
        <f>VLOOKUP($C609,'1 预算编制表单'!$C:$BJ,45,FALSE)</f>
        <v>0</v>
      </c>
      <c r="AQ609" s="175">
        <f>AP609-AR609</f>
        <v>0</v>
      </c>
      <c r="AR609" s="175">
        <f>报销单计算表!H3+AR610</f>
        <v>0</v>
      </c>
      <c r="AS609" s="175">
        <f>VLOOKUP($C609,'1 预算编制表单'!$C:$BJ,48,FALSE)</f>
        <v>0</v>
      </c>
      <c r="AT609" s="175">
        <f>AS609-AU609</f>
        <v>0</v>
      </c>
      <c r="AU609" s="175">
        <f>报销单计算表!I3+AU610</f>
        <v>0</v>
      </c>
      <c r="AV609" s="175">
        <f>VLOOKUP($C609,'1 预算编制表单'!$C:$BJ,51,FALSE)</f>
        <v>0</v>
      </c>
      <c r="AW609" s="175">
        <f>AV609-AX609</f>
        <v>0</v>
      </c>
      <c r="AX609" s="175">
        <f>报销单计算表!J3+AX610</f>
        <v>0</v>
      </c>
      <c r="AY609" s="175">
        <f>VLOOKUP($C609,'1 预算编制表单'!$C:$BJ,54,FALSE)</f>
        <v>0</v>
      </c>
      <c r="AZ609" s="175">
        <f>AY609-BA609</f>
        <v>0</v>
      </c>
      <c r="BA609" s="175">
        <f>报销单计算表!K3+BA610</f>
        <v>0</v>
      </c>
      <c r="BB609" s="175">
        <f>VLOOKUP($C609,'1 预算编制表单'!$C:$BJ,57,FALSE)</f>
        <v>0</v>
      </c>
      <c r="BC609" s="175">
        <f>BB609-BD609</f>
        <v>0</v>
      </c>
      <c r="BD609" s="175">
        <f>报销单计算表!L3+BD610</f>
        <v>0</v>
      </c>
      <c r="BE609" s="175">
        <f>VLOOKUP($C609,'1 预算编制表单'!$C:$BJ,60,FALSE)</f>
        <v>0</v>
      </c>
      <c r="BF609" s="175">
        <f>BE609-BG609</f>
        <v>0</v>
      </c>
      <c r="BG609" s="175">
        <f>报销单计算表!M3+BG610</f>
        <v>0</v>
      </c>
      <c r="BH609" s="175">
        <f>VLOOKUP($C609,'1 预算编制表单'!$C:$BJ,27,FALSE)</f>
        <v>0</v>
      </c>
      <c r="BI609" s="175">
        <f>BH609-BJ609</f>
        <v>0</v>
      </c>
      <c r="BJ609" s="175"/>
      <c r="BK609" s="175">
        <f>VLOOKUP($C609,'1 预算编制表单'!$C:$BJ,30,FALSE)</f>
        <v>0</v>
      </c>
      <c r="BL609" s="175">
        <f>BK609-BM609</f>
        <v>0</v>
      </c>
      <c r="BM609" s="175"/>
      <c r="BN609" s="175">
        <f>VLOOKUP($C609,'1 预算编制表单'!$C:$BJ,33,FALSE)</f>
        <v>0</v>
      </c>
      <c r="BO609" s="175">
        <f>BN609-BP609</f>
        <v>0</v>
      </c>
      <c r="BP609" s="175"/>
      <c r="BQ609" s="175">
        <f>VLOOKUP($C609,'1 预算编制表单'!$C:$BJ,36,FALSE)</f>
        <v>0</v>
      </c>
      <c r="BR609" s="175">
        <f>BQ609-BS609</f>
        <v>0</v>
      </c>
      <c r="BS609" s="175"/>
      <c r="BT609" s="175">
        <f>VLOOKUP($C609,'1 预算编制表单'!$C:$BJ,39,FALSE)</f>
        <v>0</v>
      </c>
      <c r="BU609" s="175">
        <f>BT609-BV609</f>
        <v>0</v>
      </c>
      <c r="BV609" s="175"/>
      <c r="BW609" s="175">
        <f>VLOOKUP($C609,'1 预算编制表单'!$C:$BJ,42,FALSE)</f>
        <v>0</v>
      </c>
      <c r="BX609" s="175">
        <f>BW609-BY609</f>
        <v>0</v>
      </c>
      <c r="BY609" s="175"/>
      <c r="BZ609" s="175">
        <f>VLOOKUP($C609,'1 预算编制表单'!$C:$BJ,45,FALSE)</f>
        <v>0</v>
      </c>
      <c r="CA609" s="175">
        <f>BZ609-CB609</f>
        <v>0</v>
      </c>
      <c r="CB609" s="175"/>
      <c r="CC609" s="175">
        <f>VLOOKUP($C609,'1 预算编制表单'!$C:$BJ,48,FALSE)</f>
        <v>0</v>
      </c>
      <c r="CD609" s="175">
        <f>CC609-CE609</f>
        <v>0</v>
      </c>
      <c r="CE609" s="175"/>
      <c r="CF609" s="175">
        <f>VLOOKUP($C609,'1 预算编制表单'!$C:$BJ,51,FALSE)</f>
        <v>0</v>
      </c>
      <c r="CG609" s="175">
        <f>CF609-CH609</f>
        <v>0</v>
      </c>
      <c r="CH609" s="175"/>
      <c r="CI609" s="175">
        <f>VLOOKUP($C609,'1 预算编制表单'!$C:$BJ,54,FALSE)</f>
        <v>0</v>
      </c>
      <c r="CJ609" s="175">
        <f>CI609-CK609</f>
        <v>0</v>
      </c>
      <c r="CK609" s="175"/>
      <c r="CL609" s="175">
        <f>VLOOKUP($C609,'1 预算编制表单'!$C:$BJ,57,FALSE)</f>
        <v>0</v>
      </c>
      <c r="CM609" s="175">
        <f>CL609-CN609</f>
        <v>0</v>
      </c>
      <c r="CN609" s="175"/>
      <c r="CO609" s="175">
        <f>VLOOKUP($C609,'1 预算编制表单'!$C:$BJ,60,FALSE)</f>
        <v>0</v>
      </c>
      <c r="CP609" s="175">
        <f>CO609-CQ609</f>
        <v>0</v>
      </c>
      <c r="CQ609" s="175"/>
    </row>
    <row r="610" s="53" customFormat="1" ht="24" customHeight="1" outlineLevel="2" spans="1:95">
      <c r="A610" s="134"/>
      <c r="B610" s="135"/>
      <c r="C610" s="136" t="s">
        <v>2846</v>
      </c>
      <c r="D610" s="134" t="s">
        <v>2847</v>
      </c>
      <c r="E610" s="135"/>
      <c r="F610" s="135"/>
      <c r="G610" s="173"/>
      <c r="H610" s="137"/>
      <c r="I610" s="137"/>
      <c r="J610" s="137"/>
      <c r="K610" s="137"/>
      <c r="L610" s="158"/>
      <c r="M610" s="158"/>
      <c r="N610" s="137"/>
      <c r="O610" s="158"/>
      <c r="P610" s="137"/>
      <c r="Q610" s="137"/>
      <c r="R610" s="137"/>
      <c r="S610" s="137"/>
      <c r="T610" s="137"/>
      <c r="U610" s="137"/>
      <c r="V610" s="137"/>
      <c r="W610" s="137"/>
      <c r="X610" s="137"/>
      <c r="Y610" s="137"/>
      <c r="Z610" s="137">
        <f>报销单计算表!B6</f>
        <v>0</v>
      </c>
      <c r="AA610" s="137"/>
      <c r="AB610" s="137"/>
      <c r="AC610" s="137">
        <f>报销单计算表!C6</f>
        <v>0</v>
      </c>
      <c r="AD610" s="137"/>
      <c r="AE610" s="137"/>
      <c r="AF610" s="137">
        <f>报销单计算表!D6</f>
        <v>0</v>
      </c>
      <c r="AG610" s="137"/>
      <c r="AH610" s="137"/>
      <c r="AI610" s="137">
        <f>报销单计算表!E6</f>
        <v>0</v>
      </c>
      <c r="AJ610" s="137"/>
      <c r="AK610" s="137"/>
      <c r="AL610" s="137">
        <f>报销单计算表!F6</f>
        <v>0</v>
      </c>
      <c r="AM610" s="137"/>
      <c r="AN610" s="137"/>
      <c r="AO610" s="137">
        <f>报销单计算表!G6</f>
        <v>0</v>
      </c>
      <c r="AP610" s="137"/>
      <c r="AQ610" s="137"/>
      <c r="AR610" s="137">
        <f>报销单计算表!H6</f>
        <v>0</v>
      </c>
      <c r="AS610" s="137"/>
      <c r="AT610" s="137"/>
      <c r="AU610" s="137">
        <f>报销单计算表!I6</f>
        <v>0</v>
      </c>
      <c r="AV610" s="137"/>
      <c r="AW610" s="137"/>
      <c r="AX610" s="137">
        <f>报销单计算表!J6</f>
        <v>0</v>
      </c>
      <c r="AY610" s="137"/>
      <c r="AZ610" s="137"/>
      <c r="BA610" s="137">
        <f>报销单计算表!K6</f>
        <v>0</v>
      </c>
      <c r="BB610" s="137"/>
      <c r="BC610" s="137"/>
      <c r="BD610" s="137">
        <f>报销单计算表!L6</f>
        <v>0</v>
      </c>
      <c r="BE610" s="137"/>
      <c r="BF610" s="137"/>
      <c r="BG610" s="137">
        <f>报销单计算表!M6</f>
        <v>0</v>
      </c>
      <c r="BH610" s="137"/>
      <c r="BI610" s="137"/>
      <c r="BJ610" s="137"/>
      <c r="BK610" s="137"/>
      <c r="BL610" s="137"/>
      <c r="BM610" s="137"/>
      <c r="BN610" s="137"/>
      <c r="BO610" s="137"/>
      <c r="BP610" s="137"/>
      <c r="BQ610" s="137"/>
      <c r="BR610" s="137"/>
      <c r="BS610" s="137"/>
      <c r="BT610" s="137"/>
      <c r="BU610" s="137"/>
      <c r="BV610" s="137"/>
      <c r="BW610" s="137"/>
      <c r="BX610" s="137"/>
      <c r="BY610" s="137"/>
      <c r="BZ610" s="137"/>
      <c r="CA610" s="137"/>
      <c r="CB610" s="137"/>
      <c r="CC610" s="137"/>
      <c r="CD610" s="137"/>
      <c r="CE610" s="137"/>
      <c r="CF610" s="137"/>
      <c r="CG610" s="137"/>
      <c r="CH610" s="137"/>
      <c r="CI610" s="137"/>
      <c r="CJ610" s="137"/>
      <c r="CK610" s="137"/>
      <c r="CL610" s="137"/>
      <c r="CM610" s="137"/>
      <c r="CN610" s="137"/>
      <c r="CO610" s="137"/>
      <c r="CP610" s="137"/>
      <c r="CQ610" s="137"/>
    </row>
    <row r="611" ht="24" customHeight="1" outlineLevel="1" spans="1:95">
      <c r="A611" s="29"/>
      <c r="B611" s="115" t="s">
        <v>779</v>
      </c>
      <c r="C611" s="116" t="s">
        <v>143</v>
      </c>
      <c r="D611" s="29" t="s">
        <v>144</v>
      </c>
      <c r="E611" s="115"/>
      <c r="F611" s="115"/>
      <c r="G611" s="115" t="s">
        <v>1836</v>
      </c>
      <c r="H611" s="117">
        <f t="shared" ref="H611:H621" si="6779">X611+AA611+AD611+AG611+AJ611+AM611+AP611+AS611+AV611+AY611+BB611+BE611</f>
        <v>0</v>
      </c>
      <c r="I611" s="117">
        <f t="shared" ref="I611:I621" si="6780">Y611+AB611+AE611+AH611+AK611+AN611+AQ611+AT611+AW611+AZ611+BC611+BF611</f>
        <v>0</v>
      </c>
      <c r="J611" s="117">
        <f t="shared" ref="J611:J621" si="6781">Z611+AC611+AF611+AI611+AL611+AO611+AR611+AU611+AX611+BA611+BD611+BG611</f>
        <v>0</v>
      </c>
      <c r="K611" s="117"/>
      <c r="L611" s="150"/>
      <c r="M611" s="150"/>
      <c r="N611" s="117"/>
      <c r="O611" s="150"/>
      <c r="P611" s="117"/>
      <c r="Q611" s="117"/>
      <c r="R611" s="117"/>
      <c r="S611" s="117"/>
      <c r="T611" s="117"/>
      <c r="U611" s="117"/>
      <c r="V611" s="117"/>
      <c r="W611" s="117"/>
      <c r="X611" s="117">
        <f>VLOOKUP($C611,'1 预算编制表单'!$C:$BJ,27,FALSE)</f>
        <v>0</v>
      </c>
      <c r="Y611" s="117">
        <f>X611-Z611</f>
        <v>0</v>
      </c>
      <c r="Z611" s="117"/>
      <c r="AA611" s="117">
        <f>VLOOKUP($C611,'1 预算编制表单'!$C:$BJ,30,FALSE)</f>
        <v>0</v>
      </c>
      <c r="AB611" s="117">
        <f>AA611-AC611</f>
        <v>0</v>
      </c>
      <c r="AC611" s="117"/>
      <c r="AD611" s="117">
        <f>VLOOKUP($C611,'1 预算编制表单'!$C:$BJ,33,FALSE)</f>
        <v>0</v>
      </c>
      <c r="AE611" s="117">
        <f>AD611-AF611</f>
        <v>0</v>
      </c>
      <c r="AF611" s="117"/>
      <c r="AG611" s="117">
        <f>VLOOKUP($C611,'1 预算编制表单'!$C:$BJ,36,FALSE)</f>
        <v>0</v>
      </c>
      <c r="AH611" s="117">
        <f>AG611-AI611</f>
        <v>0</v>
      </c>
      <c r="AI611" s="117"/>
      <c r="AJ611" s="117">
        <f>VLOOKUP($C611,'1 预算编制表单'!$C:$BJ,39,FALSE)</f>
        <v>0</v>
      </c>
      <c r="AK611" s="117">
        <f>AJ611-AL611</f>
        <v>0</v>
      </c>
      <c r="AL611" s="117"/>
      <c r="AM611" s="117">
        <f>VLOOKUP($C611,'1 预算编制表单'!$C:$BJ,42,FALSE)</f>
        <v>0</v>
      </c>
      <c r="AN611" s="117">
        <f>AM611-AO611</f>
        <v>0</v>
      </c>
      <c r="AO611" s="117"/>
      <c r="AP611" s="117">
        <f>VLOOKUP($C611,'1 预算编制表单'!$C:$BJ,45,FALSE)</f>
        <v>0</v>
      </c>
      <c r="AQ611" s="117">
        <f>AP611-AR611</f>
        <v>0</v>
      </c>
      <c r="AR611" s="117"/>
      <c r="AS611" s="117">
        <f>VLOOKUP($C611,'1 预算编制表单'!$C:$BJ,48,FALSE)</f>
        <v>0</v>
      </c>
      <c r="AT611" s="117">
        <f>AS611-AU611</f>
        <v>0</v>
      </c>
      <c r="AU611" s="117"/>
      <c r="AV611" s="117">
        <f>VLOOKUP($C611,'1 预算编制表单'!$C:$BJ,51,FALSE)</f>
        <v>0</v>
      </c>
      <c r="AW611" s="117">
        <f>AV611-AX611</f>
        <v>0</v>
      </c>
      <c r="AX611" s="117"/>
      <c r="AY611" s="117">
        <f>VLOOKUP($C611,'1 预算编制表单'!$C:$BJ,54,FALSE)</f>
        <v>0</v>
      </c>
      <c r="AZ611" s="117">
        <f>AY611-BA611</f>
        <v>0</v>
      </c>
      <c r="BA611" s="117"/>
      <c r="BB611" s="117">
        <f>VLOOKUP($C611,'1 预算编制表单'!$C:$BJ,57,FALSE)</f>
        <v>0</v>
      </c>
      <c r="BC611" s="117">
        <f>BB611-BD611</f>
        <v>0</v>
      </c>
      <c r="BD611" s="117"/>
      <c r="BE611" s="117">
        <f>VLOOKUP($C611,'1 预算编制表单'!$C:$BJ,60,FALSE)</f>
        <v>0</v>
      </c>
      <c r="BF611" s="117">
        <f>BE611-BG611</f>
        <v>0</v>
      </c>
      <c r="BG611" s="117"/>
      <c r="BH611" s="117">
        <f>VLOOKUP($C611,'1 预算编制表单'!$C:$BJ,27,FALSE)</f>
        <v>0</v>
      </c>
      <c r="BI611" s="117">
        <f>BH611-BJ611</f>
        <v>0</v>
      </c>
      <c r="BJ611" s="117"/>
      <c r="BK611" s="117">
        <f>VLOOKUP($C611,'1 预算编制表单'!$C:$BJ,30,FALSE)</f>
        <v>0</v>
      </c>
      <c r="BL611" s="117">
        <f>BK611-BM611</f>
        <v>0</v>
      </c>
      <c r="BM611" s="117"/>
      <c r="BN611" s="117">
        <f>VLOOKUP($C611,'1 预算编制表单'!$C:$BJ,33,FALSE)</f>
        <v>0</v>
      </c>
      <c r="BO611" s="117">
        <f>BN611-BP611</f>
        <v>0</v>
      </c>
      <c r="BP611" s="117"/>
      <c r="BQ611" s="117">
        <f>VLOOKUP($C611,'1 预算编制表单'!$C:$BJ,36,FALSE)</f>
        <v>0</v>
      </c>
      <c r="BR611" s="117">
        <f>BQ611-BS611</f>
        <v>0</v>
      </c>
      <c r="BS611" s="117"/>
      <c r="BT611" s="117">
        <f>VLOOKUP($C611,'1 预算编制表单'!$C:$BJ,39,FALSE)</f>
        <v>0</v>
      </c>
      <c r="BU611" s="117">
        <f>BT611-BV611</f>
        <v>0</v>
      </c>
      <c r="BV611" s="117"/>
      <c r="BW611" s="117">
        <f>VLOOKUP($C611,'1 预算编制表单'!$C:$BJ,42,FALSE)</f>
        <v>0</v>
      </c>
      <c r="BX611" s="117">
        <f>BW611-BY611</f>
        <v>0</v>
      </c>
      <c r="BY611" s="117"/>
      <c r="BZ611" s="117">
        <f>VLOOKUP($C611,'1 预算编制表单'!$C:$BJ,45,FALSE)</f>
        <v>0</v>
      </c>
      <c r="CA611" s="117">
        <f>BZ611-CB611</f>
        <v>0</v>
      </c>
      <c r="CB611" s="117"/>
      <c r="CC611" s="117">
        <f>VLOOKUP($C611,'1 预算编制表单'!$C:$BJ,48,FALSE)</f>
        <v>0</v>
      </c>
      <c r="CD611" s="117">
        <f>CC611-CE611</f>
        <v>0</v>
      </c>
      <c r="CE611" s="117"/>
      <c r="CF611" s="117">
        <f>VLOOKUP($C611,'1 预算编制表单'!$C:$BJ,51,FALSE)</f>
        <v>0</v>
      </c>
      <c r="CG611" s="117">
        <f>CF611-CH611</f>
        <v>0</v>
      </c>
      <c r="CH611" s="117"/>
      <c r="CI611" s="117">
        <f>VLOOKUP($C611,'1 预算编制表单'!$C:$BJ,54,FALSE)</f>
        <v>0</v>
      </c>
      <c r="CJ611" s="117">
        <f>CI611-CK611</f>
        <v>0</v>
      </c>
      <c r="CK611" s="117"/>
      <c r="CL611" s="117">
        <f>VLOOKUP($C611,'1 预算编制表单'!$C:$BJ,57,FALSE)</f>
        <v>0</v>
      </c>
      <c r="CM611" s="117">
        <f>CL611-CN611</f>
        <v>0</v>
      </c>
      <c r="CN611" s="117"/>
      <c r="CO611" s="117">
        <f>VLOOKUP($C611,'1 预算编制表单'!$C:$BJ,60,FALSE)</f>
        <v>0</v>
      </c>
      <c r="CP611" s="117">
        <f>CO611-CQ611</f>
        <v>0</v>
      </c>
      <c r="CQ611" s="117"/>
    </row>
    <row r="612" s="89" customFormat="1" ht="24" customHeight="1" outlineLevel="1" spans="1:95">
      <c r="A612" s="172"/>
      <c r="B612" s="173" t="s">
        <v>779</v>
      </c>
      <c r="C612" s="174" t="s">
        <v>147</v>
      </c>
      <c r="D612" s="172" t="s">
        <v>148</v>
      </c>
      <c r="E612" s="173" t="s">
        <v>2305</v>
      </c>
      <c r="F612" s="173"/>
      <c r="G612" s="173" t="s">
        <v>1836</v>
      </c>
      <c r="H612" s="175">
        <f t="shared" si="6779"/>
        <v>3600</v>
      </c>
      <c r="I612" s="175">
        <f t="shared" si="6780"/>
        <v>2940</v>
      </c>
      <c r="J612" s="175">
        <f t="shared" si="6781"/>
        <v>660</v>
      </c>
      <c r="K612" s="175"/>
      <c r="L612" s="176"/>
      <c r="M612" s="176"/>
      <c r="N612" s="175"/>
      <c r="O612" s="176"/>
      <c r="P612" s="175"/>
      <c r="Q612" s="175"/>
      <c r="R612" s="175"/>
      <c r="S612" s="175"/>
      <c r="T612" s="175"/>
      <c r="U612" s="175"/>
      <c r="V612" s="175"/>
      <c r="W612" s="175"/>
      <c r="X612" s="175">
        <f>VLOOKUP($C612,'1 预算编制表单'!$C:$BJ,27,FALSE)</f>
        <v>300</v>
      </c>
      <c r="Y612" s="175">
        <f>X612-Z612</f>
        <v>300</v>
      </c>
      <c r="Z612" s="175">
        <f>报销单计算表!B4</f>
        <v>0</v>
      </c>
      <c r="AA612" s="175">
        <f>VLOOKUP($C612,'1 预算编制表单'!$C:$BJ,30,FALSE)</f>
        <v>300</v>
      </c>
      <c r="AB612" s="175">
        <f>AA612-AC612</f>
        <v>-360</v>
      </c>
      <c r="AC612" s="175">
        <f>报销单计算表!C4</f>
        <v>660</v>
      </c>
      <c r="AD612" s="175">
        <f>VLOOKUP($C612,'1 预算编制表单'!$C:$BJ,33,FALSE)</f>
        <v>300</v>
      </c>
      <c r="AE612" s="175">
        <f>AD612-AF612</f>
        <v>300</v>
      </c>
      <c r="AF612" s="175">
        <f>报销单计算表!D4</f>
        <v>0</v>
      </c>
      <c r="AG612" s="175">
        <f>VLOOKUP($C612,'1 预算编制表单'!$C:$BJ,36,FALSE)</f>
        <v>300</v>
      </c>
      <c r="AH612" s="175">
        <f>AG612-AI612</f>
        <v>300</v>
      </c>
      <c r="AI612" s="175">
        <f>报销单计算表!E4</f>
        <v>0</v>
      </c>
      <c r="AJ612" s="175">
        <f>VLOOKUP($C612,'1 预算编制表单'!$C:$BJ,39,FALSE)</f>
        <v>300</v>
      </c>
      <c r="AK612" s="175">
        <f>AJ612-AL612</f>
        <v>300</v>
      </c>
      <c r="AL612" s="175">
        <f>报销单计算表!F4</f>
        <v>0</v>
      </c>
      <c r="AM612" s="175">
        <f>VLOOKUP($C612,'1 预算编制表单'!$C:$BJ,42,FALSE)</f>
        <v>300</v>
      </c>
      <c r="AN612" s="175">
        <f>AM612-AO612</f>
        <v>300</v>
      </c>
      <c r="AO612" s="175">
        <f>报销单计算表!G4</f>
        <v>0</v>
      </c>
      <c r="AP612" s="175">
        <f>VLOOKUP($C612,'1 预算编制表单'!$C:$BJ,45,FALSE)</f>
        <v>300</v>
      </c>
      <c r="AQ612" s="175">
        <f>AP612-AR612</f>
        <v>300</v>
      </c>
      <c r="AR612" s="175">
        <f>报销单计算表!H4</f>
        <v>0</v>
      </c>
      <c r="AS612" s="175">
        <f>VLOOKUP($C612,'1 预算编制表单'!$C:$BJ,48,FALSE)</f>
        <v>300</v>
      </c>
      <c r="AT612" s="175">
        <f>AS612-AU612</f>
        <v>300</v>
      </c>
      <c r="AU612" s="175">
        <f>报销单计算表!I4</f>
        <v>0</v>
      </c>
      <c r="AV612" s="175">
        <f>VLOOKUP($C612,'1 预算编制表单'!$C:$BJ,51,FALSE)</f>
        <v>300</v>
      </c>
      <c r="AW612" s="175">
        <f>AV612-AX612</f>
        <v>300</v>
      </c>
      <c r="AX612" s="175">
        <f>报销单计算表!J4</f>
        <v>0</v>
      </c>
      <c r="AY612" s="175">
        <f>VLOOKUP($C612,'1 预算编制表单'!$C:$BJ,54,FALSE)</f>
        <v>300</v>
      </c>
      <c r="AZ612" s="175">
        <f>AY612-BA612</f>
        <v>300</v>
      </c>
      <c r="BA612" s="175">
        <f>报销单计算表!K4</f>
        <v>0</v>
      </c>
      <c r="BB612" s="175">
        <f>VLOOKUP($C612,'1 预算编制表单'!$C:$BJ,57,FALSE)</f>
        <v>300</v>
      </c>
      <c r="BC612" s="175">
        <f>BB612-BD612</f>
        <v>300</v>
      </c>
      <c r="BD612" s="175">
        <f>报销单计算表!L4</f>
        <v>0</v>
      </c>
      <c r="BE612" s="175">
        <f>VLOOKUP($C612,'1 预算编制表单'!$C:$BJ,60,FALSE)</f>
        <v>300</v>
      </c>
      <c r="BF612" s="175">
        <f>BE612-BG612</f>
        <v>300</v>
      </c>
      <c r="BG612" s="175">
        <f>报销单计算表!M4</f>
        <v>0</v>
      </c>
      <c r="BH612" s="175">
        <f>VLOOKUP($C612,'1 预算编制表单'!$C:$BJ,27,FALSE)</f>
        <v>300</v>
      </c>
      <c r="BI612" s="175">
        <f>BH612-BJ612</f>
        <v>300</v>
      </c>
      <c r="BJ612" s="175"/>
      <c r="BK612" s="175">
        <f>VLOOKUP($C612,'1 预算编制表单'!$C:$BJ,30,FALSE)</f>
        <v>300</v>
      </c>
      <c r="BL612" s="175">
        <f>BK612-BM612</f>
        <v>300</v>
      </c>
      <c r="BM612" s="175"/>
      <c r="BN612" s="175">
        <f>VLOOKUP($C612,'1 预算编制表单'!$C:$BJ,33,FALSE)</f>
        <v>300</v>
      </c>
      <c r="BO612" s="175">
        <f>BN612-BP612</f>
        <v>300</v>
      </c>
      <c r="BP612" s="175"/>
      <c r="BQ612" s="175">
        <f>VLOOKUP($C612,'1 预算编制表单'!$C:$BJ,36,FALSE)</f>
        <v>300</v>
      </c>
      <c r="BR612" s="175">
        <f>BQ612-BS612</f>
        <v>300</v>
      </c>
      <c r="BS612" s="175"/>
      <c r="BT612" s="175">
        <f>VLOOKUP($C612,'1 预算编制表单'!$C:$BJ,39,FALSE)</f>
        <v>300</v>
      </c>
      <c r="BU612" s="175">
        <f>BT612-BV612</f>
        <v>300</v>
      </c>
      <c r="BV612" s="175"/>
      <c r="BW612" s="175">
        <f>VLOOKUP($C612,'1 预算编制表单'!$C:$BJ,42,FALSE)</f>
        <v>300</v>
      </c>
      <c r="BX612" s="175">
        <f>BW612-BY612</f>
        <v>300</v>
      </c>
      <c r="BY612" s="175"/>
      <c r="BZ612" s="175">
        <f>VLOOKUP($C612,'1 预算编制表单'!$C:$BJ,45,FALSE)</f>
        <v>300</v>
      </c>
      <c r="CA612" s="175">
        <f>BZ612-CB612</f>
        <v>300</v>
      </c>
      <c r="CB612" s="175"/>
      <c r="CC612" s="175">
        <f>VLOOKUP($C612,'1 预算编制表单'!$C:$BJ,48,FALSE)</f>
        <v>300</v>
      </c>
      <c r="CD612" s="175">
        <f>CC612-CE612</f>
        <v>300</v>
      </c>
      <c r="CE612" s="175"/>
      <c r="CF612" s="175">
        <f>VLOOKUP($C612,'1 预算编制表单'!$C:$BJ,51,FALSE)</f>
        <v>300</v>
      </c>
      <c r="CG612" s="175">
        <f>CF612-CH612</f>
        <v>300</v>
      </c>
      <c r="CH612" s="175"/>
      <c r="CI612" s="175">
        <f>VLOOKUP($C612,'1 预算编制表单'!$C:$BJ,54,FALSE)</f>
        <v>300</v>
      </c>
      <c r="CJ612" s="175">
        <f>CI612-CK612</f>
        <v>300</v>
      </c>
      <c r="CK612" s="175"/>
      <c r="CL612" s="175">
        <f>VLOOKUP($C612,'1 预算编制表单'!$C:$BJ,57,FALSE)</f>
        <v>300</v>
      </c>
      <c r="CM612" s="175">
        <f>CL612-CN612</f>
        <v>300</v>
      </c>
      <c r="CN612" s="175"/>
      <c r="CO612" s="175">
        <f>VLOOKUP($C612,'1 预算编制表单'!$C:$BJ,60,FALSE)</f>
        <v>300</v>
      </c>
      <c r="CP612" s="175">
        <f>CO612-CQ612</f>
        <v>300</v>
      </c>
      <c r="CQ612" s="175"/>
    </row>
    <row r="613" ht="24" customHeight="1" outlineLevel="1" spans="1:95">
      <c r="A613" s="29"/>
      <c r="B613" s="115" t="s">
        <v>779</v>
      </c>
      <c r="C613" s="116" t="s">
        <v>153</v>
      </c>
      <c r="D613" s="29" t="s">
        <v>154</v>
      </c>
      <c r="E613" s="115" t="s">
        <v>2306</v>
      </c>
      <c r="F613" s="115"/>
      <c r="G613" s="115" t="s">
        <v>1836</v>
      </c>
      <c r="H613" s="117">
        <f t="shared" si="6779"/>
        <v>0</v>
      </c>
      <c r="I613" s="117">
        <f t="shared" si="6780"/>
        <v>0</v>
      </c>
      <c r="J613" s="117">
        <f t="shared" si="6781"/>
        <v>0</v>
      </c>
      <c r="K613" s="117"/>
      <c r="L613" s="150"/>
      <c r="M613" s="150"/>
      <c r="N613" s="117"/>
      <c r="O613" s="150"/>
      <c r="P613" s="117"/>
      <c r="Q613" s="117"/>
      <c r="R613" s="117"/>
      <c r="S613" s="117"/>
      <c r="T613" s="117"/>
      <c r="U613" s="117"/>
      <c r="V613" s="117"/>
      <c r="W613" s="117"/>
      <c r="X613" s="117">
        <f>VLOOKUP($C613,'1 预算编制表单'!$C:$BJ,27,FALSE)</f>
        <v>0</v>
      </c>
      <c r="Y613" s="117">
        <f>X613-Z613</f>
        <v>0</v>
      </c>
      <c r="Z613" s="117"/>
      <c r="AA613" s="117">
        <f>VLOOKUP($C613,'1 预算编制表单'!$C:$BJ,30,FALSE)</f>
        <v>0</v>
      </c>
      <c r="AB613" s="117">
        <f>AA613-AC613</f>
        <v>0</v>
      </c>
      <c r="AC613" s="117"/>
      <c r="AD613" s="117">
        <f>VLOOKUP($C613,'1 预算编制表单'!$C:$BJ,33,FALSE)</f>
        <v>0</v>
      </c>
      <c r="AE613" s="117">
        <f>AD613-AF613</f>
        <v>0</v>
      </c>
      <c r="AF613" s="117"/>
      <c r="AG613" s="117">
        <f>VLOOKUP($C613,'1 预算编制表单'!$C:$BJ,36,FALSE)</f>
        <v>0</v>
      </c>
      <c r="AH613" s="117">
        <f>AG613-AI613</f>
        <v>0</v>
      </c>
      <c r="AI613" s="117"/>
      <c r="AJ613" s="117">
        <f>VLOOKUP($C613,'1 预算编制表单'!$C:$BJ,39,FALSE)</f>
        <v>0</v>
      </c>
      <c r="AK613" s="117">
        <f>AJ613-AL613</f>
        <v>0</v>
      </c>
      <c r="AL613" s="117"/>
      <c r="AM613" s="117">
        <f>VLOOKUP($C613,'1 预算编制表单'!$C:$BJ,42,FALSE)</f>
        <v>0</v>
      </c>
      <c r="AN613" s="117">
        <f>AM613-AO613</f>
        <v>0</v>
      </c>
      <c r="AO613" s="117"/>
      <c r="AP613" s="117">
        <f>VLOOKUP($C613,'1 预算编制表单'!$C:$BJ,45,FALSE)</f>
        <v>0</v>
      </c>
      <c r="AQ613" s="117">
        <f>AP613-AR613</f>
        <v>0</v>
      </c>
      <c r="AR613" s="117"/>
      <c r="AS613" s="117">
        <f>VLOOKUP($C613,'1 预算编制表单'!$C:$BJ,48,FALSE)</f>
        <v>0</v>
      </c>
      <c r="AT613" s="117">
        <f>AS613-AU613</f>
        <v>0</v>
      </c>
      <c r="AU613" s="117"/>
      <c r="AV613" s="117">
        <f>VLOOKUP($C613,'1 预算编制表单'!$C:$BJ,51,FALSE)</f>
        <v>0</v>
      </c>
      <c r="AW613" s="117">
        <f>AV613-AX613</f>
        <v>0</v>
      </c>
      <c r="AX613" s="117"/>
      <c r="AY613" s="117">
        <f>VLOOKUP($C613,'1 预算编制表单'!$C:$BJ,54,FALSE)</f>
        <v>0</v>
      </c>
      <c r="AZ613" s="117">
        <f>AY613-BA613</f>
        <v>0</v>
      </c>
      <c r="BA613" s="117"/>
      <c r="BB613" s="117">
        <f>VLOOKUP($C613,'1 预算编制表单'!$C:$BJ,57,FALSE)</f>
        <v>0</v>
      </c>
      <c r="BC613" s="117">
        <f>BB613-BD613</f>
        <v>0</v>
      </c>
      <c r="BD613" s="117"/>
      <c r="BE613" s="117">
        <f>VLOOKUP($C613,'1 预算编制表单'!$C:$BJ,60,FALSE)</f>
        <v>0</v>
      </c>
      <c r="BF613" s="117">
        <f>BE613-BG613</f>
        <v>0</v>
      </c>
      <c r="BG613" s="117"/>
      <c r="BH613" s="117">
        <f>VLOOKUP($C613,'1 预算编制表单'!$C:$BJ,27,FALSE)</f>
        <v>0</v>
      </c>
      <c r="BI613" s="117">
        <f>BH613-BJ613</f>
        <v>0</v>
      </c>
      <c r="BJ613" s="117"/>
      <c r="BK613" s="117">
        <f>VLOOKUP($C613,'1 预算编制表单'!$C:$BJ,30,FALSE)</f>
        <v>0</v>
      </c>
      <c r="BL613" s="117">
        <f>BK613-BM613</f>
        <v>0</v>
      </c>
      <c r="BM613" s="117"/>
      <c r="BN613" s="117">
        <f>VLOOKUP($C613,'1 预算编制表单'!$C:$BJ,33,FALSE)</f>
        <v>0</v>
      </c>
      <c r="BO613" s="117">
        <f>BN613-BP613</f>
        <v>0</v>
      </c>
      <c r="BP613" s="117"/>
      <c r="BQ613" s="117">
        <f>VLOOKUP($C613,'1 预算编制表单'!$C:$BJ,36,FALSE)</f>
        <v>0</v>
      </c>
      <c r="BR613" s="117">
        <f>BQ613-BS613</f>
        <v>0</v>
      </c>
      <c r="BS613" s="117"/>
      <c r="BT613" s="117">
        <f>VLOOKUP($C613,'1 预算编制表单'!$C:$BJ,39,FALSE)</f>
        <v>0</v>
      </c>
      <c r="BU613" s="117">
        <f>BT613-BV613</f>
        <v>0</v>
      </c>
      <c r="BV613" s="117"/>
      <c r="BW613" s="117">
        <f>VLOOKUP($C613,'1 预算编制表单'!$C:$BJ,42,FALSE)</f>
        <v>0</v>
      </c>
      <c r="BX613" s="117">
        <f>BW613-BY613</f>
        <v>0</v>
      </c>
      <c r="BY613" s="117"/>
      <c r="BZ613" s="117">
        <f>VLOOKUP($C613,'1 预算编制表单'!$C:$BJ,45,FALSE)</f>
        <v>0</v>
      </c>
      <c r="CA613" s="117">
        <f>BZ613-CB613</f>
        <v>0</v>
      </c>
      <c r="CB613" s="117"/>
      <c r="CC613" s="117">
        <f>VLOOKUP($C613,'1 预算编制表单'!$C:$BJ,48,FALSE)</f>
        <v>0</v>
      </c>
      <c r="CD613" s="117">
        <f>CC613-CE613</f>
        <v>0</v>
      </c>
      <c r="CE613" s="117"/>
      <c r="CF613" s="117">
        <f>VLOOKUP($C613,'1 预算编制表单'!$C:$BJ,51,FALSE)</f>
        <v>0</v>
      </c>
      <c r="CG613" s="117">
        <f>CF613-CH613</f>
        <v>0</v>
      </c>
      <c r="CH613" s="117"/>
      <c r="CI613" s="117">
        <f>VLOOKUP($C613,'1 预算编制表单'!$C:$BJ,54,FALSE)</f>
        <v>0</v>
      </c>
      <c r="CJ613" s="117">
        <f>CI613-CK613</f>
        <v>0</v>
      </c>
      <c r="CK613" s="117"/>
      <c r="CL613" s="117">
        <f>VLOOKUP($C613,'1 预算编制表单'!$C:$BJ,57,FALSE)</f>
        <v>0</v>
      </c>
      <c r="CM613" s="117">
        <f>CL613-CN613</f>
        <v>0</v>
      </c>
      <c r="CN613" s="117"/>
      <c r="CO613" s="117">
        <f>VLOOKUP($C613,'1 预算编制表单'!$C:$BJ,60,FALSE)</f>
        <v>0</v>
      </c>
      <c r="CP613" s="117">
        <f>CO613-CQ613</f>
        <v>0</v>
      </c>
      <c r="CQ613" s="117"/>
    </row>
    <row r="614" ht="24" customHeight="1" outlineLevel="1" spans="1:95">
      <c r="A614" s="29"/>
      <c r="B614" s="115" t="s">
        <v>779</v>
      </c>
      <c r="C614" s="116" t="s">
        <v>157</v>
      </c>
      <c r="D614" s="29" t="s">
        <v>158</v>
      </c>
      <c r="E614" s="115" t="s">
        <v>2307</v>
      </c>
      <c r="F614" s="115"/>
      <c r="G614" s="115" t="s">
        <v>1836</v>
      </c>
      <c r="H614" s="117">
        <f t="shared" si="6779"/>
        <v>2000</v>
      </c>
      <c r="I614" s="117">
        <f t="shared" si="6780"/>
        <v>2000</v>
      </c>
      <c r="J614" s="117">
        <f t="shared" si="6781"/>
        <v>0</v>
      </c>
      <c r="K614" s="117"/>
      <c r="L614" s="150"/>
      <c r="M614" s="150"/>
      <c r="N614" s="117"/>
      <c r="O614" s="150"/>
      <c r="P614" s="117"/>
      <c r="Q614" s="117"/>
      <c r="R614" s="117"/>
      <c r="S614" s="117"/>
      <c r="T614" s="117"/>
      <c r="U614" s="117"/>
      <c r="V614" s="117"/>
      <c r="W614" s="117"/>
      <c r="X614" s="117">
        <f>VLOOKUP($C614,'1 预算编制表单'!$C:$BJ,27,FALSE)</f>
        <v>166.666666666667</v>
      </c>
      <c r="Y614" s="117">
        <f>X614-Z614</f>
        <v>166.666666666667</v>
      </c>
      <c r="Z614" s="117"/>
      <c r="AA614" s="117">
        <f>VLOOKUP($C614,'1 预算编制表单'!$C:$BJ,30,FALSE)</f>
        <v>166.666666666667</v>
      </c>
      <c r="AB614" s="117">
        <f>AA614-AC614</f>
        <v>166.666666666667</v>
      </c>
      <c r="AC614" s="117"/>
      <c r="AD614" s="117">
        <f>VLOOKUP($C614,'1 预算编制表单'!$C:$BJ,33,FALSE)</f>
        <v>166.666666666667</v>
      </c>
      <c r="AE614" s="117">
        <f>AD614-AF614</f>
        <v>166.666666666667</v>
      </c>
      <c r="AF614" s="117"/>
      <c r="AG614" s="117">
        <f>VLOOKUP($C614,'1 预算编制表单'!$C:$BJ,36,FALSE)</f>
        <v>166.666666666667</v>
      </c>
      <c r="AH614" s="117">
        <f>AG614-AI614</f>
        <v>166.666666666667</v>
      </c>
      <c r="AI614" s="117"/>
      <c r="AJ614" s="117">
        <f>VLOOKUP($C614,'1 预算编制表单'!$C:$BJ,39,FALSE)</f>
        <v>166.666666666667</v>
      </c>
      <c r="AK614" s="117">
        <f>AJ614-AL614</f>
        <v>166.666666666667</v>
      </c>
      <c r="AL614" s="117"/>
      <c r="AM614" s="117">
        <f>VLOOKUP($C614,'1 预算编制表单'!$C:$BJ,42,FALSE)</f>
        <v>166.666666666667</v>
      </c>
      <c r="AN614" s="117">
        <f>AM614-AO614</f>
        <v>166.666666666667</v>
      </c>
      <c r="AO614" s="117"/>
      <c r="AP614" s="117">
        <f>VLOOKUP($C614,'1 预算编制表单'!$C:$BJ,45,FALSE)</f>
        <v>166.666666666667</v>
      </c>
      <c r="AQ614" s="117">
        <f>AP614-AR614</f>
        <v>166.666666666667</v>
      </c>
      <c r="AR614" s="117"/>
      <c r="AS614" s="117">
        <f>VLOOKUP($C614,'1 预算编制表单'!$C:$BJ,48,FALSE)</f>
        <v>166.666666666667</v>
      </c>
      <c r="AT614" s="117">
        <f>AS614-AU614</f>
        <v>166.666666666667</v>
      </c>
      <c r="AU614" s="117"/>
      <c r="AV614" s="117">
        <f>VLOOKUP($C614,'1 预算编制表单'!$C:$BJ,51,FALSE)</f>
        <v>166.666666666667</v>
      </c>
      <c r="AW614" s="117">
        <f>AV614-AX614</f>
        <v>166.666666666667</v>
      </c>
      <c r="AX614" s="117"/>
      <c r="AY614" s="117">
        <f>VLOOKUP($C614,'1 预算编制表单'!$C:$BJ,54,FALSE)</f>
        <v>166.666666666667</v>
      </c>
      <c r="AZ614" s="117">
        <f>AY614-BA614</f>
        <v>166.666666666667</v>
      </c>
      <c r="BA614" s="117"/>
      <c r="BB614" s="117">
        <f>VLOOKUP($C614,'1 预算编制表单'!$C:$BJ,57,FALSE)</f>
        <v>166.666666666667</v>
      </c>
      <c r="BC614" s="117">
        <f>BB614-BD614</f>
        <v>166.666666666667</v>
      </c>
      <c r="BD614" s="117"/>
      <c r="BE614" s="117">
        <f>VLOOKUP($C614,'1 预算编制表单'!$C:$BJ,60,FALSE)</f>
        <v>166.666666666667</v>
      </c>
      <c r="BF614" s="117">
        <f>BE614-BG614</f>
        <v>166.666666666667</v>
      </c>
      <c r="BG614" s="117"/>
      <c r="BH614" s="117">
        <f>VLOOKUP($C614,'1 预算编制表单'!$C:$BJ,27,FALSE)</f>
        <v>166.666666666667</v>
      </c>
      <c r="BI614" s="117">
        <f>BH614-BJ614</f>
        <v>166.666666666667</v>
      </c>
      <c r="BJ614" s="117"/>
      <c r="BK614" s="117">
        <f>VLOOKUP($C614,'1 预算编制表单'!$C:$BJ,30,FALSE)</f>
        <v>166.666666666667</v>
      </c>
      <c r="BL614" s="117">
        <f>BK614-BM614</f>
        <v>166.666666666667</v>
      </c>
      <c r="BM614" s="117"/>
      <c r="BN614" s="117">
        <f>VLOOKUP($C614,'1 预算编制表单'!$C:$BJ,33,FALSE)</f>
        <v>166.666666666667</v>
      </c>
      <c r="BO614" s="117">
        <f>BN614-BP614</f>
        <v>166.666666666667</v>
      </c>
      <c r="BP614" s="117"/>
      <c r="BQ614" s="117">
        <f>VLOOKUP($C614,'1 预算编制表单'!$C:$BJ,36,FALSE)</f>
        <v>166.666666666667</v>
      </c>
      <c r="BR614" s="117">
        <f>BQ614-BS614</f>
        <v>166.666666666667</v>
      </c>
      <c r="BS614" s="117"/>
      <c r="BT614" s="117">
        <f>VLOOKUP($C614,'1 预算编制表单'!$C:$BJ,39,FALSE)</f>
        <v>166.666666666667</v>
      </c>
      <c r="BU614" s="117">
        <f>BT614-BV614</f>
        <v>166.666666666667</v>
      </c>
      <c r="BV614" s="117"/>
      <c r="BW614" s="117">
        <f>VLOOKUP($C614,'1 预算编制表单'!$C:$BJ,42,FALSE)</f>
        <v>166.666666666667</v>
      </c>
      <c r="BX614" s="117">
        <f>BW614-BY614</f>
        <v>166.666666666667</v>
      </c>
      <c r="BY614" s="117"/>
      <c r="BZ614" s="117">
        <f>VLOOKUP($C614,'1 预算编制表单'!$C:$BJ,45,FALSE)</f>
        <v>166.666666666667</v>
      </c>
      <c r="CA614" s="117">
        <f>BZ614-CB614</f>
        <v>166.666666666667</v>
      </c>
      <c r="CB614" s="117"/>
      <c r="CC614" s="117">
        <f>VLOOKUP($C614,'1 预算编制表单'!$C:$BJ,48,FALSE)</f>
        <v>166.666666666667</v>
      </c>
      <c r="CD614" s="117">
        <f>CC614-CE614</f>
        <v>166.666666666667</v>
      </c>
      <c r="CE614" s="117"/>
      <c r="CF614" s="117">
        <f>VLOOKUP($C614,'1 预算编制表单'!$C:$BJ,51,FALSE)</f>
        <v>166.666666666667</v>
      </c>
      <c r="CG614" s="117">
        <f>CF614-CH614</f>
        <v>166.666666666667</v>
      </c>
      <c r="CH614" s="117"/>
      <c r="CI614" s="117">
        <f>VLOOKUP($C614,'1 预算编制表单'!$C:$BJ,54,FALSE)</f>
        <v>166.666666666667</v>
      </c>
      <c r="CJ614" s="117">
        <f>CI614-CK614</f>
        <v>166.666666666667</v>
      </c>
      <c r="CK614" s="117"/>
      <c r="CL614" s="117">
        <f>VLOOKUP($C614,'1 预算编制表单'!$C:$BJ,57,FALSE)</f>
        <v>166.666666666667</v>
      </c>
      <c r="CM614" s="117">
        <f>CL614-CN614</f>
        <v>166.666666666667</v>
      </c>
      <c r="CN614" s="117"/>
      <c r="CO614" s="117">
        <f>VLOOKUP($C614,'1 预算编制表单'!$C:$BJ,60,FALSE)</f>
        <v>166.666666666667</v>
      </c>
      <c r="CP614" s="117">
        <f>CO614-CQ614</f>
        <v>166.666666666667</v>
      </c>
      <c r="CQ614" s="117"/>
    </row>
    <row r="615" s="89" customFormat="1" ht="24" customHeight="1" outlineLevel="1" spans="1:95">
      <c r="A615" s="172"/>
      <c r="B615" s="173" t="s">
        <v>779</v>
      </c>
      <c r="C615" s="174" t="s">
        <v>78</v>
      </c>
      <c r="D615" s="172" t="s">
        <v>79</v>
      </c>
      <c r="E615" s="173" t="s">
        <v>2308</v>
      </c>
      <c r="F615" s="173"/>
      <c r="G615" s="173" t="s">
        <v>1836</v>
      </c>
      <c r="H615" s="175">
        <f t="shared" si="6779"/>
        <v>0</v>
      </c>
      <c r="I615" s="175">
        <f t="shared" si="6780"/>
        <v>-12000</v>
      </c>
      <c r="J615" s="175">
        <f t="shared" si="6781"/>
        <v>12000</v>
      </c>
      <c r="K615" s="175"/>
      <c r="L615" s="176"/>
      <c r="M615" s="176"/>
      <c r="N615" s="175"/>
      <c r="O615" s="176"/>
      <c r="P615" s="175"/>
      <c r="Q615" s="175"/>
      <c r="R615" s="175"/>
      <c r="S615" s="175"/>
      <c r="T615" s="175"/>
      <c r="U615" s="175"/>
      <c r="V615" s="175"/>
      <c r="W615" s="175"/>
      <c r="X615" s="175">
        <f>VLOOKUP($C615,'1 预算编制表单'!$C:$BJ,27,FALSE)</f>
        <v>0</v>
      </c>
      <c r="Y615" s="175">
        <f>X615-Z615</f>
        <v>0</v>
      </c>
      <c r="Z615" s="175">
        <f>报销单计算表!B8</f>
        <v>0</v>
      </c>
      <c r="AA615" s="175">
        <f>VLOOKUP($C615,'1 预算编制表单'!$C:$BJ,30,FALSE)</f>
        <v>0</v>
      </c>
      <c r="AB615" s="175">
        <f>AA615-AC615</f>
        <v>-12000</v>
      </c>
      <c r="AC615" s="175">
        <f>报销单计算表!C8</f>
        <v>12000</v>
      </c>
      <c r="AD615" s="175">
        <f>VLOOKUP($C615,'1 预算编制表单'!$C:$BJ,33,FALSE)</f>
        <v>0</v>
      </c>
      <c r="AE615" s="175">
        <f>AD615-AF615</f>
        <v>0</v>
      </c>
      <c r="AF615" s="175">
        <f>报销单计算表!D8</f>
        <v>0</v>
      </c>
      <c r="AG615" s="175">
        <f>VLOOKUP($C615,'1 预算编制表单'!$C:$BJ,36,FALSE)</f>
        <v>0</v>
      </c>
      <c r="AH615" s="175">
        <f>AG615-AI615</f>
        <v>0</v>
      </c>
      <c r="AI615" s="175">
        <f>报销单计算表!E8</f>
        <v>0</v>
      </c>
      <c r="AJ615" s="175">
        <f>VLOOKUP($C615,'1 预算编制表单'!$C:$BJ,39,FALSE)</f>
        <v>0</v>
      </c>
      <c r="AK615" s="175">
        <f>AJ615-AL615</f>
        <v>0</v>
      </c>
      <c r="AL615" s="175">
        <f>报销单计算表!F8</f>
        <v>0</v>
      </c>
      <c r="AM615" s="175">
        <f>VLOOKUP($C615,'1 预算编制表单'!$C:$BJ,42,FALSE)</f>
        <v>0</v>
      </c>
      <c r="AN615" s="175">
        <f>AM615-AO615</f>
        <v>0</v>
      </c>
      <c r="AO615" s="175">
        <f>报销单计算表!G8</f>
        <v>0</v>
      </c>
      <c r="AP615" s="175">
        <f>VLOOKUP($C615,'1 预算编制表单'!$C:$BJ,45,FALSE)</f>
        <v>0</v>
      </c>
      <c r="AQ615" s="175">
        <f>AP615-AR615</f>
        <v>0</v>
      </c>
      <c r="AR615" s="175">
        <f>报销单计算表!H8</f>
        <v>0</v>
      </c>
      <c r="AS615" s="175">
        <f>VLOOKUP($C615,'1 预算编制表单'!$C:$BJ,48,FALSE)</f>
        <v>0</v>
      </c>
      <c r="AT615" s="175">
        <f>AS615-AU615</f>
        <v>0</v>
      </c>
      <c r="AU615" s="175">
        <f>报销单计算表!I8</f>
        <v>0</v>
      </c>
      <c r="AV615" s="175">
        <f>VLOOKUP($C615,'1 预算编制表单'!$C:$BJ,51,FALSE)</f>
        <v>0</v>
      </c>
      <c r="AW615" s="175">
        <f>AV615-AX615</f>
        <v>0</v>
      </c>
      <c r="AX615" s="175">
        <f>报销单计算表!J8</f>
        <v>0</v>
      </c>
      <c r="AY615" s="175">
        <f>VLOOKUP($C615,'1 预算编制表单'!$C:$BJ,54,FALSE)</f>
        <v>0</v>
      </c>
      <c r="AZ615" s="175">
        <f>AY615-BA615</f>
        <v>0</v>
      </c>
      <c r="BA615" s="175">
        <f>报销单计算表!K8</f>
        <v>0</v>
      </c>
      <c r="BB615" s="175">
        <f>VLOOKUP($C615,'1 预算编制表单'!$C:$BJ,57,FALSE)</f>
        <v>0</v>
      </c>
      <c r="BC615" s="175">
        <f>BB615-BD615</f>
        <v>0</v>
      </c>
      <c r="BD615" s="175">
        <f>报销单计算表!L8</f>
        <v>0</v>
      </c>
      <c r="BE615" s="175">
        <f>VLOOKUP($C615,'1 预算编制表单'!$C:$BJ,60,FALSE)</f>
        <v>0</v>
      </c>
      <c r="BF615" s="175">
        <f>BE615-BG615</f>
        <v>0</v>
      </c>
      <c r="BG615" s="175">
        <f>报销单计算表!M8</f>
        <v>0</v>
      </c>
      <c r="BH615" s="175">
        <f>VLOOKUP($C615,'1 预算编制表单'!$C:$BJ,27,FALSE)</f>
        <v>0</v>
      </c>
      <c r="BI615" s="175">
        <f>BH615-BJ615</f>
        <v>0</v>
      </c>
      <c r="BJ615" s="175"/>
      <c r="BK615" s="175">
        <f>VLOOKUP($C615,'1 预算编制表单'!$C:$BJ,30,FALSE)</f>
        <v>0</v>
      </c>
      <c r="BL615" s="175">
        <f>BK615-BM615</f>
        <v>0</v>
      </c>
      <c r="BM615" s="175"/>
      <c r="BN615" s="175">
        <f>VLOOKUP($C615,'1 预算编制表单'!$C:$BJ,33,FALSE)</f>
        <v>0</v>
      </c>
      <c r="BO615" s="175">
        <f>BN615-BP615</f>
        <v>0</v>
      </c>
      <c r="BP615" s="175"/>
      <c r="BQ615" s="175">
        <f>VLOOKUP($C615,'1 预算编制表单'!$C:$BJ,36,FALSE)</f>
        <v>0</v>
      </c>
      <c r="BR615" s="175">
        <f>BQ615-BS615</f>
        <v>0</v>
      </c>
      <c r="BS615" s="175"/>
      <c r="BT615" s="175">
        <f>VLOOKUP($C615,'1 预算编制表单'!$C:$BJ,39,FALSE)</f>
        <v>0</v>
      </c>
      <c r="BU615" s="175">
        <f>BT615-BV615</f>
        <v>0</v>
      </c>
      <c r="BV615" s="175"/>
      <c r="BW615" s="175">
        <f>VLOOKUP($C615,'1 预算编制表单'!$C:$BJ,42,FALSE)</f>
        <v>0</v>
      </c>
      <c r="BX615" s="175">
        <f>BW615-BY615</f>
        <v>0</v>
      </c>
      <c r="BY615" s="175"/>
      <c r="BZ615" s="175">
        <f>VLOOKUP($C615,'1 预算编制表单'!$C:$BJ,45,FALSE)</f>
        <v>0</v>
      </c>
      <c r="CA615" s="175">
        <f>BZ615-CB615</f>
        <v>0</v>
      </c>
      <c r="CB615" s="175"/>
      <c r="CC615" s="175">
        <f>VLOOKUP($C615,'1 预算编制表单'!$C:$BJ,48,FALSE)</f>
        <v>0</v>
      </c>
      <c r="CD615" s="175">
        <f>CC615-CE615</f>
        <v>0</v>
      </c>
      <c r="CE615" s="175"/>
      <c r="CF615" s="175">
        <f>VLOOKUP($C615,'1 预算编制表单'!$C:$BJ,51,FALSE)</f>
        <v>0</v>
      </c>
      <c r="CG615" s="175">
        <f>CF615-CH615</f>
        <v>0</v>
      </c>
      <c r="CH615" s="175"/>
      <c r="CI615" s="175">
        <f>VLOOKUP($C615,'1 预算编制表单'!$C:$BJ,54,FALSE)</f>
        <v>0</v>
      </c>
      <c r="CJ615" s="175">
        <f>CI615-CK615</f>
        <v>0</v>
      </c>
      <c r="CK615" s="175"/>
      <c r="CL615" s="175">
        <f>VLOOKUP($C615,'1 预算编制表单'!$C:$BJ,57,FALSE)</f>
        <v>0</v>
      </c>
      <c r="CM615" s="175">
        <f>CL615-CN615</f>
        <v>0</v>
      </c>
      <c r="CN615" s="175"/>
      <c r="CO615" s="175">
        <f>VLOOKUP($C615,'1 预算编制表单'!$C:$BJ,60,FALSE)</f>
        <v>0</v>
      </c>
      <c r="CP615" s="175">
        <f>CO615-CQ615</f>
        <v>0</v>
      </c>
      <c r="CQ615" s="175"/>
    </row>
    <row r="616" ht="24" customHeight="1" spans="1:95">
      <c r="A616" s="111"/>
      <c r="B616" s="112" t="s">
        <v>779</v>
      </c>
      <c r="C616" s="113">
        <v>1.6</v>
      </c>
      <c r="D616" s="111" t="s">
        <v>217</v>
      </c>
      <c r="E616" s="111"/>
      <c r="F616" s="111" t="s">
        <v>2309</v>
      </c>
      <c r="G616" s="112"/>
      <c r="H616" s="170">
        <f t="shared" si="6779"/>
        <v>69441.7475728155</v>
      </c>
      <c r="I616" s="170">
        <f t="shared" si="6780"/>
        <v>48471.9675728155</v>
      </c>
      <c r="J616" s="170">
        <f t="shared" si="6781"/>
        <v>20969.78</v>
      </c>
      <c r="K616" s="170"/>
      <c r="L616" s="171"/>
      <c r="M616" s="171"/>
      <c r="N616" s="170"/>
      <c r="O616" s="171"/>
      <c r="P616" s="170"/>
      <c r="Q616" s="170"/>
      <c r="R616" s="170"/>
      <c r="S616" s="170"/>
      <c r="T616" s="170"/>
      <c r="U616" s="170"/>
      <c r="V616" s="170"/>
      <c r="W616" s="170"/>
      <c r="X616" s="170">
        <f>VLOOKUP($C616,'1 预算编制表单'!$C:$BJ,27,FALSE)</f>
        <v>68066.7475728155</v>
      </c>
      <c r="Y616" s="170">
        <f t="shared" ref="Y616:AC616" si="6782">Y617+Y618+Y619+Y620+Y621</f>
        <v>68015.6875728155</v>
      </c>
      <c r="Z616" s="170">
        <f t="shared" si="6782"/>
        <v>51.06</v>
      </c>
      <c r="AA616" s="170">
        <f>VLOOKUP($C616,'1 预算编制表单'!$C:$BJ,30,FALSE)</f>
        <v>125</v>
      </c>
      <c r="AB616" s="170">
        <f t="shared" si="6782"/>
        <v>-1066.6</v>
      </c>
      <c r="AC616" s="170">
        <f t="shared" si="6782"/>
        <v>1191.6</v>
      </c>
      <c r="AD616" s="170">
        <f>VLOOKUP($C616,'1 预算编制表单'!$C:$BJ,33,FALSE)</f>
        <v>125</v>
      </c>
      <c r="AE616" s="170">
        <f t="shared" ref="AE616:AI616" si="6783">AE617+AE618+AE619+AE620+AE621</f>
        <v>-308.1</v>
      </c>
      <c r="AF616" s="170">
        <f t="shared" si="6783"/>
        <v>433.1</v>
      </c>
      <c r="AG616" s="170">
        <f>VLOOKUP($C616,'1 预算编制表单'!$C:$BJ,36,FALSE)</f>
        <v>125</v>
      </c>
      <c r="AH616" s="170">
        <f t="shared" si="6783"/>
        <v>-696.99</v>
      </c>
      <c r="AI616" s="170">
        <f t="shared" si="6783"/>
        <v>821.99</v>
      </c>
      <c r="AJ616" s="170">
        <f>VLOOKUP($C616,'1 预算编制表单'!$C:$BJ,39,FALSE)</f>
        <v>125</v>
      </c>
      <c r="AK616" s="170">
        <f t="shared" ref="AK616:AO616" si="6784">AK617+AK618+AK619+AK620+AK621</f>
        <v>-17770</v>
      </c>
      <c r="AL616" s="170">
        <f t="shared" si="6784"/>
        <v>17895</v>
      </c>
      <c r="AM616" s="170">
        <f>VLOOKUP($C616,'1 预算编制表单'!$C:$BJ,42,FALSE)</f>
        <v>125</v>
      </c>
      <c r="AN616" s="170">
        <f t="shared" si="6784"/>
        <v>-452.03</v>
      </c>
      <c r="AO616" s="170">
        <f t="shared" si="6784"/>
        <v>577.03</v>
      </c>
      <c r="AP616" s="170">
        <f>VLOOKUP($C616,'1 预算编制表单'!$C:$BJ,45,FALSE)</f>
        <v>125</v>
      </c>
      <c r="AQ616" s="170">
        <f t="shared" ref="AQ616:AU616" si="6785">AQ617+AQ618+AQ619+AQ620+AQ621</f>
        <v>125</v>
      </c>
      <c r="AR616" s="170">
        <f t="shared" si="6785"/>
        <v>0</v>
      </c>
      <c r="AS616" s="170">
        <f>VLOOKUP($C616,'1 预算编制表单'!$C:$BJ,48,FALSE)</f>
        <v>125</v>
      </c>
      <c r="AT616" s="170">
        <f t="shared" si="6785"/>
        <v>125</v>
      </c>
      <c r="AU616" s="170">
        <f t="shared" si="6785"/>
        <v>0</v>
      </c>
      <c r="AV616" s="170">
        <f>VLOOKUP($C616,'1 预算编制表单'!$C:$BJ,51,FALSE)</f>
        <v>125</v>
      </c>
      <c r="AW616" s="170">
        <f t="shared" ref="AW616:BA616" si="6786">AW617+AW618+AW619+AW620+AW621</f>
        <v>125</v>
      </c>
      <c r="AX616" s="170">
        <f t="shared" si="6786"/>
        <v>0</v>
      </c>
      <c r="AY616" s="170">
        <f>VLOOKUP($C616,'1 预算编制表单'!$C:$BJ,54,FALSE)</f>
        <v>125</v>
      </c>
      <c r="AZ616" s="170">
        <f t="shared" si="6786"/>
        <v>125</v>
      </c>
      <c r="BA616" s="170">
        <f t="shared" si="6786"/>
        <v>0</v>
      </c>
      <c r="BB616" s="170">
        <f>VLOOKUP($C616,'1 预算编制表单'!$C:$BJ,57,FALSE)</f>
        <v>125</v>
      </c>
      <c r="BC616" s="170">
        <f t="shared" ref="BC616:BG616" si="6787">BC617+BC618+BC619+BC620+BC621</f>
        <v>125</v>
      </c>
      <c r="BD616" s="170">
        <f t="shared" si="6787"/>
        <v>0</v>
      </c>
      <c r="BE616" s="170">
        <f>VLOOKUP($C616,'1 预算编制表单'!$C:$BJ,60,FALSE)</f>
        <v>125</v>
      </c>
      <c r="BF616" s="170">
        <f t="shared" si="6787"/>
        <v>125</v>
      </c>
      <c r="BG616" s="170">
        <f t="shared" si="6787"/>
        <v>0</v>
      </c>
      <c r="BH616" s="170">
        <f>VLOOKUP($C616,'1 预算编制表单'!$C:$BJ,27,FALSE)</f>
        <v>68066.7475728155</v>
      </c>
      <c r="BI616" s="170">
        <f t="shared" ref="BI616:BM616" si="6788">BI617+BI618+BI619+BI620+BI621</f>
        <v>68066.7475728155</v>
      </c>
      <c r="BJ616" s="170">
        <f t="shared" si="6788"/>
        <v>0</v>
      </c>
      <c r="BK616" s="170">
        <f>VLOOKUP($C616,'1 预算编制表单'!$C:$BJ,30,FALSE)</f>
        <v>125</v>
      </c>
      <c r="BL616" s="170">
        <f t="shared" si="6788"/>
        <v>125</v>
      </c>
      <c r="BM616" s="170">
        <f t="shared" si="6788"/>
        <v>0</v>
      </c>
      <c r="BN616" s="170">
        <f>VLOOKUP($C616,'1 预算编制表单'!$C:$BJ,33,FALSE)</f>
        <v>125</v>
      </c>
      <c r="BO616" s="170">
        <f t="shared" ref="BO616:BS616" si="6789">BO617+BO618+BO619+BO620+BO621</f>
        <v>125</v>
      </c>
      <c r="BP616" s="170">
        <f t="shared" si="6789"/>
        <v>0</v>
      </c>
      <c r="BQ616" s="170">
        <f>VLOOKUP($C616,'1 预算编制表单'!$C:$BJ,36,FALSE)</f>
        <v>125</v>
      </c>
      <c r="BR616" s="170">
        <f t="shared" si="6789"/>
        <v>125</v>
      </c>
      <c r="BS616" s="170">
        <f t="shared" si="6789"/>
        <v>0</v>
      </c>
      <c r="BT616" s="170">
        <f>VLOOKUP($C616,'1 预算编制表单'!$C:$BJ,39,FALSE)</f>
        <v>125</v>
      </c>
      <c r="BU616" s="170">
        <f t="shared" ref="BU616:BY616" si="6790">BU617+BU618+BU619+BU620+BU621</f>
        <v>125</v>
      </c>
      <c r="BV616" s="170">
        <f t="shared" si="6790"/>
        <v>0</v>
      </c>
      <c r="BW616" s="170">
        <f>VLOOKUP($C616,'1 预算编制表单'!$C:$BJ,42,FALSE)</f>
        <v>125</v>
      </c>
      <c r="BX616" s="170">
        <f t="shared" si="6790"/>
        <v>125</v>
      </c>
      <c r="BY616" s="170">
        <f t="shared" si="6790"/>
        <v>0</v>
      </c>
      <c r="BZ616" s="170">
        <f>VLOOKUP($C616,'1 预算编制表单'!$C:$BJ,45,FALSE)</f>
        <v>125</v>
      </c>
      <c r="CA616" s="170">
        <f t="shared" ref="CA616:CE616" si="6791">CA617+CA618+CA619+CA620+CA621</f>
        <v>125</v>
      </c>
      <c r="CB616" s="170">
        <f t="shared" si="6791"/>
        <v>0</v>
      </c>
      <c r="CC616" s="170">
        <f>VLOOKUP($C616,'1 预算编制表单'!$C:$BJ,48,FALSE)</f>
        <v>125</v>
      </c>
      <c r="CD616" s="170">
        <f t="shared" si="6791"/>
        <v>125</v>
      </c>
      <c r="CE616" s="170">
        <f t="shared" si="6791"/>
        <v>0</v>
      </c>
      <c r="CF616" s="170">
        <f>VLOOKUP($C616,'1 预算编制表单'!$C:$BJ,51,FALSE)</f>
        <v>125</v>
      </c>
      <c r="CG616" s="170">
        <f t="shared" ref="CG616:CK616" si="6792">CG617+CG618+CG619+CG620+CG621</f>
        <v>125</v>
      </c>
      <c r="CH616" s="170">
        <f t="shared" si="6792"/>
        <v>0</v>
      </c>
      <c r="CI616" s="170">
        <f>VLOOKUP($C616,'1 预算编制表单'!$C:$BJ,54,FALSE)</f>
        <v>125</v>
      </c>
      <c r="CJ616" s="170">
        <f t="shared" si="6792"/>
        <v>125</v>
      </c>
      <c r="CK616" s="170">
        <f t="shared" si="6792"/>
        <v>0</v>
      </c>
      <c r="CL616" s="170">
        <f>VLOOKUP($C616,'1 预算编制表单'!$C:$BJ,57,FALSE)</f>
        <v>125</v>
      </c>
      <c r="CM616" s="170">
        <f t="shared" ref="CM616:CQ616" si="6793">CM617+CM618+CM619+CM620+CM621</f>
        <v>125</v>
      </c>
      <c r="CN616" s="170">
        <f t="shared" si="6793"/>
        <v>0</v>
      </c>
      <c r="CO616" s="170">
        <f>VLOOKUP($C616,'1 预算编制表单'!$C:$BJ,60,FALSE)</f>
        <v>125</v>
      </c>
      <c r="CP616" s="170">
        <f t="shared" si="6793"/>
        <v>125</v>
      </c>
      <c r="CQ616" s="170">
        <f t="shared" si="6793"/>
        <v>0</v>
      </c>
    </row>
    <row r="617" ht="24" customHeight="1" outlineLevel="1" spans="1:95">
      <c r="A617" s="29"/>
      <c r="B617" s="115" t="s">
        <v>779</v>
      </c>
      <c r="C617" s="116" t="s">
        <v>2310</v>
      </c>
      <c r="D617" s="29" t="s">
        <v>2311</v>
      </c>
      <c r="E617" s="29"/>
      <c r="F617" s="29"/>
      <c r="G617" s="115"/>
      <c r="H617" s="117">
        <f t="shared" si="6779"/>
        <v>1500</v>
      </c>
      <c r="I617" s="117">
        <f t="shared" si="6780"/>
        <v>-19469.78</v>
      </c>
      <c r="J617" s="117">
        <f t="shared" si="6781"/>
        <v>20969.78</v>
      </c>
      <c r="K617" s="117"/>
      <c r="L617" s="150"/>
      <c r="M617" s="150"/>
      <c r="N617" s="117"/>
      <c r="O617" s="150"/>
      <c r="P617" s="117"/>
      <c r="Q617" s="117"/>
      <c r="R617" s="117"/>
      <c r="S617" s="117"/>
      <c r="T617" s="117"/>
      <c r="U617" s="117"/>
      <c r="V617" s="117"/>
      <c r="W617" s="117"/>
      <c r="X617" s="120">
        <f>VLOOKUP($C617,'1 预算编制表单'!$C:$BJ,27,FALSE)</f>
        <v>125</v>
      </c>
      <c r="Y617" s="120">
        <f>X617-Z617</f>
        <v>73.94</v>
      </c>
      <c r="Z617" s="120">
        <f>SUMIF(物资过程计算表!$B:$B,$C617,物资过程计算表!$D:$D)</f>
        <v>51.06</v>
      </c>
      <c r="AA617" s="120">
        <f>VLOOKUP($C617,'1 预算编制表单'!$C:$BJ,30,FALSE)</f>
        <v>125</v>
      </c>
      <c r="AB617" s="120">
        <f>AA617-AC617</f>
        <v>-1066.6</v>
      </c>
      <c r="AC617" s="120">
        <f>SUMIF(物资过程计算表!$B:$B,$C617,物资过程计算表!E:E)</f>
        <v>1191.6</v>
      </c>
      <c r="AD617" s="120">
        <f>VLOOKUP($C617,'1 预算编制表单'!$C:$BJ,33,FALSE)</f>
        <v>125</v>
      </c>
      <c r="AE617" s="120">
        <f>AD617-AF617</f>
        <v>-308.1</v>
      </c>
      <c r="AF617" s="120">
        <f>SUMIF(物资过程计算表!$B:$B,$C617,物资过程计算表!F:F)</f>
        <v>433.1</v>
      </c>
      <c r="AG617" s="120">
        <f>VLOOKUP($C617,'1 预算编制表单'!$C:$BJ,36,FALSE)</f>
        <v>125</v>
      </c>
      <c r="AH617" s="120">
        <f>AG617-AI617</f>
        <v>-696.99</v>
      </c>
      <c r="AI617" s="120">
        <f>SUMIF(物资过程计算表!$B:$B,$C617,物资过程计算表!G:G)</f>
        <v>821.99</v>
      </c>
      <c r="AJ617" s="120">
        <f>VLOOKUP($C617,'1 预算编制表单'!$C:$BJ,39,FALSE)</f>
        <v>125</v>
      </c>
      <c r="AK617" s="120">
        <f>AJ617-AL617</f>
        <v>-17770</v>
      </c>
      <c r="AL617" s="120">
        <f>SUMIF(物资过程计算表!$B:$B,$C617,物资过程计算表!H:H)</f>
        <v>17895</v>
      </c>
      <c r="AM617" s="120">
        <f>VLOOKUP($C617,'1 预算编制表单'!$C:$BJ,42,FALSE)</f>
        <v>125</v>
      </c>
      <c r="AN617" s="120">
        <f>AM617-AO617</f>
        <v>-452.03</v>
      </c>
      <c r="AO617" s="120">
        <f>SUMIF(物资过程计算表!$B:$B,$C617,物资过程计算表!I:I)</f>
        <v>577.03</v>
      </c>
      <c r="AP617" s="120">
        <f>VLOOKUP($C617,'1 预算编制表单'!$C:$BJ,45,FALSE)</f>
        <v>125</v>
      </c>
      <c r="AQ617" s="120">
        <f>AP617-AR617</f>
        <v>125</v>
      </c>
      <c r="AR617" s="120">
        <f>SUMIF(物资过程计算表!$B:$B,$C617,物资过程计算表!J:J)</f>
        <v>0</v>
      </c>
      <c r="AS617" s="120">
        <f>VLOOKUP($C617,'1 预算编制表单'!$C:$BJ,48,FALSE)</f>
        <v>125</v>
      </c>
      <c r="AT617" s="120">
        <f>AS617-AU617</f>
        <v>125</v>
      </c>
      <c r="AU617" s="120">
        <f>SUMIF(物资过程计算表!$B:$B,$C617,物资过程计算表!K:K)</f>
        <v>0</v>
      </c>
      <c r="AV617" s="120">
        <f>VLOOKUP($C617,'1 预算编制表单'!$C:$BJ,51,FALSE)</f>
        <v>125</v>
      </c>
      <c r="AW617" s="120">
        <f>AV617-AX617</f>
        <v>125</v>
      </c>
      <c r="AX617" s="120">
        <f>SUMIF(物资过程计算表!$B:$B,$C617,物资过程计算表!L:L)</f>
        <v>0</v>
      </c>
      <c r="AY617" s="120">
        <f>VLOOKUP($C617,'1 预算编制表单'!$C:$BJ,54,FALSE)</f>
        <v>125</v>
      </c>
      <c r="AZ617" s="120">
        <f>AY617-BA617</f>
        <v>125</v>
      </c>
      <c r="BA617" s="120">
        <f>SUMIF(物资过程计算表!$B:$B,$C617,物资过程计算表!M:M)</f>
        <v>0</v>
      </c>
      <c r="BB617" s="120">
        <f>VLOOKUP($C617,'1 预算编制表单'!$C:$BJ,57,FALSE)</f>
        <v>125</v>
      </c>
      <c r="BC617" s="120">
        <f>BB617-BD617</f>
        <v>125</v>
      </c>
      <c r="BD617" s="120">
        <f>SUMIF(物资过程计算表!$B:$B,$C617,物资过程计算表!N:N)</f>
        <v>0</v>
      </c>
      <c r="BE617" s="120">
        <f>VLOOKUP($C617,'1 预算编制表单'!$C:$BJ,60,FALSE)</f>
        <v>125</v>
      </c>
      <c r="BF617" s="120">
        <f>BE617-BG617</f>
        <v>125</v>
      </c>
      <c r="BG617" s="120">
        <f>SUMIF(物资过程计算表!$B:$B,$C617,物资过程计算表!O:O)</f>
        <v>0</v>
      </c>
      <c r="BH617" s="117">
        <f>VLOOKUP($C617,'1 预算编制表单'!$C:$BJ,27,FALSE)</f>
        <v>125</v>
      </c>
      <c r="BI617" s="117">
        <f t="shared" ref="BI617:BI621" si="6794">BH617-BJ617</f>
        <v>125</v>
      </c>
      <c r="BJ617" s="117"/>
      <c r="BK617" s="117">
        <f>VLOOKUP($C617,'1 预算编制表单'!$C:$BJ,30,FALSE)</f>
        <v>125</v>
      </c>
      <c r="BL617" s="117">
        <f t="shared" ref="BL617:BL621" si="6795">BK617-BM617</f>
        <v>125</v>
      </c>
      <c r="BM617" s="117"/>
      <c r="BN617" s="117">
        <f>VLOOKUP($C617,'1 预算编制表单'!$C:$BJ,33,FALSE)</f>
        <v>125</v>
      </c>
      <c r="BO617" s="117">
        <f t="shared" ref="BO617:BO621" si="6796">BN617-BP617</f>
        <v>125</v>
      </c>
      <c r="BP617" s="117"/>
      <c r="BQ617" s="117">
        <f>VLOOKUP($C617,'1 预算编制表单'!$C:$BJ,36,FALSE)</f>
        <v>125</v>
      </c>
      <c r="BR617" s="117">
        <f t="shared" ref="BR617:BR621" si="6797">BQ617-BS617</f>
        <v>125</v>
      </c>
      <c r="BS617" s="117"/>
      <c r="BT617" s="117">
        <f>VLOOKUP($C617,'1 预算编制表单'!$C:$BJ,39,FALSE)</f>
        <v>125</v>
      </c>
      <c r="BU617" s="117">
        <f t="shared" ref="BU617:BU621" si="6798">BT617-BV617</f>
        <v>125</v>
      </c>
      <c r="BV617" s="117"/>
      <c r="BW617" s="117">
        <f>VLOOKUP($C617,'1 预算编制表单'!$C:$BJ,42,FALSE)</f>
        <v>125</v>
      </c>
      <c r="BX617" s="117">
        <f t="shared" ref="BX617:BX621" si="6799">BW617-BY617</f>
        <v>125</v>
      </c>
      <c r="BY617" s="117"/>
      <c r="BZ617" s="117">
        <f>VLOOKUP($C617,'1 预算编制表单'!$C:$BJ,45,FALSE)</f>
        <v>125</v>
      </c>
      <c r="CA617" s="117">
        <f t="shared" ref="CA617:CA621" si="6800">BZ617-CB617</f>
        <v>125</v>
      </c>
      <c r="CB617" s="117"/>
      <c r="CC617" s="117">
        <f>VLOOKUP($C617,'1 预算编制表单'!$C:$BJ,48,FALSE)</f>
        <v>125</v>
      </c>
      <c r="CD617" s="117">
        <f t="shared" ref="CD617:CD621" si="6801">CC617-CE617</f>
        <v>125</v>
      </c>
      <c r="CE617" s="117"/>
      <c r="CF617" s="117">
        <f>VLOOKUP($C617,'1 预算编制表单'!$C:$BJ,51,FALSE)</f>
        <v>125</v>
      </c>
      <c r="CG617" s="117">
        <f t="shared" ref="CG617:CG621" si="6802">CF617-CH617</f>
        <v>125</v>
      </c>
      <c r="CH617" s="117"/>
      <c r="CI617" s="117">
        <f>VLOOKUP($C617,'1 预算编制表单'!$C:$BJ,54,FALSE)</f>
        <v>125</v>
      </c>
      <c r="CJ617" s="117">
        <f t="shared" ref="CJ617:CJ621" si="6803">CI617-CK617</f>
        <v>125</v>
      </c>
      <c r="CK617" s="117"/>
      <c r="CL617" s="117">
        <f>VLOOKUP($C617,'1 预算编制表单'!$C:$BJ,57,FALSE)</f>
        <v>125</v>
      </c>
      <c r="CM617" s="117">
        <f t="shared" ref="CM617:CM621" si="6804">CL617-CN617</f>
        <v>125</v>
      </c>
      <c r="CN617" s="117"/>
      <c r="CO617" s="117">
        <f>VLOOKUP($C617,'1 预算编制表单'!$C:$BJ,60,FALSE)</f>
        <v>125</v>
      </c>
      <c r="CP617" s="117">
        <f t="shared" ref="CP617:CP621" si="6805">CO617-CQ617</f>
        <v>125</v>
      </c>
      <c r="CQ617" s="117"/>
    </row>
    <row r="618" ht="24" customHeight="1" outlineLevel="1" spans="1:95">
      <c r="A618" s="29"/>
      <c r="B618" s="115" t="s">
        <v>779</v>
      </c>
      <c r="C618" s="116" t="s">
        <v>2364</v>
      </c>
      <c r="D618" s="29" t="s">
        <v>2365</v>
      </c>
      <c r="E618" s="115" t="s">
        <v>2366</v>
      </c>
      <c r="F618" s="115" t="s">
        <v>1610</v>
      </c>
      <c r="G618" s="115" t="s">
        <v>928</v>
      </c>
      <c r="H618" s="117">
        <f t="shared" si="6779"/>
        <v>24000</v>
      </c>
      <c r="I618" s="117">
        <f t="shared" si="6780"/>
        <v>24000</v>
      </c>
      <c r="J618" s="117">
        <f t="shared" si="6781"/>
        <v>0</v>
      </c>
      <c r="K618" s="117"/>
      <c r="L618" s="150"/>
      <c r="M618" s="150"/>
      <c r="N618" s="117"/>
      <c r="O618" s="150"/>
      <c r="P618" s="117"/>
      <c r="Q618" s="117"/>
      <c r="R618" s="117"/>
      <c r="S618" s="117"/>
      <c r="T618" s="117"/>
      <c r="U618" s="117"/>
      <c r="V618" s="117"/>
      <c r="W618" s="117"/>
      <c r="X618" s="117">
        <f>VLOOKUP($C618,'1 预算编制表单'!$C:$BJ,27,FALSE)</f>
        <v>24000</v>
      </c>
      <c r="Y618" s="117">
        <f t="shared" ref="Y618:Y621" si="6806">X618-Z618</f>
        <v>24000</v>
      </c>
      <c r="Z618" s="117"/>
      <c r="AA618" s="117">
        <f>VLOOKUP($C618,'1 预算编制表单'!$C:$BJ,30,FALSE)</f>
        <v>0</v>
      </c>
      <c r="AB618" s="117">
        <f t="shared" ref="AB618:AB621" si="6807">AA618-AC618</f>
        <v>0</v>
      </c>
      <c r="AC618" s="117"/>
      <c r="AD618" s="117">
        <f>VLOOKUP($C618,'1 预算编制表单'!$C:$BJ,33,FALSE)</f>
        <v>0</v>
      </c>
      <c r="AE618" s="117">
        <f t="shared" ref="AE618:AE621" si="6808">AD618-AF618</f>
        <v>0</v>
      </c>
      <c r="AF618" s="117"/>
      <c r="AG618" s="117">
        <f>VLOOKUP($C618,'1 预算编制表单'!$C:$BJ,36,FALSE)</f>
        <v>0</v>
      </c>
      <c r="AH618" s="117">
        <f t="shared" ref="AH618:AH621" si="6809">AG618-AI618</f>
        <v>0</v>
      </c>
      <c r="AI618" s="117"/>
      <c r="AJ618" s="117">
        <f>VLOOKUP($C618,'1 预算编制表单'!$C:$BJ,39,FALSE)</f>
        <v>0</v>
      </c>
      <c r="AK618" s="117">
        <f t="shared" ref="AK618:AK621" si="6810">AJ618-AL618</f>
        <v>0</v>
      </c>
      <c r="AL618" s="117"/>
      <c r="AM618" s="117">
        <f>VLOOKUP($C618,'1 预算编制表单'!$C:$BJ,42,FALSE)</f>
        <v>0</v>
      </c>
      <c r="AN618" s="117">
        <f t="shared" ref="AN618:AN621" si="6811">AM618-AO618</f>
        <v>0</v>
      </c>
      <c r="AO618" s="117"/>
      <c r="AP618" s="117">
        <f>VLOOKUP($C618,'1 预算编制表单'!$C:$BJ,45,FALSE)</f>
        <v>0</v>
      </c>
      <c r="AQ618" s="117">
        <f t="shared" ref="AQ618:AQ621" si="6812">AP618-AR618</f>
        <v>0</v>
      </c>
      <c r="AR618" s="117"/>
      <c r="AS618" s="117">
        <f>VLOOKUP($C618,'1 预算编制表单'!$C:$BJ,48,FALSE)</f>
        <v>0</v>
      </c>
      <c r="AT618" s="117">
        <f t="shared" ref="AT618:AT621" si="6813">AS618-AU618</f>
        <v>0</v>
      </c>
      <c r="AU618" s="117"/>
      <c r="AV618" s="117">
        <f>VLOOKUP($C618,'1 预算编制表单'!$C:$BJ,51,FALSE)</f>
        <v>0</v>
      </c>
      <c r="AW618" s="117">
        <f t="shared" ref="AW618:AW621" si="6814">AV618-AX618</f>
        <v>0</v>
      </c>
      <c r="AX618" s="117"/>
      <c r="AY618" s="117">
        <f>VLOOKUP($C618,'1 预算编制表单'!$C:$BJ,54,FALSE)</f>
        <v>0</v>
      </c>
      <c r="AZ618" s="117">
        <f t="shared" ref="AZ618:AZ621" si="6815">AY618-BA618</f>
        <v>0</v>
      </c>
      <c r="BA618" s="117"/>
      <c r="BB618" s="117">
        <f>VLOOKUP($C618,'1 预算编制表单'!$C:$BJ,57,FALSE)</f>
        <v>0</v>
      </c>
      <c r="BC618" s="117">
        <f t="shared" ref="BC618:BC621" si="6816">BB618-BD618</f>
        <v>0</v>
      </c>
      <c r="BD618" s="117"/>
      <c r="BE618" s="117">
        <f>VLOOKUP($C618,'1 预算编制表单'!$C:$BJ,60,FALSE)</f>
        <v>0</v>
      </c>
      <c r="BF618" s="117">
        <f t="shared" ref="BF618:BF621" si="6817">BE618-BG618</f>
        <v>0</v>
      </c>
      <c r="BG618" s="117"/>
      <c r="BH618" s="117">
        <f>VLOOKUP($C618,'1 预算编制表单'!$C:$BJ,27,FALSE)</f>
        <v>24000</v>
      </c>
      <c r="BI618" s="117">
        <f t="shared" si="6794"/>
        <v>24000</v>
      </c>
      <c r="BJ618" s="117"/>
      <c r="BK618" s="117">
        <f>VLOOKUP($C618,'1 预算编制表单'!$C:$BJ,30,FALSE)</f>
        <v>0</v>
      </c>
      <c r="BL618" s="117">
        <f t="shared" si="6795"/>
        <v>0</v>
      </c>
      <c r="BM618" s="117"/>
      <c r="BN618" s="117">
        <f>VLOOKUP($C618,'1 预算编制表单'!$C:$BJ,33,FALSE)</f>
        <v>0</v>
      </c>
      <c r="BO618" s="117">
        <f t="shared" si="6796"/>
        <v>0</v>
      </c>
      <c r="BP618" s="117"/>
      <c r="BQ618" s="117">
        <f>VLOOKUP($C618,'1 预算编制表单'!$C:$BJ,36,FALSE)</f>
        <v>0</v>
      </c>
      <c r="BR618" s="117">
        <f t="shared" si="6797"/>
        <v>0</v>
      </c>
      <c r="BS618" s="117"/>
      <c r="BT618" s="117">
        <f>VLOOKUP($C618,'1 预算编制表单'!$C:$BJ,39,FALSE)</f>
        <v>0</v>
      </c>
      <c r="BU618" s="117">
        <f t="shared" si="6798"/>
        <v>0</v>
      </c>
      <c r="BV618" s="117"/>
      <c r="BW618" s="117">
        <f>VLOOKUP($C618,'1 预算编制表单'!$C:$BJ,42,FALSE)</f>
        <v>0</v>
      </c>
      <c r="BX618" s="117">
        <f t="shared" si="6799"/>
        <v>0</v>
      </c>
      <c r="BY618" s="117"/>
      <c r="BZ618" s="117">
        <f>VLOOKUP($C618,'1 预算编制表单'!$C:$BJ,45,FALSE)</f>
        <v>0</v>
      </c>
      <c r="CA618" s="117">
        <f t="shared" si="6800"/>
        <v>0</v>
      </c>
      <c r="CB618" s="117"/>
      <c r="CC618" s="117">
        <f>VLOOKUP($C618,'1 预算编制表单'!$C:$BJ,48,FALSE)</f>
        <v>0</v>
      </c>
      <c r="CD618" s="117">
        <f t="shared" si="6801"/>
        <v>0</v>
      </c>
      <c r="CE618" s="117"/>
      <c r="CF618" s="117">
        <f>VLOOKUP($C618,'1 预算编制表单'!$C:$BJ,51,FALSE)</f>
        <v>0</v>
      </c>
      <c r="CG618" s="117">
        <f t="shared" si="6802"/>
        <v>0</v>
      </c>
      <c r="CH618" s="117"/>
      <c r="CI618" s="117">
        <f>VLOOKUP($C618,'1 预算编制表单'!$C:$BJ,54,FALSE)</f>
        <v>0</v>
      </c>
      <c r="CJ618" s="117">
        <f t="shared" si="6803"/>
        <v>0</v>
      </c>
      <c r="CK618" s="117"/>
      <c r="CL618" s="117">
        <f>VLOOKUP($C618,'1 预算编制表单'!$C:$BJ,57,FALSE)</f>
        <v>0</v>
      </c>
      <c r="CM618" s="117">
        <f t="shared" si="6804"/>
        <v>0</v>
      </c>
      <c r="CN618" s="117"/>
      <c r="CO618" s="117">
        <f>VLOOKUP($C618,'1 预算编制表单'!$C:$BJ,60,FALSE)</f>
        <v>0</v>
      </c>
      <c r="CP618" s="117">
        <f t="shared" si="6805"/>
        <v>0</v>
      </c>
      <c r="CQ618" s="117"/>
    </row>
    <row r="619" ht="24" customHeight="1" outlineLevel="1" spans="1:95">
      <c r="A619" s="29"/>
      <c r="B619" s="115" t="s">
        <v>779</v>
      </c>
      <c r="C619" s="116" t="s">
        <v>2367</v>
      </c>
      <c r="D619" s="29" t="s">
        <v>2368</v>
      </c>
      <c r="E619" s="115" t="s">
        <v>2369</v>
      </c>
      <c r="F619" s="115" t="s">
        <v>1610</v>
      </c>
      <c r="G619" s="115" t="s">
        <v>928</v>
      </c>
      <c r="H619" s="117">
        <f t="shared" si="6779"/>
        <v>2000</v>
      </c>
      <c r="I619" s="117">
        <f t="shared" si="6780"/>
        <v>2000</v>
      </c>
      <c r="J619" s="117">
        <f t="shared" si="6781"/>
        <v>0</v>
      </c>
      <c r="K619" s="117"/>
      <c r="L619" s="150"/>
      <c r="M619" s="150"/>
      <c r="N619" s="117"/>
      <c r="O619" s="150"/>
      <c r="P619" s="117"/>
      <c r="Q619" s="117"/>
      <c r="R619" s="117"/>
      <c r="S619" s="117"/>
      <c r="T619" s="117"/>
      <c r="U619" s="117"/>
      <c r="V619" s="117"/>
      <c r="W619" s="117"/>
      <c r="X619" s="117">
        <f>VLOOKUP($C619,'1 预算编制表单'!$C:$BJ,27,FALSE)</f>
        <v>2000</v>
      </c>
      <c r="Y619" s="117">
        <f t="shared" si="6806"/>
        <v>2000</v>
      </c>
      <c r="Z619" s="117"/>
      <c r="AA619" s="117">
        <f>VLOOKUP($C619,'1 预算编制表单'!$C:$BJ,30,FALSE)</f>
        <v>0</v>
      </c>
      <c r="AB619" s="117">
        <f t="shared" si="6807"/>
        <v>0</v>
      </c>
      <c r="AC619" s="117"/>
      <c r="AD619" s="117">
        <f>VLOOKUP($C619,'1 预算编制表单'!$C:$BJ,33,FALSE)</f>
        <v>0</v>
      </c>
      <c r="AE619" s="117">
        <f t="shared" si="6808"/>
        <v>0</v>
      </c>
      <c r="AF619" s="117"/>
      <c r="AG619" s="117">
        <f>VLOOKUP($C619,'1 预算编制表单'!$C:$BJ,36,FALSE)</f>
        <v>0</v>
      </c>
      <c r="AH619" s="117">
        <f t="shared" si="6809"/>
        <v>0</v>
      </c>
      <c r="AI619" s="117"/>
      <c r="AJ619" s="117">
        <f>VLOOKUP($C619,'1 预算编制表单'!$C:$BJ,39,FALSE)</f>
        <v>0</v>
      </c>
      <c r="AK619" s="117">
        <f t="shared" si="6810"/>
        <v>0</v>
      </c>
      <c r="AL619" s="117"/>
      <c r="AM619" s="117">
        <f>VLOOKUP($C619,'1 预算编制表单'!$C:$BJ,42,FALSE)</f>
        <v>0</v>
      </c>
      <c r="AN619" s="117">
        <f t="shared" si="6811"/>
        <v>0</v>
      </c>
      <c r="AO619" s="117"/>
      <c r="AP619" s="117">
        <f>VLOOKUP($C619,'1 预算编制表单'!$C:$BJ,45,FALSE)</f>
        <v>0</v>
      </c>
      <c r="AQ619" s="117">
        <f t="shared" si="6812"/>
        <v>0</v>
      </c>
      <c r="AR619" s="117"/>
      <c r="AS619" s="117">
        <f>VLOOKUP($C619,'1 预算编制表单'!$C:$BJ,48,FALSE)</f>
        <v>0</v>
      </c>
      <c r="AT619" s="117">
        <f t="shared" si="6813"/>
        <v>0</v>
      </c>
      <c r="AU619" s="117"/>
      <c r="AV619" s="117">
        <f>VLOOKUP($C619,'1 预算编制表单'!$C:$BJ,51,FALSE)</f>
        <v>0</v>
      </c>
      <c r="AW619" s="117">
        <f t="shared" si="6814"/>
        <v>0</v>
      </c>
      <c r="AX619" s="117"/>
      <c r="AY619" s="117">
        <f>VLOOKUP($C619,'1 预算编制表单'!$C:$BJ,54,FALSE)</f>
        <v>0</v>
      </c>
      <c r="AZ619" s="117">
        <f t="shared" si="6815"/>
        <v>0</v>
      </c>
      <c r="BA619" s="117"/>
      <c r="BB619" s="117">
        <f>VLOOKUP($C619,'1 预算编制表单'!$C:$BJ,57,FALSE)</f>
        <v>0</v>
      </c>
      <c r="BC619" s="117">
        <f t="shared" si="6816"/>
        <v>0</v>
      </c>
      <c r="BD619" s="117"/>
      <c r="BE619" s="117">
        <f>VLOOKUP($C619,'1 预算编制表单'!$C:$BJ,60,FALSE)</f>
        <v>0</v>
      </c>
      <c r="BF619" s="117">
        <f t="shared" si="6817"/>
        <v>0</v>
      </c>
      <c r="BG619" s="117"/>
      <c r="BH619" s="117">
        <f>VLOOKUP($C619,'1 预算编制表单'!$C:$BJ,27,FALSE)</f>
        <v>2000</v>
      </c>
      <c r="BI619" s="117">
        <f t="shared" si="6794"/>
        <v>2000</v>
      </c>
      <c r="BJ619" s="117"/>
      <c r="BK619" s="117">
        <f>VLOOKUP($C619,'1 预算编制表单'!$C:$BJ,30,FALSE)</f>
        <v>0</v>
      </c>
      <c r="BL619" s="117">
        <f t="shared" si="6795"/>
        <v>0</v>
      </c>
      <c r="BM619" s="117"/>
      <c r="BN619" s="117">
        <f>VLOOKUP($C619,'1 预算编制表单'!$C:$BJ,33,FALSE)</f>
        <v>0</v>
      </c>
      <c r="BO619" s="117">
        <f t="shared" si="6796"/>
        <v>0</v>
      </c>
      <c r="BP619" s="117"/>
      <c r="BQ619" s="117">
        <f>VLOOKUP($C619,'1 预算编制表单'!$C:$BJ,36,FALSE)</f>
        <v>0</v>
      </c>
      <c r="BR619" s="117">
        <f t="shared" si="6797"/>
        <v>0</v>
      </c>
      <c r="BS619" s="117"/>
      <c r="BT619" s="117">
        <f>VLOOKUP($C619,'1 预算编制表单'!$C:$BJ,39,FALSE)</f>
        <v>0</v>
      </c>
      <c r="BU619" s="117">
        <f t="shared" si="6798"/>
        <v>0</v>
      </c>
      <c r="BV619" s="117"/>
      <c r="BW619" s="117">
        <f>VLOOKUP($C619,'1 预算编制表单'!$C:$BJ,42,FALSE)</f>
        <v>0</v>
      </c>
      <c r="BX619" s="117">
        <f t="shared" si="6799"/>
        <v>0</v>
      </c>
      <c r="BY619" s="117"/>
      <c r="BZ619" s="117">
        <f>VLOOKUP($C619,'1 预算编制表单'!$C:$BJ,45,FALSE)</f>
        <v>0</v>
      </c>
      <c r="CA619" s="117">
        <f t="shared" si="6800"/>
        <v>0</v>
      </c>
      <c r="CB619" s="117"/>
      <c r="CC619" s="117">
        <f>VLOOKUP($C619,'1 预算编制表单'!$C:$BJ,48,FALSE)</f>
        <v>0</v>
      </c>
      <c r="CD619" s="117">
        <f t="shared" si="6801"/>
        <v>0</v>
      </c>
      <c r="CE619" s="117"/>
      <c r="CF619" s="117">
        <f>VLOOKUP($C619,'1 预算编制表单'!$C:$BJ,51,FALSE)</f>
        <v>0</v>
      </c>
      <c r="CG619" s="117">
        <f t="shared" si="6802"/>
        <v>0</v>
      </c>
      <c r="CH619" s="117"/>
      <c r="CI619" s="117">
        <f>VLOOKUP($C619,'1 预算编制表单'!$C:$BJ,54,FALSE)</f>
        <v>0</v>
      </c>
      <c r="CJ619" s="117">
        <f t="shared" si="6803"/>
        <v>0</v>
      </c>
      <c r="CK619" s="117"/>
      <c r="CL619" s="117">
        <f>VLOOKUP($C619,'1 预算编制表单'!$C:$BJ,57,FALSE)</f>
        <v>0</v>
      </c>
      <c r="CM619" s="117">
        <f t="shared" si="6804"/>
        <v>0</v>
      </c>
      <c r="CN619" s="117"/>
      <c r="CO619" s="117">
        <f>VLOOKUP($C619,'1 预算编制表单'!$C:$BJ,60,FALSE)</f>
        <v>0</v>
      </c>
      <c r="CP619" s="117">
        <f t="shared" si="6805"/>
        <v>0</v>
      </c>
      <c r="CQ619" s="117"/>
    </row>
    <row r="620" ht="24" customHeight="1" outlineLevel="1" spans="1:95">
      <c r="A620" s="29"/>
      <c r="B620" s="115" t="s">
        <v>779</v>
      </c>
      <c r="C620" s="116" t="s">
        <v>2370</v>
      </c>
      <c r="D620" s="29" t="s">
        <v>2371</v>
      </c>
      <c r="E620" s="29"/>
      <c r="F620" s="115" t="s">
        <v>1610</v>
      </c>
      <c r="G620" s="115" t="s">
        <v>928</v>
      </c>
      <c r="H620" s="117">
        <f t="shared" si="6779"/>
        <v>41941.7475728155</v>
      </c>
      <c r="I620" s="117">
        <f t="shared" si="6780"/>
        <v>41941.7475728155</v>
      </c>
      <c r="J620" s="117">
        <f t="shared" si="6781"/>
        <v>0</v>
      </c>
      <c r="K620" s="117"/>
      <c r="L620" s="150"/>
      <c r="M620" s="150"/>
      <c r="N620" s="117"/>
      <c r="O620" s="150"/>
      <c r="P620" s="117"/>
      <c r="Q620" s="117"/>
      <c r="R620" s="117"/>
      <c r="S620" s="117"/>
      <c r="T620" s="117"/>
      <c r="U620" s="117"/>
      <c r="V620" s="117"/>
      <c r="W620" s="117"/>
      <c r="X620" s="117">
        <f>VLOOKUP($C620,'1 预算编制表单'!$C:$BJ,27,FALSE)</f>
        <v>41941.7475728155</v>
      </c>
      <c r="Y620" s="117">
        <f t="shared" si="6806"/>
        <v>41941.7475728155</v>
      </c>
      <c r="Z620" s="117"/>
      <c r="AA620" s="117">
        <f>VLOOKUP($C620,'1 预算编制表单'!$C:$BJ,30,FALSE)</f>
        <v>0</v>
      </c>
      <c r="AB620" s="117">
        <f t="shared" si="6807"/>
        <v>0</v>
      </c>
      <c r="AC620" s="117"/>
      <c r="AD620" s="117">
        <f>VLOOKUP($C620,'1 预算编制表单'!$C:$BJ,33,FALSE)</f>
        <v>0</v>
      </c>
      <c r="AE620" s="117">
        <f t="shared" si="6808"/>
        <v>0</v>
      </c>
      <c r="AF620" s="117"/>
      <c r="AG620" s="117">
        <f>VLOOKUP($C620,'1 预算编制表单'!$C:$BJ,36,FALSE)</f>
        <v>0</v>
      </c>
      <c r="AH620" s="117">
        <f t="shared" si="6809"/>
        <v>0</v>
      </c>
      <c r="AI620" s="117"/>
      <c r="AJ620" s="117">
        <f>VLOOKUP($C620,'1 预算编制表单'!$C:$BJ,39,FALSE)</f>
        <v>0</v>
      </c>
      <c r="AK620" s="117">
        <f t="shared" si="6810"/>
        <v>0</v>
      </c>
      <c r="AL620" s="117"/>
      <c r="AM620" s="117">
        <f>VLOOKUP($C620,'1 预算编制表单'!$C:$BJ,42,FALSE)</f>
        <v>0</v>
      </c>
      <c r="AN620" s="117">
        <f t="shared" si="6811"/>
        <v>0</v>
      </c>
      <c r="AO620" s="117"/>
      <c r="AP620" s="117">
        <f>VLOOKUP($C620,'1 预算编制表单'!$C:$BJ,45,FALSE)</f>
        <v>0</v>
      </c>
      <c r="AQ620" s="117">
        <f t="shared" si="6812"/>
        <v>0</v>
      </c>
      <c r="AR620" s="117"/>
      <c r="AS620" s="117">
        <f>VLOOKUP($C620,'1 预算编制表单'!$C:$BJ,48,FALSE)</f>
        <v>0</v>
      </c>
      <c r="AT620" s="117">
        <f t="shared" si="6813"/>
        <v>0</v>
      </c>
      <c r="AU620" s="117"/>
      <c r="AV620" s="117">
        <f>VLOOKUP($C620,'1 预算编制表单'!$C:$BJ,51,FALSE)</f>
        <v>0</v>
      </c>
      <c r="AW620" s="117">
        <f t="shared" si="6814"/>
        <v>0</v>
      </c>
      <c r="AX620" s="117"/>
      <c r="AY620" s="117">
        <f>VLOOKUP($C620,'1 预算编制表单'!$C:$BJ,54,FALSE)</f>
        <v>0</v>
      </c>
      <c r="AZ620" s="117">
        <f t="shared" si="6815"/>
        <v>0</v>
      </c>
      <c r="BA620" s="117"/>
      <c r="BB620" s="117">
        <f>VLOOKUP($C620,'1 预算编制表单'!$C:$BJ,57,FALSE)</f>
        <v>0</v>
      </c>
      <c r="BC620" s="117">
        <f t="shared" si="6816"/>
        <v>0</v>
      </c>
      <c r="BD620" s="117"/>
      <c r="BE620" s="117">
        <f>VLOOKUP($C620,'1 预算编制表单'!$C:$BJ,60,FALSE)</f>
        <v>0</v>
      </c>
      <c r="BF620" s="117">
        <f t="shared" si="6817"/>
        <v>0</v>
      </c>
      <c r="BG620" s="117"/>
      <c r="BH620" s="117">
        <f>VLOOKUP($C620,'1 预算编制表单'!$C:$BJ,27,FALSE)</f>
        <v>41941.7475728155</v>
      </c>
      <c r="BI620" s="117">
        <f t="shared" si="6794"/>
        <v>41941.7475728155</v>
      </c>
      <c r="BJ620" s="117"/>
      <c r="BK620" s="117">
        <f>VLOOKUP($C620,'1 预算编制表单'!$C:$BJ,30,FALSE)</f>
        <v>0</v>
      </c>
      <c r="BL620" s="117">
        <f t="shared" si="6795"/>
        <v>0</v>
      </c>
      <c r="BM620" s="117"/>
      <c r="BN620" s="117">
        <f>VLOOKUP($C620,'1 预算编制表单'!$C:$BJ,33,FALSE)</f>
        <v>0</v>
      </c>
      <c r="BO620" s="117">
        <f t="shared" si="6796"/>
        <v>0</v>
      </c>
      <c r="BP620" s="117"/>
      <c r="BQ620" s="117">
        <f>VLOOKUP($C620,'1 预算编制表单'!$C:$BJ,36,FALSE)</f>
        <v>0</v>
      </c>
      <c r="BR620" s="117">
        <f t="shared" si="6797"/>
        <v>0</v>
      </c>
      <c r="BS620" s="117"/>
      <c r="BT620" s="117">
        <f>VLOOKUP($C620,'1 预算编制表单'!$C:$BJ,39,FALSE)</f>
        <v>0</v>
      </c>
      <c r="BU620" s="117">
        <f t="shared" si="6798"/>
        <v>0</v>
      </c>
      <c r="BV620" s="117"/>
      <c r="BW620" s="117">
        <f>VLOOKUP($C620,'1 预算编制表单'!$C:$BJ,42,FALSE)</f>
        <v>0</v>
      </c>
      <c r="BX620" s="117">
        <f t="shared" si="6799"/>
        <v>0</v>
      </c>
      <c r="BY620" s="117"/>
      <c r="BZ620" s="117">
        <f>VLOOKUP($C620,'1 预算编制表单'!$C:$BJ,45,FALSE)</f>
        <v>0</v>
      </c>
      <c r="CA620" s="117">
        <f t="shared" si="6800"/>
        <v>0</v>
      </c>
      <c r="CB620" s="117"/>
      <c r="CC620" s="117">
        <f>VLOOKUP($C620,'1 预算编制表单'!$C:$BJ,48,FALSE)</f>
        <v>0</v>
      </c>
      <c r="CD620" s="117">
        <f t="shared" si="6801"/>
        <v>0</v>
      </c>
      <c r="CE620" s="117"/>
      <c r="CF620" s="117">
        <f>VLOOKUP($C620,'1 预算编制表单'!$C:$BJ,51,FALSE)</f>
        <v>0</v>
      </c>
      <c r="CG620" s="117">
        <f t="shared" si="6802"/>
        <v>0</v>
      </c>
      <c r="CH620" s="117"/>
      <c r="CI620" s="117">
        <f>VLOOKUP($C620,'1 预算编制表单'!$C:$BJ,54,FALSE)</f>
        <v>0</v>
      </c>
      <c r="CJ620" s="117">
        <f t="shared" si="6803"/>
        <v>0</v>
      </c>
      <c r="CK620" s="117"/>
      <c r="CL620" s="117">
        <f>VLOOKUP($C620,'1 预算编制表单'!$C:$BJ,57,FALSE)</f>
        <v>0</v>
      </c>
      <c r="CM620" s="117">
        <f t="shared" si="6804"/>
        <v>0</v>
      </c>
      <c r="CN620" s="117"/>
      <c r="CO620" s="117">
        <f>VLOOKUP($C620,'1 预算编制表单'!$C:$BJ,60,FALSE)</f>
        <v>0</v>
      </c>
      <c r="CP620" s="117">
        <f t="shared" si="6805"/>
        <v>0</v>
      </c>
      <c r="CQ620" s="117"/>
    </row>
    <row r="621" ht="24" customHeight="1" outlineLevel="1" spans="1:95">
      <c r="A621" s="29"/>
      <c r="B621" s="115" t="s">
        <v>779</v>
      </c>
      <c r="C621" s="116" t="s">
        <v>2372</v>
      </c>
      <c r="D621" s="29" t="s">
        <v>2373</v>
      </c>
      <c r="E621" s="29"/>
      <c r="F621" s="115" t="s">
        <v>1610</v>
      </c>
      <c r="G621" s="115" t="s">
        <v>928</v>
      </c>
      <c r="H621" s="117">
        <f t="shared" si="6779"/>
        <v>0</v>
      </c>
      <c r="I621" s="117">
        <f t="shared" si="6780"/>
        <v>0</v>
      </c>
      <c r="J621" s="117">
        <f t="shared" si="6781"/>
        <v>0</v>
      </c>
      <c r="K621" s="117"/>
      <c r="L621" s="150"/>
      <c r="M621" s="150"/>
      <c r="N621" s="117"/>
      <c r="O621" s="150"/>
      <c r="P621" s="117"/>
      <c r="Q621" s="117"/>
      <c r="R621" s="117"/>
      <c r="S621" s="117"/>
      <c r="T621" s="117"/>
      <c r="U621" s="117"/>
      <c r="V621" s="117"/>
      <c r="W621" s="117"/>
      <c r="X621" s="117">
        <f>VLOOKUP($C621,'1 预算编制表单'!$C:$BJ,27,FALSE)</f>
        <v>0</v>
      </c>
      <c r="Y621" s="117">
        <f t="shared" si="6806"/>
        <v>0</v>
      </c>
      <c r="Z621" s="117"/>
      <c r="AA621" s="117">
        <f>VLOOKUP($C621,'1 预算编制表单'!$C:$BJ,30,FALSE)</f>
        <v>0</v>
      </c>
      <c r="AB621" s="117">
        <f t="shared" si="6807"/>
        <v>0</v>
      </c>
      <c r="AC621" s="117"/>
      <c r="AD621" s="117">
        <f>VLOOKUP($C621,'1 预算编制表单'!$C:$BJ,33,FALSE)</f>
        <v>0</v>
      </c>
      <c r="AE621" s="117">
        <f t="shared" si="6808"/>
        <v>0</v>
      </c>
      <c r="AF621" s="117"/>
      <c r="AG621" s="117">
        <f>VLOOKUP($C621,'1 预算编制表单'!$C:$BJ,36,FALSE)</f>
        <v>0</v>
      </c>
      <c r="AH621" s="117">
        <f t="shared" si="6809"/>
        <v>0</v>
      </c>
      <c r="AI621" s="117"/>
      <c r="AJ621" s="117">
        <f>VLOOKUP($C621,'1 预算编制表单'!$C:$BJ,39,FALSE)</f>
        <v>0</v>
      </c>
      <c r="AK621" s="117">
        <f t="shared" si="6810"/>
        <v>0</v>
      </c>
      <c r="AL621" s="117"/>
      <c r="AM621" s="117">
        <f>VLOOKUP($C621,'1 预算编制表单'!$C:$BJ,42,FALSE)</f>
        <v>0</v>
      </c>
      <c r="AN621" s="117">
        <f t="shared" si="6811"/>
        <v>0</v>
      </c>
      <c r="AO621" s="117"/>
      <c r="AP621" s="117">
        <f>VLOOKUP($C621,'1 预算编制表单'!$C:$BJ,45,FALSE)</f>
        <v>0</v>
      </c>
      <c r="AQ621" s="117">
        <f t="shared" si="6812"/>
        <v>0</v>
      </c>
      <c r="AR621" s="117"/>
      <c r="AS621" s="117">
        <f>VLOOKUP($C621,'1 预算编制表单'!$C:$BJ,48,FALSE)</f>
        <v>0</v>
      </c>
      <c r="AT621" s="117">
        <f t="shared" si="6813"/>
        <v>0</v>
      </c>
      <c r="AU621" s="117"/>
      <c r="AV621" s="117">
        <f>VLOOKUP($C621,'1 预算编制表单'!$C:$BJ,51,FALSE)</f>
        <v>0</v>
      </c>
      <c r="AW621" s="117">
        <f t="shared" si="6814"/>
        <v>0</v>
      </c>
      <c r="AX621" s="117"/>
      <c r="AY621" s="117">
        <f>VLOOKUP($C621,'1 预算编制表单'!$C:$BJ,54,FALSE)</f>
        <v>0</v>
      </c>
      <c r="AZ621" s="117">
        <f t="shared" si="6815"/>
        <v>0</v>
      </c>
      <c r="BA621" s="117"/>
      <c r="BB621" s="117">
        <f>VLOOKUP($C621,'1 预算编制表单'!$C:$BJ,57,FALSE)</f>
        <v>0</v>
      </c>
      <c r="BC621" s="117">
        <f t="shared" si="6816"/>
        <v>0</v>
      </c>
      <c r="BD621" s="117"/>
      <c r="BE621" s="117">
        <f>VLOOKUP($C621,'1 预算编制表单'!$C:$BJ,60,FALSE)</f>
        <v>0</v>
      </c>
      <c r="BF621" s="117">
        <f t="shared" si="6817"/>
        <v>0</v>
      </c>
      <c r="BG621" s="117"/>
      <c r="BH621" s="117">
        <f>VLOOKUP($C621,'1 预算编制表单'!$C:$BJ,27,FALSE)</f>
        <v>0</v>
      </c>
      <c r="BI621" s="117">
        <f t="shared" si="6794"/>
        <v>0</v>
      </c>
      <c r="BJ621" s="117"/>
      <c r="BK621" s="117">
        <f>VLOOKUP($C621,'1 预算编制表单'!$C:$BJ,30,FALSE)</f>
        <v>0</v>
      </c>
      <c r="BL621" s="117">
        <f t="shared" si="6795"/>
        <v>0</v>
      </c>
      <c r="BM621" s="117"/>
      <c r="BN621" s="117">
        <f>VLOOKUP($C621,'1 预算编制表单'!$C:$BJ,33,FALSE)</f>
        <v>0</v>
      </c>
      <c r="BO621" s="117">
        <f t="shared" si="6796"/>
        <v>0</v>
      </c>
      <c r="BP621" s="117"/>
      <c r="BQ621" s="117">
        <f>VLOOKUP($C621,'1 预算编制表单'!$C:$BJ,36,FALSE)</f>
        <v>0</v>
      </c>
      <c r="BR621" s="117">
        <f t="shared" si="6797"/>
        <v>0</v>
      </c>
      <c r="BS621" s="117"/>
      <c r="BT621" s="117">
        <f>VLOOKUP($C621,'1 预算编制表单'!$C:$BJ,39,FALSE)</f>
        <v>0</v>
      </c>
      <c r="BU621" s="117">
        <f t="shared" si="6798"/>
        <v>0</v>
      </c>
      <c r="BV621" s="117"/>
      <c r="BW621" s="117">
        <f>VLOOKUP($C621,'1 预算编制表单'!$C:$BJ,42,FALSE)</f>
        <v>0</v>
      </c>
      <c r="BX621" s="117">
        <f t="shared" si="6799"/>
        <v>0</v>
      </c>
      <c r="BY621" s="117"/>
      <c r="BZ621" s="117">
        <f>VLOOKUP($C621,'1 预算编制表单'!$C:$BJ,45,FALSE)</f>
        <v>0</v>
      </c>
      <c r="CA621" s="117">
        <f t="shared" si="6800"/>
        <v>0</v>
      </c>
      <c r="CB621" s="117"/>
      <c r="CC621" s="117">
        <f>VLOOKUP($C621,'1 预算编制表单'!$C:$BJ,48,FALSE)</f>
        <v>0</v>
      </c>
      <c r="CD621" s="117">
        <f t="shared" si="6801"/>
        <v>0</v>
      </c>
      <c r="CE621" s="117"/>
      <c r="CF621" s="117">
        <f>VLOOKUP($C621,'1 预算编制表单'!$C:$BJ,51,FALSE)</f>
        <v>0</v>
      </c>
      <c r="CG621" s="117">
        <f t="shared" si="6802"/>
        <v>0</v>
      </c>
      <c r="CH621" s="117"/>
      <c r="CI621" s="117">
        <f>VLOOKUP($C621,'1 预算编制表单'!$C:$BJ,54,FALSE)</f>
        <v>0</v>
      </c>
      <c r="CJ621" s="117">
        <f t="shared" si="6803"/>
        <v>0</v>
      </c>
      <c r="CK621" s="117"/>
      <c r="CL621" s="117">
        <f>VLOOKUP($C621,'1 预算编制表单'!$C:$BJ,57,FALSE)</f>
        <v>0</v>
      </c>
      <c r="CM621" s="117">
        <f t="shared" si="6804"/>
        <v>0</v>
      </c>
      <c r="CN621" s="117"/>
      <c r="CO621" s="117">
        <f>VLOOKUP($C621,'1 预算编制表单'!$C:$BJ,60,FALSE)</f>
        <v>0</v>
      </c>
      <c r="CP621" s="117">
        <f t="shared" si="6805"/>
        <v>0</v>
      </c>
      <c r="CQ621" s="117"/>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331"/>
  <sheetViews>
    <sheetView zoomScale="70" zoomScaleNormal="70" workbookViewId="0">
      <selection activeCell="Q5" sqref="Q5"/>
    </sheetView>
  </sheetViews>
  <sheetFormatPr defaultColWidth="9" defaultRowHeight="13.5"/>
  <cols>
    <col min="1" max="5" width="9" style="68"/>
    <col min="6" max="6" width="10.275" style="68"/>
    <col min="7" max="7" width="9" style="68"/>
    <col min="8" max="9" width="10.275" style="68"/>
    <col min="10" max="16384" width="9" style="68"/>
  </cols>
  <sheetData>
    <row r="1" ht="32.45" customHeight="1" spans="1:13">
      <c r="A1" s="80" t="s">
        <v>2848</v>
      </c>
      <c r="B1" s="69"/>
      <c r="C1" s="69"/>
      <c r="D1" s="69"/>
      <c r="E1" s="69"/>
      <c r="F1" s="69"/>
      <c r="G1" s="69"/>
      <c r="H1" s="69"/>
      <c r="I1" s="69"/>
      <c r="J1" s="69"/>
      <c r="K1" s="69"/>
      <c r="L1" s="69"/>
      <c r="M1" s="69"/>
    </row>
    <row r="2" ht="14.25" spans="1:13">
      <c r="A2" s="80" t="s">
        <v>2849</v>
      </c>
      <c r="B2" s="69"/>
      <c r="C2" s="69"/>
      <c r="D2" s="69"/>
      <c r="E2" s="69"/>
      <c r="F2" s="69"/>
      <c r="G2" s="69"/>
      <c r="H2" s="69"/>
      <c r="I2" s="69"/>
      <c r="J2" s="69"/>
      <c r="K2" s="69"/>
      <c r="L2" s="69"/>
      <c r="M2" s="69"/>
    </row>
    <row r="3" ht="14.25" spans="1:13">
      <c r="A3" s="80" t="s">
        <v>2850</v>
      </c>
      <c r="B3" s="69"/>
      <c r="C3" s="69"/>
      <c r="D3" s="69"/>
      <c r="E3" s="69"/>
      <c r="F3" s="69"/>
      <c r="G3" s="69"/>
      <c r="H3" s="69"/>
      <c r="I3" s="69"/>
      <c r="J3" s="69"/>
      <c r="K3" s="69"/>
      <c r="L3" s="69"/>
      <c r="M3" s="69"/>
    </row>
    <row r="4" ht="28.5" spans="1:13">
      <c r="A4" s="81" t="s">
        <v>2851</v>
      </c>
      <c r="B4" s="81" t="s">
        <v>2852</v>
      </c>
      <c r="C4" s="81" t="s">
        <v>2853</v>
      </c>
      <c r="D4" s="81" t="s">
        <v>2854</v>
      </c>
      <c r="E4" s="81" t="s">
        <v>2855</v>
      </c>
      <c r="F4" s="81" t="s">
        <v>2856</v>
      </c>
      <c r="G4" s="81" t="s">
        <v>1227</v>
      </c>
      <c r="H4" s="81" t="s">
        <v>2857</v>
      </c>
      <c r="I4" s="81" t="s">
        <v>2858</v>
      </c>
      <c r="J4" s="81" t="s">
        <v>2859</v>
      </c>
      <c r="K4" s="81" t="s">
        <v>2860</v>
      </c>
      <c r="L4" s="81" t="s">
        <v>2861</v>
      </c>
      <c r="M4" s="81" t="s">
        <v>2862</v>
      </c>
    </row>
    <row r="5" ht="299.25" spans="1:13">
      <c r="A5" s="82" t="s">
        <v>2863</v>
      </c>
      <c r="B5" s="82" t="s">
        <v>2864</v>
      </c>
      <c r="C5" s="82" t="s">
        <v>2865</v>
      </c>
      <c r="D5" s="82" t="s">
        <v>2866</v>
      </c>
      <c r="E5" s="82" t="s">
        <v>136</v>
      </c>
      <c r="F5" s="83">
        <v>130</v>
      </c>
      <c r="G5" s="83">
        <v>36</v>
      </c>
      <c r="H5" s="83">
        <v>4680</v>
      </c>
      <c r="I5" s="83">
        <v>4680</v>
      </c>
      <c r="J5" s="82" t="s">
        <v>2867</v>
      </c>
      <c r="K5" s="82" t="s">
        <v>2868</v>
      </c>
      <c r="L5" s="82" t="s">
        <v>2869</v>
      </c>
      <c r="M5" s="82" t="s">
        <v>2870</v>
      </c>
    </row>
    <row r="6" ht="242.25" spans="1:13">
      <c r="A6" s="82" t="s">
        <v>2871</v>
      </c>
      <c r="B6" s="82" t="s">
        <v>2872</v>
      </c>
      <c r="C6" s="82" t="s">
        <v>2873</v>
      </c>
      <c r="D6" s="82" t="s">
        <v>2874</v>
      </c>
      <c r="E6" s="82" t="s">
        <v>2875</v>
      </c>
      <c r="F6" s="83">
        <v>4.25</v>
      </c>
      <c r="G6" s="83">
        <v>100</v>
      </c>
      <c r="H6" s="83">
        <v>425</v>
      </c>
      <c r="I6" s="83">
        <v>425</v>
      </c>
      <c r="J6" s="82" t="s">
        <v>2876</v>
      </c>
      <c r="K6" s="82" t="s">
        <v>2877</v>
      </c>
      <c r="L6" s="82" t="s">
        <v>2869</v>
      </c>
      <c r="M6" s="82" t="s">
        <v>2878</v>
      </c>
    </row>
    <row r="7" ht="242.25" spans="1:13">
      <c r="A7" s="82" t="s">
        <v>2879</v>
      </c>
      <c r="B7" s="82" t="s">
        <v>2880</v>
      </c>
      <c r="C7" s="82" t="s">
        <v>2881</v>
      </c>
      <c r="D7" s="82" t="s">
        <v>2882</v>
      </c>
      <c r="E7" s="82" t="s">
        <v>2883</v>
      </c>
      <c r="F7" s="83">
        <v>42</v>
      </c>
      <c r="G7" s="83">
        <v>150</v>
      </c>
      <c r="H7" s="83">
        <v>6300</v>
      </c>
      <c r="I7" s="83">
        <v>6300</v>
      </c>
      <c r="J7" s="82" t="s">
        <v>2884</v>
      </c>
      <c r="K7" s="82" t="s">
        <v>2885</v>
      </c>
      <c r="L7" s="82" t="s">
        <v>2869</v>
      </c>
      <c r="M7" s="82" t="s">
        <v>2886</v>
      </c>
    </row>
    <row r="8" ht="242.25" spans="1:13">
      <c r="A8" s="82" t="s">
        <v>2887</v>
      </c>
      <c r="B8" s="82" t="s">
        <v>2888</v>
      </c>
      <c r="C8" s="82" t="s">
        <v>2889</v>
      </c>
      <c r="D8" s="82" t="s">
        <v>2890</v>
      </c>
      <c r="E8" s="82" t="s">
        <v>2891</v>
      </c>
      <c r="F8" s="83">
        <v>600</v>
      </c>
      <c r="G8" s="83">
        <v>1</v>
      </c>
      <c r="H8" s="83">
        <v>600</v>
      </c>
      <c r="I8" s="83">
        <v>600</v>
      </c>
      <c r="J8" s="82" t="s">
        <v>2892</v>
      </c>
      <c r="K8" s="82" t="s">
        <v>2885</v>
      </c>
      <c r="L8" s="82" t="s">
        <v>2869</v>
      </c>
      <c r="M8" s="82" t="s">
        <v>2893</v>
      </c>
    </row>
    <row r="9" ht="242.25" spans="1:13">
      <c r="A9" s="82" t="s">
        <v>2894</v>
      </c>
      <c r="B9" s="82" t="s">
        <v>2895</v>
      </c>
      <c r="C9" s="82" t="s">
        <v>2896</v>
      </c>
      <c r="D9" s="82" t="s">
        <v>2897</v>
      </c>
      <c r="E9" s="82" t="s">
        <v>2898</v>
      </c>
      <c r="F9" s="83">
        <v>14898</v>
      </c>
      <c r="G9" s="83">
        <v>1</v>
      </c>
      <c r="H9" s="83">
        <v>14898</v>
      </c>
      <c r="I9" s="83">
        <v>14898</v>
      </c>
      <c r="J9" s="82" t="s">
        <v>2899</v>
      </c>
      <c r="K9" s="82" t="s">
        <v>2885</v>
      </c>
      <c r="L9" s="82" t="s">
        <v>2869</v>
      </c>
      <c r="M9" s="82" t="s">
        <v>2900</v>
      </c>
    </row>
    <row r="10" ht="242.25" spans="1:13">
      <c r="A10" s="82" t="s">
        <v>2901</v>
      </c>
      <c r="B10" s="82" t="s">
        <v>2902</v>
      </c>
      <c r="C10" s="82" t="s">
        <v>2903</v>
      </c>
      <c r="D10" s="82" t="s">
        <v>2904</v>
      </c>
      <c r="E10" s="82" t="s">
        <v>2903</v>
      </c>
      <c r="F10" s="83">
        <v>24.3</v>
      </c>
      <c r="G10" s="83">
        <v>40</v>
      </c>
      <c r="H10" s="83">
        <v>972</v>
      </c>
      <c r="I10" s="83">
        <v>972</v>
      </c>
      <c r="J10" s="82" t="s">
        <v>2905</v>
      </c>
      <c r="K10" s="82" t="s">
        <v>2906</v>
      </c>
      <c r="L10" s="82" t="s">
        <v>2869</v>
      </c>
      <c r="M10" s="82" t="s">
        <v>2907</v>
      </c>
    </row>
    <row r="11" ht="242.25" spans="1:13">
      <c r="A11" s="82" t="s">
        <v>2908</v>
      </c>
      <c r="B11" s="82" t="s">
        <v>2909</v>
      </c>
      <c r="C11" s="82" t="s">
        <v>2910</v>
      </c>
      <c r="D11" s="82" t="s">
        <v>2911</v>
      </c>
      <c r="E11" s="82" t="s">
        <v>2910</v>
      </c>
      <c r="F11" s="83">
        <v>0.75</v>
      </c>
      <c r="G11" s="83">
        <v>36</v>
      </c>
      <c r="H11" s="83">
        <v>27</v>
      </c>
      <c r="I11" s="83">
        <v>3583.29</v>
      </c>
      <c r="J11" s="82" t="s">
        <v>2905</v>
      </c>
      <c r="K11" s="82" t="s">
        <v>2912</v>
      </c>
      <c r="L11" s="82" t="s">
        <v>2869</v>
      </c>
      <c r="M11" s="82" t="s">
        <v>2913</v>
      </c>
    </row>
    <row r="12" ht="242.25" spans="1:13">
      <c r="A12" s="82" t="s">
        <v>2908</v>
      </c>
      <c r="B12" s="82" t="s">
        <v>2914</v>
      </c>
      <c r="C12" s="82" t="s">
        <v>2915</v>
      </c>
      <c r="D12" s="82" t="s">
        <v>2916</v>
      </c>
      <c r="E12" s="82" t="s">
        <v>2915</v>
      </c>
      <c r="F12" s="83">
        <v>1.62</v>
      </c>
      <c r="G12" s="83">
        <v>30</v>
      </c>
      <c r="H12" s="83">
        <v>48.6</v>
      </c>
      <c r="I12" s="83">
        <v>3583.29</v>
      </c>
      <c r="J12" s="82" t="s">
        <v>2905</v>
      </c>
      <c r="K12" s="82" t="s">
        <v>2912</v>
      </c>
      <c r="L12" s="82" t="s">
        <v>2869</v>
      </c>
      <c r="M12" s="82" t="s">
        <v>2917</v>
      </c>
    </row>
    <row r="13" ht="242.25" spans="1:13">
      <c r="A13" s="82" t="s">
        <v>2918</v>
      </c>
      <c r="B13" s="82" t="s">
        <v>2919</v>
      </c>
      <c r="C13" s="82" t="s">
        <v>2920</v>
      </c>
      <c r="D13" s="82" t="s">
        <v>2921</v>
      </c>
      <c r="E13" s="82" t="s">
        <v>2922</v>
      </c>
      <c r="F13" s="83">
        <v>136</v>
      </c>
      <c r="G13" s="83">
        <v>1</v>
      </c>
      <c r="H13" s="83">
        <v>136</v>
      </c>
      <c r="I13" s="83">
        <v>220.6</v>
      </c>
      <c r="J13" s="82" t="s">
        <v>2923</v>
      </c>
      <c r="K13" s="82" t="s">
        <v>2912</v>
      </c>
      <c r="L13" s="82" t="s">
        <v>2869</v>
      </c>
      <c r="M13" s="82" t="s">
        <v>2924</v>
      </c>
    </row>
    <row r="14" ht="242.25" spans="1:13">
      <c r="A14" s="82" t="s">
        <v>2925</v>
      </c>
      <c r="B14" s="82" t="s">
        <v>2926</v>
      </c>
      <c r="C14" s="82" t="s">
        <v>2927</v>
      </c>
      <c r="D14" s="82" t="s">
        <v>2928</v>
      </c>
      <c r="E14" s="82" t="s">
        <v>2929</v>
      </c>
      <c r="F14" s="83">
        <v>24</v>
      </c>
      <c r="G14" s="83">
        <v>2</v>
      </c>
      <c r="H14" s="83">
        <v>48</v>
      </c>
      <c r="I14" s="83">
        <v>923</v>
      </c>
      <c r="J14" s="82" t="s">
        <v>2930</v>
      </c>
      <c r="K14" s="82" t="s">
        <v>2912</v>
      </c>
      <c r="L14" s="82" t="s">
        <v>2869</v>
      </c>
      <c r="M14" s="82" t="s">
        <v>2931</v>
      </c>
    </row>
    <row r="15" ht="242.25" spans="1:13">
      <c r="A15" s="82" t="s">
        <v>2908</v>
      </c>
      <c r="B15" s="82" t="s">
        <v>2932</v>
      </c>
      <c r="C15" s="82" t="s">
        <v>2933</v>
      </c>
      <c r="D15" s="82" t="s">
        <v>2934</v>
      </c>
      <c r="E15" s="82" t="s">
        <v>2933</v>
      </c>
      <c r="F15" s="83">
        <v>2.8</v>
      </c>
      <c r="G15" s="83">
        <v>5</v>
      </c>
      <c r="H15" s="83">
        <v>14</v>
      </c>
      <c r="I15" s="83">
        <v>3583.29</v>
      </c>
      <c r="J15" s="82" t="s">
        <v>2905</v>
      </c>
      <c r="K15" s="82" t="s">
        <v>2912</v>
      </c>
      <c r="L15" s="82" t="s">
        <v>2869</v>
      </c>
      <c r="M15" s="82" t="s">
        <v>2935</v>
      </c>
    </row>
    <row r="16" ht="242.25" spans="1:13">
      <c r="A16" s="82" t="s">
        <v>2908</v>
      </c>
      <c r="B16" s="82" t="s">
        <v>2936</v>
      </c>
      <c r="C16" s="82" t="s">
        <v>2937</v>
      </c>
      <c r="D16" s="82" t="s">
        <v>2938</v>
      </c>
      <c r="E16" s="82" t="s">
        <v>2937</v>
      </c>
      <c r="F16" s="83">
        <v>113.92</v>
      </c>
      <c r="G16" s="83">
        <v>3</v>
      </c>
      <c r="H16" s="83">
        <v>341.76</v>
      </c>
      <c r="I16" s="83">
        <v>3583.29</v>
      </c>
      <c r="J16" s="82" t="s">
        <v>2905</v>
      </c>
      <c r="K16" s="82" t="s">
        <v>2912</v>
      </c>
      <c r="L16" s="82" t="s">
        <v>2869</v>
      </c>
      <c r="M16" s="82" t="s">
        <v>2939</v>
      </c>
    </row>
    <row r="17" ht="242.25" spans="1:13">
      <c r="A17" s="82" t="s">
        <v>2908</v>
      </c>
      <c r="B17" s="82" t="s">
        <v>2940</v>
      </c>
      <c r="C17" s="82" t="s">
        <v>2941</v>
      </c>
      <c r="D17" s="82" t="s">
        <v>2942</v>
      </c>
      <c r="E17" s="82" t="s">
        <v>2941</v>
      </c>
      <c r="F17" s="83">
        <v>6.65</v>
      </c>
      <c r="G17" s="83">
        <v>5</v>
      </c>
      <c r="H17" s="83">
        <v>33.25</v>
      </c>
      <c r="I17" s="83">
        <v>3583.29</v>
      </c>
      <c r="J17" s="82" t="s">
        <v>2905</v>
      </c>
      <c r="K17" s="82" t="s">
        <v>2912</v>
      </c>
      <c r="L17" s="82" t="s">
        <v>2869</v>
      </c>
      <c r="M17" s="82" t="s">
        <v>2943</v>
      </c>
    </row>
    <row r="18" ht="242.25" spans="1:13">
      <c r="A18" s="82" t="s">
        <v>2908</v>
      </c>
      <c r="B18" s="82" t="s">
        <v>2944</v>
      </c>
      <c r="C18" s="82" t="s">
        <v>2945</v>
      </c>
      <c r="D18" s="82" t="s">
        <v>2946</v>
      </c>
      <c r="E18" s="82" t="s">
        <v>2945</v>
      </c>
      <c r="F18" s="83">
        <v>17.91</v>
      </c>
      <c r="G18" s="83">
        <v>20</v>
      </c>
      <c r="H18" s="83">
        <v>358.2</v>
      </c>
      <c r="I18" s="83">
        <v>3583.29</v>
      </c>
      <c r="J18" s="82" t="s">
        <v>2905</v>
      </c>
      <c r="K18" s="82" t="s">
        <v>2912</v>
      </c>
      <c r="L18" s="82" t="s">
        <v>2869</v>
      </c>
      <c r="M18" s="82" t="s">
        <v>2947</v>
      </c>
    </row>
    <row r="19" ht="242.25" spans="1:13">
      <c r="A19" s="82" t="s">
        <v>2925</v>
      </c>
      <c r="B19" s="82" t="s">
        <v>2948</v>
      </c>
      <c r="C19" s="82" t="s">
        <v>2949</v>
      </c>
      <c r="D19" s="82" t="s">
        <v>2950</v>
      </c>
      <c r="E19" s="82" t="s">
        <v>2951</v>
      </c>
      <c r="F19" s="83">
        <v>17.5</v>
      </c>
      <c r="G19" s="83">
        <v>50</v>
      </c>
      <c r="H19" s="83">
        <v>875</v>
      </c>
      <c r="I19" s="83">
        <v>923</v>
      </c>
      <c r="J19" s="82" t="s">
        <v>2930</v>
      </c>
      <c r="K19" s="82" t="s">
        <v>2912</v>
      </c>
      <c r="L19" s="82" t="s">
        <v>2869</v>
      </c>
      <c r="M19" s="82" t="s">
        <v>2952</v>
      </c>
    </row>
    <row r="20" ht="242.25" spans="1:13">
      <c r="A20" s="82" t="s">
        <v>2908</v>
      </c>
      <c r="B20" s="82" t="s">
        <v>2953</v>
      </c>
      <c r="C20" s="82" t="s">
        <v>2954</v>
      </c>
      <c r="D20" s="82" t="s">
        <v>2946</v>
      </c>
      <c r="E20" s="82" t="s">
        <v>2954</v>
      </c>
      <c r="F20" s="83">
        <v>14.59</v>
      </c>
      <c r="G20" s="83">
        <v>1</v>
      </c>
      <c r="H20" s="83">
        <v>14.59</v>
      </c>
      <c r="I20" s="83">
        <v>3583.29</v>
      </c>
      <c r="J20" s="82" t="s">
        <v>2905</v>
      </c>
      <c r="K20" s="82" t="s">
        <v>2912</v>
      </c>
      <c r="L20" s="82" t="s">
        <v>2869</v>
      </c>
      <c r="M20" s="82" t="s">
        <v>2955</v>
      </c>
    </row>
    <row r="21" ht="242.25" spans="1:13">
      <c r="A21" s="82" t="s">
        <v>2908</v>
      </c>
      <c r="B21" s="82" t="s">
        <v>2956</v>
      </c>
      <c r="C21" s="82" t="s">
        <v>2957</v>
      </c>
      <c r="D21" s="82" t="s">
        <v>2958</v>
      </c>
      <c r="E21" s="82" t="s">
        <v>2957</v>
      </c>
      <c r="F21" s="83">
        <v>0.39</v>
      </c>
      <c r="G21" s="83">
        <v>50</v>
      </c>
      <c r="H21" s="83">
        <v>19.5</v>
      </c>
      <c r="I21" s="83">
        <v>3583.29</v>
      </c>
      <c r="J21" s="82" t="s">
        <v>2905</v>
      </c>
      <c r="K21" s="82" t="s">
        <v>2912</v>
      </c>
      <c r="L21" s="82" t="s">
        <v>2869</v>
      </c>
      <c r="M21" s="82" t="s">
        <v>2959</v>
      </c>
    </row>
    <row r="22" ht="242.25" spans="1:13">
      <c r="A22" s="82" t="s">
        <v>2908</v>
      </c>
      <c r="B22" s="82" t="s">
        <v>2960</v>
      </c>
      <c r="C22" s="82" t="s">
        <v>2961</v>
      </c>
      <c r="D22" s="82" t="s">
        <v>2962</v>
      </c>
      <c r="E22" s="82" t="s">
        <v>2961</v>
      </c>
      <c r="F22" s="83">
        <v>208.67</v>
      </c>
      <c r="G22" s="83">
        <v>1</v>
      </c>
      <c r="H22" s="83">
        <v>208.67</v>
      </c>
      <c r="I22" s="83">
        <v>3583.29</v>
      </c>
      <c r="J22" s="82" t="s">
        <v>2905</v>
      </c>
      <c r="K22" s="82" t="s">
        <v>2912</v>
      </c>
      <c r="L22" s="82" t="s">
        <v>2869</v>
      </c>
      <c r="M22" s="82" t="s">
        <v>2963</v>
      </c>
    </row>
    <row r="23" ht="242.25" spans="1:13">
      <c r="A23" s="82" t="s">
        <v>2908</v>
      </c>
      <c r="B23" s="82" t="s">
        <v>2964</v>
      </c>
      <c r="C23" s="82" t="s">
        <v>2965</v>
      </c>
      <c r="D23" s="82" t="s">
        <v>2916</v>
      </c>
      <c r="E23" s="82" t="s">
        <v>2965</v>
      </c>
      <c r="F23" s="83">
        <v>25.92</v>
      </c>
      <c r="G23" s="83">
        <v>3</v>
      </c>
      <c r="H23" s="83">
        <v>77.76</v>
      </c>
      <c r="I23" s="83">
        <v>3583.29</v>
      </c>
      <c r="J23" s="82" t="s">
        <v>2905</v>
      </c>
      <c r="K23" s="82" t="s">
        <v>2912</v>
      </c>
      <c r="L23" s="82" t="s">
        <v>2869</v>
      </c>
      <c r="M23" s="82" t="s">
        <v>2966</v>
      </c>
    </row>
    <row r="24" ht="242.25" spans="1:13">
      <c r="A24" s="82" t="s">
        <v>2967</v>
      </c>
      <c r="B24" s="82" t="s">
        <v>2968</v>
      </c>
      <c r="C24" s="82" t="s">
        <v>2969</v>
      </c>
      <c r="D24" s="82" t="s">
        <v>2970</v>
      </c>
      <c r="E24" s="82" t="s">
        <v>2971</v>
      </c>
      <c r="F24" s="83">
        <v>27</v>
      </c>
      <c r="G24" s="83">
        <v>30</v>
      </c>
      <c r="H24" s="83">
        <v>810</v>
      </c>
      <c r="I24" s="83">
        <v>1470</v>
      </c>
      <c r="J24" s="82" t="s">
        <v>2972</v>
      </c>
      <c r="K24" s="82" t="s">
        <v>2912</v>
      </c>
      <c r="L24" s="82" t="s">
        <v>2869</v>
      </c>
      <c r="M24" s="82" t="s">
        <v>2973</v>
      </c>
    </row>
    <row r="25" ht="242.25" spans="1:13">
      <c r="A25" s="82" t="s">
        <v>2967</v>
      </c>
      <c r="B25" s="82" t="s">
        <v>2974</v>
      </c>
      <c r="C25" s="82" t="s">
        <v>2975</v>
      </c>
      <c r="D25" s="82" t="s">
        <v>2882</v>
      </c>
      <c r="E25" s="82" t="s">
        <v>2883</v>
      </c>
      <c r="F25" s="83">
        <v>33</v>
      </c>
      <c r="G25" s="83">
        <v>20</v>
      </c>
      <c r="H25" s="83">
        <v>660</v>
      </c>
      <c r="I25" s="83">
        <v>1470</v>
      </c>
      <c r="J25" s="82" t="s">
        <v>2972</v>
      </c>
      <c r="K25" s="82" t="s">
        <v>2912</v>
      </c>
      <c r="L25" s="82" t="s">
        <v>2869</v>
      </c>
      <c r="M25" s="82" t="s">
        <v>2976</v>
      </c>
    </row>
    <row r="26" ht="242.25" spans="1:13">
      <c r="A26" s="82" t="s">
        <v>2908</v>
      </c>
      <c r="B26" s="82" t="s">
        <v>2977</v>
      </c>
      <c r="C26" s="82" t="s">
        <v>2978</v>
      </c>
      <c r="D26" s="82" t="s">
        <v>2979</v>
      </c>
      <c r="E26" s="82" t="s">
        <v>2978</v>
      </c>
      <c r="F26" s="83">
        <v>130.32</v>
      </c>
      <c r="G26" s="83">
        <v>5</v>
      </c>
      <c r="H26" s="83">
        <v>651.6</v>
      </c>
      <c r="I26" s="83">
        <v>3583.29</v>
      </c>
      <c r="J26" s="82" t="s">
        <v>2905</v>
      </c>
      <c r="K26" s="82" t="s">
        <v>2912</v>
      </c>
      <c r="L26" s="82" t="s">
        <v>2869</v>
      </c>
      <c r="M26" s="82" t="s">
        <v>2980</v>
      </c>
    </row>
    <row r="27" ht="242.25" spans="1:13">
      <c r="A27" s="82" t="s">
        <v>2908</v>
      </c>
      <c r="B27" s="82" t="s">
        <v>2981</v>
      </c>
      <c r="C27" s="82" t="s">
        <v>2982</v>
      </c>
      <c r="D27" s="82" t="s">
        <v>2983</v>
      </c>
      <c r="E27" s="82" t="s">
        <v>2982</v>
      </c>
      <c r="F27" s="83">
        <v>2.33</v>
      </c>
      <c r="G27" s="83">
        <v>5</v>
      </c>
      <c r="H27" s="83">
        <v>11.65</v>
      </c>
      <c r="I27" s="83">
        <v>3583.29</v>
      </c>
      <c r="J27" s="82" t="s">
        <v>2905</v>
      </c>
      <c r="K27" s="82" t="s">
        <v>2912</v>
      </c>
      <c r="L27" s="82" t="s">
        <v>2869</v>
      </c>
      <c r="M27" s="82" t="s">
        <v>2984</v>
      </c>
    </row>
    <row r="28" ht="242.25" spans="1:13">
      <c r="A28" s="82" t="s">
        <v>2908</v>
      </c>
      <c r="B28" s="82" t="s">
        <v>2985</v>
      </c>
      <c r="C28" s="82" t="s">
        <v>2986</v>
      </c>
      <c r="D28" s="82" t="s">
        <v>2987</v>
      </c>
      <c r="E28" s="82" t="s">
        <v>2986</v>
      </c>
      <c r="F28" s="83">
        <v>48.37</v>
      </c>
      <c r="G28" s="83">
        <v>2</v>
      </c>
      <c r="H28" s="83">
        <v>96.74</v>
      </c>
      <c r="I28" s="83">
        <v>3583.29</v>
      </c>
      <c r="J28" s="82" t="s">
        <v>2905</v>
      </c>
      <c r="K28" s="82" t="s">
        <v>2912</v>
      </c>
      <c r="L28" s="82" t="s">
        <v>2869</v>
      </c>
      <c r="M28" s="82" t="s">
        <v>2988</v>
      </c>
    </row>
    <row r="29" ht="242.25" spans="1:13">
      <c r="A29" s="82" t="s">
        <v>2908</v>
      </c>
      <c r="B29" s="82" t="s">
        <v>2989</v>
      </c>
      <c r="C29" s="82" t="s">
        <v>2990</v>
      </c>
      <c r="D29" s="82" t="s">
        <v>2991</v>
      </c>
      <c r="E29" s="82" t="s">
        <v>2990</v>
      </c>
      <c r="F29" s="83">
        <v>8.72</v>
      </c>
      <c r="G29" s="83">
        <v>2</v>
      </c>
      <c r="H29" s="83">
        <v>17.44</v>
      </c>
      <c r="I29" s="83">
        <v>3583.29</v>
      </c>
      <c r="J29" s="82" t="s">
        <v>2905</v>
      </c>
      <c r="K29" s="82" t="s">
        <v>2912</v>
      </c>
      <c r="L29" s="82" t="s">
        <v>2869</v>
      </c>
      <c r="M29" s="82" t="s">
        <v>2992</v>
      </c>
    </row>
    <row r="30" ht="242.25" spans="1:13">
      <c r="A30" s="82" t="s">
        <v>2908</v>
      </c>
      <c r="B30" s="82" t="s">
        <v>2993</v>
      </c>
      <c r="C30" s="82" t="s">
        <v>2994</v>
      </c>
      <c r="D30" s="82" t="s">
        <v>2987</v>
      </c>
      <c r="E30" s="82" t="s">
        <v>2994</v>
      </c>
      <c r="F30" s="83">
        <v>6.22</v>
      </c>
      <c r="G30" s="83">
        <v>20</v>
      </c>
      <c r="H30" s="83">
        <v>124.4</v>
      </c>
      <c r="I30" s="83">
        <v>3583.29</v>
      </c>
      <c r="J30" s="82" t="s">
        <v>2905</v>
      </c>
      <c r="K30" s="82" t="s">
        <v>2912</v>
      </c>
      <c r="L30" s="82" t="s">
        <v>2869</v>
      </c>
      <c r="M30" s="82" t="s">
        <v>2995</v>
      </c>
    </row>
    <row r="31" ht="242.25" spans="1:13">
      <c r="A31" s="82" t="s">
        <v>2908</v>
      </c>
      <c r="B31" s="82" t="s">
        <v>2996</v>
      </c>
      <c r="C31" s="82" t="s">
        <v>2997</v>
      </c>
      <c r="D31" s="82" t="s">
        <v>2987</v>
      </c>
      <c r="E31" s="82" t="s">
        <v>2997</v>
      </c>
      <c r="F31" s="83">
        <v>56.62</v>
      </c>
      <c r="G31" s="83">
        <v>2</v>
      </c>
      <c r="H31" s="83">
        <v>113.24</v>
      </c>
      <c r="I31" s="83">
        <v>3583.29</v>
      </c>
      <c r="J31" s="82" t="s">
        <v>2905</v>
      </c>
      <c r="K31" s="82" t="s">
        <v>2912</v>
      </c>
      <c r="L31" s="82" t="s">
        <v>2869</v>
      </c>
      <c r="M31" s="82" t="s">
        <v>2998</v>
      </c>
    </row>
    <row r="32" ht="242.25" spans="1:13">
      <c r="A32" s="82" t="s">
        <v>2908</v>
      </c>
      <c r="B32" s="82" t="s">
        <v>2999</v>
      </c>
      <c r="C32" s="82" t="s">
        <v>3000</v>
      </c>
      <c r="D32" s="82" t="s">
        <v>3001</v>
      </c>
      <c r="E32" s="82" t="s">
        <v>3000</v>
      </c>
      <c r="F32" s="83">
        <v>21.25</v>
      </c>
      <c r="G32" s="83">
        <v>1</v>
      </c>
      <c r="H32" s="83">
        <v>21.25</v>
      </c>
      <c r="I32" s="83">
        <v>3583.29</v>
      </c>
      <c r="J32" s="82" t="s">
        <v>2905</v>
      </c>
      <c r="K32" s="82" t="s">
        <v>2912</v>
      </c>
      <c r="L32" s="82" t="s">
        <v>2869</v>
      </c>
      <c r="M32" s="82" t="s">
        <v>3002</v>
      </c>
    </row>
    <row r="33" ht="242.25" spans="1:13">
      <c r="A33" s="82" t="s">
        <v>2908</v>
      </c>
      <c r="B33" s="82" t="s">
        <v>3003</v>
      </c>
      <c r="C33" s="82" t="s">
        <v>3004</v>
      </c>
      <c r="D33" s="82" t="s">
        <v>2938</v>
      </c>
      <c r="E33" s="82" t="s">
        <v>3004</v>
      </c>
      <c r="F33" s="83">
        <v>50.46</v>
      </c>
      <c r="G33" s="83">
        <v>2</v>
      </c>
      <c r="H33" s="83">
        <v>100.92</v>
      </c>
      <c r="I33" s="83">
        <v>3583.29</v>
      </c>
      <c r="J33" s="82" t="s">
        <v>2905</v>
      </c>
      <c r="K33" s="82" t="s">
        <v>2912</v>
      </c>
      <c r="L33" s="82" t="s">
        <v>2869</v>
      </c>
      <c r="M33" s="82" t="s">
        <v>3005</v>
      </c>
    </row>
    <row r="34" ht="242.25" spans="1:13">
      <c r="A34" s="82" t="s">
        <v>2908</v>
      </c>
      <c r="B34" s="82" t="s">
        <v>3006</v>
      </c>
      <c r="C34" s="82" t="s">
        <v>3007</v>
      </c>
      <c r="D34" s="82" t="s">
        <v>3008</v>
      </c>
      <c r="E34" s="82" t="s">
        <v>3007</v>
      </c>
      <c r="F34" s="83">
        <v>3.41</v>
      </c>
      <c r="G34" s="83">
        <v>30</v>
      </c>
      <c r="H34" s="83">
        <v>102.3</v>
      </c>
      <c r="I34" s="83">
        <v>3583.29</v>
      </c>
      <c r="J34" s="82" t="s">
        <v>2905</v>
      </c>
      <c r="K34" s="82" t="s">
        <v>2912</v>
      </c>
      <c r="L34" s="82" t="s">
        <v>2869</v>
      </c>
      <c r="M34" s="82" t="s">
        <v>3009</v>
      </c>
    </row>
    <row r="35" ht="242.25" spans="1:13">
      <c r="A35" s="82" t="s">
        <v>2908</v>
      </c>
      <c r="B35" s="82" t="s">
        <v>3010</v>
      </c>
      <c r="C35" s="82" t="s">
        <v>3011</v>
      </c>
      <c r="D35" s="82" t="s">
        <v>2991</v>
      </c>
      <c r="E35" s="82" t="s">
        <v>3011</v>
      </c>
      <c r="F35" s="83">
        <v>20.67</v>
      </c>
      <c r="G35" s="83">
        <v>5</v>
      </c>
      <c r="H35" s="83">
        <v>103.35</v>
      </c>
      <c r="I35" s="83">
        <v>3583.29</v>
      </c>
      <c r="J35" s="82" t="s">
        <v>2905</v>
      </c>
      <c r="K35" s="82" t="s">
        <v>2912</v>
      </c>
      <c r="L35" s="82" t="s">
        <v>2869</v>
      </c>
      <c r="M35" s="82" t="s">
        <v>3012</v>
      </c>
    </row>
    <row r="36" ht="242.25" spans="1:13">
      <c r="A36" s="82" t="s">
        <v>2908</v>
      </c>
      <c r="B36" s="82" t="s">
        <v>3013</v>
      </c>
      <c r="C36" s="82" t="s">
        <v>3014</v>
      </c>
      <c r="D36" s="82" t="s">
        <v>2938</v>
      </c>
      <c r="E36" s="82" t="s">
        <v>3014</v>
      </c>
      <c r="F36" s="83">
        <v>58.29</v>
      </c>
      <c r="G36" s="83">
        <v>2</v>
      </c>
      <c r="H36" s="83">
        <v>116.58</v>
      </c>
      <c r="I36" s="83">
        <v>3583.29</v>
      </c>
      <c r="J36" s="82" t="s">
        <v>2905</v>
      </c>
      <c r="K36" s="82" t="s">
        <v>2912</v>
      </c>
      <c r="L36" s="82" t="s">
        <v>2869</v>
      </c>
      <c r="M36" s="82" t="s">
        <v>3015</v>
      </c>
    </row>
    <row r="37" ht="242.25" spans="1:13">
      <c r="A37" s="82" t="s">
        <v>2908</v>
      </c>
      <c r="B37" s="82" t="s">
        <v>3016</v>
      </c>
      <c r="C37" s="82" t="s">
        <v>3017</v>
      </c>
      <c r="D37" s="82" t="s">
        <v>3018</v>
      </c>
      <c r="E37" s="82" t="s">
        <v>3017</v>
      </c>
      <c r="F37" s="83">
        <v>1.18</v>
      </c>
      <c r="G37" s="83">
        <v>10</v>
      </c>
      <c r="H37" s="83">
        <v>11.8</v>
      </c>
      <c r="I37" s="83">
        <v>3583.29</v>
      </c>
      <c r="J37" s="82" t="s">
        <v>2905</v>
      </c>
      <c r="K37" s="82" t="s">
        <v>2912</v>
      </c>
      <c r="L37" s="82" t="s">
        <v>2869</v>
      </c>
      <c r="M37" s="82" t="s">
        <v>3019</v>
      </c>
    </row>
    <row r="38" ht="242.25" spans="1:13">
      <c r="A38" s="82" t="s">
        <v>2908</v>
      </c>
      <c r="B38" s="82" t="s">
        <v>3020</v>
      </c>
      <c r="C38" s="82" t="s">
        <v>3021</v>
      </c>
      <c r="D38" s="82" t="s">
        <v>2958</v>
      </c>
      <c r="E38" s="82" t="s">
        <v>3021</v>
      </c>
      <c r="F38" s="83">
        <v>0.73</v>
      </c>
      <c r="G38" s="83">
        <v>50</v>
      </c>
      <c r="H38" s="83">
        <v>36.5</v>
      </c>
      <c r="I38" s="83">
        <v>3583.29</v>
      </c>
      <c r="J38" s="82" t="s">
        <v>2905</v>
      </c>
      <c r="K38" s="82" t="s">
        <v>2912</v>
      </c>
      <c r="L38" s="82" t="s">
        <v>2869</v>
      </c>
      <c r="M38" s="82" t="s">
        <v>3022</v>
      </c>
    </row>
    <row r="39" ht="242.25" spans="1:13">
      <c r="A39" s="82" t="s">
        <v>2908</v>
      </c>
      <c r="B39" s="82" t="s">
        <v>3023</v>
      </c>
      <c r="C39" s="82" t="s">
        <v>3024</v>
      </c>
      <c r="D39" s="82" t="s">
        <v>2987</v>
      </c>
      <c r="E39" s="82" t="s">
        <v>3024</v>
      </c>
      <c r="F39" s="83">
        <v>1.87</v>
      </c>
      <c r="G39" s="83">
        <v>40</v>
      </c>
      <c r="H39" s="83">
        <v>74.8</v>
      </c>
      <c r="I39" s="83">
        <v>3583.29</v>
      </c>
      <c r="J39" s="82" t="s">
        <v>2905</v>
      </c>
      <c r="K39" s="82" t="s">
        <v>2912</v>
      </c>
      <c r="L39" s="82" t="s">
        <v>2869</v>
      </c>
      <c r="M39" s="82" t="s">
        <v>3025</v>
      </c>
    </row>
    <row r="40" ht="242.25" spans="1:13">
      <c r="A40" s="82" t="s">
        <v>2908</v>
      </c>
      <c r="B40" s="82" t="s">
        <v>3026</v>
      </c>
      <c r="C40" s="82" t="s">
        <v>3027</v>
      </c>
      <c r="D40" s="82" t="s">
        <v>3008</v>
      </c>
      <c r="E40" s="82" t="s">
        <v>3027</v>
      </c>
      <c r="F40" s="83">
        <v>3.85</v>
      </c>
      <c r="G40" s="83">
        <v>30</v>
      </c>
      <c r="H40" s="83">
        <v>115.5</v>
      </c>
      <c r="I40" s="83">
        <v>3583.29</v>
      </c>
      <c r="J40" s="82" t="s">
        <v>2905</v>
      </c>
      <c r="K40" s="82" t="s">
        <v>2912</v>
      </c>
      <c r="L40" s="82" t="s">
        <v>2869</v>
      </c>
      <c r="M40" s="82" t="s">
        <v>3028</v>
      </c>
    </row>
    <row r="41" ht="242.25" spans="1:13">
      <c r="A41" s="82" t="s">
        <v>2908</v>
      </c>
      <c r="B41" s="82" t="s">
        <v>3029</v>
      </c>
      <c r="C41" s="82" t="s">
        <v>3030</v>
      </c>
      <c r="D41" s="82" t="s">
        <v>3031</v>
      </c>
      <c r="E41" s="82" t="s">
        <v>3030</v>
      </c>
      <c r="F41" s="83">
        <v>73.95</v>
      </c>
      <c r="G41" s="83">
        <v>5</v>
      </c>
      <c r="H41" s="83">
        <v>369.75</v>
      </c>
      <c r="I41" s="83">
        <v>3583.29</v>
      </c>
      <c r="J41" s="82" t="s">
        <v>2905</v>
      </c>
      <c r="K41" s="82" t="s">
        <v>2912</v>
      </c>
      <c r="L41" s="82" t="s">
        <v>2869</v>
      </c>
      <c r="M41" s="82" t="s">
        <v>3032</v>
      </c>
    </row>
    <row r="42" ht="242.25" spans="1:13">
      <c r="A42" s="82" t="s">
        <v>2908</v>
      </c>
      <c r="B42" s="82" t="s">
        <v>3033</v>
      </c>
      <c r="C42" s="82" t="s">
        <v>3034</v>
      </c>
      <c r="D42" s="82" t="s">
        <v>3035</v>
      </c>
      <c r="E42" s="82" t="s">
        <v>3034</v>
      </c>
      <c r="F42" s="83">
        <v>19.71</v>
      </c>
      <c r="G42" s="83">
        <v>2</v>
      </c>
      <c r="H42" s="83">
        <v>39.42</v>
      </c>
      <c r="I42" s="83">
        <v>3583.29</v>
      </c>
      <c r="J42" s="82" t="s">
        <v>2905</v>
      </c>
      <c r="K42" s="82" t="s">
        <v>2912</v>
      </c>
      <c r="L42" s="82" t="s">
        <v>2869</v>
      </c>
      <c r="M42" s="82" t="s">
        <v>3036</v>
      </c>
    </row>
    <row r="43" ht="242.25" spans="1:13">
      <c r="A43" s="82" t="s">
        <v>2918</v>
      </c>
      <c r="B43" s="82" t="s">
        <v>3037</v>
      </c>
      <c r="C43" s="82" t="s">
        <v>3038</v>
      </c>
      <c r="D43" s="82" t="s">
        <v>3039</v>
      </c>
      <c r="E43" s="82" t="s">
        <v>3040</v>
      </c>
      <c r="F43" s="83">
        <v>16.92</v>
      </c>
      <c r="G43" s="83">
        <v>5</v>
      </c>
      <c r="H43" s="83">
        <v>84.6</v>
      </c>
      <c r="I43" s="83">
        <v>220.6</v>
      </c>
      <c r="J43" s="82" t="s">
        <v>2923</v>
      </c>
      <c r="K43" s="82" t="s">
        <v>2912</v>
      </c>
      <c r="L43" s="82" t="s">
        <v>2869</v>
      </c>
      <c r="M43" s="82" t="s">
        <v>3041</v>
      </c>
    </row>
    <row r="44" ht="242.25" spans="1:13">
      <c r="A44" s="82" t="s">
        <v>2908</v>
      </c>
      <c r="B44" s="82" t="s">
        <v>3042</v>
      </c>
      <c r="C44" s="82" t="s">
        <v>3043</v>
      </c>
      <c r="D44" s="82" t="s">
        <v>2991</v>
      </c>
      <c r="E44" s="82" t="s">
        <v>3043</v>
      </c>
      <c r="F44" s="83">
        <v>10.04</v>
      </c>
      <c r="G44" s="83">
        <v>1</v>
      </c>
      <c r="H44" s="83">
        <v>10.04</v>
      </c>
      <c r="I44" s="83">
        <v>3583.29</v>
      </c>
      <c r="J44" s="82" t="s">
        <v>2905</v>
      </c>
      <c r="K44" s="82" t="s">
        <v>2912</v>
      </c>
      <c r="L44" s="82" t="s">
        <v>2869</v>
      </c>
      <c r="M44" s="82" t="s">
        <v>3044</v>
      </c>
    </row>
    <row r="45" ht="242.25" spans="1:13">
      <c r="A45" s="82" t="s">
        <v>2908</v>
      </c>
      <c r="B45" s="82" t="s">
        <v>3045</v>
      </c>
      <c r="C45" s="82" t="s">
        <v>3046</v>
      </c>
      <c r="D45" s="82" t="s">
        <v>3047</v>
      </c>
      <c r="E45" s="82" t="s">
        <v>3046</v>
      </c>
      <c r="F45" s="83">
        <v>29.61</v>
      </c>
      <c r="G45" s="83">
        <v>4</v>
      </c>
      <c r="H45" s="83">
        <v>118.44</v>
      </c>
      <c r="I45" s="83">
        <v>3583.29</v>
      </c>
      <c r="J45" s="82" t="s">
        <v>2905</v>
      </c>
      <c r="K45" s="82" t="s">
        <v>2912</v>
      </c>
      <c r="L45" s="82" t="s">
        <v>2869</v>
      </c>
      <c r="M45" s="82" t="s">
        <v>3048</v>
      </c>
    </row>
    <row r="46" ht="242.25" spans="1:13">
      <c r="A46" s="82" t="s">
        <v>2908</v>
      </c>
      <c r="B46" s="82" t="s">
        <v>3049</v>
      </c>
      <c r="C46" s="82" t="s">
        <v>3050</v>
      </c>
      <c r="D46" s="82" t="s">
        <v>2946</v>
      </c>
      <c r="E46" s="82" t="s">
        <v>3050</v>
      </c>
      <c r="F46" s="83">
        <v>25.53</v>
      </c>
      <c r="G46" s="83">
        <v>8</v>
      </c>
      <c r="H46" s="83">
        <v>204.24</v>
      </c>
      <c r="I46" s="83">
        <v>3583.29</v>
      </c>
      <c r="J46" s="82" t="s">
        <v>2905</v>
      </c>
      <c r="K46" s="82" t="s">
        <v>2912</v>
      </c>
      <c r="L46" s="82" t="s">
        <v>2869</v>
      </c>
      <c r="M46" s="82" t="s">
        <v>3051</v>
      </c>
    </row>
    <row r="47" ht="242.25" spans="1:13">
      <c r="A47" s="82" t="s">
        <v>3052</v>
      </c>
      <c r="B47" s="82" t="s">
        <v>3053</v>
      </c>
      <c r="C47" s="82" t="s">
        <v>3054</v>
      </c>
      <c r="D47" s="82" t="s">
        <v>3055</v>
      </c>
      <c r="E47" s="82" t="s">
        <v>3056</v>
      </c>
      <c r="F47" s="83">
        <v>1163.75</v>
      </c>
      <c r="G47" s="83">
        <v>3</v>
      </c>
      <c r="H47" s="83">
        <v>3491.25</v>
      </c>
      <c r="I47" s="83">
        <v>3491.25</v>
      </c>
      <c r="J47" s="82" t="s">
        <v>2884</v>
      </c>
      <c r="K47" s="82" t="s">
        <v>3057</v>
      </c>
      <c r="L47" s="82" t="s">
        <v>2869</v>
      </c>
      <c r="M47" s="82" t="s">
        <v>3058</v>
      </c>
    </row>
    <row r="48" ht="242.25" spans="1:13">
      <c r="A48" s="82" t="s">
        <v>3059</v>
      </c>
      <c r="B48" s="82" t="s">
        <v>3060</v>
      </c>
      <c r="C48" s="82" t="s">
        <v>3061</v>
      </c>
      <c r="D48" s="82" t="s">
        <v>3062</v>
      </c>
      <c r="E48" s="82" t="s">
        <v>3063</v>
      </c>
      <c r="F48" s="83">
        <v>138</v>
      </c>
      <c r="G48" s="83">
        <v>20</v>
      </c>
      <c r="H48" s="83">
        <v>2760</v>
      </c>
      <c r="I48" s="83">
        <v>9110</v>
      </c>
      <c r="J48" s="82" t="s">
        <v>3064</v>
      </c>
      <c r="K48" s="82" t="s">
        <v>3057</v>
      </c>
      <c r="L48" s="82" t="s">
        <v>2869</v>
      </c>
      <c r="M48" s="82" t="s">
        <v>3065</v>
      </c>
    </row>
    <row r="49" ht="242.25" spans="1:13">
      <c r="A49" s="82" t="s">
        <v>3066</v>
      </c>
      <c r="B49" s="82" t="s">
        <v>2895</v>
      </c>
      <c r="C49" s="82" t="s">
        <v>2896</v>
      </c>
      <c r="D49" s="82" t="s">
        <v>2897</v>
      </c>
      <c r="E49" s="82" t="s">
        <v>2898</v>
      </c>
      <c r="F49" s="83">
        <v>2760</v>
      </c>
      <c r="G49" s="83">
        <v>1</v>
      </c>
      <c r="H49" s="83">
        <v>2760</v>
      </c>
      <c r="I49" s="83">
        <v>2760</v>
      </c>
      <c r="J49" s="82" t="s">
        <v>2884</v>
      </c>
      <c r="K49" s="82" t="s">
        <v>3057</v>
      </c>
      <c r="L49" s="82" t="s">
        <v>2869</v>
      </c>
      <c r="M49" s="82" t="s">
        <v>3067</v>
      </c>
    </row>
    <row r="50" ht="242.25" spans="1:13">
      <c r="A50" s="82" t="s">
        <v>3059</v>
      </c>
      <c r="B50" s="82" t="s">
        <v>3068</v>
      </c>
      <c r="C50" s="82" t="s">
        <v>3069</v>
      </c>
      <c r="D50" s="82" t="s">
        <v>3062</v>
      </c>
      <c r="E50" s="82" t="s">
        <v>3063</v>
      </c>
      <c r="F50" s="83">
        <v>127</v>
      </c>
      <c r="G50" s="83">
        <v>50</v>
      </c>
      <c r="H50" s="83">
        <v>6350</v>
      </c>
      <c r="I50" s="83">
        <v>9110</v>
      </c>
      <c r="J50" s="82" t="s">
        <v>3064</v>
      </c>
      <c r="K50" s="82" t="s">
        <v>3057</v>
      </c>
      <c r="L50" s="82" t="s">
        <v>2869</v>
      </c>
      <c r="M50" s="82" t="s">
        <v>3070</v>
      </c>
    </row>
    <row r="51" ht="242.25" spans="1:13">
      <c r="A51" s="82" t="s">
        <v>3071</v>
      </c>
      <c r="B51" s="82" t="s">
        <v>3072</v>
      </c>
      <c r="C51" s="82" t="s">
        <v>3073</v>
      </c>
      <c r="D51" s="82" t="s">
        <v>3074</v>
      </c>
      <c r="E51" s="82" t="s">
        <v>3075</v>
      </c>
      <c r="F51" s="83">
        <v>1350</v>
      </c>
      <c r="G51" s="83">
        <v>2</v>
      </c>
      <c r="H51" s="83">
        <v>2700</v>
      </c>
      <c r="I51" s="83">
        <v>6191.25</v>
      </c>
      <c r="J51" s="82" t="s">
        <v>2884</v>
      </c>
      <c r="K51" s="82" t="s">
        <v>3076</v>
      </c>
      <c r="L51" s="82" t="s">
        <v>2869</v>
      </c>
      <c r="M51" s="82" t="s">
        <v>3077</v>
      </c>
    </row>
    <row r="52" ht="242.25" spans="1:13">
      <c r="A52" s="82" t="s">
        <v>3078</v>
      </c>
      <c r="B52" s="82" t="s">
        <v>3079</v>
      </c>
      <c r="C52" s="82" t="s">
        <v>3080</v>
      </c>
      <c r="D52" s="82" t="s">
        <v>3081</v>
      </c>
      <c r="E52" s="82" t="s">
        <v>3080</v>
      </c>
      <c r="F52" s="83">
        <v>42</v>
      </c>
      <c r="G52" s="83">
        <v>2</v>
      </c>
      <c r="H52" s="83">
        <v>84</v>
      </c>
      <c r="I52" s="83">
        <v>404</v>
      </c>
      <c r="J52" s="82" t="s">
        <v>2899</v>
      </c>
      <c r="K52" s="82" t="s">
        <v>3076</v>
      </c>
      <c r="L52" s="82" t="s">
        <v>2869</v>
      </c>
      <c r="M52" s="82" t="s">
        <v>3082</v>
      </c>
    </row>
    <row r="53" ht="242.25" spans="1:13">
      <c r="A53" s="82" t="s">
        <v>3071</v>
      </c>
      <c r="B53" s="82" t="s">
        <v>3053</v>
      </c>
      <c r="C53" s="82" t="s">
        <v>3054</v>
      </c>
      <c r="D53" s="82" t="s">
        <v>3055</v>
      </c>
      <c r="E53" s="82" t="s">
        <v>3056</v>
      </c>
      <c r="F53" s="83">
        <v>1163.75</v>
      </c>
      <c r="G53" s="83">
        <v>3</v>
      </c>
      <c r="H53" s="83">
        <v>3491.25</v>
      </c>
      <c r="I53" s="83">
        <v>6191.25</v>
      </c>
      <c r="J53" s="82" t="s">
        <v>2884</v>
      </c>
      <c r="K53" s="82" t="s">
        <v>3076</v>
      </c>
      <c r="L53" s="82" t="s">
        <v>2869</v>
      </c>
      <c r="M53" s="82" t="s">
        <v>3083</v>
      </c>
    </row>
    <row r="54" ht="242.25" spans="1:13">
      <c r="A54" s="82" t="s">
        <v>3078</v>
      </c>
      <c r="B54" s="82" t="s">
        <v>3084</v>
      </c>
      <c r="C54" s="82" t="s">
        <v>3085</v>
      </c>
      <c r="D54" s="82" t="s">
        <v>3086</v>
      </c>
      <c r="E54" s="82" t="s">
        <v>3087</v>
      </c>
      <c r="F54" s="83">
        <v>16</v>
      </c>
      <c r="G54" s="83">
        <v>20</v>
      </c>
      <c r="H54" s="83">
        <v>320</v>
      </c>
      <c r="I54" s="83">
        <v>404</v>
      </c>
      <c r="J54" s="82" t="s">
        <v>2899</v>
      </c>
      <c r="K54" s="82" t="s">
        <v>3076</v>
      </c>
      <c r="L54" s="82" t="s">
        <v>2869</v>
      </c>
      <c r="M54" s="82" t="s">
        <v>3088</v>
      </c>
    </row>
    <row r="55" ht="242.25" spans="1:13">
      <c r="A55" s="82" t="s">
        <v>3089</v>
      </c>
      <c r="B55" s="82" t="s">
        <v>3090</v>
      </c>
      <c r="C55" s="82" t="s">
        <v>3091</v>
      </c>
      <c r="D55" s="82" t="s">
        <v>3092</v>
      </c>
      <c r="E55" s="82" t="s">
        <v>3093</v>
      </c>
      <c r="F55" s="83">
        <v>27.56</v>
      </c>
      <c r="G55" s="83">
        <v>30</v>
      </c>
      <c r="H55" s="83">
        <v>826.8</v>
      </c>
      <c r="I55" s="83">
        <v>24052.2</v>
      </c>
      <c r="J55" s="82" t="s">
        <v>2884</v>
      </c>
      <c r="K55" s="82" t="s">
        <v>3094</v>
      </c>
      <c r="L55" s="82" t="s">
        <v>2869</v>
      </c>
      <c r="M55" s="82" t="s">
        <v>3095</v>
      </c>
    </row>
    <row r="56" ht="242.25" spans="1:13">
      <c r="A56" s="82" t="s">
        <v>3089</v>
      </c>
      <c r="B56" s="82" t="s">
        <v>3096</v>
      </c>
      <c r="C56" s="82" t="s">
        <v>3097</v>
      </c>
      <c r="D56" s="82" t="s">
        <v>3098</v>
      </c>
      <c r="E56" s="82" t="s">
        <v>3099</v>
      </c>
      <c r="F56" s="83">
        <v>14.5</v>
      </c>
      <c r="G56" s="83">
        <v>40</v>
      </c>
      <c r="H56" s="83">
        <v>580</v>
      </c>
      <c r="I56" s="83">
        <v>24052.2</v>
      </c>
      <c r="J56" s="82" t="s">
        <v>2884</v>
      </c>
      <c r="K56" s="82" t="s">
        <v>3094</v>
      </c>
      <c r="L56" s="82" t="s">
        <v>2869</v>
      </c>
      <c r="M56" s="82" t="s">
        <v>3100</v>
      </c>
    </row>
    <row r="57" ht="242.25" spans="1:13">
      <c r="A57" s="82" t="s">
        <v>3089</v>
      </c>
      <c r="B57" s="82" t="s">
        <v>3101</v>
      </c>
      <c r="C57" s="82" t="s">
        <v>3102</v>
      </c>
      <c r="D57" s="82" t="s">
        <v>3103</v>
      </c>
      <c r="E57" s="82" t="s">
        <v>3104</v>
      </c>
      <c r="F57" s="83">
        <v>124.2</v>
      </c>
      <c r="G57" s="83">
        <v>5</v>
      </c>
      <c r="H57" s="83">
        <v>621</v>
      </c>
      <c r="I57" s="83">
        <v>24052.2</v>
      </c>
      <c r="J57" s="82" t="s">
        <v>2884</v>
      </c>
      <c r="K57" s="82" t="s">
        <v>3094</v>
      </c>
      <c r="L57" s="82" t="s">
        <v>2869</v>
      </c>
      <c r="M57" s="82" t="s">
        <v>3105</v>
      </c>
    </row>
    <row r="58" ht="242.25" spans="1:13">
      <c r="A58" s="82" t="s">
        <v>3106</v>
      </c>
      <c r="B58" s="82" t="s">
        <v>3107</v>
      </c>
      <c r="C58" s="82" t="s">
        <v>3108</v>
      </c>
      <c r="D58" s="82" t="s">
        <v>3109</v>
      </c>
      <c r="E58" s="82" t="s">
        <v>3110</v>
      </c>
      <c r="F58" s="83">
        <v>68</v>
      </c>
      <c r="G58" s="83">
        <v>4</v>
      </c>
      <c r="H58" s="83">
        <v>272</v>
      </c>
      <c r="I58" s="83">
        <v>896</v>
      </c>
      <c r="J58" s="82" t="s">
        <v>2892</v>
      </c>
      <c r="K58" s="82" t="s">
        <v>3094</v>
      </c>
      <c r="L58" s="82" t="s">
        <v>2869</v>
      </c>
      <c r="M58" s="82" t="s">
        <v>3111</v>
      </c>
    </row>
    <row r="59" ht="242.25" spans="1:13">
      <c r="A59" s="82" t="s">
        <v>3089</v>
      </c>
      <c r="B59" s="82" t="s">
        <v>3112</v>
      </c>
      <c r="C59" s="82" t="s">
        <v>3113</v>
      </c>
      <c r="D59" s="82" t="s">
        <v>3114</v>
      </c>
      <c r="E59" s="82" t="s">
        <v>3115</v>
      </c>
      <c r="F59" s="83">
        <v>45</v>
      </c>
      <c r="G59" s="83">
        <v>40</v>
      </c>
      <c r="H59" s="83">
        <v>1800</v>
      </c>
      <c r="I59" s="83">
        <v>24052.2</v>
      </c>
      <c r="J59" s="82" t="s">
        <v>2884</v>
      </c>
      <c r="K59" s="82" t="s">
        <v>3094</v>
      </c>
      <c r="L59" s="82" t="s">
        <v>2869</v>
      </c>
      <c r="M59" s="82" t="s">
        <v>3116</v>
      </c>
    </row>
    <row r="60" ht="242.25" spans="1:13">
      <c r="A60" s="82" t="s">
        <v>3089</v>
      </c>
      <c r="B60" s="82" t="s">
        <v>3117</v>
      </c>
      <c r="C60" s="82" t="s">
        <v>3118</v>
      </c>
      <c r="D60" s="82" t="s">
        <v>2970</v>
      </c>
      <c r="E60" s="82" t="s">
        <v>3119</v>
      </c>
      <c r="F60" s="83">
        <v>140.8</v>
      </c>
      <c r="G60" s="83">
        <v>2</v>
      </c>
      <c r="H60" s="83">
        <v>281.6</v>
      </c>
      <c r="I60" s="83">
        <v>24052.2</v>
      </c>
      <c r="J60" s="82" t="s">
        <v>2884</v>
      </c>
      <c r="K60" s="82" t="s">
        <v>3094</v>
      </c>
      <c r="L60" s="82" t="s">
        <v>2869</v>
      </c>
      <c r="M60" s="82" t="s">
        <v>3120</v>
      </c>
    </row>
    <row r="61" ht="242.25" spans="1:13">
      <c r="A61" s="82" t="s">
        <v>3106</v>
      </c>
      <c r="B61" s="82" t="s">
        <v>3121</v>
      </c>
      <c r="C61" s="82" t="s">
        <v>3122</v>
      </c>
      <c r="D61" s="82" t="s">
        <v>3123</v>
      </c>
      <c r="E61" s="82" t="s">
        <v>3124</v>
      </c>
      <c r="F61" s="83">
        <v>156</v>
      </c>
      <c r="G61" s="83">
        <v>4</v>
      </c>
      <c r="H61" s="83">
        <v>624</v>
      </c>
      <c r="I61" s="83">
        <v>896</v>
      </c>
      <c r="J61" s="82" t="s">
        <v>2892</v>
      </c>
      <c r="K61" s="82" t="s">
        <v>3094</v>
      </c>
      <c r="L61" s="82" t="s">
        <v>2869</v>
      </c>
      <c r="M61" s="82" t="s">
        <v>3125</v>
      </c>
    </row>
    <row r="62" ht="242.25" spans="1:13">
      <c r="A62" s="82" t="s">
        <v>3089</v>
      </c>
      <c r="B62" s="82" t="s">
        <v>3126</v>
      </c>
      <c r="C62" s="82" t="s">
        <v>3127</v>
      </c>
      <c r="D62" s="82" t="s">
        <v>3074</v>
      </c>
      <c r="E62" s="82" t="s">
        <v>3075</v>
      </c>
      <c r="F62" s="83">
        <v>574.9</v>
      </c>
      <c r="G62" s="83">
        <v>2</v>
      </c>
      <c r="H62" s="83">
        <v>1149.8</v>
      </c>
      <c r="I62" s="83">
        <v>24052.2</v>
      </c>
      <c r="J62" s="82" t="s">
        <v>2884</v>
      </c>
      <c r="K62" s="82" t="s">
        <v>3094</v>
      </c>
      <c r="L62" s="82" t="s">
        <v>2869</v>
      </c>
      <c r="M62" s="82" t="s">
        <v>3128</v>
      </c>
    </row>
    <row r="63" ht="242.25" spans="1:13">
      <c r="A63" s="82" t="s">
        <v>3089</v>
      </c>
      <c r="B63" s="82" t="s">
        <v>3129</v>
      </c>
      <c r="C63" s="82" t="s">
        <v>3130</v>
      </c>
      <c r="D63" s="82" t="s">
        <v>3131</v>
      </c>
      <c r="E63" s="82" t="s">
        <v>3132</v>
      </c>
      <c r="F63" s="83">
        <v>235</v>
      </c>
      <c r="G63" s="83">
        <v>3</v>
      </c>
      <c r="H63" s="83">
        <v>705</v>
      </c>
      <c r="I63" s="83">
        <v>24052.2</v>
      </c>
      <c r="J63" s="82" t="s">
        <v>2884</v>
      </c>
      <c r="K63" s="82" t="s">
        <v>3094</v>
      </c>
      <c r="L63" s="82" t="s">
        <v>2869</v>
      </c>
      <c r="M63" s="82" t="s">
        <v>3133</v>
      </c>
    </row>
    <row r="64" ht="242.25" spans="1:13">
      <c r="A64" s="82" t="s">
        <v>3089</v>
      </c>
      <c r="B64" s="82" t="s">
        <v>3134</v>
      </c>
      <c r="C64" s="82" t="s">
        <v>3135</v>
      </c>
      <c r="D64" s="82" t="s">
        <v>3136</v>
      </c>
      <c r="E64" s="82" t="s">
        <v>3137</v>
      </c>
      <c r="F64" s="83">
        <v>62</v>
      </c>
      <c r="G64" s="83">
        <v>4</v>
      </c>
      <c r="H64" s="83">
        <v>248</v>
      </c>
      <c r="I64" s="83">
        <v>24052.2</v>
      </c>
      <c r="J64" s="82" t="s">
        <v>2884</v>
      </c>
      <c r="K64" s="82" t="s">
        <v>3094</v>
      </c>
      <c r="L64" s="82" t="s">
        <v>2869</v>
      </c>
      <c r="M64" s="82" t="s">
        <v>3138</v>
      </c>
    </row>
    <row r="65" ht="242.25" spans="1:13">
      <c r="A65" s="82" t="s">
        <v>3089</v>
      </c>
      <c r="B65" s="82" t="s">
        <v>3139</v>
      </c>
      <c r="C65" s="82" t="s">
        <v>3140</v>
      </c>
      <c r="D65" s="82" t="s">
        <v>3141</v>
      </c>
      <c r="E65" s="82" t="s">
        <v>3142</v>
      </c>
      <c r="F65" s="83">
        <v>48</v>
      </c>
      <c r="G65" s="83">
        <v>3</v>
      </c>
      <c r="H65" s="83">
        <v>144</v>
      </c>
      <c r="I65" s="83">
        <v>24052.2</v>
      </c>
      <c r="J65" s="82" t="s">
        <v>2884</v>
      </c>
      <c r="K65" s="82" t="s">
        <v>3094</v>
      </c>
      <c r="L65" s="82" t="s">
        <v>2869</v>
      </c>
      <c r="M65" s="82" t="s">
        <v>3143</v>
      </c>
    </row>
    <row r="66" ht="242.25" spans="1:13">
      <c r="A66" s="82" t="s">
        <v>3144</v>
      </c>
      <c r="B66" s="82" t="s">
        <v>3145</v>
      </c>
      <c r="C66" s="82" t="s">
        <v>3146</v>
      </c>
      <c r="D66" s="82" t="s">
        <v>3147</v>
      </c>
      <c r="E66" s="82" t="s">
        <v>3148</v>
      </c>
      <c r="F66" s="83">
        <v>140</v>
      </c>
      <c r="G66" s="83">
        <v>1</v>
      </c>
      <c r="H66" s="83">
        <v>140</v>
      </c>
      <c r="I66" s="83">
        <v>1532.9</v>
      </c>
      <c r="J66" s="82" t="s">
        <v>2892</v>
      </c>
      <c r="K66" s="82" t="s">
        <v>3094</v>
      </c>
      <c r="L66" s="82" t="s">
        <v>2869</v>
      </c>
      <c r="M66" s="82" t="s">
        <v>3149</v>
      </c>
    </row>
    <row r="67" ht="242.25" spans="1:13">
      <c r="A67" s="82" t="s">
        <v>3089</v>
      </c>
      <c r="B67" s="82" t="s">
        <v>3072</v>
      </c>
      <c r="C67" s="82" t="s">
        <v>3073</v>
      </c>
      <c r="D67" s="82" t="s">
        <v>3074</v>
      </c>
      <c r="E67" s="82" t="s">
        <v>3075</v>
      </c>
      <c r="F67" s="83">
        <v>1350</v>
      </c>
      <c r="G67" s="83">
        <v>2</v>
      </c>
      <c r="H67" s="83">
        <v>2700</v>
      </c>
      <c r="I67" s="83">
        <v>24052.2</v>
      </c>
      <c r="J67" s="82" t="s">
        <v>2884</v>
      </c>
      <c r="K67" s="82" t="s">
        <v>3094</v>
      </c>
      <c r="L67" s="82" t="s">
        <v>2869</v>
      </c>
      <c r="M67" s="82" t="s">
        <v>3150</v>
      </c>
    </row>
    <row r="68" ht="242.25" spans="1:13">
      <c r="A68" s="82" t="s">
        <v>3089</v>
      </c>
      <c r="B68" s="82" t="s">
        <v>3129</v>
      </c>
      <c r="C68" s="82" t="s">
        <v>3130</v>
      </c>
      <c r="D68" s="82" t="s">
        <v>3131</v>
      </c>
      <c r="E68" s="82" t="s">
        <v>3132</v>
      </c>
      <c r="F68" s="83">
        <v>235</v>
      </c>
      <c r="G68" s="83">
        <v>3</v>
      </c>
      <c r="H68" s="83">
        <v>705</v>
      </c>
      <c r="I68" s="83">
        <v>24052.2</v>
      </c>
      <c r="J68" s="82" t="s">
        <v>2884</v>
      </c>
      <c r="K68" s="82" t="s">
        <v>3094</v>
      </c>
      <c r="L68" s="82" t="s">
        <v>2869</v>
      </c>
      <c r="M68" s="82" t="s">
        <v>3151</v>
      </c>
    </row>
    <row r="69" ht="242.25" spans="1:13">
      <c r="A69" s="82" t="s">
        <v>3089</v>
      </c>
      <c r="B69" s="82" t="s">
        <v>3152</v>
      </c>
      <c r="C69" s="82" t="s">
        <v>3153</v>
      </c>
      <c r="D69" s="82" t="s">
        <v>3154</v>
      </c>
      <c r="E69" s="82" t="s">
        <v>3155</v>
      </c>
      <c r="F69" s="83">
        <v>33.9</v>
      </c>
      <c r="G69" s="83">
        <v>30</v>
      </c>
      <c r="H69" s="83">
        <v>1017</v>
      </c>
      <c r="I69" s="83">
        <v>24052.2</v>
      </c>
      <c r="J69" s="82" t="s">
        <v>2884</v>
      </c>
      <c r="K69" s="82" t="s">
        <v>3094</v>
      </c>
      <c r="L69" s="82" t="s">
        <v>2869</v>
      </c>
      <c r="M69" s="82" t="s">
        <v>3156</v>
      </c>
    </row>
    <row r="70" ht="242.25" spans="1:13">
      <c r="A70" s="82" t="s">
        <v>3144</v>
      </c>
      <c r="B70" s="82" t="s">
        <v>3157</v>
      </c>
      <c r="C70" s="82" t="s">
        <v>3158</v>
      </c>
      <c r="D70" s="82" t="s">
        <v>3159</v>
      </c>
      <c r="E70" s="82" t="s">
        <v>3160</v>
      </c>
      <c r="F70" s="83">
        <v>896.9</v>
      </c>
      <c r="G70" s="83">
        <v>1</v>
      </c>
      <c r="H70" s="83">
        <v>896.9</v>
      </c>
      <c r="I70" s="83">
        <v>1532.9</v>
      </c>
      <c r="J70" s="82" t="s">
        <v>2892</v>
      </c>
      <c r="K70" s="82" t="s">
        <v>3094</v>
      </c>
      <c r="L70" s="82" t="s">
        <v>2869</v>
      </c>
      <c r="M70" s="82" t="s">
        <v>3161</v>
      </c>
    </row>
    <row r="71" ht="242.25" spans="1:13">
      <c r="A71" s="82" t="s">
        <v>3144</v>
      </c>
      <c r="B71" s="82" t="s">
        <v>3162</v>
      </c>
      <c r="C71" s="82" t="s">
        <v>3163</v>
      </c>
      <c r="D71" s="82" t="s">
        <v>3147</v>
      </c>
      <c r="E71" s="82" t="s">
        <v>3164</v>
      </c>
      <c r="F71" s="83">
        <v>0.12</v>
      </c>
      <c r="G71" s="83">
        <v>300</v>
      </c>
      <c r="H71" s="83">
        <v>36</v>
      </c>
      <c r="I71" s="83">
        <v>1532.9</v>
      </c>
      <c r="J71" s="82" t="s">
        <v>2892</v>
      </c>
      <c r="K71" s="82" t="s">
        <v>3094</v>
      </c>
      <c r="L71" s="82" t="s">
        <v>2869</v>
      </c>
      <c r="M71" s="82" t="s">
        <v>3165</v>
      </c>
    </row>
    <row r="72" ht="242.25" spans="1:13">
      <c r="A72" s="82" t="s">
        <v>3166</v>
      </c>
      <c r="B72" s="82" t="s">
        <v>3167</v>
      </c>
      <c r="C72" s="82" t="s">
        <v>3168</v>
      </c>
      <c r="D72" s="82" t="s">
        <v>3169</v>
      </c>
      <c r="E72" s="82" t="s">
        <v>3170</v>
      </c>
      <c r="F72" s="83">
        <v>15</v>
      </c>
      <c r="G72" s="83">
        <v>100</v>
      </c>
      <c r="H72" s="83">
        <v>1500</v>
      </c>
      <c r="I72" s="83">
        <v>1500</v>
      </c>
      <c r="J72" s="82" t="s">
        <v>3171</v>
      </c>
      <c r="K72" s="82" t="s">
        <v>3094</v>
      </c>
      <c r="L72" s="82" t="s">
        <v>2869</v>
      </c>
      <c r="M72" s="82" t="s">
        <v>3172</v>
      </c>
    </row>
    <row r="73" ht="242.25" spans="1:13">
      <c r="A73" s="82" t="s">
        <v>3089</v>
      </c>
      <c r="B73" s="82" t="s">
        <v>3129</v>
      </c>
      <c r="C73" s="82" t="s">
        <v>3130</v>
      </c>
      <c r="D73" s="82" t="s">
        <v>3131</v>
      </c>
      <c r="E73" s="82" t="s">
        <v>3132</v>
      </c>
      <c r="F73" s="83">
        <v>235</v>
      </c>
      <c r="G73" s="83">
        <v>3</v>
      </c>
      <c r="H73" s="83">
        <v>705</v>
      </c>
      <c r="I73" s="83">
        <v>24052.2</v>
      </c>
      <c r="J73" s="82" t="s">
        <v>2884</v>
      </c>
      <c r="K73" s="82" t="s">
        <v>3094</v>
      </c>
      <c r="L73" s="82" t="s">
        <v>2869</v>
      </c>
      <c r="M73" s="82" t="s">
        <v>3173</v>
      </c>
    </row>
    <row r="74" ht="242.25" spans="1:13">
      <c r="A74" s="82" t="s">
        <v>3174</v>
      </c>
      <c r="B74" s="82" t="s">
        <v>3053</v>
      </c>
      <c r="C74" s="82" t="s">
        <v>3054</v>
      </c>
      <c r="D74" s="82" t="s">
        <v>3055</v>
      </c>
      <c r="E74" s="82" t="s">
        <v>3056</v>
      </c>
      <c r="F74" s="83">
        <v>1</v>
      </c>
      <c r="G74" s="83">
        <v>3</v>
      </c>
      <c r="H74" s="83">
        <v>3</v>
      </c>
      <c r="I74" s="83">
        <v>3</v>
      </c>
      <c r="J74" s="82" t="s">
        <v>2884</v>
      </c>
      <c r="K74" s="82" t="s">
        <v>3094</v>
      </c>
      <c r="L74" s="82" t="s">
        <v>2869</v>
      </c>
      <c r="M74" s="82" t="s">
        <v>3175</v>
      </c>
    </row>
    <row r="75" ht="242.25" spans="1:13">
      <c r="A75" s="82" t="s">
        <v>3089</v>
      </c>
      <c r="B75" s="82" t="s">
        <v>3176</v>
      </c>
      <c r="C75" s="82" t="s">
        <v>3177</v>
      </c>
      <c r="D75" s="82" t="s">
        <v>3031</v>
      </c>
      <c r="E75" s="82" t="s">
        <v>3177</v>
      </c>
      <c r="F75" s="83">
        <v>56</v>
      </c>
      <c r="G75" s="83">
        <v>30</v>
      </c>
      <c r="H75" s="83">
        <v>1680</v>
      </c>
      <c r="I75" s="83">
        <v>24052.2</v>
      </c>
      <c r="J75" s="82" t="s">
        <v>2884</v>
      </c>
      <c r="K75" s="82" t="s">
        <v>3094</v>
      </c>
      <c r="L75" s="82" t="s">
        <v>2869</v>
      </c>
      <c r="M75" s="82" t="s">
        <v>3178</v>
      </c>
    </row>
    <row r="76" ht="242.25" spans="1:13">
      <c r="A76" s="82" t="s">
        <v>3089</v>
      </c>
      <c r="B76" s="82" t="s">
        <v>3179</v>
      </c>
      <c r="C76" s="82" t="s">
        <v>3180</v>
      </c>
      <c r="D76" s="82" t="s">
        <v>3181</v>
      </c>
      <c r="E76" s="82" t="s">
        <v>3182</v>
      </c>
      <c r="F76" s="83">
        <v>875</v>
      </c>
      <c r="G76" s="83">
        <v>1</v>
      </c>
      <c r="H76" s="83">
        <v>875</v>
      </c>
      <c r="I76" s="83">
        <v>24052.2</v>
      </c>
      <c r="J76" s="82" t="s">
        <v>2884</v>
      </c>
      <c r="K76" s="82" t="s">
        <v>3094</v>
      </c>
      <c r="L76" s="82" t="s">
        <v>2869</v>
      </c>
      <c r="M76" s="82" t="s">
        <v>3183</v>
      </c>
    </row>
    <row r="77" ht="242.25" spans="1:13">
      <c r="A77" s="82" t="s">
        <v>3089</v>
      </c>
      <c r="B77" s="82" t="s">
        <v>3184</v>
      </c>
      <c r="C77" s="82" t="s">
        <v>3185</v>
      </c>
      <c r="D77" s="82" t="s">
        <v>3186</v>
      </c>
      <c r="E77" s="82" t="s">
        <v>3187</v>
      </c>
      <c r="F77" s="83">
        <v>9.4</v>
      </c>
      <c r="G77" s="83">
        <v>10</v>
      </c>
      <c r="H77" s="83">
        <v>94</v>
      </c>
      <c r="I77" s="83">
        <v>24052.2</v>
      </c>
      <c r="J77" s="82" t="s">
        <v>2884</v>
      </c>
      <c r="K77" s="82" t="s">
        <v>3094</v>
      </c>
      <c r="L77" s="82" t="s">
        <v>2869</v>
      </c>
      <c r="M77" s="82" t="s">
        <v>3188</v>
      </c>
    </row>
    <row r="78" ht="242.25" spans="1:13">
      <c r="A78" s="82" t="s">
        <v>3089</v>
      </c>
      <c r="B78" s="82" t="s">
        <v>3189</v>
      </c>
      <c r="C78" s="82" t="s">
        <v>3190</v>
      </c>
      <c r="D78" s="82" t="s">
        <v>3191</v>
      </c>
      <c r="E78" s="82" t="s">
        <v>3192</v>
      </c>
      <c r="F78" s="83">
        <v>38</v>
      </c>
      <c r="G78" s="83">
        <v>40</v>
      </c>
      <c r="H78" s="83">
        <v>1520</v>
      </c>
      <c r="I78" s="83">
        <v>24052.2</v>
      </c>
      <c r="J78" s="82" t="s">
        <v>2884</v>
      </c>
      <c r="K78" s="82" t="s">
        <v>3094</v>
      </c>
      <c r="L78" s="82" t="s">
        <v>2869</v>
      </c>
      <c r="M78" s="82" t="s">
        <v>3193</v>
      </c>
    </row>
    <row r="79" ht="242.25" spans="1:13">
      <c r="A79" s="82" t="s">
        <v>3089</v>
      </c>
      <c r="B79" s="82" t="s">
        <v>2880</v>
      </c>
      <c r="C79" s="82" t="s">
        <v>2881</v>
      </c>
      <c r="D79" s="82" t="s">
        <v>2882</v>
      </c>
      <c r="E79" s="82" t="s">
        <v>2883</v>
      </c>
      <c r="F79" s="83">
        <v>42</v>
      </c>
      <c r="G79" s="83">
        <v>200</v>
      </c>
      <c r="H79" s="83">
        <v>8400</v>
      </c>
      <c r="I79" s="83">
        <v>24052.2</v>
      </c>
      <c r="J79" s="82" t="s">
        <v>2884</v>
      </c>
      <c r="K79" s="82" t="s">
        <v>3094</v>
      </c>
      <c r="L79" s="82" t="s">
        <v>2869</v>
      </c>
      <c r="M79" s="82" t="s">
        <v>3194</v>
      </c>
    </row>
    <row r="80" ht="242.25" spans="1:13">
      <c r="A80" s="82" t="s">
        <v>3144</v>
      </c>
      <c r="B80" s="82" t="s">
        <v>3195</v>
      </c>
      <c r="C80" s="82" t="s">
        <v>3196</v>
      </c>
      <c r="D80" s="82" t="s">
        <v>3197</v>
      </c>
      <c r="E80" s="82" t="s">
        <v>3198</v>
      </c>
      <c r="F80" s="83">
        <v>230</v>
      </c>
      <c r="G80" s="83">
        <v>2</v>
      </c>
      <c r="H80" s="83">
        <v>460</v>
      </c>
      <c r="I80" s="83">
        <v>1532.9</v>
      </c>
      <c r="J80" s="82" t="s">
        <v>2892</v>
      </c>
      <c r="K80" s="82" t="s">
        <v>3094</v>
      </c>
      <c r="L80" s="82" t="s">
        <v>2869</v>
      </c>
      <c r="M80" s="82" t="s">
        <v>3199</v>
      </c>
    </row>
    <row r="81" ht="242.25" spans="1:13">
      <c r="A81" s="82" t="s">
        <v>3200</v>
      </c>
      <c r="B81" s="82" t="s">
        <v>3201</v>
      </c>
      <c r="C81" s="82" t="s">
        <v>3202</v>
      </c>
      <c r="D81" s="82" t="s">
        <v>3203</v>
      </c>
      <c r="E81" s="82" t="s">
        <v>3202</v>
      </c>
      <c r="F81" s="83">
        <v>16.72</v>
      </c>
      <c r="G81" s="83">
        <v>5</v>
      </c>
      <c r="H81" s="83">
        <v>83.6</v>
      </c>
      <c r="I81" s="83">
        <v>3850.61</v>
      </c>
      <c r="J81" s="82" t="s">
        <v>2905</v>
      </c>
      <c r="K81" s="82" t="s">
        <v>3204</v>
      </c>
      <c r="L81" s="82" t="s">
        <v>2869</v>
      </c>
      <c r="M81" s="82" t="s">
        <v>3205</v>
      </c>
    </row>
    <row r="82" ht="242.25" spans="1:13">
      <c r="A82" s="82" t="s">
        <v>3200</v>
      </c>
      <c r="B82" s="82" t="s">
        <v>3206</v>
      </c>
      <c r="C82" s="82" t="s">
        <v>3207</v>
      </c>
      <c r="D82" s="82" t="s">
        <v>3208</v>
      </c>
      <c r="E82" s="82" t="s">
        <v>3207</v>
      </c>
      <c r="F82" s="83">
        <v>1.65</v>
      </c>
      <c r="G82" s="83">
        <v>3</v>
      </c>
      <c r="H82" s="83">
        <v>4.95</v>
      </c>
      <c r="I82" s="83">
        <v>3850.61</v>
      </c>
      <c r="J82" s="82" t="s">
        <v>2905</v>
      </c>
      <c r="K82" s="82" t="s">
        <v>3204</v>
      </c>
      <c r="L82" s="82" t="s">
        <v>2869</v>
      </c>
      <c r="M82" s="82" t="s">
        <v>3209</v>
      </c>
    </row>
    <row r="83" ht="242.25" spans="1:13">
      <c r="A83" s="82" t="s">
        <v>3200</v>
      </c>
      <c r="B83" s="82" t="s">
        <v>3210</v>
      </c>
      <c r="C83" s="82" t="s">
        <v>3211</v>
      </c>
      <c r="D83" s="82" t="s">
        <v>3212</v>
      </c>
      <c r="E83" s="82" t="s">
        <v>3211</v>
      </c>
      <c r="F83" s="83">
        <v>100.54</v>
      </c>
      <c r="G83" s="83">
        <v>9</v>
      </c>
      <c r="H83" s="83">
        <v>904.86</v>
      </c>
      <c r="I83" s="83">
        <v>3850.61</v>
      </c>
      <c r="J83" s="82" t="s">
        <v>2905</v>
      </c>
      <c r="K83" s="82" t="s">
        <v>3204</v>
      </c>
      <c r="L83" s="82" t="s">
        <v>2869</v>
      </c>
      <c r="M83" s="82" t="s">
        <v>3213</v>
      </c>
    </row>
    <row r="84" ht="242.25" spans="1:13">
      <c r="A84" s="82" t="s">
        <v>3200</v>
      </c>
      <c r="B84" s="82" t="s">
        <v>3214</v>
      </c>
      <c r="C84" s="82" t="s">
        <v>3215</v>
      </c>
      <c r="D84" s="82" t="s">
        <v>3216</v>
      </c>
      <c r="E84" s="82" t="s">
        <v>3215</v>
      </c>
      <c r="F84" s="83">
        <v>21.91</v>
      </c>
      <c r="G84" s="83">
        <v>5</v>
      </c>
      <c r="H84" s="83">
        <v>109.55</v>
      </c>
      <c r="I84" s="83">
        <v>3850.61</v>
      </c>
      <c r="J84" s="82" t="s">
        <v>2905</v>
      </c>
      <c r="K84" s="82" t="s">
        <v>3204</v>
      </c>
      <c r="L84" s="82" t="s">
        <v>2869</v>
      </c>
      <c r="M84" s="82" t="s">
        <v>3217</v>
      </c>
    </row>
    <row r="85" ht="242.25" spans="1:13">
      <c r="A85" s="82" t="s">
        <v>3218</v>
      </c>
      <c r="B85" s="82" t="s">
        <v>3219</v>
      </c>
      <c r="C85" s="82" t="s">
        <v>3220</v>
      </c>
      <c r="D85" s="82" t="s">
        <v>3221</v>
      </c>
      <c r="E85" s="82" t="s">
        <v>3222</v>
      </c>
      <c r="F85" s="83">
        <v>129.95</v>
      </c>
      <c r="G85" s="83">
        <v>16</v>
      </c>
      <c r="H85" s="83">
        <v>2079.2</v>
      </c>
      <c r="I85" s="83">
        <v>4167.44</v>
      </c>
      <c r="J85" s="82" t="s">
        <v>3223</v>
      </c>
      <c r="K85" s="82" t="s">
        <v>3204</v>
      </c>
      <c r="L85" s="82" t="s">
        <v>2869</v>
      </c>
      <c r="M85" s="82" t="s">
        <v>3224</v>
      </c>
    </row>
    <row r="86" ht="242.25" spans="1:13">
      <c r="A86" s="82" t="s">
        <v>3200</v>
      </c>
      <c r="B86" s="82" t="s">
        <v>3225</v>
      </c>
      <c r="C86" s="82" t="s">
        <v>3226</v>
      </c>
      <c r="D86" s="82" t="s">
        <v>3208</v>
      </c>
      <c r="E86" s="82" t="s">
        <v>3226</v>
      </c>
      <c r="F86" s="83">
        <v>24.28</v>
      </c>
      <c r="G86" s="83">
        <v>1</v>
      </c>
      <c r="H86" s="83">
        <v>24.28</v>
      </c>
      <c r="I86" s="83">
        <v>3850.61</v>
      </c>
      <c r="J86" s="82" t="s">
        <v>2905</v>
      </c>
      <c r="K86" s="82" t="s">
        <v>3204</v>
      </c>
      <c r="L86" s="82" t="s">
        <v>2869</v>
      </c>
      <c r="M86" s="82" t="s">
        <v>3227</v>
      </c>
    </row>
    <row r="87" ht="242.25" spans="1:13">
      <c r="A87" s="82" t="s">
        <v>3200</v>
      </c>
      <c r="B87" s="82" t="s">
        <v>3228</v>
      </c>
      <c r="C87" s="82" t="s">
        <v>3229</v>
      </c>
      <c r="D87" s="82" t="s">
        <v>3230</v>
      </c>
      <c r="E87" s="82" t="s">
        <v>3229</v>
      </c>
      <c r="F87" s="83">
        <v>5.66</v>
      </c>
      <c r="G87" s="83">
        <v>30</v>
      </c>
      <c r="H87" s="83">
        <v>169.8</v>
      </c>
      <c r="I87" s="83">
        <v>3850.61</v>
      </c>
      <c r="J87" s="82" t="s">
        <v>2905</v>
      </c>
      <c r="K87" s="82" t="s">
        <v>3204</v>
      </c>
      <c r="L87" s="82" t="s">
        <v>2869</v>
      </c>
      <c r="M87" s="82" t="s">
        <v>3231</v>
      </c>
    </row>
    <row r="88" ht="242.25" spans="1:13">
      <c r="A88" s="82" t="s">
        <v>3200</v>
      </c>
      <c r="B88" s="82" t="s">
        <v>3232</v>
      </c>
      <c r="C88" s="82" t="s">
        <v>3233</v>
      </c>
      <c r="D88" s="82" t="s">
        <v>3234</v>
      </c>
      <c r="E88" s="82" t="s">
        <v>3233</v>
      </c>
      <c r="F88" s="83">
        <v>246.31</v>
      </c>
      <c r="G88" s="83">
        <v>2</v>
      </c>
      <c r="H88" s="83">
        <v>492.62</v>
      </c>
      <c r="I88" s="83">
        <v>3850.61</v>
      </c>
      <c r="J88" s="82" t="s">
        <v>2905</v>
      </c>
      <c r="K88" s="82" t="s">
        <v>3204</v>
      </c>
      <c r="L88" s="82" t="s">
        <v>2869</v>
      </c>
      <c r="M88" s="82" t="s">
        <v>3235</v>
      </c>
    </row>
    <row r="89" ht="242.25" spans="1:13">
      <c r="A89" s="82" t="s">
        <v>3236</v>
      </c>
      <c r="B89" s="82" t="s">
        <v>3237</v>
      </c>
      <c r="C89" s="82" t="s">
        <v>3238</v>
      </c>
      <c r="D89" s="82" t="s">
        <v>3123</v>
      </c>
      <c r="E89" s="82" t="s">
        <v>3124</v>
      </c>
      <c r="F89" s="83">
        <v>526</v>
      </c>
      <c r="G89" s="83">
        <v>2</v>
      </c>
      <c r="H89" s="83">
        <v>1052</v>
      </c>
      <c r="I89" s="83">
        <v>1052</v>
      </c>
      <c r="J89" s="82" t="s">
        <v>3223</v>
      </c>
      <c r="K89" s="82" t="s">
        <v>3204</v>
      </c>
      <c r="L89" s="82" t="s">
        <v>2869</v>
      </c>
      <c r="M89" s="82" t="s">
        <v>3239</v>
      </c>
    </row>
    <row r="90" ht="242.25" spans="1:13">
      <c r="A90" s="82" t="s">
        <v>3200</v>
      </c>
      <c r="B90" s="82" t="s">
        <v>3240</v>
      </c>
      <c r="C90" s="82" t="s">
        <v>3241</v>
      </c>
      <c r="D90" s="82" t="s">
        <v>2934</v>
      </c>
      <c r="E90" s="82" t="s">
        <v>3241</v>
      </c>
      <c r="F90" s="83">
        <v>10.92</v>
      </c>
      <c r="G90" s="83">
        <v>30</v>
      </c>
      <c r="H90" s="83">
        <v>327.6</v>
      </c>
      <c r="I90" s="83">
        <v>3850.61</v>
      </c>
      <c r="J90" s="82" t="s">
        <v>2905</v>
      </c>
      <c r="K90" s="82" t="s">
        <v>3204</v>
      </c>
      <c r="L90" s="82" t="s">
        <v>2869</v>
      </c>
      <c r="M90" s="82" t="s">
        <v>3242</v>
      </c>
    </row>
    <row r="91" ht="242.25" spans="1:13">
      <c r="A91" s="82" t="s">
        <v>3200</v>
      </c>
      <c r="B91" s="82" t="s">
        <v>3243</v>
      </c>
      <c r="C91" s="82" t="s">
        <v>3244</v>
      </c>
      <c r="D91" s="82" t="s">
        <v>3245</v>
      </c>
      <c r="E91" s="82" t="s">
        <v>3244</v>
      </c>
      <c r="F91" s="83">
        <v>54.43</v>
      </c>
      <c r="G91" s="83">
        <v>1</v>
      </c>
      <c r="H91" s="83">
        <v>54.43</v>
      </c>
      <c r="I91" s="83">
        <v>3850.61</v>
      </c>
      <c r="J91" s="82" t="s">
        <v>2905</v>
      </c>
      <c r="K91" s="82" t="s">
        <v>3204</v>
      </c>
      <c r="L91" s="82" t="s">
        <v>2869</v>
      </c>
      <c r="M91" s="82" t="s">
        <v>3246</v>
      </c>
    </row>
    <row r="92" ht="242.25" spans="1:13">
      <c r="A92" s="82" t="s">
        <v>3218</v>
      </c>
      <c r="B92" s="82" t="s">
        <v>3247</v>
      </c>
      <c r="C92" s="82" t="s">
        <v>3248</v>
      </c>
      <c r="D92" s="82" t="s">
        <v>3221</v>
      </c>
      <c r="E92" s="82" t="s">
        <v>3249</v>
      </c>
      <c r="F92" s="83">
        <v>22.6</v>
      </c>
      <c r="G92" s="83">
        <v>5</v>
      </c>
      <c r="H92" s="83">
        <v>113</v>
      </c>
      <c r="I92" s="83">
        <v>4167.44</v>
      </c>
      <c r="J92" s="82" t="s">
        <v>3223</v>
      </c>
      <c r="K92" s="82" t="s">
        <v>3204</v>
      </c>
      <c r="L92" s="82" t="s">
        <v>2869</v>
      </c>
      <c r="M92" s="82" t="s">
        <v>3250</v>
      </c>
    </row>
    <row r="93" ht="242.25" spans="1:13">
      <c r="A93" s="82" t="s">
        <v>3251</v>
      </c>
      <c r="B93" s="82" t="s">
        <v>3252</v>
      </c>
      <c r="C93" s="82" t="s">
        <v>3253</v>
      </c>
      <c r="D93" s="82" t="s">
        <v>3254</v>
      </c>
      <c r="E93" s="82" t="s">
        <v>3255</v>
      </c>
      <c r="F93" s="83">
        <v>5.2</v>
      </c>
      <c r="G93" s="83">
        <v>10</v>
      </c>
      <c r="H93" s="83">
        <v>52</v>
      </c>
      <c r="I93" s="83">
        <v>76.7</v>
      </c>
      <c r="J93" s="82" t="s">
        <v>2923</v>
      </c>
      <c r="K93" s="82" t="s">
        <v>3204</v>
      </c>
      <c r="L93" s="82" t="s">
        <v>2869</v>
      </c>
      <c r="M93" s="82" t="s">
        <v>3256</v>
      </c>
    </row>
    <row r="94" ht="242.25" spans="1:13">
      <c r="A94" s="82" t="s">
        <v>3200</v>
      </c>
      <c r="B94" s="82" t="s">
        <v>3257</v>
      </c>
      <c r="C94" s="82" t="s">
        <v>3258</v>
      </c>
      <c r="D94" s="82" t="s">
        <v>3259</v>
      </c>
      <c r="E94" s="82" t="s">
        <v>3258</v>
      </c>
      <c r="F94" s="83">
        <v>21.98</v>
      </c>
      <c r="G94" s="83">
        <v>1</v>
      </c>
      <c r="H94" s="83">
        <v>21.98</v>
      </c>
      <c r="I94" s="83">
        <v>3850.61</v>
      </c>
      <c r="J94" s="82" t="s">
        <v>2905</v>
      </c>
      <c r="K94" s="82" t="s">
        <v>3204</v>
      </c>
      <c r="L94" s="82" t="s">
        <v>2869</v>
      </c>
      <c r="M94" s="82" t="s">
        <v>3260</v>
      </c>
    </row>
    <row r="95" ht="242.25" spans="1:13">
      <c r="A95" s="82" t="s">
        <v>3251</v>
      </c>
      <c r="B95" s="82" t="s">
        <v>3261</v>
      </c>
      <c r="C95" s="82" t="s">
        <v>3262</v>
      </c>
      <c r="D95" s="82" t="s">
        <v>3263</v>
      </c>
      <c r="E95" s="82" t="s">
        <v>3264</v>
      </c>
      <c r="F95" s="83">
        <v>24.7</v>
      </c>
      <c r="G95" s="83">
        <v>1</v>
      </c>
      <c r="H95" s="83">
        <v>24.7</v>
      </c>
      <c r="I95" s="83">
        <v>76.7</v>
      </c>
      <c r="J95" s="82" t="s">
        <v>2923</v>
      </c>
      <c r="K95" s="82" t="s">
        <v>3204</v>
      </c>
      <c r="L95" s="82" t="s">
        <v>2869</v>
      </c>
      <c r="M95" s="82" t="s">
        <v>3265</v>
      </c>
    </row>
    <row r="96" ht="242.25" spans="1:13">
      <c r="A96" s="82" t="s">
        <v>3218</v>
      </c>
      <c r="B96" s="82" t="s">
        <v>3266</v>
      </c>
      <c r="C96" s="82" t="s">
        <v>3267</v>
      </c>
      <c r="D96" s="82" t="s">
        <v>3221</v>
      </c>
      <c r="E96" s="82" t="s">
        <v>3268</v>
      </c>
      <c r="F96" s="83">
        <v>88.14</v>
      </c>
      <c r="G96" s="83">
        <v>16</v>
      </c>
      <c r="H96" s="83">
        <v>1410.24</v>
      </c>
      <c r="I96" s="83">
        <v>4167.44</v>
      </c>
      <c r="J96" s="82" t="s">
        <v>3223</v>
      </c>
      <c r="K96" s="82" t="s">
        <v>3204</v>
      </c>
      <c r="L96" s="82" t="s">
        <v>2869</v>
      </c>
      <c r="M96" s="82" t="s">
        <v>3269</v>
      </c>
    </row>
    <row r="97" ht="327.75" spans="1:13">
      <c r="A97" s="82" t="s">
        <v>3270</v>
      </c>
      <c r="B97" s="82" t="s">
        <v>3271</v>
      </c>
      <c r="C97" s="82" t="s">
        <v>3272</v>
      </c>
      <c r="D97" s="82" t="s">
        <v>3273</v>
      </c>
      <c r="E97" s="82" t="s">
        <v>3274</v>
      </c>
      <c r="F97" s="83">
        <v>4590</v>
      </c>
      <c r="G97" s="83">
        <v>2</v>
      </c>
      <c r="H97" s="83">
        <v>9180</v>
      </c>
      <c r="I97" s="83">
        <v>16560</v>
      </c>
      <c r="J97" s="82" t="s">
        <v>3275</v>
      </c>
      <c r="K97" s="82" t="s">
        <v>3204</v>
      </c>
      <c r="L97" s="82" t="s">
        <v>2869</v>
      </c>
      <c r="M97" s="82" t="s">
        <v>3276</v>
      </c>
    </row>
    <row r="98" ht="270.75" spans="1:13">
      <c r="A98" s="82" t="s">
        <v>3270</v>
      </c>
      <c r="B98" s="82" t="s">
        <v>3277</v>
      </c>
      <c r="C98" s="82" t="s">
        <v>3278</v>
      </c>
      <c r="D98" s="82" t="s">
        <v>3273</v>
      </c>
      <c r="E98" s="82" t="s">
        <v>3279</v>
      </c>
      <c r="F98" s="83">
        <v>3690</v>
      </c>
      <c r="G98" s="83">
        <v>2</v>
      </c>
      <c r="H98" s="83">
        <v>7380</v>
      </c>
      <c r="I98" s="83">
        <v>16560</v>
      </c>
      <c r="J98" s="82" t="s">
        <v>3275</v>
      </c>
      <c r="K98" s="82" t="s">
        <v>3204</v>
      </c>
      <c r="L98" s="82" t="s">
        <v>2869</v>
      </c>
      <c r="M98" s="82" t="s">
        <v>3280</v>
      </c>
    </row>
    <row r="99" ht="242.25" spans="1:13">
      <c r="A99" s="82" t="s">
        <v>3200</v>
      </c>
      <c r="B99" s="82" t="s">
        <v>3281</v>
      </c>
      <c r="C99" s="82" t="s">
        <v>3282</v>
      </c>
      <c r="D99" s="82" t="s">
        <v>3103</v>
      </c>
      <c r="E99" s="82" t="s">
        <v>3282</v>
      </c>
      <c r="F99" s="83">
        <v>13.95</v>
      </c>
      <c r="G99" s="83">
        <v>50</v>
      </c>
      <c r="H99" s="83">
        <v>697.5</v>
      </c>
      <c r="I99" s="83">
        <v>3850.61</v>
      </c>
      <c r="J99" s="82" t="s">
        <v>2905</v>
      </c>
      <c r="K99" s="82" t="s">
        <v>3204</v>
      </c>
      <c r="L99" s="82" t="s">
        <v>2869</v>
      </c>
      <c r="M99" s="82" t="s">
        <v>3283</v>
      </c>
    </row>
    <row r="100" ht="242.25" spans="1:13">
      <c r="A100" s="82" t="s">
        <v>3200</v>
      </c>
      <c r="B100" s="82" t="s">
        <v>3284</v>
      </c>
      <c r="C100" s="82" t="s">
        <v>3285</v>
      </c>
      <c r="D100" s="82" t="s">
        <v>3286</v>
      </c>
      <c r="E100" s="82" t="s">
        <v>3285</v>
      </c>
      <c r="F100" s="83">
        <v>11.32</v>
      </c>
      <c r="G100" s="83">
        <v>10</v>
      </c>
      <c r="H100" s="83">
        <v>113.2</v>
      </c>
      <c r="I100" s="83">
        <v>3850.61</v>
      </c>
      <c r="J100" s="82" t="s">
        <v>2905</v>
      </c>
      <c r="K100" s="82" t="s">
        <v>3204</v>
      </c>
      <c r="L100" s="82" t="s">
        <v>2869</v>
      </c>
      <c r="M100" s="82" t="s">
        <v>3287</v>
      </c>
    </row>
    <row r="101" ht="242.25" spans="1:13">
      <c r="A101" s="82" t="s">
        <v>3200</v>
      </c>
      <c r="B101" s="82" t="s">
        <v>3288</v>
      </c>
      <c r="C101" s="82" t="s">
        <v>3289</v>
      </c>
      <c r="D101" s="82" t="s">
        <v>3290</v>
      </c>
      <c r="E101" s="82" t="s">
        <v>3289</v>
      </c>
      <c r="F101" s="83">
        <v>144.81</v>
      </c>
      <c r="G101" s="83">
        <v>4</v>
      </c>
      <c r="H101" s="83">
        <v>579.24</v>
      </c>
      <c r="I101" s="83">
        <v>3850.61</v>
      </c>
      <c r="J101" s="82" t="s">
        <v>2905</v>
      </c>
      <c r="K101" s="82" t="s">
        <v>3204</v>
      </c>
      <c r="L101" s="82" t="s">
        <v>2869</v>
      </c>
      <c r="M101" s="82" t="s">
        <v>3291</v>
      </c>
    </row>
    <row r="102" ht="242.25" spans="1:13">
      <c r="A102" s="82" t="s">
        <v>3200</v>
      </c>
      <c r="B102" s="82" t="s">
        <v>3292</v>
      </c>
      <c r="C102" s="82" t="s">
        <v>3293</v>
      </c>
      <c r="D102" s="82" t="s">
        <v>3230</v>
      </c>
      <c r="E102" s="82" t="s">
        <v>3293</v>
      </c>
      <c r="F102" s="83">
        <v>0.89</v>
      </c>
      <c r="G102" s="83">
        <v>300</v>
      </c>
      <c r="H102" s="83">
        <v>267</v>
      </c>
      <c r="I102" s="83">
        <v>3850.61</v>
      </c>
      <c r="J102" s="82" t="s">
        <v>2905</v>
      </c>
      <c r="K102" s="82" t="s">
        <v>3204</v>
      </c>
      <c r="L102" s="82" t="s">
        <v>2869</v>
      </c>
      <c r="M102" s="82" t="s">
        <v>3294</v>
      </c>
    </row>
    <row r="103" ht="242.25" spans="1:13">
      <c r="A103" s="82" t="s">
        <v>3218</v>
      </c>
      <c r="B103" s="82" t="s">
        <v>3295</v>
      </c>
      <c r="C103" s="82" t="s">
        <v>3296</v>
      </c>
      <c r="D103" s="82" t="s">
        <v>3221</v>
      </c>
      <c r="E103" s="82" t="s">
        <v>3297</v>
      </c>
      <c r="F103" s="83">
        <v>141.25</v>
      </c>
      <c r="G103" s="83">
        <v>4</v>
      </c>
      <c r="H103" s="83">
        <v>565</v>
      </c>
      <c r="I103" s="83">
        <v>4167.44</v>
      </c>
      <c r="J103" s="82" t="s">
        <v>3223</v>
      </c>
      <c r="K103" s="82" t="s">
        <v>3204</v>
      </c>
      <c r="L103" s="82" t="s">
        <v>2869</v>
      </c>
      <c r="M103" s="82" t="s">
        <v>3298</v>
      </c>
    </row>
    <row r="104" ht="242.25" spans="1:13">
      <c r="A104" s="82" t="s">
        <v>3299</v>
      </c>
      <c r="B104" s="82" t="s">
        <v>3300</v>
      </c>
      <c r="C104" s="82" t="s">
        <v>3301</v>
      </c>
      <c r="D104" s="82" t="s">
        <v>3302</v>
      </c>
      <c r="E104" s="82" t="s">
        <v>3301</v>
      </c>
      <c r="F104" s="83">
        <v>18900</v>
      </c>
      <c r="G104" s="83">
        <v>1</v>
      </c>
      <c r="H104" s="83">
        <v>18900</v>
      </c>
      <c r="I104" s="83">
        <v>18900</v>
      </c>
      <c r="J104" s="82" t="s">
        <v>3303</v>
      </c>
      <c r="K104" s="82" t="s">
        <v>3304</v>
      </c>
      <c r="L104" s="82" t="s">
        <v>2869</v>
      </c>
      <c r="M104" s="82" t="s">
        <v>3305</v>
      </c>
    </row>
    <row r="105" ht="242.25" spans="1:13">
      <c r="A105" s="82" t="s">
        <v>3306</v>
      </c>
      <c r="B105" s="82" t="s">
        <v>3300</v>
      </c>
      <c r="C105" s="82" t="s">
        <v>3301</v>
      </c>
      <c r="D105" s="82" t="s">
        <v>3302</v>
      </c>
      <c r="E105" s="82" t="s">
        <v>3301</v>
      </c>
      <c r="F105" s="83">
        <v>1200</v>
      </c>
      <c r="G105" s="83">
        <v>1</v>
      </c>
      <c r="H105" s="83">
        <v>1200</v>
      </c>
      <c r="I105" s="83">
        <v>1200</v>
      </c>
      <c r="J105" s="82" t="s">
        <v>2892</v>
      </c>
      <c r="K105" s="82" t="s">
        <v>3307</v>
      </c>
      <c r="L105" s="82" t="s">
        <v>2869</v>
      </c>
      <c r="M105" s="82" t="s">
        <v>3308</v>
      </c>
    </row>
    <row r="106" ht="242.25" spans="1:13">
      <c r="A106" s="82" t="s">
        <v>3309</v>
      </c>
      <c r="B106" s="82" t="s">
        <v>3072</v>
      </c>
      <c r="C106" s="82" t="s">
        <v>3073</v>
      </c>
      <c r="D106" s="82" t="s">
        <v>3074</v>
      </c>
      <c r="E106" s="82" t="s">
        <v>3075</v>
      </c>
      <c r="F106" s="83">
        <v>1348</v>
      </c>
      <c r="G106" s="83">
        <v>1</v>
      </c>
      <c r="H106" s="83">
        <v>1348</v>
      </c>
      <c r="I106" s="83">
        <v>1348</v>
      </c>
      <c r="J106" s="82" t="s">
        <v>2899</v>
      </c>
      <c r="K106" s="82" t="s">
        <v>3310</v>
      </c>
      <c r="L106" s="82" t="s">
        <v>2869</v>
      </c>
      <c r="M106" s="82" t="s">
        <v>3311</v>
      </c>
    </row>
    <row r="107" ht="242.25" spans="1:13">
      <c r="A107" s="82" t="s">
        <v>3312</v>
      </c>
      <c r="B107" s="82" t="s">
        <v>2895</v>
      </c>
      <c r="C107" s="82" t="s">
        <v>2896</v>
      </c>
      <c r="D107" s="82" t="s">
        <v>2897</v>
      </c>
      <c r="E107" s="82" t="s">
        <v>2898</v>
      </c>
      <c r="F107" s="83">
        <v>980.4</v>
      </c>
      <c r="G107" s="83">
        <v>1</v>
      </c>
      <c r="H107" s="83">
        <v>980.4</v>
      </c>
      <c r="I107" s="83">
        <v>980.4</v>
      </c>
      <c r="J107" s="82" t="s">
        <v>2899</v>
      </c>
      <c r="K107" s="82" t="s">
        <v>3313</v>
      </c>
      <c r="L107" s="82" t="s">
        <v>2869</v>
      </c>
      <c r="M107" s="82" t="s">
        <v>3314</v>
      </c>
    </row>
    <row r="108" ht="242.25" spans="1:13">
      <c r="A108" s="82" t="s">
        <v>3315</v>
      </c>
      <c r="B108" s="82" t="s">
        <v>3316</v>
      </c>
      <c r="C108" s="82" t="s">
        <v>3317</v>
      </c>
      <c r="D108" s="82" t="s">
        <v>3318</v>
      </c>
      <c r="E108" s="82" t="s">
        <v>3317</v>
      </c>
      <c r="F108" s="83">
        <v>110</v>
      </c>
      <c r="G108" s="83">
        <v>2</v>
      </c>
      <c r="H108" s="83">
        <v>220</v>
      </c>
      <c r="I108" s="83">
        <v>2956.71</v>
      </c>
      <c r="J108" s="82" t="s">
        <v>2905</v>
      </c>
      <c r="K108" s="82" t="s">
        <v>3319</v>
      </c>
      <c r="L108" s="82" t="s">
        <v>2869</v>
      </c>
      <c r="M108" s="82" t="s">
        <v>3320</v>
      </c>
    </row>
    <row r="109" ht="242.25" spans="1:13">
      <c r="A109" s="82" t="s">
        <v>3315</v>
      </c>
      <c r="B109" s="82" t="s">
        <v>3321</v>
      </c>
      <c r="C109" s="82" t="s">
        <v>3322</v>
      </c>
      <c r="D109" s="82" t="s">
        <v>3323</v>
      </c>
      <c r="E109" s="82" t="s">
        <v>3322</v>
      </c>
      <c r="F109" s="83">
        <v>0.18</v>
      </c>
      <c r="G109" s="83">
        <v>200</v>
      </c>
      <c r="H109" s="83">
        <v>36</v>
      </c>
      <c r="I109" s="83">
        <v>2956.71</v>
      </c>
      <c r="J109" s="82" t="s">
        <v>2905</v>
      </c>
      <c r="K109" s="82" t="s">
        <v>3319</v>
      </c>
      <c r="L109" s="82" t="s">
        <v>2869</v>
      </c>
      <c r="M109" s="82" t="s">
        <v>3324</v>
      </c>
    </row>
    <row r="110" ht="242.25" spans="1:13">
      <c r="A110" s="82" t="s">
        <v>3315</v>
      </c>
      <c r="B110" s="82" t="s">
        <v>2977</v>
      </c>
      <c r="C110" s="82" t="s">
        <v>2978</v>
      </c>
      <c r="D110" s="82" t="s">
        <v>2979</v>
      </c>
      <c r="E110" s="82" t="s">
        <v>2978</v>
      </c>
      <c r="F110" s="83">
        <v>130.32</v>
      </c>
      <c r="G110" s="83">
        <v>4</v>
      </c>
      <c r="H110" s="83">
        <v>521.28</v>
      </c>
      <c r="I110" s="83">
        <v>2956.71</v>
      </c>
      <c r="J110" s="82" t="s">
        <v>2905</v>
      </c>
      <c r="K110" s="82" t="s">
        <v>3319</v>
      </c>
      <c r="L110" s="82" t="s">
        <v>2869</v>
      </c>
      <c r="M110" s="82" t="s">
        <v>3325</v>
      </c>
    </row>
    <row r="111" ht="242.25" spans="1:13">
      <c r="A111" s="82" t="s">
        <v>3315</v>
      </c>
      <c r="B111" s="82" t="s">
        <v>3326</v>
      </c>
      <c r="C111" s="82" t="s">
        <v>3327</v>
      </c>
      <c r="D111" s="82" t="s">
        <v>3328</v>
      </c>
      <c r="E111" s="82" t="s">
        <v>3327</v>
      </c>
      <c r="F111" s="83">
        <v>5.07</v>
      </c>
      <c r="G111" s="83">
        <v>20</v>
      </c>
      <c r="H111" s="83">
        <v>101.4</v>
      </c>
      <c r="I111" s="83">
        <v>2956.71</v>
      </c>
      <c r="J111" s="82" t="s">
        <v>2905</v>
      </c>
      <c r="K111" s="82" t="s">
        <v>3319</v>
      </c>
      <c r="L111" s="82" t="s">
        <v>2869</v>
      </c>
      <c r="M111" s="82" t="s">
        <v>3329</v>
      </c>
    </row>
    <row r="112" ht="242.25" spans="1:13">
      <c r="A112" s="82" t="s">
        <v>3315</v>
      </c>
      <c r="B112" s="82" t="s">
        <v>3330</v>
      </c>
      <c r="C112" s="82" t="s">
        <v>3331</v>
      </c>
      <c r="D112" s="82" t="s">
        <v>3332</v>
      </c>
      <c r="E112" s="82" t="s">
        <v>3331</v>
      </c>
      <c r="F112" s="83">
        <v>6.96</v>
      </c>
      <c r="G112" s="83">
        <v>3</v>
      </c>
      <c r="H112" s="83">
        <v>20.88</v>
      </c>
      <c r="I112" s="83">
        <v>2956.71</v>
      </c>
      <c r="J112" s="82" t="s">
        <v>2905</v>
      </c>
      <c r="K112" s="82" t="s">
        <v>3319</v>
      </c>
      <c r="L112" s="82" t="s">
        <v>2869</v>
      </c>
      <c r="M112" s="82" t="s">
        <v>3333</v>
      </c>
    </row>
    <row r="113" ht="242.25" spans="1:13">
      <c r="A113" s="82" t="s">
        <v>3315</v>
      </c>
      <c r="B113" s="82" t="s">
        <v>3334</v>
      </c>
      <c r="C113" s="82" t="s">
        <v>3335</v>
      </c>
      <c r="D113" s="82" t="s">
        <v>3286</v>
      </c>
      <c r="E113" s="82" t="s">
        <v>3335</v>
      </c>
      <c r="F113" s="83">
        <v>9.03</v>
      </c>
      <c r="G113" s="83">
        <v>10</v>
      </c>
      <c r="H113" s="83">
        <v>90.3</v>
      </c>
      <c r="I113" s="83">
        <v>2956.71</v>
      </c>
      <c r="J113" s="82" t="s">
        <v>2905</v>
      </c>
      <c r="K113" s="82" t="s">
        <v>3319</v>
      </c>
      <c r="L113" s="82" t="s">
        <v>2869</v>
      </c>
      <c r="M113" s="82" t="s">
        <v>3336</v>
      </c>
    </row>
    <row r="114" ht="242.25" spans="1:13">
      <c r="A114" s="82" t="s">
        <v>3315</v>
      </c>
      <c r="B114" s="82" t="s">
        <v>3337</v>
      </c>
      <c r="C114" s="82" t="s">
        <v>3338</v>
      </c>
      <c r="D114" s="82" t="s">
        <v>2958</v>
      </c>
      <c r="E114" s="82" t="s">
        <v>3338</v>
      </c>
      <c r="F114" s="83">
        <v>0.17</v>
      </c>
      <c r="G114" s="83">
        <v>100</v>
      </c>
      <c r="H114" s="83">
        <v>17</v>
      </c>
      <c r="I114" s="83">
        <v>2956.71</v>
      </c>
      <c r="J114" s="82" t="s">
        <v>2905</v>
      </c>
      <c r="K114" s="82" t="s">
        <v>3319</v>
      </c>
      <c r="L114" s="82" t="s">
        <v>2869</v>
      </c>
      <c r="M114" s="82" t="s">
        <v>3339</v>
      </c>
    </row>
    <row r="115" ht="242.25" spans="1:13">
      <c r="A115" s="82" t="s">
        <v>3315</v>
      </c>
      <c r="B115" s="82" t="s">
        <v>3340</v>
      </c>
      <c r="C115" s="82" t="s">
        <v>3341</v>
      </c>
      <c r="D115" s="82" t="s">
        <v>3342</v>
      </c>
      <c r="E115" s="82" t="s">
        <v>3341</v>
      </c>
      <c r="F115" s="83">
        <v>30</v>
      </c>
      <c r="G115" s="83">
        <v>2</v>
      </c>
      <c r="H115" s="83">
        <v>60</v>
      </c>
      <c r="I115" s="83">
        <v>2956.71</v>
      </c>
      <c r="J115" s="82" t="s">
        <v>2905</v>
      </c>
      <c r="K115" s="82" t="s">
        <v>3319</v>
      </c>
      <c r="L115" s="82" t="s">
        <v>2869</v>
      </c>
      <c r="M115" s="82" t="s">
        <v>3343</v>
      </c>
    </row>
    <row r="116" ht="242.25" spans="1:13">
      <c r="A116" s="82" t="s">
        <v>3315</v>
      </c>
      <c r="B116" s="82" t="s">
        <v>3344</v>
      </c>
      <c r="C116" s="82" t="s">
        <v>3345</v>
      </c>
      <c r="D116" s="82" t="s">
        <v>3346</v>
      </c>
      <c r="E116" s="82" t="s">
        <v>3345</v>
      </c>
      <c r="F116" s="83">
        <v>14.7</v>
      </c>
      <c r="G116" s="83">
        <v>8</v>
      </c>
      <c r="H116" s="83">
        <v>117.6</v>
      </c>
      <c r="I116" s="83">
        <v>2956.71</v>
      </c>
      <c r="J116" s="82" t="s">
        <v>2905</v>
      </c>
      <c r="K116" s="82" t="s">
        <v>3319</v>
      </c>
      <c r="L116" s="82" t="s">
        <v>2869</v>
      </c>
      <c r="M116" s="82" t="s">
        <v>3347</v>
      </c>
    </row>
    <row r="117" ht="242.25" spans="1:13">
      <c r="A117" s="82" t="s">
        <v>3315</v>
      </c>
      <c r="B117" s="82" t="s">
        <v>3348</v>
      </c>
      <c r="C117" s="82" t="s">
        <v>3349</v>
      </c>
      <c r="D117" s="82" t="s">
        <v>3342</v>
      </c>
      <c r="E117" s="82" t="s">
        <v>3349</v>
      </c>
      <c r="F117" s="83">
        <v>41.31</v>
      </c>
      <c r="G117" s="83">
        <v>8</v>
      </c>
      <c r="H117" s="83">
        <v>330.48</v>
      </c>
      <c r="I117" s="83">
        <v>2956.71</v>
      </c>
      <c r="J117" s="82" t="s">
        <v>2905</v>
      </c>
      <c r="K117" s="82" t="s">
        <v>3319</v>
      </c>
      <c r="L117" s="82" t="s">
        <v>2869</v>
      </c>
      <c r="M117" s="82" t="s">
        <v>3350</v>
      </c>
    </row>
    <row r="118" ht="242.25" spans="1:13">
      <c r="A118" s="82" t="s">
        <v>3351</v>
      </c>
      <c r="B118" s="82" t="s">
        <v>3352</v>
      </c>
      <c r="C118" s="82" t="s">
        <v>3353</v>
      </c>
      <c r="D118" s="82" t="s">
        <v>3234</v>
      </c>
      <c r="E118" s="82" t="s">
        <v>3354</v>
      </c>
      <c r="F118" s="83">
        <v>186</v>
      </c>
      <c r="G118" s="83">
        <v>2</v>
      </c>
      <c r="H118" s="83">
        <v>372</v>
      </c>
      <c r="I118" s="83">
        <v>372</v>
      </c>
      <c r="J118" s="82" t="s">
        <v>3355</v>
      </c>
      <c r="K118" s="82" t="s">
        <v>3319</v>
      </c>
      <c r="L118" s="82" t="s">
        <v>2869</v>
      </c>
      <c r="M118" s="82" t="s">
        <v>3356</v>
      </c>
    </row>
    <row r="119" ht="242.25" spans="1:13">
      <c r="A119" s="82" t="s">
        <v>3357</v>
      </c>
      <c r="B119" s="82" t="s">
        <v>3358</v>
      </c>
      <c r="C119" s="82" t="s">
        <v>3359</v>
      </c>
      <c r="D119" s="82" t="s">
        <v>2970</v>
      </c>
      <c r="E119" s="82" t="s">
        <v>3360</v>
      </c>
      <c r="F119" s="83">
        <v>9.53</v>
      </c>
      <c r="G119" s="83">
        <v>35</v>
      </c>
      <c r="H119" s="83">
        <v>333.55</v>
      </c>
      <c r="I119" s="83">
        <v>3128.55</v>
      </c>
      <c r="J119" s="82" t="s">
        <v>2972</v>
      </c>
      <c r="K119" s="82" t="s">
        <v>3319</v>
      </c>
      <c r="L119" s="82" t="s">
        <v>2869</v>
      </c>
      <c r="M119" s="82" t="s">
        <v>3361</v>
      </c>
    </row>
    <row r="120" ht="242.25" spans="1:13">
      <c r="A120" s="82" t="s">
        <v>3315</v>
      </c>
      <c r="B120" s="82" t="s">
        <v>3362</v>
      </c>
      <c r="C120" s="82" t="s">
        <v>3363</v>
      </c>
      <c r="D120" s="82" t="s">
        <v>3364</v>
      </c>
      <c r="E120" s="82" t="s">
        <v>3363</v>
      </c>
      <c r="F120" s="83">
        <v>10.12</v>
      </c>
      <c r="G120" s="83">
        <v>40</v>
      </c>
      <c r="H120" s="83">
        <v>404.8</v>
      </c>
      <c r="I120" s="83">
        <v>2956.71</v>
      </c>
      <c r="J120" s="82" t="s">
        <v>2905</v>
      </c>
      <c r="K120" s="82" t="s">
        <v>3319</v>
      </c>
      <c r="L120" s="82" t="s">
        <v>2869</v>
      </c>
      <c r="M120" s="82" t="s">
        <v>3365</v>
      </c>
    </row>
    <row r="121" ht="242.25" spans="1:13">
      <c r="A121" s="82" t="s">
        <v>3357</v>
      </c>
      <c r="B121" s="82" t="s">
        <v>2968</v>
      </c>
      <c r="C121" s="82" t="s">
        <v>2969</v>
      </c>
      <c r="D121" s="82" t="s">
        <v>2970</v>
      </c>
      <c r="E121" s="82" t="s">
        <v>2971</v>
      </c>
      <c r="F121" s="83">
        <v>27</v>
      </c>
      <c r="G121" s="83">
        <v>20</v>
      </c>
      <c r="H121" s="83">
        <v>540</v>
      </c>
      <c r="I121" s="83">
        <v>3128.55</v>
      </c>
      <c r="J121" s="82" t="s">
        <v>2972</v>
      </c>
      <c r="K121" s="82" t="s">
        <v>3319</v>
      </c>
      <c r="L121" s="82" t="s">
        <v>2869</v>
      </c>
      <c r="M121" s="82" t="s">
        <v>3366</v>
      </c>
    </row>
    <row r="122" ht="242.25" spans="1:13">
      <c r="A122" s="82" t="s">
        <v>3367</v>
      </c>
      <c r="B122" s="82" t="s">
        <v>3368</v>
      </c>
      <c r="C122" s="82" t="s">
        <v>3369</v>
      </c>
      <c r="D122" s="82" t="s">
        <v>3370</v>
      </c>
      <c r="E122" s="82" t="s">
        <v>3371</v>
      </c>
      <c r="F122" s="83">
        <v>10</v>
      </c>
      <c r="G122" s="83">
        <v>104</v>
      </c>
      <c r="H122" s="83">
        <v>1040</v>
      </c>
      <c r="I122" s="83">
        <v>1040</v>
      </c>
      <c r="J122" s="82" t="s">
        <v>2899</v>
      </c>
      <c r="K122" s="82" t="s">
        <v>3319</v>
      </c>
      <c r="L122" s="82" t="s">
        <v>2869</v>
      </c>
      <c r="M122" s="82" t="s">
        <v>3372</v>
      </c>
    </row>
    <row r="123" ht="242.25" spans="1:13">
      <c r="A123" s="82" t="s">
        <v>3357</v>
      </c>
      <c r="B123" s="82" t="s">
        <v>3373</v>
      </c>
      <c r="C123" s="82" t="s">
        <v>3374</v>
      </c>
      <c r="D123" s="82" t="s">
        <v>2970</v>
      </c>
      <c r="E123" s="82" t="s">
        <v>3360</v>
      </c>
      <c r="F123" s="83">
        <v>13.24</v>
      </c>
      <c r="G123" s="83">
        <v>30</v>
      </c>
      <c r="H123" s="83">
        <v>397.2</v>
      </c>
      <c r="I123" s="83">
        <v>3128.55</v>
      </c>
      <c r="J123" s="82" t="s">
        <v>2972</v>
      </c>
      <c r="K123" s="82" t="s">
        <v>3319</v>
      </c>
      <c r="L123" s="82" t="s">
        <v>2869</v>
      </c>
      <c r="M123" s="82" t="s">
        <v>3375</v>
      </c>
    </row>
    <row r="124" ht="242.25" spans="1:13">
      <c r="A124" s="82" t="s">
        <v>3315</v>
      </c>
      <c r="B124" s="82" t="s">
        <v>3376</v>
      </c>
      <c r="C124" s="82" t="s">
        <v>3377</v>
      </c>
      <c r="D124" s="82" t="s">
        <v>3342</v>
      </c>
      <c r="E124" s="82" t="s">
        <v>3377</v>
      </c>
      <c r="F124" s="83">
        <v>16.9</v>
      </c>
      <c r="G124" s="83">
        <v>2</v>
      </c>
      <c r="H124" s="83">
        <v>33.8</v>
      </c>
      <c r="I124" s="83">
        <v>2956.71</v>
      </c>
      <c r="J124" s="82" t="s">
        <v>2905</v>
      </c>
      <c r="K124" s="82" t="s">
        <v>3319</v>
      </c>
      <c r="L124" s="82" t="s">
        <v>2869</v>
      </c>
      <c r="M124" s="82" t="s">
        <v>3378</v>
      </c>
    </row>
    <row r="125" ht="242.25" spans="1:13">
      <c r="A125" s="82" t="s">
        <v>3357</v>
      </c>
      <c r="B125" s="82" t="s">
        <v>3379</v>
      </c>
      <c r="C125" s="82" t="s">
        <v>3380</v>
      </c>
      <c r="D125" s="82" t="s">
        <v>2882</v>
      </c>
      <c r="E125" s="82" t="s">
        <v>3381</v>
      </c>
      <c r="F125" s="83">
        <v>11</v>
      </c>
      <c r="G125" s="83">
        <v>30</v>
      </c>
      <c r="H125" s="83">
        <v>330</v>
      </c>
      <c r="I125" s="83">
        <v>3128.55</v>
      </c>
      <c r="J125" s="82" t="s">
        <v>2972</v>
      </c>
      <c r="K125" s="82" t="s">
        <v>3319</v>
      </c>
      <c r="L125" s="82" t="s">
        <v>2869</v>
      </c>
      <c r="M125" s="82" t="s">
        <v>3382</v>
      </c>
    </row>
    <row r="126" ht="242.25" spans="1:13">
      <c r="A126" s="82" t="s">
        <v>3315</v>
      </c>
      <c r="B126" s="82" t="s">
        <v>3383</v>
      </c>
      <c r="C126" s="82" t="s">
        <v>3384</v>
      </c>
      <c r="D126" s="82" t="s">
        <v>3385</v>
      </c>
      <c r="E126" s="82" t="s">
        <v>3384</v>
      </c>
      <c r="F126" s="83">
        <v>7.8</v>
      </c>
      <c r="G126" s="83">
        <v>6</v>
      </c>
      <c r="H126" s="83">
        <v>46.8</v>
      </c>
      <c r="I126" s="83">
        <v>2956.71</v>
      </c>
      <c r="J126" s="82" t="s">
        <v>2905</v>
      </c>
      <c r="K126" s="82" t="s">
        <v>3319</v>
      </c>
      <c r="L126" s="82" t="s">
        <v>2869</v>
      </c>
      <c r="M126" s="82" t="s">
        <v>3386</v>
      </c>
    </row>
    <row r="127" ht="242.25" spans="1:13">
      <c r="A127" s="82" t="s">
        <v>3357</v>
      </c>
      <c r="B127" s="82" t="s">
        <v>3387</v>
      </c>
      <c r="C127" s="82" t="s">
        <v>3388</v>
      </c>
      <c r="D127" s="82" t="s">
        <v>3389</v>
      </c>
      <c r="E127" s="82" t="s">
        <v>3390</v>
      </c>
      <c r="F127" s="83">
        <v>45</v>
      </c>
      <c r="G127" s="83">
        <v>2</v>
      </c>
      <c r="H127" s="83">
        <v>90</v>
      </c>
      <c r="I127" s="83">
        <v>3128.55</v>
      </c>
      <c r="J127" s="82" t="s">
        <v>2972</v>
      </c>
      <c r="K127" s="82" t="s">
        <v>3319</v>
      </c>
      <c r="L127" s="82" t="s">
        <v>2869</v>
      </c>
      <c r="M127" s="82" t="s">
        <v>3391</v>
      </c>
    </row>
    <row r="128" ht="242.25" spans="1:13">
      <c r="A128" s="82" t="s">
        <v>3357</v>
      </c>
      <c r="B128" s="82" t="s">
        <v>3392</v>
      </c>
      <c r="C128" s="82" t="s">
        <v>3393</v>
      </c>
      <c r="D128" s="82" t="s">
        <v>3394</v>
      </c>
      <c r="E128" s="82" t="s">
        <v>3395</v>
      </c>
      <c r="F128" s="83">
        <v>14</v>
      </c>
      <c r="G128" s="83">
        <v>30</v>
      </c>
      <c r="H128" s="83">
        <v>420</v>
      </c>
      <c r="I128" s="83">
        <v>3128.55</v>
      </c>
      <c r="J128" s="82" t="s">
        <v>2972</v>
      </c>
      <c r="K128" s="82" t="s">
        <v>3319</v>
      </c>
      <c r="L128" s="82" t="s">
        <v>2869</v>
      </c>
      <c r="M128" s="82" t="s">
        <v>3396</v>
      </c>
    </row>
    <row r="129" ht="242.25" spans="1:13">
      <c r="A129" s="82" t="s">
        <v>3357</v>
      </c>
      <c r="B129" s="82" t="s">
        <v>3397</v>
      </c>
      <c r="C129" s="82" t="s">
        <v>3398</v>
      </c>
      <c r="D129" s="82" t="s">
        <v>2970</v>
      </c>
      <c r="E129" s="82" t="s">
        <v>3360</v>
      </c>
      <c r="F129" s="83">
        <v>25.41</v>
      </c>
      <c r="G129" s="83">
        <v>30</v>
      </c>
      <c r="H129" s="83">
        <v>762.3</v>
      </c>
      <c r="I129" s="83">
        <v>3128.55</v>
      </c>
      <c r="J129" s="82" t="s">
        <v>2972</v>
      </c>
      <c r="K129" s="82" t="s">
        <v>3319</v>
      </c>
      <c r="L129" s="82" t="s">
        <v>2869</v>
      </c>
      <c r="M129" s="82" t="s">
        <v>3399</v>
      </c>
    </row>
    <row r="130" ht="242.25" spans="1:13">
      <c r="A130" s="82" t="s">
        <v>3315</v>
      </c>
      <c r="B130" s="82" t="s">
        <v>3400</v>
      </c>
      <c r="C130" s="82" t="s">
        <v>3401</v>
      </c>
      <c r="D130" s="82" t="s">
        <v>3402</v>
      </c>
      <c r="E130" s="82" t="s">
        <v>3401</v>
      </c>
      <c r="F130" s="83">
        <v>3.9</v>
      </c>
      <c r="G130" s="83">
        <v>5</v>
      </c>
      <c r="H130" s="83">
        <v>19.5</v>
      </c>
      <c r="I130" s="83">
        <v>2956.71</v>
      </c>
      <c r="J130" s="82" t="s">
        <v>2905</v>
      </c>
      <c r="K130" s="82" t="s">
        <v>3319</v>
      </c>
      <c r="L130" s="82" t="s">
        <v>2869</v>
      </c>
      <c r="M130" s="82" t="s">
        <v>3403</v>
      </c>
    </row>
    <row r="131" ht="242.25" spans="1:13">
      <c r="A131" s="82" t="s">
        <v>3357</v>
      </c>
      <c r="B131" s="82" t="s">
        <v>3404</v>
      </c>
      <c r="C131" s="82" t="s">
        <v>3405</v>
      </c>
      <c r="D131" s="82" t="s">
        <v>2970</v>
      </c>
      <c r="E131" s="82" t="s">
        <v>3360</v>
      </c>
      <c r="F131" s="83">
        <v>7.3</v>
      </c>
      <c r="G131" s="83">
        <v>35</v>
      </c>
      <c r="H131" s="83">
        <v>255.5</v>
      </c>
      <c r="I131" s="83">
        <v>3128.55</v>
      </c>
      <c r="J131" s="82" t="s">
        <v>2972</v>
      </c>
      <c r="K131" s="82" t="s">
        <v>3319</v>
      </c>
      <c r="L131" s="82" t="s">
        <v>2869</v>
      </c>
      <c r="M131" s="82" t="s">
        <v>3406</v>
      </c>
    </row>
    <row r="132" ht="242.25" spans="1:13">
      <c r="A132" s="82" t="s">
        <v>3315</v>
      </c>
      <c r="B132" s="82" t="s">
        <v>3407</v>
      </c>
      <c r="C132" s="82" t="s">
        <v>3408</v>
      </c>
      <c r="D132" s="82" t="s">
        <v>3409</v>
      </c>
      <c r="E132" s="82" t="s">
        <v>3408</v>
      </c>
      <c r="F132" s="83">
        <v>21.91</v>
      </c>
      <c r="G132" s="83">
        <v>8</v>
      </c>
      <c r="H132" s="83">
        <v>175.28</v>
      </c>
      <c r="I132" s="83">
        <v>2956.71</v>
      </c>
      <c r="J132" s="82" t="s">
        <v>2905</v>
      </c>
      <c r="K132" s="82" t="s">
        <v>3319</v>
      </c>
      <c r="L132" s="82" t="s">
        <v>2869</v>
      </c>
      <c r="M132" s="82" t="s">
        <v>3410</v>
      </c>
    </row>
    <row r="133" ht="242.25" spans="1:13">
      <c r="A133" s="82" t="s">
        <v>3315</v>
      </c>
      <c r="B133" s="82" t="s">
        <v>3045</v>
      </c>
      <c r="C133" s="82" t="s">
        <v>3046</v>
      </c>
      <c r="D133" s="82" t="s">
        <v>3047</v>
      </c>
      <c r="E133" s="82" t="s">
        <v>3046</v>
      </c>
      <c r="F133" s="83">
        <v>29.61</v>
      </c>
      <c r="G133" s="83">
        <v>5</v>
      </c>
      <c r="H133" s="83">
        <v>148.05</v>
      </c>
      <c r="I133" s="83">
        <v>2956.71</v>
      </c>
      <c r="J133" s="82" t="s">
        <v>2905</v>
      </c>
      <c r="K133" s="82" t="s">
        <v>3319</v>
      </c>
      <c r="L133" s="82" t="s">
        <v>2869</v>
      </c>
      <c r="M133" s="82" t="s">
        <v>3411</v>
      </c>
    </row>
    <row r="134" ht="242.25" spans="1:13">
      <c r="A134" s="82" t="s">
        <v>3315</v>
      </c>
      <c r="B134" s="82" t="s">
        <v>3412</v>
      </c>
      <c r="C134" s="82" t="s">
        <v>3413</v>
      </c>
      <c r="D134" s="82" t="s">
        <v>3402</v>
      </c>
      <c r="E134" s="82" t="s">
        <v>3413</v>
      </c>
      <c r="F134" s="83">
        <v>4.07</v>
      </c>
      <c r="G134" s="83">
        <v>5</v>
      </c>
      <c r="H134" s="83">
        <v>20.35</v>
      </c>
      <c r="I134" s="83">
        <v>2956.71</v>
      </c>
      <c r="J134" s="82" t="s">
        <v>2905</v>
      </c>
      <c r="K134" s="82" t="s">
        <v>3319</v>
      </c>
      <c r="L134" s="82" t="s">
        <v>2869</v>
      </c>
      <c r="M134" s="82" t="s">
        <v>3414</v>
      </c>
    </row>
    <row r="135" ht="242.25" spans="1:13">
      <c r="A135" s="82" t="s">
        <v>3315</v>
      </c>
      <c r="B135" s="82" t="s">
        <v>3415</v>
      </c>
      <c r="C135" s="82" t="s">
        <v>3416</v>
      </c>
      <c r="D135" s="82" t="s">
        <v>3417</v>
      </c>
      <c r="E135" s="82" t="s">
        <v>3416</v>
      </c>
      <c r="F135" s="83">
        <v>25.56</v>
      </c>
      <c r="G135" s="83">
        <v>6</v>
      </c>
      <c r="H135" s="83">
        <v>153.36</v>
      </c>
      <c r="I135" s="83">
        <v>2956.71</v>
      </c>
      <c r="J135" s="82" t="s">
        <v>2905</v>
      </c>
      <c r="K135" s="82" t="s">
        <v>3319</v>
      </c>
      <c r="L135" s="82" t="s">
        <v>2869</v>
      </c>
      <c r="M135" s="82" t="s">
        <v>3418</v>
      </c>
    </row>
    <row r="136" ht="242.25" spans="1:13">
      <c r="A136" s="82" t="s">
        <v>3315</v>
      </c>
      <c r="B136" s="82" t="s">
        <v>3029</v>
      </c>
      <c r="C136" s="82" t="s">
        <v>3030</v>
      </c>
      <c r="D136" s="82" t="s">
        <v>3031</v>
      </c>
      <c r="E136" s="82" t="s">
        <v>3030</v>
      </c>
      <c r="F136" s="83">
        <v>73.95</v>
      </c>
      <c r="G136" s="83">
        <v>5</v>
      </c>
      <c r="H136" s="83">
        <v>369.75</v>
      </c>
      <c r="I136" s="83">
        <v>2956.71</v>
      </c>
      <c r="J136" s="82" t="s">
        <v>2905</v>
      </c>
      <c r="K136" s="82" t="s">
        <v>3319</v>
      </c>
      <c r="L136" s="82" t="s">
        <v>2869</v>
      </c>
      <c r="M136" s="82" t="s">
        <v>3419</v>
      </c>
    </row>
    <row r="137" ht="242.25" spans="1:13">
      <c r="A137" s="82" t="s">
        <v>3315</v>
      </c>
      <c r="B137" s="82" t="s">
        <v>3420</v>
      </c>
      <c r="C137" s="82" t="s">
        <v>3421</v>
      </c>
      <c r="D137" s="82" t="s">
        <v>2987</v>
      </c>
      <c r="E137" s="82" t="s">
        <v>3421</v>
      </c>
      <c r="F137" s="83">
        <v>8.76</v>
      </c>
      <c r="G137" s="83">
        <v>8</v>
      </c>
      <c r="H137" s="83">
        <v>70.08</v>
      </c>
      <c r="I137" s="83">
        <v>2956.71</v>
      </c>
      <c r="J137" s="82" t="s">
        <v>2905</v>
      </c>
      <c r="K137" s="82" t="s">
        <v>3319</v>
      </c>
      <c r="L137" s="82" t="s">
        <v>2869</v>
      </c>
      <c r="M137" s="82" t="s">
        <v>3422</v>
      </c>
    </row>
    <row r="138" ht="242.25" spans="1:13">
      <c r="A138" s="82" t="s">
        <v>3423</v>
      </c>
      <c r="B138" s="82" t="s">
        <v>3424</v>
      </c>
      <c r="C138" s="82" t="s">
        <v>3425</v>
      </c>
      <c r="D138" s="82" t="s">
        <v>3426</v>
      </c>
      <c r="E138" s="82" t="s">
        <v>3425</v>
      </c>
      <c r="F138" s="83">
        <v>4200</v>
      </c>
      <c r="G138" s="83">
        <v>1</v>
      </c>
      <c r="H138" s="83">
        <v>4200</v>
      </c>
      <c r="I138" s="83">
        <v>4200</v>
      </c>
      <c r="J138" s="82" t="s">
        <v>3427</v>
      </c>
      <c r="K138" s="82" t="s">
        <v>3428</v>
      </c>
      <c r="L138" s="82" t="s">
        <v>2869</v>
      </c>
      <c r="M138" s="82" t="s">
        <v>3429</v>
      </c>
    </row>
    <row r="139" ht="242.25" spans="1:13">
      <c r="A139" s="82" t="s">
        <v>3430</v>
      </c>
      <c r="B139" s="82" t="s">
        <v>2895</v>
      </c>
      <c r="C139" s="82" t="s">
        <v>2896</v>
      </c>
      <c r="D139" s="82" t="s">
        <v>2897</v>
      </c>
      <c r="E139" s="82" t="s">
        <v>2898</v>
      </c>
      <c r="F139" s="83">
        <v>16270.73</v>
      </c>
      <c r="G139" s="83">
        <v>1</v>
      </c>
      <c r="H139" s="83">
        <v>16270.73</v>
      </c>
      <c r="I139" s="83">
        <v>16270.73</v>
      </c>
      <c r="J139" s="82" t="s">
        <v>2884</v>
      </c>
      <c r="K139" s="82" t="s">
        <v>3431</v>
      </c>
      <c r="L139" s="82" t="s">
        <v>2869</v>
      </c>
      <c r="M139" s="82" t="s">
        <v>3432</v>
      </c>
    </row>
    <row r="140" ht="242.25" spans="1:13">
      <c r="A140" s="82" t="s">
        <v>3433</v>
      </c>
      <c r="B140" s="82" t="s">
        <v>2953</v>
      </c>
      <c r="C140" s="82" t="s">
        <v>2954</v>
      </c>
      <c r="D140" s="82" t="s">
        <v>2946</v>
      </c>
      <c r="E140" s="82" t="s">
        <v>2954</v>
      </c>
      <c r="F140" s="83">
        <v>14.59</v>
      </c>
      <c r="G140" s="83">
        <v>2</v>
      </c>
      <c r="H140" s="83">
        <v>29.18</v>
      </c>
      <c r="I140" s="83">
        <v>2133.79</v>
      </c>
      <c r="J140" s="82" t="s">
        <v>2905</v>
      </c>
      <c r="K140" s="82" t="s">
        <v>3434</v>
      </c>
      <c r="L140" s="82" t="s">
        <v>2869</v>
      </c>
      <c r="M140" s="82" t="s">
        <v>3435</v>
      </c>
    </row>
    <row r="141" ht="242.25" spans="1:13">
      <c r="A141" s="82" t="s">
        <v>3433</v>
      </c>
      <c r="B141" s="82" t="s">
        <v>3436</v>
      </c>
      <c r="C141" s="82" t="s">
        <v>3437</v>
      </c>
      <c r="D141" s="82" t="s">
        <v>3438</v>
      </c>
      <c r="E141" s="82" t="s">
        <v>3437</v>
      </c>
      <c r="F141" s="83">
        <v>1.49</v>
      </c>
      <c r="G141" s="83">
        <v>120</v>
      </c>
      <c r="H141" s="83">
        <v>178.8</v>
      </c>
      <c r="I141" s="83">
        <v>2133.79</v>
      </c>
      <c r="J141" s="82" t="s">
        <v>2905</v>
      </c>
      <c r="K141" s="82" t="s">
        <v>3434</v>
      </c>
      <c r="L141" s="82" t="s">
        <v>2869</v>
      </c>
      <c r="M141" s="82" t="s">
        <v>3439</v>
      </c>
    </row>
    <row r="142" ht="242.25" spans="1:13">
      <c r="A142" s="82" t="s">
        <v>3433</v>
      </c>
      <c r="B142" s="82" t="s">
        <v>3440</v>
      </c>
      <c r="C142" s="82" t="s">
        <v>3441</v>
      </c>
      <c r="D142" s="82" t="s">
        <v>3442</v>
      </c>
      <c r="E142" s="82" t="s">
        <v>3441</v>
      </c>
      <c r="F142" s="83">
        <v>8.6</v>
      </c>
      <c r="G142" s="83">
        <v>10</v>
      </c>
      <c r="H142" s="83">
        <v>86</v>
      </c>
      <c r="I142" s="83">
        <v>2133.79</v>
      </c>
      <c r="J142" s="82" t="s">
        <v>2905</v>
      </c>
      <c r="K142" s="82" t="s">
        <v>3434</v>
      </c>
      <c r="L142" s="82" t="s">
        <v>2869</v>
      </c>
      <c r="M142" s="82" t="s">
        <v>3443</v>
      </c>
    </row>
    <row r="143" ht="242.25" spans="1:13">
      <c r="A143" s="82" t="s">
        <v>3433</v>
      </c>
      <c r="B143" s="82" t="s">
        <v>3049</v>
      </c>
      <c r="C143" s="82" t="s">
        <v>3050</v>
      </c>
      <c r="D143" s="82" t="s">
        <v>2946</v>
      </c>
      <c r="E143" s="82" t="s">
        <v>3050</v>
      </c>
      <c r="F143" s="83">
        <v>25.53</v>
      </c>
      <c r="G143" s="83">
        <v>5</v>
      </c>
      <c r="H143" s="83">
        <v>127.65</v>
      </c>
      <c r="I143" s="83">
        <v>2133.79</v>
      </c>
      <c r="J143" s="82" t="s">
        <v>2905</v>
      </c>
      <c r="K143" s="82" t="s">
        <v>3434</v>
      </c>
      <c r="L143" s="82" t="s">
        <v>2869</v>
      </c>
      <c r="M143" s="82" t="s">
        <v>3444</v>
      </c>
    </row>
    <row r="144" ht="242.25" spans="1:13">
      <c r="A144" s="82" t="s">
        <v>3433</v>
      </c>
      <c r="B144" s="82" t="s">
        <v>3445</v>
      </c>
      <c r="C144" s="82" t="s">
        <v>3446</v>
      </c>
      <c r="D144" s="82" t="s">
        <v>3230</v>
      </c>
      <c r="E144" s="82" t="s">
        <v>3446</v>
      </c>
      <c r="F144" s="83">
        <v>7.4</v>
      </c>
      <c r="G144" s="83">
        <v>10</v>
      </c>
      <c r="H144" s="83">
        <v>74</v>
      </c>
      <c r="I144" s="83">
        <v>2133.79</v>
      </c>
      <c r="J144" s="82" t="s">
        <v>2905</v>
      </c>
      <c r="K144" s="82" t="s">
        <v>3434</v>
      </c>
      <c r="L144" s="82" t="s">
        <v>2869</v>
      </c>
      <c r="M144" s="82" t="s">
        <v>3447</v>
      </c>
    </row>
    <row r="145" ht="242.25" spans="1:13">
      <c r="A145" s="82" t="s">
        <v>3433</v>
      </c>
      <c r="B145" s="82" t="s">
        <v>3448</v>
      </c>
      <c r="C145" s="82" t="s">
        <v>3449</v>
      </c>
      <c r="D145" s="82" t="s">
        <v>3450</v>
      </c>
      <c r="E145" s="82" t="s">
        <v>3449</v>
      </c>
      <c r="F145" s="83">
        <v>21.1</v>
      </c>
      <c r="G145" s="83">
        <v>50</v>
      </c>
      <c r="H145" s="83">
        <v>1055</v>
      </c>
      <c r="I145" s="83">
        <v>2133.79</v>
      </c>
      <c r="J145" s="82" t="s">
        <v>2905</v>
      </c>
      <c r="K145" s="82" t="s">
        <v>3434</v>
      </c>
      <c r="L145" s="82" t="s">
        <v>2869</v>
      </c>
      <c r="M145" s="82" t="s">
        <v>3451</v>
      </c>
    </row>
    <row r="146" ht="242.25" spans="1:13">
      <c r="A146" s="82" t="s">
        <v>3433</v>
      </c>
      <c r="B146" s="82" t="s">
        <v>2932</v>
      </c>
      <c r="C146" s="82" t="s">
        <v>2933</v>
      </c>
      <c r="D146" s="82" t="s">
        <v>2934</v>
      </c>
      <c r="E146" s="82" t="s">
        <v>2933</v>
      </c>
      <c r="F146" s="83">
        <v>2.8</v>
      </c>
      <c r="G146" s="83">
        <v>5</v>
      </c>
      <c r="H146" s="83">
        <v>14</v>
      </c>
      <c r="I146" s="83">
        <v>2133.79</v>
      </c>
      <c r="J146" s="82" t="s">
        <v>2905</v>
      </c>
      <c r="K146" s="82" t="s">
        <v>3434</v>
      </c>
      <c r="L146" s="82" t="s">
        <v>2869</v>
      </c>
      <c r="M146" s="82" t="s">
        <v>3452</v>
      </c>
    </row>
    <row r="147" ht="242.25" spans="1:13">
      <c r="A147" s="82" t="s">
        <v>3433</v>
      </c>
      <c r="B147" s="82" t="s">
        <v>3453</v>
      </c>
      <c r="C147" s="82" t="s">
        <v>3454</v>
      </c>
      <c r="D147" s="82" t="s">
        <v>3001</v>
      </c>
      <c r="E147" s="82" t="s">
        <v>3454</v>
      </c>
      <c r="F147" s="83">
        <v>24.55</v>
      </c>
      <c r="G147" s="83">
        <v>20</v>
      </c>
      <c r="H147" s="83">
        <v>491</v>
      </c>
      <c r="I147" s="83">
        <v>2133.79</v>
      </c>
      <c r="J147" s="82" t="s">
        <v>2905</v>
      </c>
      <c r="K147" s="82" t="s">
        <v>3434</v>
      </c>
      <c r="L147" s="82" t="s">
        <v>2869</v>
      </c>
      <c r="M147" s="82" t="s">
        <v>3455</v>
      </c>
    </row>
    <row r="148" ht="242.25" spans="1:13">
      <c r="A148" s="82" t="s">
        <v>3433</v>
      </c>
      <c r="B148" s="82" t="s">
        <v>3456</v>
      </c>
      <c r="C148" s="82" t="s">
        <v>3457</v>
      </c>
      <c r="D148" s="82" t="s">
        <v>3458</v>
      </c>
      <c r="E148" s="82" t="s">
        <v>3457</v>
      </c>
      <c r="F148" s="83">
        <v>3.14</v>
      </c>
      <c r="G148" s="83">
        <v>4</v>
      </c>
      <c r="H148" s="83">
        <v>12.56</v>
      </c>
      <c r="I148" s="83">
        <v>2133.79</v>
      </c>
      <c r="J148" s="82" t="s">
        <v>2905</v>
      </c>
      <c r="K148" s="82" t="s">
        <v>3434</v>
      </c>
      <c r="L148" s="82" t="s">
        <v>2869</v>
      </c>
      <c r="M148" s="82" t="s">
        <v>3459</v>
      </c>
    </row>
    <row r="149" ht="242.25" spans="1:13">
      <c r="A149" s="82" t="s">
        <v>3433</v>
      </c>
      <c r="B149" s="82" t="s">
        <v>2989</v>
      </c>
      <c r="C149" s="82" t="s">
        <v>2990</v>
      </c>
      <c r="D149" s="82" t="s">
        <v>2991</v>
      </c>
      <c r="E149" s="82" t="s">
        <v>2990</v>
      </c>
      <c r="F149" s="83">
        <v>8.72</v>
      </c>
      <c r="G149" s="83">
        <v>2</v>
      </c>
      <c r="H149" s="83">
        <v>17.44</v>
      </c>
      <c r="I149" s="83">
        <v>2133.79</v>
      </c>
      <c r="J149" s="82" t="s">
        <v>2905</v>
      </c>
      <c r="K149" s="82" t="s">
        <v>3434</v>
      </c>
      <c r="L149" s="82" t="s">
        <v>2869</v>
      </c>
      <c r="M149" s="82" t="s">
        <v>3460</v>
      </c>
    </row>
    <row r="150" ht="242.25" spans="1:13">
      <c r="A150" s="82" t="s">
        <v>3433</v>
      </c>
      <c r="B150" s="82" t="s">
        <v>3461</v>
      </c>
      <c r="C150" s="82" t="s">
        <v>3462</v>
      </c>
      <c r="D150" s="82" t="s">
        <v>3001</v>
      </c>
      <c r="E150" s="82" t="s">
        <v>3462</v>
      </c>
      <c r="F150" s="83">
        <v>24.08</v>
      </c>
      <c r="G150" s="83">
        <v>2</v>
      </c>
      <c r="H150" s="83">
        <v>48.16</v>
      </c>
      <c r="I150" s="83">
        <v>2133.79</v>
      </c>
      <c r="J150" s="82" t="s">
        <v>2905</v>
      </c>
      <c r="K150" s="82" t="s">
        <v>3434</v>
      </c>
      <c r="L150" s="82" t="s">
        <v>2869</v>
      </c>
      <c r="M150" s="82" t="s">
        <v>3463</v>
      </c>
    </row>
    <row r="151" ht="313.5" spans="1:13">
      <c r="A151" s="82" t="s">
        <v>3464</v>
      </c>
      <c r="B151" s="82" t="s">
        <v>3465</v>
      </c>
      <c r="C151" s="82" t="s">
        <v>3466</v>
      </c>
      <c r="D151" s="82" t="s">
        <v>2866</v>
      </c>
      <c r="E151" s="82" t="s">
        <v>136</v>
      </c>
      <c r="F151" s="83">
        <v>748</v>
      </c>
      <c r="G151" s="83">
        <v>3</v>
      </c>
      <c r="H151" s="83">
        <v>2244</v>
      </c>
      <c r="I151" s="83">
        <v>2244</v>
      </c>
      <c r="J151" s="82" t="s">
        <v>3467</v>
      </c>
      <c r="K151" s="82" t="s">
        <v>3468</v>
      </c>
      <c r="L151" s="82" t="s">
        <v>2869</v>
      </c>
      <c r="M151" s="82" t="s">
        <v>3469</v>
      </c>
    </row>
    <row r="152" ht="242.25" spans="1:13">
      <c r="A152" s="82" t="s">
        <v>3470</v>
      </c>
      <c r="B152" s="82" t="s">
        <v>2895</v>
      </c>
      <c r="C152" s="82" t="s">
        <v>2896</v>
      </c>
      <c r="D152" s="82" t="s">
        <v>2897</v>
      </c>
      <c r="E152" s="82" t="s">
        <v>2898</v>
      </c>
      <c r="F152" s="83">
        <v>10815.9</v>
      </c>
      <c r="G152" s="83">
        <v>1</v>
      </c>
      <c r="H152" s="83">
        <v>10815.9</v>
      </c>
      <c r="I152" s="83">
        <v>10815.9</v>
      </c>
      <c r="J152" s="82" t="s">
        <v>2884</v>
      </c>
      <c r="K152" s="82" t="s">
        <v>3471</v>
      </c>
      <c r="L152" s="82" t="s">
        <v>2869</v>
      </c>
      <c r="M152" s="82" t="s">
        <v>3472</v>
      </c>
    </row>
    <row r="153" ht="242.25" spans="1:13">
      <c r="A153" s="82" t="s">
        <v>3473</v>
      </c>
      <c r="B153" s="82" t="s">
        <v>3474</v>
      </c>
      <c r="C153" s="82" t="s">
        <v>3475</v>
      </c>
      <c r="D153" s="82" t="s">
        <v>3476</v>
      </c>
      <c r="E153" s="82" t="s">
        <v>3477</v>
      </c>
      <c r="F153" s="83">
        <v>43</v>
      </c>
      <c r="G153" s="83">
        <v>8</v>
      </c>
      <c r="H153" s="83">
        <v>344</v>
      </c>
      <c r="I153" s="83">
        <v>344</v>
      </c>
      <c r="J153" s="82" t="s">
        <v>3478</v>
      </c>
      <c r="K153" s="82" t="s">
        <v>3479</v>
      </c>
      <c r="L153" s="82" t="s">
        <v>2869</v>
      </c>
      <c r="M153" s="82" t="s">
        <v>3480</v>
      </c>
    </row>
    <row r="154" ht="242.25" spans="1:13">
      <c r="A154" s="82" t="s">
        <v>3481</v>
      </c>
      <c r="B154" s="82" t="s">
        <v>3482</v>
      </c>
      <c r="C154" s="82" t="s">
        <v>3483</v>
      </c>
      <c r="D154" s="82" t="s">
        <v>3484</v>
      </c>
      <c r="E154" s="82" t="s">
        <v>3483</v>
      </c>
      <c r="F154" s="83">
        <v>2.18</v>
      </c>
      <c r="G154" s="83">
        <v>40</v>
      </c>
      <c r="H154" s="83">
        <v>87.2</v>
      </c>
      <c r="I154" s="83">
        <v>4622.6</v>
      </c>
      <c r="J154" s="82" t="s">
        <v>2905</v>
      </c>
      <c r="K154" s="82" t="s">
        <v>3485</v>
      </c>
      <c r="L154" s="82" t="s">
        <v>2869</v>
      </c>
      <c r="M154" s="82" t="s">
        <v>3486</v>
      </c>
    </row>
    <row r="155" ht="242.25" spans="1:13">
      <c r="A155" s="82" t="s">
        <v>3487</v>
      </c>
      <c r="B155" s="82" t="s">
        <v>3488</v>
      </c>
      <c r="C155" s="82" t="s">
        <v>3489</v>
      </c>
      <c r="D155" s="82" t="s">
        <v>3490</v>
      </c>
      <c r="E155" s="82" t="s">
        <v>3491</v>
      </c>
      <c r="F155" s="83">
        <v>400</v>
      </c>
      <c r="G155" s="83">
        <v>2</v>
      </c>
      <c r="H155" s="83">
        <v>800</v>
      </c>
      <c r="I155" s="83">
        <v>860</v>
      </c>
      <c r="J155" s="82" t="s">
        <v>2899</v>
      </c>
      <c r="K155" s="82" t="s">
        <v>3485</v>
      </c>
      <c r="L155" s="82" t="s">
        <v>2869</v>
      </c>
      <c r="M155" s="82" t="s">
        <v>3492</v>
      </c>
    </row>
    <row r="156" ht="242.25" spans="1:13">
      <c r="A156" s="82" t="s">
        <v>3481</v>
      </c>
      <c r="B156" s="82" t="s">
        <v>3493</v>
      </c>
      <c r="C156" s="82" t="s">
        <v>3494</v>
      </c>
      <c r="D156" s="82" t="s">
        <v>3484</v>
      </c>
      <c r="E156" s="82" t="s">
        <v>3494</v>
      </c>
      <c r="F156" s="83">
        <v>2.06</v>
      </c>
      <c r="G156" s="83">
        <v>40</v>
      </c>
      <c r="H156" s="83">
        <v>82.4</v>
      </c>
      <c r="I156" s="83">
        <v>4622.6</v>
      </c>
      <c r="J156" s="82" t="s">
        <v>2905</v>
      </c>
      <c r="K156" s="82" t="s">
        <v>3485</v>
      </c>
      <c r="L156" s="82" t="s">
        <v>2869</v>
      </c>
      <c r="M156" s="82" t="s">
        <v>3495</v>
      </c>
    </row>
    <row r="157" ht="242.25" spans="1:13">
      <c r="A157" s="82" t="s">
        <v>3496</v>
      </c>
      <c r="B157" s="82" t="s">
        <v>3397</v>
      </c>
      <c r="C157" s="82" t="s">
        <v>3398</v>
      </c>
      <c r="D157" s="82" t="s">
        <v>2970</v>
      </c>
      <c r="E157" s="82" t="s">
        <v>3360</v>
      </c>
      <c r="F157" s="83">
        <v>25.41</v>
      </c>
      <c r="G157" s="83">
        <v>50</v>
      </c>
      <c r="H157" s="83">
        <v>1270.5</v>
      </c>
      <c r="I157" s="83">
        <v>7910.5</v>
      </c>
      <c r="J157" s="82" t="s">
        <v>2972</v>
      </c>
      <c r="K157" s="82" t="s">
        <v>3485</v>
      </c>
      <c r="L157" s="82" t="s">
        <v>2869</v>
      </c>
      <c r="M157" s="82" t="s">
        <v>3497</v>
      </c>
    </row>
    <row r="158" ht="242.25" spans="1:13">
      <c r="A158" s="82" t="s">
        <v>3496</v>
      </c>
      <c r="B158" s="82" t="s">
        <v>3498</v>
      </c>
      <c r="C158" s="82" t="s">
        <v>3499</v>
      </c>
      <c r="D158" s="82" t="s">
        <v>2882</v>
      </c>
      <c r="E158" s="82" t="s">
        <v>2883</v>
      </c>
      <c r="F158" s="83">
        <v>61</v>
      </c>
      <c r="G158" s="83">
        <v>40</v>
      </c>
      <c r="H158" s="83">
        <v>2440</v>
      </c>
      <c r="I158" s="83">
        <v>7910.5</v>
      </c>
      <c r="J158" s="82" t="s">
        <v>2972</v>
      </c>
      <c r="K158" s="82" t="s">
        <v>3485</v>
      </c>
      <c r="L158" s="82" t="s">
        <v>2869</v>
      </c>
      <c r="M158" s="82" t="s">
        <v>3500</v>
      </c>
    </row>
    <row r="159" ht="242.25" spans="1:13">
      <c r="A159" s="82" t="s">
        <v>3496</v>
      </c>
      <c r="B159" s="82" t="s">
        <v>3501</v>
      </c>
      <c r="C159" s="82" t="s">
        <v>3502</v>
      </c>
      <c r="D159" s="82" t="s">
        <v>3503</v>
      </c>
      <c r="E159" s="82" t="s">
        <v>3504</v>
      </c>
      <c r="F159" s="83">
        <v>6</v>
      </c>
      <c r="G159" s="83">
        <v>700</v>
      </c>
      <c r="H159" s="83">
        <v>4200</v>
      </c>
      <c r="I159" s="83">
        <v>7910.5</v>
      </c>
      <c r="J159" s="82" t="s">
        <v>2972</v>
      </c>
      <c r="K159" s="82" t="s">
        <v>3485</v>
      </c>
      <c r="L159" s="82" t="s">
        <v>2869</v>
      </c>
      <c r="M159" s="82" t="s">
        <v>3505</v>
      </c>
    </row>
    <row r="160" ht="242.25" spans="1:13">
      <c r="A160" s="82" t="s">
        <v>3481</v>
      </c>
      <c r="B160" s="82" t="s">
        <v>3506</v>
      </c>
      <c r="C160" s="82" t="s">
        <v>3507</v>
      </c>
      <c r="D160" s="82" t="s">
        <v>3508</v>
      </c>
      <c r="E160" s="82" t="s">
        <v>3507</v>
      </c>
      <c r="F160" s="83">
        <v>21.62</v>
      </c>
      <c r="G160" s="83">
        <v>30</v>
      </c>
      <c r="H160" s="83">
        <v>648.6</v>
      </c>
      <c r="I160" s="83">
        <v>4622.6</v>
      </c>
      <c r="J160" s="82" t="s">
        <v>2905</v>
      </c>
      <c r="K160" s="82" t="s">
        <v>3485</v>
      </c>
      <c r="L160" s="82" t="s">
        <v>2869</v>
      </c>
      <c r="M160" s="82" t="s">
        <v>3509</v>
      </c>
    </row>
    <row r="161" ht="242.25" spans="1:13">
      <c r="A161" s="82" t="s">
        <v>3481</v>
      </c>
      <c r="B161" s="82" t="s">
        <v>3510</v>
      </c>
      <c r="C161" s="82" t="s">
        <v>3511</v>
      </c>
      <c r="D161" s="82" t="s">
        <v>3484</v>
      </c>
      <c r="E161" s="82" t="s">
        <v>3511</v>
      </c>
      <c r="F161" s="83">
        <v>2.06</v>
      </c>
      <c r="G161" s="83">
        <v>40</v>
      </c>
      <c r="H161" s="83">
        <v>82.4</v>
      </c>
      <c r="I161" s="83">
        <v>4622.6</v>
      </c>
      <c r="J161" s="82" t="s">
        <v>2905</v>
      </c>
      <c r="K161" s="82" t="s">
        <v>3485</v>
      </c>
      <c r="L161" s="82" t="s">
        <v>2869</v>
      </c>
      <c r="M161" s="82" t="s">
        <v>3512</v>
      </c>
    </row>
    <row r="162" ht="242.25" spans="1:13">
      <c r="A162" s="82" t="s">
        <v>3481</v>
      </c>
      <c r="B162" s="82" t="s">
        <v>3513</v>
      </c>
      <c r="C162" s="82" t="s">
        <v>3514</v>
      </c>
      <c r="D162" s="82" t="s">
        <v>2882</v>
      </c>
      <c r="E162" s="82" t="s">
        <v>3514</v>
      </c>
      <c r="F162" s="83">
        <v>18.61</v>
      </c>
      <c r="G162" s="83">
        <v>200</v>
      </c>
      <c r="H162" s="83">
        <v>3722</v>
      </c>
      <c r="I162" s="83">
        <v>4622.6</v>
      </c>
      <c r="J162" s="82" t="s">
        <v>2905</v>
      </c>
      <c r="K162" s="82" t="s">
        <v>3485</v>
      </c>
      <c r="L162" s="82" t="s">
        <v>2869</v>
      </c>
      <c r="M162" s="82" t="s">
        <v>3515</v>
      </c>
    </row>
    <row r="163" ht="242.25" spans="1:13">
      <c r="A163" s="82" t="s">
        <v>3487</v>
      </c>
      <c r="B163" s="82" t="s">
        <v>3516</v>
      </c>
      <c r="C163" s="82" t="s">
        <v>3517</v>
      </c>
      <c r="D163" s="82" t="s">
        <v>3490</v>
      </c>
      <c r="E163" s="82" t="s">
        <v>3518</v>
      </c>
      <c r="F163" s="83">
        <v>30</v>
      </c>
      <c r="G163" s="83">
        <v>2</v>
      </c>
      <c r="H163" s="83">
        <v>60</v>
      </c>
      <c r="I163" s="83">
        <v>860</v>
      </c>
      <c r="J163" s="82" t="s">
        <v>2899</v>
      </c>
      <c r="K163" s="82" t="s">
        <v>3485</v>
      </c>
      <c r="L163" s="82" t="s">
        <v>2869</v>
      </c>
      <c r="M163" s="82" t="s">
        <v>3519</v>
      </c>
    </row>
    <row r="164" ht="242.25" spans="1:13">
      <c r="A164" s="82" t="s">
        <v>3520</v>
      </c>
      <c r="B164" s="82" t="s">
        <v>3300</v>
      </c>
      <c r="C164" s="82" t="s">
        <v>3301</v>
      </c>
      <c r="D164" s="82" t="s">
        <v>3302</v>
      </c>
      <c r="E164" s="82" t="s">
        <v>3301</v>
      </c>
      <c r="F164" s="83">
        <v>5000</v>
      </c>
      <c r="G164" s="83">
        <v>1</v>
      </c>
      <c r="H164" s="83">
        <v>5000</v>
      </c>
      <c r="I164" s="83">
        <v>5000</v>
      </c>
      <c r="J164" s="82" t="s">
        <v>3521</v>
      </c>
      <c r="K164" s="82" t="s">
        <v>3522</v>
      </c>
      <c r="L164" s="82" t="s">
        <v>2869</v>
      </c>
      <c r="M164" s="82" t="s">
        <v>3523</v>
      </c>
    </row>
    <row r="165" ht="242.25" spans="1:13">
      <c r="A165" s="82" t="s">
        <v>3524</v>
      </c>
      <c r="B165" s="82" t="s">
        <v>3525</v>
      </c>
      <c r="C165" s="82" t="s">
        <v>3526</v>
      </c>
      <c r="D165" s="82" t="s">
        <v>3008</v>
      </c>
      <c r="E165" s="82" t="s">
        <v>3527</v>
      </c>
      <c r="F165" s="83">
        <v>605</v>
      </c>
      <c r="G165" s="83">
        <v>30</v>
      </c>
      <c r="H165" s="83">
        <v>18150</v>
      </c>
      <c r="I165" s="83">
        <v>18150</v>
      </c>
      <c r="J165" s="82" t="s">
        <v>3064</v>
      </c>
      <c r="K165" s="82" t="s">
        <v>3528</v>
      </c>
      <c r="L165" s="82" t="s">
        <v>2869</v>
      </c>
      <c r="M165" s="82" t="s">
        <v>3529</v>
      </c>
    </row>
    <row r="166" ht="242.25" spans="1:13">
      <c r="A166" s="82" t="s">
        <v>3530</v>
      </c>
      <c r="B166" s="82" t="s">
        <v>3531</v>
      </c>
      <c r="C166" s="82" t="s">
        <v>3532</v>
      </c>
      <c r="D166" s="82" t="s">
        <v>3533</v>
      </c>
      <c r="E166" s="82" t="s">
        <v>3534</v>
      </c>
      <c r="F166" s="83">
        <v>19</v>
      </c>
      <c r="G166" s="83">
        <v>4</v>
      </c>
      <c r="H166" s="83">
        <v>76</v>
      </c>
      <c r="I166" s="83">
        <v>35322.34</v>
      </c>
      <c r="J166" s="82" t="s">
        <v>2884</v>
      </c>
      <c r="K166" s="82" t="s">
        <v>3535</v>
      </c>
      <c r="L166" s="82" t="s">
        <v>2869</v>
      </c>
      <c r="M166" s="82" t="s">
        <v>3536</v>
      </c>
    </row>
    <row r="167" ht="242.25" spans="1:13">
      <c r="A167" s="82" t="s">
        <v>3530</v>
      </c>
      <c r="B167" s="82" t="s">
        <v>3537</v>
      </c>
      <c r="C167" s="82" t="s">
        <v>3538</v>
      </c>
      <c r="D167" s="82" t="s">
        <v>2882</v>
      </c>
      <c r="E167" s="82" t="s">
        <v>3538</v>
      </c>
      <c r="F167" s="83">
        <v>237.5</v>
      </c>
      <c r="G167" s="83">
        <v>20</v>
      </c>
      <c r="H167" s="83">
        <v>4750</v>
      </c>
      <c r="I167" s="83">
        <v>35322.34</v>
      </c>
      <c r="J167" s="82" t="s">
        <v>2884</v>
      </c>
      <c r="K167" s="82" t="s">
        <v>3535</v>
      </c>
      <c r="L167" s="82" t="s">
        <v>2869</v>
      </c>
      <c r="M167" s="82" t="s">
        <v>3539</v>
      </c>
    </row>
    <row r="168" ht="242.25" spans="1:13">
      <c r="A168" s="82" t="s">
        <v>3530</v>
      </c>
      <c r="B168" s="82" t="s">
        <v>3540</v>
      </c>
      <c r="C168" s="82" t="s">
        <v>3541</v>
      </c>
      <c r="D168" s="82" t="s">
        <v>2882</v>
      </c>
      <c r="E168" s="82" t="s">
        <v>3541</v>
      </c>
      <c r="F168" s="83">
        <v>56.84</v>
      </c>
      <c r="G168" s="83">
        <v>5</v>
      </c>
      <c r="H168" s="83">
        <v>284.2</v>
      </c>
      <c r="I168" s="83">
        <v>35322.34</v>
      </c>
      <c r="J168" s="82" t="s">
        <v>2884</v>
      </c>
      <c r="K168" s="82" t="s">
        <v>3535</v>
      </c>
      <c r="L168" s="82" t="s">
        <v>2869</v>
      </c>
      <c r="M168" s="82" t="s">
        <v>3542</v>
      </c>
    </row>
    <row r="169" ht="242.25" spans="1:13">
      <c r="A169" s="82" t="s">
        <v>3530</v>
      </c>
      <c r="B169" s="82" t="s">
        <v>3543</v>
      </c>
      <c r="C169" s="82" t="s">
        <v>3544</v>
      </c>
      <c r="D169" s="82" t="s">
        <v>3370</v>
      </c>
      <c r="E169" s="82" t="s">
        <v>3545</v>
      </c>
      <c r="F169" s="83">
        <v>17.43</v>
      </c>
      <c r="G169" s="83">
        <v>1</v>
      </c>
      <c r="H169" s="83">
        <v>17.43</v>
      </c>
      <c r="I169" s="83">
        <v>35322.34</v>
      </c>
      <c r="J169" s="82" t="s">
        <v>2884</v>
      </c>
      <c r="K169" s="82" t="s">
        <v>3535</v>
      </c>
      <c r="L169" s="82" t="s">
        <v>2869</v>
      </c>
      <c r="M169" s="82" t="s">
        <v>3546</v>
      </c>
    </row>
    <row r="170" ht="242.25" spans="1:13">
      <c r="A170" s="82" t="s">
        <v>3530</v>
      </c>
      <c r="B170" s="82" t="s">
        <v>3547</v>
      </c>
      <c r="C170" s="82" t="s">
        <v>3548</v>
      </c>
      <c r="D170" s="82" t="s">
        <v>3131</v>
      </c>
      <c r="E170" s="82" t="s">
        <v>3132</v>
      </c>
      <c r="F170" s="83">
        <v>378.3</v>
      </c>
      <c r="G170" s="83">
        <v>3</v>
      </c>
      <c r="H170" s="83">
        <v>1134.9</v>
      </c>
      <c r="I170" s="83">
        <v>35322.34</v>
      </c>
      <c r="J170" s="82" t="s">
        <v>2884</v>
      </c>
      <c r="K170" s="82" t="s">
        <v>3535</v>
      </c>
      <c r="L170" s="82" t="s">
        <v>2869</v>
      </c>
      <c r="M170" s="82" t="s">
        <v>3549</v>
      </c>
    </row>
    <row r="171" ht="242.25" spans="1:13">
      <c r="A171" s="82" t="s">
        <v>3530</v>
      </c>
      <c r="B171" s="82" t="s">
        <v>3550</v>
      </c>
      <c r="C171" s="82" t="s">
        <v>3551</v>
      </c>
      <c r="D171" s="82" t="s">
        <v>3552</v>
      </c>
      <c r="E171" s="82" t="s">
        <v>3553</v>
      </c>
      <c r="F171" s="83">
        <v>179.4</v>
      </c>
      <c r="G171" s="83">
        <v>1</v>
      </c>
      <c r="H171" s="83">
        <v>179.4</v>
      </c>
      <c r="I171" s="83">
        <v>35322.34</v>
      </c>
      <c r="J171" s="82" t="s">
        <v>2884</v>
      </c>
      <c r="K171" s="82" t="s">
        <v>3535</v>
      </c>
      <c r="L171" s="82" t="s">
        <v>2869</v>
      </c>
      <c r="M171" s="82" t="s">
        <v>3554</v>
      </c>
    </row>
    <row r="172" ht="242.25" spans="1:13">
      <c r="A172" s="82" t="s">
        <v>3530</v>
      </c>
      <c r="B172" s="82" t="s">
        <v>3555</v>
      </c>
      <c r="C172" s="82" t="s">
        <v>3556</v>
      </c>
      <c r="D172" s="82" t="s">
        <v>3557</v>
      </c>
      <c r="E172" s="82" t="s">
        <v>3556</v>
      </c>
      <c r="F172" s="83">
        <v>7.28</v>
      </c>
      <c r="G172" s="83">
        <v>50</v>
      </c>
      <c r="H172" s="83">
        <v>364</v>
      </c>
      <c r="I172" s="83">
        <v>35322.34</v>
      </c>
      <c r="J172" s="82" t="s">
        <v>2884</v>
      </c>
      <c r="K172" s="82" t="s">
        <v>3535</v>
      </c>
      <c r="L172" s="82" t="s">
        <v>2869</v>
      </c>
      <c r="M172" s="82" t="s">
        <v>3558</v>
      </c>
    </row>
    <row r="173" ht="242.25" spans="1:13">
      <c r="A173" s="82" t="s">
        <v>3530</v>
      </c>
      <c r="B173" s="82" t="s">
        <v>3129</v>
      </c>
      <c r="C173" s="82" t="s">
        <v>3130</v>
      </c>
      <c r="D173" s="82" t="s">
        <v>3131</v>
      </c>
      <c r="E173" s="82" t="s">
        <v>3132</v>
      </c>
      <c r="F173" s="83">
        <v>248</v>
      </c>
      <c r="G173" s="83">
        <v>4</v>
      </c>
      <c r="H173" s="83">
        <v>992</v>
      </c>
      <c r="I173" s="83">
        <v>35322.34</v>
      </c>
      <c r="J173" s="82" t="s">
        <v>2884</v>
      </c>
      <c r="K173" s="82" t="s">
        <v>3535</v>
      </c>
      <c r="L173" s="82" t="s">
        <v>2869</v>
      </c>
      <c r="M173" s="82" t="s">
        <v>3559</v>
      </c>
    </row>
    <row r="174" ht="242.25" spans="1:13">
      <c r="A174" s="82" t="s">
        <v>3530</v>
      </c>
      <c r="B174" s="82" t="s">
        <v>3560</v>
      </c>
      <c r="C174" s="82" t="s">
        <v>3561</v>
      </c>
      <c r="D174" s="82" t="s">
        <v>3562</v>
      </c>
      <c r="E174" s="82" t="s">
        <v>3563</v>
      </c>
      <c r="F174" s="83">
        <v>239</v>
      </c>
      <c r="G174" s="83">
        <v>3</v>
      </c>
      <c r="H174" s="83">
        <v>717</v>
      </c>
      <c r="I174" s="83">
        <v>35322.34</v>
      </c>
      <c r="J174" s="82" t="s">
        <v>2884</v>
      </c>
      <c r="K174" s="82" t="s">
        <v>3535</v>
      </c>
      <c r="L174" s="82" t="s">
        <v>2869</v>
      </c>
      <c r="M174" s="82" t="s">
        <v>3564</v>
      </c>
    </row>
    <row r="175" ht="242.25" spans="1:13">
      <c r="A175" s="82" t="s">
        <v>3565</v>
      </c>
      <c r="B175" s="82" t="s">
        <v>3566</v>
      </c>
      <c r="C175" s="82" t="s">
        <v>3567</v>
      </c>
      <c r="D175" s="82" t="s">
        <v>3409</v>
      </c>
      <c r="E175" s="82" t="s">
        <v>3568</v>
      </c>
      <c r="F175" s="83">
        <v>16.25</v>
      </c>
      <c r="G175" s="83">
        <v>1</v>
      </c>
      <c r="H175" s="83">
        <v>16.25</v>
      </c>
      <c r="I175" s="83">
        <v>2655.85</v>
      </c>
      <c r="J175" s="82" t="s">
        <v>2884</v>
      </c>
      <c r="K175" s="82" t="s">
        <v>3535</v>
      </c>
      <c r="L175" s="82" t="s">
        <v>2869</v>
      </c>
      <c r="M175" s="82" t="s">
        <v>3569</v>
      </c>
    </row>
    <row r="176" ht="242.25" spans="1:13">
      <c r="A176" s="82" t="s">
        <v>3530</v>
      </c>
      <c r="B176" s="82" t="s">
        <v>3570</v>
      </c>
      <c r="C176" s="82" t="s">
        <v>3571</v>
      </c>
      <c r="D176" s="82" t="s">
        <v>3103</v>
      </c>
      <c r="E176" s="82" t="s">
        <v>3104</v>
      </c>
      <c r="F176" s="83">
        <v>226.8</v>
      </c>
      <c r="G176" s="83">
        <v>5</v>
      </c>
      <c r="H176" s="83">
        <v>1134</v>
      </c>
      <c r="I176" s="83">
        <v>35322.34</v>
      </c>
      <c r="J176" s="82" t="s">
        <v>2884</v>
      </c>
      <c r="K176" s="82" t="s">
        <v>3535</v>
      </c>
      <c r="L176" s="82" t="s">
        <v>2869</v>
      </c>
      <c r="M176" s="82" t="s">
        <v>3572</v>
      </c>
    </row>
    <row r="177" ht="242.25" spans="1:13">
      <c r="A177" s="82" t="s">
        <v>3530</v>
      </c>
      <c r="B177" s="82" t="s">
        <v>3072</v>
      </c>
      <c r="C177" s="82" t="s">
        <v>3073</v>
      </c>
      <c r="D177" s="82" t="s">
        <v>3074</v>
      </c>
      <c r="E177" s="82" t="s">
        <v>3075</v>
      </c>
      <c r="F177" s="83">
        <v>1302</v>
      </c>
      <c r="G177" s="83">
        <v>1</v>
      </c>
      <c r="H177" s="83">
        <v>1302</v>
      </c>
      <c r="I177" s="83">
        <v>35322.34</v>
      </c>
      <c r="J177" s="82" t="s">
        <v>2884</v>
      </c>
      <c r="K177" s="82" t="s">
        <v>3535</v>
      </c>
      <c r="L177" s="82" t="s">
        <v>2869</v>
      </c>
      <c r="M177" s="82" t="s">
        <v>3573</v>
      </c>
    </row>
    <row r="178" ht="242.25" spans="1:13">
      <c r="A178" s="82" t="s">
        <v>3530</v>
      </c>
      <c r="B178" s="82" t="s">
        <v>3574</v>
      </c>
      <c r="C178" s="82" t="s">
        <v>3575</v>
      </c>
      <c r="D178" s="82" t="s">
        <v>3234</v>
      </c>
      <c r="E178" s="82" t="s">
        <v>3576</v>
      </c>
      <c r="F178" s="83">
        <v>152.5</v>
      </c>
      <c r="G178" s="83">
        <v>1</v>
      </c>
      <c r="H178" s="83">
        <v>152.5</v>
      </c>
      <c r="I178" s="83">
        <v>35322.34</v>
      </c>
      <c r="J178" s="82" t="s">
        <v>2884</v>
      </c>
      <c r="K178" s="82" t="s">
        <v>3535</v>
      </c>
      <c r="L178" s="82" t="s">
        <v>2869</v>
      </c>
      <c r="M178" s="82" t="s">
        <v>3577</v>
      </c>
    </row>
    <row r="179" ht="242.25" spans="1:13">
      <c r="A179" s="82" t="s">
        <v>3530</v>
      </c>
      <c r="B179" s="82" t="s">
        <v>3578</v>
      </c>
      <c r="C179" s="82" t="s">
        <v>3579</v>
      </c>
      <c r="D179" s="82" t="s">
        <v>3503</v>
      </c>
      <c r="E179" s="82" t="s">
        <v>3504</v>
      </c>
      <c r="F179" s="83">
        <v>18</v>
      </c>
      <c r="G179" s="83">
        <v>100</v>
      </c>
      <c r="H179" s="83">
        <v>1800</v>
      </c>
      <c r="I179" s="83">
        <v>35322.34</v>
      </c>
      <c r="J179" s="82" t="s">
        <v>2884</v>
      </c>
      <c r="K179" s="82" t="s">
        <v>3535</v>
      </c>
      <c r="L179" s="82" t="s">
        <v>2869</v>
      </c>
      <c r="M179" s="82" t="s">
        <v>3580</v>
      </c>
    </row>
    <row r="180" ht="242.25" spans="1:13">
      <c r="A180" s="82" t="s">
        <v>3530</v>
      </c>
      <c r="B180" s="82" t="s">
        <v>3581</v>
      </c>
      <c r="C180" s="82" t="s">
        <v>3582</v>
      </c>
      <c r="D180" s="82" t="s">
        <v>3583</v>
      </c>
      <c r="E180" s="82" t="s">
        <v>3584</v>
      </c>
      <c r="F180" s="83">
        <v>105</v>
      </c>
      <c r="G180" s="83">
        <v>1</v>
      </c>
      <c r="H180" s="83">
        <v>105</v>
      </c>
      <c r="I180" s="83">
        <v>35322.34</v>
      </c>
      <c r="J180" s="82" t="s">
        <v>2884</v>
      </c>
      <c r="K180" s="82" t="s">
        <v>3535</v>
      </c>
      <c r="L180" s="82" t="s">
        <v>2869</v>
      </c>
      <c r="M180" s="82" t="s">
        <v>3585</v>
      </c>
    </row>
    <row r="181" ht="242.25" spans="1:13">
      <c r="A181" s="82" t="s">
        <v>3530</v>
      </c>
      <c r="B181" s="82" t="s">
        <v>3129</v>
      </c>
      <c r="C181" s="82" t="s">
        <v>3130</v>
      </c>
      <c r="D181" s="82" t="s">
        <v>3131</v>
      </c>
      <c r="E181" s="82" t="s">
        <v>3132</v>
      </c>
      <c r="F181" s="83">
        <v>248</v>
      </c>
      <c r="G181" s="83">
        <v>4</v>
      </c>
      <c r="H181" s="83">
        <v>992</v>
      </c>
      <c r="I181" s="83">
        <v>35322.34</v>
      </c>
      <c r="J181" s="82" t="s">
        <v>2884</v>
      </c>
      <c r="K181" s="82" t="s">
        <v>3535</v>
      </c>
      <c r="L181" s="82" t="s">
        <v>2869</v>
      </c>
      <c r="M181" s="82" t="s">
        <v>3586</v>
      </c>
    </row>
    <row r="182" ht="242.25" spans="1:13">
      <c r="A182" s="82" t="s">
        <v>3530</v>
      </c>
      <c r="B182" s="82" t="s">
        <v>3126</v>
      </c>
      <c r="C182" s="82" t="s">
        <v>3127</v>
      </c>
      <c r="D182" s="82" t="s">
        <v>3074</v>
      </c>
      <c r="E182" s="82" t="s">
        <v>3075</v>
      </c>
      <c r="F182" s="83">
        <v>632.72</v>
      </c>
      <c r="G182" s="83">
        <v>1</v>
      </c>
      <c r="H182" s="83">
        <v>632.72</v>
      </c>
      <c r="I182" s="83">
        <v>35322.34</v>
      </c>
      <c r="J182" s="82" t="s">
        <v>2884</v>
      </c>
      <c r="K182" s="82" t="s">
        <v>3535</v>
      </c>
      <c r="L182" s="82" t="s">
        <v>2869</v>
      </c>
      <c r="M182" s="82" t="s">
        <v>3587</v>
      </c>
    </row>
    <row r="183" ht="242.25" spans="1:13">
      <c r="A183" s="82" t="s">
        <v>3530</v>
      </c>
      <c r="B183" s="82" t="s">
        <v>3588</v>
      </c>
      <c r="C183" s="82" t="s">
        <v>3589</v>
      </c>
      <c r="D183" s="82" t="s">
        <v>3590</v>
      </c>
      <c r="E183" s="82" t="s">
        <v>3589</v>
      </c>
      <c r="F183" s="83">
        <v>2.4</v>
      </c>
      <c r="G183" s="83">
        <v>20</v>
      </c>
      <c r="H183" s="83">
        <v>48</v>
      </c>
      <c r="I183" s="83">
        <v>35322.34</v>
      </c>
      <c r="J183" s="82" t="s">
        <v>2884</v>
      </c>
      <c r="K183" s="82" t="s">
        <v>3535</v>
      </c>
      <c r="L183" s="82" t="s">
        <v>2869</v>
      </c>
      <c r="M183" s="82" t="s">
        <v>3591</v>
      </c>
    </row>
    <row r="184" ht="242.25" spans="1:13">
      <c r="A184" s="82" t="s">
        <v>3530</v>
      </c>
      <c r="B184" s="82" t="s">
        <v>3592</v>
      </c>
      <c r="C184" s="82" t="s">
        <v>3593</v>
      </c>
      <c r="D184" s="82" t="s">
        <v>3234</v>
      </c>
      <c r="E184" s="82" t="s">
        <v>3576</v>
      </c>
      <c r="F184" s="83">
        <v>60.72</v>
      </c>
      <c r="G184" s="83">
        <v>2</v>
      </c>
      <c r="H184" s="83">
        <v>121.44</v>
      </c>
      <c r="I184" s="83">
        <v>35322.34</v>
      </c>
      <c r="J184" s="82" t="s">
        <v>2884</v>
      </c>
      <c r="K184" s="82" t="s">
        <v>3535</v>
      </c>
      <c r="L184" s="82" t="s">
        <v>2869</v>
      </c>
      <c r="M184" s="82" t="s">
        <v>3594</v>
      </c>
    </row>
    <row r="185" ht="242.25" spans="1:13">
      <c r="A185" s="82" t="s">
        <v>3530</v>
      </c>
      <c r="B185" s="82" t="s">
        <v>3595</v>
      </c>
      <c r="C185" s="82" t="s">
        <v>3596</v>
      </c>
      <c r="D185" s="82" t="s">
        <v>3597</v>
      </c>
      <c r="E185" s="82" t="s">
        <v>3598</v>
      </c>
      <c r="F185" s="83">
        <v>10</v>
      </c>
      <c r="G185" s="83">
        <v>2</v>
      </c>
      <c r="H185" s="83">
        <v>20</v>
      </c>
      <c r="I185" s="83">
        <v>35322.34</v>
      </c>
      <c r="J185" s="82" t="s">
        <v>2884</v>
      </c>
      <c r="K185" s="82" t="s">
        <v>3535</v>
      </c>
      <c r="L185" s="82" t="s">
        <v>2869</v>
      </c>
      <c r="M185" s="82" t="s">
        <v>3599</v>
      </c>
    </row>
    <row r="186" ht="242.25" spans="1:13">
      <c r="A186" s="82" t="s">
        <v>3530</v>
      </c>
      <c r="B186" s="82" t="s">
        <v>3600</v>
      </c>
      <c r="C186" s="82" t="s">
        <v>3601</v>
      </c>
      <c r="D186" s="82" t="s">
        <v>3602</v>
      </c>
      <c r="E186" s="82" t="s">
        <v>3603</v>
      </c>
      <c r="F186" s="83">
        <v>1272.24</v>
      </c>
      <c r="G186" s="83">
        <v>10</v>
      </c>
      <c r="H186" s="83">
        <v>12722.4</v>
      </c>
      <c r="I186" s="83">
        <v>35322.34</v>
      </c>
      <c r="J186" s="82" t="s">
        <v>2884</v>
      </c>
      <c r="K186" s="82" t="s">
        <v>3535</v>
      </c>
      <c r="L186" s="82" t="s">
        <v>2869</v>
      </c>
      <c r="M186" s="82" t="s">
        <v>3604</v>
      </c>
    </row>
    <row r="187" ht="242.25" spans="1:13">
      <c r="A187" s="82" t="s">
        <v>3565</v>
      </c>
      <c r="B187" s="82" t="s">
        <v>3605</v>
      </c>
      <c r="C187" s="82" t="s">
        <v>3606</v>
      </c>
      <c r="D187" s="82" t="s">
        <v>3607</v>
      </c>
      <c r="E187" s="82" t="s">
        <v>3608</v>
      </c>
      <c r="F187" s="83">
        <v>2168.1</v>
      </c>
      <c r="G187" s="83">
        <v>1</v>
      </c>
      <c r="H187" s="83">
        <v>2168.1</v>
      </c>
      <c r="I187" s="83">
        <v>2655.85</v>
      </c>
      <c r="J187" s="82" t="s">
        <v>2884</v>
      </c>
      <c r="K187" s="82" t="s">
        <v>3535</v>
      </c>
      <c r="L187" s="82" t="s">
        <v>2869</v>
      </c>
      <c r="M187" s="82" t="s">
        <v>3609</v>
      </c>
    </row>
    <row r="188" ht="242.25" spans="1:13">
      <c r="A188" s="82" t="s">
        <v>3530</v>
      </c>
      <c r="B188" s="82" t="s">
        <v>3610</v>
      </c>
      <c r="C188" s="82" t="s">
        <v>3611</v>
      </c>
      <c r="D188" s="82" t="s">
        <v>3612</v>
      </c>
      <c r="E188" s="82" t="s">
        <v>3611</v>
      </c>
      <c r="F188" s="83">
        <v>14.38</v>
      </c>
      <c r="G188" s="83">
        <v>20</v>
      </c>
      <c r="H188" s="83">
        <v>287.6</v>
      </c>
      <c r="I188" s="83">
        <v>35322.34</v>
      </c>
      <c r="J188" s="82" t="s">
        <v>2884</v>
      </c>
      <c r="K188" s="82" t="s">
        <v>3535</v>
      </c>
      <c r="L188" s="82" t="s">
        <v>2869</v>
      </c>
      <c r="M188" s="82" t="s">
        <v>3613</v>
      </c>
    </row>
    <row r="189" ht="242.25" spans="1:13">
      <c r="A189" s="82" t="s">
        <v>3530</v>
      </c>
      <c r="B189" s="82" t="s">
        <v>3614</v>
      </c>
      <c r="C189" s="82" t="s">
        <v>3615</v>
      </c>
      <c r="D189" s="82" t="s">
        <v>2970</v>
      </c>
      <c r="E189" s="82" t="s">
        <v>2971</v>
      </c>
      <c r="F189" s="83">
        <v>145.8</v>
      </c>
      <c r="G189" s="83">
        <v>1</v>
      </c>
      <c r="H189" s="83">
        <v>145.8</v>
      </c>
      <c r="I189" s="83">
        <v>35322.34</v>
      </c>
      <c r="J189" s="82" t="s">
        <v>2884</v>
      </c>
      <c r="K189" s="82" t="s">
        <v>3535</v>
      </c>
      <c r="L189" s="82" t="s">
        <v>2869</v>
      </c>
      <c r="M189" s="82" t="s">
        <v>3616</v>
      </c>
    </row>
    <row r="190" ht="242.25" spans="1:13">
      <c r="A190" s="82" t="s">
        <v>3530</v>
      </c>
      <c r="B190" s="82" t="s">
        <v>3617</v>
      </c>
      <c r="C190" s="82" t="s">
        <v>3618</v>
      </c>
      <c r="D190" s="82" t="s">
        <v>3234</v>
      </c>
      <c r="E190" s="82" t="s">
        <v>3576</v>
      </c>
      <c r="F190" s="83">
        <v>139</v>
      </c>
      <c r="G190" s="83">
        <v>1</v>
      </c>
      <c r="H190" s="83">
        <v>139</v>
      </c>
      <c r="I190" s="83">
        <v>35322.34</v>
      </c>
      <c r="J190" s="82" t="s">
        <v>2884</v>
      </c>
      <c r="K190" s="82" t="s">
        <v>3535</v>
      </c>
      <c r="L190" s="82" t="s">
        <v>2869</v>
      </c>
      <c r="M190" s="82" t="s">
        <v>3619</v>
      </c>
    </row>
    <row r="191" ht="242.25" spans="1:13">
      <c r="A191" s="82" t="s">
        <v>3530</v>
      </c>
      <c r="B191" s="82" t="s">
        <v>3620</v>
      </c>
      <c r="C191" s="82" t="s">
        <v>3621</v>
      </c>
      <c r="D191" s="82" t="s">
        <v>3590</v>
      </c>
      <c r="E191" s="82" t="s">
        <v>3621</v>
      </c>
      <c r="F191" s="83">
        <v>2.4</v>
      </c>
      <c r="G191" s="83">
        <v>20</v>
      </c>
      <c r="H191" s="83">
        <v>48</v>
      </c>
      <c r="I191" s="83">
        <v>35322.34</v>
      </c>
      <c r="J191" s="82" t="s">
        <v>2884</v>
      </c>
      <c r="K191" s="82" t="s">
        <v>3535</v>
      </c>
      <c r="L191" s="82" t="s">
        <v>2869</v>
      </c>
      <c r="M191" s="82" t="s">
        <v>3622</v>
      </c>
    </row>
    <row r="192" ht="242.25" spans="1:13">
      <c r="A192" s="82" t="s">
        <v>3530</v>
      </c>
      <c r="B192" s="82" t="s">
        <v>3623</v>
      </c>
      <c r="C192" s="82" t="s">
        <v>3624</v>
      </c>
      <c r="D192" s="82" t="s">
        <v>3533</v>
      </c>
      <c r="E192" s="82" t="s">
        <v>3534</v>
      </c>
      <c r="F192" s="83">
        <v>16.5</v>
      </c>
      <c r="G192" s="83">
        <v>2</v>
      </c>
      <c r="H192" s="83">
        <v>33</v>
      </c>
      <c r="I192" s="83">
        <v>35322.34</v>
      </c>
      <c r="J192" s="82" t="s">
        <v>2884</v>
      </c>
      <c r="K192" s="82" t="s">
        <v>3535</v>
      </c>
      <c r="L192" s="82" t="s">
        <v>2869</v>
      </c>
      <c r="M192" s="82" t="s">
        <v>3625</v>
      </c>
    </row>
    <row r="193" ht="242.25" spans="1:13">
      <c r="A193" s="82" t="s">
        <v>3530</v>
      </c>
      <c r="B193" s="82" t="s">
        <v>3626</v>
      </c>
      <c r="C193" s="82" t="s">
        <v>3627</v>
      </c>
      <c r="D193" s="82" t="s">
        <v>3628</v>
      </c>
      <c r="E193" s="82" t="s">
        <v>3629</v>
      </c>
      <c r="F193" s="83">
        <v>783</v>
      </c>
      <c r="G193" s="83">
        <v>1</v>
      </c>
      <c r="H193" s="83">
        <v>783</v>
      </c>
      <c r="I193" s="83">
        <v>35322.34</v>
      </c>
      <c r="J193" s="82" t="s">
        <v>2884</v>
      </c>
      <c r="K193" s="82" t="s">
        <v>3535</v>
      </c>
      <c r="L193" s="82" t="s">
        <v>2869</v>
      </c>
      <c r="M193" s="82" t="s">
        <v>3630</v>
      </c>
    </row>
    <row r="194" ht="242.25" spans="1:13">
      <c r="A194" s="82" t="s">
        <v>3530</v>
      </c>
      <c r="B194" s="82" t="s">
        <v>3631</v>
      </c>
      <c r="C194" s="82" t="s">
        <v>3632</v>
      </c>
      <c r="D194" s="82" t="s">
        <v>2882</v>
      </c>
      <c r="E194" s="82" t="s">
        <v>2883</v>
      </c>
      <c r="F194" s="83">
        <v>237.5</v>
      </c>
      <c r="G194" s="83">
        <v>5</v>
      </c>
      <c r="H194" s="83">
        <v>1187.5</v>
      </c>
      <c r="I194" s="83">
        <v>35322.34</v>
      </c>
      <c r="J194" s="82" t="s">
        <v>2884</v>
      </c>
      <c r="K194" s="82" t="s">
        <v>3535</v>
      </c>
      <c r="L194" s="82" t="s">
        <v>2869</v>
      </c>
      <c r="M194" s="82" t="s">
        <v>3633</v>
      </c>
    </row>
    <row r="195" ht="242.25" spans="1:13">
      <c r="A195" s="82" t="s">
        <v>3565</v>
      </c>
      <c r="B195" s="82" t="s">
        <v>3634</v>
      </c>
      <c r="C195" s="82" t="s">
        <v>3635</v>
      </c>
      <c r="D195" s="82" t="s">
        <v>3628</v>
      </c>
      <c r="E195" s="82" t="s">
        <v>3635</v>
      </c>
      <c r="F195" s="83">
        <v>471.5</v>
      </c>
      <c r="G195" s="83">
        <v>1</v>
      </c>
      <c r="H195" s="83">
        <v>471.5</v>
      </c>
      <c r="I195" s="83">
        <v>2655.85</v>
      </c>
      <c r="J195" s="82" t="s">
        <v>2884</v>
      </c>
      <c r="K195" s="82" t="s">
        <v>3535</v>
      </c>
      <c r="L195" s="82" t="s">
        <v>2869</v>
      </c>
      <c r="M195" s="82" t="s">
        <v>3636</v>
      </c>
    </row>
    <row r="196" ht="242.25" spans="1:13">
      <c r="A196" s="82" t="s">
        <v>3530</v>
      </c>
      <c r="B196" s="82" t="s">
        <v>3129</v>
      </c>
      <c r="C196" s="82" t="s">
        <v>3130</v>
      </c>
      <c r="D196" s="82" t="s">
        <v>3131</v>
      </c>
      <c r="E196" s="82" t="s">
        <v>3132</v>
      </c>
      <c r="F196" s="83">
        <v>248</v>
      </c>
      <c r="G196" s="83">
        <v>4</v>
      </c>
      <c r="H196" s="83">
        <v>992</v>
      </c>
      <c r="I196" s="83">
        <v>35322.34</v>
      </c>
      <c r="J196" s="82" t="s">
        <v>2884</v>
      </c>
      <c r="K196" s="82" t="s">
        <v>3535</v>
      </c>
      <c r="L196" s="82" t="s">
        <v>2869</v>
      </c>
      <c r="M196" s="82" t="s">
        <v>3637</v>
      </c>
    </row>
    <row r="197" ht="242.25" spans="1:13">
      <c r="A197" s="82" t="s">
        <v>3530</v>
      </c>
      <c r="B197" s="82" t="s">
        <v>3638</v>
      </c>
      <c r="C197" s="82" t="s">
        <v>3639</v>
      </c>
      <c r="D197" s="82" t="s">
        <v>3640</v>
      </c>
      <c r="E197" s="82" t="s">
        <v>3639</v>
      </c>
      <c r="F197" s="83">
        <v>11.76</v>
      </c>
      <c r="G197" s="83">
        <v>20</v>
      </c>
      <c r="H197" s="83">
        <v>235.2</v>
      </c>
      <c r="I197" s="83">
        <v>35322.34</v>
      </c>
      <c r="J197" s="82" t="s">
        <v>2884</v>
      </c>
      <c r="K197" s="82" t="s">
        <v>3535</v>
      </c>
      <c r="L197" s="82" t="s">
        <v>2869</v>
      </c>
      <c r="M197" s="82" t="s">
        <v>3641</v>
      </c>
    </row>
    <row r="198" ht="242.25" spans="1:13">
      <c r="A198" s="82" t="s">
        <v>3530</v>
      </c>
      <c r="B198" s="82" t="s">
        <v>3053</v>
      </c>
      <c r="C198" s="82" t="s">
        <v>3054</v>
      </c>
      <c r="D198" s="82" t="s">
        <v>3055</v>
      </c>
      <c r="E198" s="82" t="s">
        <v>3056</v>
      </c>
      <c r="F198" s="83">
        <v>1163.75</v>
      </c>
      <c r="G198" s="83">
        <v>3</v>
      </c>
      <c r="H198" s="83">
        <v>3491.25</v>
      </c>
      <c r="I198" s="83">
        <v>35322.34</v>
      </c>
      <c r="J198" s="82" t="s">
        <v>2884</v>
      </c>
      <c r="K198" s="82" t="s">
        <v>3535</v>
      </c>
      <c r="L198" s="82" t="s">
        <v>2869</v>
      </c>
      <c r="M198" s="82" t="s">
        <v>3642</v>
      </c>
    </row>
    <row r="199" ht="242.25" spans="1:13">
      <c r="A199" s="82" t="s">
        <v>3530</v>
      </c>
      <c r="B199" s="82" t="s">
        <v>3096</v>
      </c>
      <c r="C199" s="82" t="s">
        <v>3097</v>
      </c>
      <c r="D199" s="82" t="s">
        <v>3098</v>
      </c>
      <c r="E199" s="82" t="s">
        <v>3099</v>
      </c>
      <c r="F199" s="83">
        <v>14.5</v>
      </c>
      <c r="G199" s="83">
        <v>30</v>
      </c>
      <c r="H199" s="83">
        <v>435</v>
      </c>
      <c r="I199" s="83">
        <v>35322.34</v>
      </c>
      <c r="J199" s="82" t="s">
        <v>2884</v>
      </c>
      <c r="K199" s="82" t="s">
        <v>3535</v>
      </c>
      <c r="L199" s="82" t="s">
        <v>2869</v>
      </c>
      <c r="M199" s="82" t="s">
        <v>3643</v>
      </c>
    </row>
    <row r="200" ht="242.25" spans="1:13">
      <c r="A200" s="82" t="s">
        <v>3644</v>
      </c>
      <c r="B200" s="82" t="s">
        <v>3645</v>
      </c>
      <c r="C200" s="82" t="s">
        <v>3646</v>
      </c>
      <c r="D200" s="82" t="s">
        <v>3647</v>
      </c>
      <c r="E200" s="82" t="s">
        <v>3646</v>
      </c>
      <c r="F200" s="83">
        <v>43200</v>
      </c>
      <c r="G200" s="83">
        <v>1</v>
      </c>
      <c r="H200" s="83">
        <v>43200</v>
      </c>
      <c r="I200" s="83">
        <v>43200</v>
      </c>
      <c r="J200" s="82" t="s">
        <v>3648</v>
      </c>
      <c r="K200" s="82" t="s">
        <v>3649</v>
      </c>
      <c r="L200" s="82" t="s">
        <v>2869</v>
      </c>
      <c r="M200" s="82" t="s">
        <v>3650</v>
      </c>
    </row>
    <row r="201" ht="242.25" spans="1:13">
      <c r="A201" s="82" t="s">
        <v>3651</v>
      </c>
      <c r="B201" s="82" t="s">
        <v>3652</v>
      </c>
      <c r="C201" s="82" t="s">
        <v>3653</v>
      </c>
      <c r="D201" s="82" t="s">
        <v>3234</v>
      </c>
      <c r="E201" s="82" t="s">
        <v>3653</v>
      </c>
      <c r="F201" s="83">
        <v>1558</v>
      </c>
      <c r="G201" s="83">
        <v>1</v>
      </c>
      <c r="H201" s="83">
        <v>1558</v>
      </c>
      <c r="I201" s="83">
        <v>1558</v>
      </c>
      <c r="J201" s="82" t="s">
        <v>2899</v>
      </c>
      <c r="K201" s="82" t="s">
        <v>3654</v>
      </c>
      <c r="L201" s="82" t="s">
        <v>2869</v>
      </c>
      <c r="M201" s="82" t="s">
        <v>3655</v>
      </c>
    </row>
    <row r="202" ht="242.25" spans="1:13">
      <c r="A202" s="82" t="s">
        <v>3656</v>
      </c>
      <c r="B202" s="82" t="s">
        <v>3300</v>
      </c>
      <c r="C202" s="82" t="s">
        <v>3301</v>
      </c>
      <c r="D202" s="82" t="s">
        <v>3302</v>
      </c>
      <c r="E202" s="82" t="s">
        <v>3301</v>
      </c>
      <c r="F202" s="83">
        <v>1200</v>
      </c>
      <c r="G202" s="83">
        <v>1</v>
      </c>
      <c r="H202" s="83">
        <v>1200</v>
      </c>
      <c r="I202" s="83">
        <v>1200</v>
      </c>
      <c r="J202" s="82" t="s">
        <v>2892</v>
      </c>
      <c r="K202" s="82" t="s">
        <v>3657</v>
      </c>
      <c r="L202" s="82" t="s">
        <v>2869</v>
      </c>
      <c r="M202" s="82" t="s">
        <v>3658</v>
      </c>
    </row>
    <row r="203" ht="242.25" spans="1:13">
      <c r="A203" s="82" t="s">
        <v>3659</v>
      </c>
      <c r="B203" s="82" t="s">
        <v>3300</v>
      </c>
      <c r="C203" s="82" t="s">
        <v>3301</v>
      </c>
      <c r="D203" s="82" t="s">
        <v>3302</v>
      </c>
      <c r="E203" s="82" t="s">
        <v>3301</v>
      </c>
      <c r="F203" s="83">
        <v>320</v>
      </c>
      <c r="G203" s="83">
        <v>1</v>
      </c>
      <c r="H203" s="83">
        <v>320</v>
      </c>
      <c r="I203" s="83">
        <v>320</v>
      </c>
      <c r="J203" s="82" t="s">
        <v>2892</v>
      </c>
      <c r="K203" s="82" t="s">
        <v>3660</v>
      </c>
      <c r="L203" s="82" t="s">
        <v>2869</v>
      </c>
      <c r="M203" s="82" t="s">
        <v>3661</v>
      </c>
    </row>
    <row r="204" ht="242.25" spans="1:13">
      <c r="A204" s="82" t="s">
        <v>3662</v>
      </c>
      <c r="B204" s="82" t="s">
        <v>3663</v>
      </c>
      <c r="C204" s="82" t="s">
        <v>3664</v>
      </c>
      <c r="D204" s="82" t="s">
        <v>3665</v>
      </c>
      <c r="E204" s="82" t="s">
        <v>3664</v>
      </c>
      <c r="F204" s="83">
        <v>109992</v>
      </c>
      <c r="G204" s="83">
        <v>1</v>
      </c>
      <c r="H204" s="83">
        <v>109992</v>
      </c>
      <c r="I204" s="83">
        <v>109992</v>
      </c>
      <c r="J204" s="82" t="s">
        <v>3666</v>
      </c>
      <c r="K204" s="82" t="s">
        <v>3667</v>
      </c>
      <c r="L204" s="82" t="s">
        <v>2869</v>
      </c>
      <c r="M204" s="82" t="s">
        <v>3668</v>
      </c>
    </row>
    <row r="205" ht="242.25" spans="1:13">
      <c r="A205" s="82" t="s">
        <v>3669</v>
      </c>
      <c r="B205" s="82" t="s">
        <v>3670</v>
      </c>
      <c r="C205" s="82" t="s">
        <v>3671</v>
      </c>
      <c r="D205" s="82" t="s">
        <v>3476</v>
      </c>
      <c r="E205" s="82" t="s">
        <v>3477</v>
      </c>
      <c r="F205" s="83">
        <v>11.3</v>
      </c>
      <c r="G205" s="83">
        <v>3</v>
      </c>
      <c r="H205" s="83">
        <v>33.9</v>
      </c>
      <c r="I205" s="83">
        <v>170</v>
      </c>
      <c r="J205" s="82" t="s">
        <v>3478</v>
      </c>
      <c r="K205" s="82" t="s">
        <v>3672</v>
      </c>
      <c r="L205" s="82" t="s">
        <v>2869</v>
      </c>
      <c r="M205" s="82" t="s">
        <v>3673</v>
      </c>
    </row>
    <row r="206" ht="242.25" spans="1:13">
      <c r="A206" s="82" t="s">
        <v>3669</v>
      </c>
      <c r="B206" s="82" t="s">
        <v>3674</v>
      </c>
      <c r="C206" s="82" t="s">
        <v>3675</v>
      </c>
      <c r="D206" s="82" t="s">
        <v>3147</v>
      </c>
      <c r="E206" s="82" t="s">
        <v>3148</v>
      </c>
      <c r="F206" s="83">
        <v>50.9</v>
      </c>
      <c r="G206" s="83">
        <v>1</v>
      </c>
      <c r="H206" s="83">
        <v>50.9</v>
      </c>
      <c r="I206" s="83">
        <v>170</v>
      </c>
      <c r="J206" s="82" t="s">
        <v>3478</v>
      </c>
      <c r="K206" s="82" t="s">
        <v>3672</v>
      </c>
      <c r="L206" s="82" t="s">
        <v>2869</v>
      </c>
      <c r="M206" s="82" t="s">
        <v>3676</v>
      </c>
    </row>
    <row r="207" ht="242.25" spans="1:13">
      <c r="A207" s="82" t="s">
        <v>3669</v>
      </c>
      <c r="B207" s="82" t="s">
        <v>3162</v>
      </c>
      <c r="C207" s="82" t="s">
        <v>3163</v>
      </c>
      <c r="D207" s="82" t="s">
        <v>3147</v>
      </c>
      <c r="E207" s="82" t="s">
        <v>3164</v>
      </c>
      <c r="F207" s="83">
        <v>0.2</v>
      </c>
      <c r="G207" s="83">
        <v>200</v>
      </c>
      <c r="H207" s="83">
        <v>40</v>
      </c>
      <c r="I207" s="83">
        <v>170</v>
      </c>
      <c r="J207" s="82" t="s">
        <v>3478</v>
      </c>
      <c r="K207" s="82" t="s">
        <v>3672</v>
      </c>
      <c r="L207" s="82" t="s">
        <v>2869</v>
      </c>
      <c r="M207" s="82" t="s">
        <v>3677</v>
      </c>
    </row>
    <row r="208" ht="242.25" spans="1:13">
      <c r="A208" s="82" t="s">
        <v>3669</v>
      </c>
      <c r="B208" s="82" t="s">
        <v>3678</v>
      </c>
      <c r="C208" s="82" t="s">
        <v>3679</v>
      </c>
      <c r="D208" s="82" t="s">
        <v>3147</v>
      </c>
      <c r="E208" s="82" t="s">
        <v>3148</v>
      </c>
      <c r="F208" s="83">
        <v>45.2</v>
      </c>
      <c r="G208" s="83">
        <v>1</v>
      </c>
      <c r="H208" s="83">
        <v>45.2</v>
      </c>
      <c r="I208" s="83">
        <v>170</v>
      </c>
      <c r="J208" s="82" t="s">
        <v>3478</v>
      </c>
      <c r="K208" s="82" t="s">
        <v>3672</v>
      </c>
      <c r="L208" s="82" t="s">
        <v>2869</v>
      </c>
      <c r="M208" s="82" t="s">
        <v>3680</v>
      </c>
    </row>
    <row r="209" ht="242.25" spans="1:13">
      <c r="A209" s="82" t="s">
        <v>3681</v>
      </c>
      <c r="B209" s="82" t="s">
        <v>3682</v>
      </c>
      <c r="C209" s="82" t="s">
        <v>3683</v>
      </c>
      <c r="D209" s="82" t="s">
        <v>3684</v>
      </c>
      <c r="E209" s="82" t="s">
        <v>3685</v>
      </c>
      <c r="F209" s="83">
        <v>72</v>
      </c>
      <c r="G209" s="83">
        <v>74</v>
      </c>
      <c r="H209" s="83">
        <v>5328</v>
      </c>
      <c r="I209" s="83">
        <v>10656</v>
      </c>
      <c r="J209" s="82" t="s">
        <v>3686</v>
      </c>
      <c r="K209" s="82" t="s">
        <v>3687</v>
      </c>
      <c r="L209" s="82" t="s">
        <v>2869</v>
      </c>
      <c r="M209" s="82" t="s">
        <v>3688</v>
      </c>
    </row>
    <row r="210" ht="242.25" spans="1:13">
      <c r="A210" s="82" t="s">
        <v>3681</v>
      </c>
      <c r="B210" s="82" t="s">
        <v>3689</v>
      </c>
      <c r="C210" s="82" t="s">
        <v>3690</v>
      </c>
      <c r="D210" s="82" t="s">
        <v>3684</v>
      </c>
      <c r="E210" s="82" t="s">
        <v>3691</v>
      </c>
      <c r="F210" s="83">
        <v>72</v>
      </c>
      <c r="G210" s="83">
        <v>74</v>
      </c>
      <c r="H210" s="83">
        <v>5328</v>
      </c>
      <c r="I210" s="83">
        <v>10656</v>
      </c>
      <c r="J210" s="82" t="s">
        <v>3686</v>
      </c>
      <c r="K210" s="82" t="s">
        <v>3687</v>
      </c>
      <c r="L210" s="82" t="s">
        <v>2869</v>
      </c>
      <c r="M210" s="82" t="s">
        <v>3692</v>
      </c>
    </row>
    <row r="211" ht="242.25" spans="1:13">
      <c r="A211" s="82" t="s">
        <v>3693</v>
      </c>
      <c r="B211" s="82" t="s">
        <v>3694</v>
      </c>
      <c r="C211" s="82" t="s">
        <v>3695</v>
      </c>
      <c r="D211" s="82" t="s">
        <v>3696</v>
      </c>
      <c r="E211" s="82" t="s">
        <v>3697</v>
      </c>
      <c r="F211" s="83">
        <v>280</v>
      </c>
      <c r="G211" s="83">
        <v>184</v>
      </c>
      <c r="H211" s="83">
        <v>51520</v>
      </c>
      <c r="I211" s="83">
        <v>51520</v>
      </c>
      <c r="J211" s="82" t="s">
        <v>3171</v>
      </c>
      <c r="K211" s="82" t="s">
        <v>3698</v>
      </c>
      <c r="L211" s="82" t="s">
        <v>2869</v>
      </c>
      <c r="M211" s="82" t="s">
        <v>3699</v>
      </c>
    </row>
    <row r="212" ht="242.25" spans="1:13">
      <c r="A212" s="82" t="s">
        <v>3700</v>
      </c>
      <c r="B212" s="82" t="s">
        <v>3701</v>
      </c>
      <c r="C212" s="82" t="s">
        <v>3702</v>
      </c>
      <c r="D212" s="82" t="s">
        <v>3370</v>
      </c>
      <c r="E212" s="82" t="s">
        <v>3703</v>
      </c>
      <c r="F212" s="83">
        <v>452</v>
      </c>
      <c r="G212" s="83">
        <v>4</v>
      </c>
      <c r="H212" s="83">
        <v>1808</v>
      </c>
      <c r="I212" s="83">
        <v>1808</v>
      </c>
      <c r="J212" s="82" t="s">
        <v>3704</v>
      </c>
      <c r="K212" s="82" t="s">
        <v>3705</v>
      </c>
      <c r="L212" s="82" t="s">
        <v>2869</v>
      </c>
      <c r="M212" s="82" t="s">
        <v>3706</v>
      </c>
    </row>
    <row r="213" ht="242.25" spans="1:13">
      <c r="A213" s="82" t="s">
        <v>3707</v>
      </c>
      <c r="B213" s="82" t="s">
        <v>3373</v>
      </c>
      <c r="C213" s="82" t="s">
        <v>3374</v>
      </c>
      <c r="D213" s="82" t="s">
        <v>2970</v>
      </c>
      <c r="E213" s="82" t="s">
        <v>3360</v>
      </c>
      <c r="F213" s="83">
        <v>13.24</v>
      </c>
      <c r="G213" s="83">
        <v>30</v>
      </c>
      <c r="H213" s="83">
        <v>397.2</v>
      </c>
      <c r="I213" s="83">
        <v>3049.5</v>
      </c>
      <c r="J213" s="82" t="s">
        <v>2972</v>
      </c>
      <c r="K213" s="82" t="s">
        <v>3708</v>
      </c>
      <c r="L213" s="82" t="s">
        <v>2869</v>
      </c>
      <c r="M213" s="82" t="s">
        <v>3709</v>
      </c>
    </row>
    <row r="214" ht="242.25" spans="1:13">
      <c r="A214" s="82" t="s">
        <v>3710</v>
      </c>
      <c r="B214" s="82" t="s">
        <v>3711</v>
      </c>
      <c r="C214" s="82" t="s">
        <v>3712</v>
      </c>
      <c r="D214" s="82" t="s">
        <v>3713</v>
      </c>
      <c r="E214" s="82" t="s">
        <v>3712</v>
      </c>
      <c r="F214" s="83">
        <v>9.7</v>
      </c>
      <c r="G214" s="83">
        <v>20</v>
      </c>
      <c r="H214" s="83">
        <v>194</v>
      </c>
      <c r="I214" s="83">
        <v>3577.09</v>
      </c>
      <c r="J214" s="82" t="s">
        <v>2905</v>
      </c>
      <c r="K214" s="82" t="s">
        <v>3708</v>
      </c>
      <c r="L214" s="82" t="s">
        <v>2869</v>
      </c>
      <c r="M214" s="82" t="s">
        <v>3714</v>
      </c>
    </row>
    <row r="215" ht="242.25" spans="1:13">
      <c r="A215" s="82" t="s">
        <v>3710</v>
      </c>
      <c r="B215" s="82" t="s">
        <v>3715</v>
      </c>
      <c r="C215" s="82" t="s">
        <v>3716</v>
      </c>
      <c r="D215" s="82" t="s">
        <v>3713</v>
      </c>
      <c r="E215" s="82" t="s">
        <v>3716</v>
      </c>
      <c r="F215" s="83">
        <v>7.91</v>
      </c>
      <c r="G215" s="83">
        <v>20</v>
      </c>
      <c r="H215" s="83">
        <v>158.2</v>
      </c>
      <c r="I215" s="83">
        <v>3577.09</v>
      </c>
      <c r="J215" s="82" t="s">
        <v>2905</v>
      </c>
      <c r="K215" s="82" t="s">
        <v>3708</v>
      </c>
      <c r="L215" s="82" t="s">
        <v>2869</v>
      </c>
      <c r="M215" s="82" t="s">
        <v>3717</v>
      </c>
    </row>
    <row r="216" ht="242.25" spans="1:13">
      <c r="A216" s="82" t="s">
        <v>3707</v>
      </c>
      <c r="B216" s="82" t="s">
        <v>3501</v>
      </c>
      <c r="C216" s="82" t="s">
        <v>3502</v>
      </c>
      <c r="D216" s="82" t="s">
        <v>3503</v>
      </c>
      <c r="E216" s="82" t="s">
        <v>3504</v>
      </c>
      <c r="F216" s="83">
        <v>6</v>
      </c>
      <c r="G216" s="83">
        <v>300</v>
      </c>
      <c r="H216" s="83">
        <v>1800</v>
      </c>
      <c r="I216" s="83">
        <v>3049.5</v>
      </c>
      <c r="J216" s="82" t="s">
        <v>2972</v>
      </c>
      <c r="K216" s="82" t="s">
        <v>3708</v>
      </c>
      <c r="L216" s="82" t="s">
        <v>2869</v>
      </c>
      <c r="M216" s="82" t="s">
        <v>3718</v>
      </c>
    </row>
    <row r="217" ht="242.25" spans="1:13">
      <c r="A217" s="82" t="s">
        <v>3719</v>
      </c>
      <c r="B217" s="82" t="s">
        <v>3720</v>
      </c>
      <c r="C217" s="82" t="s">
        <v>3721</v>
      </c>
      <c r="D217" s="82" t="s">
        <v>3039</v>
      </c>
      <c r="E217" s="82" t="s">
        <v>3722</v>
      </c>
      <c r="F217" s="83">
        <v>12.3</v>
      </c>
      <c r="G217" s="83">
        <v>9</v>
      </c>
      <c r="H217" s="83">
        <v>110.7</v>
      </c>
      <c r="I217" s="83">
        <v>110.7</v>
      </c>
      <c r="J217" s="82" t="s">
        <v>2923</v>
      </c>
      <c r="K217" s="82" t="s">
        <v>3708</v>
      </c>
      <c r="L217" s="82" t="s">
        <v>2869</v>
      </c>
      <c r="M217" s="82" t="s">
        <v>3723</v>
      </c>
    </row>
    <row r="218" ht="242.25" spans="1:13">
      <c r="A218" s="82" t="s">
        <v>3710</v>
      </c>
      <c r="B218" s="82" t="s">
        <v>3724</v>
      </c>
      <c r="C218" s="82" t="s">
        <v>3725</v>
      </c>
      <c r="D218" s="82" t="s">
        <v>3562</v>
      </c>
      <c r="E218" s="82" t="s">
        <v>3725</v>
      </c>
      <c r="F218" s="83">
        <v>104.4</v>
      </c>
      <c r="G218" s="83">
        <v>1</v>
      </c>
      <c r="H218" s="83">
        <v>104.4</v>
      </c>
      <c r="I218" s="83">
        <v>3577.09</v>
      </c>
      <c r="J218" s="82" t="s">
        <v>2905</v>
      </c>
      <c r="K218" s="82" t="s">
        <v>3708</v>
      </c>
      <c r="L218" s="82" t="s">
        <v>2869</v>
      </c>
      <c r="M218" s="82" t="s">
        <v>3726</v>
      </c>
    </row>
    <row r="219" ht="242.25" spans="1:13">
      <c r="A219" s="82" t="s">
        <v>3710</v>
      </c>
      <c r="B219" s="82" t="s">
        <v>3727</v>
      </c>
      <c r="C219" s="82" t="s">
        <v>3728</v>
      </c>
      <c r="D219" s="82" t="s">
        <v>3729</v>
      </c>
      <c r="E219" s="82" t="s">
        <v>3728</v>
      </c>
      <c r="F219" s="83">
        <v>20.61</v>
      </c>
      <c r="G219" s="83">
        <v>1</v>
      </c>
      <c r="H219" s="83">
        <v>20.61</v>
      </c>
      <c r="I219" s="83">
        <v>3577.09</v>
      </c>
      <c r="J219" s="82" t="s">
        <v>2905</v>
      </c>
      <c r="K219" s="82" t="s">
        <v>3708</v>
      </c>
      <c r="L219" s="82" t="s">
        <v>2869</v>
      </c>
      <c r="M219" s="82" t="s">
        <v>3730</v>
      </c>
    </row>
    <row r="220" ht="242.25" spans="1:13">
      <c r="A220" s="82" t="s">
        <v>3710</v>
      </c>
      <c r="B220" s="82" t="s">
        <v>3240</v>
      </c>
      <c r="C220" s="82" t="s">
        <v>3241</v>
      </c>
      <c r="D220" s="82" t="s">
        <v>2934</v>
      </c>
      <c r="E220" s="82" t="s">
        <v>3241</v>
      </c>
      <c r="F220" s="83">
        <v>10.92</v>
      </c>
      <c r="G220" s="83">
        <v>30</v>
      </c>
      <c r="H220" s="83">
        <v>327.6</v>
      </c>
      <c r="I220" s="83">
        <v>3577.09</v>
      </c>
      <c r="J220" s="82" t="s">
        <v>2905</v>
      </c>
      <c r="K220" s="82" t="s">
        <v>3708</v>
      </c>
      <c r="L220" s="82" t="s">
        <v>2869</v>
      </c>
      <c r="M220" s="82" t="s">
        <v>3731</v>
      </c>
    </row>
    <row r="221" ht="242.25" spans="1:13">
      <c r="A221" s="82" t="s">
        <v>3710</v>
      </c>
      <c r="B221" s="82" t="s">
        <v>3029</v>
      </c>
      <c r="C221" s="82" t="s">
        <v>3030</v>
      </c>
      <c r="D221" s="82" t="s">
        <v>3031</v>
      </c>
      <c r="E221" s="82" t="s">
        <v>3030</v>
      </c>
      <c r="F221" s="83">
        <v>73.95</v>
      </c>
      <c r="G221" s="83">
        <v>5</v>
      </c>
      <c r="H221" s="83">
        <v>369.75</v>
      </c>
      <c r="I221" s="83">
        <v>3577.09</v>
      </c>
      <c r="J221" s="82" t="s">
        <v>2905</v>
      </c>
      <c r="K221" s="82" t="s">
        <v>3708</v>
      </c>
      <c r="L221" s="82" t="s">
        <v>2869</v>
      </c>
      <c r="M221" s="82" t="s">
        <v>3732</v>
      </c>
    </row>
    <row r="222" ht="242.25" spans="1:13">
      <c r="A222" s="82" t="s">
        <v>3707</v>
      </c>
      <c r="B222" s="82" t="s">
        <v>3387</v>
      </c>
      <c r="C222" s="82" t="s">
        <v>3388</v>
      </c>
      <c r="D222" s="82" t="s">
        <v>3389</v>
      </c>
      <c r="E222" s="82" t="s">
        <v>3390</v>
      </c>
      <c r="F222" s="83">
        <v>45</v>
      </c>
      <c r="G222" s="83">
        <v>2</v>
      </c>
      <c r="H222" s="83">
        <v>90</v>
      </c>
      <c r="I222" s="83">
        <v>3049.5</v>
      </c>
      <c r="J222" s="82" t="s">
        <v>2972</v>
      </c>
      <c r="K222" s="82" t="s">
        <v>3708</v>
      </c>
      <c r="L222" s="82" t="s">
        <v>2869</v>
      </c>
      <c r="M222" s="82" t="s">
        <v>3733</v>
      </c>
    </row>
    <row r="223" ht="242.25" spans="1:13">
      <c r="A223" s="82" t="s">
        <v>3710</v>
      </c>
      <c r="B223" s="82" t="s">
        <v>3734</v>
      </c>
      <c r="C223" s="82" t="s">
        <v>3735</v>
      </c>
      <c r="D223" s="82" t="s">
        <v>2979</v>
      </c>
      <c r="E223" s="82" t="s">
        <v>3735</v>
      </c>
      <c r="F223" s="83">
        <v>145.34</v>
      </c>
      <c r="G223" s="83">
        <v>3</v>
      </c>
      <c r="H223" s="83">
        <v>436.02</v>
      </c>
      <c r="I223" s="83">
        <v>3577.09</v>
      </c>
      <c r="J223" s="82" t="s">
        <v>2905</v>
      </c>
      <c r="K223" s="82" t="s">
        <v>3708</v>
      </c>
      <c r="L223" s="82" t="s">
        <v>2869</v>
      </c>
      <c r="M223" s="82" t="s">
        <v>3736</v>
      </c>
    </row>
    <row r="224" ht="242.25" spans="1:13">
      <c r="A224" s="82" t="s">
        <v>3710</v>
      </c>
      <c r="B224" s="82" t="s">
        <v>3737</v>
      </c>
      <c r="C224" s="82" t="s">
        <v>3738</v>
      </c>
      <c r="D224" s="82" t="s">
        <v>3245</v>
      </c>
      <c r="E224" s="82" t="s">
        <v>3738</v>
      </c>
      <c r="F224" s="83">
        <v>63.71</v>
      </c>
      <c r="G224" s="83">
        <v>1</v>
      </c>
      <c r="H224" s="83">
        <v>63.71</v>
      </c>
      <c r="I224" s="83">
        <v>3577.09</v>
      </c>
      <c r="J224" s="82" t="s">
        <v>2905</v>
      </c>
      <c r="K224" s="82" t="s">
        <v>3708</v>
      </c>
      <c r="L224" s="82" t="s">
        <v>2869</v>
      </c>
      <c r="M224" s="82" t="s">
        <v>3739</v>
      </c>
    </row>
    <row r="225" ht="242.25" spans="1:13">
      <c r="A225" s="82" t="s">
        <v>3707</v>
      </c>
      <c r="B225" s="82" t="s">
        <v>3397</v>
      </c>
      <c r="C225" s="82" t="s">
        <v>3398</v>
      </c>
      <c r="D225" s="82" t="s">
        <v>2970</v>
      </c>
      <c r="E225" s="82" t="s">
        <v>3360</v>
      </c>
      <c r="F225" s="83">
        <v>25.41</v>
      </c>
      <c r="G225" s="83">
        <v>30</v>
      </c>
      <c r="H225" s="83">
        <v>762.3</v>
      </c>
      <c r="I225" s="83">
        <v>3049.5</v>
      </c>
      <c r="J225" s="82" t="s">
        <v>2972</v>
      </c>
      <c r="K225" s="82" t="s">
        <v>3708</v>
      </c>
      <c r="L225" s="82" t="s">
        <v>2869</v>
      </c>
      <c r="M225" s="82" t="s">
        <v>3740</v>
      </c>
    </row>
    <row r="226" ht="242.25" spans="1:13">
      <c r="A226" s="82" t="s">
        <v>3710</v>
      </c>
      <c r="B226" s="82" t="s">
        <v>3348</v>
      </c>
      <c r="C226" s="82" t="s">
        <v>3349</v>
      </c>
      <c r="D226" s="82" t="s">
        <v>3342</v>
      </c>
      <c r="E226" s="82" t="s">
        <v>3349</v>
      </c>
      <c r="F226" s="83">
        <v>41.31</v>
      </c>
      <c r="G226" s="83">
        <v>10</v>
      </c>
      <c r="H226" s="83">
        <v>413.1</v>
      </c>
      <c r="I226" s="83">
        <v>3577.09</v>
      </c>
      <c r="J226" s="82" t="s">
        <v>2905</v>
      </c>
      <c r="K226" s="82" t="s">
        <v>3708</v>
      </c>
      <c r="L226" s="82" t="s">
        <v>2869</v>
      </c>
      <c r="M226" s="82" t="s">
        <v>3741</v>
      </c>
    </row>
    <row r="227" ht="242.25" spans="1:13">
      <c r="A227" s="82" t="s">
        <v>3710</v>
      </c>
      <c r="B227" s="82" t="s">
        <v>3742</v>
      </c>
      <c r="C227" s="82" t="s">
        <v>3743</v>
      </c>
      <c r="D227" s="82" t="s">
        <v>2934</v>
      </c>
      <c r="E227" s="82" t="s">
        <v>3743</v>
      </c>
      <c r="F227" s="83">
        <v>20.5</v>
      </c>
      <c r="G227" s="83">
        <v>20</v>
      </c>
      <c r="H227" s="83">
        <v>410</v>
      </c>
      <c r="I227" s="83">
        <v>3577.09</v>
      </c>
      <c r="J227" s="82" t="s">
        <v>2905</v>
      </c>
      <c r="K227" s="82" t="s">
        <v>3708</v>
      </c>
      <c r="L227" s="82" t="s">
        <v>2869</v>
      </c>
      <c r="M227" s="82" t="s">
        <v>3744</v>
      </c>
    </row>
    <row r="228" ht="242.25" spans="1:13">
      <c r="A228" s="82" t="s">
        <v>3710</v>
      </c>
      <c r="B228" s="82" t="s">
        <v>3745</v>
      </c>
      <c r="C228" s="82" t="s">
        <v>3746</v>
      </c>
      <c r="D228" s="82" t="s">
        <v>3747</v>
      </c>
      <c r="E228" s="82" t="s">
        <v>3746</v>
      </c>
      <c r="F228" s="83">
        <v>31.5</v>
      </c>
      <c r="G228" s="83">
        <v>24</v>
      </c>
      <c r="H228" s="83">
        <v>756</v>
      </c>
      <c r="I228" s="83">
        <v>3577.09</v>
      </c>
      <c r="J228" s="82" t="s">
        <v>2905</v>
      </c>
      <c r="K228" s="82" t="s">
        <v>3708</v>
      </c>
      <c r="L228" s="82" t="s">
        <v>2869</v>
      </c>
      <c r="M228" s="82" t="s">
        <v>3748</v>
      </c>
    </row>
    <row r="229" ht="242.25" spans="1:13">
      <c r="A229" s="82" t="s">
        <v>3710</v>
      </c>
      <c r="B229" s="82" t="s">
        <v>3749</v>
      </c>
      <c r="C229" s="82" t="s">
        <v>3750</v>
      </c>
      <c r="D229" s="82" t="s">
        <v>2934</v>
      </c>
      <c r="E229" s="82" t="s">
        <v>3750</v>
      </c>
      <c r="F229" s="83">
        <v>10.79</v>
      </c>
      <c r="G229" s="83">
        <v>30</v>
      </c>
      <c r="H229" s="83">
        <v>323.7</v>
      </c>
      <c r="I229" s="83">
        <v>3577.09</v>
      </c>
      <c r="J229" s="82" t="s">
        <v>2905</v>
      </c>
      <c r="K229" s="82" t="s">
        <v>3708</v>
      </c>
      <c r="L229" s="82" t="s">
        <v>2869</v>
      </c>
      <c r="M229" s="82" t="s">
        <v>3751</v>
      </c>
    </row>
    <row r="230" ht="242.25" spans="1:13">
      <c r="A230" s="82" t="s">
        <v>3752</v>
      </c>
      <c r="B230" s="82" t="s">
        <v>3753</v>
      </c>
      <c r="C230" s="82" t="s">
        <v>3754</v>
      </c>
      <c r="D230" s="82" t="s">
        <v>3755</v>
      </c>
      <c r="E230" s="82" t="s">
        <v>1712</v>
      </c>
      <c r="F230" s="83">
        <v>245.29</v>
      </c>
      <c r="G230" s="83">
        <v>1</v>
      </c>
      <c r="H230" s="83">
        <v>245.29</v>
      </c>
      <c r="I230" s="83">
        <v>19919</v>
      </c>
      <c r="J230" s="82" t="s">
        <v>2892</v>
      </c>
      <c r="K230" s="82" t="s">
        <v>3756</v>
      </c>
      <c r="L230" s="82" t="s">
        <v>2869</v>
      </c>
      <c r="M230" s="82" t="s">
        <v>3757</v>
      </c>
    </row>
    <row r="231" ht="242.25" spans="1:13">
      <c r="A231" s="82" t="s">
        <v>3752</v>
      </c>
      <c r="B231" s="82" t="s">
        <v>3753</v>
      </c>
      <c r="C231" s="82" t="s">
        <v>3754</v>
      </c>
      <c r="D231" s="82" t="s">
        <v>3755</v>
      </c>
      <c r="E231" s="82" t="s">
        <v>1712</v>
      </c>
      <c r="F231" s="83">
        <v>19673.71</v>
      </c>
      <c r="G231" s="83">
        <v>1</v>
      </c>
      <c r="H231" s="83">
        <v>19673.71</v>
      </c>
      <c r="I231" s="83">
        <v>19919</v>
      </c>
      <c r="J231" s="82" t="s">
        <v>2892</v>
      </c>
      <c r="K231" s="82" t="s">
        <v>3756</v>
      </c>
      <c r="L231" s="82" t="s">
        <v>2869</v>
      </c>
      <c r="M231" s="82" t="s">
        <v>3758</v>
      </c>
    </row>
    <row r="232" ht="242.25" spans="1:13">
      <c r="A232" s="82" t="s">
        <v>3759</v>
      </c>
      <c r="B232" s="82" t="s">
        <v>3760</v>
      </c>
      <c r="C232" s="82" t="s">
        <v>3761</v>
      </c>
      <c r="D232" s="82" t="s">
        <v>3762</v>
      </c>
      <c r="E232" s="82" t="s">
        <v>3761</v>
      </c>
      <c r="F232" s="83">
        <v>6.3</v>
      </c>
      <c r="G232" s="83">
        <v>40</v>
      </c>
      <c r="H232" s="83">
        <v>252</v>
      </c>
      <c r="I232" s="83">
        <v>5646.6</v>
      </c>
      <c r="J232" s="82" t="s">
        <v>2905</v>
      </c>
      <c r="K232" s="82" t="s">
        <v>3763</v>
      </c>
      <c r="L232" s="82" t="s">
        <v>2869</v>
      </c>
      <c r="M232" s="82" t="s">
        <v>3764</v>
      </c>
    </row>
    <row r="233" ht="242.25" spans="1:13">
      <c r="A233" s="82" t="s">
        <v>3759</v>
      </c>
      <c r="B233" s="82" t="s">
        <v>3765</v>
      </c>
      <c r="C233" s="82" t="s">
        <v>3766</v>
      </c>
      <c r="D233" s="82" t="s">
        <v>3767</v>
      </c>
      <c r="E233" s="82" t="s">
        <v>3766</v>
      </c>
      <c r="F233" s="83">
        <v>539.1</v>
      </c>
      <c r="G233" s="83">
        <v>6</v>
      </c>
      <c r="H233" s="83">
        <v>3234.6</v>
      </c>
      <c r="I233" s="83">
        <v>5646.6</v>
      </c>
      <c r="J233" s="82" t="s">
        <v>2905</v>
      </c>
      <c r="K233" s="82" t="s">
        <v>3763</v>
      </c>
      <c r="L233" s="82" t="s">
        <v>2869</v>
      </c>
      <c r="M233" s="82" t="s">
        <v>3768</v>
      </c>
    </row>
    <row r="234" ht="409.5" spans="1:13">
      <c r="A234" s="82" t="s">
        <v>3769</v>
      </c>
      <c r="B234" s="82" t="s">
        <v>3770</v>
      </c>
      <c r="C234" s="82" t="s">
        <v>3771</v>
      </c>
      <c r="D234" s="82" t="s">
        <v>3772</v>
      </c>
      <c r="E234" s="82" t="s">
        <v>1966</v>
      </c>
      <c r="F234" s="83">
        <v>3650</v>
      </c>
      <c r="G234" s="83">
        <v>2</v>
      </c>
      <c r="H234" s="83">
        <v>7300</v>
      </c>
      <c r="I234" s="83">
        <v>7300</v>
      </c>
      <c r="J234" s="82" t="s">
        <v>3773</v>
      </c>
      <c r="K234" s="82" t="s">
        <v>3763</v>
      </c>
      <c r="L234" s="82" t="s">
        <v>2869</v>
      </c>
      <c r="M234" s="82" t="s">
        <v>3774</v>
      </c>
    </row>
    <row r="235" ht="242.25" spans="1:13">
      <c r="A235" s="82" t="s">
        <v>3759</v>
      </c>
      <c r="B235" s="82" t="s">
        <v>3775</v>
      </c>
      <c r="C235" s="82" t="s">
        <v>3776</v>
      </c>
      <c r="D235" s="82" t="s">
        <v>3777</v>
      </c>
      <c r="E235" s="82" t="s">
        <v>3776</v>
      </c>
      <c r="F235" s="83">
        <v>108</v>
      </c>
      <c r="G235" s="83">
        <v>20</v>
      </c>
      <c r="H235" s="83">
        <v>2160</v>
      </c>
      <c r="I235" s="83">
        <v>5646.6</v>
      </c>
      <c r="J235" s="82" t="s">
        <v>2905</v>
      </c>
      <c r="K235" s="82" t="s">
        <v>3763</v>
      </c>
      <c r="L235" s="82" t="s">
        <v>2869</v>
      </c>
      <c r="M235" s="82" t="s">
        <v>3778</v>
      </c>
    </row>
    <row r="236" ht="242.25" spans="1:13">
      <c r="A236" s="82" t="s">
        <v>3779</v>
      </c>
      <c r="B236" s="82" t="s">
        <v>3780</v>
      </c>
      <c r="C236" s="82" t="s">
        <v>3781</v>
      </c>
      <c r="D236" s="82" t="s">
        <v>2916</v>
      </c>
      <c r="E236" s="82" t="s">
        <v>3781</v>
      </c>
      <c r="F236" s="83">
        <v>17.91</v>
      </c>
      <c r="G236" s="83">
        <v>10</v>
      </c>
      <c r="H236" s="83">
        <v>179.1</v>
      </c>
      <c r="I236" s="83">
        <v>9880.48</v>
      </c>
      <c r="J236" s="82" t="s">
        <v>2905</v>
      </c>
      <c r="K236" s="82" t="s">
        <v>3782</v>
      </c>
      <c r="L236" s="82" t="s">
        <v>2869</v>
      </c>
      <c r="M236" s="82" t="s">
        <v>3783</v>
      </c>
    </row>
    <row r="237" ht="242.25" spans="1:13">
      <c r="A237" s="82" t="s">
        <v>3779</v>
      </c>
      <c r="B237" s="82" t="s">
        <v>3784</v>
      </c>
      <c r="C237" s="82" t="s">
        <v>3785</v>
      </c>
      <c r="D237" s="82" t="s">
        <v>2942</v>
      </c>
      <c r="E237" s="82" t="s">
        <v>3785</v>
      </c>
      <c r="F237" s="83">
        <v>6.96</v>
      </c>
      <c r="G237" s="83">
        <v>5</v>
      </c>
      <c r="H237" s="83">
        <v>34.8</v>
      </c>
      <c r="I237" s="83">
        <v>9880.48</v>
      </c>
      <c r="J237" s="82" t="s">
        <v>2905</v>
      </c>
      <c r="K237" s="82" t="s">
        <v>3782</v>
      </c>
      <c r="L237" s="82" t="s">
        <v>2869</v>
      </c>
      <c r="M237" s="82" t="s">
        <v>3786</v>
      </c>
    </row>
    <row r="238" ht="242.25" spans="1:13">
      <c r="A238" s="82" t="s">
        <v>3779</v>
      </c>
      <c r="B238" s="82" t="s">
        <v>3787</v>
      </c>
      <c r="C238" s="82" t="s">
        <v>3788</v>
      </c>
      <c r="D238" s="82" t="s">
        <v>3789</v>
      </c>
      <c r="E238" s="82" t="s">
        <v>3788</v>
      </c>
      <c r="F238" s="83">
        <v>1142.1</v>
      </c>
      <c r="G238" s="83">
        <v>4</v>
      </c>
      <c r="H238" s="83">
        <v>4568.4</v>
      </c>
      <c r="I238" s="83">
        <v>9880.48</v>
      </c>
      <c r="J238" s="82" t="s">
        <v>2905</v>
      </c>
      <c r="K238" s="82" t="s">
        <v>3782</v>
      </c>
      <c r="L238" s="82" t="s">
        <v>2869</v>
      </c>
      <c r="M238" s="82" t="s">
        <v>3790</v>
      </c>
    </row>
    <row r="239" ht="242.25" spans="1:13">
      <c r="A239" s="82" t="s">
        <v>3779</v>
      </c>
      <c r="B239" s="82" t="s">
        <v>3791</v>
      </c>
      <c r="C239" s="82" t="s">
        <v>3792</v>
      </c>
      <c r="D239" s="82" t="s">
        <v>3557</v>
      </c>
      <c r="E239" s="82" t="s">
        <v>3792</v>
      </c>
      <c r="F239" s="83">
        <v>17.55</v>
      </c>
      <c r="G239" s="83">
        <v>10</v>
      </c>
      <c r="H239" s="83">
        <v>175.5</v>
      </c>
      <c r="I239" s="83">
        <v>9880.48</v>
      </c>
      <c r="J239" s="82" t="s">
        <v>2905</v>
      </c>
      <c r="K239" s="82" t="s">
        <v>3782</v>
      </c>
      <c r="L239" s="82" t="s">
        <v>2869</v>
      </c>
      <c r="M239" s="82" t="s">
        <v>3793</v>
      </c>
    </row>
    <row r="240" ht="242.25" spans="1:13">
      <c r="A240" s="82" t="s">
        <v>3779</v>
      </c>
      <c r="B240" s="82" t="s">
        <v>3794</v>
      </c>
      <c r="C240" s="82" t="s">
        <v>3795</v>
      </c>
      <c r="D240" s="82" t="s">
        <v>3789</v>
      </c>
      <c r="E240" s="82" t="s">
        <v>3795</v>
      </c>
      <c r="F240" s="83">
        <v>165.51</v>
      </c>
      <c r="G240" s="83">
        <v>13</v>
      </c>
      <c r="H240" s="83">
        <v>2151.63</v>
      </c>
      <c r="I240" s="83">
        <v>9880.48</v>
      </c>
      <c r="J240" s="82" t="s">
        <v>2905</v>
      </c>
      <c r="K240" s="82" t="s">
        <v>3782</v>
      </c>
      <c r="L240" s="82" t="s">
        <v>2869</v>
      </c>
      <c r="M240" s="82" t="s">
        <v>3796</v>
      </c>
    </row>
    <row r="241" ht="242.25" spans="1:13">
      <c r="A241" s="82" t="s">
        <v>3779</v>
      </c>
      <c r="B241" s="82" t="s">
        <v>3797</v>
      </c>
      <c r="C241" s="82" t="s">
        <v>3798</v>
      </c>
      <c r="D241" s="82" t="s">
        <v>2916</v>
      </c>
      <c r="E241" s="82" t="s">
        <v>3798</v>
      </c>
      <c r="F241" s="83">
        <v>8.5</v>
      </c>
      <c r="G241" s="83">
        <v>5</v>
      </c>
      <c r="H241" s="83">
        <v>42.5</v>
      </c>
      <c r="I241" s="83">
        <v>9880.48</v>
      </c>
      <c r="J241" s="82" t="s">
        <v>2905</v>
      </c>
      <c r="K241" s="82" t="s">
        <v>3782</v>
      </c>
      <c r="L241" s="82" t="s">
        <v>2869</v>
      </c>
      <c r="M241" s="82" t="s">
        <v>3799</v>
      </c>
    </row>
    <row r="242" ht="242.25" spans="1:13">
      <c r="A242" s="82" t="s">
        <v>3779</v>
      </c>
      <c r="B242" s="82" t="s">
        <v>3800</v>
      </c>
      <c r="C242" s="82" t="s">
        <v>3801</v>
      </c>
      <c r="D242" s="82" t="s">
        <v>2983</v>
      </c>
      <c r="E242" s="82" t="s">
        <v>3801</v>
      </c>
      <c r="F242" s="83">
        <v>47</v>
      </c>
      <c r="G242" s="83">
        <v>2</v>
      </c>
      <c r="H242" s="83">
        <v>94</v>
      </c>
      <c r="I242" s="83">
        <v>9880.48</v>
      </c>
      <c r="J242" s="82" t="s">
        <v>2905</v>
      </c>
      <c r="K242" s="82" t="s">
        <v>3782</v>
      </c>
      <c r="L242" s="82" t="s">
        <v>2869</v>
      </c>
      <c r="M242" s="82" t="s">
        <v>3802</v>
      </c>
    </row>
    <row r="243" ht="242.25" spans="1:13">
      <c r="A243" s="82" t="s">
        <v>3779</v>
      </c>
      <c r="B243" s="82" t="s">
        <v>3803</v>
      </c>
      <c r="C243" s="82" t="s">
        <v>3804</v>
      </c>
      <c r="D243" s="82" t="s">
        <v>2916</v>
      </c>
      <c r="E243" s="82" t="s">
        <v>3804</v>
      </c>
      <c r="F243" s="83">
        <v>18</v>
      </c>
      <c r="G243" s="83">
        <v>10</v>
      </c>
      <c r="H243" s="83">
        <v>180</v>
      </c>
      <c r="I243" s="83">
        <v>9880.48</v>
      </c>
      <c r="J243" s="82" t="s">
        <v>2905</v>
      </c>
      <c r="K243" s="82" t="s">
        <v>3782</v>
      </c>
      <c r="L243" s="82" t="s">
        <v>2869</v>
      </c>
      <c r="M243" s="82" t="s">
        <v>3805</v>
      </c>
    </row>
    <row r="244" ht="242.25" spans="1:13">
      <c r="A244" s="82" t="s">
        <v>3779</v>
      </c>
      <c r="B244" s="82" t="s">
        <v>3806</v>
      </c>
      <c r="C244" s="82" t="s">
        <v>3807</v>
      </c>
      <c r="D244" s="82" t="s">
        <v>3557</v>
      </c>
      <c r="E244" s="82" t="s">
        <v>3807</v>
      </c>
      <c r="F244" s="83">
        <v>41.76</v>
      </c>
      <c r="G244" s="83">
        <v>10</v>
      </c>
      <c r="H244" s="83">
        <v>417.6</v>
      </c>
      <c r="I244" s="83">
        <v>9880.48</v>
      </c>
      <c r="J244" s="82" t="s">
        <v>2905</v>
      </c>
      <c r="K244" s="82" t="s">
        <v>3782</v>
      </c>
      <c r="L244" s="82" t="s">
        <v>2869</v>
      </c>
      <c r="M244" s="82" t="s">
        <v>3808</v>
      </c>
    </row>
    <row r="245" ht="242.25" spans="1:13">
      <c r="A245" s="82" t="s">
        <v>3779</v>
      </c>
      <c r="B245" s="82" t="s">
        <v>3809</v>
      </c>
      <c r="C245" s="82" t="s">
        <v>3810</v>
      </c>
      <c r="D245" s="82" t="s">
        <v>3557</v>
      </c>
      <c r="E245" s="82" t="s">
        <v>3810</v>
      </c>
      <c r="F245" s="83">
        <v>108</v>
      </c>
      <c r="G245" s="83">
        <v>2</v>
      </c>
      <c r="H245" s="83">
        <v>216</v>
      </c>
      <c r="I245" s="83">
        <v>9880.48</v>
      </c>
      <c r="J245" s="82" t="s">
        <v>2905</v>
      </c>
      <c r="K245" s="82" t="s">
        <v>3782</v>
      </c>
      <c r="L245" s="82" t="s">
        <v>2869</v>
      </c>
      <c r="M245" s="82" t="s">
        <v>3811</v>
      </c>
    </row>
    <row r="246" ht="242.25" spans="1:13">
      <c r="A246" s="82" t="s">
        <v>3779</v>
      </c>
      <c r="B246" s="82" t="s">
        <v>3812</v>
      </c>
      <c r="C246" s="82" t="s">
        <v>3813</v>
      </c>
      <c r="D246" s="82" t="s">
        <v>3008</v>
      </c>
      <c r="E246" s="82" t="s">
        <v>3813</v>
      </c>
      <c r="F246" s="83">
        <v>86.4</v>
      </c>
      <c r="G246" s="83">
        <v>15</v>
      </c>
      <c r="H246" s="83">
        <v>1296</v>
      </c>
      <c r="I246" s="83">
        <v>9880.48</v>
      </c>
      <c r="J246" s="82" t="s">
        <v>2905</v>
      </c>
      <c r="K246" s="82" t="s">
        <v>3782</v>
      </c>
      <c r="L246" s="82" t="s">
        <v>2869</v>
      </c>
      <c r="M246" s="82" t="s">
        <v>3814</v>
      </c>
    </row>
    <row r="247" ht="242.25" spans="1:13">
      <c r="A247" s="82" t="s">
        <v>3779</v>
      </c>
      <c r="B247" s="82" t="s">
        <v>3815</v>
      </c>
      <c r="C247" s="82" t="s">
        <v>3816</v>
      </c>
      <c r="D247" s="82" t="s">
        <v>2983</v>
      </c>
      <c r="E247" s="82" t="s">
        <v>3816</v>
      </c>
      <c r="F247" s="83">
        <v>3.77</v>
      </c>
      <c r="G247" s="83">
        <v>5</v>
      </c>
      <c r="H247" s="83">
        <v>18.85</v>
      </c>
      <c r="I247" s="83">
        <v>9880.48</v>
      </c>
      <c r="J247" s="82" t="s">
        <v>2905</v>
      </c>
      <c r="K247" s="82" t="s">
        <v>3782</v>
      </c>
      <c r="L247" s="82" t="s">
        <v>2869</v>
      </c>
      <c r="M247" s="82" t="s">
        <v>3817</v>
      </c>
    </row>
    <row r="248" ht="242.25" spans="1:13">
      <c r="A248" s="82" t="s">
        <v>3779</v>
      </c>
      <c r="B248" s="82" t="s">
        <v>3818</v>
      </c>
      <c r="C248" s="82" t="s">
        <v>3819</v>
      </c>
      <c r="D248" s="82" t="s">
        <v>3557</v>
      </c>
      <c r="E248" s="82" t="s">
        <v>3819</v>
      </c>
      <c r="F248" s="83">
        <v>6.3</v>
      </c>
      <c r="G248" s="83">
        <v>7</v>
      </c>
      <c r="H248" s="83">
        <v>44.1</v>
      </c>
      <c r="I248" s="83">
        <v>9880.48</v>
      </c>
      <c r="J248" s="82" t="s">
        <v>2905</v>
      </c>
      <c r="K248" s="82" t="s">
        <v>3782</v>
      </c>
      <c r="L248" s="82" t="s">
        <v>2869</v>
      </c>
      <c r="M248" s="82" t="s">
        <v>3820</v>
      </c>
    </row>
    <row r="249" ht="242.25" spans="1:13">
      <c r="A249" s="82" t="s">
        <v>3779</v>
      </c>
      <c r="B249" s="82" t="s">
        <v>3821</v>
      </c>
      <c r="C249" s="82" t="s">
        <v>3822</v>
      </c>
      <c r="D249" s="82" t="s">
        <v>3557</v>
      </c>
      <c r="E249" s="82" t="s">
        <v>3822</v>
      </c>
      <c r="F249" s="83">
        <v>462</v>
      </c>
      <c r="G249" s="83">
        <v>1</v>
      </c>
      <c r="H249" s="83">
        <v>462</v>
      </c>
      <c r="I249" s="83">
        <v>9880.48</v>
      </c>
      <c r="J249" s="82" t="s">
        <v>2905</v>
      </c>
      <c r="K249" s="82" t="s">
        <v>3782</v>
      </c>
      <c r="L249" s="82" t="s">
        <v>2869</v>
      </c>
      <c r="M249" s="82" t="s">
        <v>3823</v>
      </c>
    </row>
    <row r="250" ht="242.25" spans="1:13">
      <c r="A250" s="82" t="s">
        <v>3824</v>
      </c>
      <c r="B250" s="82" t="s">
        <v>3300</v>
      </c>
      <c r="C250" s="82" t="s">
        <v>3301</v>
      </c>
      <c r="D250" s="82" t="s">
        <v>3302</v>
      </c>
      <c r="E250" s="82" t="s">
        <v>3301</v>
      </c>
      <c r="F250" s="83">
        <v>688550</v>
      </c>
      <c r="G250" s="83">
        <v>1</v>
      </c>
      <c r="H250" s="83">
        <v>688550</v>
      </c>
      <c r="I250" s="83">
        <v>688550</v>
      </c>
      <c r="J250" s="82" t="s">
        <v>3825</v>
      </c>
      <c r="K250" s="82" t="s">
        <v>3826</v>
      </c>
      <c r="L250" s="82" t="s">
        <v>2869</v>
      </c>
      <c r="M250" s="82" t="s">
        <v>3827</v>
      </c>
    </row>
    <row r="251" ht="242.25" spans="1:13">
      <c r="A251" s="82" t="s">
        <v>3828</v>
      </c>
      <c r="B251" s="82" t="s">
        <v>3501</v>
      </c>
      <c r="C251" s="82" t="s">
        <v>3502</v>
      </c>
      <c r="D251" s="82" t="s">
        <v>3503</v>
      </c>
      <c r="E251" s="82" t="s">
        <v>3504</v>
      </c>
      <c r="F251" s="83">
        <v>6</v>
      </c>
      <c r="G251" s="83">
        <v>200</v>
      </c>
      <c r="H251" s="83">
        <v>1200</v>
      </c>
      <c r="I251" s="83">
        <v>2245</v>
      </c>
      <c r="J251" s="82" t="s">
        <v>2972</v>
      </c>
      <c r="K251" s="82" t="s">
        <v>3829</v>
      </c>
      <c r="L251" s="82" t="s">
        <v>2869</v>
      </c>
      <c r="M251" s="82" t="s">
        <v>3830</v>
      </c>
    </row>
    <row r="252" ht="242.25" spans="1:13">
      <c r="A252" s="82" t="s">
        <v>3828</v>
      </c>
      <c r="B252" s="82" t="s">
        <v>3831</v>
      </c>
      <c r="C252" s="82" t="s">
        <v>3832</v>
      </c>
      <c r="D252" s="82" t="s">
        <v>3394</v>
      </c>
      <c r="E252" s="82" t="s">
        <v>3395</v>
      </c>
      <c r="F252" s="83">
        <v>10</v>
      </c>
      <c r="G252" s="83">
        <v>30</v>
      </c>
      <c r="H252" s="83">
        <v>300</v>
      </c>
      <c r="I252" s="83">
        <v>2245</v>
      </c>
      <c r="J252" s="82" t="s">
        <v>2972</v>
      </c>
      <c r="K252" s="82" t="s">
        <v>3829</v>
      </c>
      <c r="L252" s="82" t="s">
        <v>2869</v>
      </c>
      <c r="M252" s="82" t="s">
        <v>3833</v>
      </c>
    </row>
    <row r="253" ht="242.25" spans="1:13">
      <c r="A253" s="82" t="s">
        <v>3828</v>
      </c>
      <c r="B253" s="82" t="s">
        <v>3834</v>
      </c>
      <c r="C253" s="82" t="s">
        <v>3835</v>
      </c>
      <c r="D253" s="82" t="s">
        <v>3836</v>
      </c>
      <c r="E253" s="82" t="s">
        <v>3837</v>
      </c>
      <c r="F253" s="83">
        <v>80</v>
      </c>
      <c r="G253" s="83">
        <v>4</v>
      </c>
      <c r="H253" s="83">
        <v>320</v>
      </c>
      <c r="I253" s="83">
        <v>2245</v>
      </c>
      <c r="J253" s="82" t="s">
        <v>2972</v>
      </c>
      <c r="K253" s="82" t="s">
        <v>3829</v>
      </c>
      <c r="L253" s="82" t="s">
        <v>2869</v>
      </c>
      <c r="M253" s="82" t="s">
        <v>3838</v>
      </c>
    </row>
    <row r="254" ht="242.25" spans="1:13">
      <c r="A254" s="82" t="s">
        <v>3828</v>
      </c>
      <c r="B254" s="82" t="s">
        <v>3839</v>
      </c>
      <c r="C254" s="82" t="s">
        <v>3840</v>
      </c>
      <c r="D254" s="82" t="s">
        <v>3841</v>
      </c>
      <c r="E254" s="82" t="s">
        <v>3842</v>
      </c>
      <c r="F254" s="83">
        <v>8</v>
      </c>
      <c r="G254" s="83">
        <v>25</v>
      </c>
      <c r="H254" s="83">
        <v>200</v>
      </c>
      <c r="I254" s="83">
        <v>2245</v>
      </c>
      <c r="J254" s="82" t="s">
        <v>2972</v>
      </c>
      <c r="K254" s="82" t="s">
        <v>3829</v>
      </c>
      <c r="L254" s="82" t="s">
        <v>2869</v>
      </c>
      <c r="M254" s="82" t="s">
        <v>3843</v>
      </c>
    </row>
    <row r="255" ht="242.25" spans="1:13">
      <c r="A255" s="82" t="s">
        <v>3844</v>
      </c>
      <c r="B255" s="82" t="s">
        <v>3845</v>
      </c>
      <c r="C255" s="82" t="s">
        <v>3846</v>
      </c>
      <c r="D255" s="82" t="s">
        <v>3847</v>
      </c>
      <c r="E255" s="82" t="s">
        <v>3846</v>
      </c>
      <c r="F255" s="83">
        <v>21.93</v>
      </c>
      <c r="G255" s="83">
        <v>4</v>
      </c>
      <c r="H255" s="83">
        <v>87.72</v>
      </c>
      <c r="I255" s="83">
        <v>1506.32</v>
      </c>
      <c r="J255" s="82" t="s">
        <v>2905</v>
      </c>
      <c r="K255" s="82" t="s">
        <v>3829</v>
      </c>
      <c r="L255" s="82" t="s">
        <v>2869</v>
      </c>
      <c r="M255" s="82" t="s">
        <v>3848</v>
      </c>
    </row>
    <row r="256" ht="242.25" spans="1:13">
      <c r="A256" s="82" t="s">
        <v>3844</v>
      </c>
      <c r="B256" s="82" t="s">
        <v>3849</v>
      </c>
      <c r="C256" s="82" t="s">
        <v>3850</v>
      </c>
      <c r="D256" s="82" t="s">
        <v>3713</v>
      </c>
      <c r="E256" s="82" t="s">
        <v>3850</v>
      </c>
      <c r="F256" s="83">
        <v>11.35</v>
      </c>
      <c r="G256" s="83">
        <v>20</v>
      </c>
      <c r="H256" s="83">
        <v>227</v>
      </c>
      <c r="I256" s="83">
        <v>1506.32</v>
      </c>
      <c r="J256" s="82" t="s">
        <v>2905</v>
      </c>
      <c r="K256" s="82" t="s">
        <v>3829</v>
      </c>
      <c r="L256" s="82" t="s">
        <v>2869</v>
      </c>
      <c r="M256" s="82" t="s">
        <v>3851</v>
      </c>
    </row>
    <row r="257" ht="242.25" spans="1:13">
      <c r="A257" s="82" t="s">
        <v>3828</v>
      </c>
      <c r="B257" s="82" t="s">
        <v>3387</v>
      </c>
      <c r="C257" s="82" t="s">
        <v>3388</v>
      </c>
      <c r="D257" s="82" t="s">
        <v>3389</v>
      </c>
      <c r="E257" s="82" t="s">
        <v>3390</v>
      </c>
      <c r="F257" s="83">
        <v>45</v>
      </c>
      <c r="G257" s="83">
        <v>5</v>
      </c>
      <c r="H257" s="83">
        <v>225</v>
      </c>
      <c r="I257" s="83">
        <v>2245</v>
      </c>
      <c r="J257" s="82" t="s">
        <v>2972</v>
      </c>
      <c r="K257" s="82" t="s">
        <v>3829</v>
      </c>
      <c r="L257" s="82" t="s">
        <v>2869</v>
      </c>
      <c r="M257" s="82" t="s">
        <v>3852</v>
      </c>
    </row>
    <row r="258" ht="242.25" spans="1:13">
      <c r="A258" s="82" t="s">
        <v>3844</v>
      </c>
      <c r="B258" s="82" t="s">
        <v>3853</v>
      </c>
      <c r="C258" s="82" t="s">
        <v>3854</v>
      </c>
      <c r="D258" s="82" t="s">
        <v>3318</v>
      </c>
      <c r="E258" s="82" t="s">
        <v>3854</v>
      </c>
      <c r="F258" s="83">
        <v>1191.6</v>
      </c>
      <c r="G258" s="83">
        <v>1</v>
      </c>
      <c r="H258" s="83">
        <v>1191.6</v>
      </c>
      <c r="I258" s="83">
        <v>1506.32</v>
      </c>
      <c r="J258" s="82" t="s">
        <v>2905</v>
      </c>
      <c r="K258" s="82" t="s">
        <v>3829</v>
      </c>
      <c r="L258" s="82" t="s">
        <v>2869</v>
      </c>
      <c r="M258" s="82" t="s">
        <v>3855</v>
      </c>
    </row>
    <row r="259" ht="242.25" spans="1:13">
      <c r="A259" s="82" t="s">
        <v>3856</v>
      </c>
      <c r="B259" s="82" t="s">
        <v>3300</v>
      </c>
      <c r="C259" s="82" t="s">
        <v>3301</v>
      </c>
      <c r="D259" s="82" t="s">
        <v>3302</v>
      </c>
      <c r="E259" s="82" t="s">
        <v>3301</v>
      </c>
      <c r="F259" s="83">
        <v>1200</v>
      </c>
      <c r="G259" s="83">
        <v>1</v>
      </c>
      <c r="H259" s="83">
        <v>1200</v>
      </c>
      <c r="I259" s="83">
        <v>1200</v>
      </c>
      <c r="J259" s="82" t="s">
        <v>3303</v>
      </c>
      <c r="K259" s="82" t="s">
        <v>3857</v>
      </c>
      <c r="L259" s="82" t="s">
        <v>2869</v>
      </c>
      <c r="M259" s="82" t="s">
        <v>3858</v>
      </c>
    </row>
    <row r="260" ht="242.25" spans="1:13">
      <c r="A260" s="82" t="s">
        <v>3859</v>
      </c>
      <c r="B260" s="82" t="s">
        <v>3860</v>
      </c>
      <c r="C260" s="82" t="s">
        <v>3861</v>
      </c>
      <c r="D260" s="82" t="s">
        <v>3862</v>
      </c>
      <c r="E260" s="82" t="s">
        <v>3861</v>
      </c>
      <c r="F260" s="83">
        <v>793.89</v>
      </c>
      <c r="G260" s="83">
        <v>1</v>
      </c>
      <c r="H260" s="83">
        <v>793.89</v>
      </c>
      <c r="I260" s="83">
        <v>12591.95</v>
      </c>
      <c r="J260" s="82" t="s">
        <v>2905</v>
      </c>
      <c r="K260" s="82" t="s">
        <v>3863</v>
      </c>
      <c r="L260" s="82" t="s">
        <v>2869</v>
      </c>
      <c r="M260" s="82" t="s">
        <v>3864</v>
      </c>
    </row>
    <row r="261" ht="242.25" spans="1:13">
      <c r="A261" s="82" t="s">
        <v>3865</v>
      </c>
      <c r="B261" s="82" t="s">
        <v>3866</v>
      </c>
      <c r="C261" s="82" t="s">
        <v>3867</v>
      </c>
      <c r="D261" s="82" t="s">
        <v>3868</v>
      </c>
      <c r="E261" s="82" t="s">
        <v>3869</v>
      </c>
      <c r="F261" s="83">
        <v>14.9</v>
      </c>
      <c r="G261" s="83">
        <v>20</v>
      </c>
      <c r="H261" s="83">
        <v>298</v>
      </c>
      <c r="I261" s="83">
        <v>4278.2</v>
      </c>
      <c r="J261" s="82" t="s">
        <v>2972</v>
      </c>
      <c r="K261" s="82" t="s">
        <v>3863</v>
      </c>
      <c r="L261" s="82" t="s">
        <v>2869</v>
      </c>
      <c r="M261" s="82" t="s">
        <v>3870</v>
      </c>
    </row>
    <row r="262" ht="242.25" spans="1:13">
      <c r="A262" s="82" t="s">
        <v>3865</v>
      </c>
      <c r="B262" s="82" t="s">
        <v>3871</v>
      </c>
      <c r="C262" s="82" t="s">
        <v>3872</v>
      </c>
      <c r="D262" s="82" t="s">
        <v>3873</v>
      </c>
      <c r="E262" s="82" t="s">
        <v>3874</v>
      </c>
      <c r="F262" s="83">
        <v>10.8</v>
      </c>
      <c r="G262" s="83">
        <v>20</v>
      </c>
      <c r="H262" s="83">
        <v>216</v>
      </c>
      <c r="I262" s="83">
        <v>4278.2</v>
      </c>
      <c r="J262" s="82" t="s">
        <v>2972</v>
      </c>
      <c r="K262" s="82" t="s">
        <v>3863</v>
      </c>
      <c r="L262" s="82" t="s">
        <v>2869</v>
      </c>
      <c r="M262" s="82" t="s">
        <v>3875</v>
      </c>
    </row>
    <row r="263" ht="242.25" spans="1:13">
      <c r="A263" s="82" t="s">
        <v>3859</v>
      </c>
      <c r="B263" s="82" t="s">
        <v>2977</v>
      </c>
      <c r="C263" s="82" t="s">
        <v>2978</v>
      </c>
      <c r="D263" s="82" t="s">
        <v>2979</v>
      </c>
      <c r="E263" s="82" t="s">
        <v>2978</v>
      </c>
      <c r="F263" s="83">
        <v>130.32</v>
      </c>
      <c r="G263" s="83">
        <v>8</v>
      </c>
      <c r="H263" s="83">
        <v>1042.56</v>
      </c>
      <c r="I263" s="83">
        <v>12591.95</v>
      </c>
      <c r="J263" s="82" t="s">
        <v>2905</v>
      </c>
      <c r="K263" s="82" t="s">
        <v>3863</v>
      </c>
      <c r="L263" s="82" t="s">
        <v>2869</v>
      </c>
      <c r="M263" s="82" t="s">
        <v>3876</v>
      </c>
    </row>
    <row r="264" ht="242.25" spans="1:13">
      <c r="A264" s="82" t="s">
        <v>3859</v>
      </c>
      <c r="B264" s="82" t="s">
        <v>3877</v>
      </c>
      <c r="C264" s="82" t="s">
        <v>3878</v>
      </c>
      <c r="D264" s="82" t="s">
        <v>3346</v>
      </c>
      <c r="E264" s="82" t="s">
        <v>3878</v>
      </c>
      <c r="F264" s="83">
        <v>52.2</v>
      </c>
      <c r="G264" s="83">
        <v>3</v>
      </c>
      <c r="H264" s="83">
        <v>156.6</v>
      </c>
      <c r="I264" s="83">
        <v>12591.95</v>
      </c>
      <c r="J264" s="82" t="s">
        <v>2905</v>
      </c>
      <c r="K264" s="82" t="s">
        <v>3863</v>
      </c>
      <c r="L264" s="82" t="s">
        <v>2869</v>
      </c>
      <c r="M264" s="82" t="s">
        <v>3879</v>
      </c>
    </row>
    <row r="265" ht="242.25" spans="1:13">
      <c r="A265" s="82" t="s">
        <v>3865</v>
      </c>
      <c r="B265" s="82" t="s">
        <v>3880</v>
      </c>
      <c r="C265" s="82" t="s">
        <v>3881</v>
      </c>
      <c r="D265" s="82" t="s">
        <v>3873</v>
      </c>
      <c r="E265" s="82" t="s">
        <v>3874</v>
      </c>
      <c r="F265" s="83">
        <v>8.2</v>
      </c>
      <c r="G265" s="83">
        <v>20</v>
      </c>
      <c r="H265" s="83">
        <v>164</v>
      </c>
      <c r="I265" s="83">
        <v>4278.2</v>
      </c>
      <c r="J265" s="82" t="s">
        <v>2972</v>
      </c>
      <c r="K265" s="82" t="s">
        <v>3863</v>
      </c>
      <c r="L265" s="82" t="s">
        <v>2869</v>
      </c>
      <c r="M265" s="82" t="s">
        <v>3882</v>
      </c>
    </row>
    <row r="266" ht="242.25" spans="1:13">
      <c r="A266" s="82" t="s">
        <v>3859</v>
      </c>
      <c r="B266" s="82" t="s">
        <v>3321</v>
      </c>
      <c r="C266" s="82" t="s">
        <v>3322</v>
      </c>
      <c r="D266" s="82" t="s">
        <v>3323</v>
      </c>
      <c r="E266" s="82" t="s">
        <v>3322</v>
      </c>
      <c r="F266" s="83">
        <v>0.3</v>
      </c>
      <c r="G266" s="83">
        <v>200</v>
      </c>
      <c r="H266" s="83">
        <v>60</v>
      </c>
      <c r="I266" s="83">
        <v>12591.95</v>
      </c>
      <c r="J266" s="82" t="s">
        <v>2905</v>
      </c>
      <c r="K266" s="82" t="s">
        <v>3863</v>
      </c>
      <c r="L266" s="82" t="s">
        <v>2869</v>
      </c>
      <c r="M266" s="82" t="s">
        <v>3883</v>
      </c>
    </row>
    <row r="267" ht="242.25" spans="1:13">
      <c r="A267" s="82" t="s">
        <v>3859</v>
      </c>
      <c r="B267" s="82" t="s">
        <v>3884</v>
      </c>
      <c r="C267" s="82" t="s">
        <v>3885</v>
      </c>
      <c r="D267" s="82" t="s">
        <v>2911</v>
      </c>
      <c r="E267" s="82" t="s">
        <v>3885</v>
      </c>
      <c r="F267" s="83">
        <v>0.96</v>
      </c>
      <c r="G267" s="83">
        <v>30</v>
      </c>
      <c r="H267" s="83">
        <v>28.8</v>
      </c>
      <c r="I267" s="83">
        <v>12591.95</v>
      </c>
      <c r="J267" s="82" t="s">
        <v>2905</v>
      </c>
      <c r="K267" s="82" t="s">
        <v>3863</v>
      </c>
      <c r="L267" s="82" t="s">
        <v>2869</v>
      </c>
      <c r="M267" s="82" t="s">
        <v>3886</v>
      </c>
    </row>
    <row r="268" ht="242.25" spans="1:13">
      <c r="A268" s="82" t="s">
        <v>3859</v>
      </c>
      <c r="B268" s="82" t="s">
        <v>3887</v>
      </c>
      <c r="C268" s="82" t="s">
        <v>3888</v>
      </c>
      <c r="D268" s="82" t="s">
        <v>3417</v>
      </c>
      <c r="E268" s="82" t="s">
        <v>3888</v>
      </c>
      <c r="F268" s="83">
        <v>6.82</v>
      </c>
      <c r="G268" s="83">
        <v>15</v>
      </c>
      <c r="H268" s="83">
        <v>102.3</v>
      </c>
      <c r="I268" s="83">
        <v>12591.95</v>
      </c>
      <c r="J268" s="82" t="s">
        <v>2905</v>
      </c>
      <c r="K268" s="82" t="s">
        <v>3863</v>
      </c>
      <c r="L268" s="82" t="s">
        <v>2869</v>
      </c>
      <c r="M268" s="82" t="s">
        <v>3889</v>
      </c>
    </row>
    <row r="269" ht="242.25" spans="1:13">
      <c r="A269" s="82" t="s">
        <v>3859</v>
      </c>
      <c r="B269" s="82" t="s">
        <v>3284</v>
      </c>
      <c r="C269" s="82" t="s">
        <v>3285</v>
      </c>
      <c r="D269" s="82" t="s">
        <v>3286</v>
      </c>
      <c r="E269" s="82" t="s">
        <v>3285</v>
      </c>
      <c r="F269" s="83">
        <v>11.32</v>
      </c>
      <c r="G269" s="83">
        <v>10</v>
      </c>
      <c r="H269" s="83">
        <v>113.2</v>
      </c>
      <c r="I269" s="83">
        <v>12591.95</v>
      </c>
      <c r="J269" s="82" t="s">
        <v>2905</v>
      </c>
      <c r="K269" s="82" t="s">
        <v>3863</v>
      </c>
      <c r="L269" s="82" t="s">
        <v>2869</v>
      </c>
      <c r="M269" s="82" t="s">
        <v>3890</v>
      </c>
    </row>
    <row r="270" ht="242.25" spans="1:13">
      <c r="A270" s="82" t="s">
        <v>3859</v>
      </c>
      <c r="B270" s="82" t="s">
        <v>3891</v>
      </c>
      <c r="C270" s="82" t="s">
        <v>3892</v>
      </c>
      <c r="D270" s="82" t="s">
        <v>3893</v>
      </c>
      <c r="E270" s="82" t="s">
        <v>3892</v>
      </c>
      <c r="F270" s="83">
        <v>20.09</v>
      </c>
      <c r="G270" s="83">
        <v>30</v>
      </c>
      <c r="H270" s="83">
        <v>602.7</v>
      </c>
      <c r="I270" s="83">
        <v>12591.95</v>
      </c>
      <c r="J270" s="82" t="s">
        <v>2905</v>
      </c>
      <c r="K270" s="82" t="s">
        <v>3863</v>
      </c>
      <c r="L270" s="82" t="s">
        <v>2869</v>
      </c>
      <c r="M270" s="82" t="s">
        <v>3894</v>
      </c>
    </row>
    <row r="271" ht="242.25" spans="1:13">
      <c r="A271" s="82" t="s">
        <v>3859</v>
      </c>
      <c r="B271" s="82" t="s">
        <v>3895</v>
      </c>
      <c r="C271" s="82" t="s">
        <v>3896</v>
      </c>
      <c r="D271" s="82" t="s">
        <v>3862</v>
      </c>
      <c r="E271" s="82" t="s">
        <v>3896</v>
      </c>
      <c r="F271" s="83">
        <v>485.67</v>
      </c>
      <c r="G271" s="83">
        <v>1</v>
      </c>
      <c r="H271" s="83">
        <v>485.67</v>
      </c>
      <c r="I271" s="83">
        <v>12591.95</v>
      </c>
      <c r="J271" s="82" t="s">
        <v>2905</v>
      </c>
      <c r="K271" s="82" t="s">
        <v>3863</v>
      </c>
      <c r="L271" s="82" t="s">
        <v>2869</v>
      </c>
      <c r="M271" s="82" t="s">
        <v>3897</v>
      </c>
    </row>
    <row r="272" ht="242.25" spans="1:13">
      <c r="A272" s="82" t="s">
        <v>3859</v>
      </c>
      <c r="B272" s="82" t="s">
        <v>3898</v>
      </c>
      <c r="C272" s="82" t="s">
        <v>3899</v>
      </c>
      <c r="D272" s="82" t="s">
        <v>3640</v>
      </c>
      <c r="E272" s="82" t="s">
        <v>3899</v>
      </c>
      <c r="F272" s="83">
        <v>6.49</v>
      </c>
      <c r="G272" s="83">
        <v>30</v>
      </c>
      <c r="H272" s="83">
        <v>194.7</v>
      </c>
      <c r="I272" s="83">
        <v>12591.95</v>
      </c>
      <c r="J272" s="82" t="s">
        <v>2905</v>
      </c>
      <c r="K272" s="82" t="s">
        <v>3863</v>
      </c>
      <c r="L272" s="82" t="s">
        <v>2869</v>
      </c>
      <c r="M272" s="82" t="s">
        <v>3900</v>
      </c>
    </row>
    <row r="273" ht="242.25" spans="1:13">
      <c r="A273" s="82" t="s">
        <v>3859</v>
      </c>
      <c r="B273" s="82" t="s">
        <v>3901</v>
      </c>
      <c r="C273" s="82" t="s">
        <v>3902</v>
      </c>
      <c r="D273" s="82" t="s">
        <v>2911</v>
      </c>
      <c r="E273" s="82" t="s">
        <v>3902</v>
      </c>
      <c r="F273" s="83">
        <v>2.94</v>
      </c>
      <c r="G273" s="83">
        <v>20</v>
      </c>
      <c r="H273" s="83">
        <v>58.8</v>
      </c>
      <c r="I273" s="83">
        <v>12591.95</v>
      </c>
      <c r="J273" s="82" t="s">
        <v>2905</v>
      </c>
      <c r="K273" s="82" t="s">
        <v>3863</v>
      </c>
      <c r="L273" s="82" t="s">
        <v>2869</v>
      </c>
      <c r="M273" s="82" t="s">
        <v>3903</v>
      </c>
    </row>
    <row r="274" ht="242.25" spans="1:13">
      <c r="A274" s="82" t="s">
        <v>3859</v>
      </c>
      <c r="B274" s="82" t="s">
        <v>3904</v>
      </c>
      <c r="C274" s="82" t="s">
        <v>3905</v>
      </c>
      <c r="D274" s="82" t="s">
        <v>2911</v>
      </c>
      <c r="E274" s="82" t="s">
        <v>3905</v>
      </c>
      <c r="F274" s="83">
        <v>0.74</v>
      </c>
      <c r="G274" s="83">
        <v>20</v>
      </c>
      <c r="H274" s="83">
        <v>14.8</v>
      </c>
      <c r="I274" s="83">
        <v>12591.95</v>
      </c>
      <c r="J274" s="82" t="s">
        <v>2905</v>
      </c>
      <c r="K274" s="82" t="s">
        <v>3863</v>
      </c>
      <c r="L274" s="82" t="s">
        <v>2869</v>
      </c>
      <c r="M274" s="82" t="s">
        <v>3906</v>
      </c>
    </row>
    <row r="275" ht="242.25" spans="1:13">
      <c r="A275" s="82" t="s">
        <v>3859</v>
      </c>
      <c r="B275" s="82" t="s">
        <v>3907</v>
      </c>
      <c r="C275" s="82" t="s">
        <v>3908</v>
      </c>
      <c r="D275" s="82" t="s">
        <v>3039</v>
      </c>
      <c r="E275" s="82" t="s">
        <v>3908</v>
      </c>
      <c r="F275" s="83">
        <v>5.4</v>
      </c>
      <c r="G275" s="83">
        <v>100</v>
      </c>
      <c r="H275" s="83">
        <v>540</v>
      </c>
      <c r="I275" s="83">
        <v>12591.95</v>
      </c>
      <c r="J275" s="82" t="s">
        <v>2905</v>
      </c>
      <c r="K275" s="82" t="s">
        <v>3863</v>
      </c>
      <c r="L275" s="82" t="s">
        <v>2869</v>
      </c>
      <c r="M275" s="82" t="s">
        <v>3909</v>
      </c>
    </row>
    <row r="276" ht="242.25" spans="1:13">
      <c r="A276" s="82" t="s">
        <v>3859</v>
      </c>
      <c r="B276" s="82" t="s">
        <v>3910</v>
      </c>
      <c r="C276" s="82" t="s">
        <v>3911</v>
      </c>
      <c r="D276" s="82" t="s">
        <v>3008</v>
      </c>
      <c r="E276" s="82" t="s">
        <v>3911</v>
      </c>
      <c r="F276" s="83">
        <v>3.63</v>
      </c>
      <c r="G276" s="83">
        <v>25</v>
      </c>
      <c r="H276" s="83">
        <v>90.75</v>
      </c>
      <c r="I276" s="83">
        <v>12591.95</v>
      </c>
      <c r="J276" s="82" t="s">
        <v>2905</v>
      </c>
      <c r="K276" s="82" t="s">
        <v>3863</v>
      </c>
      <c r="L276" s="82" t="s">
        <v>2869</v>
      </c>
      <c r="M276" s="82" t="s">
        <v>3912</v>
      </c>
    </row>
    <row r="277" ht="242.25" spans="1:13">
      <c r="A277" s="82" t="s">
        <v>3859</v>
      </c>
      <c r="B277" s="82" t="s">
        <v>3913</v>
      </c>
      <c r="C277" s="82" t="s">
        <v>3914</v>
      </c>
      <c r="D277" s="82" t="s">
        <v>2911</v>
      </c>
      <c r="E277" s="82" t="s">
        <v>3914</v>
      </c>
      <c r="F277" s="83">
        <v>2.28</v>
      </c>
      <c r="G277" s="83">
        <v>20</v>
      </c>
      <c r="H277" s="83">
        <v>45.6</v>
      </c>
      <c r="I277" s="83">
        <v>12591.95</v>
      </c>
      <c r="J277" s="82" t="s">
        <v>2905</v>
      </c>
      <c r="K277" s="82" t="s">
        <v>3863</v>
      </c>
      <c r="L277" s="82" t="s">
        <v>2869</v>
      </c>
      <c r="M277" s="82" t="s">
        <v>3915</v>
      </c>
    </row>
    <row r="278" ht="242.25" spans="1:13">
      <c r="A278" s="82" t="s">
        <v>3865</v>
      </c>
      <c r="B278" s="82" t="s">
        <v>3501</v>
      </c>
      <c r="C278" s="82" t="s">
        <v>3502</v>
      </c>
      <c r="D278" s="82" t="s">
        <v>3503</v>
      </c>
      <c r="E278" s="82" t="s">
        <v>3504</v>
      </c>
      <c r="F278" s="83">
        <v>6</v>
      </c>
      <c r="G278" s="83">
        <v>400</v>
      </c>
      <c r="H278" s="83">
        <v>2400</v>
      </c>
      <c r="I278" s="83">
        <v>4278.2</v>
      </c>
      <c r="J278" s="82" t="s">
        <v>2972</v>
      </c>
      <c r="K278" s="82" t="s">
        <v>3863</v>
      </c>
      <c r="L278" s="82" t="s">
        <v>2869</v>
      </c>
      <c r="M278" s="82" t="s">
        <v>3916</v>
      </c>
    </row>
    <row r="279" ht="242.25" spans="1:13">
      <c r="A279" s="82" t="s">
        <v>3859</v>
      </c>
      <c r="B279" s="82" t="s">
        <v>3281</v>
      </c>
      <c r="C279" s="82" t="s">
        <v>3282</v>
      </c>
      <c r="D279" s="82" t="s">
        <v>3103</v>
      </c>
      <c r="E279" s="82" t="s">
        <v>3282</v>
      </c>
      <c r="F279" s="83">
        <v>13.95</v>
      </c>
      <c r="G279" s="83">
        <v>50</v>
      </c>
      <c r="H279" s="83">
        <v>697.5</v>
      </c>
      <c r="I279" s="83">
        <v>12591.95</v>
      </c>
      <c r="J279" s="82" t="s">
        <v>2905</v>
      </c>
      <c r="K279" s="82" t="s">
        <v>3863</v>
      </c>
      <c r="L279" s="82" t="s">
        <v>2869</v>
      </c>
      <c r="M279" s="82" t="s">
        <v>3917</v>
      </c>
    </row>
    <row r="280" ht="242.25" spans="1:13">
      <c r="A280" s="82" t="s">
        <v>3859</v>
      </c>
      <c r="B280" s="82" t="s">
        <v>3918</v>
      </c>
      <c r="C280" s="82" t="s">
        <v>3919</v>
      </c>
      <c r="D280" s="82" t="s">
        <v>3103</v>
      </c>
      <c r="E280" s="82" t="s">
        <v>3919</v>
      </c>
      <c r="F280" s="83">
        <v>52</v>
      </c>
      <c r="G280" s="83">
        <v>1</v>
      </c>
      <c r="H280" s="83">
        <v>52</v>
      </c>
      <c r="I280" s="83">
        <v>12591.95</v>
      </c>
      <c r="J280" s="82" t="s">
        <v>2905</v>
      </c>
      <c r="K280" s="82" t="s">
        <v>3863</v>
      </c>
      <c r="L280" s="82" t="s">
        <v>2869</v>
      </c>
      <c r="M280" s="82" t="s">
        <v>3920</v>
      </c>
    </row>
    <row r="281" ht="242.25" spans="1:13">
      <c r="A281" s="82" t="s">
        <v>3859</v>
      </c>
      <c r="B281" s="82" t="s">
        <v>3921</v>
      </c>
      <c r="C281" s="82" t="s">
        <v>3922</v>
      </c>
      <c r="D281" s="82" t="s">
        <v>2911</v>
      </c>
      <c r="E281" s="82" t="s">
        <v>3922</v>
      </c>
      <c r="F281" s="83">
        <v>1.77</v>
      </c>
      <c r="G281" s="83">
        <v>50</v>
      </c>
      <c r="H281" s="83">
        <v>88.5</v>
      </c>
      <c r="I281" s="83">
        <v>12591.95</v>
      </c>
      <c r="J281" s="82" t="s">
        <v>2905</v>
      </c>
      <c r="K281" s="82" t="s">
        <v>3863</v>
      </c>
      <c r="L281" s="82" t="s">
        <v>2869</v>
      </c>
      <c r="M281" s="82" t="s">
        <v>3923</v>
      </c>
    </row>
    <row r="282" ht="242.25" spans="1:13">
      <c r="A282" s="82" t="s">
        <v>3859</v>
      </c>
      <c r="B282" s="82" t="s">
        <v>3924</v>
      </c>
      <c r="C282" s="82" t="s">
        <v>3925</v>
      </c>
      <c r="D282" s="82" t="s">
        <v>3926</v>
      </c>
      <c r="E282" s="82" t="s">
        <v>3925</v>
      </c>
      <c r="F282" s="83">
        <v>3.48</v>
      </c>
      <c r="G282" s="83">
        <v>30</v>
      </c>
      <c r="H282" s="83">
        <v>104.4</v>
      </c>
      <c r="I282" s="83">
        <v>12591.95</v>
      </c>
      <c r="J282" s="82" t="s">
        <v>2905</v>
      </c>
      <c r="K282" s="82" t="s">
        <v>3863</v>
      </c>
      <c r="L282" s="82" t="s">
        <v>2869</v>
      </c>
      <c r="M282" s="82" t="s">
        <v>3927</v>
      </c>
    </row>
    <row r="283" ht="242.25" spans="1:13">
      <c r="A283" s="82" t="s">
        <v>3859</v>
      </c>
      <c r="B283" s="82" t="s">
        <v>3928</v>
      </c>
      <c r="C283" s="82" t="s">
        <v>3929</v>
      </c>
      <c r="D283" s="82" t="s">
        <v>2916</v>
      </c>
      <c r="E283" s="82" t="s">
        <v>3929</v>
      </c>
      <c r="F283" s="83">
        <v>12.22</v>
      </c>
      <c r="G283" s="83">
        <v>1</v>
      </c>
      <c r="H283" s="83">
        <v>12.22</v>
      </c>
      <c r="I283" s="83">
        <v>12591.95</v>
      </c>
      <c r="J283" s="82" t="s">
        <v>2905</v>
      </c>
      <c r="K283" s="82" t="s">
        <v>3863</v>
      </c>
      <c r="L283" s="82" t="s">
        <v>2869</v>
      </c>
      <c r="M283" s="82" t="s">
        <v>3930</v>
      </c>
    </row>
    <row r="284" ht="242.25" spans="1:13">
      <c r="A284" s="82" t="s">
        <v>3859</v>
      </c>
      <c r="B284" s="82" t="s">
        <v>3931</v>
      </c>
      <c r="C284" s="82" t="s">
        <v>3932</v>
      </c>
      <c r="D284" s="82" t="s">
        <v>3103</v>
      </c>
      <c r="E284" s="82" t="s">
        <v>3932</v>
      </c>
      <c r="F284" s="83">
        <v>29.49</v>
      </c>
      <c r="G284" s="83">
        <v>20</v>
      </c>
      <c r="H284" s="83">
        <v>589.8</v>
      </c>
      <c r="I284" s="83">
        <v>12591.95</v>
      </c>
      <c r="J284" s="82" t="s">
        <v>2905</v>
      </c>
      <c r="K284" s="82" t="s">
        <v>3863</v>
      </c>
      <c r="L284" s="82" t="s">
        <v>2869</v>
      </c>
      <c r="M284" s="82" t="s">
        <v>3933</v>
      </c>
    </row>
    <row r="285" ht="242.25" spans="1:13">
      <c r="A285" s="82" t="s">
        <v>3859</v>
      </c>
      <c r="B285" s="82" t="s">
        <v>3210</v>
      </c>
      <c r="C285" s="82" t="s">
        <v>3211</v>
      </c>
      <c r="D285" s="82" t="s">
        <v>3212</v>
      </c>
      <c r="E285" s="82" t="s">
        <v>3211</v>
      </c>
      <c r="F285" s="83">
        <v>100.54</v>
      </c>
      <c r="G285" s="83">
        <v>15</v>
      </c>
      <c r="H285" s="83">
        <v>1508.1</v>
      </c>
      <c r="I285" s="83">
        <v>12591.95</v>
      </c>
      <c r="J285" s="82" t="s">
        <v>2905</v>
      </c>
      <c r="K285" s="82" t="s">
        <v>3863</v>
      </c>
      <c r="L285" s="82" t="s">
        <v>2869</v>
      </c>
      <c r="M285" s="82" t="s">
        <v>3934</v>
      </c>
    </row>
    <row r="286" ht="242.25" spans="1:13">
      <c r="A286" s="82" t="s">
        <v>3859</v>
      </c>
      <c r="B286" s="82" t="s">
        <v>3935</v>
      </c>
      <c r="C286" s="82" t="s">
        <v>3936</v>
      </c>
      <c r="D286" s="82" t="s">
        <v>2911</v>
      </c>
      <c r="E286" s="82" t="s">
        <v>3936</v>
      </c>
      <c r="F286" s="83">
        <v>1.26</v>
      </c>
      <c r="G286" s="83">
        <v>20</v>
      </c>
      <c r="H286" s="83">
        <v>25.2</v>
      </c>
      <c r="I286" s="83">
        <v>12591.95</v>
      </c>
      <c r="J286" s="82" t="s">
        <v>2905</v>
      </c>
      <c r="K286" s="82" t="s">
        <v>3863</v>
      </c>
      <c r="L286" s="82" t="s">
        <v>2869</v>
      </c>
      <c r="M286" s="82" t="s">
        <v>3937</v>
      </c>
    </row>
    <row r="287" ht="242.25" spans="1:13">
      <c r="A287" s="82" t="s">
        <v>3859</v>
      </c>
      <c r="B287" s="82" t="s">
        <v>3938</v>
      </c>
      <c r="C287" s="82" t="s">
        <v>3939</v>
      </c>
      <c r="D287" s="82" t="s">
        <v>2911</v>
      </c>
      <c r="E287" s="82" t="s">
        <v>3939</v>
      </c>
      <c r="F287" s="83">
        <v>3.38</v>
      </c>
      <c r="G287" s="83">
        <v>20</v>
      </c>
      <c r="H287" s="83">
        <v>67.6</v>
      </c>
      <c r="I287" s="83">
        <v>12591.95</v>
      </c>
      <c r="J287" s="82" t="s">
        <v>2905</v>
      </c>
      <c r="K287" s="82" t="s">
        <v>3863</v>
      </c>
      <c r="L287" s="82" t="s">
        <v>2869</v>
      </c>
      <c r="M287" s="82" t="s">
        <v>3940</v>
      </c>
    </row>
    <row r="288" ht="242.25" spans="1:13">
      <c r="A288" s="82" t="s">
        <v>3859</v>
      </c>
      <c r="B288" s="82" t="s">
        <v>3941</v>
      </c>
      <c r="C288" s="82" t="s">
        <v>3942</v>
      </c>
      <c r="D288" s="82" t="s">
        <v>3943</v>
      </c>
      <c r="E288" s="82" t="s">
        <v>3942</v>
      </c>
      <c r="F288" s="83">
        <v>9.57</v>
      </c>
      <c r="G288" s="83">
        <v>40</v>
      </c>
      <c r="H288" s="83">
        <v>382.8</v>
      </c>
      <c r="I288" s="83">
        <v>12591.95</v>
      </c>
      <c r="J288" s="82" t="s">
        <v>2905</v>
      </c>
      <c r="K288" s="82" t="s">
        <v>3863</v>
      </c>
      <c r="L288" s="82" t="s">
        <v>2869</v>
      </c>
      <c r="M288" s="82" t="s">
        <v>3944</v>
      </c>
    </row>
    <row r="289" ht="242.25" spans="1:13">
      <c r="A289" s="82" t="s">
        <v>3859</v>
      </c>
      <c r="B289" s="82" t="s">
        <v>3945</v>
      </c>
      <c r="C289" s="82" t="s">
        <v>3946</v>
      </c>
      <c r="D289" s="82" t="s">
        <v>3409</v>
      </c>
      <c r="E289" s="82" t="s">
        <v>3946</v>
      </c>
      <c r="F289" s="83">
        <v>4.26</v>
      </c>
      <c r="G289" s="83">
        <v>20</v>
      </c>
      <c r="H289" s="83">
        <v>85.2</v>
      </c>
      <c r="I289" s="83">
        <v>12591.95</v>
      </c>
      <c r="J289" s="82" t="s">
        <v>2905</v>
      </c>
      <c r="K289" s="82" t="s">
        <v>3863</v>
      </c>
      <c r="L289" s="82" t="s">
        <v>2869</v>
      </c>
      <c r="M289" s="82" t="s">
        <v>3947</v>
      </c>
    </row>
    <row r="290" ht="242.25" spans="1:13">
      <c r="A290" s="82" t="s">
        <v>3859</v>
      </c>
      <c r="B290" s="82" t="s">
        <v>3045</v>
      </c>
      <c r="C290" s="82" t="s">
        <v>3046</v>
      </c>
      <c r="D290" s="82" t="s">
        <v>3047</v>
      </c>
      <c r="E290" s="82" t="s">
        <v>3046</v>
      </c>
      <c r="F290" s="83">
        <v>29.61</v>
      </c>
      <c r="G290" s="83">
        <v>5</v>
      </c>
      <c r="H290" s="83">
        <v>148.05</v>
      </c>
      <c r="I290" s="83">
        <v>12591.95</v>
      </c>
      <c r="J290" s="82" t="s">
        <v>2905</v>
      </c>
      <c r="K290" s="82" t="s">
        <v>3863</v>
      </c>
      <c r="L290" s="82" t="s">
        <v>2869</v>
      </c>
      <c r="M290" s="82" t="s">
        <v>3948</v>
      </c>
    </row>
    <row r="291" ht="242.25" spans="1:13">
      <c r="A291" s="82" t="s">
        <v>3859</v>
      </c>
      <c r="B291" s="82" t="s">
        <v>3949</v>
      </c>
      <c r="C291" s="82" t="s">
        <v>3950</v>
      </c>
      <c r="D291" s="82" t="s">
        <v>3951</v>
      </c>
      <c r="E291" s="82" t="s">
        <v>3950</v>
      </c>
      <c r="F291" s="83">
        <v>17.67</v>
      </c>
      <c r="G291" s="83">
        <v>10</v>
      </c>
      <c r="H291" s="83">
        <v>176.7</v>
      </c>
      <c r="I291" s="83">
        <v>12591.95</v>
      </c>
      <c r="J291" s="82" t="s">
        <v>2905</v>
      </c>
      <c r="K291" s="82" t="s">
        <v>3863</v>
      </c>
      <c r="L291" s="82" t="s">
        <v>2869</v>
      </c>
      <c r="M291" s="82" t="s">
        <v>3952</v>
      </c>
    </row>
    <row r="292" ht="242.25" spans="1:13">
      <c r="A292" s="82" t="s">
        <v>3859</v>
      </c>
      <c r="B292" s="82" t="s">
        <v>3953</v>
      </c>
      <c r="C292" s="82" t="s">
        <v>3954</v>
      </c>
      <c r="D292" s="82" t="s">
        <v>3114</v>
      </c>
      <c r="E292" s="82" t="s">
        <v>3954</v>
      </c>
      <c r="F292" s="83">
        <v>67.41</v>
      </c>
      <c r="G292" s="83">
        <v>10</v>
      </c>
      <c r="H292" s="83">
        <v>674.1</v>
      </c>
      <c r="I292" s="83">
        <v>12591.95</v>
      </c>
      <c r="J292" s="82" t="s">
        <v>2905</v>
      </c>
      <c r="K292" s="82" t="s">
        <v>3863</v>
      </c>
      <c r="L292" s="82" t="s">
        <v>2869</v>
      </c>
      <c r="M292" s="82" t="s">
        <v>3955</v>
      </c>
    </row>
    <row r="293" ht="242.25" spans="1:13">
      <c r="A293" s="82" t="s">
        <v>3859</v>
      </c>
      <c r="B293" s="82" t="s">
        <v>3956</v>
      </c>
      <c r="C293" s="82" t="s">
        <v>3957</v>
      </c>
      <c r="D293" s="82" t="s">
        <v>3958</v>
      </c>
      <c r="E293" s="82" t="s">
        <v>3957</v>
      </c>
      <c r="F293" s="83">
        <v>3.78</v>
      </c>
      <c r="G293" s="83">
        <v>30</v>
      </c>
      <c r="H293" s="83">
        <v>113.4</v>
      </c>
      <c r="I293" s="83">
        <v>12591.95</v>
      </c>
      <c r="J293" s="82" t="s">
        <v>2905</v>
      </c>
      <c r="K293" s="82" t="s">
        <v>3863</v>
      </c>
      <c r="L293" s="82" t="s">
        <v>2869</v>
      </c>
      <c r="M293" s="82" t="s">
        <v>3959</v>
      </c>
    </row>
    <row r="294" ht="242.25" spans="1:13">
      <c r="A294" s="82" t="s">
        <v>3859</v>
      </c>
      <c r="B294" s="82" t="s">
        <v>3960</v>
      </c>
      <c r="C294" s="82" t="s">
        <v>3961</v>
      </c>
      <c r="D294" s="82" t="s">
        <v>2987</v>
      </c>
      <c r="E294" s="82" t="s">
        <v>3961</v>
      </c>
      <c r="F294" s="83">
        <v>6.92</v>
      </c>
      <c r="G294" s="83">
        <v>40</v>
      </c>
      <c r="H294" s="83">
        <v>276.8</v>
      </c>
      <c r="I294" s="83">
        <v>12591.95</v>
      </c>
      <c r="J294" s="82" t="s">
        <v>2905</v>
      </c>
      <c r="K294" s="82" t="s">
        <v>3863</v>
      </c>
      <c r="L294" s="82" t="s">
        <v>2869</v>
      </c>
      <c r="M294" s="82" t="s">
        <v>3962</v>
      </c>
    </row>
    <row r="295" ht="242.25" spans="1:13">
      <c r="A295" s="82" t="s">
        <v>3859</v>
      </c>
      <c r="B295" s="82" t="s">
        <v>3963</v>
      </c>
      <c r="C295" s="82" t="s">
        <v>3964</v>
      </c>
      <c r="D295" s="82" t="s">
        <v>3965</v>
      </c>
      <c r="E295" s="82" t="s">
        <v>3964</v>
      </c>
      <c r="F295" s="83">
        <v>0.12</v>
      </c>
      <c r="G295" s="83">
        <v>200</v>
      </c>
      <c r="H295" s="83">
        <v>24</v>
      </c>
      <c r="I295" s="83">
        <v>12591.95</v>
      </c>
      <c r="J295" s="82" t="s">
        <v>2905</v>
      </c>
      <c r="K295" s="82" t="s">
        <v>3863</v>
      </c>
      <c r="L295" s="82" t="s">
        <v>2869</v>
      </c>
      <c r="M295" s="82" t="s">
        <v>3966</v>
      </c>
    </row>
    <row r="296" ht="242.25" spans="1:13">
      <c r="A296" s="82" t="s">
        <v>3865</v>
      </c>
      <c r="B296" s="82" t="s">
        <v>3967</v>
      </c>
      <c r="C296" s="82" t="s">
        <v>3968</v>
      </c>
      <c r="D296" s="82" t="s">
        <v>3873</v>
      </c>
      <c r="E296" s="82" t="s">
        <v>3874</v>
      </c>
      <c r="F296" s="83">
        <v>13</v>
      </c>
      <c r="G296" s="83">
        <v>20</v>
      </c>
      <c r="H296" s="83">
        <v>260</v>
      </c>
      <c r="I296" s="83">
        <v>4278.2</v>
      </c>
      <c r="J296" s="82" t="s">
        <v>2972</v>
      </c>
      <c r="K296" s="82" t="s">
        <v>3863</v>
      </c>
      <c r="L296" s="82" t="s">
        <v>2869</v>
      </c>
      <c r="M296" s="82" t="s">
        <v>3969</v>
      </c>
    </row>
    <row r="297" ht="242.25" spans="1:13">
      <c r="A297" s="82" t="s">
        <v>3859</v>
      </c>
      <c r="B297" s="82" t="s">
        <v>3970</v>
      </c>
      <c r="C297" s="82" t="s">
        <v>3971</v>
      </c>
      <c r="D297" s="82" t="s">
        <v>3972</v>
      </c>
      <c r="E297" s="82" t="s">
        <v>3971</v>
      </c>
      <c r="F297" s="83">
        <v>6.86</v>
      </c>
      <c r="G297" s="83">
        <v>25</v>
      </c>
      <c r="H297" s="83">
        <v>171.5</v>
      </c>
      <c r="I297" s="83">
        <v>12591.95</v>
      </c>
      <c r="J297" s="82" t="s">
        <v>2905</v>
      </c>
      <c r="K297" s="82" t="s">
        <v>3863</v>
      </c>
      <c r="L297" s="82" t="s">
        <v>2869</v>
      </c>
      <c r="M297" s="82" t="s">
        <v>3973</v>
      </c>
    </row>
    <row r="298" ht="242.25" spans="1:13">
      <c r="A298" s="82" t="s">
        <v>3865</v>
      </c>
      <c r="B298" s="82" t="s">
        <v>3974</v>
      </c>
      <c r="C298" s="82" t="s">
        <v>3975</v>
      </c>
      <c r="D298" s="82" t="s">
        <v>3873</v>
      </c>
      <c r="E298" s="82" t="s">
        <v>3874</v>
      </c>
      <c r="F298" s="83">
        <v>12</v>
      </c>
      <c r="G298" s="83">
        <v>20</v>
      </c>
      <c r="H298" s="83">
        <v>240</v>
      </c>
      <c r="I298" s="83">
        <v>4278.2</v>
      </c>
      <c r="J298" s="82" t="s">
        <v>2972</v>
      </c>
      <c r="K298" s="82" t="s">
        <v>3863</v>
      </c>
      <c r="L298" s="82" t="s">
        <v>2869</v>
      </c>
      <c r="M298" s="82" t="s">
        <v>3976</v>
      </c>
    </row>
    <row r="299" ht="242.25" spans="1:13">
      <c r="A299" s="82" t="s">
        <v>3977</v>
      </c>
      <c r="B299" s="82" t="s">
        <v>3978</v>
      </c>
      <c r="C299" s="82" t="s">
        <v>3979</v>
      </c>
      <c r="D299" s="82" t="s">
        <v>3980</v>
      </c>
      <c r="E299" s="82" t="s">
        <v>1961</v>
      </c>
      <c r="F299" s="83">
        <v>170</v>
      </c>
      <c r="G299" s="83">
        <v>2</v>
      </c>
      <c r="H299" s="83">
        <v>340</v>
      </c>
      <c r="I299" s="83">
        <v>340</v>
      </c>
      <c r="J299" s="82" t="s">
        <v>3981</v>
      </c>
      <c r="K299" s="82" t="s">
        <v>3863</v>
      </c>
      <c r="L299" s="82" t="s">
        <v>2869</v>
      </c>
      <c r="M299" s="82" t="s">
        <v>3982</v>
      </c>
    </row>
    <row r="300" ht="242.25" spans="1:13">
      <c r="A300" s="82" t="s">
        <v>3859</v>
      </c>
      <c r="B300" s="82" t="s">
        <v>3983</v>
      </c>
      <c r="C300" s="82" t="s">
        <v>3984</v>
      </c>
      <c r="D300" s="82" t="s">
        <v>3985</v>
      </c>
      <c r="E300" s="82" t="s">
        <v>3984</v>
      </c>
      <c r="F300" s="83">
        <v>11.58</v>
      </c>
      <c r="G300" s="83">
        <v>20</v>
      </c>
      <c r="H300" s="83">
        <v>231.6</v>
      </c>
      <c r="I300" s="83">
        <v>12591.95</v>
      </c>
      <c r="J300" s="82" t="s">
        <v>2905</v>
      </c>
      <c r="K300" s="82" t="s">
        <v>3863</v>
      </c>
      <c r="L300" s="82" t="s">
        <v>2869</v>
      </c>
      <c r="M300" s="82" t="s">
        <v>3986</v>
      </c>
    </row>
    <row r="301" ht="242.25" spans="1:13">
      <c r="A301" s="82" t="s">
        <v>3859</v>
      </c>
      <c r="B301" s="82" t="s">
        <v>3987</v>
      </c>
      <c r="C301" s="82" t="s">
        <v>3988</v>
      </c>
      <c r="D301" s="82" t="s">
        <v>3417</v>
      </c>
      <c r="E301" s="82" t="s">
        <v>3988</v>
      </c>
      <c r="F301" s="83">
        <v>12.22</v>
      </c>
      <c r="G301" s="83">
        <v>2</v>
      </c>
      <c r="H301" s="83">
        <v>24.44</v>
      </c>
      <c r="I301" s="83">
        <v>12591.95</v>
      </c>
      <c r="J301" s="82" t="s">
        <v>2905</v>
      </c>
      <c r="K301" s="82" t="s">
        <v>3863</v>
      </c>
      <c r="L301" s="82" t="s">
        <v>2869</v>
      </c>
      <c r="M301" s="82" t="s">
        <v>3989</v>
      </c>
    </row>
    <row r="302" ht="242.25" spans="1:13">
      <c r="A302" s="82" t="s">
        <v>3865</v>
      </c>
      <c r="B302" s="82" t="s">
        <v>3990</v>
      </c>
      <c r="C302" s="82" t="s">
        <v>3991</v>
      </c>
      <c r="D302" s="82" t="s">
        <v>3873</v>
      </c>
      <c r="E302" s="82" t="s">
        <v>3874</v>
      </c>
      <c r="F302" s="83">
        <v>4.55</v>
      </c>
      <c r="G302" s="83">
        <v>20</v>
      </c>
      <c r="H302" s="83">
        <v>91</v>
      </c>
      <c r="I302" s="83">
        <v>4278.2</v>
      </c>
      <c r="J302" s="82" t="s">
        <v>2972</v>
      </c>
      <c r="K302" s="82" t="s">
        <v>3863</v>
      </c>
      <c r="L302" s="82" t="s">
        <v>2869</v>
      </c>
      <c r="M302" s="82" t="s">
        <v>3992</v>
      </c>
    </row>
    <row r="303" ht="242.25" spans="1:13">
      <c r="A303" s="82" t="s">
        <v>3859</v>
      </c>
      <c r="B303" s="82" t="s">
        <v>3993</v>
      </c>
      <c r="C303" s="82" t="s">
        <v>3994</v>
      </c>
      <c r="D303" s="82" t="s">
        <v>3417</v>
      </c>
      <c r="E303" s="82" t="s">
        <v>3994</v>
      </c>
      <c r="F303" s="83">
        <v>41.28</v>
      </c>
      <c r="G303" s="83">
        <v>2</v>
      </c>
      <c r="H303" s="83">
        <v>82.56</v>
      </c>
      <c r="I303" s="83">
        <v>12591.95</v>
      </c>
      <c r="J303" s="82" t="s">
        <v>2905</v>
      </c>
      <c r="K303" s="82" t="s">
        <v>3863</v>
      </c>
      <c r="L303" s="82" t="s">
        <v>2869</v>
      </c>
      <c r="M303" s="82" t="s">
        <v>3995</v>
      </c>
    </row>
    <row r="304" ht="242.25" spans="1:13">
      <c r="A304" s="82" t="s">
        <v>3859</v>
      </c>
      <c r="B304" s="82" t="s">
        <v>3029</v>
      </c>
      <c r="C304" s="82" t="s">
        <v>3030</v>
      </c>
      <c r="D304" s="82" t="s">
        <v>3031</v>
      </c>
      <c r="E304" s="82" t="s">
        <v>3030</v>
      </c>
      <c r="F304" s="83">
        <v>73.95</v>
      </c>
      <c r="G304" s="83">
        <v>5</v>
      </c>
      <c r="H304" s="83">
        <v>369.75</v>
      </c>
      <c r="I304" s="83">
        <v>12591.95</v>
      </c>
      <c r="J304" s="82" t="s">
        <v>2905</v>
      </c>
      <c r="K304" s="82" t="s">
        <v>3863</v>
      </c>
      <c r="L304" s="82" t="s">
        <v>2869</v>
      </c>
      <c r="M304" s="82" t="s">
        <v>3996</v>
      </c>
    </row>
    <row r="305" ht="242.25" spans="1:13">
      <c r="A305" s="82" t="s">
        <v>3859</v>
      </c>
      <c r="B305" s="82" t="s">
        <v>3997</v>
      </c>
      <c r="C305" s="82" t="s">
        <v>3998</v>
      </c>
      <c r="D305" s="82" t="s">
        <v>3862</v>
      </c>
      <c r="E305" s="82" t="s">
        <v>3998</v>
      </c>
      <c r="F305" s="83">
        <v>343.98</v>
      </c>
      <c r="G305" s="83">
        <v>2</v>
      </c>
      <c r="H305" s="83">
        <v>687.96</v>
      </c>
      <c r="I305" s="83">
        <v>12591.95</v>
      </c>
      <c r="J305" s="82" t="s">
        <v>2905</v>
      </c>
      <c r="K305" s="82" t="s">
        <v>3863</v>
      </c>
      <c r="L305" s="82" t="s">
        <v>2869</v>
      </c>
      <c r="M305" s="82" t="s">
        <v>3999</v>
      </c>
    </row>
    <row r="306" ht="242.25" spans="1:13">
      <c r="A306" s="82" t="s">
        <v>3859</v>
      </c>
      <c r="B306" s="82" t="s">
        <v>2909</v>
      </c>
      <c r="C306" s="82" t="s">
        <v>2910</v>
      </c>
      <c r="D306" s="82" t="s">
        <v>2911</v>
      </c>
      <c r="E306" s="82" t="s">
        <v>2910</v>
      </c>
      <c r="F306" s="83">
        <v>0.75</v>
      </c>
      <c r="G306" s="83">
        <v>36</v>
      </c>
      <c r="H306" s="83">
        <v>27</v>
      </c>
      <c r="I306" s="83">
        <v>12591.95</v>
      </c>
      <c r="J306" s="82" t="s">
        <v>2905</v>
      </c>
      <c r="K306" s="82" t="s">
        <v>3863</v>
      </c>
      <c r="L306" s="82" t="s">
        <v>2869</v>
      </c>
      <c r="M306" s="82" t="s">
        <v>4000</v>
      </c>
    </row>
    <row r="307" ht="242.25" spans="1:13">
      <c r="A307" s="82" t="s">
        <v>3859</v>
      </c>
      <c r="B307" s="82" t="s">
        <v>4001</v>
      </c>
      <c r="C307" s="82" t="s">
        <v>4002</v>
      </c>
      <c r="D307" s="82" t="s">
        <v>3417</v>
      </c>
      <c r="E307" s="82" t="s">
        <v>4002</v>
      </c>
      <c r="F307" s="83">
        <v>4.34</v>
      </c>
      <c r="G307" s="83">
        <v>5</v>
      </c>
      <c r="H307" s="83">
        <v>21.7</v>
      </c>
      <c r="I307" s="83">
        <v>12591.95</v>
      </c>
      <c r="J307" s="82" t="s">
        <v>2905</v>
      </c>
      <c r="K307" s="82" t="s">
        <v>3863</v>
      </c>
      <c r="L307" s="82" t="s">
        <v>2869</v>
      </c>
      <c r="M307" s="82" t="s">
        <v>4003</v>
      </c>
    </row>
    <row r="308" ht="242.25" spans="1:13">
      <c r="A308" s="82" t="s">
        <v>3859</v>
      </c>
      <c r="B308" s="82" t="s">
        <v>4004</v>
      </c>
      <c r="C308" s="82" t="s">
        <v>4005</v>
      </c>
      <c r="D308" s="82" t="s">
        <v>3364</v>
      </c>
      <c r="E308" s="82" t="s">
        <v>4005</v>
      </c>
      <c r="F308" s="83">
        <v>9.27</v>
      </c>
      <c r="G308" s="83">
        <v>60</v>
      </c>
      <c r="H308" s="83">
        <v>556.2</v>
      </c>
      <c r="I308" s="83">
        <v>12591.95</v>
      </c>
      <c r="J308" s="82" t="s">
        <v>2905</v>
      </c>
      <c r="K308" s="82" t="s">
        <v>3863</v>
      </c>
      <c r="L308" s="82" t="s">
        <v>2869</v>
      </c>
      <c r="M308" s="82" t="s">
        <v>4006</v>
      </c>
    </row>
    <row r="309" ht="242.25" spans="1:13">
      <c r="A309" s="82" t="s">
        <v>3859</v>
      </c>
      <c r="B309" s="82" t="s">
        <v>4007</v>
      </c>
      <c r="C309" s="82" t="s">
        <v>4008</v>
      </c>
      <c r="D309" s="82" t="s">
        <v>3640</v>
      </c>
      <c r="E309" s="82" t="s">
        <v>4008</v>
      </c>
      <c r="F309" s="83">
        <v>4.27</v>
      </c>
      <c r="G309" s="83">
        <v>100</v>
      </c>
      <c r="H309" s="83">
        <v>427</v>
      </c>
      <c r="I309" s="83">
        <v>12591.95</v>
      </c>
      <c r="J309" s="82" t="s">
        <v>2905</v>
      </c>
      <c r="K309" s="82" t="s">
        <v>3863</v>
      </c>
      <c r="L309" s="82" t="s">
        <v>2869</v>
      </c>
      <c r="M309" s="82" t="s">
        <v>4009</v>
      </c>
    </row>
    <row r="310" ht="242.25" spans="1:13">
      <c r="A310" s="82" t="s">
        <v>3865</v>
      </c>
      <c r="B310" s="82" t="s">
        <v>4010</v>
      </c>
      <c r="C310" s="82" t="s">
        <v>4011</v>
      </c>
      <c r="D310" s="82" t="s">
        <v>3873</v>
      </c>
      <c r="E310" s="82" t="s">
        <v>3874</v>
      </c>
      <c r="F310" s="83">
        <v>7</v>
      </c>
      <c r="G310" s="83">
        <v>20</v>
      </c>
      <c r="H310" s="83">
        <v>140</v>
      </c>
      <c r="I310" s="83">
        <v>4278.2</v>
      </c>
      <c r="J310" s="82" t="s">
        <v>2972</v>
      </c>
      <c r="K310" s="82" t="s">
        <v>3863</v>
      </c>
      <c r="L310" s="82" t="s">
        <v>2869</v>
      </c>
      <c r="M310" s="82" t="s">
        <v>4012</v>
      </c>
    </row>
    <row r="311" ht="242.25" spans="1:13">
      <c r="A311" s="82" t="s">
        <v>3865</v>
      </c>
      <c r="B311" s="82" t="s">
        <v>4013</v>
      </c>
      <c r="C311" s="82" t="s">
        <v>4014</v>
      </c>
      <c r="D311" s="82" t="s">
        <v>3873</v>
      </c>
      <c r="E311" s="82" t="s">
        <v>3874</v>
      </c>
      <c r="F311" s="83">
        <v>13.91</v>
      </c>
      <c r="G311" s="83">
        <v>20</v>
      </c>
      <c r="H311" s="83">
        <v>278.2</v>
      </c>
      <c r="I311" s="83">
        <v>4278.2</v>
      </c>
      <c r="J311" s="82" t="s">
        <v>2972</v>
      </c>
      <c r="K311" s="82" t="s">
        <v>3863</v>
      </c>
      <c r="L311" s="82" t="s">
        <v>2869</v>
      </c>
      <c r="M311" s="82" t="s">
        <v>4015</v>
      </c>
    </row>
    <row r="312" ht="242.25" spans="1:13">
      <c r="A312" s="82" t="s">
        <v>3865</v>
      </c>
      <c r="B312" s="82" t="s">
        <v>4016</v>
      </c>
      <c r="C312" s="82" t="s">
        <v>4017</v>
      </c>
      <c r="D312" s="82" t="s">
        <v>3873</v>
      </c>
      <c r="E312" s="82" t="s">
        <v>3874</v>
      </c>
      <c r="F312" s="83">
        <v>9.55</v>
      </c>
      <c r="G312" s="83">
        <v>20</v>
      </c>
      <c r="H312" s="83">
        <v>191</v>
      </c>
      <c r="I312" s="83">
        <v>4278.2</v>
      </c>
      <c r="J312" s="82" t="s">
        <v>2972</v>
      </c>
      <c r="K312" s="82" t="s">
        <v>3863</v>
      </c>
      <c r="L312" s="82" t="s">
        <v>2869</v>
      </c>
      <c r="M312" s="82" t="s">
        <v>4018</v>
      </c>
    </row>
    <row r="313" ht="242.25" spans="1:13">
      <c r="A313" s="82" t="s">
        <v>3859</v>
      </c>
      <c r="B313" s="82" t="s">
        <v>4019</v>
      </c>
      <c r="C313" s="82" t="s">
        <v>4020</v>
      </c>
      <c r="D313" s="82" t="s">
        <v>4021</v>
      </c>
      <c r="E313" s="82" t="s">
        <v>4020</v>
      </c>
      <c r="F313" s="83">
        <v>635.5</v>
      </c>
      <c r="G313" s="83">
        <v>1</v>
      </c>
      <c r="H313" s="83">
        <v>635.5</v>
      </c>
      <c r="I313" s="83">
        <v>12591.95</v>
      </c>
      <c r="J313" s="82" t="s">
        <v>2905</v>
      </c>
      <c r="K313" s="82" t="s">
        <v>3863</v>
      </c>
      <c r="L313" s="82" t="s">
        <v>2869</v>
      </c>
      <c r="M313" s="82" t="s">
        <v>4022</v>
      </c>
    </row>
    <row r="314" ht="242.25" spans="1:13">
      <c r="A314" s="82" t="s">
        <v>4023</v>
      </c>
      <c r="B314" s="82" t="s">
        <v>4024</v>
      </c>
      <c r="C314" s="82" t="s">
        <v>4025</v>
      </c>
      <c r="D314" s="82" t="s">
        <v>3438</v>
      </c>
      <c r="E314" s="82" t="s">
        <v>4025</v>
      </c>
      <c r="F314" s="83">
        <v>1.04</v>
      </c>
      <c r="G314" s="83">
        <v>200</v>
      </c>
      <c r="H314" s="83">
        <v>208</v>
      </c>
      <c r="I314" s="83">
        <v>2404.34</v>
      </c>
      <c r="J314" s="82" t="s">
        <v>2905</v>
      </c>
      <c r="K314" s="82" t="s">
        <v>4026</v>
      </c>
      <c r="L314" s="82" t="s">
        <v>2869</v>
      </c>
      <c r="M314" s="82" t="s">
        <v>4027</v>
      </c>
    </row>
    <row r="315" ht="242.25" spans="1:13">
      <c r="A315" s="82" t="s">
        <v>4023</v>
      </c>
      <c r="B315" s="82" t="s">
        <v>4028</v>
      </c>
      <c r="C315" s="82" t="s">
        <v>4029</v>
      </c>
      <c r="D315" s="82" t="s">
        <v>2991</v>
      </c>
      <c r="E315" s="82" t="s">
        <v>4029</v>
      </c>
      <c r="F315" s="83">
        <v>1.39</v>
      </c>
      <c r="G315" s="83">
        <v>10</v>
      </c>
      <c r="H315" s="83">
        <v>13.9</v>
      </c>
      <c r="I315" s="83">
        <v>2404.34</v>
      </c>
      <c r="J315" s="82" t="s">
        <v>2905</v>
      </c>
      <c r="K315" s="82" t="s">
        <v>4026</v>
      </c>
      <c r="L315" s="82" t="s">
        <v>2869</v>
      </c>
      <c r="M315" s="82" t="s">
        <v>4030</v>
      </c>
    </row>
    <row r="316" ht="242.25" spans="1:13">
      <c r="A316" s="82" t="s">
        <v>4023</v>
      </c>
      <c r="B316" s="82" t="s">
        <v>2985</v>
      </c>
      <c r="C316" s="82" t="s">
        <v>2986</v>
      </c>
      <c r="D316" s="82" t="s">
        <v>2987</v>
      </c>
      <c r="E316" s="82" t="s">
        <v>2986</v>
      </c>
      <c r="F316" s="83">
        <v>48.37</v>
      </c>
      <c r="G316" s="83">
        <v>2</v>
      </c>
      <c r="H316" s="83">
        <v>96.74</v>
      </c>
      <c r="I316" s="83">
        <v>2404.34</v>
      </c>
      <c r="J316" s="82" t="s">
        <v>2905</v>
      </c>
      <c r="K316" s="82" t="s">
        <v>4026</v>
      </c>
      <c r="L316" s="82" t="s">
        <v>2869</v>
      </c>
      <c r="M316" s="82" t="s">
        <v>4031</v>
      </c>
    </row>
    <row r="317" ht="242.25" spans="1:13">
      <c r="A317" s="82" t="s">
        <v>4023</v>
      </c>
      <c r="B317" s="82" t="s">
        <v>3448</v>
      </c>
      <c r="C317" s="82" t="s">
        <v>3449</v>
      </c>
      <c r="D317" s="82" t="s">
        <v>3450</v>
      </c>
      <c r="E317" s="82" t="s">
        <v>3449</v>
      </c>
      <c r="F317" s="83">
        <v>21.1</v>
      </c>
      <c r="G317" s="83">
        <v>50</v>
      </c>
      <c r="H317" s="83">
        <v>1055</v>
      </c>
      <c r="I317" s="83">
        <v>2404.34</v>
      </c>
      <c r="J317" s="82" t="s">
        <v>2905</v>
      </c>
      <c r="K317" s="82" t="s">
        <v>4026</v>
      </c>
      <c r="L317" s="82" t="s">
        <v>2869</v>
      </c>
      <c r="M317" s="82" t="s">
        <v>4032</v>
      </c>
    </row>
    <row r="318" ht="242.25" spans="1:13">
      <c r="A318" s="82" t="s">
        <v>4023</v>
      </c>
      <c r="B318" s="82" t="s">
        <v>4033</v>
      </c>
      <c r="C318" s="82" t="s">
        <v>4034</v>
      </c>
      <c r="D318" s="82" t="s">
        <v>2991</v>
      </c>
      <c r="E318" s="82" t="s">
        <v>4034</v>
      </c>
      <c r="F318" s="83">
        <v>0.66</v>
      </c>
      <c r="G318" s="83">
        <v>500</v>
      </c>
      <c r="H318" s="83">
        <v>330</v>
      </c>
      <c r="I318" s="83">
        <v>2404.34</v>
      </c>
      <c r="J318" s="82" t="s">
        <v>2905</v>
      </c>
      <c r="K318" s="82" t="s">
        <v>4026</v>
      </c>
      <c r="L318" s="82" t="s">
        <v>2869</v>
      </c>
      <c r="M318" s="82" t="s">
        <v>4035</v>
      </c>
    </row>
    <row r="319" ht="242.25" spans="1:13">
      <c r="A319" s="82" t="s">
        <v>4023</v>
      </c>
      <c r="B319" s="82" t="s">
        <v>2996</v>
      </c>
      <c r="C319" s="82" t="s">
        <v>2997</v>
      </c>
      <c r="D319" s="82" t="s">
        <v>2987</v>
      </c>
      <c r="E319" s="82" t="s">
        <v>2997</v>
      </c>
      <c r="F319" s="83">
        <v>56.62</v>
      </c>
      <c r="G319" s="83">
        <v>1</v>
      </c>
      <c r="H319" s="83">
        <v>56.62</v>
      </c>
      <c r="I319" s="83">
        <v>2404.34</v>
      </c>
      <c r="J319" s="82" t="s">
        <v>2905</v>
      </c>
      <c r="K319" s="82" t="s">
        <v>4026</v>
      </c>
      <c r="L319" s="82" t="s">
        <v>2869</v>
      </c>
      <c r="M319" s="82" t="s">
        <v>4036</v>
      </c>
    </row>
    <row r="320" ht="242.25" spans="1:13">
      <c r="A320" s="82" t="s">
        <v>4023</v>
      </c>
      <c r="B320" s="82" t="s">
        <v>4037</v>
      </c>
      <c r="C320" s="82" t="s">
        <v>4038</v>
      </c>
      <c r="D320" s="82" t="s">
        <v>4039</v>
      </c>
      <c r="E320" s="82" t="s">
        <v>4038</v>
      </c>
      <c r="F320" s="83">
        <v>2.44</v>
      </c>
      <c r="G320" s="83">
        <v>10</v>
      </c>
      <c r="H320" s="83">
        <v>24.4</v>
      </c>
      <c r="I320" s="83">
        <v>2404.34</v>
      </c>
      <c r="J320" s="82" t="s">
        <v>2905</v>
      </c>
      <c r="K320" s="82" t="s">
        <v>4026</v>
      </c>
      <c r="L320" s="82" t="s">
        <v>2869</v>
      </c>
      <c r="M320" s="82" t="s">
        <v>4040</v>
      </c>
    </row>
    <row r="321" ht="242.25" spans="1:13">
      <c r="A321" s="82" t="s">
        <v>4023</v>
      </c>
      <c r="B321" s="82" t="s">
        <v>3225</v>
      </c>
      <c r="C321" s="82" t="s">
        <v>3226</v>
      </c>
      <c r="D321" s="82" t="s">
        <v>3208</v>
      </c>
      <c r="E321" s="82" t="s">
        <v>3226</v>
      </c>
      <c r="F321" s="83">
        <v>24.28</v>
      </c>
      <c r="G321" s="83">
        <v>2</v>
      </c>
      <c r="H321" s="83">
        <v>48.56</v>
      </c>
      <c r="I321" s="83">
        <v>2404.34</v>
      </c>
      <c r="J321" s="82" t="s">
        <v>2905</v>
      </c>
      <c r="K321" s="82" t="s">
        <v>4026</v>
      </c>
      <c r="L321" s="82" t="s">
        <v>2869</v>
      </c>
      <c r="M321" s="82" t="s">
        <v>4041</v>
      </c>
    </row>
    <row r="322" ht="242.25" spans="1:13">
      <c r="A322" s="82" t="s">
        <v>4023</v>
      </c>
      <c r="B322" s="82" t="s">
        <v>4042</v>
      </c>
      <c r="C322" s="82" t="s">
        <v>4043</v>
      </c>
      <c r="D322" s="82" t="s">
        <v>3450</v>
      </c>
      <c r="E322" s="82" t="s">
        <v>4043</v>
      </c>
      <c r="F322" s="83">
        <v>113.4</v>
      </c>
      <c r="G322" s="83">
        <v>1</v>
      </c>
      <c r="H322" s="83">
        <v>113.4</v>
      </c>
      <c r="I322" s="83">
        <v>2404.34</v>
      </c>
      <c r="J322" s="82" t="s">
        <v>2905</v>
      </c>
      <c r="K322" s="82" t="s">
        <v>4026</v>
      </c>
      <c r="L322" s="82" t="s">
        <v>2869</v>
      </c>
      <c r="M322" s="82" t="s">
        <v>4044</v>
      </c>
    </row>
    <row r="323" ht="242.25" spans="1:13">
      <c r="A323" s="82" t="s">
        <v>4023</v>
      </c>
      <c r="B323" s="82" t="s">
        <v>4045</v>
      </c>
      <c r="C323" s="82" t="s">
        <v>4046</v>
      </c>
      <c r="D323" s="82" t="s">
        <v>2904</v>
      </c>
      <c r="E323" s="82" t="s">
        <v>4046</v>
      </c>
      <c r="F323" s="83">
        <v>1.42</v>
      </c>
      <c r="G323" s="83">
        <v>30</v>
      </c>
      <c r="H323" s="83">
        <v>42.6</v>
      </c>
      <c r="I323" s="83">
        <v>2404.34</v>
      </c>
      <c r="J323" s="82" t="s">
        <v>2905</v>
      </c>
      <c r="K323" s="82" t="s">
        <v>4026</v>
      </c>
      <c r="L323" s="82" t="s">
        <v>2869</v>
      </c>
      <c r="M323" s="82" t="s">
        <v>4047</v>
      </c>
    </row>
    <row r="324" ht="242.25" spans="1:13">
      <c r="A324" s="82" t="s">
        <v>4023</v>
      </c>
      <c r="B324" s="82" t="s">
        <v>3042</v>
      </c>
      <c r="C324" s="82" t="s">
        <v>3043</v>
      </c>
      <c r="D324" s="82" t="s">
        <v>2991</v>
      </c>
      <c r="E324" s="82" t="s">
        <v>3043</v>
      </c>
      <c r="F324" s="83">
        <v>10.04</v>
      </c>
      <c r="G324" s="83">
        <v>1</v>
      </c>
      <c r="H324" s="83">
        <v>10.04</v>
      </c>
      <c r="I324" s="83">
        <v>2404.34</v>
      </c>
      <c r="J324" s="82" t="s">
        <v>2905</v>
      </c>
      <c r="K324" s="82" t="s">
        <v>4026</v>
      </c>
      <c r="L324" s="82" t="s">
        <v>2869</v>
      </c>
      <c r="M324" s="82" t="s">
        <v>4048</v>
      </c>
    </row>
    <row r="325" ht="242.25" spans="1:13">
      <c r="A325" s="82" t="s">
        <v>4023</v>
      </c>
      <c r="B325" s="82" t="s">
        <v>4049</v>
      </c>
      <c r="C325" s="82" t="s">
        <v>4050</v>
      </c>
      <c r="D325" s="82" t="s">
        <v>3484</v>
      </c>
      <c r="E325" s="82" t="s">
        <v>4050</v>
      </c>
      <c r="F325" s="83">
        <v>4.13</v>
      </c>
      <c r="G325" s="83">
        <v>50</v>
      </c>
      <c r="H325" s="83">
        <v>206.5</v>
      </c>
      <c r="I325" s="83">
        <v>2404.34</v>
      </c>
      <c r="J325" s="82" t="s">
        <v>2905</v>
      </c>
      <c r="K325" s="82" t="s">
        <v>4026</v>
      </c>
      <c r="L325" s="82" t="s">
        <v>2869</v>
      </c>
      <c r="M325" s="82" t="s">
        <v>4051</v>
      </c>
    </row>
    <row r="326" ht="242.25" spans="1:13">
      <c r="A326" s="82" t="s">
        <v>4023</v>
      </c>
      <c r="B326" s="82" t="s">
        <v>4052</v>
      </c>
      <c r="C326" s="82" t="s">
        <v>4053</v>
      </c>
      <c r="D326" s="82" t="s">
        <v>3230</v>
      </c>
      <c r="E326" s="82" t="s">
        <v>4053</v>
      </c>
      <c r="F326" s="83">
        <v>4.82</v>
      </c>
      <c r="G326" s="83">
        <v>10</v>
      </c>
      <c r="H326" s="83">
        <v>48.2</v>
      </c>
      <c r="I326" s="83">
        <v>2404.34</v>
      </c>
      <c r="J326" s="82" t="s">
        <v>2905</v>
      </c>
      <c r="K326" s="82" t="s">
        <v>4026</v>
      </c>
      <c r="L326" s="82" t="s">
        <v>2869</v>
      </c>
      <c r="M326" s="82" t="s">
        <v>4054</v>
      </c>
    </row>
    <row r="327" ht="242.25" spans="1:13">
      <c r="A327" s="82" t="s">
        <v>4023</v>
      </c>
      <c r="B327" s="82" t="s">
        <v>3049</v>
      </c>
      <c r="C327" s="82" t="s">
        <v>3050</v>
      </c>
      <c r="D327" s="82" t="s">
        <v>2946</v>
      </c>
      <c r="E327" s="82" t="s">
        <v>3050</v>
      </c>
      <c r="F327" s="83">
        <v>25.53</v>
      </c>
      <c r="G327" s="83">
        <v>2</v>
      </c>
      <c r="H327" s="83">
        <v>51.06</v>
      </c>
      <c r="I327" s="83">
        <v>2404.34</v>
      </c>
      <c r="J327" s="82" t="s">
        <v>2905</v>
      </c>
      <c r="K327" s="82" t="s">
        <v>4026</v>
      </c>
      <c r="L327" s="82" t="s">
        <v>2869</v>
      </c>
      <c r="M327" s="82" t="s">
        <v>4055</v>
      </c>
    </row>
    <row r="328" ht="242.25" spans="1:13">
      <c r="A328" s="82" t="s">
        <v>4023</v>
      </c>
      <c r="B328" s="82" t="s">
        <v>4056</v>
      </c>
      <c r="C328" s="82" t="s">
        <v>4057</v>
      </c>
      <c r="D328" s="82" t="s">
        <v>2987</v>
      </c>
      <c r="E328" s="82" t="s">
        <v>4057</v>
      </c>
      <c r="F328" s="83">
        <v>38.61</v>
      </c>
      <c r="G328" s="83">
        <v>1</v>
      </c>
      <c r="H328" s="83">
        <v>38.61</v>
      </c>
      <c r="I328" s="83">
        <v>2404.34</v>
      </c>
      <c r="J328" s="82" t="s">
        <v>2905</v>
      </c>
      <c r="K328" s="82" t="s">
        <v>4026</v>
      </c>
      <c r="L328" s="82" t="s">
        <v>2869</v>
      </c>
      <c r="M328" s="82" t="s">
        <v>4058</v>
      </c>
    </row>
    <row r="329" ht="242.25" spans="1:13">
      <c r="A329" s="82" t="s">
        <v>4023</v>
      </c>
      <c r="B329" s="82" t="s">
        <v>4059</v>
      </c>
      <c r="C329" s="82" t="s">
        <v>4060</v>
      </c>
      <c r="D329" s="82" t="s">
        <v>3230</v>
      </c>
      <c r="E329" s="82" t="s">
        <v>4060</v>
      </c>
      <c r="F329" s="83">
        <v>2.23</v>
      </c>
      <c r="G329" s="83">
        <v>20</v>
      </c>
      <c r="H329" s="83">
        <v>44.6</v>
      </c>
      <c r="I329" s="83">
        <v>2404.34</v>
      </c>
      <c r="J329" s="82" t="s">
        <v>2905</v>
      </c>
      <c r="K329" s="82" t="s">
        <v>4026</v>
      </c>
      <c r="L329" s="82" t="s">
        <v>2869</v>
      </c>
      <c r="M329" s="82" t="s">
        <v>4061</v>
      </c>
    </row>
    <row r="330" ht="242.25" spans="1:13">
      <c r="A330" s="82" t="s">
        <v>4023</v>
      </c>
      <c r="B330" s="82" t="s">
        <v>4062</v>
      </c>
      <c r="C330" s="82" t="s">
        <v>4063</v>
      </c>
      <c r="D330" s="82" t="s">
        <v>2991</v>
      </c>
      <c r="E330" s="82" t="s">
        <v>4063</v>
      </c>
      <c r="F330" s="83">
        <v>16.11</v>
      </c>
      <c r="G330" s="83">
        <v>1</v>
      </c>
      <c r="H330" s="83">
        <v>16.11</v>
      </c>
      <c r="I330" s="83">
        <v>2404.34</v>
      </c>
      <c r="J330" s="82" t="s">
        <v>2905</v>
      </c>
      <c r="K330" s="82" t="s">
        <v>4026</v>
      </c>
      <c r="L330" s="82" t="s">
        <v>2869</v>
      </c>
      <c r="M330" s="82" t="s">
        <v>4064</v>
      </c>
    </row>
    <row r="331" ht="313.5" spans="1:13">
      <c r="A331" s="82" t="s">
        <v>4065</v>
      </c>
      <c r="B331" s="82" t="s">
        <v>3465</v>
      </c>
      <c r="C331" s="82" t="s">
        <v>3466</v>
      </c>
      <c r="D331" s="82" t="s">
        <v>2866</v>
      </c>
      <c r="E331" s="82" t="s">
        <v>136</v>
      </c>
      <c r="F331" s="83">
        <v>748</v>
      </c>
      <c r="G331" s="83">
        <v>3</v>
      </c>
      <c r="H331" s="83">
        <v>2244</v>
      </c>
      <c r="I331" s="83">
        <v>2244</v>
      </c>
      <c r="J331" s="82" t="s">
        <v>3467</v>
      </c>
      <c r="K331" s="82" t="s">
        <v>4066</v>
      </c>
      <c r="L331" s="82" t="s">
        <v>2869</v>
      </c>
      <c r="M331" s="82" t="s">
        <v>4067</v>
      </c>
    </row>
  </sheetData>
  <mergeCells count="3">
    <mergeCell ref="A1:M1"/>
    <mergeCell ref="A2:M2"/>
    <mergeCell ref="A3:M3"/>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48"/>
  <sheetViews>
    <sheetView zoomScale="70" zoomScaleNormal="70" workbookViewId="0">
      <selection activeCell="AT13" sqref="AT13"/>
    </sheetView>
  </sheetViews>
  <sheetFormatPr defaultColWidth="9" defaultRowHeight="13.5"/>
  <cols>
    <col min="1" max="3" width="9" style="68"/>
    <col min="4" max="45" width="9" style="68" hidden="1" customWidth="1"/>
    <col min="46" max="16384" width="9" style="68"/>
  </cols>
  <sheetData>
    <row r="1" spans="1:68">
      <c r="A1" s="69" t="s">
        <v>4068</v>
      </c>
      <c r="B1" s="69"/>
      <c r="C1" s="69"/>
      <c r="D1" s="69"/>
      <c r="E1" s="70"/>
      <c r="F1" s="69"/>
      <c r="G1" s="69"/>
      <c r="H1" s="69"/>
      <c r="I1" s="69"/>
      <c r="J1" s="69"/>
      <c r="K1" s="69"/>
      <c r="L1" s="69"/>
      <c r="M1" s="69"/>
      <c r="N1" s="75"/>
      <c r="O1" s="76"/>
      <c r="P1" s="76"/>
      <c r="Q1" s="69"/>
      <c r="R1" s="76"/>
      <c r="S1" s="77"/>
      <c r="T1" s="69"/>
      <c r="U1" s="78"/>
      <c r="V1" s="69"/>
      <c r="W1" s="69"/>
      <c r="X1" s="69"/>
      <c r="Y1" s="69"/>
      <c r="Z1" s="69"/>
      <c r="AA1" s="69"/>
      <c r="AB1" s="69"/>
      <c r="AC1" s="70"/>
      <c r="AD1" s="70"/>
      <c r="AE1" s="69"/>
      <c r="AF1" s="69"/>
      <c r="AG1" s="69"/>
      <c r="AH1" s="69"/>
      <c r="AI1" s="69"/>
      <c r="AJ1" s="75"/>
      <c r="AK1" s="69"/>
      <c r="AL1" s="69"/>
      <c r="AM1" s="69"/>
      <c r="AN1" s="69"/>
      <c r="AO1" s="69"/>
      <c r="AP1" s="69"/>
      <c r="AQ1" s="69"/>
      <c r="AR1" s="69"/>
      <c r="AS1" s="69"/>
      <c r="AT1" s="69"/>
      <c r="AU1" s="69"/>
      <c r="AV1" s="69"/>
      <c r="AW1" s="69"/>
      <c r="AX1" s="69"/>
      <c r="AY1" s="69"/>
      <c r="AZ1" s="69"/>
      <c r="BA1" s="69"/>
      <c r="BB1" s="69"/>
      <c r="BC1" s="69"/>
      <c r="BD1" s="69"/>
      <c r="BE1" s="69"/>
      <c r="BF1" s="79"/>
      <c r="BG1" s="79"/>
      <c r="BH1" s="79"/>
      <c r="BI1" s="69"/>
      <c r="BJ1" s="69"/>
      <c r="BK1" s="69"/>
      <c r="BL1" s="69"/>
      <c r="BM1" s="69" t="s">
        <v>4069</v>
      </c>
      <c r="BN1" s="69"/>
      <c r="BO1" s="69"/>
      <c r="BP1" s="69"/>
    </row>
    <row r="2" ht="45" customHeight="1" spans="1:68">
      <c r="A2" s="71" t="s">
        <v>4070</v>
      </c>
      <c r="B2" s="69"/>
      <c r="C2" s="69"/>
      <c r="D2" s="69"/>
      <c r="E2" s="70"/>
      <c r="F2" s="69"/>
      <c r="G2" s="69"/>
      <c r="H2" s="69"/>
      <c r="I2" s="69"/>
      <c r="J2" s="69"/>
      <c r="K2" s="69"/>
      <c r="L2" s="69"/>
      <c r="M2" s="69"/>
      <c r="N2" s="75"/>
      <c r="O2" s="76"/>
      <c r="P2" s="76"/>
      <c r="Q2" s="69"/>
      <c r="R2" s="76"/>
      <c r="S2" s="77"/>
      <c r="T2" s="69"/>
      <c r="U2" s="78"/>
      <c r="V2" s="69"/>
      <c r="W2" s="69"/>
      <c r="X2" s="69"/>
      <c r="Y2" s="69"/>
      <c r="Z2" s="69"/>
      <c r="AA2" s="69"/>
      <c r="AB2" s="69"/>
      <c r="AC2" s="70"/>
      <c r="AD2" s="70"/>
      <c r="AE2" s="69"/>
      <c r="AF2" s="69"/>
      <c r="AG2" s="69"/>
      <c r="AH2" s="69"/>
      <c r="AI2" s="69"/>
      <c r="AJ2" s="75"/>
      <c r="AK2" s="69"/>
      <c r="AL2" s="69"/>
      <c r="AM2" s="69"/>
      <c r="AN2" s="69"/>
      <c r="AO2" s="69"/>
      <c r="AP2" s="69"/>
      <c r="AQ2" s="69"/>
      <c r="AR2" s="69"/>
      <c r="AS2" s="69"/>
      <c r="AT2" s="69"/>
      <c r="AU2" s="69"/>
      <c r="AV2" s="69"/>
      <c r="AW2" s="69"/>
      <c r="AX2" s="69"/>
      <c r="AY2" s="69"/>
      <c r="AZ2" s="69"/>
      <c r="BA2" s="69"/>
      <c r="BB2" s="69"/>
      <c r="BC2" s="69"/>
      <c r="BD2" s="69"/>
      <c r="BE2" s="69"/>
      <c r="BF2" s="79"/>
      <c r="BG2" s="79"/>
      <c r="BH2" s="79"/>
      <c r="BI2" s="69"/>
      <c r="BJ2" s="69"/>
      <c r="BK2" s="69"/>
      <c r="BL2" s="69"/>
      <c r="BM2" s="69"/>
      <c r="BN2" s="69"/>
      <c r="BO2" s="69"/>
      <c r="BP2" s="69"/>
    </row>
    <row r="3" spans="1:68">
      <c r="A3" s="69" t="s">
        <v>4071</v>
      </c>
      <c r="B3" s="69" t="s">
        <v>4072</v>
      </c>
      <c r="C3" s="69" t="s">
        <v>4073</v>
      </c>
      <c r="D3" s="69" t="s">
        <v>4074</v>
      </c>
      <c r="E3" s="69" t="s">
        <v>4075</v>
      </c>
      <c r="F3" s="69" t="s">
        <v>4076</v>
      </c>
      <c r="G3" s="69" t="s">
        <v>4077</v>
      </c>
      <c r="H3" s="69" t="s">
        <v>4078</v>
      </c>
      <c r="I3" s="69" t="s">
        <v>4079</v>
      </c>
      <c r="J3" s="69" t="s">
        <v>4080</v>
      </c>
      <c r="K3" s="69" t="s">
        <v>4081</v>
      </c>
      <c r="L3" s="69" t="s">
        <v>4082</v>
      </c>
      <c r="M3" s="69" t="s">
        <v>4083</v>
      </c>
      <c r="N3" s="69" t="s">
        <v>4084</v>
      </c>
      <c r="O3" s="69" t="s">
        <v>4085</v>
      </c>
      <c r="P3" s="69" t="s">
        <v>4086</v>
      </c>
      <c r="Q3" s="69" t="s">
        <v>4087</v>
      </c>
      <c r="R3" s="69" t="s">
        <v>4088</v>
      </c>
      <c r="S3" s="69" t="s">
        <v>4089</v>
      </c>
      <c r="T3" s="69" t="s">
        <v>4090</v>
      </c>
      <c r="U3" s="69" t="s">
        <v>4091</v>
      </c>
      <c r="V3" s="69" t="s">
        <v>4092</v>
      </c>
      <c r="W3" s="69" t="s">
        <v>4093</v>
      </c>
      <c r="X3" s="69" t="s">
        <v>4094</v>
      </c>
      <c r="Y3" s="69" t="s">
        <v>4095</v>
      </c>
      <c r="Z3" s="69" t="s">
        <v>4096</v>
      </c>
      <c r="AA3" s="69" t="s">
        <v>4097</v>
      </c>
      <c r="AB3" s="69" t="s">
        <v>4098</v>
      </c>
      <c r="AC3" s="69" t="s">
        <v>4099</v>
      </c>
      <c r="AD3" s="69" t="s">
        <v>4100</v>
      </c>
      <c r="AE3" s="69" t="s">
        <v>4101</v>
      </c>
      <c r="AF3" s="69" t="s">
        <v>4102</v>
      </c>
      <c r="AG3" s="69" t="s">
        <v>4103</v>
      </c>
      <c r="AH3" s="69" t="s">
        <v>4104</v>
      </c>
      <c r="AI3" s="69" t="s">
        <v>4105</v>
      </c>
      <c r="AJ3" s="69" t="s">
        <v>4106</v>
      </c>
      <c r="AK3" s="69" t="s">
        <v>4107</v>
      </c>
      <c r="AL3" s="69" t="s">
        <v>4108</v>
      </c>
      <c r="AM3" s="69" t="s">
        <v>4109</v>
      </c>
      <c r="AN3" s="69" t="s">
        <v>4110</v>
      </c>
      <c r="AO3" s="69" t="s">
        <v>4111</v>
      </c>
      <c r="AP3" s="69" t="s">
        <v>4112</v>
      </c>
      <c r="AQ3" s="69" t="s">
        <v>4113</v>
      </c>
      <c r="AR3" s="69" t="s">
        <v>4114</v>
      </c>
      <c r="AS3" s="69" t="s">
        <v>4115</v>
      </c>
      <c r="AT3" s="69" t="s">
        <v>4116</v>
      </c>
      <c r="AU3" s="69" t="s">
        <v>4117</v>
      </c>
      <c r="AV3" s="69" t="s">
        <v>4118</v>
      </c>
      <c r="AW3" s="69" t="s">
        <v>4119</v>
      </c>
      <c r="AX3" s="69" t="s">
        <v>4120</v>
      </c>
      <c r="AY3" s="69" t="s">
        <v>4121</v>
      </c>
      <c r="AZ3" s="69" t="s">
        <v>4122</v>
      </c>
      <c r="BA3" s="69" t="s">
        <v>4123</v>
      </c>
      <c r="BB3" s="69" t="s">
        <v>4124</v>
      </c>
      <c r="BC3" s="69" t="s">
        <v>4125</v>
      </c>
      <c r="BD3" s="69" t="s">
        <v>4126</v>
      </c>
      <c r="BE3" s="69" t="s">
        <v>4127</v>
      </c>
      <c r="BF3" s="69" t="s">
        <v>4128</v>
      </c>
      <c r="BG3" s="69" t="s">
        <v>4129</v>
      </c>
      <c r="BH3" s="69" t="s">
        <v>4130</v>
      </c>
      <c r="BI3" s="69" t="s">
        <v>4131</v>
      </c>
      <c r="BJ3" s="69" t="s">
        <v>4132</v>
      </c>
      <c r="BK3" s="69" t="s">
        <v>4133</v>
      </c>
      <c r="BL3" s="69" t="s">
        <v>4134</v>
      </c>
      <c r="BM3" s="69" t="s">
        <v>4135</v>
      </c>
      <c r="BN3" s="69" t="s">
        <v>4136</v>
      </c>
      <c r="BO3" s="69" t="s">
        <v>4137</v>
      </c>
      <c r="BP3" s="69" t="s">
        <v>4138</v>
      </c>
    </row>
    <row r="4" ht="15" spans="1:68">
      <c r="A4" s="72" t="s">
        <v>4139</v>
      </c>
      <c r="B4" s="73" t="s">
        <v>4140</v>
      </c>
      <c r="C4" s="73" t="s">
        <v>4141</v>
      </c>
      <c r="D4" s="73" t="s">
        <v>4142</v>
      </c>
      <c r="E4" s="73" t="s">
        <v>4143</v>
      </c>
      <c r="F4" s="73" t="s">
        <v>4144</v>
      </c>
      <c r="G4" s="73" t="s">
        <v>4145</v>
      </c>
      <c r="H4" s="72" t="s">
        <v>4146</v>
      </c>
      <c r="I4" s="72" t="s">
        <v>4147</v>
      </c>
      <c r="J4" s="72" t="s">
        <v>4148</v>
      </c>
      <c r="K4" s="72" t="s">
        <v>4149</v>
      </c>
      <c r="L4" s="72" t="s">
        <v>4150</v>
      </c>
      <c r="M4" s="72" t="s">
        <v>4151</v>
      </c>
      <c r="N4" s="72" t="s">
        <v>4152</v>
      </c>
      <c r="O4" s="72" t="s">
        <v>4153</v>
      </c>
      <c r="P4" s="72" t="s">
        <v>4154</v>
      </c>
      <c r="Q4" s="72" t="s">
        <v>4155</v>
      </c>
      <c r="R4" s="72" t="s">
        <v>4156</v>
      </c>
      <c r="S4" s="72" t="s">
        <v>4157</v>
      </c>
      <c r="T4" s="72" t="s">
        <v>4158</v>
      </c>
      <c r="U4" s="72" t="s">
        <v>4159</v>
      </c>
      <c r="V4" s="72" t="s">
        <v>4160</v>
      </c>
      <c r="W4" s="72" t="s">
        <v>4161</v>
      </c>
      <c r="X4" s="72" t="s">
        <v>4162</v>
      </c>
      <c r="Y4" s="72" t="s">
        <v>4163</v>
      </c>
      <c r="Z4" s="72" t="s">
        <v>4164</v>
      </c>
      <c r="AA4" s="72" t="s">
        <v>4165</v>
      </c>
      <c r="AB4" s="72" t="s">
        <v>4166</v>
      </c>
      <c r="AC4" s="72" t="s">
        <v>2796</v>
      </c>
      <c r="AD4" s="72" t="s">
        <v>4167</v>
      </c>
      <c r="AE4" s="72" t="s">
        <v>4168</v>
      </c>
      <c r="AF4" s="72" t="s">
        <v>4169</v>
      </c>
      <c r="AG4" s="72" t="s">
        <v>713</v>
      </c>
      <c r="AH4" s="72" t="s">
        <v>4170</v>
      </c>
      <c r="AI4" s="72" t="s">
        <v>4171</v>
      </c>
      <c r="AJ4" s="72" t="s">
        <v>4172</v>
      </c>
      <c r="AK4" s="72" t="s">
        <v>4173</v>
      </c>
      <c r="AL4" s="72" t="s">
        <v>4174</v>
      </c>
      <c r="AM4" s="72" t="s">
        <v>4175</v>
      </c>
      <c r="AN4" s="72" t="s">
        <v>4176</v>
      </c>
      <c r="AO4" s="72" t="s">
        <v>4177</v>
      </c>
      <c r="AP4" s="72" t="s">
        <v>4178</v>
      </c>
      <c r="AQ4" s="72" t="s">
        <v>4179</v>
      </c>
      <c r="AR4" s="72" t="s">
        <v>4180</v>
      </c>
      <c r="AS4" s="73" t="s">
        <v>4181</v>
      </c>
      <c r="AT4" s="72" t="s">
        <v>4182</v>
      </c>
      <c r="AU4" s="72" t="s">
        <v>4183</v>
      </c>
      <c r="AV4" s="72" t="s">
        <v>4184</v>
      </c>
      <c r="AW4" s="72" t="s">
        <v>4185</v>
      </c>
      <c r="AX4" s="72" t="s">
        <v>4186</v>
      </c>
      <c r="AY4" s="72" t="s">
        <v>4187</v>
      </c>
      <c r="AZ4" s="72" t="s">
        <v>4188</v>
      </c>
      <c r="BA4" s="72" t="s">
        <v>4189</v>
      </c>
      <c r="BB4" s="72" t="s">
        <v>4190</v>
      </c>
      <c r="BC4" s="72" t="s">
        <v>4191</v>
      </c>
      <c r="BD4" s="72" t="s">
        <v>4192</v>
      </c>
      <c r="BE4" s="72" t="s">
        <v>4193</v>
      </c>
      <c r="BF4" s="72" t="s">
        <v>4194</v>
      </c>
      <c r="BG4" s="72" t="s">
        <v>4195</v>
      </c>
      <c r="BH4" s="72" t="s">
        <v>4196</v>
      </c>
      <c r="BI4" s="72" t="s">
        <v>4197</v>
      </c>
      <c r="BJ4" s="72" t="s">
        <v>4198</v>
      </c>
      <c r="BK4" s="72" t="s">
        <v>4199</v>
      </c>
      <c r="BL4" s="72" t="s">
        <v>4200</v>
      </c>
      <c r="BM4" s="72" t="s">
        <v>4139</v>
      </c>
      <c r="BN4" s="72" t="s">
        <v>4201</v>
      </c>
      <c r="BO4" s="72" t="s">
        <v>4202</v>
      </c>
      <c r="BP4" s="72" t="s">
        <v>4203</v>
      </c>
    </row>
    <row r="5" ht="123.95" hidden="1" customHeight="1" spans="1:68">
      <c r="A5" s="74" t="s">
        <v>4204</v>
      </c>
      <c r="B5" s="74" t="s">
        <v>2813</v>
      </c>
      <c r="C5" s="74" t="s">
        <v>4205</v>
      </c>
      <c r="D5" s="74" t="s">
        <v>4206</v>
      </c>
      <c r="E5" s="70" t="s">
        <v>4207</v>
      </c>
      <c r="F5" s="74" t="s">
        <v>4208</v>
      </c>
      <c r="G5" s="74" t="s">
        <v>4209</v>
      </c>
      <c r="H5" s="69"/>
      <c r="I5" s="69"/>
      <c r="J5" s="74" t="s">
        <v>4210</v>
      </c>
      <c r="K5" s="74" t="s">
        <v>4211</v>
      </c>
      <c r="L5" s="74" t="s">
        <v>4212</v>
      </c>
      <c r="M5" s="74" t="s">
        <v>4213</v>
      </c>
      <c r="N5" s="75"/>
      <c r="O5" s="76"/>
      <c r="P5" s="77">
        <v>18900</v>
      </c>
      <c r="Q5" s="74" t="s">
        <v>4214</v>
      </c>
      <c r="R5" s="76"/>
      <c r="S5" s="77"/>
      <c r="T5" s="74" t="s">
        <v>4215</v>
      </c>
      <c r="U5" s="78"/>
      <c r="V5" s="74" t="s">
        <v>4216</v>
      </c>
      <c r="W5" s="74" t="s">
        <v>2376</v>
      </c>
      <c r="X5" s="74" t="s">
        <v>2387</v>
      </c>
      <c r="Y5" s="74" t="s">
        <v>2389</v>
      </c>
      <c r="Z5" s="74" t="s">
        <v>2813</v>
      </c>
      <c r="AA5" s="74" t="s">
        <v>4214</v>
      </c>
      <c r="AB5" s="74" t="s">
        <v>4214</v>
      </c>
      <c r="AC5" s="70" t="s">
        <v>4217</v>
      </c>
      <c r="AD5" s="70" t="s">
        <v>4218</v>
      </c>
      <c r="AE5" s="74" t="s">
        <v>4219</v>
      </c>
      <c r="AF5" s="74" t="s">
        <v>4220</v>
      </c>
      <c r="AG5" s="74" t="s">
        <v>4221</v>
      </c>
      <c r="AH5" s="69"/>
      <c r="AI5" s="69"/>
      <c r="AJ5" s="75"/>
      <c r="AK5" s="69"/>
      <c r="AL5" s="69"/>
      <c r="AM5" s="74" t="s">
        <v>4222</v>
      </c>
      <c r="AN5" s="74" t="s">
        <v>4223</v>
      </c>
      <c r="AO5" s="74" t="s">
        <v>4224</v>
      </c>
      <c r="AP5" s="74" t="s">
        <v>4225</v>
      </c>
      <c r="AQ5" s="74" t="s">
        <v>4226</v>
      </c>
      <c r="AR5" s="74" t="s">
        <v>4227</v>
      </c>
      <c r="AS5" s="74" t="s">
        <v>4228</v>
      </c>
      <c r="AT5" s="74" t="s">
        <v>4229</v>
      </c>
      <c r="AU5" s="74" t="s">
        <v>4230</v>
      </c>
      <c r="AV5" s="74" t="s">
        <v>779</v>
      </c>
      <c r="AW5" s="74" t="s">
        <v>779</v>
      </c>
      <c r="AX5" s="74" t="s">
        <v>4231</v>
      </c>
      <c r="AY5" s="74" t="s">
        <v>4232</v>
      </c>
      <c r="AZ5" s="74" t="s">
        <v>4233</v>
      </c>
      <c r="BA5" s="74" t="s">
        <v>4230</v>
      </c>
      <c r="BB5" s="69"/>
      <c r="BC5" s="74" t="s">
        <v>4234</v>
      </c>
      <c r="BD5" s="74" t="s">
        <v>4222</v>
      </c>
      <c r="BE5" s="74" t="s">
        <v>4223</v>
      </c>
      <c r="BF5" s="79" t="s">
        <v>4235</v>
      </c>
      <c r="BG5" s="79" t="s">
        <v>4236</v>
      </c>
      <c r="BH5" s="79" t="s">
        <v>4237</v>
      </c>
      <c r="BI5" s="74" t="s">
        <v>4238</v>
      </c>
      <c r="BJ5" s="74" t="s">
        <v>4239</v>
      </c>
      <c r="BK5" s="74" t="s">
        <v>4240</v>
      </c>
      <c r="BL5" s="74" t="s">
        <v>4241</v>
      </c>
      <c r="BM5" s="74" t="s">
        <v>4242</v>
      </c>
      <c r="BN5" s="74" t="s">
        <v>4243</v>
      </c>
      <c r="BO5" s="74" t="s">
        <v>4244</v>
      </c>
      <c r="BP5" s="74" t="s">
        <v>4244</v>
      </c>
    </row>
    <row r="6" ht="75.95" hidden="1" customHeight="1" spans="1:68">
      <c r="A6" s="69"/>
      <c r="B6" s="69"/>
      <c r="C6" s="69"/>
      <c r="D6" s="69"/>
      <c r="E6" s="70"/>
      <c r="F6" s="69"/>
      <c r="G6" s="69"/>
      <c r="H6" s="69"/>
      <c r="I6" s="69"/>
      <c r="J6" s="69"/>
      <c r="K6" s="69"/>
      <c r="L6" s="69"/>
      <c r="M6" s="69"/>
      <c r="N6" s="75"/>
      <c r="O6" s="76"/>
      <c r="P6" s="76"/>
      <c r="Q6" s="69"/>
      <c r="R6" s="76"/>
      <c r="S6" s="77"/>
      <c r="T6" s="69"/>
      <c r="U6" s="78"/>
      <c r="V6" s="69"/>
      <c r="W6" s="69"/>
      <c r="X6" s="69"/>
      <c r="Y6" s="69"/>
      <c r="Z6" s="69"/>
      <c r="AA6" s="69"/>
      <c r="AB6" s="69"/>
      <c r="AC6" s="70"/>
      <c r="AD6" s="70"/>
      <c r="AE6" s="69"/>
      <c r="AF6" s="69"/>
      <c r="AG6" s="69"/>
      <c r="AH6" s="69"/>
      <c r="AI6" s="69"/>
      <c r="AJ6" s="75"/>
      <c r="AK6" s="69"/>
      <c r="AL6" s="69"/>
      <c r="AM6" s="69"/>
      <c r="AN6" s="69"/>
      <c r="AO6" s="69"/>
      <c r="AP6" s="69"/>
      <c r="AQ6" s="69"/>
      <c r="AR6" s="69"/>
      <c r="AS6" s="69"/>
      <c r="AT6" s="69"/>
      <c r="AU6" s="69"/>
      <c r="AV6" s="69"/>
      <c r="AW6" s="69"/>
      <c r="AX6" s="69"/>
      <c r="AY6" s="69"/>
      <c r="AZ6" s="69"/>
      <c r="BA6" s="69"/>
      <c r="BB6" s="69"/>
      <c r="BC6" s="69"/>
      <c r="BD6" s="69"/>
      <c r="BE6" s="69"/>
      <c r="BF6" s="79"/>
      <c r="BG6" s="79"/>
      <c r="BH6" s="79"/>
      <c r="BI6" s="69"/>
      <c r="BJ6" s="69"/>
      <c r="BK6" s="69"/>
      <c r="BL6" s="69"/>
      <c r="BM6" s="74" t="s">
        <v>4245</v>
      </c>
      <c r="BN6" s="74" t="s">
        <v>4246</v>
      </c>
      <c r="BO6" s="74" t="s">
        <v>3303</v>
      </c>
      <c r="BP6" s="74" t="s">
        <v>3303</v>
      </c>
    </row>
    <row r="7" ht="78.6" hidden="1" customHeight="1" spans="1:68">
      <c r="A7" s="74" t="s">
        <v>4247</v>
      </c>
      <c r="B7" s="74" t="s">
        <v>2828</v>
      </c>
      <c r="C7" s="74" t="s">
        <v>4205</v>
      </c>
      <c r="D7" s="74" t="s">
        <v>4248</v>
      </c>
      <c r="E7" s="70" t="s">
        <v>4249</v>
      </c>
      <c r="F7" s="74" t="s">
        <v>4208</v>
      </c>
      <c r="G7" s="74" t="s">
        <v>4209</v>
      </c>
      <c r="H7" s="69"/>
      <c r="I7" s="69"/>
      <c r="J7" s="74" t="s">
        <v>4210</v>
      </c>
      <c r="K7" s="74" t="s">
        <v>4211</v>
      </c>
      <c r="L7" s="74" t="s">
        <v>4212</v>
      </c>
      <c r="M7" s="74" t="s">
        <v>4213</v>
      </c>
      <c r="N7" s="75"/>
      <c r="O7" s="76"/>
      <c r="P7" s="77">
        <v>5000</v>
      </c>
      <c r="Q7" s="74" t="s">
        <v>4214</v>
      </c>
      <c r="R7" s="76"/>
      <c r="S7" s="77"/>
      <c r="T7" s="74" t="s">
        <v>4215</v>
      </c>
      <c r="U7" s="78"/>
      <c r="V7" s="74" t="s">
        <v>4216</v>
      </c>
      <c r="W7" s="74" t="s">
        <v>2376</v>
      </c>
      <c r="X7" s="74" t="s">
        <v>2387</v>
      </c>
      <c r="Y7" s="74" t="s">
        <v>2389</v>
      </c>
      <c r="Z7" s="74" t="s">
        <v>2828</v>
      </c>
      <c r="AA7" s="74" t="s">
        <v>4214</v>
      </c>
      <c r="AB7" s="74" t="s">
        <v>4214</v>
      </c>
      <c r="AC7" s="70" t="s">
        <v>4250</v>
      </c>
      <c r="AD7" s="70" t="s">
        <v>4251</v>
      </c>
      <c r="AE7" s="74" t="s">
        <v>4219</v>
      </c>
      <c r="AF7" s="74" t="s">
        <v>4220</v>
      </c>
      <c r="AG7" s="74" t="s">
        <v>4221</v>
      </c>
      <c r="AH7" s="69"/>
      <c r="AI7" s="69"/>
      <c r="AJ7" s="75"/>
      <c r="AK7" s="69"/>
      <c r="AL7" s="69"/>
      <c r="AM7" s="74" t="s">
        <v>4222</v>
      </c>
      <c r="AN7" s="74" t="s">
        <v>4223</v>
      </c>
      <c r="AO7" s="74" t="s">
        <v>4224</v>
      </c>
      <c r="AP7" s="74" t="s">
        <v>4225</v>
      </c>
      <c r="AQ7" s="74" t="s">
        <v>4226</v>
      </c>
      <c r="AR7" s="74" t="s">
        <v>4227</v>
      </c>
      <c r="AS7" s="74" t="s">
        <v>4252</v>
      </c>
      <c r="AT7" s="74" t="s">
        <v>3301</v>
      </c>
      <c r="AU7" s="74" t="s">
        <v>4230</v>
      </c>
      <c r="AV7" s="74" t="s">
        <v>779</v>
      </c>
      <c r="AW7" s="74" t="s">
        <v>779</v>
      </c>
      <c r="AX7" s="74" t="s">
        <v>4253</v>
      </c>
      <c r="AY7" s="74" t="s">
        <v>4254</v>
      </c>
      <c r="AZ7" s="74" t="s">
        <v>4233</v>
      </c>
      <c r="BA7" s="74" t="s">
        <v>4230</v>
      </c>
      <c r="BB7" s="69"/>
      <c r="BC7" s="74" t="s">
        <v>4255</v>
      </c>
      <c r="BD7" s="74" t="s">
        <v>4222</v>
      </c>
      <c r="BE7" s="74" t="s">
        <v>4223</v>
      </c>
      <c r="BF7" s="79" t="s">
        <v>4256</v>
      </c>
      <c r="BG7" s="79" t="s">
        <v>4257</v>
      </c>
      <c r="BH7" s="79" t="s">
        <v>4258</v>
      </c>
      <c r="BI7" s="74" t="s">
        <v>4238</v>
      </c>
      <c r="BJ7" s="74" t="s">
        <v>4239</v>
      </c>
      <c r="BK7" s="74" t="s">
        <v>4259</v>
      </c>
      <c r="BL7" s="74" t="s">
        <v>4241</v>
      </c>
      <c r="BM7" s="74" t="s">
        <v>4260</v>
      </c>
      <c r="BN7" s="74" t="s">
        <v>4243</v>
      </c>
      <c r="BO7" s="74" t="s">
        <v>4244</v>
      </c>
      <c r="BP7" s="74" t="s">
        <v>4244</v>
      </c>
    </row>
    <row r="8" ht="40.5" hidden="1" spans="1:68">
      <c r="A8" s="69"/>
      <c r="B8" s="69"/>
      <c r="C8" s="69"/>
      <c r="D8" s="69"/>
      <c r="E8" s="70"/>
      <c r="F8" s="69"/>
      <c r="G8" s="69"/>
      <c r="H8" s="69"/>
      <c r="I8" s="69"/>
      <c r="J8" s="69"/>
      <c r="K8" s="69"/>
      <c r="L8" s="69"/>
      <c r="M8" s="69"/>
      <c r="N8" s="75"/>
      <c r="O8" s="76"/>
      <c r="P8" s="76"/>
      <c r="Q8" s="69"/>
      <c r="R8" s="76"/>
      <c r="S8" s="77"/>
      <c r="T8" s="69"/>
      <c r="U8" s="78"/>
      <c r="V8" s="69"/>
      <c r="W8" s="69"/>
      <c r="X8" s="69"/>
      <c r="Y8" s="69"/>
      <c r="Z8" s="69"/>
      <c r="AA8" s="69"/>
      <c r="AB8" s="69"/>
      <c r="AC8" s="70"/>
      <c r="AD8" s="70"/>
      <c r="AE8" s="69"/>
      <c r="AF8" s="69"/>
      <c r="AG8" s="69"/>
      <c r="AH8" s="69"/>
      <c r="AI8" s="69"/>
      <c r="AJ8" s="75"/>
      <c r="AK8" s="69"/>
      <c r="AL8" s="69"/>
      <c r="AM8" s="69"/>
      <c r="AN8" s="69"/>
      <c r="AO8" s="69"/>
      <c r="AP8" s="69"/>
      <c r="AQ8" s="69"/>
      <c r="AR8" s="69"/>
      <c r="AS8" s="69"/>
      <c r="AT8" s="69"/>
      <c r="AU8" s="69"/>
      <c r="AV8" s="69"/>
      <c r="AW8" s="69"/>
      <c r="AX8" s="69"/>
      <c r="AY8" s="69"/>
      <c r="AZ8" s="69"/>
      <c r="BA8" s="69"/>
      <c r="BB8" s="69"/>
      <c r="BC8" s="69"/>
      <c r="BD8" s="69"/>
      <c r="BE8" s="69"/>
      <c r="BF8" s="79"/>
      <c r="BG8" s="79"/>
      <c r="BH8" s="79"/>
      <c r="BI8" s="69"/>
      <c r="BJ8" s="69"/>
      <c r="BK8" s="69"/>
      <c r="BL8" s="69"/>
      <c r="BM8" s="74" t="s">
        <v>4261</v>
      </c>
      <c r="BN8" s="74" t="s">
        <v>4262</v>
      </c>
      <c r="BO8" s="74" t="s">
        <v>3521</v>
      </c>
      <c r="BP8" s="74" t="s">
        <v>3521</v>
      </c>
    </row>
    <row r="9" ht="241.5" hidden="1" customHeight="1" spans="1:68">
      <c r="A9" s="74" t="s">
        <v>4263</v>
      </c>
      <c r="B9" s="74" t="s">
        <v>2816</v>
      </c>
      <c r="C9" s="74" t="s">
        <v>4205</v>
      </c>
      <c r="D9" s="74" t="s">
        <v>4264</v>
      </c>
      <c r="E9" s="70" t="s">
        <v>4265</v>
      </c>
      <c r="F9" s="74" t="s">
        <v>4208</v>
      </c>
      <c r="G9" s="74" t="s">
        <v>4209</v>
      </c>
      <c r="H9" s="69"/>
      <c r="I9" s="69"/>
      <c r="J9" s="74" t="s">
        <v>4210</v>
      </c>
      <c r="K9" s="74" t="s">
        <v>4211</v>
      </c>
      <c r="L9" s="74" t="s">
        <v>4212</v>
      </c>
      <c r="M9" s="74" t="s">
        <v>4213</v>
      </c>
      <c r="N9" s="75"/>
      <c r="O9" s="76"/>
      <c r="P9" s="77">
        <v>4200</v>
      </c>
      <c r="Q9" s="74" t="s">
        <v>4214</v>
      </c>
      <c r="R9" s="76"/>
      <c r="S9" s="77"/>
      <c r="T9" s="74" t="s">
        <v>4215</v>
      </c>
      <c r="U9" s="78"/>
      <c r="V9" s="74" t="s">
        <v>4216</v>
      </c>
      <c r="W9" s="74" t="s">
        <v>2376</v>
      </c>
      <c r="X9" s="74" t="s">
        <v>2387</v>
      </c>
      <c r="Y9" s="74" t="s">
        <v>2389</v>
      </c>
      <c r="Z9" s="74" t="s">
        <v>2816</v>
      </c>
      <c r="AA9" s="74" t="s">
        <v>4214</v>
      </c>
      <c r="AB9" s="74" t="s">
        <v>4214</v>
      </c>
      <c r="AC9" s="70" t="s">
        <v>4266</v>
      </c>
      <c r="AD9" s="70" t="s">
        <v>4251</v>
      </c>
      <c r="AE9" s="74" t="s">
        <v>4219</v>
      </c>
      <c r="AF9" s="74" t="s">
        <v>4220</v>
      </c>
      <c r="AG9" s="74" t="s">
        <v>4221</v>
      </c>
      <c r="AH9" s="69"/>
      <c r="AI9" s="69"/>
      <c r="AJ9" s="75"/>
      <c r="AK9" s="69"/>
      <c r="AL9" s="69"/>
      <c r="AM9" s="74" t="s">
        <v>4222</v>
      </c>
      <c r="AN9" s="74" t="s">
        <v>4223</v>
      </c>
      <c r="AO9" s="74" t="s">
        <v>4224</v>
      </c>
      <c r="AP9" s="74" t="s">
        <v>4225</v>
      </c>
      <c r="AQ9" s="74" t="s">
        <v>4226</v>
      </c>
      <c r="AR9" s="74" t="s">
        <v>4227</v>
      </c>
      <c r="AS9" s="74" t="s">
        <v>4267</v>
      </c>
      <c r="AT9" s="74" t="s">
        <v>3425</v>
      </c>
      <c r="AU9" s="74" t="s">
        <v>4230</v>
      </c>
      <c r="AV9" s="74" t="s">
        <v>779</v>
      </c>
      <c r="AW9" s="74" t="s">
        <v>779</v>
      </c>
      <c r="AX9" s="74" t="s">
        <v>4268</v>
      </c>
      <c r="AY9" s="74" t="s">
        <v>4269</v>
      </c>
      <c r="AZ9" s="74" t="s">
        <v>4233</v>
      </c>
      <c r="BA9" s="74" t="s">
        <v>4230</v>
      </c>
      <c r="BB9" s="69"/>
      <c r="BC9" s="74" t="s">
        <v>4270</v>
      </c>
      <c r="BD9" s="74" t="s">
        <v>4222</v>
      </c>
      <c r="BE9" s="74" t="s">
        <v>4223</v>
      </c>
      <c r="BF9" s="79" t="s">
        <v>4271</v>
      </c>
      <c r="BG9" s="79" t="s">
        <v>4272</v>
      </c>
      <c r="BH9" s="79" t="s">
        <v>4273</v>
      </c>
      <c r="BI9" s="74" t="s">
        <v>4238</v>
      </c>
      <c r="BJ9" s="74" t="s">
        <v>4239</v>
      </c>
      <c r="BK9" s="74" t="s">
        <v>4274</v>
      </c>
      <c r="BL9" s="74" t="s">
        <v>4241</v>
      </c>
      <c r="BM9" s="74" t="s">
        <v>4275</v>
      </c>
      <c r="BN9" s="74" t="s">
        <v>4243</v>
      </c>
      <c r="BO9" s="74" t="s">
        <v>4244</v>
      </c>
      <c r="BP9" s="74" t="s">
        <v>4244</v>
      </c>
    </row>
    <row r="10" ht="225.95" hidden="1" customHeight="1" spans="1:68">
      <c r="A10" s="69"/>
      <c r="B10" s="69"/>
      <c r="C10" s="69"/>
      <c r="D10" s="69"/>
      <c r="E10" s="70"/>
      <c r="F10" s="69"/>
      <c r="G10" s="69"/>
      <c r="H10" s="69"/>
      <c r="I10" s="69"/>
      <c r="J10" s="69"/>
      <c r="K10" s="69"/>
      <c r="L10" s="69"/>
      <c r="M10" s="69"/>
      <c r="N10" s="75"/>
      <c r="O10" s="76"/>
      <c r="P10" s="76"/>
      <c r="Q10" s="69"/>
      <c r="R10" s="76"/>
      <c r="S10" s="77"/>
      <c r="T10" s="69"/>
      <c r="U10" s="78"/>
      <c r="V10" s="69"/>
      <c r="W10" s="69"/>
      <c r="X10" s="69"/>
      <c r="Y10" s="69"/>
      <c r="Z10" s="69"/>
      <c r="AA10" s="69"/>
      <c r="AB10" s="69"/>
      <c r="AC10" s="70"/>
      <c r="AD10" s="70"/>
      <c r="AE10" s="69"/>
      <c r="AF10" s="69"/>
      <c r="AG10" s="69"/>
      <c r="AH10" s="69"/>
      <c r="AI10" s="69"/>
      <c r="AJ10" s="75"/>
      <c r="AK10" s="69"/>
      <c r="AL10" s="69"/>
      <c r="AM10" s="69"/>
      <c r="AN10" s="69"/>
      <c r="AO10" s="69"/>
      <c r="AP10" s="69"/>
      <c r="AQ10" s="69"/>
      <c r="AR10" s="69"/>
      <c r="AS10" s="69"/>
      <c r="AT10" s="69"/>
      <c r="AU10" s="69"/>
      <c r="AV10" s="69"/>
      <c r="AW10" s="69"/>
      <c r="AX10" s="69"/>
      <c r="AY10" s="69"/>
      <c r="AZ10" s="69"/>
      <c r="BA10" s="69"/>
      <c r="BB10" s="69"/>
      <c r="BC10" s="69"/>
      <c r="BD10" s="69"/>
      <c r="BE10" s="69"/>
      <c r="BF10" s="79"/>
      <c r="BG10" s="79"/>
      <c r="BH10" s="79"/>
      <c r="BI10" s="69"/>
      <c r="BJ10" s="69"/>
      <c r="BK10" s="69"/>
      <c r="BL10" s="69"/>
      <c r="BM10" s="74" t="s">
        <v>4276</v>
      </c>
      <c r="BN10" s="74" t="s">
        <v>4277</v>
      </c>
      <c r="BO10" s="74" t="s">
        <v>3427</v>
      </c>
      <c r="BP10" s="74" t="s">
        <v>3427</v>
      </c>
    </row>
    <row r="11" ht="409.5" hidden="1" spans="1:68">
      <c r="A11" s="74" t="s">
        <v>4278</v>
      </c>
      <c r="B11" s="74" t="s">
        <v>2834</v>
      </c>
      <c r="C11" s="74" t="s">
        <v>4205</v>
      </c>
      <c r="D11" s="74" t="s">
        <v>4279</v>
      </c>
      <c r="E11" s="70" t="s">
        <v>4280</v>
      </c>
      <c r="F11" s="74" t="s">
        <v>4208</v>
      </c>
      <c r="G11" s="74" t="s">
        <v>4209</v>
      </c>
      <c r="H11" s="69"/>
      <c r="I11" s="69"/>
      <c r="J11" s="74" t="s">
        <v>4210</v>
      </c>
      <c r="K11" s="74" t="s">
        <v>4211</v>
      </c>
      <c r="L11" s="74" t="s">
        <v>4212</v>
      </c>
      <c r="M11" s="74" t="s">
        <v>4213</v>
      </c>
      <c r="N11" s="75"/>
      <c r="O11" s="76"/>
      <c r="P11" s="77">
        <v>43200</v>
      </c>
      <c r="Q11" s="74" t="s">
        <v>4214</v>
      </c>
      <c r="R11" s="77">
        <v>43200</v>
      </c>
      <c r="S11" s="77"/>
      <c r="T11" s="74" t="s">
        <v>4215</v>
      </c>
      <c r="U11" s="78"/>
      <c r="V11" s="74" t="s">
        <v>4216</v>
      </c>
      <c r="W11" s="74" t="s">
        <v>2376</v>
      </c>
      <c r="X11" s="74" t="s">
        <v>2387</v>
      </c>
      <c r="Y11" s="74" t="s">
        <v>2389</v>
      </c>
      <c r="Z11" s="74" t="s">
        <v>2834</v>
      </c>
      <c r="AA11" s="74" t="s">
        <v>4214</v>
      </c>
      <c r="AB11" s="74" t="s">
        <v>4214</v>
      </c>
      <c r="AC11" s="70" t="s">
        <v>4281</v>
      </c>
      <c r="AD11" s="70" t="s">
        <v>4282</v>
      </c>
      <c r="AE11" s="74" t="s">
        <v>4219</v>
      </c>
      <c r="AF11" s="74" t="s">
        <v>4220</v>
      </c>
      <c r="AG11" s="74" t="s">
        <v>4283</v>
      </c>
      <c r="AH11" s="69"/>
      <c r="AI11" s="69"/>
      <c r="AJ11" s="75"/>
      <c r="AK11" s="69"/>
      <c r="AL11" s="69"/>
      <c r="AM11" s="74" t="s">
        <v>4284</v>
      </c>
      <c r="AN11" s="74" t="s">
        <v>4285</v>
      </c>
      <c r="AO11" s="74" t="s">
        <v>4286</v>
      </c>
      <c r="AP11" s="74" t="s">
        <v>4287</v>
      </c>
      <c r="AQ11" s="74" t="s">
        <v>4226</v>
      </c>
      <c r="AR11" s="74" t="s">
        <v>4227</v>
      </c>
      <c r="AS11" s="74" t="s">
        <v>4288</v>
      </c>
      <c r="AT11" s="74" t="s">
        <v>4289</v>
      </c>
      <c r="AU11" s="74" t="s">
        <v>4290</v>
      </c>
      <c r="AV11" s="74" t="s">
        <v>779</v>
      </c>
      <c r="AW11" s="74" t="s">
        <v>779</v>
      </c>
      <c r="AX11" s="74" t="s">
        <v>4291</v>
      </c>
      <c r="AY11" s="74" t="s">
        <v>4292</v>
      </c>
      <c r="AZ11" s="74" t="s">
        <v>4233</v>
      </c>
      <c r="BA11" s="74" t="s">
        <v>4290</v>
      </c>
      <c r="BB11" s="69"/>
      <c r="BC11" s="74" t="s">
        <v>4293</v>
      </c>
      <c r="BD11" s="74" t="s">
        <v>4284</v>
      </c>
      <c r="BE11" s="74" t="s">
        <v>4285</v>
      </c>
      <c r="BF11" s="79" t="s">
        <v>4294</v>
      </c>
      <c r="BG11" s="79" t="s">
        <v>4295</v>
      </c>
      <c r="BH11" s="79" t="s">
        <v>4296</v>
      </c>
      <c r="BI11" s="74" t="s">
        <v>4238</v>
      </c>
      <c r="BJ11" s="74" t="s">
        <v>4239</v>
      </c>
      <c r="BK11" s="74" t="s">
        <v>4297</v>
      </c>
      <c r="BL11" s="74" t="s">
        <v>4298</v>
      </c>
      <c r="BM11" s="74" t="s">
        <v>4299</v>
      </c>
      <c r="BN11" s="74" t="s">
        <v>4243</v>
      </c>
      <c r="BO11" s="74" t="s">
        <v>4244</v>
      </c>
      <c r="BP11" s="74" t="s">
        <v>4244</v>
      </c>
    </row>
    <row r="12" ht="54" hidden="1" spans="1:68">
      <c r="A12" s="69"/>
      <c r="B12" s="69"/>
      <c r="C12" s="69"/>
      <c r="D12" s="69"/>
      <c r="E12" s="70"/>
      <c r="F12" s="69"/>
      <c r="G12" s="69"/>
      <c r="H12" s="69"/>
      <c r="I12" s="69"/>
      <c r="J12" s="69"/>
      <c r="K12" s="69"/>
      <c r="L12" s="69"/>
      <c r="M12" s="69"/>
      <c r="N12" s="75"/>
      <c r="O12" s="76"/>
      <c r="P12" s="76"/>
      <c r="Q12" s="69"/>
      <c r="R12" s="76"/>
      <c r="S12" s="77"/>
      <c r="T12" s="69"/>
      <c r="U12" s="78"/>
      <c r="V12" s="69"/>
      <c r="W12" s="69"/>
      <c r="X12" s="69"/>
      <c r="Y12" s="69"/>
      <c r="Z12" s="69"/>
      <c r="AA12" s="69"/>
      <c r="AB12" s="69"/>
      <c r="AC12" s="70"/>
      <c r="AD12" s="70"/>
      <c r="AE12" s="69"/>
      <c r="AF12" s="69"/>
      <c r="AG12" s="69"/>
      <c r="AH12" s="69"/>
      <c r="AI12" s="69"/>
      <c r="AJ12" s="75"/>
      <c r="AK12" s="69"/>
      <c r="AL12" s="69"/>
      <c r="AM12" s="69"/>
      <c r="AN12" s="69"/>
      <c r="AO12" s="69"/>
      <c r="AP12" s="69"/>
      <c r="AQ12" s="69"/>
      <c r="AR12" s="69"/>
      <c r="AS12" s="69"/>
      <c r="AT12" s="69"/>
      <c r="AU12" s="69"/>
      <c r="AV12" s="69"/>
      <c r="AW12" s="69"/>
      <c r="AX12" s="69"/>
      <c r="AY12" s="69"/>
      <c r="AZ12" s="69"/>
      <c r="BA12" s="69"/>
      <c r="BB12" s="69"/>
      <c r="BC12" s="69"/>
      <c r="BD12" s="69"/>
      <c r="BE12" s="69"/>
      <c r="BF12" s="79"/>
      <c r="BG12" s="79"/>
      <c r="BH12" s="79"/>
      <c r="BI12" s="69"/>
      <c r="BJ12" s="69"/>
      <c r="BK12" s="69"/>
      <c r="BL12" s="69"/>
      <c r="BM12" s="74" t="s">
        <v>4300</v>
      </c>
      <c r="BN12" s="74" t="s">
        <v>4301</v>
      </c>
      <c r="BO12" s="74" t="s">
        <v>3648</v>
      </c>
      <c r="BP12" s="74" t="s">
        <v>3648</v>
      </c>
    </row>
    <row r="13" ht="409.5" spans="1:68">
      <c r="A13" s="74" t="s">
        <v>4302</v>
      </c>
      <c r="B13" s="74" t="s">
        <v>2820</v>
      </c>
      <c r="C13" s="74" t="s">
        <v>4205</v>
      </c>
      <c r="D13" s="74" t="s">
        <v>4303</v>
      </c>
      <c r="E13" s="70" t="s">
        <v>4280</v>
      </c>
      <c r="F13" s="74" t="s">
        <v>4208</v>
      </c>
      <c r="G13" s="74" t="s">
        <v>4209</v>
      </c>
      <c r="H13" s="69"/>
      <c r="I13" s="69"/>
      <c r="J13" s="74" t="s">
        <v>4210</v>
      </c>
      <c r="K13" s="74" t="s">
        <v>4211</v>
      </c>
      <c r="L13" s="74" t="s">
        <v>4212</v>
      </c>
      <c r="M13" s="74" t="s">
        <v>4213</v>
      </c>
      <c r="N13" s="75"/>
      <c r="O13" s="76"/>
      <c r="P13" s="77">
        <v>109992</v>
      </c>
      <c r="Q13" s="74" t="s">
        <v>4214</v>
      </c>
      <c r="R13" s="77">
        <v>109992</v>
      </c>
      <c r="S13" s="77"/>
      <c r="T13" s="74" t="s">
        <v>4215</v>
      </c>
      <c r="U13" s="78"/>
      <c r="V13" s="74" t="s">
        <v>4216</v>
      </c>
      <c r="W13" s="74" t="s">
        <v>2376</v>
      </c>
      <c r="X13" s="74" t="s">
        <v>2387</v>
      </c>
      <c r="Y13" s="74" t="s">
        <v>2389</v>
      </c>
      <c r="Z13" s="74" t="s">
        <v>2820</v>
      </c>
      <c r="AA13" s="74" t="s">
        <v>4214</v>
      </c>
      <c r="AB13" s="74" t="s">
        <v>4214</v>
      </c>
      <c r="AC13" s="70" t="s">
        <v>4281</v>
      </c>
      <c r="AD13" s="70" t="s">
        <v>4304</v>
      </c>
      <c r="AE13" s="74" t="s">
        <v>4219</v>
      </c>
      <c r="AF13" s="74" t="s">
        <v>4220</v>
      </c>
      <c r="AG13" s="74" t="s">
        <v>4221</v>
      </c>
      <c r="AH13" s="69"/>
      <c r="AI13" s="69"/>
      <c r="AJ13" s="75"/>
      <c r="AK13" s="69"/>
      <c r="AL13" s="69"/>
      <c r="AM13" s="74" t="s">
        <v>4284</v>
      </c>
      <c r="AN13" s="74" t="s">
        <v>4285</v>
      </c>
      <c r="AO13" s="74" t="s">
        <v>4224</v>
      </c>
      <c r="AP13" s="74" t="s">
        <v>4287</v>
      </c>
      <c r="AQ13" s="74" t="s">
        <v>4226</v>
      </c>
      <c r="AR13" s="74" t="s">
        <v>4227</v>
      </c>
      <c r="AS13" s="74" t="s">
        <v>4305</v>
      </c>
      <c r="AT13" s="74" t="s">
        <v>3664</v>
      </c>
      <c r="AU13" s="74" t="s">
        <v>4290</v>
      </c>
      <c r="AV13" s="74" t="s">
        <v>779</v>
      </c>
      <c r="AW13" s="74" t="s">
        <v>779</v>
      </c>
      <c r="AX13" s="74" t="s">
        <v>4306</v>
      </c>
      <c r="AY13" s="74" t="s">
        <v>4307</v>
      </c>
      <c r="AZ13" s="74" t="s">
        <v>4233</v>
      </c>
      <c r="BA13" s="74" t="s">
        <v>4290</v>
      </c>
      <c r="BB13" s="69"/>
      <c r="BC13" s="74" t="s">
        <v>4308</v>
      </c>
      <c r="BD13" s="74" t="s">
        <v>4309</v>
      </c>
      <c r="BE13" s="74" t="s">
        <v>4310</v>
      </c>
      <c r="BF13" s="79" t="s">
        <v>4311</v>
      </c>
      <c r="BG13" s="79" t="s">
        <v>4312</v>
      </c>
      <c r="BH13" s="79" t="s">
        <v>4313</v>
      </c>
      <c r="BI13" s="74" t="s">
        <v>4238</v>
      </c>
      <c r="BJ13" s="74" t="s">
        <v>4239</v>
      </c>
      <c r="BK13" s="74" t="s">
        <v>4314</v>
      </c>
      <c r="BL13" s="74" t="s">
        <v>4298</v>
      </c>
      <c r="BM13" s="74" t="s">
        <v>4315</v>
      </c>
      <c r="BN13" s="74" t="s">
        <v>4243</v>
      </c>
      <c r="BO13" s="74" t="s">
        <v>4244</v>
      </c>
      <c r="BP13" s="74" t="s">
        <v>4244</v>
      </c>
    </row>
    <row r="14" ht="54" hidden="1" spans="1:68">
      <c r="A14" s="69"/>
      <c r="B14" s="69"/>
      <c r="C14" s="69"/>
      <c r="D14" s="69"/>
      <c r="E14" s="70"/>
      <c r="F14" s="69"/>
      <c r="G14" s="69"/>
      <c r="H14" s="69"/>
      <c r="I14" s="69"/>
      <c r="J14" s="69"/>
      <c r="K14" s="69"/>
      <c r="L14" s="69"/>
      <c r="M14" s="69"/>
      <c r="N14" s="75"/>
      <c r="O14" s="76"/>
      <c r="P14" s="76"/>
      <c r="Q14" s="69"/>
      <c r="R14" s="76"/>
      <c r="S14" s="77"/>
      <c r="T14" s="69"/>
      <c r="U14" s="78"/>
      <c r="V14" s="69"/>
      <c r="W14" s="69"/>
      <c r="X14" s="69"/>
      <c r="Y14" s="69"/>
      <c r="Z14" s="69"/>
      <c r="AA14" s="69"/>
      <c r="AB14" s="69"/>
      <c r="AC14" s="70"/>
      <c r="AD14" s="70"/>
      <c r="AE14" s="69"/>
      <c r="AF14" s="69"/>
      <c r="AG14" s="69"/>
      <c r="AH14" s="69"/>
      <c r="AI14" s="69"/>
      <c r="AJ14" s="75"/>
      <c r="AK14" s="69"/>
      <c r="AL14" s="69"/>
      <c r="AM14" s="69"/>
      <c r="AN14" s="69"/>
      <c r="AO14" s="69"/>
      <c r="AP14" s="69"/>
      <c r="AQ14" s="69"/>
      <c r="AR14" s="69"/>
      <c r="AS14" s="69"/>
      <c r="AT14" s="69"/>
      <c r="AU14" s="69"/>
      <c r="AV14" s="69"/>
      <c r="AW14" s="69"/>
      <c r="AX14" s="69"/>
      <c r="AY14" s="69"/>
      <c r="AZ14" s="69"/>
      <c r="BA14" s="69"/>
      <c r="BB14" s="69"/>
      <c r="BC14" s="69"/>
      <c r="BD14" s="69"/>
      <c r="BE14" s="69"/>
      <c r="BF14" s="79"/>
      <c r="BG14" s="79"/>
      <c r="BH14" s="79"/>
      <c r="BI14" s="69"/>
      <c r="BJ14" s="69"/>
      <c r="BK14" s="69"/>
      <c r="BL14" s="69"/>
      <c r="BM14" s="74" t="s">
        <v>4316</v>
      </c>
      <c r="BN14" s="74" t="s">
        <v>4317</v>
      </c>
      <c r="BO14" s="74" t="s">
        <v>3666</v>
      </c>
      <c r="BP14" s="74" t="s">
        <v>3666</v>
      </c>
    </row>
    <row r="15" ht="21" hidden="1" customHeight="1" spans="1:68">
      <c r="A15" s="74" t="s">
        <v>4318</v>
      </c>
      <c r="B15" s="74" t="s">
        <v>2829</v>
      </c>
      <c r="C15" s="74" t="s">
        <v>4205</v>
      </c>
      <c r="D15" s="74" t="s">
        <v>4319</v>
      </c>
      <c r="E15" s="70" t="s">
        <v>4320</v>
      </c>
      <c r="F15" s="74" t="s">
        <v>4208</v>
      </c>
      <c r="G15" s="74" t="s">
        <v>4209</v>
      </c>
      <c r="H15" s="69"/>
      <c r="I15" s="69"/>
      <c r="J15" s="74" t="s">
        <v>4210</v>
      </c>
      <c r="K15" s="74" t="s">
        <v>4211</v>
      </c>
      <c r="L15" s="74" t="s">
        <v>4212</v>
      </c>
      <c r="M15" s="74" t="s">
        <v>4213</v>
      </c>
      <c r="N15" s="75"/>
      <c r="O15" s="76"/>
      <c r="P15" s="77">
        <v>688550</v>
      </c>
      <c r="Q15" s="74" t="s">
        <v>4214</v>
      </c>
      <c r="R15" s="76"/>
      <c r="S15" s="77"/>
      <c r="T15" s="74" t="s">
        <v>4215</v>
      </c>
      <c r="U15" s="78"/>
      <c r="V15" s="74" t="s">
        <v>4216</v>
      </c>
      <c r="W15" s="74" t="s">
        <v>2376</v>
      </c>
      <c r="X15" s="74" t="s">
        <v>2387</v>
      </c>
      <c r="Y15" s="74" t="s">
        <v>2389</v>
      </c>
      <c r="Z15" s="74" t="s">
        <v>2829</v>
      </c>
      <c r="AA15" s="74" t="s">
        <v>4214</v>
      </c>
      <c r="AB15" s="74" t="s">
        <v>4214</v>
      </c>
      <c r="AC15" s="70" t="s">
        <v>4321</v>
      </c>
      <c r="AD15" s="70" t="s">
        <v>4322</v>
      </c>
      <c r="AE15" s="74" t="s">
        <v>4219</v>
      </c>
      <c r="AF15" s="74" t="s">
        <v>4220</v>
      </c>
      <c r="AG15" s="74" t="s">
        <v>4221</v>
      </c>
      <c r="AH15" s="69"/>
      <c r="AI15" s="69"/>
      <c r="AJ15" s="75"/>
      <c r="AK15" s="69"/>
      <c r="AL15" s="69"/>
      <c r="AM15" s="74" t="s">
        <v>4222</v>
      </c>
      <c r="AN15" s="74" t="s">
        <v>4223</v>
      </c>
      <c r="AO15" s="74" t="s">
        <v>4224</v>
      </c>
      <c r="AP15" s="74" t="s">
        <v>4287</v>
      </c>
      <c r="AQ15" s="74" t="s">
        <v>4226</v>
      </c>
      <c r="AR15" s="74" t="s">
        <v>4227</v>
      </c>
      <c r="AS15" s="74" t="s">
        <v>4252</v>
      </c>
      <c r="AT15" s="74" t="s">
        <v>3301</v>
      </c>
      <c r="AU15" s="74" t="s">
        <v>4230</v>
      </c>
      <c r="AV15" s="74" t="s">
        <v>779</v>
      </c>
      <c r="AW15" s="74" t="s">
        <v>779</v>
      </c>
      <c r="AX15" s="74" t="s">
        <v>4323</v>
      </c>
      <c r="AY15" s="74" t="s">
        <v>4324</v>
      </c>
      <c r="AZ15" s="74" t="s">
        <v>4233</v>
      </c>
      <c r="BA15" s="74" t="s">
        <v>4230</v>
      </c>
      <c r="BB15" s="69"/>
      <c r="BC15" s="74" t="s">
        <v>4325</v>
      </c>
      <c r="BD15" s="74" t="s">
        <v>4309</v>
      </c>
      <c r="BE15" s="74" t="s">
        <v>4310</v>
      </c>
      <c r="BF15" s="79" t="s">
        <v>4326</v>
      </c>
      <c r="BG15" s="79" t="s">
        <v>4327</v>
      </c>
      <c r="BH15" s="79" t="s">
        <v>4328</v>
      </c>
      <c r="BI15" s="74" t="s">
        <v>4238</v>
      </c>
      <c r="BJ15" s="74" t="s">
        <v>4239</v>
      </c>
      <c r="BK15" s="74" t="s">
        <v>4329</v>
      </c>
      <c r="BL15" s="74" t="s">
        <v>4241</v>
      </c>
      <c r="BM15" s="74" t="s">
        <v>4330</v>
      </c>
      <c r="BN15" s="74" t="s">
        <v>4243</v>
      </c>
      <c r="BO15" s="74" t="s">
        <v>4244</v>
      </c>
      <c r="BP15" s="74" t="s">
        <v>4244</v>
      </c>
    </row>
    <row r="16" ht="206.1" hidden="1" customHeight="1" spans="1:68">
      <c r="A16" s="69"/>
      <c r="B16" s="69"/>
      <c r="C16" s="69"/>
      <c r="D16" s="69"/>
      <c r="E16" s="70"/>
      <c r="F16" s="69"/>
      <c r="G16" s="69"/>
      <c r="H16" s="69"/>
      <c r="I16" s="69"/>
      <c r="J16" s="69"/>
      <c r="K16" s="69"/>
      <c r="L16" s="69"/>
      <c r="M16" s="69"/>
      <c r="N16" s="75"/>
      <c r="O16" s="76"/>
      <c r="P16" s="76"/>
      <c r="Q16" s="69"/>
      <c r="R16" s="76"/>
      <c r="S16" s="77"/>
      <c r="T16" s="69"/>
      <c r="U16" s="78"/>
      <c r="V16" s="69"/>
      <c r="W16" s="69"/>
      <c r="X16" s="69"/>
      <c r="Y16" s="69"/>
      <c r="Z16" s="69"/>
      <c r="AA16" s="69"/>
      <c r="AB16" s="69"/>
      <c r="AC16" s="70"/>
      <c r="AD16" s="70"/>
      <c r="AE16" s="69"/>
      <c r="AF16" s="69"/>
      <c r="AG16" s="69"/>
      <c r="AH16" s="69"/>
      <c r="AI16" s="69"/>
      <c r="AJ16" s="75"/>
      <c r="AK16" s="69"/>
      <c r="AL16" s="69"/>
      <c r="AM16" s="69"/>
      <c r="AN16" s="69"/>
      <c r="AO16" s="69"/>
      <c r="AP16" s="69"/>
      <c r="AQ16" s="69"/>
      <c r="AR16" s="69"/>
      <c r="AS16" s="69"/>
      <c r="AT16" s="69"/>
      <c r="AU16" s="69"/>
      <c r="AV16" s="69"/>
      <c r="AW16" s="69"/>
      <c r="AX16" s="69"/>
      <c r="AY16" s="69"/>
      <c r="AZ16" s="69"/>
      <c r="BA16" s="69"/>
      <c r="BB16" s="69"/>
      <c r="BC16" s="69"/>
      <c r="BD16" s="69"/>
      <c r="BE16" s="69"/>
      <c r="BF16" s="79"/>
      <c r="BG16" s="79"/>
      <c r="BH16" s="79"/>
      <c r="BI16" s="69"/>
      <c r="BJ16" s="69"/>
      <c r="BK16" s="69"/>
      <c r="BL16" s="69"/>
      <c r="BM16" s="74" t="s">
        <v>4331</v>
      </c>
      <c r="BN16" s="74" t="s">
        <v>4332</v>
      </c>
      <c r="BO16" s="74" t="s">
        <v>3825</v>
      </c>
      <c r="BP16" s="74" t="s">
        <v>3825</v>
      </c>
    </row>
    <row r="17" ht="185.45" hidden="1" customHeight="1" spans="1:68">
      <c r="A17" s="74" t="s">
        <v>4333</v>
      </c>
      <c r="B17" s="74" t="s">
        <v>2817</v>
      </c>
      <c r="C17" s="74" t="s">
        <v>4205</v>
      </c>
      <c r="D17" s="74" t="s">
        <v>4334</v>
      </c>
      <c r="E17" s="70" t="s">
        <v>4335</v>
      </c>
      <c r="F17" s="74" t="s">
        <v>4208</v>
      </c>
      <c r="G17" s="74" t="s">
        <v>4209</v>
      </c>
      <c r="H17" s="69"/>
      <c r="I17" s="69"/>
      <c r="J17" s="74" t="s">
        <v>4210</v>
      </c>
      <c r="K17" s="74" t="s">
        <v>4211</v>
      </c>
      <c r="L17" s="74" t="s">
        <v>4212</v>
      </c>
      <c r="M17" s="74" t="s">
        <v>4213</v>
      </c>
      <c r="N17" s="75"/>
      <c r="O17" s="76"/>
      <c r="P17" s="77">
        <v>3000</v>
      </c>
      <c r="Q17" s="74" t="s">
        <v>4214</v>
      </c>
      <c r="R17" s="76"/>
      <c r="S17" s="77"/>
      <c r="T17" s="74" t="s">
        <v>4215</v>
      </c>
      <c r="U17" s="78"/>
      <c r="V17" s="74" t="s">
        <v>4216</v>
      </c>
      <c r="W17" s="74" t="s">
        <v>2376</v>
      </c>
      <c r="X17" s="74" t="s">
        <v>2387</v>
      </c>
      <c r="Y17" s="74" t="s">
        <v>2389</v>
      </c>
      <c r="Z17" s="74" t="s">
        <v>2817</v>
      </c>
      <c r="AA17" s="74" t="s">
        <v>4214</v>
      </c>
      <c r="AB17" s="74" t="s">
        <v>4214</v>
      </c>
      <c r="AC17" s="70" t="s">
        <v>4336</v>
      </c>
      <c r="AD17" s="70" t="s">
        <v>4337</v>
      </c>
      <c r="AE17" s="74" t="s">
        <v>4338</v>
      </c>
      <c r="AF17" s="74" t="s">
        <v>4339</v>
      </c>
      <c r="AG17" s="74" t="s">
        <v>4221</v>
      </c>
      <c r="AH17" s="69"/>
      <c r="AI17" s="69"/>
      <c r="AJ17" s="75"/>
      <c r="AK17" s="69"/>
      <c r="AL17" s="69"/>
      <c r="AM17" s="74" t="s">
        <v>4222</v>
      </c>
      <c r="AN17" s="74" t="s">
        <v>4223</v>
      </c>
      <c r="AO17" s="74" t="s">
        <v>4224</v>
      </c>
      <c r="AP17" s="74" t="s">
        <v>4287</v>
      </c>
      <c r="AQ17" s="74" t="s">
        <v>4226</v>
      </c>
      <c r="AR17" s="74" t="s">
        <v>4227</v>
      </c>
      <c r="AS17" s="74" t="s">
        <v>4267</v>
      </c>
      <c r="AT17" s="74" t="s">
        <v>3425</v>
      </c>
      <c r="AU17" s="74" t="s">
        <v>4230</v>
      </c>
      <c r="AV17" s="74" t="s">
        <v>779</v>
      </c>
      <c r="AW17" s="74" t="s">
        <v>779</v>
      </c>
      <c r="AX17" s="74" t="s">
        <v>4340</v>
      </c>
      <c r="AY17" s="74" t="s">
        <v>4341</v>
      </c>
      <c r="AZ17" s="74" t="s">
        <v>4233</v>
      </c>
      <c r="BA17" s="74" t="s">
        <v>4230</v>
      </c>
      <c r="BB17" s="69"/>
      <c r="BC17" s="74" t="s">
        <v>4342</v>
      </c>
      <c r="BD17" s="74" t="s">
        <v>4309</v>
      </c>
      <c r="BE17" s="74" t="s">
        <v>4310</v>
      </c>
      <c r="BF17" s="79" t="s">
        <v>4343</v>
      </c>
      <c r="BG17" s="79" t="s">
        <v>4344</v>
      </c>
      <c r="BH17" s="79" t="s">
        <v>4345</v>
      </c>
      <c r="BI17" s="74" t="s">
        <v>4238</v>
      </c>
      <c r="BJ17" s="74" t="s">
        <v>4239</v>
      </c>
      <c r="BK17" s="74" t="s">
        <v>4346</v>
      </c>
      <c r="BL17" s="74" t="s">
        <v>4241</v>
      </c>
      <c r="BM17" s="74" t="s">
        <v>4347</v>
      </c>
      <c r="BN17" s="74" t="s">
        <v>4243</v>
      </c>
      <c r="BO17" s="74" t="s">
        <v>4244</v>
      </c>
      <c r="BP17" s="74" t="s">
        <v>4244</v>
      </c>
    </row>
    <row r="18" ht="210.95" hidden="1" customHeight="1" spans="1:68">
      <c r="A18" s="69"/>
      <c r="B18" s="69"/>
      <c r="C18" s="69"/>
      <c r="D18" s="69"/>
      <c r="E18" s="70"/>
      <c r="F18" s="69"/>
      <c r="G18" s="69"/>
      <c r="H18" s="69"/>
      <c r="I18" s="69"/>
      <c r="J18" s="69"/>
      <c r="K18" s="69"/>
      <c r="L18" s="69"/>
      <c r="M18" s="69"/>
      <c r="N18" s="75"/>
      <c r="O18" s="76"/>
      <c r="P18" s="76"/>
      <c r="Q18" s="69"/>
      <c r="R18" s="76"/>
      <c r="S18" s="77"/>
      <c r="T18" s="69"/>
      <c r="U18" s="78"/>
      <c r="V18" s="69"/>
      <c r="W18" s="69"/>
      <c r="X18" s="69"/>
      <c r="Y18" s="69"/>
      <c r="Z18" s="69"/>
      <c r="AA18" s="69"/>
      <c r="AB18" s="69"/>
      <c r="AC18" s="70"/>
      <c r="AD18" s="70"/>
      <c r="AE18" s="69"/>
      <c r="AF18" s="69"/>
      <c r="AG18" s="69"/>
      <c r="AH18" s="69"/>
      <c r="AI18" s="69"/>
      <c r="AJ18" s="75"/>
      <c r="AK18" s="69"/>
      <c r="AL18" s="69"/>
      <c r="AM18" s="69"/>
      <c r="AN18" s="69"/>
      <c r="AO18" s="69"/>
      <c r="AP18" s="69"/>
      <c r="AQ18" s="69"/>
      <c r="AR18" s="69"/>
      <c r="AS18" s="69"/>
      <c r="AT18" s="69"/>
      <c r="AU18" s="69"/>
      <c r="AV18" s="69"/>
      <c r="AW18" s="69"/>
      <c r="AX18" s="69"/>
      <c r="AY18" s="69"/>
      <c r="AZ18" s="69"/>
      <c r="BA18" s="69"/>
      <c r="BB18" s="69"/>
      <c r="BC18" s="69"/>
      <c r="BD18" s="69"/>
      <c r="BE18" s="69"/>
      <c r="BF18" s="79"/>
      <c r="BG18" s="79"/>
      <c r="BH18" s="79"/>
      <c r="BI18" s="69"/>
      <c r="BJ18" s="69"/>
      <c r="BK18" s="69"/>
      <c r="BL18" s="69"/>
      <c r="BM18" s="74" t="s">
        <v>4348</v>
      </c>
      <c r="BN18" s="74" t="s">
        <v>4349</v>
      </c>
      <c r="BO18" s="74" t="s">
        <v>4350</v>
      </c>
      <c r="BP18" s="74" t="s">
        <v>4350</v>
      </c>
    </row>
    <row r="19" ht="409.5" spans="1:68">
      <c r="A19" s="74" t="s">
        <v>4351</v>
      </c>
      <c r="B19" s="74" t="s">
        <v>2821</v>
      </c>
      <c r="C19" s="74" t="s">
        <v>4205</v>
      </c>
      <c r="D19" s="74" t="s">
        <v>4352</v>
      </c>
      <c r="E19" s="70" t="s">
        <v>4353</v>
      </c>
      <c r="F19" s="74" t="s">
        <v>4208</v>
      </c>
      <c r="G19" s="74" t="s">
        <v>4209</v>
      </c>
      <c r="H19" s="69"/>
      <c r="I19" s="69"/>
      <c r="J19" s="74" t="s">
        <v>4210</v>
      </c>
      <c r="K19" s="74" t="s">
        <v>4211</v>
      </c>
      <c r="L19" s="74" t="s">
        <v>4212</v>
      </c>
      <c r="M19" s="74" t="s">
        <v>4213</v>
      </c>
      <c r="N19" s="75"/>
      <c r="O19" s="76"/>
      <c r="P19" s="77">
        <v>113400</v>
      </c>
      <c r="Q19" s="74" t="s">
        <v>4214</v>
      </c>
      <c r="R19" s="77">
        <v>113400</v>
      </c>
      <c r="S19" s="77"/>
      <c r="T19" s="74" t="s">
        <v>4215</v>
      </c>
      <c r="U19" s="78"/>
      <c r="V19" s="74" t="s">
        <v>4216</v>
      </c>
      <c r="W19" s="74" t="s">
        <v>2376</v>
      </c>
      <c r="X19" s="74" t="s">
        <v>2387</v>
      </c>
      <c r="Y19" s="74" t="s">
        <v>2389</v>
      </c>
      <c r="Z19" s="74" t="s">
        <v>2821</v>
      </c>
      <c r="AA19" s="74" t="s">
        <v>4214</v>
      </c>
      <c r="AB19" s="74" t="s">
        <v>4214</v>
      </c>
      <c r="AC19" s="70" t="s">
        <v>4354</v>
      </c>
      <c r="AD19" s="70" t="s">
        <v>4355</v>
      </c>
      <c r="AE19" s="74" t="s">
        <v>4356</v>
      </c>
      <c r="AF19" s="74" t="s">
        <v>4357</v>
      </c>
      <c r="AG19" s="74" t="s">
        <v>4283</v>
      </c>
      <c r="AH19" s="69"/>
      <c r="AI19" s="69"/>
      <c r="AJ19" s="75"/>
      <c r="AK19" s="69"/>
      <c r="AL19" s="69"/>
      <c r="AM19" s="74" t="s">
        <v>4284</v>
      </c>
      <c r="AN19" s="74" t="s">
        <v>4285</v>
      </c>
      <c r="AO19" s="74" t="s">
        <v>4286</v>
      </c>
      <c r="AP19" s="74" t="s">
        <v>4287</v>
      </c>
      <c r="AQ19" s="74" t="s">
        <v>4226</v>
      </c>
      <c r="AR19" s="74" t="s">
        <v>4227</v>
      </c>
      <c r="AS19" s="74" t="s">
        <v>4305</v>
      </c>
      <c r="AT19" s="74" t="s">
        <v>3664</v>
      </c>
      <c r="AU19" s="74" t="s">
        <v>4290</v>
      </c>
      <c r="AV19" s="74" t="s">
        <v>779</v>
      </c>
      <c r="AW19" s="74" t="s">
        <v>779</v>
      </c>
      <c r="AX19" s="74" t="s">
        <v>4358</v>
      </c>
      <c r="AY19" s="74" t="s">
        <v>4359</v>
      </c>
      <c r="AZ19" s="74" t="s">
        <v>4233</v>
      </c>
      <c r="BA19" s="74" t="s">
        <v>4290</v>
      </c>
      <c r="BB19" s="69"/>
      <c r="BC19" s="74" t="s">
        <v>4360</v>
      </c>
      <c r="BD19" s="74" t="s">
        <v>4284</v>
      </c>
      <c r="BE19" s="74" t="s">
        <v>4285</v>
      </c>
      <c r="BF19" s="79" t="s">
        <v>4361</v>
      </c>
      <c r="BG19" s="79" t="s">
        <v>4362</v>
      </c>
      <c r="BH19" s="79" t="s">
        <v>4363</v>
      </c>
      <c r="BI19" s="74" t="s">
        <v>4238</v>
      </c>
      <c r="BJ19" s="74" t="s">
        <v>4239</v>
      </c>
      <c r="BK19" s="74" t="s">
        <v>4364</v>
      </c>
      <c r="BL19" s="74" t="s">
        <v>4298</v>
      </c>
      <c r="BM19" s="74" t="s">
        <v>4365</v>
      </c>
      <c r="BN19" s="74" t="s">
        <v>4243</v>
      </c>
      <c r="BO19" s="74" t="s">
        <v>4244</v>
      </c>
      <c r="BP19" s="74" t="s">
        <v>4244</v>
      </c>
    </row>
    <row r="20" ht="96.6" hidden="1" customHeight="1" spans="1:68">
      <c r="A20" s="69"/>
      <c r="B20" s="69"/>
      <c r="C20" s="69"/>
      <c r="D20" s="69"/>
      <c r="E20" s="70"/>
      <c r="F20" s="69"/>
      <c r="G20" s="69"/>
      <c r="H20" s="69"/>
      <c r="I20" s="69"/>
      <c r="J20" s="69"/>
      <c r="K20" s="69"/>
      <c r="L20" s="69"/>
      <c r="M20" s="69"/>
      <c r="N20" s="75"/>
      <c r="O20" s="76"/>
      <c r="P20" s="76"/>
      <c r="Q20" s="69"/>
      <c r="R20" s="76"/>
      <c r="S20" s="77"/>
      <c r="T20" s="69"/>
      <c r="U20" s="78"/>
      <c r="V20" s="69"/>
      <c r="W20" s="69"/>
      <c r="X20" s="69"/>
      <c r="Y20" s="69"/>
      <c r="Z20" s="69"/>
      <c r="AA20" s="69"/>
      <c r="AB20" s="69"/>
      <c r="AC20" s="70"/>
      <c r="AD20" s="70"/>
      <c r="AE20" s="69"/>
      <c r="AF20" s="69"/>
      <c r="AG20" s="69"/>
      <c r="AH20" s="69"/>
      <c r="AI20" s="69"/>
      <c r="AJ20" s="75"/>
      <c r="AK20" s="69"/>
      <c r="AL20" s="69"/>
      <c r="AM20" s="69"/>
      <c r="AN20" s="69"/>
      <c r="AO20" s="69"/>
      <c r="AP20" s="69"/>
      <c r="AQ20" s="69"/>
      <c r="AR20" s="69"/>
      <c r="AS20" s="69"/>
      <c r="AT20" s="69"/>
      <c r="AU20" s="69"/>
      <c r="AV20" s="69"/>
      <c r="AW20" s="69"/>
      <c r="AX20" s="69"/>
      <c r="AY20" s="69"/>
      <c r="AZ20" s="69"/>
      <c r="BA20" s="69"/>
      <c r="BB20" s="69"/>
      <c r="BC20" s="69"/>
      <c r="BD20" s="69"/>
      <c r="BE20" s="69"/>
      <c r="BF20" s="79"/>
      <c r="BG20" s="79"/>
      <c r="BH20" s="79"/>
      <c r="BI20" s="69"/>
      <c r="BJ20" s="69"/>
      <c r="BK20" s="69"/>
      <c r="BL20" s="69"/>
      <c r="BM20" s="74" t="s">
        <v>4366</v>
      </c>
      <c r="BN20" s="74" t="s">
        <v>4317</v>
      </c>
      <c r="BO20" s="74" t="s">
        <v>3666</v>
      </c>
      <c r="BP20" s="74" t="s">
        <v>3666</v>
      </c>
    </row>
    <row r="21" ht="409.5" hidden="1" spans="1:68">
      <c r="A21" s="74" t="s">
        <v>4367</v>
      </c>
      <c r="B21" s="74" t="s">
        <v>2835</v>
      </c>
      <c r="C21" s="74" t="s">
        <v>4205</v>
      </c>
      <c r="D21" s="74" t="s">
        <v>4368</v>
      </c>
      <c r="E21" s="70" t="s">
        <v>4369</v>
      </c>
      <c r="F21" s="74" t="s">
        <v>4208</v>
      </c>
      <c r="G21" s="74" t="s">
        <v>4209</v>
      </c>
      <c r="H21" s="69"/>
      <c r="I21" s="69"/>
      <c r="J21" s="74" t="s">
        <v>4210</v>
      </c>
      <c r="K21" s="74" t="s">
        <v>4211</v>
      </c>
      <c r="L21" s="74" t="s">
        <v>4212</v>
      </c>
      <c r="M21" s="74" t="s">
        <v>4213</v>
      </c>
      <c r="N21" s="75"/>
      <c r="O21" s="76"/>
      <c r="P21" s="77">
        <v>43200</v>
      </c>
      <c r="Q21" s="74" t="s">
        <v>4214</v>
      </c>
      <c r="R21" s="77">
        <v>43200</v>
      </c>
      <c r="S21" s="77"/>
      <c r="T21" s="74" t="s">
        <v>4215</v>
      </c>
      <c r="U21" s="78"/>
      <c r="V21" s="74" t="s">
        <v>4216</v>
      </c>
      <c r="W21" s="74" t="s">
        <v>2376</v>
      </c>
      <c r="X21" s="74" t="s">
        <v>2387</v>
      </c>
      <c r="Y21" s="74" t="s">
        <v>2389</v>
      </c>
      <c r="Z21" s="74" t="s">
        <v>2835</v>
      </c>
      <c r="AA21" s="74" t="s">
        <v>4214</v>
      </c>
      <c r="AB21" s="74" t="s">
        <v>4214</v>
      </c>
      <c r="AC21" s="70" t="s">
        <v>4370</v>
      </c>
      <c r="AD21" s="70" t="s">
        <v>4371</v>
      </c>
      <c r="AE21" s="74" t="s">
        <v>4356</v>
      </c>
      <c r="AF21" s="74" t="s">
        <v>4357</v>
      </c>
      <c r="AG21" s="74" t="s">
        <v>4283</v>
      </c>
      <c r="AH21" s="69"/>
      <c r="AI21" s="69"/>
      <c r="AJ21" s="75"/>
      <c r="AK21" s="69"/>
      <c r="AL21" s="69"/>
      <c r="AM21" s="74" t="s">
        <v>4284</v>
      </c>
      <c r="AN21" s="74" t="s">
        <v>4285</v>
      </c>
      <c r="AO21" s="74" t="s">
        <v>4286</v>
      </c>
      <c r="AP21" s="74" t="s">
        <v>4287</v>
      </c>
      <c r="AQ21" s="74" t="s">
        <v>4226</v>
      </c>
      <c r="AR21" s="74" t="s">
        <v>4227</v>
      </c>
      <c r="AS21" s="74" t="s">
        <v>4288</v>
      </c>
      <c r="AT21" s="74" t="s">
        <v>4289</v>
      </c>
      <c r="AU21" s="74" t="s">
        <v>4290</v>
      </c>
      <c r="AV21" s="74" t="s">
        <v>779</v>
      </c>
      <c r="AW21" s="74" t="s">
        <v>779</v>
      </c>
      <c r="AX21" s="74" t="s">
        <v>4372</v>
      </c>
      <c r="AY21" s="74" t="s">
        <v>4373</v>
      </c>
      <c r="AZ21" s="74" t="s">
        <v>4233</v>
      </c>
      <c r="BA21" s="74" t="s">
        <v>4290</v>
      </c>
      <c r="BB21" s="69"/>
      <c r="BC21" s="74" t="s">
        <v>4374</v>
      </c>
      <c r="BD21" s="74" t="s">
        <v>4309</v>
      </c>
      <c r="BE21" s="74" t="s">
        <v>4310</v>
      </c>
      <c r="BF21" s="79" t="s">
        <v>4375</v>
      </c>
      <c r="BG21" s="79" t="s">
        <v>4376</v>
      </c>
      <c r="BH21" s="79" t="s">
        <v>4377</v>
      </c>
      <c r="BI21" s="74" t="s">
        <v>4238</v>
      </c>
      <c r="BJ21" s="74" t="s">
        <v>4239</v>
      </c>
      <c r="BK21" s="74" t="s">
        <v>4378</v>
      </c>
      <c r="BL21" s="74" t="s">
        <v>4298</v>
      </c>
      <c r="BM21" s="74" t="s">
        <v>4379</v>
      </c>
      <c r="BN21" s="74" t="s">
        <v>4243</v>
      </c>
      <c r="BO21" s="74" t="s">
        <v>4244</v>
      </c>
      <c r="BP21" s="74" t="s">
        <v>4244</v>
      </c>
    </row>
    <row r="22" ht="54" hidden="1" spans="1:68">
      <c r="A22" s="69"/>
      <c r="B22" s="69"/>
      <c r="C22" s="69"/>
      <c r="D22" s="69"/>
      <c r="E22" s="70"/>
      <c r="F22" s="69"/>
      <c r="G22" s="69"/>
      <c r="H22" s="69"/>
      <c r="I22" s="69"/>
      <c r="J22" s="69"/>
      <c r="K22" s="69"/>
      <c r="L22" s="69"/>
      <c r="M22" s="69"/>
      <c r="N22" s="75"/>
      <c r="O22" s="76"/>
      <c r="P22" s="76"/>
      <c r="Q22" s="69"/>
      <c r="R22" s="76"/>
      <c r="S22" s="77"/>
      <c r="T22" s="69"/>
      <c r="U22" s="78"/>
      <c r="V22" s="69"/>
      <c r="W22" s="69"/>
      <c r="X22" s="69"/>
      <c r="Y22" s="69"/>
      <c r="Z22" s="69"/>
      <c r="AA22" s="69"/>
      <c r="AB22" s="69"/>
      <c r="AC22" s="70"/>
      <c r="AD22" s="70"/>
      <c r="AE22" s="69"/>
      <c r="AF22" s="69"/>
      <c r="AG22" s="69"/>
      <c r="AH22" s="69"/>
      <c r="AI22" s="69"/>
      <c r="AJ22" s="75"/>
      <c r="AK22" s="69"/>
      <c r="AL22" s="69"/>
      <c r="AM22" s="69"/>
      <c r="AN22" s="69"/>
      <c r="AO22" s="69"/>
      <c r="AP22" s="69"/>
      <c r="AQ22" s="69"/>
      <c r="AR22" s="69"/>
      <c r="AS22" s="69"/>
      <c r="AT22" s="69"/>
      <c r="AU22" s="69"/>
      <c r="AV22" s="69"/>
      <c r="AW22" s="69"/>
      <c r="AX22" s="69"/>
      <c r="AY22" s="69"/>
      <c r="AZ22" s="69"/>
      <c r="BA22" s="69"/>
      <c r="BB22" s="69"/>
      <c r="BC22" s="69"/>
      <c r="BD22" s="69"/>
      <c r="BE22" s="69"/>
      <c r="BF22" s="79"/>
      <c r="BG22" s="79"/>
      <c r="BH22" s="79"/>
      <c r="BI22" s="69"/>
      <c r="BJ22" s="69"/>
      <c r="BK22" s="69"/>
      <c r="BL22" s="69"/>
      <c r="BM22" s="74" t="s">
        <v>4380</v>
      </c>
      <c r="BN22" s="74" t="s">
        <v>4301</v>
      </c>
      <c r="BO22" s="74" t="s">
        <v>3648</v>
      </c>
      <c r="BP22" s="74" t="s">
        <v>3648</v>
      </c>
    </row>
    <row r="23" ht="175.5" hidden="1" spans="1:68">
      <c r="A23" s="74" t="s">
        <v>4381</v>
      </c>
      <c r="B23" s="74" t="s">
        <v>2814</v>
      </c>
      <c r="C23" s="74" t="s">
        <v>4205</v>
      </c>
      <c r="D23" s="74" t="s">
        <v>4382</v>
      </c>
      <c r="E23" s="70" t="s">
        <v>4383</v>
      </c>
      <c r="F23" s="74" t="s">
        <v>4208</v>
      </c>
      <c r="G23" s="74" t="s">
        <v>4209</v>
      </c>
      <c r="H23" s="69"/>
      <c r="I23" s="69"/>
      <c r="J23" s="74" t="s">
        <v>4210</v>
      </c>
      <c r="K23" s="74" t="s">
        <v>4211</v>
      </c>
      <c r="L23" s="74" t="s">
        <v>4212</v>
      </c>
      <c r="M23" s="74" t="s">
        <v>4213</v>
      </c>
      <c r="N23" s="75"/>
      <c r="O23" s="76"/>
      <c r="P23" s="77">
        <v>20000</v>
      </c>
      <c r="Q23" s="74" t="s">
        <v>4214</v>
      </c>
      <c r="R23" s="76"/>
      <c r="S23" s="77"/>
      <c r="T23" s="74" t="s">
        <v>4215</v>
      </c>
      <c r="U23" s="78"/>
      <c r="V23" s="74" t="s">
        <v>4216</v>
      </c>
      <c r="W23" s="74" t="s">
        <v>2376</v>
      </c>
      <c r="X23" s="74" t="s">
        <v>2387</v>
      </c>
      <c r="Y23" s="74" t="s">
        <v>2389</v>
      </c>
      <c r="Z23" s="74" t="s">
        <v>2814</v>
      </c>
      <c r="AA23" s="74" t="s">
        <v>4214</v>
      </c>
      <c r="AB23" s="74" t="s">
        <v>4214</v>
      </c>
      <c r="AC23" s="70" t="s">
        <v>4384</v>
      </c>
      <c r="AD23" s="70" t="s">
        <v>4385</v>
      </c>
      <c r="AE23" s="74" t="s">
        <v>4338</v>
      </c>
      <c r="AF23" s="74" t="s">
        <v>4339</v>
      </c>
      <c r="AG23" s="74" t="s">
        <v>4283</v>
      </c>
      <c r="AH23" s="69"/>
      <c r="AI23" s="69"/>
      <c r="AJ23" s="75"/>
      <c r="AK23" s="69"/>
      <c r="AL23" s="69"/>
      <c r="AM23" s="74" t="s">
        <v>4222</v>
      </c>
      <c r="AN23" s="74" t="s">
        <v>4223</v>
      </c>
      <c r="AO23" s="74" t="s">
        <v>4286</v>
      </c>
      <c r="AP23" s="74" t="s">
        <v>4287</v>
      </c>
      <c r="AQ23" s="74" t="s">
        <v>4226</v>
      </c>
      <c r="AR23" s="74" t="s">
        <v>4227</v>
      </c>
      <c r="AS23" s="74" t="s">
        <v>4228</v>
      </c>
      <c r="AT23" s="74" t="s">
        <v>4229</v>
      </c>
      <c r="AU23" s="74" t="s">
        <v>4230</v>
      </c>
      <c r="AV23" s="74" t="s">
        <v>779</v>
      </c>
      <c r="AW23" s="74" t="s">
        <v>779</v>
      </c>
      <c r="AX23" s="74" t="s">
        <v>4386</v>
      </c>
      <c r="AY23" s="74" t="s">
        <v>4387</v>
      </c>
      <c r="AZ23" s="74" t="s">
        <v>4233</v>
      </c>
      <c r="BA23" s="74" t="s">
        <v>4230</v>
      </c>
      <c r="BB23" s="69"/>
      <c r="BC23" s="74" t="s">
        <v>4388</v>
      </c>
      <c r="BD23" s="74" t="s">
        <v>4309</v>
      </c>
      <c r="BE23" s="74" t="s">
        <v>4310</v>
      </c>
      <c r="BF23" s="79" t="s">
        <v>4389</v>
      </c>
      <c r="BG23" s="79" t="s">
        <v>4390</v>
      </c>
      <c r="BH23" s="79" t="s">
        <v>4391</v>
      </c>
      <c r="BI23" s="74" t="s">
        <v>4238</v>
      </c>
      <c r="BJ23" s="74" t="s">
        <v>4239</v>
      </c>
      <c r="BK23" s="74" t="s">
        <v>4392</v>
      </c>
      <c r="BL23" s="74" t="s">
        <v>4241</v>
      </c>
      <c r="BM23" s="74" t="s">
        <v>4393</v>
      </c>
      <c r="BN23" s="74" t="s">
        <v>4243</v>
      </c>
      <c r="BO23" s="74" t="s">
        <v>4244</v>
      </c>
      <c r="BP23" s="74" t="s">
        <v>4244</v>
      </c>
    </row>
    <row r="24" ht="176.1" hidden="1" customHeight="1" spans="1:68">
      <c r="A24" s="69"/>
      <c r="B24" s="69"/>
      <c r="C24" s="69"/>
      <c r="D24" s="69"/>
      <c r="E24" s="70"/>
      <c r="F24" s="69"/>
      <c r="G24" s="69"/>
      <c r="H24" s="69"/>
      <c r="I24" s="69"/>
      <c r="J24" s="69"/>
      <c r="K24" s="69"/>
      <c r="L24" s="69"/>
      <c r="M24" s="69"/>
      <c r="N24" s="75"/>
      <c r="O24" s="76"/>
      <c r="P24" s="76"/>
      <c r="Q24" s="69"/>
      <c r="R24" s="76"/>
      <c r="S24" s="77"/>
      <c r="T24" s="69"/>
      <c r="U24" s="78"/>
      <c r="V24" s="69"/>
      <c r="W24" s="69"/>
      <c r="X24" s="69"/>
      <c r="Y24" s="69"/>
      <c r="Z24" s="69"/>
      <c r="AA24" s="69"/>
      <c r="AB24" s="69"/>
      <c r="AC24" s="70"/>
      <c r="AD24" s="70"/>
      <c r="AE24" s="69"/>
      <c r="AF24" s="69"/>
      <c r="AG24" s="69"/>
      <c r="AH24" s="69"/>
      <c r="AI24" s="69"/>
      <c r="AJ24" s="75"/>
      <c r="AK24" s="69"/>
      <c r="AL24" s="69"/>
      <c r="AM24" s="69"/>
      <c r="AN24" s="69"/>
      <c r="AO24" s="69"/>
      <c r="AP24" s="69"/>
      <c r="AQ24" s="69"/>
      <c r="AR24" s="69"/>
      <c r="AS24" s="69"/>
      <c r="AT24" s="69"/>
      <c r="AU24" s="69"/>
      <c r="AV24" s="69"/>
      <c r="AW24" s="69"/>
      <c r="AX24" s="69"/>
      <c r="AY24" s="69"/>
      <c r="AZ24" s="69"/>
      <c r="BA24" s="69"/>
      <c r="BB24" s="69"/>
      <c r="BC24" s="69"/>
      <c r="BD24" s="69"/>
      <c r="BE24" s="69"/>
      <c r="BF24" s="79"/>
      <c r="BG24" s="79"/>
      <c r="BH24" s="79"/>
      <c r="BI24" s="69"/>
      <c r="BJ24" s="69"/>
      <c r="BK24" s="69"/>
      <c r="BL24" s="69"/>
      <c r="BM24" s="74" t="s">
        <v>4394</v>
      </c>
      <c r="BN24" s="74" t="s">
        <v>4246</v>
      </c>
      <c r="BO24" s="74" t="s">
        <v>3303</v>
      </c>
      <c r="BP24" s="74" t="s">
        <v>4395</v>
      </c>
    </row>
    <row r="25" ht="256.5" hidden="1" spans="1:68">
      <c r="A25" s="74" t="s">
        <v>4396</v>
      </c>
      <c r="B25" s="74" t="s">
        <v>2818</v>
      </c>
      <c r="C25" s="74" t="s">
        <v>4205</v>
      </c>
      <c r="D25" s="74" t="s">
        <v>4334</v>
      </c>
      <c r="E25" s="70" t="s">
        <v>4397</v>
      </c>
      <c r="F25" s="74" t="s">
        <v>4208</v>
      </c>
      <c r="G25" s="74" t="s">
        <v>4209</v>
      </c>
      <c r="H25" s="69"/>
      <c r="I25" s="69"/>
      <c r="J25" s="74" t="s">
        <v>4210</v>
      </c>
      <c r="K25" s="74" t="s">
        <v>4211</v>
      </c>
      <c r="L25" s="74" t="s">
        <v>4212</v>
      </c>
      <c r="M25" s="74" t="s">
        <v>4213</v>
      </c>
      <c r="N25" s="75"/>
      <c r="O25" s="76"/>
      <c r="P25" s="77">
        <v>3000</v>
      </c>
      <c r="Q25" s="74" t="s">
        <v>4214</v>
      </c>
      <c r="R25" s="76"/>
      <c r="S25" s="77"/>
      <c r="T25" s="74" t="s">
        <v>4215</v>
      </c>
      <c r="U25" s="78"/>
      <c r="V25" s="74" t="s">
        <v>4216</v>
      </c>
      <c r="W25" s="74" t="s">
        <v>2376</v>
      </c>
      <c r="X25" s="74" t="s">
        <v>2387</v>
      </c>
      <c r="Y25" s="74" t="s">
        <v>2389</v>
      </c>
      <c r="Z25" s="74" t="s">
        <v>2818</v>
      </c>
      <c r="AA25" s="74" t="s">
        <v>4214</v>
      </c>
      <c r="AB25" s="74" t="s">
        <v>4214</v>
      </c>
      <c r="AC25" s="70" t="s">
        <v>4398</v>
      </c>
      <c r="AD25" s="70" t="s">
        <v>4399</v>
      </c>
      <c r="AE25" s="74" t="s">
        <v>4338</v>
      </c>
      <c r="AF25" s="74" t="s">
        <v>4339</v>
      </c>
      <c r="AG25" s="74" t="s">
        <v>4221</v>
      </c>
      <c r="AH25" s="69"/>
      <c r="AI25" s="69"/>
      <c r="AJ25" s="75"/>
      <c r="AK25" s="69"/>
      <c r="AL25" s="69"/>
      <c r="AM25" s="74" t="s">
        <v>4222</v>
      </c>
      <c r="AN25" s="74" t="s">
        <v>4223</v>
      </c>
      <c r="AO25" s="74" t="s">
        <v>4224</v>
      </c>
      <c r="AP25" s="74" t="s">
        <v>4287</v>
      </c>
      <c r="AQ25" s="74" t="s">
        <v>4226</v>
      </c>
      <c r="AR25" s="74" t="s">
        <v>4227</v>
      </c>
      <c r="AS25" s="74" t="s">
        <v>4267</v>
      </c>
      <c r="AT25" s="74" t="s">
        <v>3425</v>
      </c>
      <c r="AU25" s="74" t="s">
        <v>4230</v>
      </c>
      <c r="AV25" s="74" t="s">
        <v>779</v>
      </c>
      <c r="AW25" s="74" t="s">
        <v>779</v>
      </c>
      <c r="AX25" s="74" t="s">
        <v>4400</v>
      </c>
      <c r="AY25" s="74" t="s">
        <v>4401</v>
      </c>
      <c r="AZ25" s="74" t="s">
        <v>4233</v>
      </c>
      <c r="BA25" s="74" t="s">
        <v>4230</v>
      </c>
      <c r="BB25" s="69"/>
      <c r="BC25" s="74" t="s">
        <v>4402</v>
      </c>
      <c r="BD25" s="74" t="s">
        <v>4309</v>
      </c>
      <c r="BE25" s="74" t="s">
        <v>4310</v>
      </c>
      <c r="BF25" s="79" t="s">
        <v>4403</v>
      </c>
      <c r="BG25" s="79" t="s">
        <v>4404</v>
      </c>
      <c r="BH25" s="79" t="s">
        <v>4405</v>
      </c>
      <c r="BI25" s="74" t="s">
        <v>4238</v>
      </c>
      <c r="BJ25" s="74" t="s">
        <v>4239</v>
      </c>
      <c r="BK25" s="74" t="s">
        <v>4406</v>
      </c>
      <c r="BL25" s="74" t="s">
        <v>4241</v>
      </c>
      <c r="BM25" s="74" t="s">
        <v>4407</v>
      </c>
      <c r="BN25" s="74" t="s">
        <v>4243</v>
      </c>
      <c r="BO25" s="74" t="s">
        <v>4244</v>
      </c>
      <c r="BP25" s="74" t="s">
        <v>4244</v>
      </c>
    </row>
    <row r="26" ht="54" hidden="1" spans="1:68">
      <c r="A26" s="69"/>
      <c r="B26" s="69"/>
      <c r="C26" s="69"/>
      <c r="D26" s="69"/>
      <c r="E26" s="70"/>
      <c r="F26" s="69"/>
      <c r="G26" s="69"/>
      <c r="H26" s="69"/>
      <c r="I26" s="69"/>
      <c r="J26" s="69"/>
      <c r="K26" s="69"/>
      <c r="L26" s="69"/>
      <c r="M26" s="69"/>
      <c r="N26" s="75"/>
      <c r="O26" s="76"/>
      <c r="P26" s="76"/>
      <c r="Q26" s="69"/>
      <c r="R26" s="76"/>
      <c r="S26" s="77"/>
      <c r="T26" s="69"/>
      <c r="U26" s="78"/>
      <c r="V26" s="69"/>
      <c r="W26" s="69"/>
      <c r="X26" s="69"/>
      <c r="Y26" s="69"/>
      <c r="Z26" s="69"/>
      <c r="AA26" s="69"/>
      <c r="AB26" s="69"/>
      <c r="AC26" s="70"/>
      <c r="AD26" s="70"/>
      <c r="AE26" s="69"/>
      <c r="AF26" s="69"/>
      <c r="AG26" s="69"/>
      <c r="AH26" s="69"/>
      <c r="AI26" s="69"/>
      <c r="AJ26" s="75"/>
      <c r="AK26" s="69"/>
      <c r="AL26" s="69"/>
      <c r="AM26" s="69"/>
      <c r="AN26" s="69"/>
      <c r="AO26" s="69"/>
      <c r="AP26" s="69"/>
      <c r="AQ26" s="69"/>
      <c r="AR26" s="69"/>
      <c r="AS26" s="69"/>
      <c r="AT26" s="69"/>
      <c r="AU26" s="69"/>
      <c r="AV26" s="69"/>
      <c r="AW26" s="69"/>
      <c r="AX26" s="69"/>
      <c r="AY26" s="69"/>
      <c r="AZ26" s="69"/>
      <c r="BA26" s="69"/>
      <c r="BB26" s="69"/>
      <c r="BC26" s="69"/>
      <c r="BD26" s="69"/>
      <c r="BE26" s="69"/>
      <c r="BF26" s="79"/>
      <c r="BG26" s="79"/>
      <c r="BH26" s="79"/>
      <c r="BI26" s="69"/>
      <c r="BJ26" s="69"/>
      <c r="BK26" s="69"/>
      <c r="BL26" s="69"/>
      <c r="BM26" s="74" t="s">
        <v>4408</v>
      </c>
      <c r="BN26" s="74" t="s">
        <v>4349</v>
      </c>
      <c r="BO26" s="74" t="s">
        <v>4350</v>
      </c>
      <c r="BP26" s="74" t="s">
        <v>4350</v>
      </c>
    </row>
    <row r="27" ht="229.5" hidden="1" spans="1:68">
      <c r="A27" s="74" t="s">
        <v>4409</v>
      </c>
      <c r="B27" s="74" t="s">
        <v>2830</v>
      </c>
      <c r="C27" s="74" t="s">
        <v>4205</v>
      </c>
      <c r="D27" s="74" t="s">
        <v>4410</v>
      </c>
      <c r="E27" s="70" t="s">
        <v>4411</v>
      </c>
      <c r="F27" s="74" t="s">
        <v>4208</v>
      </c>
      <c r="G27" s="74" t="s">
        <v>4209</v>
      </c>
      <c r="H27" s="69"/>
      <c r="I27" s="69"/>
      <c r="J27" s="74" t="s">
        <v>4210</v>
      </c>
      <c r="K27" s="74" t="s">
        <v>4211</v>
      </c>
      <c r="L27" s="74" t="s">
        <v>4212</v>
      </c>
      <c r="M27" s="74" t="s">
        <v>4213</v>
      </c>
      <c r="N27" s="75"/>
      <c r="O27" s="76"/>
      <c r="P27" s="77">
        <v>9600</v>
      </c>
      <c r="Q27" s="74" t="s">
        <v>4214</v>
      </c>
      <c r="R27" s="76"/>
      <c r="S27" s="77"/>
      <c r="T27" s="74" t="s">
        <v>4215</v>
      </c>
      <c r="U27" s="78"/>
      <c r="V27" s="74" t="s">
        <v>4216</v>
      </c>
      <c r="W27" s="74" t="s">
        <v>2376</v>
      </c>
      <c r="X27" s="74" t="s">
        <v>2387</v>
      </c>
      <c r="Y27" s="74" t="s">
        <v>2389</v>
      </c>
      <c r="Z27" s="74" t="s">
        <v>2830</v>
      </c>
      <c r="AA27" s="74" t="s">
        <v>4214</v>
      </c>
      <c r="AB27" s="74" t="s">
        <v>4214</v>
      </c>
      <c r="AC27" s="70" t="s">
        <v>4412</v>
      </c>
      <c r="AD27" s="70" t="s">
        <v>4413</v>
      </c>
      <c r="AE27" s="74" t="s">
        <v>4338</v>
      </c>
      <c r="AF27" s="74" t="s">
        <v>4339</v>
      </c>
      <c r="AG27" s="74" t="s">
        <v>4221</v>
      </c>
      <c r="AH27" s="69"/>
      <c r="AI27" s="69"/>
      <c r="AJ27" s="75"/>
      <c r="AK27" s="69"/>
      <c r="AL27" s="69"/>
      <c r="AM27" s="74" t="s">
        <v>4222</v>
      </c>
      <c r="AN27" s="74" t="s">
        <v>4223</v>
      </c>
      <c r="AO27" s="74" t="s">
        <v>4224</v>
      </c>
      <c r="AP27" s="74" t="s">
        <v>4287</v>
      </c>
      <c r="AQ27" s="74" t="s">
        <v>4226</v>
      </c>
      <c r="AR27" s="74" t="s">
        <v>4227</v>
      </c>
      <c r="AS27" s="74" t="s">
        <v>4252</v>
      </c>
      <c r="AT27" s="74" t="s">
        <v>3301</v>
      </c>
      <c r="AU27" s="74" t="s">
        <v>4230</v>
      </c>
      <c r="AV27" s="74" t="s">
        <v>779</v>
      </c>
      <c r="AW27" s="74" t="s">
        <v>779</v>
      </c>
      <c r="AX27" s="74" t="s">
        <v>4414</v>
      </c>
      <c r="AY27" s="74" t="s">
        <v>4415</v>
      </c>
      <c r="AZ27" s="74" t="s">
        <v>4233</v>
      </c>
      <c r="BA27" s="74" t="s">
        <v>4230</v>
      </c>
      <c r="BB27" s="69"/>
      <c r="BC27" s="74" t="s">
        <v>4416</v>
      </c>
      <c r="BD27" s="74" t="s">
        <v>4309</v>
      </c>
      <c r="BE27" s="74" t="s">
        <v>4310</v>
      </c>
      <c r="BF27" s="79" t="s">
        <v>4417</v>
      </c>
      <c r="BG27" s="79" t="s">
        <v>4418</v>
      </c>
      <c r="BH27" s="79" t="s">
        <v>4419</v>
      </c>
      <c r="BI27" s="74" t="s">
        <v>4238</v>
      </c>
      <c r="BJ27" s="74" t="s">
        <v>4239</v>
      </c>
      <c r="BK27" s="74" t="s">
        <v>4420</v>
      </c>
      <c r="BL27" s="74" t="s">
        <v>4241</v>
      </c>
      <c r="BM27" s="74" t="s">
        <v>4421</v>
      </c>
      <c r="BN27" s="74" t="s">
        <v>4243</v>
      </c>
      <c r="BO27" s="74" t="s">
        <v>4244</v>
      </c>
      <c r="BP27" s="74" t="s">
        <v>4244</v>
      </c>
    </row>
    <row r="28" ht="54" hidden="1" spans="1:68">
      <c r="A28" s="69"/>
      <c r="B28" s="69"/>
      <c r="C28" s="69"/>
      <c r="D28" s="69"/>
      <c r="E28" s="70"/>
      <c r="F28" s="69"/>
      <c r="G28" s="69"/>
      <c r="H28" s="69"/>
      <c r="I28" s="69"/>
      <c r="J28" s="69"/>
      <c r="K28" s="69"/>
      <c r="L28" s="69"/>
      <c r="M28" s="69"/>
      <c r="N28" s="75"/>
      <c r="O28" s="76"/>
      <c r="P28" s="76"/>
      <c r="Q28" s="69"/>
      <c r="R28" s="76"/>
      <c r="S28" s="77"/>
      <c r="T28" s="69"/>
      <c r="U28" s="78"/>
      <c r="V28" s="69"/>
      <c r="W28" s="69"/>
      <c r="X28" s="69"/>
      <c r="Y28" s="69"/>
      <c r="Z28" s="69"/>
      <c r="AA28" s="69"/>
      <c r="AB28" s="69"/>
      <c r="AC28" s="70"/>
      <c r="AD28" s="70"/>
      <c r="AE28" s="69"/>
      <c r="AF28" s="69"/>
      <c r="AG28" s="69"/>
      <c r="AH28" s="69"/>
      <c r="AI28" s="69"/>
      <c r="AJ28" s="75"/>
      <c r="AK28" s="69"/>
      <c r="AL28" s="69"/>
      <c r="AM28" s="69"/>
      <c r="AN28" s="69"/>
      <c r="AO28" s="69"/>
      <c r="AP28" s="69"/>
      <c r="AQ28" s="69"/>
      <c r="AR28" s="69"/>
      <c r="AS28" s="69"/>
      <c r="AT28" s="69"/>
      <c r="AU28" s="69"/>
      <c r="AV28" s="69"/>
      <c r="AW28" s="69"/>
      <c r="AX28" s="69"/>
      <c r="AY28" s="69"/>
      <c r="AZ28" s="69"/>
      <c r="BA28" s="69"/>
      <c r="BB28" s="69"/>
      <c r="BC28" s="69"/>
      <c r="BD28" s="69"/>
      <c r="BE28" s="69"/>
      <c r="BF28" s="79"/>
      <c r="BG28" s="79"/>
      <c r="BH28" s="79"/>
      <c r="BI28" s="69"/>
      <c r="BJ28" s="69"/>
      <c r="BK28" s="69"/>
      <c r="BL28" s="69"/>
      <c r="BM28" s="74" t="s">
        <v>4422</v>
      </c>
      <c r="BN28" s="74" t="s">
        <v>4423</v>
      </c>
      <c r="BO28" s="74" t="s">
        <v>4424</v>
      </c>
      <c r="BP28" s="74" t="s">
        <v>4424</v>
      </c>
    </row>
    <row r="29" ht="409.5" hidden="1" spans="1:68">
      <c r="A29" s="74" t="s">
        <v>4425</v>
      </c>
      <c r="B29" s="74" t="s">
        <v>2831</v>
      </c>
      <c r="C29" s="74" t="s">
        <v>4205</v>
      </c>
      <c r="D29" s="74" t="s">
        <v>4426</v>
      </c>
      <c r="E29" s="70" t="s">
        <v>4281</v>
      </c>
      <c r="F29" s="74" t="s">
        <v>4208</v>
      </c>
      <c r="G29" s="74" t="s">
        <v>4209</v>
      </c>
      <c r="H29" s="69"/>
      <c r="I29" s="69"/>
      <c r="J29" s="74" t="s">
        <v>4210</v>
      </c>
      <c r="K29" s="74" t="s">
        <v>4211</v>
      </c>
      <c r="L29" s="74" t="s">
        <v>4212</v>
      </c>
      <c r="M29" s="74" t="s">
        <v>4213</v>
      </c>
      <c r="N29" s="75"/>
      <c r="O29" s="76"/>
      <c r="P29" s="77">
        <v>46180</v>
      </c>
      <c r="Q29" s="74" t="s">
        <v>4214</v>
      </c>
      <c r="R29" s="76"/>
      <c r="S29" s="77"/>
      <c r="T29" s="74" t="s">
        <v>4215</v>
      </c>
      <c r="U29" s="78"/>
      <c r="V29" s="74" t="s">
        <v>4216</v>
      </c>
      <c r="W29" s="74" t="s">
        <v>2376</v>
      </c>
      <c r="X29" s="74" t="s">
        <v>2387</v>
      </c>
      <c r="Y29" s="74" t="s">
        <v>2389</v>
      </c>
      <c r="Z29" s="74" t="s">
        <v>2831</v>
      </c>
      <c r="AA29" s="74" t="s">
        <v>4214</v>
      </c>
      <c r="AB29" s="74" t="s">
        <v>4214</v>
      </c>
      <c r="AC29" s="70" t="s">
        <v>4427</v>
      </c>
      <c r="AD29" s="70" t="s">
        <v>4428</v>
      </c>
      <c r="AE29" s="74" t="s">
        <v>4356</v>
      </c>
      <c r="AF29" s="74" t="s">
        <v>4357</v>
      </c>
      <c r="AG29" s="74" t="s">
        <v>4221</v>
      </c>
      <c r="AH29" s="69"/>
      <c r="AI29" s="69"/>
      <c r="AJ29" s="75"/>
      <c r="AK29" s="69"/>
      <c r="AL29" s="69"/>
      <c r="AM29" s="74" t="s">
        <v>4222</v>
      </c>
      <c r="AN29" s="74" t="s">
        <v>4223</v>
      </c>
      <c r="AO29" s="74" t="s">
        <v>4224</v>
      </c>
      <c r="AP29" s="74" t="s">
        <v>4287</v>
      </c>
      <c r="AQ29" s="74" t="s">
        <v>4226</v>
      </c>
      <c r="AR29" s="74" t="s">
        <v>4227</v>
      </c>
      <c r="AS29" s="74" t="s">
        <v>4252</v>
      </c>
      <c r="AT29" s="74" t="s">
        <v>3301</v>
      </c>
      <c r="AU29" s="74" t="s">
        <v>4230</v>
      </c>
      <c r="AV29" s="74" t="s">
        <v>779</v>
      </c>
      <c r="AW29" s="74" t="s">
        <v>779</v>
      </c>
      <c r="AX29" s="74" t="s">
        <v>4429</v>
      </c>
      <c r="AY29" s="74" t="s">
        <v>4430</v>
      </c>
      <c r="AZ29" s="74" t="s">
        <v>4233</v>
      </c>
      <c r="BA29" s="74" t="s">
        <v>4230</v>
      </c>
      <c r="BB29" s="69"/>
      <c r="BC29" s="74" t="s">
        <v>4431</v>
      </c>
      <c r="BD29" s="74" t="s">
        <v>4309</v>
      </c>
      <c r="BE29" s="74" t="s">
        <v>4310</v>
      </c>
      <c r="BF29" s="79" t="s">
        <v>4432</v>
      </c>
      <c r="BG29" s="79" t="s">
        <v>4433</v>
      </c>
      <c r="BH29" s="79" t="s">
        <v>4434</v>
      </c>
      <c r="BI29" s="74" t="s">
        <v>4238</v>
      </c>
      <c r="BJ29" s="74" t="s">
        <v>4239</v>
      </c>
      <c r="BK29" s="74" t="s">
        <v>4435</v>
      </c>
      <c r="BL29" s="74" t="s">
        <v>4241</v>
      </c>
      <c r="BM29" s="74" t="s">
        <v>4436</v>
      </c>
      <c r="BN29" s="74" t="s">
        <v>4243</v>
      </c>
      <c r="BO29" s="74" t="s">
        <v>4244</v>
      </c>
      <c r="BP29" s="74" t="s">
        <v>4244</v>
      </c>
    </row>
    <row r="30" ht="54" hidden="1" spans="1:68">
      <c r="A30" s="69"/>
      <c r="B30" s="69"/>
      <c r="C30" s="69"/>
      <c r="D30" s="69"/>
      <c r="E30" s="70"/>
      <c r="F30" s="69"/>
      <c r="G30" s="69"/>
      <c r="H30" s="69"/>
      <c r="I30" s="69"/>
      <c r="J30" s="69"/>
      <c r="K30" s="69"/>
      <c r="L30" s="69"/>
      <c r="M30" s="69"/>
      <c r="N30" s="75"/>
      <c r="O30" s="76"/>
      <c r="P30" s="76"/>
      <c r="Q30" s="69"/>
      <c r="R30" s="76"/>
      <c r="S30" s="77"/>
      <c r="T30" s="69"/>
      <c r="U30" s="78"/>
      <c r="V30" s="69"/>
      <c r="W30" s="69"/>
      <c r="X30" s="69"/>
      <c r="Y30" s="69"/>
      <c r="Z30" s="69"/>
      <c r="AA30" s="69"/>
      <c r="AB30" s="69"/>
      <c r="AC30" s="70"/>
      <c r="AD30" s="70"/>
      <c r="AE30" s="69"/>
      <c r="AF30" s="69"/>
      <c r="AG30" s="69"/>
      <c r="AH30" s="69"/>
      <c r="AI30" s="69"/>
      <c r="AJ30" s="75"/>
      <c r="AK30" s="69"/>
      <c r="AL30" s="69"/>
      <c r="AM30" s="69"/>
      <c r="AN30" s="69"/>
      <c r="AO30" s="69"/>
      <c r="AP30" s="69"/>
      <c r="AQ30" s="69"/>
      <c r="AR30" s="69"/>
      <c r="AS30" s="69"/>
      <c r="AT30" s="69"/>
      <c r="AU30" s="69"/>
      <c r="AV30" s="69"/>
      <c r="AW30" s="69"/>
      <c r="AX30" s="69"/>
      <c r="AY30" s="69"/>
      <c r="AZ30" s="69"/>
      <c r="BA30" s="69"/>
      <c r="BB30" s="69"/>
      <c r="BC30" s="69"/>
      <c r="BD30" s="69"/>
      <c r="BE30" s="69"/>
      <c r="BF30" s="79"/>
      <c r="BG30" s="79"/>
      <c r="BH30" s="79"/>
      <c r="BI30" s="69"/>
      <c r="BJ30" s="69"/>
      <c r="BK30" s="69"/>
      <c r="BL30" s="69"/>
      <c r="BM30" s="74" t="s">
        <v>4437</v>
      </c>
      <c r="BN30" s="74" t="s">
        <v>4438</v>
      </c>
      <c r="BO30" s="74" t="s">
        <v>4439</v>
      </c>
      <c r="BP30" s="74" t="s">
        <v>4439</v>
      </c>
    </row>
    <row r="31" ht="163.5" hidden="1" customHeight="1" spans="1:68">
      <c r="A31" s="74" t="s">
        <v>4440</v>
      </c>
      <c r="B31" s="74" t="s">
        <v>2836</v>
      </c>
      <c r="C31" s="74" t="s">
        <v>4205</v>
      </c>
      <c r="D31" s="74" t="s">
        <v>4441</v>
      </c>
      <c r="E31" s="70" t="s">
        <v>4442</v>
      </c>
      <c r="F31" s="74" t="s">
        <v>4208</v>
      </c>
      <c r="G31" s="74" t="s">
        <v>4209</v>
      </c>
      <c r="H31" s="69"/>
      <c r="I31" s="69"/>
      <c r="J31" s="74" t="s">
        <v>4210</v>
      </c>
      <c r="K31" s="74" t="s">
        <v>4211</v>
      </c>
      <c r="L31" s="74" t="s">
        <v>4212</v>
      </c>
      <c r="M31" s="74" t="s">
        <v>4213</v>
      </c>
      <c r="N31" s="75"/>
      <c r="O31" s="76"/>
      <c r="P31" s="77">
        <v>8400</v>
      </c>
      <c r="Q31" s="74" t="s">
        <v>4214</v>
      </c>
      <c r="R31" s="76"/>
      <c r="S31" s="77"/>
      <c r="T31" s="74" t="s">
        <v>4215</v>
      </c>
      <c r="U31" s="78"/>
      <c r="V31" s="74" t="s">
        <v>4216</v>
      </c>
      <c r="W31" s="74" t="s">
        <v>2376</v>
      </c>
      <c r="X31" s="74" t="s">
        <v>2387</v>
      </c>
      <c r="Y31" s="74" t="s">
        <v>2389</v>
      </c>
      <c r="Z31" s="74" t="s">
        <v>2836</v>
      </c>
      <c r="AA31" s="74" t="s">
        <v>4214</v>
      </c>
      <c r="AB31" s="74" t="s">
        <v>4214</v>
      </c>
      <c r="AC31" s="70" t="s">
        <v>4443</v>
      </c>
      <c r="AD31" s="70" t="s">
        <v>4443</v>
      </c>
      <c r="AE31" s="74" t="s">
        <v>4356</v>
      </c>
      <c r="AF31" s="74" t="s">
        <v>4357</v>
      </c>
      <c r="AG31" s="74" t="s">
        <v>4283</v>
      </c>
      <c r="AH31" s="69"/>
      <c r="AI31" s="69"/>
      <c r="AJ31" s="75"/>
      <c r="AK31" s="69"/>
      <c r="AL31" s="69"/>
      <c r="AM31" s="74" t="s">
        <v>4222</v>
      </c>
      <c r="AN31" s="74" t="s">
        <v>4223</v>
      </c>
      <c r="AO31" s="74" t="s">
        <v>4286</v>
      </c>
      <c r="AP31" s="74" t="s">
        <v>4287</v>
      </c>
      <c r="AQ31" s="74" t="s">
        <v>4226</v>
      </c>
      <c r="AR31" s="74" t="s">
        <v>4227</v>
      </c>
      <c r="AS31" s="74" t="s">
        <v>4252</v>
      </c>
      <c r="AT31" s="74" t="s">
        <v>3301</v>
      </c>
      <c r="AU31" s="74" t="s">
        <v>4230</v>
      </c>
      <c r="AV31" s="74" t="s">
        <v>779</v>
      </c>
      <c r="AW31" s="74" t="s">
        <v>779</v>
      </c>
      <c r="AX31" s="74" t="s">
        <v>4444</v>
      </c>
      <c r="AY31" s="74" t="s">
        <v>4445</v>
      </c>
      <c r="AZ31" s="74" t="s">
        <v>4233</v>
      </c>
      <c r="BA31" s="74" t="s">
        <v>4230</v>
      </c>
      <c r="BB31" s="69"/>
      <c r="BC31" s="74" t="s">
        <v>4446</v>
      </c>
      <c r="BD31" s="74" t="s">
        <v>4309</v>
      </c>
      <c r="BE31" s="74" t="s">
        <v>4310</v>
      </c>
      <c r="BF31" s="79" t="s">
        <v>4447</v>
      </c>
      <c r="BG31" s="79" t="s">
        <v>4448</v>
      </c>
      <c r="BH31" s="79" t="s">
        <v>4449</v>
      </c>
      <c r="BI31" s="74" t="s">
        <v>4238</v>
      </c>
      <c r="BJ31" s="74" t="s">
        <v>4239</v>
      </c>
      <c r="BK31" s="74" t="s">
        <v>4450</v>
      </c>
      <c r="BL31" s="74" t="s">
        <v>4241</v>
      </c>
      <c r="BM31" s="74" t="s">
        <v>4451</v>
      </c>
      <c r="BN31" s="74" t="s">
        <v>4243</v>
      </c>
      <c r="BO31" s="74" t="s">
        <v>4244</v>
      </c>
      <c r="BP31" s="74" t="s">
        <v>4244</v>
      </c>
    </row>
    <row r="32" ht="117.95" hidden="1" customHeight="1" spans="1:68">
      <c r="A32" s="69"/>
      <c r="B32" s="69"/>
      <c r="C32" s="69"/>
      <c r="D32" s="69"/>
      <c r="E32" s="70"/>
      <c r="F32" s="69"/>
      <c r="G32" s="69"/>
      <c r="H32" s="69"/>
      <c r="I32" s="69"/>
      <c r="J32" s="69"/>
      <c r="K32" s="69"/>
      <c r="L32" s="69"/>
      <c r="M32" s="69"/>
      <c r="N32" s="75"/>
      <c r="O32" s="76"/>
      <c r="P32" s="76"/>
      <c r="Q32" s="69"/>
      <c r="R32" s="76"/>
      <c r="S32" s="77"/>
      <c r="T32" s="69"/>
      <c r="U32" s="78"/>
      <c r="V32" s="69"/>
      <c r="W32" s="69"/>
      <c r="X32" s="69"/>
      <c r="Y32" s="69"/>
      <c r="Z32" s="69"/>
      <c r="AA32" s="69"/>
      <c r="AB32" s="69"/>
      <c r="AC32" s="70"/>
      <c r="AD32" s="70"/>
      <c r="AE32" s="69"/>
      <c r="AF32" s="69"/>
      <c r="AG32" s="69"/>
      <c r="AH32" s="69"/>
      <c r="AI32" s="69"/>
      <c r="AJ32" s="75"/>
      <c r="AK32" s="69"/>
      <c r="AL32" s="69"/>
      <c r="AM32" s="69"/>
      <c r="AN32" s="69"/>
      <c r="AO32" s="69"/>
      <c r="AP32" s="69"/>
      <c r="AQ32" s="69"/>
      <c r="AR32" s="69"/>
      <c r="AS32" s="69"/>
      <c r="AT32" s="69"/>
      <c r="AU32" s="69"/>
      <c r="AV32" s="69"/>
      <c r="AW32" s="69"/>
      <c r="AX32" s="69"/>
      <c r="AY32" s="69"/>
      <c r="AZ32" s="69"/>
      <c r="BA32" s="69"/>
      <c r="BB32" s="69"/>
      <c r="BC32" s="69"/>
      <c r="BD32" s="69"/>
      <c r="BE32" s="69"/>
      <c r="BF32" s="79"/>
      <c r="BG32" s="79"/>
      <c r="BH32" s="79"/>
      <c r="BI32" s="69"/>
      <c r="BJ32" s="69"/>
      <c r="BK32" s="69"/>
      <c r="BL32" s="69"/>
      <c r="BM32" s="74" t="s">
        <v>4452</v>
      </c>
      <c r="BN32" s="74" t="s">
        <v>4423</v>
      </c>
      <c r="BO32" s="74" t="s">
        <v>4424</v>
      </c>
      <c r="BP32" s="74" t="s">
        <v>4424</v>
      </c>
    </row>
    <row r="33" ht="409.5" hidden="1" spans="1:68">
      <c r="A33" s="74" t="s">
        <v>4453</v>
      </c>
      <c r="B33" s="74" t="s">
        <v>2837</v>
      </c>
      <c r="C33" s="74" t="s">
        <v>4205</v>
      </c>
      <c r="D33" s="74" t="s">
        <v>4454</v>
      </c>
      <c r="E33" s="70" t="s">
        <v>4455</v>
      </c>
      <c r="F33" s="74" t="s">
        <v>4208</v>
      </c>
      <c r="G33" s="74" t="s">
        <v>4209</v>
      </c>
      <c r="H33" s="69"/>
      <c r="I33" s="69"/>
      <c r="J33" s="74" t="s">
        <v>4210</v>
      </c>
      <c r="K33" s="74" t="s">
        <v>4211</v>
      </c>
      <c r="L33" s="74" t="s">
        <v>4212</v>
      </c>
      <c r="M33" s="74" t="s">
        <v>4213</v>
      </c>
      <c r="N33" s="75"/>
      <c r="O33" s="76"/>
      <c r="P33" s="77">
        <v>6839.88</v>
      </c>
      <c r="Q33" s="74" t="s">
        <v>4214</v>
      </c>
      <c r="R33" s="76"/>
      <c r="S33" s="77"/>
      <c r="T33" s="74" t="s">
        <v>4215</v>
      </c>
      <c r="U33" s="78"/>
      <c r="V33" s="74" t="s">
        <v>4216</v>
      </c>
      <c r="W33" s="74" t="s">
        <v>2376</v>
      </c>
      <c r="X33" s="74" t="s">
        <v>2387</v>
      </c>
      <c r="Y33" s="74" t="s">
        <v>2389</v>
      </c>
      <c r="Z33" s="74" t="s">
        <v>2837</v>
      </c>
      <c r="AA33" s="74" t="s">
        <v>4214</v>
      </c>
      <c r="AB33" s="74" t="s">
        <v>4214</v>
      </c>
      <c r="AC33" s="70" t="s">
        <v>4456</v>
      </c>
      <c r="AD33" s="70" t="s">
        <v>4456</v>
      </c>
      <c r="AE33" s="74" t="s">
        <v>4356</v>
      </c>
      <c r="AF33" s="74" t="s">
        <v>4357</v>
      </c>
      <c r="AG33" s="74" t="s">
        <v>4221</v>
      </c>
      <c r="AH33" s="69"/>
      <c r="AI33" s="69"/>
      <c r="AJ33" s="75"/>
      <c r="AK33" s="69"/>
      <c r="AL33" s="69"/>
      <c r="AM33" s="74" t="s">
        <v>4222</v>
      </c>
      <c r="AN33" s="74" t="s">
        <v>4223</v>
      </c>
      <c r="AO33" s="74" t="s">
        <v>4224</v>
      </c>
      <c r="AP33" s="74" t="s">
        <v>4287</v>
      </c>
      <c r="AQ33" s="74" t="s">
        <v>4226</v>
      </c>
      <c r="AR33" s="74" t="s">
        <v>4227</v>
      </c>
      <c r="AS33" s="74" t="s">
        <v>4252</v>
      </c>
      <c r="AT33" s="74" t="s">
        <v>3301</v>
      </c>
      <c r="AU33" s="74" t="s">
        <v>4230</v>
      </c>
      <c r="AV33" s="74" t="s">
        <v>779</v>
      </c>
      <c r="AW33" s="74" t="s">
        <v>779</v>
      </c>
      <c r="AX33" s="74" t="s">
        <v>4457</v>
      </c>
      <c r="AY33" s="74" t="s">
        <v>4458</v>
      </c>
      <c r="AZ33" s="74" t="s">
        <v>4233</v>
      </c>
      <c r="BA33" s="74" t="s">
        <v>4230</v>
      </c>
      <c r="BB33" s="69"/>
      <c r="BC33" s="74" t="s">
        <v>4459</v>
      </c>
      <c r="BD33" s="74" t="s">
        <v>4309</v>
      </c>
      <c r="BE33" s="74" t="s">
        <v>4310</v>
      </c>
      <c r="BF33" s="79" t="s">
        <v>4460</v>
      </c>
      <c r="BG33" s="79" t="s">
        <v>4461</v>
      </c>
      <c r="BH33" s="79" t="s">
        <v>4462</v>
      </c>
      <c r="BI33" s="74" t="s">
        <v>4238</v>
      </c>
      <c r="BJ33" s="74" t="s">
        <v>4239</v>
      </c>
      <c r="BK33" s="74" t="s">
        <v>4463</v>
      </c>
      <c r="BL33" s="74" t="s">
        <v>4241</v>
      </c>
      <c r="BM33" s="74" t="s">
        <v>4464</v>
      </c>
      <c r="BN33" s="74" t="s">
        <v>4243</v>
      </c>
      <c r="BO33" s="74" t="s">
        <v>4244</v>
      </c>
      <c r="BP33" s="74" t="s">
        <v>4244</v>
      </c>
    </row>
    <row r="34" ht="67.5" hidden="1" spans="1:68">
      <c r="A34" s="69"/>
      <c r="B34" s="69"/>
      <c r="C34" s="69"/>
      <c r="D34" s="69"/>
      <c r="E34" s="70"/>
      <c r="F34" s="69"/>
      <c r="G34" s="69"/>
      <c r="H34" s="69"/>
      <c r="I34" s="69"/>
      <c r="J34" s="69"/>
      <c r="K34" s="69"/>
      <c r="L34" s="69"/>
      <c r="M34" s="69"/>
      <c r="N34" s="75"/>
      <c r="O34" s="76"/>
      <c r="P34" s="76"/>
      <c r="Q34" s="69"/>
      <c r="R34" s="76"/>
      <c r="S34" s="77"/>
      <c r="T34" s="69"/>
      <c r="U34" s="78"/>
      <c r="V34" s="69"/>
      <c r="W34" s="69"/>
      <c r="X34" s="69"/>
      <c r="Y34" s="69"/>
      <c r="Z34" s="69"/>
      <c r="AA34" s="69"/>
      <c r="AB34" s="69"/>
      <c r="AC34" s="70"/>
      <c r="AD34" s="70"/>
      <c r="AE34" s="69"/>
      <c r="AF34" s="69"/>
      <c r="AG34" s="69"/>
      <c r="AH34" s="69"/>
      <c r="AI34" s="69"/>
      <c r="AJ34" s="75"/>
      <c r="AK34" s="69"/>
      <c r="AL34" s="69"/>
      <c r="AM34" s="69"/>
      <c r="AN34" s="69"/>
      <c r="AO34" s="69"/>
      <c r="AP34" s="69"/>
      <c r="AQ34" s="69"/>
      <c r="AR34" s="69"/>
      <c r="AS34" s="69"/>
      <c r="AT34" s="69"/>
      <c r="AU34" s="69"/>
      <c r="AV34" s="69"/>
      <c r="AW34" s="69"/>
      <c r="AX34" s="69"/>
      <c r="AY34" s="69"/>
      <c r="AZ34" s="69"/>
      <c r="BA34" s="69"/>
      <c r="BB34" s="69"/>
      <c r="BC34" s="69"/>
      <c r="BD34" s="69"/>
      <c r="BE34" s="69"/>
      <c r="BF34" s="79"/>
      <c r="BG34" s="79"/>
      <c r="BH34" s="79"/>
      <c r="BI34" s="69"/>
      <c r="BJ34" s="69"/>
      <c r="BK34" s="69"/>
      <c r="BL34" s="69"/>
      <c r="BM34" s="74" t="s">
        <v>4465</v>
      </c>
      <c r="BN34" s="74" t="s">
        <v>4466</v>
      </c>
      <c r="BO34" s="74" t="s">
        <v>3704</v>
      </c>
      <c r="BP34" s="74" t="s">
        <v>3704</v>
      </c>
    </row>
    <row r="35" ht="409.5" hidden="1" spans="1:68">
      <c r="A35" s="74" t="s">
        <v>4467</v>
      </c>
      <c r="B35" s="74" t="s">
        <v>2838</v>
      </c>
      <c r="C35" s="74" t="s">
        <v>4205</v>
      </c>
      <c r="D35" s="74" t="s">
        <v>4468</v>
      </c>
      <c r="E35" s="70" t="s">
        <v>4469</v>
      </c>
      <c r="F35" s="74" t="s">
        <v>4208</v>
      </c>
      <c r="G35" s="74" t="s">
        <v>4209</v>
      </c>
      <c r="H35" s="69"/>
      <c r="I35" s="69"/>
      <c r="J35" s="74" t="s">
        <v>4210</v>
      </c>
      <c r="K35" s="74" t="s">
        <v>4211</v>
      </c>
      <c r="L35" s="74" t="s">
        <v>4212</v>
      </c>
      <c r="M35" s="74" t="s">
        <v>4213</v>
      </c>
      <c r="N35" s="75"/>
      <c r="O35" s="76"/>
      <c r="P35" s="77">
        <v>14600</v>
      </c>
      <c r="Q35" s="74" t="s">
        <v>4214</v>
      </c>
      <c r="R35" s="76"/>
      <c r="S35" s="77"/>
      <c r="T35" s="74" t="s">
        <v>4215</v>
      </c>
      <c r="U35" s="78"/>
      <c r="V35" s="74" t="s">
        <v>4216</v>
      </c>
      <c r="W35" s="74" t="s">
        <v>2376</v>
      </c>
      <c r="X35" s="74" t="s">
        <v>2387</v>
      </c>
      <c r="Y35" s="74" t="s">
        <v>2389</v>
      </c>
      <c r="Z35" s="74" t="s">
        <v>2838</v>
      </c>
      <c r="AA35" s="74" t="s">
        <v>4214</v>
      </c>
      <c r="AB35" s="74" t="s">
        <v>4214</v>
      </c>
      <c r="AC35" s="70" t="s">
        <v>4470</v>
      </c>
      <c r="AD35" s="70" t="s">
        <v>4470</v>
      </c>
      <c r="AE35" s="74" t="s">
        <v>4356</v>
      </c>
      <c r="AF35" s="74" t="s">
        <v>4357</v>
      </c>
      <c r="AG35" s="74" t="s">
        <v>4221</v>
      </c>
      <c r="AH35" s="69"/>
      <c r="AI35" s="69"/>
      <c r="AJ35" s="75"/>
      <c r="AK35" s="69"/>
      <c r="AL35" s="69"/>
      <c r="AM35" s="74" t="s">
        <v>4222</v>
      </c>
      <c r="AN35" s="74" t="s">
        <v>4223</v>
      </c>
      <c r="AO35" s="74" t="s">
        <v>4224</v>
      </c>
      <c r="AP35" s="74" t="s">
        <v>4287</v>
      </c>
      <c r="AQ35" s="74" t="s">
        <v>4226</v>
      </c>
      <c r="AR35" s="74" t="s">
        <v>4227</v>
      </c>
      <c r="AS35" s="74" t="s">
        <v>4252</v>
      </c>
      <c r="AT35" s="74" t="s">
        <v>3301</v>
      </c>
      <c r="AU35" s="74" t="s">
        <v>4230</v>
      </c>
      <c r="AV35" s="74" t="s">
        <v>779</v>
      </c>
      <c r="AW35" s="74" t="s">
        <v>779</v>
      </c>
      <c r="AX35" s="74" t="s">
        <v>4471</v>
      </c>
      <c r="AY35" s="74" t="s">
        <v>4472</v>
      </c>
      <c r="AZ35" s="74" t="s">
        <v>4233</v>
      </c>
      <c r="BA35" s="74" t="s">
        <v>4230</v>
      </c>
      <c r="BB35" s="69"/>
      <c r="BC35" s="74" t="s">
        <v>4473</v>
      </c>
      <c r="BD35" s="74" t="s">
        <v>4309</v>
      </c>
      <c r="BE35" s="74" t="s">
        <v>4310</v>
      </c>
      <c r="BF35" s="79" t="s">
        <v>4474</v>
      </c>
      <c r="BG35" s="79" t="s">
        <v>4475</v>
      </c>
      <c r="BH35" s="79" t="s">
        <v>4476</v>
      </c>
      <c r="BI35" s="74" t="s">
        <v>4238</v>
      </c>
      <c r="BJ35" s="74" t="s">
        <v>4239</v>
      </c>
      <c r="BK35" s="74" t="s">
        <v>4477</v>
      </c>
      <c r="BL35" s="74" t="s">
        <v>4241</v>
      </c>
      <c r="BM35" s="74" t="s">
        <v>4478</v>
      </c>
      <c r="BN35" s="74" t="s">
        <v>4243</v>
      </c>
      <c r="BO35" s="74" t="s">
        <v>4244</v>
      </c>
      <c r="BP35" s="74" t="s">
        <v>4244</v>
      </c>
    </row>
    <row r="36" ht="54" hidden="1" spans="1:68">
      <c r="A36" s="69"/>
      <c r="B36" s="69"/>
      <c r="C36" s="69"/>
      <c r="D36" s="69"/>
      <c r="E36" s="70"/>
      <c r="F36" s="69"/>
      <c r="G36" s="69"/>
      <c r="H36" s="69"/>
      <c r="I36" s="69"/>
      <c r="J36" s="69"/>
      <c r="K36" s="69"/>
      <c r="L36" s="69"/>
      <c r="M36" s="69"/>
      <c r="N36" s="75"/>
      <c r="O36" s="76"/>
      <c r="P36" s="76"/>
      <c r="Q36" s="69"/>
      <c r="R36" s="76"/>
      <c r="S36" s="77"/>
      <c r="T36" s="69"/>
      <c r="U36" s="78"/>
      <c r="V36" s="69"/>
      <c r="W36" s="69"/>
      <c r="X36" s="69"/>
      <c r="Y36" s="69"/>
      <c r="Z36" s="69"/>
      <c r="AA36" s="69"/>
      <c r="AB36" s="69"/>
      <c r="AC36" s="70"/>
      <c r="AD36" s="70"/>
      <c r="AE36" s="69"/>
      <c r="AF36" s="69"/>
      <c r="AG36" s="69"/>
      <c r="AH36" s="69"/>
      <c r="AI36" s="69"/>
      <c r="AJ36" s="75"/>
      <c r="AK36" s="69"/>
      <c r="AL36" s="69"/>
      <c r="AM36" s="69"/>
      <c r="AN36" s="69"/>
      <c r="AO36" s="69"/>
      <c r="AP36" s="69"/>
      <c r="AQ36" s="69"/>
      <c r="AR36" s="69"/>
      <c r="AS36" s="69"/>
      <c r="AT36" s="69"/>
      <c r="AU36" s="69"/>
      <c r="AV36" s="69"/>
      <c r="AW36" s="69"/>
      <c r="AX36" s="69"/>
      <c r="AY36" s="69"/>
      <c r="AZ36" s="69"/>
      <c r="BA36" s="69"/>
      <c r="BB36" s="69"/>
      <c r="BC36" s="69"/>
      <c r="BD36" s="69"/>
      <c r="BE36" s="69"/>
      <c r="BF36" s="79"/>
      <c r="BG36" s="79"/>
      <c r="BH36" s="79"/>
      <c r="BI36" s="69"/>
      <c r="BJ36" s="69"/>
      <c r="BK36" s="69"/>
      <c r="BL36" s="69"/>
      <c r="BM36" s="74" t="s">
        <v>4479</v>
      </c>
      <c r="BN36" s="74" t="s">
        <v>4480</v>
      </c>
      <c r="BO36" s="74" t="s">
        <v>4481</v>
      </c>
      <c r="BP36" s="74" t="s">
        <v>4481</v>
      </c>
    </row>
    <row r="37" ht="324" hidden="1" spans="1:68">
      <c r="A37" s="74" t="s">
        <v>4482</v>
      </c>
      <c r="B37" s="74" t="s">
        <v>2819</v>
      </c>
      <c r="C37" s="74" t="s">
        <v>4205</v>
      </c>
      <c r="D37" s="74" t="s">
        <v>4483</v>
      </c>
      <c r="E37" s="70" t="s">
        <v>4484</v>
      </c>
      <c r="F37" s="74" t="s">
        <v>4208</v>
      </c>
      <c r="G37" s="74" t="s">
        <v>4209</v>
      </c>
      <c r="H37" s="69"/>
      <c r="I37" s="69"/>
      <c r="J37" s="74" t="s">
        <v>4210</v>
      </c>
      <c r="K37" s="74" t="s">
        <v>4211</v>
      </c>
      <c r="L37" s="74" t="s">
        <v>4212</v>
      </c>
      <c r="M37" s="74" t="s">
        <v>4213</v>
      </c>
      <c r="N37" s="75"/>
      <c r="O37" s="76"/>
      <c r="P37" s="77">
        <v>6000</v>
      </c>
      <c r="Q37" s="74" t="s">
        <v>4214</v>
      </c>
      <c r="R37" s="76"/>
      <c r="S37" s="77"/>
      <c r="T37" s="74" t="s">
        <v>4215</v>
      </c>
      <c r="U37" s="78"/>
      <c r="V37" s="74" t="s">
        <v>4216</v>
      </c>
      <c r="W37" s="74" t="s">
        <v>2376</v>
      </c>
      <c r="X37" s="74" t="s">
        <v>2387</v>
      </c>
      <c r="Y37" s="74" t="s">
        <v>2389</v>
      </c>
      <c r="Z37" s="74" t="s">
        <v>2819</v>
      </c>
      <c r="AA37" s="74" t="s">
        <v>4214</v>
      </c>
      <c r="AB37" s="74" t="s">
        <v>4214</v>
      </c>
      <c r="AC37" s="70" t="s">
        <v>4485</v>
      </c>
      <c r="AD37" s="70" t="s">
        <v>4485</v>
      </c>
      <c r="AE37" s="74" t="s">
        <v>4356</v>
      </c>
      <c r="AF37" s="74" t="s">
        <v>4357</v>
      </c>
      <c r="AG37" s="74" t="s">
        <v>4221</v>
      </c>
      <c r="AH37" s="69"/>
      <c r="AI37" s="69"/>
      <c r="AJ37" s="75"/>
      <c r="AK37" s="69"/>
      <c r="AL37" s="69"/>
      <c r="AM37" s="74" t="s">
        <v>4222</v>
      </c>
      <c r="AN37" s="74" t="s">
        <v>4223</v>
      </c>
      <c r="AO37" s="74" t="s">
        <v>4224</v>
      </c>
      <c r="AP37" s="74" t="s">
        <v>4287</v>
      </c>
      <c r="AQ37" s="74" t="s">
        <v>4226</v>
      </c>
      <c r="AR37" s="74" t="s">
        <v>4227</v>
      </c>
      <c r="AS37" s="74" t="s">
        <v>4267</v>
      </c>
      <c r="AT37" s="74" t="s">
        <v>3425</v>
      </c>
      <c r="AU37" s="74" t="s">
        <v>4230</v>
      </c>
      <c r="AV37" s="74" t="s">
        <v>779</v>
      </c>
      <c r="AW37" s="74" t="s">
        <v>779</v>
      </c>
      <c r="AX37" s="74" t="s">
        <v>4486</v>
      </c>
      <c r="AY37" s="74" t="s">
        <v>4487</v>
      </c>
      <c r="AZ37" s="74" t="s">
        <v>4233</v>
      </c>
      <c r="BA37" s="74" t="s">
        <v>4230</v>
      </c>
      <c r="BB37" s="69"/>
      <c r="BC37" s="74" t="s">
        <v>4488</v>
      </c>
      <c r="BD37" s="74" t="s">
        <v>4309</v>
      </c>
      <c r="BE37" s="74" t="s">
        <v>4310</v>
      </c>
      <c r="BF37" s="79" t="s">
        <v>4489</v>
      </c>
      <c r="BG37" s="79" t="s">
        <v>4490</v>
      </c>
      <c r="BH37" s="79" t="s">
        <v>4491</v>
      </c>
      <c r="BI37" s="74" t="s">
        <v>4238</v>
      </c>
      <c r="BJ37" s="74" t="s">
        <v>4239</v>
      </c>
      <c r="BK37" s="74" t="s">
        <v>4492</v>
      </c>
      <c r="BL37" s="74" t="s">
        <v>4241</v>
      </c>
      <c r="BM37" s="74" t="s">
        <v>4493</v>
      </c>
      <c r="BN37" s="74" t="s">
        <v>4243</v>
      </c>
      <c r="BO37" s="74" t="s">
        <v>4244</v>
      </c>
      <c r="BP37" s="74" t="s">
        <v>4244</v>
      </c>
    </row>
    <row r="38" ht="54" hidden="1" spans="1:68">
      <c r="A38" s="69"/>
      <c r="B38" s="69"/>
      <c r="C38" s="69"/>
      <c r="D38" s="69"/>
      <c r="E38" s="70"/>
      <c r="F38" s="69"/>
      <c r="G38" s="69"/>
      <c r="H38" s="69"/>
      <c r="I38" s="69"/>
      <c r="J38" s="69"/>
      <c r="K38" s="69"/>
      <c r="L38" s="69"/>
      <c r="M38" s="69"/>
      <c r="N38" s="75"/>
      <c r="O38" s="76"/>
      <c r="P38" s="76"/>
      <c r="Q38" s="69"/>
      <c r="R38" s="76"/>
      <c r="S38" s="77"/>
      <c r="T38" s="69"/>
      <c r="U38" s="78"/>
      <c r="V38" s="69"/>
      <c r="W38" s="69"/>
      <c r="X38" s="69"/>
      <c r="Y38" s="69"/>
      <c r="Z38" s="69"/>
      <c r="AA38" s="69"/>
      <c r="AB38" s="69"/>
      <c r="AC38" s="70"/>
      <c r="AD38" s="70"/>
      <c r="AE38" s="69"/>
      <c r="AF38" s="69"/>
      <c r="AG38" s="69"/>
      <c r="AH38" s="69"/>
      <c r="AI38" s="69"/>
      <c r="AJ38" s="75"/>
      <c r="AK38" s="69"/>
      <c r="AL38" s="69"/>
      <c r="AM38" s="69"/>
      <c r="AN38" s="69"/>
      <c r="AO38" s="69"/>
      <c r="AP38" s="69"/>
      <c r="AQ38" s="69"/>
      <c r="AR38" s="69"/>
      <c r="AS38" s="69"/>
      <c r="AT38" s="69"/>
      <c r="AU38" s="69"/>
      <c r="AV38" s="69"/>
      <c r="AW38" s="69"/>
      <c r="AX38" s="69"/>
      <c r="AY38" s="69"/>
      <c r="AZ38" s="69"/>
      <c r="BA38" s="69"/>
      <c r="BB38" s="69"/>
      <c r="BC38" s="69"/>
      <c r="BD38" s="69"/>
      <c r="BE38" s="69"/>
      <c r="BF38" s="79"/>
      <c r="BG38" s="79"/>
      <c r="BH38" s="79"/>
      <c r="BI38" s="69"/>
      <c r="BJ38" s="69"/>
      <c r="BK38" s="69"/>
      <c r="BL38" s="69"/>
      <c r="BM38" s="74" t="s">
        <v>4494</v>
      </c>
      <c r="BN38" s="74" t="s">
        <v>4349</v>
      </c>
      <c r="BO38" s="74" t="s">
        <v>4350</v>
      </c>
      <c r="BP38" s="74" t="s">
        <v>4350</v>
      </c>
    </row>
    <row r="39" ht="409.5" hidden="1" spans="1:68">
      <c r="A39" s="74" t="s">
        <v>4495</v>
      </c>
      <c r="B39" s="74" t="s">
        <v>2839</v>
      </c>
      <c r="C39" s="74" t="s">
        <v>4205</v>
      </c>
      <c r="D39" s="74" t="s">
        <v>4496</v>
      </c>
      <c r="E39" s="70" t="s">
        <v>4497</v>
      </c>
      <c r="F39" s="74" t="s">
        <v>4208</v>
      </c>
      <c r="G39" s="74" t="s">
        <v>4209</v>
      </c>
      <c r="H39" s="69"/>
      <c r="I39" s="69"/>
      <c r="J39" s="74" t="s">
        <v>4210</v>
      </c>
      <c r="K39" s="74" t="s">
        <v>4211</v>
      </c>
      <c r="L39" s="74" t="s">
        <v>4212</v>
      </c>
      <c r="M39" s="74" t="s">
        <v>4213</v>
      </c>
      <c r="N39" s="75"/>
      <c r="O39" s="76"/>
      <c r="P39" s="77">
        <v>24937</v>
      </c>
      <c r="Q39" s="74" t="s">
        <v>4214</v>
      </c>
      <c r="R39" s="76"/>
      <c r="S39" s="77"/>
      <c r="T39" s="74" t="s">
        <v>4215</v>
      </c>
      <c r="U39" s="78"/>
      <c r="V39" s="74" t="s">
        <v>4216</v>
      </c>
      <c r="W39" s="74" t="s">
        <v>2376</v>
      </c>
      <c r="X39" s="74" t="s">
        <v>2387</v>
      </c>
      <c r="Y39" s="74" t="s">
        <v>2389</v>
      </c>
      <c r="Z39" s="74" t="s">
        <v>2839</v>
      </c>
      <c r="AA39" s="74" t="s">
        <v>4214</v>
      </c>
      <c r="AB39" s="74" t="s">
        <v>4214</v>
      </c>
      <c r="AC39" s="70" t="s">
        <v>4498</v>
      </c>
      <c r="AD39" s="70" t="s">
        <v>4499</v>
      </c>
      <c r="AE39" s="74" t="s">
        <v>4338</v>
      </c>
      <c r="AF39" s="74" t="s">
        <v>4339</v>
      </c>
      <c r="AG39" s="74" t="s">
        <v>4221</v>
      </c>
      <c r="AH39" s="69"/>
      <c r="AI39" s="69"/>
      <c r="AJ39" s="75"/>
      <c r="AK39" s="69"/>
      <c r="AL39" s="69"/>
      <c r="AM39" s="74" t="s">
        <v>4222</v>
      </c>
      <c r="AN39" s="74" t="s">
        <v>4223</v>
      </c>
      <c r="AO39" s="74" t="s">
        <v>4224</v>
      </c>
      <c r="AP39" s="74" t="s">
        <v>4287</v>
      </c>
      <c r="AQ39" s="74" t="s">
        <v>4226</v>
      </c>
      <c r="AR39" s="74" t="s">
        <v>4227</v>
      </c>
      <c r="AS39" s="74" t="s">
        <v>4252</v>
      </c>
      <c r="AT39" s="74" t="s">
        <v>3301</v>
      </c>
      <c r="AU39" s="74" t="s">
        <v>4230</v>
      </c>
      <c r="AV39" s="74" t="s">
        <v>779</v>
      </c>
      <c r="AW39" s="74" t="s">
        <v>779</v>
      </c>
      <c r="AX39" s="74" t="s">
        <v>4500</v>
      </c>
      <c r="AY39" s="74" t="s">
        <v>4501</v>
      </c>
      <c r="AZ39" s="74" t="s">
        <v>4233</v>
      </c>
      <c r="BA39" s="74" t="s">
        <v>4230</v>
      </c>
      <c r="BB39" s="69"/>
      <c r="BC39" s="74" t="s">
        <v>4502</v>
      </c>
      <c r="BD39" s="74" t="s">
        <v>4309</v>
      </c>
      <c r="BE39" s="74" t="s">
        <v>4310</v>
      </c>
      <c r="BF39" s="79" t="s">
        <v>4503</v>
      </c>
      <c r="BG39" s="79" t="s">
        <v>4504</v>
      </c>
      <c r="BH39" s="79" t="s">
        <v>4505</v>
      </c>
      <c r="BI39" s="74" t="s">
        <v>4238</v>
      </c>
      <c r="BJ39" s="74" t="s">
        <v>4239</v>
      </c>
      <c r="BK39" s="74" t="s">
        <v>4506</v>
      </c>
      <c r="BL39" s="74" t="s">
        <v>4241</v>
      </c>
      <c r="BM39" s="74" t="s">
        <v>4507</v>
      </c>
      <c r="BN39" s="74" t="s">
        <v>4243</v>
      </c>
      <c r="BO39" s="74" t="s">
        <v>4244</v>
      </c>
      <c r="BP39" s="74" t="s">
        <v>4244</v>
      </c>
    </row>
    <row r="40" ht="54" hidden="1" spans="1:68">
      <c r="A40" s="69"/>
      <c r="B40" s="69"/>
      <c r="C40" s="69"/>
      <c r="D40" s="69"/>
      <c r="E40" s="70"/>
      <c r="F40" s="69"/>
      <c r="G40" s="69"/>
      <c r="H40" s="69"/>
      <c r="I40" s="69"/>
      <c r="J40" s="69"/>
      <c r="K40" s="69"/>
      <c r="L40" s="69"/>
      <c r="M40" s="69"/>
      <c r="N40" s="75"/>
      <c r="O40" s="76"/>
      <c r="P40" s="76"/>
      <c r="Q40" s="69"/>
      <c r="R40" s="76"/>
      <c r="S40" s="77"/>
      <c r="T40" s="69"/>
      <c r="U40" s="78"/>
      <c r="V40" s="69"/>
      <c r="W40" s="69"/>
      <c r="X40" s="69"/>
      <c r="Y40" s="69"/>
      <c r="Z40" s="69"/>
      <c r="AA40" s="69"/>
      <c r="AB40" s="69"/>
      <c r="AC40" s="70"/>
      <c r="AD40" s="70"/>
      <c r="AE40" s="69"/>
      <c r="AF40" s="69"/>
      <c r="AG40" s="69"/>
      <c r="AH40" s="69"/>
      <c r="AI40" s="69"/>
      <c r="AJ40" s="75"/>
      <c r="AK40" s="69"/>
      <c r="AL40" s="69"/>
      <c r="AM40" s="69"/>
      <c r="AN40" s="69"/>
      <c r="AO40" s="69"/>
      <c r="AP40" s="69"/>
      <c r="AQ40" s="69"/>
      <c r="AR40" s="69"/>
      <c r="AS40" s="69"/>
      <c r="AT40" s="69"/>
      <c r="AU40" s="69"/>
      <c r="AV40" s="69"/>
      <c r="AW40" s="69"/>
      <c r="AX40" s="69"/>
      <c r="AY40" s="69"/>
      <c r="AZ40" s="69"/>
      <c r="BA40" s="69"/>
      <c r="BB40" s="69"/>
      <c r="BC40" s="69"/>
      <c r="BD40" s="69"/>
      <c r="BE40" s="69"/>
      <c r="BF40" s="79"/>
      <c r="BG40" s="79"/>
      <c r="BH40" s="79"/>
      <c r="BI40" s="69"/>
      <c r="BJ40" s="69"/>
      <c r="BK40" s="69"/>
      <c r="BL40" s="69"/>
      <c r="BM40" s="74" t="s">
        <v>4508</v>
      </c>
      <c r="BN40" s="74" t="s">
        <v>4509</v>
      </c>
      <c r="BO40" s="74" t="s">
        <v>4510</v>
      </c>
      <c r="BP40" s="74" t="s">
        <v>4510</v>
      </c>
    </row>
    <row r="41" ht="351" hidden="1" spans="1:68">
      <c r="A41" s="74" t="s">
        <v>4511</v>
      </c>
      <c r="B41" s="74" t="s">
        <v>2808</v>
      </c>
      <c r="C41" s="74" t="s">
        <v>4205</v>
      </c>
      <c r="D41" s="74" t="s">
        <v>4512</v>
      </c>
      <c r="E41" s="70" t="s">
        <v>4513</v>
      </c>
      <c r="F41" s="74" t="s">
        <v>4208</v>
      </c>
      <c r="G41" s="74" t="s">
        <v>4209</v>
      </c>
      <c r="H41" s="69"/>
      <c r="I41" s="69"/>
      <c r="J41" s="74" t="s">
        <v>4210</v>
      </c>
      <c r="K41" s="74" t="s">
        <v>4211</v>
      </c>
      <c r="L41" s="74" t="s">
        <v>4212</v>
      </c>
      <c r="M41" s="74" t="s">
        <v>4213</v>
      </c>
      <c r="N41" s="75"/>
      <c r="O41" s="76"/>
      <c r="P41" s="77">
        <v>9623</v>
      </c>
      <c r="Q41" s="74" t="s">
        <v>4214</v>
      </c>
      <c r="R41" s="76"/>
      <c r="S41" s="77"/>
      <c r="T41" s="74" t="s">
        <v>4215</v>
      </c>
      <c r="U41" s="78"/>
      <c r="V41" s="74" t="s">
        <v>4216</v>
      </c>
      <c r="W41" s="74" t="s">
        <v>2376</v>
      </c>
      <c r="X41" s="74" t="s">
        <v>2387</v>
      </c>
      <c r="Y41" s="74" t="s">
        <v>2389</v>
      </c>
      <c r="Z41" s="74" t="s">
        <v>2808</v>
      </c>
      <c r="AA41" s="74" t="s">
        <v>4214</v>
      </c>
      <c r="AB41" s="74" t="s">
        <v>4214</v>
      </c>
      <c r="AC41" s="70" t="s">
        <v>4514</v>
      </c>
      <c r="AD41" s="70" t="s">
        <v>4514</v>
      </c>
      <c r="AE41" s="74" t="s">
        <v>4356</v>
      </c>
      <c r="AF41" s="74" t="s">
        <v>4357</v>
      </c>
      <c r="AG41" s="74" t="s">
        <v>4221</v>
      </c>
      <c r="AH41" s="69"/>
      <c r="AI41" s="69"/>
      <c r="AJ41" s="75"/>
      <c r="AK41" s="69"/>
      <c r="AL41" s="69"/>
      <c r="AM41" s="74" t="s">
        <v>4222</v>
      </c>
      <c r="AN41" s="74" t="s">
        <v>4223</v>
      </c>
      <c r="AO41" s="74" t="s">
        <v>4224</v>
      </c>
      <c r="AP41" s="74" t="s">
        <v>4515</v>
      </c>
      <c r="AQ41" s="74" t="s">
        <v>4226</v>
      </c>
      <c r="AR41" s="74" t="s">
        <v>4227</v>
      </c>
      <c r="AS41" s="74" t="s">
        <v>4252</v>
      </c>
      <c r="AT41" s="74" t="s">
        <v>3301</v>
      </c>
      <c r="AU41" s="74" t="s">
        <v>4230</v>
      </c>
      <c r="AV41" s="74" t="s">
        <v>779</v>
      </c>
      <c r="AW41" s="74" t="s">
        <v>779</v>
      </c>
      <c r="AX41" s="74" t="s">
        <v>4516</v>
      </c>
      <c r="AY41" s="74" t="s">
        <v>4517</v>
      </c>
      <c r="AZ41" s="74" t="s">
        <v>4233</v>
      </c>
      <c r="BA41" s="74" t="s">
        <v>4230</v>
      </c>
      <c r="BB41" s="69"/>
      <c r="BC41" s="74" t="s">
        <v>4518</v>
      </c>
      <c r="BD41" s="74" t="s">
        <v>4309</v>
      </c>
      <c r="BE41" s="74" t="s">
        <v>4310</v>
      </c>
      <c r="BF41" s="79" t="s">
        <v>4519</v>
      </c>
      <c r="BG41" s="79" t="s">
        <v>4520</v>
      </c>
      <c r="BH41" s="79" t="s">
        <v>4521</v>
      </c>
      <c r="BI41" s="74" t="s">
        <v>4238</v>
      </c>
      <c r="BJ41" s="74" t="s">
        <v>4239</v>
      </c>
      <c r="BK41" s="74" t="s">
        <v>4522</v>
      </c>
      <c r="BL41" s="74" t="s">
        <v>4241</v>
      </c>
      <c r="BM41" s="74" t="s">
        <v>4523</v>
      </c>
      <c r="BN41" s="74" t="s">
        <v>4243</v>
      </c>
      <c r="BO41" s="74" t="s">
        <v>4244</v>
      </c>
      <c r="BP41" s="74" t="s">
        <v>4244</v>
      </c>
    </row>
    <row r="42" ht="40.5" hidden="1" spans="1:68">
      <c r="A42" s="69"/>
      <c r="B42" s="69"/>
      <c r="C42" s="69"/>
      <c r="D42" s="69"/>
      <c r="E42" s="70"/>
      <c r="F42" s="69"/>
      <c r="G42" s="69"/>
      <c r="H42" s="69"/>
      <c r="I42" s="69"/>
      <c r="J42" s="69"/>
      <c r="K42" s="69"/>
      <c r="L42" s="69"/>
      <c r="M42" s="69"/>
      <c r="N42" s="75"/>
      <c r="O42" s="76"/>
      <c r="P42" s="76"/>
      <c r="Q42" s="69"/>
      <c r="R42" s="76"/>
      <c r="S42" s="77"/>
      <c r="T42" s="69"/>
      <c r="U42" s="78"/>
      <c r="V42" s="69"/>
      <c r="W42" s="69"/>
      <c r="X42" s="69"/>
      <c r="Y42" s="69"/>
      <c r="Z42" s="69"/>
      <c r="AA42" s="69"/>
      <c r="AB42" s="69"/>
      <c r="AC42" s="70"/>
      <c r="AD42" s="70"/>
      <c r="AE42" s="69"/>
      <c r="AF42" s="69"/>
      <c r="AG42" s="69"/>
      <c r="AH42" s="69"/>
      <c r="AI42" s="69"/>
      <c r="AJ42" s="75"/>
      <c r="AK42" s="69"/>
      <c r="AL42" s="69"/>
      <c r="AM42" s="69"/>
      <c r="AN42" s="69"/>
      <c r="AO42" s="69"/>
      <c r="AP42" s="69"/>
      <c r="AQ42" s="69"/>
      <c r="AR42" s="69"/>
      <c r="AS42" s="69"/>
      <c r="AT42" s="69"/>
      <c r="AU42" s="69"/>
      <c r="AV42" s="69"/>
      <c r="AW42" s="69"/>
      <c r="AX42" s="69"/>
      <c r="AY42" s="69"/>
      <c r="AZ42" s="69"/>
      <c r="BA42" s="69"/>
      <c r="BB42" s="69"/>
      <c r="BC42" s="69"/>
      <c r="BD42" s="69"/>
      <c r="BE42" s="69"/>
      <c r="BF42" s="79"/>
      <c r="BG42" s="79"/>
      <c r="BH42" s="79"/>
      <c r="BI42" s="69"/>
      <c r="BJ42" s="69"/>
      <c r="BK42" s="69"/>
      <c r="BL42" s="69"/>
      <c r="BM42" s="74" t="s">
        <v>4524</v>
      </c>
      <c r="BN42" s="74" t="s">
        <v>4525</v>
      </c>
      <c r="BO42" s="74" t="s">
        <v>4526</v>
      </c>
      <c r="BP42" s="74" t="s">
        <v>4526</v>
      </c>
    </row>
    <row r="43" ht="243" hidden="1" spans="1:68">
      <c r="A43" s="74" t="s">
        <v>4527</v>
      </c>
      <c r="B43" s="74" t="s">
        <v>2815</v>
      </c>
      <c r="C43" s="74" t="s">
        <v>4205</v>
      </c>
      <c r="D43" s="74" t="s">
        <v>4528</v>
      </c>
      <c r="E43" s="70" t="s">
        <v>4442</v>
      </c>
      <c r="F43" s="74" t="s">
        <v>4208</v>
      </c>
      <c r="G43" s="74" t="s">
        <v>4209</v>
      </c>
      <c r="H43" s="69"/>
      <c r="I43" s="69"/>
      <c r="J43" s="74" t="s">
        <v>4210</v>
      </c>
      <c r="K43" s="74" t="s">
        <v>4211</v>
      </c>
      <c r="L43" s="74" t="s">
        <v>4212</v>
      </c>
      <c r="M43" s="74" t="s">
        <v>4213</v>
      </c>
      <c r="N43" s="75"/>
      <c r="O43" s="76"/>
      <c r="P43" s="77">
        <v>20000</v>
      </c>
      <c r="Q43" s="74" t="s">
        <v>4214</v>
      </c>
      <c r="R43" s="76"/>
      <c r="S43" s="77"/>
      <c r="T43" s="74" t="s">
        <v>4215</v>
      </c>
      <c r="U43" s="78"/>
      <c r="V43" s="74" t="s">
        <v>4216</v>
      </c>
      <c r="W43" s="74" t="s">
        <v>2376</v>
      </c>
      <c r="X43" s="74" t="s">
        <v>2387</v>
      </c>
      <c r="Y43" s="74" t="s">
        <v>2389</v>
      </c>
      <c r="Z43" s="74" t="s">
        <v>2815</v>
      </c>
      <c r="AA43" s="74" t="s">
        <v>4214</v>
      </c>
      <c r="AB43" s="74" t="s">
        <v>4214</v>
      </c>
      <c r="AC43" s="70" t="s">
        <v>4529</v>
      </c>
      <c r="AD43" s="70" t="s">
        <v>4529</v>
      </c>
      <c r="AE43" s="74" t="s">
        <v>4356</v>
      </c>
      <c r="AF43" s="74" t="s">
        <v>4357</v>
      </c>
      <c r="AG43" s="74" t="s">
        <v>4221</v>
      </c>
      <c r="AH43" s="69"/>
      <c r="AI43" s="69"/>
      <c r="AJ43" s="75"/>
      <c r="AK43" s="69"/>
      <c r="AL43" s="69"/>
      <c r="AM43" s="74" t="s">
        <v>4222</v>
      </c>
      <c r="AN43" s="74" t="s">
        <v>4223</v>
      </c>
      <c r="AO43" s="74" t="s">
        <v>4224</v>
      </c>
      <c r="AP43" s="74" t="s">
        <v>4287</v>
      </c>
      <c r="AQ43" s="74" t="s">
        <v>4226</v>
      </c>
      <c r="AR43" s="74" t="s">
        <v>4227</v>
      </c>
      <c r="AS43" s="74" t="s">
        <v>4228</v>
      </c>
      <c r="AT43" s="74" t="s">
        <v>4229</v>
      </c>
      <c r="AU43" s="74" t="s">
        <v>4230</v>
      </c>
      <c r="AV43" s="74" t="s">
        <v>779</v>
      </c>
      <c r="AW43" s="74" t="s">
        <v>779</v>
      </c>
      <c r="AX43" s="74" t="s">
        <v>4530</v>
      </c>
      <c r="AY43" s="74" t="s">
        <v>4531</v>
      </c>
      <c r="AZ43" s="74" t="s">
        <v>4233</v>
      </c>
      <c r="BA43" s="74" t="s">
        <v>4230</v>
      </c>
      <c r="BB43" s="69"/>
      <c r="BC43" s="74" t="s">
        <v>4532</v>
      </c>
      <c r="BD43" s="74" t="s">
        <v>4309</v>
      </c>
      <c r="BE43" s="74" t="s">
        <v>4310</v>
      </c>
      <c r="BF43" s="79" t="s">
        <v>4533</v>
      </c>
      <c r="BG43" s="79" t="s">
        <v>4534</v>
      </c>
      <c r="BH43" s="79" t="s">
        <v>4535</v>
      </c>
      <c r="BI43" s="74" t="s">
        <v>4238</v>
      </c>
      <c r="BJ43" s="74" t="s">
        <v>4239</v>
      </c>
      <c r="BK43" s="74" t="s">
        <v>4536</v>
      </c>
      <c r="BL43" s="74" t="s">
        <v>4241</v>
      </c>
      <c r="BM43" s="74" t="s">
        <v>4537</v>
      </c>
      <c r="BN43" s="74" t="s">
        <v>4243</v>
      </c>
      <c r="BO43" s="74" t="s">
        <v>4244</v>
      </c>
      <c r="BP43" s="74" t="s">
        <v>4244</v>
      </c>
    </row>
    <row r="44" ht="54" hidden="1" spans="1:68">
      <c r="A44" s="69"/>
      <c r="B44" s="69"/>
      <c r="C44" s="69"/>
      <c r="D44" s="69"/>
      <c r="E44" s="70"/>
      <c r="F44" s="69"/>
      <c r="G44" s="69"/>
      <c r="H44" s="69"/>
      <c r="I44" s="69"/>
      <c r="J44" s="69"/>
      <c r="K44" s="69"/>
      <c r="L44" s="69"/>
      <c r="M44" s="69"/>
      <c r="N44" s="75"/>
      <c r="O44" s="76"/>
      <c r="P44" s="76"/>
      <c r="Q44" s="69"/>
      <c r="R44" s="76"/>
      <c r="S44" s="77"/>
      <c r="T44" s="69"/>
      <c r="U44" s="78"/>
      <c r="V44" s="69"/>
      <c r="W44" s="69"/>
      <c r="X44" s="69"/>
      <c r="Y44" s="69"/>
      <c r="Z44" s="69"/>
      <c r="AA44" s="69"/>
      <c r="AB44" s="69"/>
      <c r="AC44" s="70"/>
      <c r="AD44" s="70"/>
      <c r="AE44" s="69"/>
      <c r="AF44" s="69"/>
      <c r="AG44" s="69"/>
      <c r="AH44" s="69"/>
      <c r="AI44" s="69"/>
      <c r="AJ44" s="75"/>
      <c r="AK44" s="69"/>
      <c r="AL44" s="69"/>
      <c r="AM44" s="69"/>
      <c r="AN44" s="69"/>
      <c r="AO44" s="69"/>
      <c r="AP44" s="69"/>
      <c r="AQ44" s="69"/>
      <c r="AR44" s="69"/>
      <c r="AS44" s="69"/>
      <c r="AT44" s="69"/>
      <c r="AU44" s="69"/>
      <c r="AV44" s="69"/>
      <c r="AW44" s="69"/>
      <c r="AX44" s="69"/>
      <c r="AY44" s="69"/>
      <c r="AZ44" s="69"/>
      <c r="BA44" s="69"/>
      <c r="BB44" s="69"/>
      <c r="BC44" s="69"/>
      <c r="BD44" s="69"/>
      <c r="BE44" s="69"/>
      <c r="BF44" s="79"/>
      <c r="BG44" s="79"/>
      <c r="BH44" s="79"/>
      <c r="BI44" s="69"/>
      <c r="BJ44" s="69"/>
      <c r="BK44" s="69"/>
      <c r="BL44" s="69"/>
      <c r="BM44" s="74" t="s">
        <v>4538</v>
      </c>
      <c r="BN44" s="74" t="s">
        <v>4246</v>
      </c>
      <c r="BO44" s="74" t="s">
        <v>3303</v>
      </c>
      <c r="BP44" s="74" t="s">
        <v>4395</v>
      </c>
    </row>
    <row r="45" ht="409.5" hidden="1" spans="1:68">
      <c r="A45" s="74" t="s">
        <v>4539</v>
      </c>
      <c r="B45" s="74" t="s">
        <v>2809</v>
      </c>
      <c r="C45" s="74" t="s">
        <v>4205</v>
      </c>
      <c r="D45" s="74" t="s">
        <v>4540</v>
      </c>
      <c r="E45" s="70" t="s">
        <v>4541</v>
      </c>
      <c r="F45" s="74" t="s">
        <v>4208</v>
      </c>
      <c r="G45" s="74" t="s">
        <v>4209</v>
      </c>
      <c r="H45" s="69"/>
      <c r="I45" s="69"/>
      <c r="J45" s="74" t="s">
        <v>4210</v>
      </c>
      <c r="K45" s="74" t="s">
        <v>4211</v>
      </c>
      <c r="L45" s="74" t="s">
        <v>4212</v>
      </c>
      <c r="M45" s="74" t="s">
        <v>4213</v>
      </c>
      <c r="N45" s="75"/>
      <c r="O45" s="76"/>
      <c r="P45" s="77">
        <v>5850</v>
      </c>
      <c r="Q45" s="74" t="s">
        <v>4214</v>
      </c>
      <c r="R45" s="76"/>
      <c r="S45" s="77"/>
      <c r="T45" s="74" t="s">
        <v>4215</v>
      </c>
      <c r="U45" s="78"/>
      <c r="V45" s="74" t="s">
        <v>4216</v>
      </c>
      <c r="W45" s="74" t="s">
        <v>2376</v>
      </c>
      <c r="X45" s="74" t="s">
        <v>2387</v>
      </c>
      <c r="Y45" s="74" t="s">
        <v>2389</v>
      </c>
      <c r="Z45" s="74" t="s">
        <v>2809</v>
      </c>
      <c r="AA45" s="74" t="s">
        <v>4214</v>
      </c>
      <c r="AB45" s="74" t="s">
        <v>4214</v>
      </c>
      <c r="AC45" s="70" t="s">
        <v>4542</v>
      </c>
      <c r="AD45" s="70" t="s">
        <v>4543</v>
      </c>
      <c r="AE45" s="74" t="s">
        <v>4338</v>
      </c>
      <c r="AF45" s="74" t="s">
        <v>4339</v>
      </c>
      <c r="AG45" s="74" t="s">
        <v>4283</v>
      </c>
      <c r="AH45" s="69"/>
      <c r="AI45" s="69"/>
      <c r="AJ45" s="75"/>
      <c r="AK45" s="69"/>
      <c r="AL45" s="69"/>
      <c r="AM45" s="74" t="s">
        <v>4222</v>
      </c>
      <c r="AN45" s="74" t="s">
        <v>4223</v>
      </c>
      <c r="AO45" s="74" t="s">
        <v>4286</v>
      </c>
      <c r="AP45" s="74" t="s">
        <v>4287</v>
      </c>
      <c r="AQ45" s="74" t="s">
        <v>4226</v>
      </c>
      <c r="AR45" s="74" t="s">
        <v>4227</v>
      </c>
      <c r="AS45" s="74" t="s">
        <v>4252</v>
      </c>
      <c r="AT45" s="74" t="s">
        <v>3301</v>
      </c>
      <c r="AU45" s="74" t="s">
        <v>4230</v>
      </c>
      <c r="AV45" s="74" t="s">
        <v>779</v>
      </c>
      <c r="AW45" s="74" t="s">
        <v>779</v>
      </c>
      <c r="AX45" s="74" t="s">
        <v>4544</v>
      </c>
      <c r="AY45" s="74" t="s">
        <v>4545</v>
      </c>
      <c r="AZ45" s="74" t="s">
        <v>4233</v>
      </c>
      <c r="BA45" s="74" t="s">
        <v>4230</v>
      </c>
      <c r="BB45" s="69"/>
      <c r="BC45" s="74" t="s">
        <v>4546</v>
      </c>
      <c r="BD45" s="74" t="s">
        <v>4309</v>
      </c>
      <c r="BE45" s="74" t="s">
        <v>4310</v>
      </c>
      <c r="BF45" s="79" t="s">
        <v>4547</v>
      </c>
      <c r="BG45" s="79" t="s">
        <v>4548</v>
      </c>
      <c r="BH45" s="79" t="s">
        <v>4549</v>
      </c>
      <c r="BI45" s="74" t="s">
        <v>4238</v>
      </c>
      <c r="BJ45" s="74" t="s">
        <v>4239</v>
      </c>
      <c r="BK45" s="74" t="s">
        <v>4550</v>
      </c>
      <c r="BL45" s="74" t="s">
        <v>4241</v>
      </c>
      <c r="BM45" s="74" t="s">
        <v>4551</v>
      </c>
      <c r="BN45" s="74" t="s">
        <v>4243</v>
      </c>
      <c r="BO45" s="74" t="s">
        <v>4244</v>
      </c>
      <c r="BP45" s="74" t="s">
        <v>4244</v>
      </c>
    </row>
    <row r="46" ht="40.5" hidden="1" spans="1:68">
      <c r="A46" s="69"/>
      <c r="B46" s="69"/>
      <c r="C46" s="69"/>
      <c r="D46" s="69"/>
      <c r="E46" s="70"/>
      <c r="F46" s="69"/>
      <c r="G46" s="69"/>
      <c r="H46" s="69"/>
      <c r="I46" s="69"/>
      <c r="J46" s="69"/>
      <c r="K46" s="69"/>
      <c r="L46" s="69"/>
      <c r="M46" s="69"/>
      <c r="N46" s="75"/>
      <c r="O46" s="76"/>
      <c r="P46" s="76"/>
      <c r="Q46" s="69"/>
      <c r="R46" s="76"/>
      <c r="S46" s="77"/>
      <c r="T46" s="69"/>
      <c r="U46" s="78"/>
      <c r="V46" s="69"/>
      <c r="W46" s="69"/>
      <c r="X46" s="69"/>
      <c r="Y46" s="69"/>
      <c r="Z46" s="69"/>
      <c r="AA46" s="69"/>
      <c r="AB46" s="69"/>
      <c r="AC46" s="70"/>
      <c r="AD46" s="70"/>
      <c r="AE46" s="69"/>
      <c r="AF46" s="69"/>
      <c r="AG46" s="69"/>
      <c r="AH46" s="69"/>
      <c r="AI46" s="69"/>
      <c r="AJ46" s="75"/>
      <c r="AK46" s="69"/>
      <c r="AL46" s="69"/>
      <c r="AM46" s="69"/>
      <c r="AN46" s="69"/>
      <c r="AO46" s="69"/>
      <c r="AP46" s="69"/>
      <c r="AQ46" s="69"/>
      <c r="AR46" s="69"/>
      <c r="AS46" s="69"/>
      <c r="AT46" s="69"/>
      <c r="AU46" s="69"/>
      <c r="AV46" s="69"/>
      <c r="AW46" s="69"/>
      <c r="AX46" s="69"/>
      <c r="AY46" s="69"/>
      <c r="AZ46" s="69"/>
      <c r="BA46" s="69"/>
      <c r="BB46" s="69"/>
      <c r="BC46" s="69"/>
      <c r="BD46" s="69"/>
      <c r="BE46" s="69"/>
      <c r="BF46" s="79"/>
      <c r="BG46" s="79"/>
      <c r="BH46" s="79"/>
      <c r="BI46" s="69"/>
      <c r="BJ46" s="69"/>
      <c r="BK46" s="69"/>
      <c r="BL46" s="69"/>
      <c r="BM46" s="74" t="s">
        <v>4552</v>
      </c>
      <c r="BN46" s="74" t="s">
        <v>4553</v>
      </c>
      <c r="BO46" s="74" t="s">
        <v>4554</v>
      </c>
      <c r="BP46" s="74" t="s">
        <v>4554</v>
      </c>
    </row>
    <row r="47" ht="81" spans="1:68">
      <c r="A47" s="74" t="s">
        <v>4555</v>
      </c>
      <c r="B47" s="74" t="s">
        <v>2822</v>
      </c>
      <c r="C47" s="74" t="s">
        <v>4205</v>
      </c>
      <c r="D47" s="74" t="s">
        <v>4556</v>
      </c>
      <c r="E47" s="70" t="s">
        <v>4557</v>
      </c>
      <c r="F47" s="74" t="s">
        <v>4208</v>
      </c>
      <c r="G47" s="74" t="s">
        <v>4558</v>
      </c>
      <c r="H47" s="69"/>
      <c r="I47" s="69"/>
      <c r="J47" s="74" t="s">
        <v>4210</v>
      </c>
      <c r="K47" s="74" t="s">
        <v>4211</v>
      </c>
      <c r="L47" s="74" t="s">
        <v>4212</v>
      </c>
      <c r="M47" s="74" t="s">
        <v>4213</v>
      </c>
      <c r="N47" s="75">
        <v>1</v>
      </c>
      <c r="O47" s="76"/>
      <c r="P47" s="77">
        <v>113400</v>
      </c>
      <c r="Q47" s="74" t="s">
        <v>4214</v>
      </c>
      <c r="R47" s="77">
        <v>113400</v>
      </c>
      <c r="S47" s="77"/>
      <c r="T47" s="74" t="s">
        <v>4215</v>
      </c>
      <c r="U47" s="78"/>
      <c r="V47" s="74" t="s">
        <v>4216</v>
      </c>
      <c r="W47" s="74" t="s">
        <v>2376</v>
      </c>
      <c r="X47" s="74" t="s">
        <v>2387</v>
      </c>
      <c r="Y47" s="74" t="s">
        <v>2389</v>
      </c>
      <c r="Z47" s="74" t="s">
        <v>2822</v>
      </c>
      <c r="AA47" s="74" t="s">
        <v>4214</v>
      </c>
      <c r="AB47" s="74" t="s">
        <v>4214</v>
      </c>
      <c r="AC47" s="70" t="s">
        <v>4559</v>
      </c>
      <c r="AD47" s="70" t="s">
        <v>4560</v>
      </c>
      <c r="AE47" s="74" t="s">
        <v>4219</v>
      </c>
      <c r="AF47" s="74" t="s">
        <v>4220</v>
      </c>
      <c r="AG47" s="74" t="s">
        <v>4221</v>
      </c>
      <c r="AH47" s="69"/>
      <c r="AI47" s="69"/>
      <c r="AJ47" s="75"/>
      <c r="AK47" s="69"/>
      <c r="AL47" s="69"/>
      <c r="AM47" s="74" t="s">
        <v>4561</v>
      </c>
      <c r="AN47" s="74" t="s">
        <v>4562</v>
      </c>
      <c r="AO47" s="74" t="s">
        <v>4224</v>
      </c>
      <c r="AP47" s="74" t="s">
        <v>4287</v>
      </c>
      <c r="AQ47" s="74" t="s">
        <v>4226</v>
      </c>
      <c r="AR47" s="74" t="s">
        <v>4227</v>
      </c>
      <c r="AS47" s="74" t="s">
        <v>4305</v>
      </c>
      <c r="AT47" s="74" t="s">
        <v>3664</v>
      </c>
      <c r="AU47" s="74" t="s">
        <v>4290</v>
      </c>
      <c r="AV47" s="74" t="s">
        <v>779</v>
      </c>
      <c r="AW47" s="74" t="s">
        <v>779</v>
      </c>
      <c r="AX47" s="74" t="s">
        <v>4563</v>
      </c>
      <c r="AY47" s="74" t="s">
        <v>4564</v>
      </c>
      <c r="AZ47" s="74" t="s">
        <v>4233</v>
      </c>
      <c r="BA47" s="74" t="s">
        <v>4290</v>
      </c>
      <c r="BB47" s="69"/>
      <c r="BC47" s="74" t="s">
        <v>4565</v>
      </c>
      <c r="BD47" s="74" t="s">
        <v>4309</v>
      </c>
      <c r="BE47" s="74" t="s">
        <v>4310</v>
      </c>
      <c r="BF47" s="79" t="s">
        <v>4566</v>
      </c>
      <c r="BG47" s="79" t="s">
        <v>4567</v>
      </c>
      <c r="BH47" s="79" t="s">
        <v>4568</v>
      </c>
      <c r="BI47" s="74" t="s">
        <v>4569</v>
      </c>
      <c r="BJ47" s="74" t="s">
        <v>4570</v>
      </c>
      <c r="BK47" s="74" t="s">
        <v>4571</v>
      </c>
      <c r="BL47" s="74" t="s">
        <v>4298</v>
      </c>
      <c r="BM47" s="74" t="s">
        <v>4572</v>
      </c>
      <c r="BN47" s="74" t="s">
        <v>4243</v>
      </c>
      <c r="BO47" s="74" t="s">
        <v>4244</v>
      </c>
      <c r="BP47" s="74" t="s">
        <v>4244</v>
      </c>
    </row>
    <row r="48" ht="54" spans="1:68">
      <c r="A48" s="69"/>
      <c r="B48" s="69"/>
      <c r="C48" s="69"/>
      <c r="D48" s="69"/>
      <c r="E48" s="70"/>
      <c r="F48" s="69"/>
      <c r="G48" s="69"/>
      <c r="H48" s="69"/>
      <c r="I48" s="69"/>
      <c r="J48" s="69"/>
      <c r="K48" s="69"/>
      <c r="L48" s="69"/>
      <c r="M48" s="69"/>
      <c r="N48" s="75"/>
      <c r="O48" s="76"/>
      <c r="P48" s="76"/>
      <c r="Q48" s="69"/>
      <c r="R48" s="76"/>
      <c r="S48" s="77"/>
      <c r="T48" s="69"/>
      <c r="U48" s="78"/>
      <c r="V48" s="69"/>
      <c r="W48" s="69"/>
      <c r="X48" s="69"/>
      <c r="Y48" s="69"/>
      <c r="Z48" s="69"/>
      <c r="AA48" s="69"/>
      <c r="AB48" s="69"/>
      <c r="AC48" s="70"/>
      <c r="AD48" s="70"/>
      <c r="AE48" s="69"/>
      <c r="AF48" s="69"/>
      <c r="AG48" s="69"/>
      <c r="AH48" s="69"/>
      <c r="AI48" s="69"/>
      <c r="AJ48" s="75"/>
      <c r="AK48" s="69"/>
      <c r="AL48" s="69"/>
      <c r="AM48" s="69"/>
      <c r="AN48" s="69"/>
      <c r="AO48" s="69"/>
      <c r="AP48" s="69"/>
      <c r="AQ48" s="69"/>
      <c r="AR48" s="69"/>
      <c r="AS48" s="69"/>
      <c r="AT48" s="69"/>
      <c r="AU48" s="69"/>
      <c r="AV48" s="69"/>
      <c r="AW48" s="69"/>
      <c r="AX48" s="69"/>
      <c r="AY48" s="69"/>
      <c r="AZ48" s="69"/>
      <c r="BA48" s="69"/>
      <c r="BB48" s="69"/>
      <c r="BC48" s="69"/>
      <c r="BD48" s="69"/>
      <c r="BE48" s="69"/>
      <c r="BF48" s="79"/>
      <c r="BG48" s="79"/>
      <c r="BH48" s="79"/>
      <c r="BI48" s="69"/>
      <c r="BJ48" s="69"/>
      <c r="BK48" s="69"/>
      <c r="BL48" s="69"/>
      <c r="BM48" s="74" t="s">
        <v>4573</v>
      </c>
      <c r="BN48" s="74" t="s">
        <v>4317</v>
      </c>
      <c r="BO48" s="74" t="s">
        <v>3666</v>
      </c>
      <c r="BP48" s="74" t="s">
        <v>3666</v>
      </c>
    </row>
  </sheetData>
  <autoFilter xmlns:etc="http://www.wps.cn/officeDocument/2017/etCustomData" ref="C4:AU47" etc:filterBottomFollowUsedRange="0">
    <filterColumn colId="0">
      <customFilters>
        <customFilter operator="equal" val="审核通过"/>
      </customFilters>
    </filterColumn>
    <filterColumn colId="43">
      <customFilters>
        <customFilter operator="equal" val="四害消杀"/>
      </customFilters>
    </filterColumn>
    <extLst/>
  </autoFilter>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N42" sqref="N42"/>
    </sheetView>
  </sheetViews>
  <sheetFormatPr defaultColWidth="9" defaultRowHeight="13.5"/>
  <cols>
    <col min="2" max="2" width="18.375" customWidth="1"/>
    <col min="3" max="3" width="9.54166666666667"/>
    <col min="5" max="6" width="11.625" customWidth="1"/>
    <col min="7" max="7" width="41.2583333333333" customWidth="1"/>
    <col min="8" max="8" width="21" customWidth="1"/>
    <col min="9" max="9" width="13" customWidth="1"/>
    <col min="10" max="10" width="18.375" customWidth="1"/>
  </cols>
  <sheetData>
    <row r="1" spans="1:9">
      <c r="A1" s="62" t="s">
        <v>4574</v>
      </c>
      <c r="B1" s="63" t="s">
        <v>4575</v>
      </c>
      <c r="C1" s="63" t="s">
        <v>4576</v>
      </c>
      <c r="D1" s="63" t="s">
        <v>4577</v>
      </c>
      <c r="E1" s="63" t="s">
        <v>4578</v>
      </c>
      <c r="F1" s="64" t="s">
        <v>4579</v>
      </c>
      <c r="G1" s="65" t="s">
        <v>4580</v>
      </c>
      <c r="H1" s="66" t="s">
        <v>4164</v>
      </c>
      <c r="I1" s="1" t="s">
        <v>4581</v>
      </c>
    </row>
    <row r="2" spans="1:10">
      <c r="A2">
        <v>1</v>
      </c>
      <c r="B2">
        <f>IF(ISBLANK(IFERROR(INDEX('2-3 引出列表'!$A$2:$CE$8700,$A2,MATCH(B$1,'2-3 引出列表'!$A$1:$CD$1,0)),"")),"",IFERROR(INDEX('2-3 引出列表'!$A$2:$CE$8700,$A2,MATCH(B$1,'2-3 引出列表'!$A$1:$CD$1,0)),""))</f>
        <v>0</v>
      </c>
      <c r="C2">
        <f>IF(ISBLANK(IFERROR(INDEX('2-3 引出列表'!$A$2:$CE$8700,$A2,MATCH(C$1,'2-3 引出列表'!$A$1:$CD$1,0)),"")),"",IFERROR(INDEX('2-3 引出列表'!$A$2:$CE$8700,$A2,MATCH(C$1,'2-3 引出列表'!$A$1:$CD$1,0)),""))</f>
        <v>342</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2025-04-21</v>
      </c>
      <c r="F2" t="str">
        <f>LEFT(E2,7)</f>
        <v>2025-04</v>
      </c>
      <c r="G2" t="str">
        <f>IF(ISBLANK(IFERROR(INDEX('2-3 引出列表'!$A$2:$CE$8700,$A2,MATCH(G$1,'2-3 引出列表'!$A$1:$CD$1,0)),"")),"",IFERROR(INDEX('2-3 引出列表'!$A$2:$CE$8700,$A2,MATCH(G$1,'2-3 引出列表'!$A$1:$CD$1,0)),""))</f>
        <v>业务活动.招聘费</v>
      </c>
      <c r="H2">
        <f>IF(ISBLANK(IFERROR(INDEX('2-3 引出列表'!$A$2:$CE$8700,$A2,MATCH(H$1,'2-3 引出列表'!$A$1:$CD$1,0)),"")),"",IFERROR(INDEX('2-3 引出列表'!$A$2:$CE$8700,$A2,MATCH(H$1,'2-3 引出列表'!$A$1:$CD$1,0)),""))</f>
        <v>0</v>
      </c>
      <c r="I2">
        <f>IF(ISBLANK(IFERROR(INDEX('2-3 引出列表'!$A$2:$CE$8700,$A2,MATCH(I$1,'2-3 引出列表'!$A$1:$CD$1,0)),"")),"",IFERROR(INDEX('2-3 引出列表'!$A$2:$CE$8700,$A2,MATCH(I$1,'2-3 引出列表'!$A$1:$CD$1,0)),""))</f>
        <v>0</v>
      </c>
      <c r="J2" s="67"/>
    </row>
    <row r="3" spans="1:9">
      <c r="A3">
        <v>2</v>
      </c>
      <c r="B3">
        <f>IF(ISBLANK(IFERROR(INDEX('2-3 引出列表'!$A$2:$CE$8700,$A3,MATCH(B$1,'2-3 引出列表'!$A$1:$CD$1,0)),"")),"",IFERROR(INDEX('2-3 引出列表'!$A$2:$CE$8700,$A3,MATCH(B$1,'2-3 引出列表'!$A$1:$CD$1,0)),""))</f>
        <v>0</v>
      </c>
      <c r="C3">
        <f>IF(ISBLANK(IFERROR(INDEX('2-3 引出列表'!$A$2:$CE$8700,$A3,MATCH(C$1,'2-3 引出列表'!$A$1:$CD$1,0)),"")),"",IFERROR(INDEX('2-3 引出列表'!$A$2:$CE$8700,$A3,MATCH(C$1,'2-3 引出列表'!$A$1:$CD$1,0)),""))</f>
        <v>185</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2025-04-21</v>
      </c>
      <c r="F3" t="str">
        <f t="shared" ref="F3:F66" si="0">LEFT(E3,7)</f>
        <v>2025-04</v>
      </c>
      <c r="G3" t="str">
        <f>IF(ISBLANK(IFERROR(INDEX('2-3 引出列表'!$A$2:$CE$8700,$A3,MATCH(G$1,'2-3 引出列表'!$A$1:$CD$1,0)),"")),"",IFERROR(INDEX('2-3 引出列表'!$A$2:$CE$8700,$A3,MATCH(G$1,'2-3 引出列表'!$A$1:$CD$1,0)),""))</f>
        <v>办公事务.办公费</v>
      </c>
      <c r="H3">
        <f>IF(ISBLANK(IFERROR(INDEX('2-3 引出列表'!$A$2:$CE$8700,$A3,MATCH(H$1,'2-3 引出列表'!$A$1:$CD$1,0)),"")),"",IFERROR(INDEX('2-3 引出列表'!$A$2:$CE$8700,$A3,MATCH(H$1,'2-3 引出列表'!$A$1:$CD$1,0)),""))</f>
        <v>0</v>
      </c>
      <c r="I3">
        <f>IF(ISBLANK(IFERROR(INDEX('2-3 引出列表'!$A$2:$CE$8700,$A3,MATCH(I$1,'2-3 引出列表'!$A$1:$CD$1,0)),"")),"",IFERROR(INDEX('2-3 引出列表'!$A$2:$CE$8700,$A3,MATCH(I$1,'2-3 引出列表'!$A$1:$CD$1,0)),""))</f>
        <v>0</v>
      </c>
    </row>
    <row r="4" spans="1:9">
      <c r="A4">
        <v>3</v>
      </c>
      <c r="B4">
        <f>IF(ISBLANK(IFERROR(INDEX('2-3 引出列表'!$A$2:$CE$8700,$A4,MATCH(B$1,'2-3 引出列表'!$A$1:$CD$1,0)),"")),"",IFERROR(INDEX('2-3 引出列表'!$A$2:$CE$8700,$A4,MATCH(B$1,'2-3 引出列表'!$A$1:$CD$1,0)),""))</f>
        <v>0</v>
      </c>
      <c r="C4">
        <f>IF(ISBLANK(IFERROR(INDEX('2-3 引出列表'!$A$2:$CE$8700,$A4,MATCH(C$1,'2-3 引出列表'!$A$1:$CD$1,0)),"")),"",IFERROR(INDEX('2-3 引出列表'!$A$2:$CE$8700,$A4,MATCH(C$1,'2-3 引出列表'!$A$1:$CD$1,0)),""))</f>
        <v>500</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2025-04-21</v>
      </c>
      <c r="F4" t="str">
        <f t="shared" si="0"/>
        <v>2025-04</v>
      </c>
      <c r="G4" t="str">
        <f>IF(ISBLANK(IFERROR(INDEX('2-3 引出列表'!$A$2:$CE$8700,$A4,MATCH(G$1,'2-3 引出列表'!$A$1:$CD$1,0)),"")),"",IFERROR(INDEX('2-3 引出列表'!$A$2:$CE$8700,$A4,MATCH(G$1,'2-3 引出列表'!$A$1:$CD$1,0)),""))</f>
        <v>人工费用.宿舍费</v>
      </c>
      <c r="H4" t="str">
        <f>IF(ISBLANK(IFERROR(INDEX('2-3 引出列表'!$A$2:$CE$8700,$A4,MATCH(H$1,'2-3 引出列表'!$A$1:$CD$1,0)),"")),"",IFERROR(INDEX('2-3 引出列表'!$A$2:$CE$8700,$A4,MATCH(H$1,'2-3 引出列表'!$A$1:$CD$1,0)),""))</f>
        <v>FWL-Z-2025-00080</v>
      </c>
      <c r="I4">
        <f>IF(ISBLANK(IFERROR(INDEX('2-3 引出列表'!$A$2:$CE$8700,$A4,MATCH(I$1,'2-3 引出列表'!$A$1:$CD$1,0)),"")),"",IFERROR(INDEX('2-3 引出列表'!$A$2:$CE$8700,$A4,MATCH(I$1,'2-3 引出列表'!$A$1:$CD$1,0)),""))</f>
        <v>0</v>
      </c>
    </row>
    <row r="5" spans="1:9">
      <c r="A5">
        <v>4</v>
      </c>
      <c r="B5">
        <f>IF(ISBLANK(IFERROR(INDEX('2-3 引出列表'!$A$2:$CE$8700,$A5,MATCH(B$1,'2-3 引出列表'!$A$1:$CD$1,0)),"")),"",IFERROR(INDEX('2-3 引出列表'!$A$2:$CE$8700,$A5,MATCH(B$1,'2-3 引出列表'!$A$1:$CD$1,0)),""))</f>
        <v>0</v>
      </c>
      <c r="C5">
        <f>IF(ISBLANK(IFERROR(INDEX('2-3 引出列表'!$A$2:$CE$8700,$A5,MATCH(C$1,'2-3 引出列表'!$A$1:$CD$1,0)),"")),"",IFERROR(INDEX('2-3 引出列表'!$A$2:$CE$8700,$A5,MATCH(C$1,'2-3 引出列表'!$A$1:$CD$1,0)),""))</f>
        <v>4500</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2025-04-21</v>
      </c>
      <c r="F5" t="str">
        <f t="shared" si="0"/>
        <v>2025-04</v>
      </c>
      <c r="G5" t="str">
        <f>IF(ISBLANK(IFERROR(INDEX('2-3 引出列表'!$A$2:$CE$8700,$A5,MATCH(G$1,'2-3 引出列表'!$A$1:$CD$1,0)),"")),"",IFERROR(INDEX('2-3 引出列表'!$A$2:$CE$8700,$A5,MATCH(G$1,'2-3 引出列表'!$A$1:$CD$1,0)),""))</f>
        <v>人工费用.宿舍费</v>
      </c>
      <c r="H5" t="str">
        <f>IF(ISBLANK(IFERROR(INDEX('2-3 引出列表'!$A$2:$CE$8700,$A5,MATCH(H$1,'2-3 引出列表'!$A$1:$CD$1,0)),"")),"",IFERROR(INDEX('2-3 引出列表'!$A$2:$CE$8700,$A5,MATCH(H$1,'2-3 引出列表'!$A$1:$CD$1,0)),""))</f>
        <v>FWL-Z-2025-00078</v>
      </c>
      <c r="I5">
        <f>IF(ISBLANK(IFERROR(INDEX('2-3 引出列表'!$A$2:$CE$8700,$A5,MATCH(I$1,'2-3 引出列表'!$A$1:$CD$1,0)),"")),"",IFERROR(INDEX('2-3 引出列表'!$A$2:$CE$8700,$A5,MATCH(I$1,'2-3 引出列表'!$A$1:$CD$1,0)),""))</f>
        <v>0</v>
      </c>
    </row>
    <row r="6" spans="1:9">
      <c r="A6">
        <v>5</v>
      </c>
      <c r="B6" t="str">
        <f>IF(ISBLANK(IFERROR(INDEX('2-3 引出列表'!$A$2:$CE$8700,$A6,MATCH(B$1,'2-3 引出列表'!$A$1:$CD$1,0)),"")),"",IFERROR(INDEX('2-3 引出列表'!$A$2:$CE$8700,$A6,MATCH(B$1,'2-3 引出列表'!$A$1:$CD$1,0)),""))</f>
        <v>FK250417000446</v>
      </c>
      <c r="C6">
        <f>IF(ISBLANK(IFERROR(INDEX('2-3 引出列表'!$A$2:$CE$8700,$A6,MATCH(C$1,'2-3 引出列表'!$A$1:$CD$1,0)),"")),"",IFERROR(INDEX('2-3 引出列表'!$A$2:$CE$8700,$A6,MATCH(C$1,'2-3 引出列表'!$A$1:$CD$1,0)),""))</f>
        <v>9450</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2025-04-17</v>
      </c>
      <c r="F6" t="str">
        <f t="shared" si="0"/>
        <v>2025-04</v>
      </c>
      <c r="G6" t="str">
        <f>IF(ISBLANK(IFERROR(INDEX('2-3 引出列表'!$A$2:$CE$8700,$A6,MATCH(G$1,'2-3 引出列表'!$A$1:$CD$1,0)),"")),"",IFERROR(INDEX('2-3 引出列表'!$A$2:$CE$8700,$A6,MATCH(G$1,'2-3 引出列表'!$A$1:$CD$1,0)),""))</f>
        <v>外包服务费.消杀外包</v>
      </c>
      <c r="H6" t="str">
        <f>IF(ISBLANK(IFERROR(INDEX('2-3 引出列表'!$A$2:$CE$8700,$A6,MATCH(H$1,'2-3 引出列表'!$A$1:$CD$1,0)),"")),"",IFERROR(INDEX('2-3 引出列表'!$A$2:$CE$8700,$A6,MATCH(H$1,'2-3 引出列表'!$A$1:$CD$1,0)),""))</f>
        <v>HJFW-Z-2024-2691</v>
      </c>
      <c r="I6" t="str">
        <f>IF(ISBLANK(IFERROR(INDEX('2-3 引出列表'!$A$2:$CE$8700,$A6,MATCH(I$1,'2-3 引出列表'!$A$1:$CD$1,0)),"")),"",IFERROR(INDEX('2-3 引出列表'!$A$2:$CE$8700,$A6,MATCH(I$1,'2-3 引出列表'!$A$1:$CD$1,0)),""))</f>
        <v>金采易购</v>
      </c>
    </row>
    <row r="7" spans="1:9">
      <c r="A7">
        <v>6</v>
      </c>
      <c r="B7" t="str">
        <f>IF(ISBLANK(IFERROR(INDEX('2-3 引出列表'!$A$2:$CE$8700,$A7,MATCH(B$1,'2-3 引出列表'!$A$1:$CD$1,0)),"")),"",IFERROR(INDEX('2-3 引出列表'!$A$2:$CE$8700,$A7,MATCH(B$1,'2-3 引出列表'!$A$1:$CD$1,0)),""))</f>
        <v>FK250416001172</v>
      </c>
      <c r="C7">
        <f>IF(ISBLANK(IFERROR(INDEX('2-3 引出列表'!$A$2:$CE$8700,$A7,MATCH(C$1,'2-3 引出列表'!$A$1:$CD$1,0)),"")),"",IFERROR(INDEX('2-3 引出列表'!$A$2:$CE$8700,$A7,MATCH(C$1,'2-3 引出列表'!$A$1:$CD$1,0)),""))</f>
        <v>2244</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2025-04-16</v>
      </c>
      <c r="F7" t="str">
        <f t="shared" si="0"/>
        <v>2025-04</v>
      </c>
      <c r="G7" t="str">
        <f>IF(ISBLANK(IFERROR(INDEX('2-3 引出列表'!$A$2:$CE$8700,$A7,MATCH(G$1,'2-3 引出列表'!$A$1:$CD$1,0)),"")),"",IFERROR(INDEX('2-3 引出列表'!$A$2:$CE$8700,$A7,MATCH(G$1,'2-3 引出列表'!$A$1:$CD$1,0)),""))</f>
        <v>办公事务.办公费</v>
      </c>
      <c r="H7" t="str">
        <f>IF(ISBLANK(IFERROR(INDEX('2-3 引出列表'!$A$2:$CE$8700,$A7,MATCH(H$1,'2-3 引出列表'!$A$1:$CD$1,0)),"")),"",IFERROR(INDEX('2-3 引出列表'!$A$2:$CE$8700,$A7,MATCH(H$1,'2-3 引出列表'!$A$1:$CD$1,0)),""))</f>
        <v>ZB20221207JCWZ01</v>
      </c>
      <c r="I7" t="str">
        <f>IF(ISBLANK(IFERROR(INDEX('2-3 引出列表'!$A$2:$CE$8700,$A7,MATCH(I$1,'2-3 引出列表'!$A$1:$CD$1,0)),"")),"",IFERROR(INDEX('2-3 引出列表'!$A$2:$CE$8700,$A7,MATCH(I$1,'2-3 引出列表'!$A$1:$CD$1,0)),""))</f>
        <v>金采易购</v>
      </c>
    </row>
    <row r="8" spans="1:9">
      <c r="A8">
        <v>7</v>
      </c>
      <c r="B8" t="str">
        <f>IF(ISBLANK(IFERROR(INDEX('2-3 引出列表'!$A$2:$CE$8700,$A8,MATCH(B$1,'2-3 引出列表'!$A$1:$CD$1,0)),"")),"",IFERROR(INDEX('2-3 引出列表'!$A$2:$CE$8700,$A8,MATCH(B$1,'2-3 引出列表'!$A$1:$CD$1,0)),""))</f>
        <v>FK250416000955</v>
      </c>
      <c r="C8">
        <f>IF(ISBLANK(IFERROR(INDEX('2-3 引出列表'!$A$2:$CE$8700,$A8,MATCH(C$1,'2-3 引出列表'!$A$1:$CD$1,0)),"")),"",IFERROR(INDEX('2-3 引出列表'!$A$2:$CE$8700,$A8,MATCH(C$1,'2-3 引出列表'!$A$1:$CD$1,0)),""))</f>
        <v>170</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2025-04-16</v>
      </c>
      <c r="F8" t="str">
        <f t="shared" si="0"/>
        <v>2025-04</v>
      </c>
      <c r="G8" t="str">
        <f>IF(ISBLANK(IFERROR(INDEX('2-3 引出列表'!$A$2:$CE$8700,$A8,MATCH(G$1,'2-3 引出列表'!$A$1:$CD$1,0)),"")),"",IFERROR(INDEX('2-3 引出列表'!$A$2:$CE$8700,$A8,MATCH(G$1,'2-3 引出列表'!$A$1:$CD$1,0)),""))</f>
        <v>物料消耗.物料消耗</v>
      </c>
      <c r="H8">
        <f>IF(ISBLANK(IFERROR(INDEX('2-3 引出列表'!$A$2:$CE$8700,$A8,MATCH(H$1,'2-3 引出列表'!$A$1:$CD$1,0)),"")),"",IFERROR(INDEX('2-3 引出列表'!$A$2:$CE$8700,$A8,MATCH(H$1,'2-3 引出列表'!$A$1:$CD$1,0)),""))</f>
        <v>0</v>
      </c>
      <c r="I8" t="str">
        <f>IF(ISBLANK(IFERROR(INDEX('2-3 引出列表'!$A$2:$CE$8700,$A8,MATCH(I$1,'2-3 引出列表'!$A$1:$CD$1,0)),"")),"",IFERROR(INDEX('2-3 引出列表'!$A$2:$CE$8700,$A8,MATCH(I$1,'2-3 引出列表'!$A$1:$CD$1,0)),""))</f>
        <v>金采易购</v>
      </c>
    </row>
    <row r="9" spans="1:9">
      <c r="A9">
        <v>8</v>
      </c>
      <c r="B9" t="str">
        <f>IF(ISBLANK(IFERROR(INDEX('2-3 引出列表'!$A$2:$CE$8700,$A9,MATCH(B$1,'2-3 引出列表'!$A$1:$CD$1,0)),"")),"",IFERROR(INDEX('2-3 引出列表'!$A$2:$CE$8700,$A9,MATCH(B$1,'2-3 引出列表'!$A$1:$CD$1,0)),""))</f>
        <v>FK250416000955</v>
      </c>
      <c r="C9">
        <f>IF(ISBLANK(IFERROR(INDEX('2-3 引出列表'!$A$2:$CE$8700,$A9,MATCH(C$1,'2-3 引出列表'!$A$1:$CD$1,0)),"")),"",IFERROR(INDEX('2-3 引出列表'!$A$2:$CE$8700,$A9,MATCH(C$1,'2-3 引出列表'!$A$1:$CD$1,0)),""))</f>
        <v>170</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2025-04-16</v>
      </c>
      <c r="F9" t="str">
        <f t="shared" si="0"/>
        <v>2025-04</v>
      </c>
      <c r="G9" t="str">
        <f>IF(ISBLANK(IFERROR(INDEX('2-3 引出列表'!$A$2:$CE$8700,$A9,MATCH(G$1,'2-3 引出列表'!$A$1:$CD$1,0)),"")),"",IFERROR(INDEX('2-3 引出列表'!$A$2:$CE$8700,$A9,MATCH(G$1,'2-3 引出列表'!$A$1:$CD$1,0)),""))</f>
        <v>物料消耗.物料消耗</v>
      </c>
      <c r="H9">
        <f>IF(ISBLANK(IFERROR(INDEX('2-3 引出列表'!$A$2:$CE$8700,$A9,MATCH(H$1,'2-3 引出列表'!$A$1:$CD$1,0)),"")),"",IFERROR(INDEX('2-3 引出列表'!$A$2:$CE$8700,$A9,MATCH(H$1,'2-3 引出列表'!$A$1:$CD$1,0)),""))</f>
        <v>0</v>
      </c>
      <c r="I9" t="str">
        <f>IF(ISBLANK(IFERROR(INDEX('2-3 引出列表'!$A$2:$CE$8700,$A9,MATCH(I$1,'2-3 引出列表'!$A$1:$CD$1,0)),"")),"",IFERROR(INDEX('2-3 引出列表'!$A$2:$CE$8700,$A9,MATCH(I$1,'2-3 引出列表'!$A$1:$CD$1,0)),""))</f>
        <v>金采易购</v>
      </c>
    </row>
    <row r="10" spans="1:9">
      <c r="A10">
        <v>9</v>
      </c>
      <c r="B10" t="str">
        <f>IF(ISBLANK(IFERROR(INDEX('2-3 引出列表'!$A$2:$CE$8700,$A10,MATCH(B$1,'2-3 引出列表'!$A$1:$CD$1,0)),"")),"",IFERROR(INDEX('2-3 引出列表'!$A$2:$CE$8700,$A10,MATCH(B$1,'2-3 引出列表'!$A$1:$CD$1,0)),""))</f>
        <v>FK250416000955</v>
      </c>
      <c r="C10">
        <f>IF(ISBLANK(IFERROR(INDEX('2-3 引出列表'!$A$2:$CE$8700,$A10,MATCH(C$1,'2-3 引出列表'!$A$1:$CD$1,0)),"")),"",IFERROR(INDEX('2-3 引出列表'!$A$2:$CE$8700,$A10,MATCH(C$1,'2-3 引出列表'!$A$1:$CD$1,0)),""))</f>
        <v>170</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2025-04-16</v>
      </c>
      <c r="F10" t="str">
        <f t="shared" si="0"/>
        <v>2025-04</v>
      </c>
      <c r="G10" t="str">
        <f>IF(ISBLANK(IFERROR(INDEX('2-3 引出列表'!$A$2:$CE$8700,$A10,MATCH(G$1,'2-3 引出列表'!$A$1:$CD$1,0)),"")),"",IFERROR(INDEX('2-3 引出列表'!$A$2:$CE$8700,$A10,MATCH(G$1,'2-3 引出列表'!$A$1:$CD$1,0)),""))</f>
        <v>物料消耗.物料消耗</v>
      </c>
      <c r="H10">
        <f>IF(ISBLANK(IFERROR(INDEX('2-3 引出列表'!$A$2:$CE$8700,$A10,MATCH(H$1,'2-3 引出列表'!$A$1:$CD$1,0)),"")),"",IFERROR(INDEX('2-3 引出列表'!$A$2:$CE$8700,$A10,MATCH(H$1,'2-3 引出列表'!$A$1:$CD$1,0)),""))</f>
        <v>0</v>
      </c>
      <c r="I10" t="str">
        <f>IF(ISBLANK(IFERROR(INDEX('2-3 引出列表'!$A$2:$CE$8700,$A10,MATCH(I$1,'2-3 引出列表'!$A$1:$CD$1,0)),"")),"",IFERROR(INDEX('2-3 引出列表'!$A$2:$CE$8700,$A10,MATCH(I$1,'2-3 引出列表'!$A$1:$CD$1,0)),""))</f>
        <v>金采易购</v>
      </c>
    </row>
    <row r="11" spans="1:9">
      <c r="A11">
        <v>10</v>
      </c>
      <c r="B11" t="str">
        <f>IF(ISBLANK(IFERROR(INDEX('2-3 引出列表'!$A$2:$CE$8700,$A11,MATCH(B$1,'2-3 引出列表'!$A$1:$CD$1,0)),"")),"",IFERROR(INDEX('2-3 引出列表'!$A$2:$CE$8700,$A11,MATCH(B$1,'2-3 引出列表'!$A$1:$CD$1,0)),""))</f>
        <v>FK250416000955</v>
      </c>
      <c r="C11">
        <f>IF(ISBLANK(IFERROR(INDEX('2-3 引出列表'!$A$2:$CE$8700,$A11,MATCH(C$1,'2-3 引出列表'!$A$1:$CD$1,0)),"")),"",IFERROR(INDEX('2-3 引出列表'!$A$2:$CE$8700,$A11,MATCH(C$1,'2-3 引出列表'!$A$1:$CD$1,0)),""))</f>
        <v>170</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2025-04-16</v>
      </c>
      <c r="F11" t="str">
        <f t="shared" si="0"/>
        <v>2025-04</v>
      </c>
      <c r="G11" t="str">
        <f>IF(ISBLANK(IFERROR(INDEX('2-3 引出列表'!$A$2:$CE$8700,$A11,MATCH(G$1,'2-3 引出列表'!$A$1:$CD$1,0)),"")),"",IFERROR(INDEX('2-3 引出列表'!$A$2:$CE$8700,$A11,MATCH(G$1,'2-3 引出列表'!$A$1:$CD$1,0)),""))</f>
        <v>物料消耗.物料消耗</v>
      </c>
      <c r="H11">
        <f>IF(ISBLANK(IFERROR(INDEX('2-3 引出列表'!$A$2:$CE$8700,$A11,MATCH(H$1,'2-3 引出列表'!$A$1:$CD$1,0)),"")),"",IFERROR(INDEX('2-3 引出列表'!$A$2:$CE$8700,$A11,MATCH(H$1,'2-3 引出列表'!$A$1:$CD$1,0)),""))</f>
        <v>0</v>
      </c>
      <c r="I11" t="str">
        <f>IF(ISBLANK(IFERROR(INDEX('2-3 引出列表'!$A$2:$CE$8700,$A11,MATCH(I$1,'2-3 引出列表'!$A$1:$CD$1,0)),"")),"",IFERROR(INDEX('2-3 引出列表'!$A$2:$CE$8700,$A11,MATCH(I$1,'2-3 引出列表'!$A$1:$CD$1,0)),""))</f>
        <v>金采易购</v>
      </c>
    </row>
    <row r="12" spans="1:10">
      <c r="A12">
        <v>11</v>
      </c>
      <c r="B12" t="str">
        <f>IF(ISBLANK(IFERROR(INDEX('2-3 引出列表'!$A$2:$CE$8700,$A12,MATCH(B$1,'2-3 引出列表'!$A$1:$CD$1,0)),"")),"",IFERROR(INDEX('2-3 引出列表'!$A$2:$CE$8700,$A12,MATCH(B$1,'2-3 引出列表'!$A$1:$CD$1,0)),""))</f>
        <v>FK250416000906</v>
      </c>
      <c r="C12">
        <f>IF(ISBLANK(IFERROR(INDEX('2-3 引出列表'!$A$2:$CE$8700,$A12,MATCH(C$1,'2-3 引出列表'!$A$1:$CD$1,0)),"")),"",IFERROR(INDEX('2-3 引出列表'!$A$2:$CE$8700,$A12,MATCH(C$1,'2-3 引出列表'!$A$1:$CD$1,0)),""))</f>
        <v>7910.5</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2025-04-16</v>
      </c>
      <c r="F12" t="str">
        <f t="shared" si="0"/>
        <v>2025-04</v>
      </c>
      <c r="G12" t="str">
        <f>IF(ISBLANK(IFERROR(INDEX('2-3 引出列表'!$A$2:$CE$8700,$A12,MATCH(G$1,'2-3 引出列表'!$A$1:$CD$1,0)),"")),"",IFERROR(INDEX('2-3 引出列表'!$A$2:$CE$8700,$A12,MATCH(G$1,'2-3 引出列表'!$A$1:$CD$1,0)),""))</f>
        <v>物料消耗.物料消耗</v>
      </c>
      <c r="H12" t="str">
        <f>IF(ISBLANK(IFERROR(INDEX('2-3 引出列表'!$A$2:$CE$8700,$A12,MATCH(H$1,'2-3 引出列表'!$A$1:$CD$1,0)),"")),"",IFERROR(INDEX('2-3 引出列表'!$A$2:$CE$8700,$A12,MATCH(H$1,'2-3 引出列表'!$A$1:$CD$1,0)),""))</f>
        <v>XHWZ-Z-2024-0232</v>
      </c>
      <c r="I12" t="str">
        <f>IF(ISBLANK(IFERROR(INDEX('2-3 引出列表'!$A$2:$CE$8700,$A12,MATCH(I$1,'2-3 引出列表'!$A$1:$CD$1,0)),"")),"",IFERROR(INDEX('2-3 引出列表'!$A$2:$CE$8700,$A12,MATCH(I$1,'2-3 引出列表'!$A$1:$CD$1,0)),""))</f>
        <v>金采易购</v>
      </c>
      <c r="J12" s="1" t="s">
        <v>4582</v>
      </c>
    </row>
    <row r="13" spans="1:9">
      <c r="A13">
        <v>12</v>
      </c>
      <c r="B13" t="str">
        <f>IF(ISBLANK(IFERROR(INDEX('2-3 引出列表'!$A$2:$CE$8700,$A13,MATCH(B$1,'2-3 引出列表'!$A$1:$CD$1,0)),"")),"",IFERROR(INDEX('2-3 引出列表'!$A$2:$CE$8700,$A13,MATCH(B$1,'2-3 引出列表'!$A$1:$CD$1,0)),""))</f>
        <v>FK250416000906</v>
      </c>
      <c r="C13">
        <f>IF(ISBLANK(IFERROR(INDEX('2-3 引出列表'!$A$2:$CE$8700,$A13,MATCH(C$1,'2-3 引出列表'!$A$1:$CD$1,0)),"")),"",IFERROR(INDEX('2-3 引出列表'!$A$2:$CE$8700,$A13,MATCH(C$1,'2-3 引出列表'!$A$1:$CD$1,0)),""))</f>
        <v>7910.5</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2025-04-16</v>
      </c>
      <c r="F13" t="str">
        <f t="shared" si="0"/>
        <v>2025-04</v>
      </c>
      <c r="G13" t="str">
        <f>IF(ISBLANK(IFERROR(INDEX('2-3 引出列表'!$A$2:$CE$8700,$A13,MATCH(G$1,'2-3 引出列表'!$A$1:$CD$1,0)),"")),"",IFERROR(INDEX('2-3 引出列表'!$A$2:$CE$8700,$A13,MATCH(G$1,'2-3 引出列表'!$A$1:$CD$1,0)),""))</f>
        <v>物料消耗.物料消耗</v>
      </c>
      <c r="H13" t="str">
        <f>IF(ISBLANK(IFERROR(INDEX('2-3 引出列表'!$A$2:$CE$8700,$A13,MATCH(H$1,'2-3 引出列表'!$A$1:$CD$1,0)),"")),"",IFERROR(INDEX('2-3 引出列表'!$A$2:$CE$8700,$A13,MATCH(H$1,'2-3 引出列表'!$A$1:$CD$1,0)),""))</f>
        <v>XHWZ-Z-2024-0232</v>
      </c>
      <c r="I13" t="str">
        <f>IF(ISBLANK(IFERROR(INDEX('2-3 引出列表'!$A$2:$CE$8700,$A13,MATCH(I$1,'2-3 引出列表'!$A$1:$CD$1,0)),"")),"",IFERROR(INDEX('2-3 引出列表'!$A$2:$CE$8700,$A13,MATCH(I$1,'2-3 引出列表'!$A$1:$CD$1,0)),""))</f>
        <v>金采易购</v>
      </c>
    </row>
    <row r="14" spans="1:9">
      <c r="A14">
        <v>13</v>
      </c>
      <c r="B14" t="str">
        <f>IF(ISBLANK(IFERROR(INDEX('2-3 引出列表'!$A$2:$CE$8700,$A14,MATCH(B$1,'2-3 引出列表'!$A$1:$CD$1,0)),"")),"",IFERROR(INDEX('2-3 引出列表'!$A$2:$CE$8700,$A14,MATCH(B$1,'2-3 引出列表'!$A$1:$CD$1,0)),""))</f>
        <v>FK250416000906</v>
      </c>
      <c r="C14">
        <f>IF(ISBLANK(IFERROR(INDEX('2-3 引出列表'!$A$2:$CE$8700,$A14,MATCH(C$1,'2-3 引出列表'!$A$1:$CD$1,0)),"")),"",IFERROR(INDEX('2-3 引出列表'!$A$2:$CE$8700,$A14,MATCH(C$1,'2-3 引出列表'!$A$1:$CD$1,0)),""))</f>
        <v>7910.5</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2025-04-16</v>
      </c>
      <c r="F14" t="str">
        <f t="shared" si="0"/>
        <v>2025-04</v>
      </c>
      <c r="G14" t="str">
        <f>IF(ISBLANK(IFERROR(INDEX('2-3 引出列表'!$A$2:$CE$8700,$A14,MATCH(G$1,'2-3 引出列表'!$A$1:$CD$1,0)),"")),"",IFERROR(INDEX('2-3 引出列表'!$A$2:$CE$8700,$A14,MATCH(G$1,'2-3 引出列表'!$A$1:$CD$1,0)),""))</f>
        <v>物料消耗.物料消耗</v>
      </c>
      <c r="H14" t="str">
        <f>IF(ISBLANK(IFERROR(INDEX('2-3 引出列表'!$A$2:$CE$8700,$A14,MATCH(H$1,'2-3 引出列表'!$A$1:$CD$1,0)),"")),"",IFERROR(INDEX('2-3 引出列表'!$A$2:$CE$8700,$A14,MATCH(H$1,'2-3 引出列表'!$A$1:$CD$1,0)),""))</f>
        <v>XHWZ-Z-2024-0232</v>
      </c>
      <c r="I14" t="str">
        <f>IF(ISBLANK(IFERROR(INDEX('2-3 引出列表'!$A$2:$CE$8700,$A14,MATCH(I$1,'2-3 引出列表'!$A$1:$CD$1,0)),"")),"",IFERROR(INDEX('2-3 引出列表'!$A$2:$CE$8700,$A14,MATCH(I$1,'2-3 引出列表'!$A$1:$CD$1,0)),""))</f>
        <v>金采易购</v>
      </c>
    </row>
    <row r="15" spans="1:9">
      <c r="A15">
        <v>14</v>
      </c>
      <c r="B15" t="str">
        <f>IF(ISBLANK(IFERROR(INDEX('2-3 引出列表'!$A$2:$CE$8700,$A15,MATCH(B$1,'2-3 引出列表'!$A$1:$CD$1,0)),"")),"",IFERROR(INDEX('2-3 引出列表'!$A$2:$CE$8700,$A15,MATCH(B$1,'2-3 引出列表'!$A$1:$CD$1,0)),""))</f>
        <v>FK250415001172</v>
      </c>
      <c r="C15">
        <f>IF(ISBLANK(IFERROR(INDEX('2-3 引出列表'!$A$2:$CE$8700,$A15,MATCH(C$1,'2-3 引出列表'!$A$1:$CD$1,0)),"")),"",IFERROR(INDEX('2-3 引出列表'!$A$2:$CE$8700,$A15,MATCH(C$1,'2-3 引出列表'!$A$1:$CD$1,0)),""))</f>
        <v>1558</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2025-04-15</v>
      </c>
      <c r="F15" t="str">
        <f t="shared" si="0"/>
        <v>2025-04</v>
      </c>
      <c r="G15" t="str">
        <f>IF(ISBLANK(IFERROR(INDEX('2-3 引出列表'!$A$2:$CE$8700,$A15,MATCH(G$1,'2-3 引出列表'!$A$1:$CD$1,0)),"")),"",IFERROR(INDEX('2-3 引出列表'!$A$2:$CE$8700,$A15,MATCH(G$1,'2-3 引出列表'!$A$1:$CD$1,0)),""))</f>
        <v>物料消耗.物料消耗</v>
      </c>
      <c r="H15">
        <f>IF(ISBLANK(IFERROR(INDEX('2-3 引出列表'!$A$2:$CE$8700,$A15,MATCH(H$1,'2-3 引出列表'!$A$1:$CD$1,0)),"")),"",IFERROR(INDEX('2-3 引出列表'!$A$2:$CE$8700,$A15,MATCH(H$1,'2-3 引出列表'!$A$1:$CD$1,0)),""))</f>
        <v>0</v>
      </c>
      <c r="I15" t="str">
        <f>IF(ISBLANK(IFERROR(INDEX('2-3 引出列表'!$A$2:$CE$8700,$A15,MATCH(I$1,'2-3 引出列表'!$A$1:$CD$1,0)),"")),"",IFERROR(INDEX('2-3 引出列表'!$A$2:$CE$8700,$A15,MATCH(I$1,'2-3 引出列表'!$A$1:$CD$1,0)),""))</f>
        <v>金采易购</v>
      </c>
    </row>
    <row r="16" spans="1:9">
      <c r="A16">
        <v>15</v>
      </c>
      <c r="B16" t="str">
        <f>IF(ISBLANK(IFERROR(INDEX('2-3 引出列表'!$A$2:$CE$8700,$A16,MATCH(B$1,'2-3 引出列表'!$A$1:$CD$1,0)),"")),"",IFERROR(INDEX('2-3 引出列表'!$A$2:$CE$8700,$A16,MATCH(B$1,'2-3 引出列表'!$A$1:$CD$1,0)),""))</f>
        <v>FK250415001079</v>
      </c>
      <c r="C16">
        <f>IF(ISBLANK(IFERROR(INDEX('2-3 引出列表'!$A$2:$CE$8700,$A16,MATCH(C$1,'2-3 引出列表'!$A$1:$CD$1,0)),"")),"",IFERROR(INDEX('2-3 引出列表'!$A$2:$CE$8700,$A16,MATCH(C$1,'2-3 引出列表'!$A$1:$CD$1,0)),""))</f>
        <v>860</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2025-04-15</v>
      </c>
      <c r="F16" t="str">
        <f t="shared" si="0"/>
        <v>2025-04</v>
      </c>
      <c r="G16" t="str">
        <f>IF(ISBLANK(IFERROR(INDEX('2-3 引出列表'!$A$2:$CE$8700,$A16,MATCH(G$1,'2-3 引出列表'!$A$1:$CD$1,0)),"")),"",IFERROR(INDEX('2-3 引出列表'!$A$2:$CE$8700,$A16,MATCH(G$1,'2-3 引出列表'!$A$1:$CD$1,0)),""))</f>
        <v>物料消耗.物料消耗</v>
      </c>
      <c r="H16" t="str">
        <f>IF(ISBLANK(IFERROR(INDEX('2-3 引出列表'!$A$2:$CE$8700,$A16,MATCH(H$1,'2-3 引出列表'!$A$1:$CD$1,0)),"")),"",IFERROR(INDEX('2-3 引出列表'!$A$2:$CE$8700,$A16,MATCH(H$1,'2-3 引出列表'!$A$1:$CD$1,0)),""))</f>
        <v>XHWZ-Z-2023-0160</v>
      </c>
      <c r="I16" t="str">
        <f>IF(ISBLANK(IFERROR(INDEX('2-3 引出列表'!$A$2:$CE$8700,$A16,MATCH(I$1,'2-3 引出列表'!$A$1:$CD$1,0)),"")),"",IFERROR(INDEX('2-3 引出列表'!$A$2:$CE$8700,$A16,MATCH(I$1,'2-3 引出列表'!$A$1:$CD$1,0)),""))</f>
        <v>金采易购</v>
      </c>
    </row>
    <row r="17" spans="1:9">
      <c r="A17">
        <v>16</v>
      </c>
      <c r="B17" t="str">
        <f>IF(ISBLANK(IFERROR(INDEX('2-3 引出列表'!$A$2:$CE$8700,$A17,MATCH(B$1,'2-3 引出列表'!$A$1:$CD$1,0)),"")),"",IFERROR(INDEX('2-3 引出列表'!$A$2:$CE$8700,$A17,MATCH(B$1,'2-3 引出列表'!$A$1:$CD$1,0)),""))</f>
        <v>FK250415001079</v>
      </c>
      <c r="C17">
        <f>IF(ISBLANK(IFERROR(INDEX('2-3 引出列表'!$A$2:$CE$8700,$A17,MATCH(C$1,'2-3 引出列表'!$A$1:$CD$1,0)),"")),"",IFERROR(INDEX('2-3 引出列表'!$A$2:$CE$8700,$A17,MATCH(C$1,'2-3 引出列表'!$A$1:$CD$1,0)),""))</f>
        <v>860</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2025-04-15</v>
      </c>
      <c r="F17" t="str">
        <f t="shared" si="0"/>
        <v>2025-04</v>
      </c>
      <c r="G17" t="str">
        <f>IF(ISBLANK(IFERROR(INDEX('2-3 引出列表'!$A$2:$CE$8700,$A17,MATCH(G$1,'2-3 引出列表'!$A$1:$CD$1,0)),"")),"",IFERROR(INDEX('2-3 引出列表'!$A$2:$CE$8700,$A17,MATCH(G$1,'2-3 引出列表'!$A$1:$CD$1,0)),""))</f>
        <v>物料消耗.物料消耗</v>
      </c>
      <c r="H17" t="str">
        <f>IF(ISBLANK(IFERROR(INDEX('2-3 引出列表'!$A$2:$CE$8700,$A17,MATCH(H$1,'2-3 引出列表'!$A$1:$CD$1,0)),"")),"",IFERROR(INDEX('2-3 引出列表'!$A$2:$CE$8700,$A17,MATCH(H$1,'2-3 引出列表'!$A$1:$CD$1,0)),""))</f>
        <v>XHWZ-Z-2023-0160</v>
      </c>
      <c r="I17" t="str">
        <f>IF(ISBLANK(IFERROR(INDEX('2-3 引出列表'!$A$2:$CE$8700,$A17,MATCH(I$1,'2-3 引出列表'!$A$1:$CD$1,0)),"")),"",IFERROR(INDEX('2-3 引出列表'!$A$2:$CE$8700,$A17,MATCH(I$1,'2-3 引出列表'!$A$1:$CD$1,0)),""))</f>
        <v>金采易购</v>
      </c>
    </row>
    <row r="18" spans="1:9">
      <c r="A18">
        <v>17</v>
      </c>
      <c r="B18" t="str">
        <f>IF(ISBLANK(IFERROR(INDEX('2-3 引出列表'!$A$2:$CE$8700,$A18,MATCH(B$1,'2-3 引出列表'!$A$1:$CD$1,0)),"")),"",IFERROR(INDEX('2-3 引出列表'!$A$2:$CE$8700,$A18,MATCH(B$1,'2-3 引出列表'!$A$1:$CD$1,0)),""))</f>
        <v>FK250415001040</v>
      </c>
      <c r="C18">
        <f>IF(ISBLANK(IFERROR(INDEX('2-3 引出列表'!$A$2:$CE$8700,$A18,MATCH(C$1,'2-3 引出列表'!$A$1:$CD$1,0)),"")),"",IFERROR(INDEX('2-3 引出列表'!$A$2:$CE$8700,$A18,MATCH(C$1,'2-3 引出列表'!$A$1:$CD$1,0)),""))</f>
        <v>4622.6</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2025-04-15</v>
      </c>
      <c r="F18" t="str">
        <f t="shared" si="0"/>
        <v>2025-04</v>
      </c>
      <c r="G18" t="str">
        <f>IF(ISBLANK(IFERROR(INDEX('2-3 引出列表'!$A$2:$CE$8700,$A18,MATCH(G$1,'2-3 引出列表'!$A$1:$CD$1,0)),"")),"",IFERROR(INDEX('2-3 引出列表'!$A$2:$CE$8700,$A18,MATCH(G$1,'2-3 引出列表'!$A$1:$CD$1,0)),""))</f>
        <v>物料消耗.物料消耗</v>
      </c>
      <c r="H18" t="str">
        <f>IF(ISBLANK(IFERROR(INDEX('2-3 引出列表'!$A$2:$CE$8700,$A18,MATCH(H$1,'2-3 引出列表'!$A$1:$CD$1,0)),"")),"",IFERROR(INDEX('2-3 引出列表'!$A$2:$CE$8700,$A18,MATCH(H$1,'2-3 引出列表'!$A$1:$CD$1,0)),""))</f>
        <v>ZB20210901JCWZ02</v>
      </c>
      <c r="I18" t="str">
        <f>IF(ISBLANK(IFERROR(INDEX('2-3 引出列表'!$A$2:$CE$8700,$A18,MATCH(I$1,'2-3 引出列表'!$A$1:$CD$1,0)),"")),"",IFERROR(INDEX('2-3 引出列表'!$A$2:$CE$8700,$A18,MATCH(I$1,'2-3 引出列表'!$A$1:$CD$1,0)),""))</f>
        <v>金采易购</v>
      </c>
    </row>
    <row r="19" spans="1:9">
      <c r="A19">
        <v>18</v>
      </c>
      <c r="B19" t="str">
        <f>IF(ISBLANK(IFERROR(INDEX('2-3 引出列表'!$A$2:$CE$8700,$A19,MATCH(B$1,'2-3 引出列表'!$A$1:$CD$1,0)),"")),"",IFERROR(INDEX('2-3 引出列表'!$A$2:$CE$8700,$A19,MATCH(B$1,'2-3 引出列表'!$A$1:$CD$1,0)),""))</f>
        <v>FK250415001040</v>
      </c>
      <c r="C19">
        <f>IF(ISBLANK(IFERROR(INDEX('2-3 引出列表'!$A$2:$CE$8700,$A19,MATCH(C$1,'2-3 引出列表'!$A$1:$CD$1,0)),"")),"",IFERROR(INDEX('2-3 引出列表'!$A$2:$CE$8700,$A19,MATCH(C$1,'2-3 引出列表'!$A$1:$CD$1,0)),""))</f>
        <v>4622.6</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2025-04-15</v>
      </c>
      <c r="F19" t="str">
        <f t="shared" si="0"/>
        <v>2025-04</v>
      </c>
      <c r="G19" t="str">
        <f>IF(ISBLANK(IFERROR(INDEX('2-3 引出列表'!$A$2:$CE$8700,$A19,MATCH(G$1,'2-3 引出列表'!$A$1:$CD$1,0)),"")),"",IFERROR(INDEX('2-3 引出列表'!$A$2:$CE$8700,$A19,MATCH(G$1,'2-3 引出列表'!$A$1:$CD$1,0)),""))</f>
        <v>物料消耗.物料消耗</v>
      </c>
      <c r="H19" t="str">
        <f>IF(ISBLANK(IFERROR(INDEX('2-3 引出列表'!$A$2:$CE$8700,$A19,MATCH(H$1,'2-3 引出列表'!$A$1:$CD$1,0)),"")),"",IFERROR(INDEX('2-3 引出列表'!$A$2:$CE$8700,$A19,MATCH(H$1,'2-3 引出列表'!$A$1:$CD$1,0)),""))</f>
        <v>ZB20210901JCWZ02</v>
      </c>
      <c r="I19" t="str">
        <f>IF(ISBLANK(IFERROR(INDEX('2-3 引出列表'!$A$2:$CE$8700,$A19,MATCH(I$1,'2-3 引出列表'!$A$1:$CD$1,0)),"")),"",IFERROR(INDEX('2-3 引出列表'!$A$2:$CE$8700,$A19,MATCH(I$1,'2-3 引出列表'!$A$1:$CD$1,0)),""))</f>
        <v>金采易购</v>
      </c>
    </row>
    <row r="20" spans="1:9">
      <c r="A20">
        <v>19</v>
      </c>
      <c r="B20" t="str">
        <f>IF(ISBLANK(IFERROR(INDEX('2-3 引出列表'!$A$2:$CE$8700,$A20,MATCH(B$1,'2-3 引出列表'!$A$1:$CD$1,0)),"")),"",IFERROR(INDEX('2-3 引出列表'!$A$2:$CE$8700,$A20,MATCH(B$1,'2-3 引出列表'!$A$1:$CD$1,0)),""))</f>
        <v>FK250415001040</v>
      </c>
      <c r="C20">
        <f>IF(ISBLANK(IFERROR(INDEX('2-3 引出列表'!$A$2:$CE$8700,$A20,MATCH(C$1,'2-3 引出列表'!$A$1:$CD$1,0)),"")),"",IFERROR(INDEX('2-3 引出列表'!$A$2:$CE$8700,$A20,MATCH(C$1,'2-3 引出列表'!$A$1:$CD$1,0)),""))</f>
        <v>4622.6</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2025-04-15</v>
      </c>
      <c r="F20" t="str">
        <f t="shared" si="0"/>
        <v>2025-04</v>
      </c>
      <c r="G20" t="str">
        <f>IF(ISBLANK(IFERROR(INDEX('2-3 引出列表'!$A$2:$CE$8700,$A20,MATCH(G$1,'2-3 引出列表'!$A$1:$CD$1,0)),"")),"",IFERROR(INDEX('2-3 引出列表'!$A$2:$CE$8700,$A20,MATCH(G$1,'2-3 引出列表'!$A$1:$CD$1,0)),""))</f>
        <v>物料消耗.物料消耗</v>
      </c>
      <c r="H20" t="str">
        <f>IF(ISBLANK(IFERROR(INDEX('2-3 引出列表'!$A$2:$CE$8700,$A20,MATCH(H$1,'2-3 引出列表'!$A$1:$CD$1,0)),"")),"",IFERROR(INDEX('2-3 引出列表'!$A$2:$CE$8700,$A20,MATCH(H$1,'2-3 引出列表'!$A$1:$CD$1,0)),""))</f>
        <v>ZB20210901JCWZ02</v>
      </c>
      <c r="I20" t="str">
        <f>IF(ISBLANK(IFERROR(INDEX('2-3 引出列表'!$A$2:$CE$8700,$A20,MATCH(I$1,'2-3 引出列表'!$A$1:$CD$1,0)),"")),"",IFERROR(INDEX('2-3 引出列表'!$A$2:$CE$8700,$A20,MATCH(I$1,'2-3 引出列表'!$A$1:$CD$1,0)),""))</f>
        <v>金采易购</v>
      </c>
    </row>
    <row r="21" spans="1:9">
      <c r="A21">
        <v>20</v>
      </c>
      <c r="B21" t="str">
        <f>IF(ISBLANK(IFERROR(INDEX('2-3 引出列表'!$A$2:$CE$8700,$A21,MATCH(B$1,'2-3 引出列表'!$A$1:$CD$1,0)),"")),"",IFERROR(INDEX('2-3 引出列表'!$A$2:$CE$8700,$A21,MATCH(B$1,'2-3 引出列表'!$A$1:$CD$1,0)),""))</f>
        <v>FK250415001040</v>
      </c>
      <c r="C21">
        <f>IF(ISBLANK(IFERROR(INDEX('2-3 引出列表'!$A$2:$CE$8700,$A21,MATCH(C$1,'2-3 引出列表'!$A$1:$CD$1,0)),"")),"",IFERROR(INDEX('2-3 引出列表'!$A$2:$CE$8700,$A21,MATCH(C$1,'2-3 引出列表'!$A$1:$CD$1,0)),""))</f>
        <v>4622.6</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2025-04-15</v>
      </c>
      <c r="F21" t="str">
        <f t="shared" si="0"/>
        <v>2025-04</v>
      </c>
      <c r="G21" t="str">
        <f>IF(ISBLANK(IFERROR(INDEX('2-3 引出列表'!$A$2:$CE$8700,$A21,MATCH(G$1,'2-3 引出列表'!$A$1:$CD$1,0)),"")),"",IFERROR(INDEX('2-3 引出列表'!$A$2:$CE$8700,$A21,MATCH(G$1,'2-3 引出列表'!$A$1:$CD$1,0)),""))</f>
        <v>物料消耗.物料消耗</v>
      </c>
      <c r="H21" t="str">
        <f>IF(ISBLANK(IFERROR(INDEX('2-3 引出列表'!$A$2:$CE$8700,$A21,MATCH(H$1,'2-3 引出列表'!$A$1:$CD$1,0)),"")),"",IFERROR(INDEX('2-3 引出列表'!$A$2:$CE$8700,$A21,MATCH(H$1,'2-3 引出列表'!$A$1:$CD$1,0)),""))</f>
        <v>ZB20210901JCWZ02</v>
      </c>
      <c r="I21" t="str">
        <f>IF(ISBLANK(IFERROR(INDEX('2-3 引出列表'!$A$2:$CE$8700,$A21,MATCH(I$1,'2-3 引出列表'!$A$1:$CD$1,0)),"")),"",IFERROR(INDEX('2-3 引出列表'!$A$2:$CE$8700,$A21,MATCH(I$1,'2-3 引出列表'!$A$1:$CD$1,0)),""))</f>
        <v>金采易购</v>
      </c>
    </row>
    <row r="22" spans="1:9">
      <c r="A22">
        <v>21</v>
      </c>
      <c r="B22" t="str">
        <f>IF(ISBLANK(IFERROR(INDEX('2-3 引出列表'!$A$2:$CE$8700,$A22,MATCH(B$1,'2-3 引出列表'!$A$1:$CD$1,0)),"")),"",IFERROR(INDEX('2-3 引出列表'!$A$2:$CE$8700,$A22,MATCH(B$1,'2-3 引出列表'!$A$1:$CD$1,0)),""))</f>
        <v>FK250415001040</v>
      </c>
      <c r="C22">
        <f>IF(ISBLANK(IFERROR(INDEX('2-3 引出列表'!$A$2:$CE$8700,$A22,MATCH(C$1,'2-3 引出列表'!$A$1:$CD$1,0)),"")),"",IFERROR(INDEX('2-3 引出列表'!$A$2:$CE$8700,$A22,MATCH(C$1,'2-3 引出列表'!$A$1:$CD$1,0)),""))</f>
        <v>4622.6</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2025-04-15</v>
      </c>
      <c r="F22" t="str">
        <f t="shared" si="0"/>
        <v>2025-04</v>
      </c>
      <c r="G22" t="str">
        <f>IF(ISBLANK(IFERROR(INDEX('2-3 引出列表'!$A$2:$CE$8700,$A22,MATCH(G$1,'2-3 引出列表'!$A$1:$CD$1,0)),"")),"",IFERROR(INDEX('2-3 引出列表'!$A$2:$CE$8700,$A22,MATCH(G$1,'2-3 引出列表'!$A$1:$CD$1,0)),""))</f>
        <v>物料消耗.物料消耗</v>
      </c>
      <c r="H22" t="str">
        <f>IF(ISBLANK(IFERROR(INDEX('2-3 引出列表'!$A$2:$CE$8700,$A22,MATCH(H$1,'2-3 引出列表'!$A$1:$CD$1,0)),"")),"",IFERROR(INDEX('2-3 引出列表'!$A$2:$CE$8700,$A22,MATCH(H$1,'2-3 引出列表'!$A$1:$CD$1,0)),""))</f>
        <v>ZB20210901JCWZ02</v>
      </c>
      <c r="I22" t="str">
        <f>IF(ISBLANK(IFERROR(INDEX('2-3 引出列表'!$A$2:$CE$8700,$A22,MATCH(I$1,'2-3 引出列表'!$A$1:$CD$1,0)),"")),"",IFERROR(INDEX('2-3 引出列表'!$A$2:$CE$8700,$A22,MATCH(I$1,'2-3 引出列表'!$A$1:$CD$1,0)),""))</f>
        <v>金采易购</v>
      </c>
    </row>
    <row r="23" spans="1:9">
      <c r="A23">
        <v>22</v>
      </c>
      <c r="B23" t="str">
        <f>IF(ISBLANK(IFERROR(INDEX('2-3 引出列表'!$A$2:$CE$8700,$A23,MATCH(B$1,'2-3 引出列表'!$A$1:$CD$1,0)),"")),"",IFERROR(INDEX('2-3 引出列表'!$A$2:$CE$8700,$A23,MATCH(B$1,'2-3 引出列表'!$A$1:$CD$1,0)),""))</f>
        <v>FK250415000832</v>
      </c>
      <c r="C23">
        <f>IF(ISBLANK(IFERROR(INDEX('2-3 引出列表'!$A$2:$CE$8700,$A23,MATCH(C$1,'2-3 引出列表'!$A$1:$CD$1,0)),"")),"",IFERROR(INDEX('2-3 引出列表'!$A$2:$CE$8700,$A23,MATCH(C$1,'2-3 引出列表'!$A$1:$CD$1,0)),""))</f>
        <v>320</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2025-04-15</v>
      </c>
      <c r="F23" t="str">
        <f t="shared" si="0"/>
        <v>2025-04</v>
      </c>
      <c r="G23" t="str">
        <f>IF(ISBLANK(IFERROR(INDEX('2-3 引出列表'!$A$2:$CE$8700,$A23,MATCH(G$1,'2-3 引出列表'!$A$1:$CD$1,0)),"")),"",IFERROR(INDEX('2-3 引出列表'!$A$2:$CE$8700,$A23,MATCH(G$1,'2-3 引出列表'!$A$1:$CD$1,0)),""))</f>
        <v>外包服务费.工程施工外包</v>
      </c>
      <c r="H23">
        <f>IF(ISBLANK(IFERROR(INDEX('2-3 引出列表'!$A$2:$CE$8700,$A23,MATCH(H$1,'2-3 引出列表'!$A$1:$CD$1,0)),"")),"",IFERROR(INDEX('2-3 引出列表'!$A$2:$CE$8700,$A23,MATCH(H$1,'2-3 引出列表'!$A$1:$CD$1,0)),""))</f>
        <v>0</v>
      </c>
      <c r="I23" t="str">
        <f>IF(ISBLANK(IFERROR(INDEX('2-3 引出列表'!$A$2:$CE$8700,$A23,MATCH(I$1,'2-3 引出列表'!$A$1:$CD$1,0)),"")),"",IFERROR(INDEX('2-3 引出列表'!$A$2:$CE$8700,$A23,MATCH(I$1,'2-3 引出列表'!$A$1:$CD$1,0)),""))</f>
        <v>金采易购</v>
      </c>
    </row>
    <row r="24" spans="1:9">
      <c r="A24">
        <v>23</v>
      </c>
      <c r="B24" t="str">
        <f>IF(ISBLANK(IFERROR(INDEX('2-3 引出列表'!$A$2:$CE$8700,$A24,MATCH(B$1,'2-3 引出列表'!$A$1:$CD$1,0)),"")),"",IFERROR(INDEX('2-3 引出列表'!$A$2:$CE$8700,$A24,MATCH(B$1,'2-3 引出列表'!$A$1:$CD$1,0)),""))</f>
        <v>FK250415000771</v>
      </c>
      <c r="C24">
        <f>IF(ISBLANK(IFERROR(INDEX('2-3 引出列表'!$A$2:$CE$8700,$A24,MATCH(C$1,'2-3 引出列表'!$A$1:$CD$1,0)),"")),"",IFERROR(INDEX('2-3 引出列表'!$A$2:$CE$8700,$A24,MATCH(C$1,'2-3 引出列表'!$A$1:$CD$1,0)),""))</f>
        <v>1808</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2025-04-15</v>
      </c>
      <c r="F24" t="str">
        <f t="shared" si="0"/>
        <v>2025-04</v>
      </c>
      <c r="G24" t="str">
        <f>IF(ISBLANK(IFERROR(INDEX('2-3 引出列表'!$A$2:$CE$8700,$A24,MATCH(G$1,'2-3 引出列表'!$A$1:$CD$1,0)),"")),"",IFERROR(INDEX('2-3 引出列表'!$A$2:$CE$8700,$A24,MATCH(G$1,'2-3 引出列表'!$A$1:$CD$1,0)),""))</f>
        <v>物料消耗.物料消耗</v>
      </c>
      <c r="H24">
        <f>IF(ISBLANK(IFERROR(INDEX('2-3 引出列表'!$A$2:$CE$8700,$A24,MATCH(H$1,'2-3 引出列表'!$A$1:$CD$1,0)),"")),"",IFERROR(INDEX('2-3 引出列表'!$A$2:$CE$8700,$A24,MATCH(H$1,'2-3 引出列表'!$A$1:$CD$1,0)),""))</f>
        <v>0</v>
      </c>
      <c r="I24" t="str">
        <f>IF(ISBLANK(IFERROR(INDEX('2-3 引出列表'!$A$2:$CE$8700,$A24,MATCH(I$1,'2-3 引出列表'!$A$1:$CD$1,0)),"")),"",IFERROR(INDEX('2-3 引出列表'!$A$2:$CE$8700,$A24,MATCH(I$1,'2-3 引出列表'!$A$1:$CD$1,0)),""))</f>
        <v>金采易购</v>
      </c>
    </row>
    <row r="25" spans="1:9">
      <c r="A25">
        <v>24</v>
      </c>
      <c r="B25" t="str">
        <f>IF(ISBLANK(IFERROR(INDEX('2-3 引出列表'!$A$2:$CE$8700,$A25,MATCH(B$1,'2-3 引出列表'!$A$1:$CD$1,0)),"")),"",IFERROR(INDEX('2-3 引出列表'!$A$2:$CE$8700,$A25,MATCH(B$1,'2-3 引出列表'!$A$1:$CD$1,0)),""))</f>
        <v>TK20250320982652</v>
      </c>
      <c r="C25">
        <f>IF(ISBLANK(IFERROR(INDEX('2-3 引出列表'!$A$2:$CE$8700,$A25,MATCH(C$1,'2-3 引出列表'!$A$1:$CD$1,0)),"")),"",IFERROR(INDEX('2-3 引出列表'!$A$2:$CE$8700,$A25,MATCH(C$1,'2-3 引出列表'!$A$1:$CD$1,0)),""))</f>
        <v>500</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2025-03-27</v>
      </c>
      <c r="F25" t="str">
        <f t="shared" si="0"/>
        <v>2025-03</v>
      </c>
      <c r="G25" t="str">
        <f>IF(ISBLANK(IFERROR(INDEX('2-3 引出列表'!$A$2:$CE$8700,$A25,MATCH(G$1,'2-3 引出列表'!$A$1:$CD$1,0)),"")),"",IFERROR(INDEX('2-3 引出列表'!$A$2:$CE$8700,$A25,MATCH(G$1,'2-3 引出列表'!$A$1:$CD$1,0)),""))</f>
        <v>保证金及押金.物业类押金</v>
      </c>
      <c r="H25">
        <f>IF(ISBLANK(IFERROR(INDEX('2-3 引出列表'!$A$2:$CE$8700,$A25,MATCH(H$1,'2-3 引出列表'!$A$1:$CD$1,0)),"")),"",IFERROR(INDEX('2-3 引出列表'!$A$2:$CE$8700,$A25,MATCH(H$1,'2-3 引出列表'!$A$1:$CD$1,0)),""))</f>
        <v>0</v>
      </c>
      <c r="I25" t="str">
        <f>IF(ISBLANK(IFERROR(INDEX('2-3 引出列表'!$A$2:$CE$8700,$A25,MATCH(I$1,'2-3 引出列表'!$A$1:$CD$1,0)),"")),"",IFERROR(INDEX('2-3 引出列表'!$A$2:$CE$8700,$A25,MATCH(I$1,'2-3 引出列表'!$A$1:$CD$1,0)),""))</f>
        <v>SIP</v>
      </c>
    </row>
    <row r="26" spans="1:9">
      <c r="A26">
        <v>25</v>
      </c>
      <c r="B26" t="str">
        <f>IF(ISBLANK(IFERROR(INDEX('2-3 引出列表'!$A$2:$CE$8700,$A26,MATCH(B$1,'2-3 引出列表'!$A$1:$CD$1,0)),"")),"",IFERROR(INDEX('2-3 引出列表'!$A$2:$CE$8700,$A26,MATCH(B$1,'2-3 引出列表'!$A$1:$CD$1,0)),""))</f>
        <v>TK20250320982652</v>
      </c>
      <c r="C26">
        <f>IF(ISBLANK(IFERROR(INDEX('2-3 引出列表'!$A$2:$CE$8700,$A26,MATCH(C$1,'2-3 引出列表'!$A$1:$CD$1,0)),"")),"",IFERROR(INDEX('2-3 引出列表'!$A$2:$CE$8700,$A26,MATCH(C$1,'2-3 引出列表'!$A$1:$CD$1,0)),""))</f>
        <v>500</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2025-03-27</v>
      </c>
      <c r="F26" t="str">
        <f t="shared" si="0"/>
        <v>2025-03</v>
      </c>
      <c r="G26" t="str">
        <f>IF(ISBLANK(IFERROR(INDEX('2-3 引出列表'!$A$2:$CE$8700,$A26,MATCH(G$1,'2-3 引出列表'!$A$1:$CD$1,0)),"")),"",IFERROR(INDEX('2-3 引出列表'!$A$2:$CE$8700,$A26,MATCH(G$1,'2-3 引出列表'!$A$1:$CD$1,0)),""))</f>
        <v>保证金及押金.物业类押金</v>
      </c>
      <c r="H26">
        <f>IF(ISBLANK(IFERROR(INDEX('2-3 引出列表'!$A$2:$CE$8700,$A26,MATCH(H$1,'2-3 引出列表'!$A$1:$CD$1,0)),"")),"",IFERROR(INDEX('2-3 引出列表'!$A$2:$CE$8700,$A26,MATCH(H$1,'2-3 引出列表'!$A$1:$CD$1,0)),""))</f>
        <v>0</v>
      </c>
      <c r="I26" t="str">
        <f>IF(ISBLANK(IFERROR(INDEX('2-3 引出列表'!$A$2:$CE$8700,$A26,MATCH(I$1,'2-3 引出列表'!$A$1:$CD$1,0)),"")),"",IFERROR(INDEX('2-3 引出列表'!$A$2:$CE$8700,$A26,MATCH(I$1,'2-3 引出列表'!$A$1:$CD$1,0)),""))</f>
        <v>SIP</v>
      </c>
    </row>
    <row r="27" spans="1:9">
      <c r="A27">
        <v>26</v>
      </c>
      <c r="B27" t="str">
        <f>IF(ISBLANK(IFERROR(INDEX('2-3 引出列表'!$A$2:$CE$8700,$A27,MATCH(B$1,'2-3 引出列表'!$A$1:$CD$1,0)),"")),"",IFERROR(INDEX('2-3 引出列表'!$A$2:$CE$8700,$A27,MATCH(B$1,'2-3 引出列表'!$A$1:$CD$1,0)),""))</f>
        <v>TK20250320734952</v>
      </c>
      <c r="C27">
        <f>IF(ISBLANK(IFERROR(INDEX('2-3 引出列表'!$A$2:$CE$8700,$A27,MATCH(C$1,'2-3 引出列表'!$A$1:$CD$1,0)),"")),"",IFERROR(INDEX('2-3 引出列表'!$A$2:$CE$8700,$A27,MATCH(C$1,'2-3 引出列表'!$A$1:$CD$1,0)),""))</f>
        <v>1100</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2025-03-27</v>
      </c>
      <c r="F27" t="str">
        <f t="shared" si="0"/>
        <v>2025-03</v>
      </c>
      <c r="G27" t="str">
        <f>IF(ISBLANK(IFERROR(INDEX('2-3 引出列表'!$A$2:$CE$8700,$A27,MATCH(G$1,'2-3 引出列表'!$A$1:$CD$1,0)),"")),"",IFERROR(INDEX('2-3 引出列表'!$A$2:$CE$8700,$A27,MATCH(G$1,'2-3 引出列表'!$A$1:$CD$1,0)),""))</f>
        <v>保证金及押金.物业类押金</v>
      </c>
      <c r="H27">
        <f>IF(ISBLANK(IFERROR(INDEX('2-3 引出列表'!$A$2:$CE$8700,$A27,MATCH(H$1,'2-3 引出列表'!$A$1:$CD$1,0)),"")),"",IFERROR(INDEX('2-3 引出列表'!$A$2:$CE$8700,$A27,MATCH(H$1,'2-3 引出列表'!$A$1:$CD$1,0)),""))</f>
        <v>0</v>
      </c>
      <c r="I27" t="str">
        <f>IF(ISBLANK(IFERROR(INDEX('2-3 引出列表'!$A$2:$CE$8700,$A27,MATCH(I$1,'2-3 引出列表'!$A$1:$CD$1,0)),"")),"",IFERROR(INDEX('2-3 引出列表'!$A$2:$CE$8700,$A27,MATCH(I$1,'2-3 引出列表'!$A$1:$CD$1,0)),""))</f>
        <v>SIP</v>
      </c>
    </row>
    <row r="28" spans="1:9">
      <c r="A28">
        <v>27</v>
      </c>
      <c r="B28" t="str">
        <f>IF(ISBLANK(IFERROR(INDEX('2-3 引出列表'!$A$2:$CE$8700,$A28,MATCH(B$1,'2-3 引出列表'!$A$1:$CD$1,0)),"")),"",IFERROR(INDEX('2-3 引出列表'!$A$2:$CE$8700,$A28,MATCH(B$1,'2-3 引出列表'!$A$1:$CD$1,0)),""))</f>
        <v>TK20250320781590</v>
      </c>
      <c r="C28">
        <f>IF(ISBLANK(IFERROR(INDEX('2-3 引出列表'!$A$2:$CE$8700,$A28,MATCH(C$1,'2-3 引出列表'!$A$1:$CD$1,0)),"")),"",IFERROR(INDEX('2-3 引出列表'!$A$2:$CE$8700,$A28,MATCH(C$1,'2-3 引出列表'!$A$1:$CD$1,0)),""))</f>
        <v>600</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2025-03-27</v>
      </c>
      <c r="F28" t="str">
        <f t="shared" si="0"/>
        <v>2025-03</v>
      </c>
      <c r="G28" t="str">
        <f>IF(ISBLANK(IFERROR(INDEX('2-3 引出列表'!$A$2:$CE$8700,$A28,MATCH(G$1,'2-3 引出列表'!$A$1:$CD$1,0)),"")),"",IFERROR(INDEX('2-3 引出列表'!$A$2:$CE$8700,$A28,MATCH(G$1,'2-3 引出列表'!$A$1:$CD$1,0)),""))</f>
        <v>保证金及押金.物业类押金</v>
      </c>
      <c r="H28">
        <f>IF(ISBLANK(IFERROR(INDEX('2-3 引出列表'!$A$2:$CE$8700,$A28,MATCH(H$1,'2-3 引出列表'!$A$1:$CD$1,0)),"")),"",IFERROR(INDEX('2-3 引出列表'!$A$2:$CE$8700,$A28,MATCH(H$1,'2-3 引出列表'!$A$1:$CD$1,0)),""))</f>
        <v>0</v>
      </c>
      <c r="I28" t="str">
        <f>IF(ISBLANK(IFERROR(INDEX('2-3 引出列表'!$A$2:$CE$8700,$A28,MATCH(I$1,'2-3 引出列表'!$A$1:$CD$1,0)),"")),"",IFERROR(INDEX('2-3 引出列表'!$A$2:$CE$8700,$A28,MATCH(I$1,'2-3 引出列表'!$A$1:$CD$1,0)),""))</f>
        <v>SIP</v>
      </c>
    </row>
    <row r="29" spans="1:9">
      <c r="A29">
        <v>28</v>
      </c>
      <c r="B29" t="str">
        <f>IF(ISBLANK(IFERROR(INDEX('2-3 引出列表'!$A$2:$CE$8700,$A29,MATCH(B$1,'2-3 引出列表'!$A$1:$CD$1,0)),"")),"",IFERROR(INDEX('2-3 引出列表'!$A$2:$CE$8700,$A29,MATCH(B$1,'2-3 引出列表'!$A$1:$CD$1,0)),""))</f>
        <v>TK20250320781590</v>
      </c>
      <c r="C29">
        <f>IF(ISBLANK(IFERROR(INDEX('2-3 引出列表'!$A$2:$CE$8700,$A29,MATCH(C$1,'2-3 引出列表'!$A$1:$CD$1,0)),"")),"",IFERROR(INDEX('2-3 引出列表'!$A$2:$CE$8700,$A29,MATCH(C$1,'2-3 引出列表'!$A$1:$CD$1,0)),""))</f>
        <v>600</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2025-03-27</v>
      </c>
      <c r="F29" t="str">
        <f t="shared" si="0"/>
        <v>2025-03</v>
      </c>
      <c r="G29" t="str">
        <f>IF(ISBLANK(IFERROR(INDEX('2-3 引出列表'!$A$2:$CE$8700,$A29,MATCH(G$1,'2-3 引出列表'!$A$1:$CD$1,0)),"")),"",IFERROR(INDEX('2-3 引出列表'!$A$2:$CE$8700,$A29,MATCH(G$1,'2-3 引出列表'!$A$1:$CD$1,0)),""))</f>
        <v>保证金及押金.物业类押金</v>
      </c>
      <c r="H29">
        <f>IF(ISBLANK(IFERROR(INDEX('2-3 引出列表'!$A$2:$CE$8700,$A29,MATCH(H$1,'2-3 引出列表'!$A$1:$CD$1,0)),"")),"",IFERROR(INDEX('2-3 引出列表'!$A$2:$CE$8700,$A29,MATCH(H$1,'2-3 引出列表'!$A$1:$CD$1,0)),""))</f>
        <v>0</v>
      </c>
      <c r="I29" t="str">
        <f>IF(ISBLANK(IFERROR(INDEX('2-3 引出列表'!$A$2:$CE$8700,$A29,MATCH(I$1,'2-3 引出列表'!$A$1:$CD$1,0)),"")),"",IFERROR(INDEX('2-3 引出列表'!$A$2:$CE$8700,$A29,MATCH(I$1,'2-3 引出列表'!$A$1:$CD$1,0)),""))</f>
        <v>SIP</v>
      </c>
    </row>
    <row r="30" spans="1:9">
      <c r="A30">
        <v>29</v>
      </c>
      <c r="B30" t="str">
        <f>IF(ISBLANK(IFERROR(INDEX('2-3 引出列表'!$A$2:$CE$8700,$A30,MATCH(B$1,'2-3 引出列表'!$A$1:$CD$1,0)),"")),"",IFERROR(INDEX('2-3 引出列表'!$A$2:$CE$8700,$A30,MATCH(B$1,'2-3 引出列表'!$A$1:$CD$1,0)),""))</f>
        <v>TK20250320792522</v>
      </c>
      <c r="C30">
        <f>IF(ISBLANK(IFERROR(INDEX('2-3 引出列表'!$A$2:$CE$8700,$A30,MATCH(C$1,'2-3 引出列表'!$A$1:$CD$1,0)),"")),"",IFERROR(INDEX('2-3 引出列表'!$A$2:$CE$8700,$A30,MATCH(C$1,'2-3 引出列表'!$A$1:$CD$1,0)),""))</f>
        <v>600</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2025-03-27</v>
      </c>
      <c r="F30" t="str">
        <f t="shared" si="0"/>
        <v>2025-03</v>
      </c>
      <c r="G30" t="str">
        <f>IF(ISBLANK(IFERROR(INDEX('2-3 引出列表'!$A$2:$CE$8700,$A30,MATCH(G$1,'2-3 引出列表'!$A$1:$CD$1,0)),"")),"",IFERROR(INDEX('2-3 引出列表'!$A$2:$CE$8700,$A30,MATCH(G$1,'2-3 引出列表'!$A$1:$CD$1,0)),""))</f>
        <v>保证金及押金.物业类押金</v>
      </c>
      <c r="H30">
        <f>IF(ISBLANK(IFERROR(INDEX('2-3 引出列表'!$A$2:$CE$8700,$A30,MATCH(H$1,'2-3 引出列表'!$A$1:$CD$1,0)),"")),"",IFERROR(INDEX('2-3 引出列表'!$A$2:$CE$8700,$A30,MATCH(H$1,'2-3 引出列表'!$A$1:$CD$1,0)),""))</f>
        <v>0</v>
      </c>
      <c r="I30" t="str">
        <f>IF(ISBLANK(IFERROR(INDEX('2-3 引出列表'!$A$2:$CE$8700,$A30,MATCH(I$1,'2-3 引出列表'!$A$1:$CD$1,0)),"")),"",IFERROR(INDEX('2-3 引出列表'!$A$2:$CE$8700,$A30,MATCH(I$1,'2-3 引出列表'!$A$1:$CD$1,0)),""))</f>
        <v>SIP</v>
      </c>
    </row>
    <row r="31" spans="1:9">
      <c r="A31">
        <v>30</v>
      </c>
      <c r="B31" t="str">
        <f>IF(ISBLANK(IFERROR(INDEX('2-3 引出列表'!$A$2:$CE$8700,$A31,MATCH(B$1,'2-3 引出列表'!$A$1:$CD$1,0)),"")),"",IFERROR(INDEX('2-3 引出列表'!$A$2:$CE$8700,$A31,MATCH(B$1,'2-3 引出列表'!$A$1:$CD$1,0)),""))</f>
        <v>TK20250320792522</v>
      </c>
      <c r="C31">
        <f>IF(ISBLANK(IFERROR(INDEX('2-3 引出列表'!$A$2:$CE$8700,$A31,MATCH(C$1,'2-3 引出列表'!$A$1:$CD$1,0)),"")),"",IFERROR(INDEX('2-3 引出列表'!$A$2:$CE$8700,$A31,MATCH(C$1,'2-3 引出列表'!$A$1:$CD$1,0)),""))</f>
        <v>600</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2025-03-27</v>
      </c>
      <c r="F31" t="str">
        <f t="shared" si="0"/>
        <v>2025-03</v>
      </c>
      <c r="G31" t="str">
        <f>IF(ISBLANK(IFERROR(INDEX('2-3 引出列表'!$A$2:$CE$8700,$A31,MATCH(G$1,'2-3 引出列表'!$A$1:$CD$1,0)),"")),"",IFERROR(INDEX('2-3 引出列表'!$A$2:$CE$8700,$A31,MATCH(G$1,'2-3 引出列表'!$A$1:$CD$1,0)),""))</f>
        <v>保证金及押金.物业类押金</v>
      </c>
      <c r="H31">
        <f>IF(ISBLANK(IFERROR(INDEX('2-3 引出列表'!$A$2:$CE$8700,$A31,MATCH(H$1,'2-3 引出列表'!$A$1:$CD$1,0)),"")),"",IFERROR(INDEX('2-3 引出列表'!$A$2:$CE$8700,$A31,MATCH(H$1,'2-3 引出列表'!$A$1:$CD$1,0)),""))</f>
        <v>0</v>
      </c>
      <c r="I31" t="str">
        <f>IF(ISBLANK(IFERROR(INDEX('2-3 引出列表'!$A$2:$CE$8700,$A31,MATCH(I$1,'2-3 引出列表'!$A$1:$CD$1,0)),"")),"",IFERROR(INDEX('2-3 引出列表'!$A$2:$CE$8700,$A31,MATCH(I$1,'2-3 引出列表'!$A$1:$CD$1,0)),""))</f>
        <v>SIP</v>
      </c>
    </row>
    <row r="32" spans="1:9">
      <c r="A32">
        <v>31</v>
      </c>
      <c r="B32" t="str">
        <f>IF(ISBLANK(IFERROR(INDEX('2-3 引出列表'!$A$2:$CE$8700,$A32,MATCH(B$1,'2-3 引出列表'!$A$1:$CD$1,0)),"")),"",IFERROR(INDEX('2-3 引出列表'!$A$2:$CE$8700,$A32,MATCH(B$1,'2-3 引出列表'!$A$1:$CD$1,0)),""))</f>
        <v>FK250326000772</v>
      </c>
      <c r="C32">
        <f>IF(ISBLANK(IFERROR(INDEX('2-3 引出列表'!$A$2:$CE$8700,$A32,MATCH(C$1,'2-3 引出列表'!$A$1:$CD$1,0)),"")),"",IFERROR(INDEX('2-3 引出列表'!$A$2:$CE$8700,$A32,MATCH(C$1,'2-3 引出列表'!$A$1:$CD$1,0)),""))</f>
        <v>19919</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2025-03-26</v>
      </c>
      <c r="F32" t="str">
        <f t="shared" si="0"/>
        <v>2025-03</v>
      </c>
      <c r="G32" t="str">
        <f>IF(ISBLANK(IFERROR(INDEX('2-3 引出列表'!$A$2:$CE$8700,$A32,MATCH(G$1,'2-3 引出列表'!$A$1:$CD$1,0)),"")),"",IFERROR(INDEX('2-3 引出列表'!$A$2:$CE$8700,$A32,MATCH(G$1,'2-3 引出列表'!$A$1:$CD$1,0)),""))</f>
        <v>社区及业委会费用.社区文化费用</v>
      </c>
      <c r="H32">
        <f>IF(ISBLANK(IFERROR(INDEX('2-3 引出列表'!$A$2:$CE$8700,$A32,MATCH(H$1,'2-3 引出列表'!$A$1:$CD$1,0)),"")),"",IFERROR(INDEX('2-3 引出列表'!$A$2:$CE$8700,$A32,MATCH(H$1,'2-3 引出列表'!$A$1:$CD$1,0)),""))</f>
        <v>0</v>
      </c>
      <c r="I32" t="str">
        <f>IF(ISBLANK(IFERROR(INDEX('2-3 引出列表'!$A$2:$CE$8700,$A32,MATCH(I$1,'2-3 引出列表'!$A$1:$CD$1,0)),"")),"",IFERROR(INDEX('2-3 引出列表'!$A$2:$CE$8700,$A32,MATCH(I$1,'2-3 引出列表'!$A$1:$CD$1,0)),""))</f>
        <v>金采易购</v>
      </c>
    </row>
    <row r="33" spans="1:9">
      <c r="A33">
        <v>32</v>
      </c>
      <c r="B33" t="str">
        <f>IF(ISBLANK(IFERROR(INDEX('2-3 引出列表'!$A$2:$CE$8700,$A33,MATCH(B$1,'2-3 引出列表'!$A$1:$CD$1,0)),"")),"",IFERROR(INDEX('2-3 引出列表'!$A$2:$CE$8700,$A33,MATCH(B$1,'2-3 引出列表'!$A$1:$CD$1,0)),""))</f>
        <v>FK250326000772</v>
      </c>
      <c r="C33">
        <f>IF(ISBLANK(IFERROR(INDEX('2-3 引出列表'!$A$2:$CE$8700,$A33,MATCH(C$1,'2-3 引出列表'!$A$1:$CD$1,0)),"")),"",IFERROR(INDEX('2-3 引出列表'!$A$2:$CE$8700,$A33,MATCH(C$1,'2-3 引出列表'!$A$1:$CD$1,0)),""))</f>
        <v>19919</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2025-03-26</v>
      </c>
      <c r="F33" t="str">
        <f t="shared" si="0"/>
        <v>2025-03</v>
      </c>
      <c r="G33" t="str">
        <f>IF(ISBLANK(IFERROR(INDEX('2-3 引出列表'!$A$2:$CE$8700,$A33,MATCH(G$1,'2-3 引出列表'!$A$1:$CD$1,0)),"")),"",IFERROR(INDEX('2-3 引出列表'!$A$2:$CE$8700,$A33,MATCH(G$1,'2-3 引出列表'!$A$1:$CD$1,0)),""))</f>
        <v>社区及业委会费用.社区文化费用</v>
      </c>
      <c r="H33">
        <f>IF(ISBLANK(IFERROR(INDEX('2-3 引出列表'!$A$2:$CE$8700,$A33,MATCH(H$1,'2-3 引出列表'!$A$1:$CD$1,0)),"")),"",IFERROR(INDEX('2-3 引出列表'!$A$2:$CE$8700,$A33,MATCH(H$1,'2-3 引出列表'!$A$1:$CD$1,0)),""))</f>
        <v>0</v>
      </c>
      <c r="I33" t="str">
        <f>IF(ISBLANK(IFERROR(INDEX('2-3 引出列表'!$A$2:$CE$8700,$A33,MATCH(I$1,'2-3 引出列表'!$A$1:$CD$1,0)),"")),"",IFERROR(INDEX('2-3 引出列表'!$A$2:$CE$8700,$A33,MATCH(I$1,'2-3 引出列表'!$A$1:$CD$1,0)),""))</f>
        <v>金采易购</v>
      </c>
    </row>
    <row r="34" spans="1:9">
      <c r="A34">
        <v>33</v>
      </c>
      <c r="B34" t="str">
        <f>IF(ISBLANK(IFERROR(INDEX('2-3 引出列表'!$A$2:$CE$8700,$A34,MATCH(B$1,'2-3 引出列表'!$A$1:$CD$1,0)),"")),"",IFERROR(INDEX('2-3 引出列表'!$A$2:$CE$8700,$A34,MATCH(B$1,'2-3 引出列表'!$A$1:$CD$1,0)),""))</f>
        <v>FK250326000701</v>
      </c>
      <c r="C34">
        <f>IF(ISBLANK(IFERROR(INDEX('2-3 引出列表'!$A$2:$CE$8700,$A34,MATCH(C$1,'2-3 引出列表'!$A$1:$CD$1,0)),"")),"",IFERROR(INDEX('2-3 引出列表'!$A$2:$CE$8700,$A34,MATCH(C$1,'2-3 引出列表'!$A$1:$CD$1,0)),""))</f>
        <v>7300</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2025-03-26</v>
      </c>
      <c r="F34" t="str">
        <f t="shared" si="0"/>
        <v>2025-03</v>
      </c>
      <c r="G34" t="str">
        <f>IF(ISBLANK(IFERROR(INDEX('2-3 引出列表'!$A$2:$CE$8700,$A34,MATCH(G$1,'2-3 引出列表'!$A$1:$CD$1,0)),"")),"",IFERROR(INDEX('2-3 引出列表'!$A$2:$CE$8700,$A34,MATCH(G$1,'2-3 引出列表'!$A$1:$CD$1,0)),""))</f>
        <v>财产费用.固定资产采买</v>
      </c>
      <c r="H34" t="str">
        <f>IF(ISBLANK(IFERROR(INDEX('2-3 引出列表'!$A$2:$CE$8700,$A34,MATCH(H$1,'2-3 引出列表'!$A$1:$CD$1,0)),"")),"",IFERROR(INDEX('2-3 引出列表'!$A$2:$CE$8700,$A34,MATCH(H$1,'2-3 引出列表'!$A$1:$CD$1,0)),""))</f>
        <v>XHWZ-Z-2023-0152</v>
      </c>
      <c r="I34" t="str">
        <f>IF(ISBLANK(IFERROR(INDEX('2-3 引出列表'!$A$2:$CE$8700,$A34,MATCH(I$1,'2-3 引出列表'!$A$1:$CD$1,0)),"")),"",IFERROR(INDEX('2-3 引出列表'!$A$2:$CE$8700,$A34,MATCH(I$1,'2-3 引出列表'!$A$1:$CD$1,0)),""))</f>
        <v>金采易购</v>
      </c>
    </row>
    <row r="35" spans="1:9">
      <c r="A35">
        <v>34</v>
      </c>
      <c r="B35" t="str">
        <f>IF(ISBLANK(IFERROR(INDEX('2-3 引出列表'!$A$2:$CE$8700,$A35,MATCH(B$1,'2-3 引出列表'!$A$1:$CD$1,0)),"")),"",IFERROR(INDEX('2-3 引出列表'!$A$2:$CE$8700,$A35,MATCH(B$1,'2-3 引出列表'!$A$1:$CD$1,0)),""))</f>
        <v>FK250326000650</v>
      </c>
      <c r="C35">
        <f>IF(ISBLANK(IFERROR(INDEX('2-3 引出列表'!$A$2:$CE$8700,$A35,MATCH(C$1,'2-3 引出列表'!$A$1:$CD$1,0)),"")),"",IFERROR(INDEX('2-3 引出列表'!$A$2:$CE$8700,$A35,MATCH(C$1,'2-3 引出列表'!$A$1:$CD$1,0)),""))</f>
        <v>5646.6</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2025-03-26</v>
      </c>
      <c r="F35" t="str">
        <f t="shared" si="0"/>
        <v>2025-03</v>
      </c>
      <c r="G35" t="str">
        <f>IF(ISBLANK(IFERROR(INDEX('2-3 引出列表'!$A$2:$CE$8700,$A35,MATCH(G$1,'2-3 引出列表'!$A$1:$CD$1,0)),"")),"",IFERROR(INDEX('2-3 引出列表'!$A$2:$CE$8700,$A35,MATCH(G$1,'2-3 引出列表'!$A$1:$CD$1,0)),""))</f>
        <v>物料消耗.物料消耗</v>
      </c>
      <c r="H35" t="str">
        <f>IF(ISBLANK(IFERROR(INDEX('2-3 引出列表'!$A$2:$CE$8700,$A35,MATCH(H$1,'2-3 引出列表'!$A$1:$CD$1,0)),"")),"",IFERROR(INDEX('2-3 引出列表'!$A$2:$CE$8700,$A35,MATCH(H$1,'2-3 引出列表'!$A$1:$CD$1,0)),""))</f>
        <v>ZB20210901JCWZ02</v>
      </c>
      <c r="I35" t="str">
        <f>IF(ISBLANK(IFERROR(INDEX('2-3 引出列表'!$A$2:$CE$8700,$A35,MATCH(I$1,'2-3 引出列表'!$A$1:$CD$1,0)),"")),"",IFERROR(INDEX('2-3 引出列表'!$A$2:$CE$8700,$A35,MATCH(I$1,'2-3 引出列表'!$A$1:$CD$1,0)),""))</f>
        <v>金采易购</v>
      </c>
    </row>
    <row r="36" spans="1:9">
      <c r="A36">
        <v>35</v>
      </c>
      <c r="B36" t="str">
        <f>IF(ISBLANK(IFERROR(INDEX('2-3 引出列表'!$A$2:$CE$8700,$A36,MATCH(B$1,'2-3 引出列表'!$A$1:$CD$1,0)),"")),"",IFERROR(INDEX('2-3 引出列表'!$A$2:$CE$8700,$A36,MATCH(B$1,'2-3 引出列表'!$A$1:$CD$1,0)),""))</f>
        <v>FK250326000650</v>
      </c>
      <c r="C36">
        <f>IF(ISBLANK(IFERROR(INDEX('2-3 引出列表'!$A$2:$CE$8700,$A36,MATCH(C$1,'2-3 引出列表'!$A$1:$CD$1,0)),"")),"",IFERROR(INDEX('2-3 引出列表'!$A$2:$CE$8700,$A36,MATCH(C$1,'2-3 引出列表'!$A$1:$CD$1,0)),""))</f>
        <v>5646.6</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2025-03-26</v>
      </c>
      <c r="F36" t="str">
        <f t="shared" si="0"/>
        <v>2025-03</v>
      </c>
      <c r="G36" t="str">
        <f>IF(ISBLANK(IFERROR(INDEX('2-3 引出列表'!$A$2:$CE$8700,$A36,MATCH(G$1,'2-3 引出列表'!$A$1:$CD$1,0)),"")),"",IFERROR(INDEX('2-3 引出列表'!$A$2:$CE$8700,$A36,MATCH(G$1,'2-3 引出列表'!$A$1:$CD$1,0)),""))</f>
        <v>物料消耗.物料消耗</v>
      </c>
      <c r="H36" t="str">
        <f>IF(ISBLANK(IFERROR(INDEX('2-3 引出列表'!$A$2:$CE$8700,$A36,MATCH(H$1,'2-3 引出列表'!$A$1:$CD$1,0)),"")),"",IFERROR(INDEX('2-3 引出列表'!$A$2:$CE$8700,$A36,MATCH(H$1,'2-3 引出列表'!$A$1:$CD$1,0)),""))</f>
        <v>ZB20210901JCWZ02</v>
      </c>
      <c r="I36" t="str">
        <f>IF(ISBLANK(IFERROR(INDEX('2-3 引出列表'!$A$2:$CE$8700,$A36,MATCH(I$1,'2-3 引出列表'!$A$1:$CD$1,0)),"")),"",IFERROR(INDEX('2-3 引出列表'!$A$2:$CE$8700,$A36,MATCH(I$1,'2-3 引出列表'!$A$1:$CD$1,0)),""))</f>
        <v>金采易购</v>
      </c>
    </row>
    <row r="37" spans="1:9">
      <c r="A37">
        <v>36</v>
      </c>
      <c r="B37" t="str">
        <f>IF(ISBLANK(IFERROR(INDEX('2-3 引出列表'!$A$2:$CE$8700,$A37,MATCH(B$1,'2-3 引出列表'!$A$1:$CD$1,0)),"")),"",IFERROR(INDEX('2-3 引出列表'!$A$2:$CE$8700,$A37,MATCH(B$1,'2-3 引出列表'!$A$1:$CD$1,0)),""))</f>
        <v>FK250326000650</v>
      </c>
      <c r="C37">
        <f>IF(ISBLANK(IFERROR(INDEX('2-3 引出列表'!$A$2:$CE$8700,$A37,MATCH(C$1,'2-3 引出列表'!$A$1:$CD$1,0)),"")),"",IFERROR(INDEX('2-3 引出列表'!$A$2:$CE$8700,$A37,MATCH(C$1,'2-3 引出列表'!$A$1:$CD$1,0)),""))</f>
        <v>5646.6</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2025-03-26</v>
      </c>
      <c r="F37" t="str">
        <f t="shared" si="0"/>
        <v>2025-03</v>
      </c>
      <c r="G37" t="str">
        <f>IF(ISBLANK(IFERROR(INDEX('2-3 引出列表'!$A$2:$CE$8700,$A37,MATCH(G$1,'2-3 引出列表'!$A$1:$CD$1,0)),"")),"",IFERROR(INDEX('2-3 引出列表'!$A$2:$CE$8700,$A37,MATCH(G$1,'2-3 引出列表'!$A$1:$CD$1,0)),""))</f>
        <v>物料消耗.物料消耗</v>
      </c>
      <c r="H37" t="str">
        <f>IF(ISBLANK(IFERROR(INDEX('2-3 引出列表'!$A$2:$CE$8700,$A37,MATCH(H$1,'2-3 引出列表'!$A$1:$CD$1,0)),"")),"",IFERROR(INDEX('2-3 引出列表'!$A$2:$CE$8700,$A37,MATCH(H$1,'2-3 引出列表'!$A$1:$CD$1,0)),""))</f>
        <v>ZB20210901JCWZ02</v>
      </c>
      <c r="I37" t="str">
        <f>IF(ISBLANK(IFERROR(INDEX('2-3 引出列表'!$A$2:$CE$8700,$A37,MATCH(I$1,'2-3 引出列表'!$A$1:$CD$1,0)),"")),"",IFERROR(INDEX('2-3 引出列表'!$A$2:$CE$8700,$A37,MATCH(I$1,'2-3 引出列表'!$A$1:$CD$1,0)),""))</f>
        <v>金采易购</v>
      </c>
    </row>
    <row r="38" spans="1:9">
      <c r="A38">
        <v>37</v>
      </c>
      <c r="B38" t="str">
        <f>IF(ISBLANK(IFERROR(INDEX('2-3 引出列表'!$A$2:$CE$8700,$A38,MATCH(B$1,'2-3 引出列表'!$A$1:$CD$1,0)),"")),"",IFERROR(INDEX('2-3 引出列表'!$A$2:$CE$8700,$A38,MATCH(B$1,'2-3 引出列表'!$A$1:$CD$1,0)),""))</f>
        <v>FK250326000589</v>
      </c>
      <c r="C38">
        <f>IF(ISBLANK(IFERROR(INDEX('2-3 引出列表'!$A$2:$CE$8700,$A38,MATCH(C$1,'2-3 引出列表'!$A$1:$CD$1,0)),"")),"",IFERROR(INDEX('2-3 引出列表'!$A$2:$CE$8700,$A38,MATCH(C$1,'2-3 引出列表'!$A$1:$CD$1,0)),""))</f>
        <v>3049.5</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2025-03-26</v>
      </c>
      <c r="F38" t="str">
        <f t="shared" si="0"/>
        <v>2025-03</v>
      </c>
      <c r="G38" t="str">
        <f>IF(ISBLANK(IFERROR(INDEX('2-3 引出列表'!$A$2:$CE$8700,$A38,MATCH(G$1,'2-3 引出列表'!$A$1:$CD$1,0)),"")),"",IFERROR(INDEX('2-3 引出列表'!$A$2:$CE$8700,$A38,MATCH(G$1,'2-3 引出列表'!$A$1:$CD$1,0)),""))</f>
        <v>物料消耗.物料消耗</v>
      </c>
      <c r="H38" t="str">
        <f>IF(ISBLANK(IFERROR(INDEX('2-3 引出列表'!$A$2:$CE$8700,$A38,MATCH(H$1,'2-3 引出列表'!$A$1:$CD$1,0)),"")),"",IFERROR(INDEX('2-3 引出列表'!$A$2:$CE$8700,$A38,MATCH(H$1,'2-3 引出列表'!$A$1:$CD$1,0)),""))</f>
        <v>XHWZ-Z-2024-0232</v>
      </c>
      <c r="I38" t="str">
        <f>IF(ISBLANK(IFERROR(INDEX('2-3 引出列表'!$A$2:$CE$8700,$A38,MATCH(I$1,'2-3 引出列表'!$A$1:$CD$1,0)),"")),"",IFERROR(INDEX('2-3 引出列表'!$A$2:$CE$8700,$A38,MATCH(I$1,'2-3 引出列表'!$A$1:$CD$1,0)),""))</f>
        <v>金采易购</v>
      </c>
    </row>
    <row r="39" spans="1:9">
      <c r="A39">
        <v>38</v>
      </c>
      <c r="B39" t="str">
        <f>IF(ISBLANK(IFERROR(INDEX('2-3 引出列表'!$A$2:$CE$8700,$A39,MATCH(B$1,'2-3 引出列表'!$A$1:$CD$1,0)),"")),"",IFERROR(INDEX('2-3 引出列表'!$A$2:$CE$8700,$A39,MATCH(B$1,'2-3 引出列表'!$A$1:$CD$1,0)),""))</f>
        <v>FK250326000589</v>
      </c>
      <c r="C39">
        <f>IF(ISBLANK(IFERROR(INDEX('2-3 引出列表'!$A$2:$CE$8700,$A39,MATCH(C$1,'2-3 引出列表'!$A$1:$CD$1,0)),"")),"",IFERROR(INDEX('2-3 引出列表'!$A$2:$CE$8700,$A39,MATCH(C$1,'2-3 引出列表'!$A$1:$CD$1,0)),""))</f>
        <v>3049.5</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2025-03-26</v>
      </c>
      <c r="F39" t="str">
        <f t="shared" si="0"/>
        <v>2025-03</v>
      </c>
      <c r="G39" t="str">
        <f>IF(ISBLANK(IFERROR(INDEX('2-3 引出列表'!$A$2:$CE$8700,$A39,MATCH(G$1,'2-3 引出列表'!$A$1:$CD$1,0)),"")),"",IFERROR(INDEX('2-3 引出列表'!$A$2:$CE$8700,$A39,MATCH(G$1,'2-3 引出列表'!$A$1:$CD$1,0)),""))</f>
        <v>物料消耗.物料消耗</v>
      </c>
      <c r="H39" t="str">
        <f>IF(ISBLANK(IFERROR(INDEX('2-3 引出列表'!$A$2:$CE$8700,$A39,MATCH(H$1,'2-3 引出列表'!$A$1:$CD$1,0)),"")),"",IFERROR(INDEX('2-3 引出列表'!$A$2:$CE$8700,$A39,MATCH(H$1,'2-3 引出列表'!$A$1:$CD$1,0)),""))</f>
        <v>XHWZ-Z-2024-0232</v>
      </c>
      <c r="I39" t="str">
        <f>IF(ISBLANK(IFERROR(INDEX('2-3 引出列表'!$A$2:$CE$8700,$A39,MATCH(I$1,'2-3 引出列表'!$A$1:$CD$1,0)),"")),"",IFERROR(INDEX('2-3 引出列表'!$A$2:$CE$8700,$A39,MATCH(I$1,'2-3 引出列表'!$A$1:$CD$1,0)),""))</f>
        <v>金采易购</v>
      </c>
    </row>
    <row r="40" spans="1:9">
      <c r="A40">
        <v>39</v>
      </c>
      <c r="B40" t="str">
        <f>IF(ISBLANK(IFERROR(INDEX('2-3 引出列表'!$A$2:$CE$8700,$A40,MATCH(B$1,'2-3 引出列表'!$A$1:$CD$1,0)),"")),"",IFERROR(INDEX('2-3 引出列表'!$A$2:$CE$8700,$A40,MATCH(B$1,'2-3 引出列表'!$A$1:$CD$1,0)),""))</f>
        <v>FK250326000589</v>
      </c>
      <c r="C40">
        <f>IF(ISBLANK(IFERROR(INDEX('2-3 引出列表'!$A$2:$CE$8700,$A40,MATCH(C$1,'2-3 引出列表'!$A$1:$CD$1,0)),"")),"",IFERROR(INDEX('2-3 引出列表'!$A$2:$CE$8700,$A40,MATCH(C$1,'2-3 引出列表'!$A$1:$CD$1,0)),""))</f>
        <v>3049.5</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2025-03-26</v>
      </c>
      <c r="F40" t="str">
        <f t="shared" si="0"/>
        <v>2025-03</v>
      </c>
      <c r="G40" t="str">
        <f>IF(ISBLANK(IFERROR(INDEX('2-3 引出列表'!$A$2:$CE$8700,$A40,MATCH(G$1,'2-3 引出列表'!$A$1:$CD$1,0)),"")),"",IFERROR(INDEX('2-3 引出列表'!$A$2:$CE$8700,$A40,MATCH(G$1,'2-3 引出列表'!$A$1:$CD$1,0)),""))</f>
        <v>物料消耗.物料消耗</v>
      </c>
      <c r="H40" t="str">
        <f>IF(ISBLANK(IFERROR(INDEX('2-3 引出列表'!$A$2:$CE$8700,$A40,MATCH(H$1,'2-3 引出列表'!$A$1:$CD$1,0)),"")),"",IFERROR(INDEX('2-3 引出列表'!$A$2:$CE$8700,$A40,MATCH(H$1,'2-3 引出列表'!$A$1:$CD$1,0)),""))</f>
        <v>XHWZ-Z-2024-0232</v>
      </c>
      <c r="I40" t="str">
        <f>IF(ISBLANK(IFERROR(INDEX('2-3 引出列表'!$A$2:$CE$8700,$A40,MATCH(I$1,'2-3 引出列表'!$A$1:$CD$1,0)),"")),"",IFERROR(INDEX('2-3 引出列表'!$A$2:$CE$8700,$A40,MATCH(I$1,'2-3 引出列表'!$A$1:$CD$1,0)),""))</f>
        <v>金采易购</v>
      </c>
    </row>
    <row r="41" spans="1:9">
      <c r="A41">
        <v>40</v>
      </c>
      <c r="B41" t="str">
        <f>IF(ISBLANK(IFERROR(INDEX('2-3 引出列表'!$A$2:$CE$8700,$A41,MATCH(B$1,'2-3 引出列表'!$A$1:$CD$1,0)),"")),"",IFERROR(INDEX('2-3 引出列表'!$A$2:$CE$8700,$A41,MATCH(B$1,'2-3 引出列表'!$A$1:$CD$1,0)),""))</f>
        <v>FK250326000589</v>
      </c>
      <c r="C41">
        <f>IF(ISBLANK(IFERROR(INDEX('2-3 引出列表'!$A$2:$CE$8700,$A41,MATCH(C$1,'2-3 引出列表'!$A$1:$CD$1,0)),"")),"",IFERROR(INDEX('2-3 引出列表'!$A$2:$CE$8700,$A41,MATCH(C$1,'2-3 引出列表'!$A$1:$CD$1,0)),""))</f>
        <v>3049.5</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2025-03-26</v>
      </c>
      <c r="F41" t="str">
        <f t="shared" si="0"/>
        <v>2025-03</v>
      </c>
      <c r="G41" t="str">
        <f>IF(ISBLANK(IFERROR(INDEX('2-3 引出列表'!$A$2:$CE$8700,$A41,MATCH(G$1,'2-3 引出列表'!$A$1:$CD$1,0)),"")),"",IFERROR(INDEX('2-3 引出列表'!$A$2:$CE$8700,$A41,MATCH(G$1,'2-3 引出列表'!$A$1:$CD$1,0)),""))</f>
        <v>物料消耗.物料消耗</v>
      </c>
      <c r="H41" t="str">
        <f>IF(ISBLANK(IFERROR(INDEX('2-3 引出列表'!$A$2:$CE$8700,$A41,MATCH(H$1,'2-3 引出列表'!$A$1:$CD$1,0)),"")),"",IFERROR(INDEX('2-3 引出列表'!$A$2:$CE$8700,$A41,MATCH(H$1,'2-3 引出列表'!$A$1:$CD$1,0)),""))</f>
        <v>XHWZ-Z-2024-0232</v>
      </c>
      <c r="I41" t="str">
        <f>IF(ISBLANK(IFERROR(INDEX('2-3 引出列表'!$A$2:$CE$8700,$A41,MATCH(I$1,'2-3 引出列表'!$A$1:$CD$1,0)),"")),"",IFERROR(INDEX('2-3 引出列表'!$A$2:$CE$8700,$A41,MATCH(I$1,'2-3 引出列表'!$A$1:$CD$1,0)),""))</f>
        <v>金采易购</v>
      </c>
    </row>
    <row r="42" spans="1:9">
      <c r="A42">
        <v>41</v>
      </c>
      <c r="B42" t="str">
        <f>IF(ISBLANK(IFERROR(INDEX('2-3 引出列表'!$A$2:$CE$8700,$A42,MATCH(B$1,'2-3 引出列表'!$A$1:$CD$1,0)),"")),"",IFERROR(INDEX('2-3 引出列表'!$A$2:$CE$8700,$A42,MATCH(B$1,'2-3 引出列表'!$A$1:$CD$1,0)),""))</f>
        <v>FK250326000569</v>
      </c>
      <c r="C42">
        <f>IF(ISBLANK(IFERROR(INDEX('2-3 引出列表'!$A$2:$CE$8700,$A42,MATCH(C$1,'2-3 引出列表'!$A$1:$CD$1,0)),"")),"",IFERROR(INDEX('2-3 引出列表'!$A$2:$CE$8700,$A42,MATCH(C$1,'2-3 引出列表'!$A$1:$CD$1,0)),""))</f>
        <v>110.7</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2025-03-26</v>
      </c>
      <c r="F42" t="str">
        <f t="shared" si="0"/>
        <v>2025-03</v>
      </c>
      <c r="G42" t="str">
        <f>IF(ISBLANK(IFERROR(INDEX('2-3 引出列表'!$A$2:$CE$8700,$A42,MATCH(G$1,'2-3 引出列表'!$A$1:$CD$1,0)),"")),"",IFERROR(INDEX('2-3 引出列表'!$A$2:$CE$8700,$A42,MATCH(G$1,'2-3 引出列表'!$A$1:$CD$1,0)),""))</f>
        <v>物料消耗.物料消耗</v>
      </c>
      <c r="H42" t="str">
        <f>IF(ISBLANK(IFERROR(INDEX('2-3 引出列表'!$A$2:$CE$8700,$A42,MATCH(H$1,'2-3 引出列表'!$A$1:$CD$1,0)),"")),"",IFERROR(INDEX('2-3 引出列表'!$A$2:$CE$8700,$A42,MATCH(H$1,'2-3 引出列表'!$A$1:$CD$1,0)),""))</f>
        <v>XHWZ-Z-2024-0076</v>
      </c>
      <c r="I42" t="str">
        <f>IF(ISBLANK(IFERROR(INDEX('2-3 引出列表'!$A$2:$CE$8700,$A42,MATCH(I$1,'2-3 引出列表'!$A$1:$CD$1,0)),"")),"",IFERROR(INDEX('2-3 引出列表'!$A$2:$CE$8700,$A42,MATCH(I$1,'2-3 引出列表'!$A$1:$CD$1,0)),""))</f>
        <v>金采易购</v>
      </c>
    </row>
    <row r="43" spans="1:9">
      <c r="A43">
        <v>42</v>
      </c>
      <c r="B43" t="str">
        <f>IF(ISBLANK(IFERROR(INDEX('2-3 引出列表'!$A$2:$CE$8700,$A43,MATCH(B$1,'2-3 引出列表'!$A$1:$CD$1,0)),"")),"",IFERROR(INDEX('2-3 引出列表'!$A$2:$CE$8700,$A43,MATCH(B$1,'2-3 引出列表'!$A$1:$CD$1,0)),""))</f>
        <v>FK250326000415</v>
      </c>
      <c r="C43">
        <f>IF(ISBLANK(IFERROR(INDEX('2-3 引出列表'!$A$2:$CE$8700,$A43,MATCH(C$1,'2-3 引出列表'!$A$1:$CD$1,0)),"")),"",IFERROR(INDEX('2-3 引出列表'!$A$2:$CE$8700,$A43,MATCH(C$1,'2-3 引出列表'!$A$1:$CD$1,0)),""))</f>
        <v>3577.09</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2025-03-26</v>
      </c>
      <c r="F43" t="str">
        <f t="shared" si="0"/>
        <v>2025-03</v>
      </c>
      <c r="G43" t="str">
        <f>IF(ISBLANK(IFERROR(INDEX('2-3 引出列表'!$A$2:$CE$8700,$A43,MATCH(G$1,'2-3 引出列表'!$A$1:$CD$1,0)),"")),"",IFERROR(INDEX('2-3 引出列表'!$A$2:$CE$8700,$A43,MATCH(G$1,'2-3 引出列表'!$A$1:$CD$1,0)),""))</f>
        <v>物料消耗.物料消耗</v>
      </c>
      <c r="H43" t="str">
        <f>IF(ISBLANK(IFERROR(INDEX('2-3 引出列表'!$A$2:$CE$8700,$A43,MATCH(H$1,'2-3 引出列表'!$A$1:$CD$1,0)),"")),"",IFERROR(INDEX('2-3 引出列表'!$A$2:$CE$8700,$A43,MATCH(H$1,'2-3 引出列表'!$A$1:$CD$1,0)),""))</f>
        <v>ZB20210901JCWZ02</v>
      </c>
      <c r="I43" t="str">
        <f>IF(ISBLANK(IFERROR(INDEX('2-3 引出列表'!$A$2:$CE$8700,$A43,MATCH(I$1,'2-3 引出列表'!$A$1:$CD$1,0)),"")),"",IFERROR(INDEX('2-3 引出列表'!$A$2:$CE$8700,$A43,MATCH(I$1,'2-3 引出列表'!$A$1:$CD$1,0)),""))</f>
        <v>金采易购</v>
      </c>
    </row>
    <row r="44" spans="1:9">
      <c r="A44">
        <v>43</v>
      </c>
      <c r="B44" t="str">
        <f>IF(ISBLANK(IFERROR(INDEX('2-3 引出列表'!$A$2:$CE$8700,$A44,MATCH(B$1,'2-3 引出列表'!$A$1:$CD$1,0)),"")),"",IFERROR(INDEX('2-3 引出列表'!$A$2:$CE$8700,$A44,MATCH(B$1,'2-3 引出列表'!$A$1:$CD$1,0)),""))</f>
        <v>FK250326000415</v>
      </c>
      <c r="C44">
        <f>IF(ISBLANK(IFERROR(INDEX('2-3 引出列表'!$A$2:$CE$8700,$A44,MATCH(C$1,'2-3 引出列表'!$A$1:$CD$1,0)),"")),"",IFERROR(INDEX('2-3 引出列表'!$A$2:$CE$8700,$A44,MATCH(C$1,'2-3 引出列表'!$A$1:$CD$1,0)),""))</f>
        <v>3577.09</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2025-03-26</v>
      </c>
      <c r="F44" t="str">
        <f t="shared" si="0"/>
        <v>2025-03</v>
      </c>
      <c r="G44" t="str">
        <f>IF(ISBLANK(IFERROR(INDEX('2-3 引出列表'!$A$2:$CE$8700,$A44,MATCH(G$1,'2-3 引出列表'!$A$1:$CD$1,0)),"")),"",IFERROR(INDEX('2-3 引出列表'!$A$2:$CE$8700,$A44,MATCH(G$1,'2-3 引出列表'!$A$1:$CD$1,0)),""))</f>
        <v>物料消耗.物料消耗</v>
      </c>
      <c r="H44" t="str">
        <f>IF(ISBLANK(IFERROR(INDEX('2-3 引出列表'!$A$2:$CE$8700,$A44,MATCH(H$1,'2-3 引出列表'!$A$1:$CD$1,0)),"")),"",IFERROR(INDEX('2-3 引出列表'!$A$2:$CE$8700,$A44,MATCH(H$1,'2-3 引出列表'!$A$1:$CD$1,0)),""))</f>
        <v>ZB20210901JCWZ02</v>
      </c>
      <c r="I44" t="str">
        <f>IF(ISBLANK(IFERROR(INDEX('2-3 引出列表'!$A$2:$CE$8700,$A44,MATCH(I$1,'2-3 引出列表'!$A$1:$CD$1,0)),"")),"",IFERROR(INDEX('2-3 引出列表'!$A$2:$CE$8700,$A44,MATCH(I$1,'2-3 引出列表'!$A$1:$CD$1,0)),""))</f>
        <v>金采易购</v>
      </c>
    </row>
    <row r="45" spans="1:9">
      <c r="A45">
        <v>44</v>
      </c>
      <c r="B45" t="str">
        <f>IF(ISBLANK(IFERROR(INDEX('2-3 引出列表'!$A$2:$CE$8700,$A45,MATCH(B$1,'2-3 引出列表'!$A$1:$CD$1,0)),"")),"",IFERROR(INDEX('2-3 引出列表'!$A$2:$CE$8700,$A45,MATCH(B$1,'2-3 引出列表'!$A$1:$CD$1,0)),""))</f>
        <v>FK250326000415</v>
      </c>
      <c r="C45">
        <f>IF(ISBLANK(IFERROR(INDEX('2-3 引出列表'!$A$2:$CE$8700,$A45,MATCH(C$1,'2-3 引出列表'!$A$1:$CD$1,0)),"")),"",IFERROR(INDEX('2-3 引出列表'!$A$2:$CE$8700,$A45,MATCH(C$1,'2-3 引出列表'!$A$1:$CD$1,0)),""))</f>
        <v>3577.09</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2025-03-26</v>
      </c>
      <c r="F45" t="str">
        <f t="shared" si="0"/>
        <v>2025-03</v>
      </c>
      <c r="G45" t="str">
        <f>IF(ISBLANK(IFERROR(INDEX('2-3 引出列表'!$A$2:$CE$8700,$A45,MATCH(G$1,'2-3 引出列表'!$A$1:$CD$1,0)),"")),"",IFERROR(INDEX('2-3 引出列表'!$A$2:$CE$8700,$A45,MATCH(G$1,'2-3 引出列表'!$A$1:$CD$1,0)),""))</f>
        <v>物料消耗.物料消耗</v>
      </c>
      <c r="H45" t="str">
        <f>IF(ISBLANK(IFERROR(INDEX('2-3 引出列表'!$A$2:$CE$8700,$A45,MATCH(H$1,'2-3 引出列表'!$A$1:$CD$1,0)),"")),"",IFERROR(INDEX('2-3 引出列表'!$A$2:$CE$8700,$A45,MATCH(H$1,'2-3 引出列表'!$A$1:$CD$1,0)),""))</f>
        <v>ZB20210901JCWZ02</v>
      </c>
      <c r="I45" t="str">
        <f>IF(ISBLANK(IFERROR(INDEX('2-3 引出列表'!$A$2:$CE$8700,$A45,MATCH(I$1,'2-3 引出列表'!$A$1:$CD$1,0)),"")),"",IFERROR(INDEX('2-3 引出列表'!$A$2:$CE$8700,$A45,MATCH(I$1,'2-3 引出列表'!$A$1:$CD$1,0)),""))</f>
        <v>金采易购</v>
      </c>
    </row>
    <row r="46" spans="1:9">
      <c r="A46">
        <v>45</v>
      </c>
      <c r="B46" t="str">
        <f>IF(ISBLANK(IFERROR(INDEX('2-3 引出列表'!$A$2:$CE$8700,$A46,MATCH(B$1,'2-3 引出列表'!$A$1:$CD$1,0)),"")),"",IFERROR(INDEX('2-3 引出列表'!$A$2:$CE$8700,$A46,MATCH(B$1,'2-3 引出列表'!$A$1:$CD$1,0)),""))</f>
        <v>FK250326000415</v>
      </c>
      <c r="C46">
        <f>IF(ISBLANK(IFERROR(INDEX('2-3 引出列表'!$A$2:$CE$8700,$A46,MATCH(C$1,'2-3 引出列表'!$A$1:$CD$1,0)),"")),"",IFERROR(INDEX('2-3 引出列表'!$A$2:$CE$8700,$A46,MATCH(C$1,'2-3 引出列表'!$A$1:$CD$1,0)),""))</f>
        <v>3577.09</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2025-03-26</v>
      </c>
      <c r="F46" t="str">
        <f t="shared" si="0"/>
        <v>2025-03</v>
      </c>
      <c r="G46" t="str">
        <f>IF(ISBLANK(IFERROR(INDEX('2-3 引出列表'!$A$2:$CE$8700,$A46,MATCH(G$1,'2-3 引出列表'!$A$1:$CD$1,0)),"")),"",IFERROR(INDEX('2-3 引出列表'!$A$2:$CE$8700,$A46,MATCH(G$1,'2-3 引出列表'!$A$1:$CD$1,0)),""))</f>
        <v>物料消耗.物料消耗</v>
      </c>
      <c r="H46" t="str">
        <f>IF(ISBLANK(IFERROR(INDEX('2-3 引出列表'!$A$2:$CE$8700,$A46,MATCH(H$1,'2-3 引出列表'!$A$1:$CD$1,0)),"")),"",IFERROR(INDEX('2-3 引出列表'!$A$2:$CE$8700,$A46,MATCH(H$1,'2-3 引出列表'!$A$1:$CD$1,0)),""))</f>
        <v>ZB20210901JCWZ02</v>
      </c>
      <c r="I46" t="str">
        <f>IF(ISBLANK(IFERROR(INDEX('2-3 引出列表'!$A$2:$CE$8700,$A46,MATCH(I$1,'2-3 引出列表'!$A$1:$CD$1,0)),"")),"",IFERROR(INDEX('2-3 引出列表'!$A$2:$CE$8700,$A46,MATCH(I$1,'2-3 引出列表'!$A$1:$CD$1,0)),""))</f>
        <v>金采易购</v>
      </c>
    </row>
    <row r="47" spans="1:9">
      <c r="A47">
        <v>46</v>
      </c>
      <c r="B47" t="str">
        <f>IF(ISBLANK(IFERROR(INDEX('2-3 引出列表'!$A$2:$CE$8700,$A47,MATCH(B$1,'2-3 引出列表'!$A$1:$CD$1,0)),"")),"",IFERROR(INDEX('2-3 引出列表'!$A$2:$CE$8700,$A47,MATCH(B$1,'2-3 引出列表'!$A$1:$CD$1,0)),""))</f>
        <v>FK250326000415</v>
      </c>
      <c r="C47">
        <f>IF(ISBLANK(IFERROR(INDEX('2-3 引出列表'!$A$2:$CE$8700,$A47,MATCH(C$1,'2-3 引出列表'!$A$1:$CD$1,0)),"")),"",IFERROR(INDEX('2-3 引出列表'!$A$2:$CE$8700,$A47,MATCH(C$1,'2-3 引出列表'!$A$1:$CD$1,0)),""))</f>
        <v>3577.09</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2025-03-26</v>
      </c>
      <c r="F47" t="str">
        <f t="shared" si="0"/>
        <v>2025-03</v>
      </c>
      <c r="G47" t="str">
        <f>IF(ISBLANK(IFERROR(INDEX('2-3 引出列表'!$A$2:$CE$8700,$A47,MATCH(G$1,'2-3 引出列表'!$A$1:$CD$1,0)),"")),"",IFERROR(INDEX('2-3 引出列表'!$A$2:$CE$8700,$A47,MATCH(G$1,'2-3 引出列表'!$A$1:$CD$1,0)),""))</f>
        <v>物料消耗.物料消耗</v>
      </c>
      <c r="H47" t="str">
        <f>IF(ISBLANK(IFERROR(INDEX('2-3 引出列表'!$A$2:$CE$8700,$A47,MATCH(H$1,'2-3 引出列表'!$A$1:$CD$1,0)),"")),"",IFERROR(INDEX('2-3 引出列表'!$A$2:$CE$8700,$A47,MATCH(H$1,'2-3 引出列表'!$A$1:$CD$1,0)),""))</f>
        <v>ZB20210901JCWZ02</v>
      </c>
      <c r="I47" t="str">
        <f>IF(ISBLANK(IFERROR(INDEX('2-3 引出列表'!$A$2:$CE$8700,$A47,MATCH(I$1,'2-3 引出列表'!$A$1:$CD$1,0)),"")),"",IFERROR(INDEX('2-3 引出列表'!$A$2:$CE$8700,$A47,MATCH(I$1,'2-3 引出列表'!$A$1:$CD$1,0)),""))</f>
        <v>金采易购</v>
      </c>
    </row>
    <row r="48" spans="1:9">
      <c r="A48">
        <v>47</v>
      </c>
      <c r="B48" t="str">
        <f>IF(ISBLANK(IFERROR(INDEX('2-3 引出列表'!$A$2:$CE$8700,$A48,MATCH(B$1,'2-3 引出列表'!$A$1:$CD$1,0)),"")),"",IFERROR(INDEX('2-3 引出列表'!$A$2:$CE$8700,$A48,MATCH(B$1,'2-3 引出列表'!$A$1:$CD$1,0)),""))</f>
        <v>FK250326000415</v>
      </c>
      <c r="C48">
        <f>IF(ISBLANK(IFERROR(INDEX('2-3 引出列表'!$A$2:$CE$8700,$A48,MATCH(C$1,'2-3 引出列表'!$A$1:$CD$1,0)),"")),"",IFERROR(INDEX('2-3 引出列表'!$A$2:$CE$8700,$A48,MATCH(C$1,'2-3 引出列表'!$A$1:$CD$1,0)),""))</f>
        <v>3577.09</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2025-03-26</v>
      </c>
      <c r="F48" t="str">
        <f t="shared" si="0"/>
        <v>2025-03</v>
      </c>
      <c r="G48" t="str">
        <f>IF(ISBLANK(IFERROR(INDEX('2-3 引出列表'!$A$2:$CE$8700,$A48,MATCH(G$1,'2-3 引出列表'!$A$1:$CD$1,0)),"")),"",IFERROR(INDEX('2-3 引出列表'!$A$2:$CE$8700,$A48,MATCH(G$1,'2-3 引出列表'!$A$1:$CD$1,0)),""))</f>
        <v>物料消耗.物料消耗</v>
      </c>
      <c r="H48" t="str">
        <f>IF(ISBLANK(IFERROR(INDEX('2-3 引出列表'!$A$2:$CE$8700,$A48,MATCH(H$1,'2-3 引出列表'!$A$1:$CD$1,0)),"")),"",IFERROR(INDEX('2-3 引出列表'!$A$2:$CE$8700,$A48,MATCH(H$1,'2-3 引出列表'!$A$1:$CD$1,0)),""))</f>
        <v>ZB20210901JCWZ02</v>
      </c>
      <c r="I48" t="str">
        <f>IF(ISBLANK(IFERROR(INDEX('2-3 引出列表'!$A$2:$CE$8700,$A48,MATCH(I$1,'2-3 引出列表'!$A$1:$CD$1,0)),"")),"",IFERROR(INDEX('2-3 引出列表'!$A$2:$CE$8700,$A48,MATCH(I$1,'2-3 引出列表'!$A$1:$CD$1,0)),""))</f>
        <v>金采易购</v>
      </c>
    </row>
    <row r="49" spans="1:9">
      <c r="A49">
        <v>48</v>
      </c>
      <c r="B49" t="str">
        <f>IF(ISBLANK(IFERROR(INDEX('2-3 引出列表'!$A$2:$CE$8700,$A49,MATCH(B$1,'2-3 引出列表'!$A$1:$CD$1,0)),"")),"",IFERROR(INDEX('2-3 引出列表'!$A$2:$CE$8700,$A49,MATCH(B$1,'2-3 引出列表'!$A$1:$CD$1,0)),""))</f>
        <v>FK250326000415</v>
      </c>
      <c r="C49">
        <f>IF(ISBLANK(IFERROR(INDEX('2-3 引出列表'!$A$2:$CE$8700,$A49,MATCH(C$1,'2-3 引出列表'!$A$1:$CD$1,0)),"")),"",IFERROR(INDEX('2-3 引出列表'!$A$2:$CE$8700,$A49,MATCH(C$1,'2-3 引出列表'!$A$1:$CD$1,0)),""))</f>
        <v>3577.09</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2025-03-26</v>
      </c>
      <c r="F49" t="str">
        <f t="shared" si="0"/>
        <v>2025-03</v>
      </c>
      <c r="G49" t="str">
        <f>IF(ISBLANK(IFERROR(INDEX('2-3 引出列表'!$A$2:$CE$8700,$A49,MATCH(G$1,'2-3 引出列表'!$A$1:$CD$1,0)),"")),"",IFERROR(INDEX('2-3 引出列表'!$A$2:$CE$8700,$A49,MATCH(G$1,'2-3 引出列表'!$A$1:$CD$1,0)),""))</f>
        <v>物料消耗.物料消耗</v>
      </c>
      <c r="H49" t="str">
        <f>IF(ISBLANK(IFERROR(INDEX('2-3 引出列表'!$A$2:$CE$8700,$A49,MATCH(H$1,'2-3 引出列表'!$A$1:$CD$1,0)),"")),"",IFERROR(INDEX('2-3 引出列表'!$A$2:$CE$8700,$A49,MATCH(H$1,'2-3 引出列表'!$A$1:$CD$1,0)),""))</f>
        <v>ZB20210901JCWZ02</v>
      </c>
      <c r="I49" t="str">
        <f>IF(ISBLANK(IFERROR(INDEX('2-3 引出列表'!$A$2:$CE$8700,$A49,MATCH(I$1,'2-3 引出列表'!$A$1:$CD$1,0)),"")),"",IFERROR(INDEX('2-3 引出列表'!$A$2:$CE$8700,$A49,MATCH(I$1,'2-3 引出列表'!$A$1:$CD$1,0)),""))</f>
        <v>金采易购</v>
      </c>
    </row>
    <row r="50" spans="1:9">
      <c r="A50">
        <v>49</v>
      </c>
      <c r="B50" t="str">
        <f>IF(ISBLANK(IFERROR(INDEX('2-3 引出列表'!$A$2:$CE$8700,$A50,MATCH(B$1,'2-3 引出列表'!$A$1:$CD$1,0)),"")),"",IFERROR(INDEX('2-3 引出列表'!$A$2:$CE$8700,$A50,MATCH(B$1,'2-3 引出列表'!$A$1:$CD$1,0)),""))</f>
        <v>FK250326000415</v>
      </c>
      <c r="C50">
        <f>IF(ISBLANK(IFERROR(INDEX('2-3 引出列表'!$A$2:$CE$8700,$A50,MATCH(C$1,'2-3 引出列表'!$A$1:$CD$1,0)),"")),"",IFERROR(INDEX('2-3 引出列表'!$A$2:$CE$8700,$A50,MATCH(C$1,'2-3 引出列表'!$A$1:$CD$1,0)),""))</f>
        <v>3577.09</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2025-03-26</v>
      </c>
      <c r="F50" t="str">
        <f t="shared" si="0"/>
        <v>2025-03</v>
      </c>
      <c r="G50" t="str">
        <f>IF(ISBLANK(IFERROR(INDEX('2-3 引出列表'!$A$2:$CE$8700,$A50,MATCH(G$1,'2-3 引出列表'!$A$1:$CD$1,0)),"")),"",IFERROR(INDEX('2-3 引出列表'!$A$2:$CE$8700,$A50,MATCH(G$1,'2-3 引出列表'!$A$1:$CD$1,0)),""))</f>
        <v>物料消耗.物料消耗</v>
      </c>
      <c r="H50" t="str">
        <f>IF(ISBLANK(IFERROR(INDEX('2-3 引出列表'!$A$2:$CE$8700,$A50,MATCH(H$1,'2-3 引出列表'!$A$1:$CD$1,0)),"")),"",IFERROR(INDEX('2-3 引出列表'!$A$2:$CE$8700,$A50,MATCH(H$1,'2-3 引出列表'!$A$1:$CD$1,0)),""))</f>
        <v>ZB20210901JCWZ02</v>
      </c>
      <c r="I50" t="str">
        <f>IF(ISBLANK(IFERROR(INDEX('2-3 引出列表'!$A$2:$CE$8700,$A50,MATCH(I$1,'2-3 引出列表'!$A$1:$CD$1,0)),"")),"",IFERROR(INDEX('2-3 引出列表'!$A$2:$CE$8700,$A50,MATCH(I$1,'2-3 引出列表'!$A$1:$CD$1,0)),""))</f>
        <v>金采易购</v>
      </c>
    </row>
    <row r="51" spans="1:9">
      <c r="A51">
        <v>50</v>
      </c>
      <c r="B51" t="str">
        <f>IF(ISBLANK(IFERROR(INDEX('2-3 引出列表'!$A$2:$CE$8700,$A51,MATCH(B$1,'2-3 引出列表'!$A$1:$CD$1,0)),"")),"",IFERROR(INDEX('2-3 引出列表'!$A$2:$CE$8700,$A51,MATCH(B$1,'2-3 引出列表'!$A$1:$CD$1,0)),""))</f>
        <v>FK250326000415</v>
      </c>
      <c r="C51">
        <f>IF(ISBLANK(IFERROR(INDEX('2-3 引出列表'!$A$2:$CE$8700,$A51,MATCH(C$1,'2-3 引出列表'!$A$1:$CD$1,0)),"")),"",IFERROR(INDEX('2-3 引出列表'!$A$2:$CE$8700,$A51,MATCH(C$1,'2-3 引出列表'!$A$1:$CD$1,0)),""))</f>
        <v>3577.09</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2025-03-26</v>
      </c>
      <c r="F51" t="str">
        <f t="shared" si="0"/>
        <v>2025-03</v>
      </c>
      <c r="G51" t="str">
        <f>IF(ISBLANK(IFERROR(INDEX('2-3 引出列表'!$A$2:$CE$8700,$A51,MATCH(G$1,'2-3 引出列表'!$A$1:$CD$1,0)),"")),"",IFERROR(INDEX('2-3 引出列表'!$A$2:$CE$8700,$A51,MATCH(G$1,'2-3 引出列表'!$A$1:$CD$1,0)),""))</f>
        <v>物料消耗.物料消耗</v>
      </c>
      <c r="H51" t="str">
        <f>IF(ISBLANK(IFERROR(INDEX('2-3 引出列表'!$A$2:$CE$8700,$A51,MATCH(H$1,'2-3 引出列表'!$A$1:$CD$1,0)),"")),"",IFERROR(INDEX('2-3 引出列表'!$A$2:$CE$8700,$A51,MATCH(H$1,'2-3 引出列表'!$A$1:$CD$1,0)),""))</f>
        <v>ZB20210901JCWZ02</v>
      </c>
      <c r="I51" t="str">
        <f>IF(ISBLANK(IFERROR(INDEX('2-3 引出列表'!$A$2:$CE$8700,$A51,MATCH(I$1,'2-3 引出列表'!$A$1:$CD$1,0)),"")),"",IFERROR(INDEX('2-3 引出列表'!$A$2:$CE$8700,$A51,MATCH(I$1,'2-3 引出列表'!$A$1:$CD$1,0)),""))</f>
        <v>金采易购</v>
      </c>
    </row>
    <row r="52" spans="1:9">
      <c r="A52">
        <v>51</v>
      </c>
      <c r="B52" t="str">
        <f>IF(ISBLANK(IFERROR(INDEX('2-3 引出列表'!$A$2:$CE$8700,$A52,MATCH(B$1,'2-3 引出列表'!$A$1:$CD$1,0)),"")),"",IFERROR(INDEX('2-3 引出列表'!$A$2:$CE$8700,$A52,MATCH(B$1,'2-3 引出列表'!$A$1:$CD$1,0)),""))</f>
        <v>FK250326000415</v>
      </c>
      <c r="C52">
        <f>IF(ISBLANK(IFERROR(INDEX('2-3 引出列表'!$A$2:$CE$8700,$A52,MATCH(C$1,'2-3 引出列表'!$A$1:$CD$1,0)),"")),"",IFERROR(INDEX('2-3 引出列表'!$A$2:$CE$8700,$A52,MATCH(C$1,'2-3 引出列表'!$A$1:$CD$1,0)),""))</f>
        <v>3577.09</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2025-03-26</v>
      </c>
      <c r="F52" t="str">
        <f t="shared" si="0"/>
        <v>2025-03</v>
      </c>
      <c r="G52" t="str">
        <f>IF(ISBLANK(IFERROR(INDEX('2-3 引出列表'!$A$2:$CE$8700,$A52,MATCH(G$1,'2-3 引出列表'!$A$1:$CD$1,0)),"")),"",IFERROR(INDEX('2-3 引出列表'!$A$2:$CE$8700,$A52,MATCH(G$1,'2-3 引出列表'!$A$1:$CD$1,0)),""))</f>
        <v>物料消耗.物料消耗</v>
      </c>
      <c r="H52" t="str">
        <f>IF(ISBLANK(IFERROR(INDEX('2-3 引出列表'!$A$2:$CE$8700,$A52,MATCH(H$1,'2-3 引出列表'!$A$1:$CD$1,0)),"")),"",IFERROR(INDEX('2-3 引出列表'!$A$2:$CE$8700,$A52,MATCH(H$1,'2-3 引出列表'!$A$1:$CD$1,0)),""))</f>
        <v>ZB20210901JCWZ02</v>
      </c>
      <c r="I52" t="str">
        <f>IF(ISBLANK(IFERROR(INDEX('2-3 引出列表'!$A$2:$CE$8700,$A52,MATCH(I$1,'2-3 引出列表'!$A$1:$CD$1,0)),"")),"",IFERROR(INDEX('2-3 引出列表'!$A$2:$CE$8700,$A52,MATCH(I$1,'2-3 引出列表'!$A$1:$CD$1,0)),""))</f>
        <v>金采易购</v>
      </c>
    </row>
    <row r="53" spans="1:9">
      <c r="A53">
        <v>52</v>
      </c>
      <c r="B53" t="str">
        <f>IF(ISBLANK(IFERROR(INDEX('2-3 引出列表'!$A$2:$CE$8700,$A53,MATCH(B$1,'2-3 引出列表'!$A$1:$CD$1,0)),"")),"",IFERROR(INDEX('2-3 引出列表'!$A$2:$CE$8700,$A53,MATCH(B$1,'2-3 引出列表'!$A$1:$CD$1,0)),""))</f>
        <v>FK250326000415</v>
      </c>
      <c r="C53">
        <f>IF(ISBLANK(IFERROR(INDEX('2-3 引出列表'!$A$2:$CE$8700,$A53,MATCH(C$1,'2-3 引出列表'!$A$1:$CD$1,0)),"")),"",IFERROR(INDEX('2-3 引出列表'!$A$2:$CE$8700,$A53,MATCH(C$1,'2-3 引出列表'!$A$1:$CD$1,0)),""))</f>
        <v>3577.09</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2025-03-26</v>
      </c>
      <c r="F53" t="str">
        <f t="shared" si="0"/>
        <v>2025-03</v>
      </c>
      <c r="G53" t="str">
        <f>IF(ISBLANK(IFERROR(INDEX('2-3 引出列表'!$A$2:$CE$8700,$A53,MATCH(G$1,'2-3 引出列表'!$A$1:$CD$1,0)),"")),"",IFERROR(INDEX('2-3 引出列表'!$A$2:$CE$8700,$A53,MATCH(G$1,'2-3 引出列表'!$A$1:$CD$1,0)),""))</f>
        <v>物料消耗.物料消耗</v>
      </c>
      <c r="H53" t="str">
        <f>IF(ISBLANK(IFERROR(INDEX('2-3 引出列表'!$A$2:$CE$8700,$A53,MATCH(H$1,'2-3 引出列表'!$A$1:$CD$1,0)),"")),"",IFERROR(INDEX('2-3 引出列表'!$A$2:$CE$8700,$A53,MATCH(H$1,'2-3 引出列表'!$A$1:$CD$1,0)),""))</f>
        <v>ZB20210901JCWZ02</v>
      </c>
      <c r="I53" t="str">
        <f>IF(ISBLANK(IFERROR(INDEX('2-3 引出列表'!$A$2:$CE$8700,$A53,MATCH(I$1,'2-3 引出列表'!$A$1:$CD$1,0)),"")),"",IFERROR(INDEX('2-3 引出列表'!$A$2:$CE$8700,$A53,MATCH(I$1,'2-3 引出列表'!$A$1:$CD$1,0)),""))</f>
        <v>金采易购</v>
      </c>
    </row>
    <row r="54" spans="1:9">
      <c r="A54">
        <v>53</v>
      </c>
      <c r="B54" t="str">
        <f>IF(ISBLANK(IFERROR(INDEX('2-3 引出列表'!$A$2:$CE$8700,$A54,MATCH(B$1,'2-3 引出列表'!$A$1:$CD$1,0)),"")),"",IFERROR(INDEX('2-3 引出列表'!$A$2:$CE$8700,$A54,MATCH(B$1,'2-3 引出列表'!$A$1:$CD$1,0)),""))</f>
        <v>FK250326000415</v>
      </c>
      <c r="C54">
        <f>IF(ISBLANK(IFERROR(INDEX('2-3 引出列表'!$A$2:$CE$8700,$A54,MATCH(C$1,'2-3 引出列表'!$A$1:$CD$1,0)),"")),"",IFERROR(INDEX('2-3 引出列表'!$A$2:$CE$8700,$A54,MATCH(C$1,'2-3 引出列表'!$A$1:$CD$1,0)),""))</f>
        <v>3577.09</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2025-03-26</v>
      </c>
      <c r="F54" t="str">
        <f t="shared" si="0"/>
        <v>2025-03</v>
      </c>
      <c r="G54" t="str">
        <f>IF(ISBLANK(IFERROR(INDEX('2-3 引出列表'!$A$2:$CE$8700,$A54,MATCH(G$1,'2-3 引出列表'!$A$1:$CD$1,0)),"")),"",IFERROR(INDEX('2-3 引出列表'!$A$2:$CE$8700,$A54,MATCH(G$1,'2-3 引出列表'!$A$1:$CD$1,0)),""))</f>
        <v>物料消耗.物料消耗</v>
      </c>
      <c r="H54" t="str">
        <f>IF(ISBLANK(IFERROR(INDEX('2-3 引出列表'!$A$2:$CE$8700,$A54,MATCH(H$1,'2-3 引出列表'!$A$1:$CD$1,0)),"")),"",IFERROR(INDEX('2-3 引出列表'!$A$2:$CE$8700,$A54,MATCH(H$1,'2-3 引出列表'!$A$1:$CD$1,0)),""))</f>
        <v>ZB20210901JCWZ02</v>
      </c>
      <c r="I54" t="str">
        <f>IF(ISBLANK(IFERROR(INDEX('2-3 引出列表'!$A$2:$CE$8700,$A54,MATCH(I$1,'2-3 引出列表'!$A$1:$CD$1,0)),"")),"",IFERROR(INDEX('2-3 引出列表'!$A$2:$CE$8700,$A54,MATCH(I$1,'2-3 引出列表'!$A$1:$CD$1,0)),""))</f>
        <v>金采易购</v>
      </c>
    </row>
    <row r="55" spans="1:9">
      <c r="A55">
        <v>54</v>
      </c>
      <c r="B55" t="str">
        <f>IF(ISBLANK(IFERROR(INDEX('2-3 引出列表'!$A$2:$CE$8700,$A55,MATCH(B$1,'2-3 引出列表'!$A$1:$CD$1,0)),"")),"",IFERROR(INDEX('2-3 引出列表'!$A$2:$CE$8700,$A55,MATCH(B$1,'2-3 引出列表'!$A$1:$CD$1,0)),""))</f>
        <v>FK250326000282</v>
      </c>
      <c r="C55">
        <f>IF(ISBLANK(IFERROR(INDEX('2-3 引出列表'!$A$2:$CE$8700,$A55,MATCH(C$1,'2-3 引出列表'!$A$1:$CD$1,0)),"")),"",IFERROR(INDEX('2-3 引出列表'!$A$2:$CE$8700,$A55,MATCH(C$1,'2-3 引出列表'!$A$1:$CD$1,0)),""))</f>
        <v>9880.48</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2025-03-26</v>
      </c>
      <c r="F55" t="str">
        <f t="shared" si="0"/>
        <v>2025-03</v>
      </c>
      <c r="G55" t="str">
        <f>IF(ISBLANK(IFERROR(INDEX('2-3 引出列表'!$A$2:$CE$8700,$A55,MATCH(G$1,'2-3 引出列表'!$A$1:$CD$1,0)),"")),"",IFERROR(INDEX('2-3 引出列表'!$A$2:$CE$8700,$A55,MATCH(G$1,'2-3 引出列表'!$A$1:$CD$1,0)),""))</f>
        <v>物料消耗.物料消耗</v>
      </c>
      <c r="H55" t="str">
        <f>IF(ISBLANK(IFERROR(INDEX('2-3 引出列表'!$A$2:$CE$8700,$A55,MATCH(H$1,'2-3 引出列表'!$A$1:$CD$1,0)),"")),"",IFERROR(INDEX('2-3 引出列表'!$A$2:$CE$8700,$A55,MATCH(H$1,'2-3 引出列表'!$A$1:$CD$1,0)),""))</f>
        <v>ZB20210901JCWZ02</v>
      </c>
      <c r="I55" t="str">
        <f>IF(ISBLANK(IFERROR(INDEX('2-3 引出列表'!$A$2:$CE$8700,$A55,MATCH(I$1,'2-3 引出列表'!$A$1:$CD$1,0)),"")),"",IFERROR(INDEX('2-3 引出列表'!$A$2:$CE$8700,$A55,MATCH(I$1,'2-3 引出列表'!$A$1:$CD$1,0)),""))</f>
        <v>金采易购</v>
      </c>
    </row>
    <row r="56" spans="1:9">
      <c r="A56">
        <v>55</v>
      </c>
      <c r="B56" t="str">
        <f>IF(ISBLANK(IFERROR(INDEX('2-3 引出列表'!$A$2:$CE$8700,$A56,MATCH(B$1,'2-3 引出列表'!$A$1:$CD$1,0)),"")),"",IFERROR(INDEX('2-3 引出列表'!$A$2:$CE$8700,$A56,MATCH(B$1,'2-3 引出列表'!$A$1:$CD$1,0)),""))</f>
        <v>FK250326000282</v>
      </c>
      <c r="C56">
        <f>IF(ISBLANK(IFERROR(INDEX('2-3 引出列表'!$A$2:$CE$8700,$A56,MATCH(C$1,'2-3 引出列表'!$A$1:$CD$1,0)),"")),"",IFERROR(INDEX('2-3 引出列表'!$A$2:$CE$8700,$A56,MATCH(C$1,'2-3 引出列表'!$A$1:$CD$1,0)),""))</f>
        <v>9880.48</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2025-03-26</v>
      </c>
      <c r="F56" t="str">
        <f t="shared" si="0"/>
        <v>2025-03</v>
      </c>
      <c r="G56" t="str">
        <f>IF(ISBLANK(IFERROR(INDEX('2-3 引出列表'!$A$2:$CE$8700,$A56,MATCH(G$1,'2-3 引出列表'!$A$1:$CD$1,0)),"")),"",IFERROR(INDEX('2-3 引出列表'!$A$2:$CE$8700,$A56,MATCH(G$1,'2-3 引出列表'!$A$1:$CD$1,0)),""))</f>
        <v>物料消耗.物料消耗</v>
      </c>
      <c r="H56" t="str">
        <f>IF(ISBLANK(IFERROR(INDEX('2-3 引出列表'!$A$2:$CE$8700,$A56,MATCH(H$1,'2-3 引出列表'!$A$1:$CD$1,0)),"")),"",IFERROR(INDEX('2-3 引出列表'!$A$2:$CE$8700,$A56,MATCH(H$1,'2-3 引出列表'!$A$1:$CD$1,0)),""))</f>
        <v>ZB20210901JCWZ02</v>
      </c>
      <c r="I56" t="str">
        <f>IF(ISBLANK(IFERROR(INDEX('2-3 引出列表'!$A$2:$CE$8700,$A56,MATCH(I$1,'2-3 引出列表'!$A$1:$CD$1,0)),"")),"",IFERROR(INDEX('2-3 引出列表'!$A$2:$CE$8700,$A56,MATCH(I$1,'2-3 引出列表'!$A$1:$CD$1,0)),""))</f>
        <v>金采易购</v>
      </c>
    </row>
    <row r="57" spans="1:9">
      <c r="A57">
        <v>56</v>
      </c>
      <c r="B57" t="str">
        <f>IF(ISBLANK(IFERROR(INDEX('2-3 引出列表'!$A$2:$CE$8700,$A57,MATCH(B$1,'2-3 引出列表'!$A$1:$CD$1,0)),"")),"",IFERROR(INDEX('2-3 引出列表'!$A$2:$CE$8700,$A57,MATCH(B$1,'2-3 引出列表'!$A$1:$CD$1,0)),""))</f>
        <v>FK250326000282</v>
      </c>
      <c r="C57">
        <f>IF(ISBLANK(IFERROR(INDEX('2-3 引出列表'!$A$2:$CE$8700,$A57,MATCH(C$1,'2-3 引出列表'!$A$1:$CD$1,0)),"")),"",IFERROR(INDEX('2-3 引出列表'!$A$2:$CE$8700,$A57,MATCH(C$1,'2-3 引出列表'!$A$1:$CD$1,0)),""))</f>
        <v>9880.48</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2025-03-26</v>
      </c>
      <c r="F57" t="str">
        <f t="shared" si="0"/>
        <v>2025-03</v>
      </c>
      <c r="G57" t="str">
        <f>IF(ISBLANK(IFERROR(INDEX('2-3 引出列表'!$A$2:$CE$8700,$A57,MATCH(G$1,'2-3 引出列表'!$A$1:$CD$1,0)),"")),"",IFERROR(INDEX('2-3 引出列表'!$A$2:$CE$8700,$A57,MATCH(G$1,'2-3 引出列表'!$A$1:$CD$1,0)),""))</f>
        <v>物料消耗.物料消耗</v>
      </c>
      <c r="H57" t="str">
        <f>IF(ISBLANK(IFERROR(INDEX('2-3 引出列表'!$A$2:$CE$8700,$A57,MATCH(H$1,'2-3 引出列表'!$A$1:$CD$1,0)),"")),"",IFERROR(INDEX('2-3 引出列表'!$A$2:$CE$8700,$A57,MATCH(H$1,'2-3 引出列表'!$A$1:$CD$1,0)),""))</f>
        <v>ZB20210901JCWZ02</v>
      </c>
      <c r="I57" t="str">
        <f>IF(ISBLANK(IFERROR(INDEX('2-3 引出列表'!$A$2:$CE$8700,$A57,MATCH(I$1,'2-3 引出列表'!$A$1:$CD$1,0)),"")),"",IFERROR(INDEX('2-3 引出列表'!$A$2:$CE$8700,$A57,MATCH(I$1,'2-3 引出列表'!$A$1:$CD$1,0)),""))</f>
        <v>金采易购</v>
      </c>
    </row>
    <row r="58" spans="1:9">
      <c r="A58">
        <v>57</v>
      </c>
      <c r="B58" t="str">
        <f>IF(ISBLANK(IFERROR(INDEX('2-3 引出列表'!$A$2:$CE$8700,$A58,MATCH(B$1,'2-3 引出列表'!$A$1:$CD$1,0)),"")),"",IFERROR(INDEX('2-3 引出列表'!$A$2:$CE$8700,$A58,MATCH(B$1,'2-3 引出列表'!$A$1:$CD$1,0)),""))</f>
        <v>FK250326000282</v>
      </c>
      <c r="C58">
        <f>IF(ISBLANK(IFERROR(INDEX('2-3 引出列表'!$A$2:$CE$8700,$A58,MATCH(C$1,'2-3 引出列表'!$A$1:$CD$1,0)),"")),"",IFERROR(INDEX('2-3 引出列表'!$A$2:$CE$8700,$A58,MATCH(C$1,'2-3 引出列表'!$A$1:$CD$1,0)),""))</f>
        <v>9880.48</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2025-03-26</v>
      </c>
      <c r="F58" t="str">
        <f t="shared" si="0"/>
        <v>2025-03</v>
      </c>
      <c r="G58" t="str">
        <f>IF(ISBLANK(IFERROR(INDEX('2-3 引出列表'!$A$2:$CE$8700,$A58,MATCH(G$1,'2-3 引出列表'!$A$1:$CD$1,0)),"")),"",IFERROR(INDEX('2-3 引出列表'!$A$2:$CE$8700,$A58,MATCH(G$1,'2-3 引出列表'!$A$1:$CD$1,0)),""))</f>
        <v>物料消耗.物料消耗</v>
      </c>
      <c r="H58" t="str">
        <f>IF(ISBLANK(IFERROR(INDEX('2-3 引出列表'!$A$2:$CE$8700,$A58,MATCH(H$1,'2-3 引出列表'!$A$1:$CD$1,0)),"")),"",IFERROR(INDEX('2-3 引出列表'!$A$2:$CE$8700,$A58,MATCH(H$1,'2-3 引出列表'!$A$1:$CD$1,0)),""))</f>
        <v>ZB20210901JCWZ02</v>
      </c>
      <c r="I58" t="str">
        <f>IF(ISBLANK(IFERROR(INDEX('2-3 引出列表'!$A$2:$CE$8700,$A58,MATCH(I$1,'2-3 引出列表'!$A$1:$CD$1,0)),"")),"",IFERROR(INDEX('2-3 引出列表'!$A$2:$CE$8700,$A58,MATCH(I$1,'2-3 引出列表'!$A$1:$CD$1,0)),""))</f>
        <v>金采易购</v>
      </c>
    </row>
    <row r="59" spans="1:9">
      <c r="A59">
        <v>58</v>
      </c>
      <c r="B59" t="str">
        <f>IF(ISBLANK(IFERROR(INDEX('2-3 引出列表'!$A$2:$CE$8700,$A59,MATCH(B$1,'2-3 引出列表'!$A$1:$CD$1,0)),"")),"",IFERROR(INDEX('2-3 引出列表'!$A$2:$CE$8700,$A59,MATCH(B$1,'2-3 引出列表'!$A$1:$CD$1,0)),""))</f>
        <v>FK250326000282</v>
      </c>
      <c r="C59">
        <f>IF(ISBLANK(IFERROR(INDEX('2-3 引出列表'!$A$2:$CE$8700,$A59,MATCH(C$1,'2-3 引出列表'!$A$1:$CD$1,0)),"")),"",IFERROR(INDEX('2-3 引出列表'!$A$2:$CE$8700,$A59,MATCH(C$1,'2-3 引出列表'!$A$1:$CD$1,0)),""))</f>
        <v>9880.48</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2025-03-26</v>
      </c>
      <c r="F59" t="str">
        <f t="shared" si="0"/>
        <v>2025-03</v>
      </c>
      <c r="G59" t="str">
        <f>IF(ISBLANK(IFERROR(INDEX('2-3 引出列表'!$A$2:$CE$8700,$A59,MATCH(G$1,'2-3 引出列表'!$A$1:$CD$1,0)),"")),"",IFERROR(INDEX('2-3 引出列表'!$A$2:$CE$8700,$A59,MATCH(G$1,'2-3 引出列表'!$A$1:$CD$1,0)),""))</f>
        <v>物料消耗.物料消耗</v>
      </c>
      <c r="H59" t="str">
        <f>IF(ISBLANK(IFERROR(INDEX('2-3 引出列表'!$A$2:$CE$8700,$A59,MATCH(H$1,'2-3 引出列表'!$A$1:$CD$1,0)),"")),"",IFERROR(INDEX('2-3 引出列表'!$A$2:$CE$8700,$A59,MATCH(H$1,'2-3 引出列表'!$A$1:$CD$1,0)),""))</f>
        <v>ZB20210901JCWZ02</v>
      </c>
      <c r="I59" t="str">
        <f>IF(ISBLANK(IFERROR(INDEX('2-3 引出列表'!$A$2:$CE$8700,$A59,MATCH(I$1,'2-3 引出列表'!$A$1:$CD$1,0)),"")),"",IFERROR(INDEX('2-3 引出列表'!$A$2:$CE$8700,$A59,MATCH(I$1,'2-3 引出列表'!$A$1:$CD$1,0)),""))</f>
        <v>金采易购</v>
      </c>
    </row>
    <row r="60" spans="1:9">
      <c r="A60">
        <v>59</v>
      </c>
      <c r="B60" t="str">
        <f>IF(ISBLANK(IFERROR(INDEX('2-3 引出列表'!$A$2:$CE$8700,$A60,MATCH(B$1,'2-3 引出列表'!$A$1:$CD$1,0)),"")),"",IFERROR(INDEX('2-3 引出列表'!$A$2:$CE$8700,$A60,MATCH(B$1,'2-3 引出列表'!$A$1:$CD$1,0)),""))</f>
        <v>FK250326000282</v>
      </c>
      <c r="C60">
        <f>IF(ISBLANK(IFERROR(INDEX('2-3 引出列表'!$A$2:$CE$8700,$A60,MATCH(C$1,'2-3 引出列表'!$A$1:$CD$1,0)),"")),"",IFERROR(INDEX('2-3 引出列表'!$A$2:$CE$8700,$A60,MATCH(C$1,'2-3 引出列表'!$A$1:$CD$1,0)),""))</f>
        <v>9880.48</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2025-03-26</v>
      </c>
      <c r="F60" t="str">
        <f t="shared" si="0"/>
        <v>2025-03</v>
      </c>
      <c r="G60" t="str">
        <f>IF(ISBLANK(IFERROR(INDEX('2-3 引出列表'!$A$2:$CE$8700,$A60,MATCH(G$1,'2-3 引出列表'!$A$1:$CD$1,0)),"")),"",IFERROR(INDEX('2-3 引出列表'!$A$2:$CE$8700,$A60,MATCH(G$1,'2-3 引出列表'!$A$1:$CD$1,0)),""))</f>
        <v>物料消耗.物料消耗</v>
      </c>
      <c r="H60" t="str">
        <f>IF(ISBLANK(IFERROR(INDEX('2-3 引出列表'!$A$2:$CE$8700,$A60,MATCH(H$1,'2-3 引出列表'!$A$1:$CD$1,0)),"")),"",IFERROR(INDEX('2-3 引出列表'!$A$2:$CE$8700,$A60,MATCH(H$1,'2-3 引出列表'!$A$1:$CD$1,0)),""))</f>
        <v>ZB20210901JCWZ02</v>
      </c>
      <c r="I60" t="str">
        <f>IF(ISBLANK(IFERROR(INDEX('2-3 引出列表'!$A$2:$CE$8700,$A60,MATCH(I$1,'2-3 引出列表'!$A$1:$CD$1,0)),"")),"",IFERROR(INDEX('2-3 引出列表'!$A$2:$CE$8700,$A60,MATCH(I$1,'2-3 引出列表'!$A$1:$CD$1,0)),""))</f>
        <v>金采易购</v>
      </c>
    </row>
    <row r="61" spans="1:9">
      <c r="A61">
        <v>60</v>
      </c>
      <c r="B61" t="str">
        <f>IF(ISBLANK(IFERROR(INDEX('2-3 引出列表'!$A$2:$CE$8700,$A61,MATCH(B$1,'2-3 引出列表'!$A$1:$CD$1,0)),"")),"",IFERROR(INDEX('2-3 引出列表'!$A$2:$CE$8700,$A61,MATCH(B$1,'2-3 引出列表'!$A$1:$CD$1,0)),""))</f>
        <v>FK250326000282</v>
      </c>
      <c r="C61">
        <f>IF(ISBLANK(IFERROR(INDEX('2-3 引出列表'!$A$2:$CE$8700,$A61,MATCH(C$1,'2-3 引出列表'!$A$1:$CD$1,0)),"")),"",IFERROR(INDEX('2-3 引出列表'!$A$2:$CE$8700,$A61,MATCH(C$1,'2-3 引出列表'!$A$1:$CD$1,0)),""))</f>
        <v>9880.48</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2025-03-26</v>
      </c>
      <c r="F61" t="str">
        <f t="shared" si="0"/>
        <v>2025-03</v>
      </c>
      <c r="G61" t="str">
        <f>IF(ISBLANK(IFERROR(INDEX('2-3 引出列表'!$A$2:$CE$8700,$A61,MATCH(G$1,'2-3 引出列表'!$A$1:$CD$1,0)),"")),"",IFERROR(INDEX('2-3 引出列表'!$A$2:$CE$8700,$A61,MATCH(G$1,'2-3 引出列表'!$A$1:$CD$1,0)),""))</f>
        <v>物料消耗.物料消耗</v>
      </c>
      <c r="H61" t="str">
        <f>IF(ISBLANK(IFERROR(INDEX('2-3 引出列表'!$A$2:$CE$8700,$A61,MATCH(H$1,'2-3 引出列表'!$A$1:$CD$1,0)),"")),"",IFERROR(INDEX('2-3 引出列表'!$A$2:$CE$8700,$A61,MATCH(H$1,'2-3 引出列表'!$A$1:$CD$1,0)),""))</f>
        <v>ZB20210901JCWZ02</v>
      </c>
      <c r="I61" t="str">
        <f>IF(ISBLANK(IFERROR(INDEX('2-3 引出列表'!$A$2:$CE$8700,$A61,MATCH(I$1,'2-3 引出列表'!$A$1:$CD$1,0)),"")),"",IFERROR(INDEX('2-3 引出列表'!$A$2:$CE$8700,$A61,MATCH(I$1,'2-3 引出列表'!$A$1:$CD$1,0)),""))</f>
        <v>金采易购</v>
      </c>
    </row>
    <row r="62" spans="1:9">
      <c r="A62">
        <v>61</v>
      </c>
      <c r="B62" t="str">
        <f>IF(ISBLANK(IFERROR(INDEX('2-3 引出列表'!$A$2:$CE$8700,$A62,MATCH(B$1,'2-3 引出列表'!$A$1:$CD$1,0)),"")),"",IFERROR(INDEX('2-3 引出列表'!$A$2:$CE$8700,$A62,MATCH(B$1,'2-3 引出列表'!$A$1:$CD$1,0)),""))</f>
        <v>FK250326000282</v>
      </c>
      <c r="C62">
        <f>IF(ISBLANK(IFERROR(INDEX('2-3 引出列表'!$A$2:$CE$8700,$A62,MATCH(C$1,'2-3 引出列表'!$A$1:$CD$1,0)),"")),"",IFERROR(INDEX('2-3 引出列表'!$A$2:$CE$8700,$A62,MATCH(C$1,'2-3 引出列表'!$A$1:$CD$1,0)),""))</f>
        <v>9880.48</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2025-03-26</v>
      </c>
      <c r="F62" t="str">
        <f t="shared" si="0"/>
        <v>2025-03</v>
      </c>
      <c r="G62" t="str">
        <f>IF(ISBLANK(IFERROR(INDEX('2-3 引出列表'!$A$2:$CE$8700,$A62,MATCH(G$1,'2-3 引出列表'!$A$1:$CD$1,0)),"")),"",IFERROR(INDEX('2-3 引出列表'!$A$2:$CE$8700,$A62,MATCH(G$1,'2-3 引出列表'!$A$1:$CD$1,0)),""))</f>
        <v>物料消耗.物料消耗</v>
      </c>
      <c r="H62" t="str">
        <f>IF(ISBLANK(IFERROR(INDEX('2-3 引出列表'!$A$2:$CE$8700,$A62,MATCH(H$1,'2-3 引出列表'!$A$1:$CD$1,0)),"")),"",IFERROR(INDEX('2-3 引出列表'!$A$2:$CE$8700,$A62,MATCH(H$1,'2-3 引出列表'!$A$1:$CD$1,0)),""))</f>
        <v>ZB20210901JCWZ02</v>
      </c>
      <c r="I62" t="str">
        <f>IF(ISBLANK(IFERROR(INDEX('2-3 引出列表'!$A$2:$CE$8700,$A62,MATCH(I$1,'2-3 引出列表'!$A$1:$CD$1,0)),"")),"",IFERROR(INDEX('2-3 引出列表'!$A$2:$CE$8700,$A62,MATCH(I$1,'2-3 引出列表'!$A$1:$CD$1,0)),""))</f>
        <v>金采易购</v>
      </c>
    </row>
    <row r="63" spans="1:9">
      <c r="A63">
        <v>62</v>
      </c>
      <c r="B63" t="str">
        <f>IF(ISBLANK(IFERROR(INDEX('2-3 引出列表'!$A$2:$CE$8700,$A63,MATCH(B$1,'2-3 引出列表'!$A$1:$CD$1,0)),"")),"",IFERROR(INDEX('2-3 引出列表'!$A$2:$CE$8700,$A63,MATCH(B$1,'2-3 引出列表'!$A$1:$CD$1,0)),""))</f>
        <v>FK250326000282</v>
      </c>
      <c r="C63">
        <f>IF(ISBLANK(IFERROR(INDEX('2-3 引出列表'!$A$2:$CE$8700,$A63,MATCH(C$1,'2-3 引出列表'!$A$1:$CD$1,0)),"")),"",IFERROR(INDEX('2-3 引出列表'!$A$2:$CE$8700,$A63,MATCH(C$1,'2-3 引出列表'!$A$1:$CD$1,0)),""))</f>
        <v>9880.48</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2025-03-26</v>
      </c>
      <c r="F63" t="str">
        <f t="shared" si="0"/>
        <v>2025-03</v>
      </c>
      <c r="G63" t="str">
        <f>IF(ISBLANK(IFERROR(INDEX('2-3 引出列表'!$A$2:$CE$8700,$A63,MATCH(G$1,'2-3 引出列表'!$A$1:$CD$1,0)),"")),"",IFERROR(INDEX('2-3 引出列表'!$A$2:$CE$8700,$A63,MATCH(G$1,'2-3 引出列表'!$A$1:$CD$1,0)),""))</f>
        <v>物料消耗.物料消耗</v>
      </c>
      <c r="H63" t="str">
        <f>IF(ISBLANK(IFERROR(INDEX('2-3 引出列表'!$A$2:$CE$8700,$A63,MATCH(H$1,'2-3 引出列表'!$A$1:$CD$1,0)),"")),"",IFERROR(INDEX('2-3 引出列表'!$A$2:$CE$8700,$A63,MATCH(H$1,'2-3 引出列表'!$A$1:$CD$1,0)),""))</f>
        <v>ZB20210901JCWZ02</v>
      </c>
      <c r="I63" t="str">
        <f>IF(ISBLANK(IFERROR(INDEX('2-3 引出列表'!$A$2:$CE$8700,$A63,MATCH(I$1,'2-3 引出列表'!$A$1:$CD$1,0)),"")),"",IFERROR(INDEX('2-3 引出列表'!$A$2:$CE$8700,$A63,MATCH(I$1,'2-3 引出列表'!$A$1:$CD$1,0)),""))</f>
        <v>金采易购</v>
      </c>
    </row>
    <row r="64" spans="1:9">
      <c r="A64">
        <v>63</v>
      </c>
      <c r="B64" t="str">
        <f>IF(ISBLANK(IFERROR(INDEX('2-3 引出列表'!$A$2:$CE$8700,$A64,MATCH(B$1,'2-3 引出列表'!$A$1:$CD$1,0)),"")),"",IFERROR(INDEX('2-3 引出列表'!$A$2:$CE$8700,$A64,MATCH(B$1,'2-3 引出列表'!$A$1:$CD$1,0)),""))</f>
        <v>FK250326000282</v>
      </c>
      <c r="C64">
        <f>IF(ISBLANK(IFERROR(INDEX('2-3 引出列表'!$A$2:$CE$8700,$A64,MATCH(C$1,'2-3 引出列表'!$A$1:$CD$1,0)),"")),"",IFERROR(INDEX('2-3 引出列表'!$A$2:$CE$8700,$A64,MATCH(C$1,'2-3 引出列表'!$A$1:$CD$1,0)),""))</f>
        <v>9880.48</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2025-03-26</v>
      </c>
      <c r="F64" t="str">
        <f t="shared" si="0"/>
        <v>2025-03</v>
      </c>
      <c r="G64" t="str">
        <f>IF(ISBLANK(IFERROR(INDEX('2-3 引出列表'!$A$2:$CE$8700,$A64,MATCH(G$1,'2-3 引出列表'!$A$1:$CD$1,0)),"")),"",IFERROR(INDEX('2-3 引出列表'!$A$2:$CE$8700,$A64,MATCH(G$1,'2-3 引出列表'!$A$1:$CD$1,0)),""))</f>
        <v>物料消耗.物料消耗</v>
      </c>
      <c r="H64" t="str">
        <f>IF(ISBLANK(IFERROR(INDEX('2-3 引出列表'!$A$2:$CE$8700,$A64,MATCH(H$1,'2-3 引出列表'!$A$1:$CD$1,0)),"")),"",IFERROR(INDEX('2-3 引出列表'!$A$2:$CE$8700,$A64,MATCH(H$1,'2-3 引出列表'!$A$1:$CD$1,0)),""))</f>
        <v>ZB20210901JCWZ02</v>
      </c>
      <c r="I64" t="str">
        <f>IF(ISBLANK(IFERROR(INDEX('2-3 引出列表'!$A$2:$CE$8700,$A64,MATCH(I$1,'2-3 引出列表'!$A$1:$CD$1,0)),"")),"",IFERROR(INDEX('2-3 引出列表'!$A$2:$CE$8700,$A64,MATCH(I$1,'2-3 引出列表'!$A$1:$CD$1,0)),""))</f>
        <v>金采易购</v>
      </c>
    </row>
    <row r="65" spans="1:9">
      <c r="A65">
        <v>64</v>
      </c>
      <c r="B65" t="str">
        <f>IF(ISBLANK(IFERROR(INDEX('2-3 引出列表'!$A$2:$CE$8700,$A65,MATCH(B$1,'2-3 引出列表'!$A$1:$CD$1,0)),"")),"",IFERROR(INDEX('2-3 引出列表'!$A$2:$CE$8700,$A65,MATCH(B$1,'2-3 引出列表'!$A$1:$CD$1,0)),""))</f>
        <v>FK250326000282</v>
      </c>
      <c r="C65">
        <f>IF(ISBLANK(IFERROR(INDEX('2-3 引出列表'!$A$2:$CE$8700,$A65,MATCH(C$1,'2-3 引出列表'!$A$1:$CD$1,0)),"")),"",IFERROR(INDEX('2-3 引出列表'!$A$2:$CE$8700,$A65,MATCH(C$1,'2-3 引出列表'!$A$1:$CD$1,0)),""))</f>
        <v>9880.48</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2025-03-26</v>
      </c>
      <c r="F65" t="str">
        <f t="shared" si="0"/>
        <v>2025-03</v>
      </c>
      <c r="G65" t="str">
        <f>IF(ISBLANK(IFERROR(INDEX('2-3 引出列表'!$A$2:$CE$8700,$A65,MATCH(G$1,'2-3 引出列表'!$A$1:$CD$1,0)),"")),"",IFERROR(INDEX('2-3 引出列表'!$A$2:$CE$8700,$A65,MATCH(G$1,'2-3 引出列表'!$A$1:$CD$1,0)),""))</f>
        <v>物料消耗.物料消耗</v>
      </c>
      <c r="H65" t="str">
        <f>IF(ISBLANK(IFERROR(INDEX('2-3 引出列表'!$A$2:$CE$8700,$A65,MATCH(H$1,'2-3 引出列表'!$A$1:$CD$1,0)),"")),"",IFERROR(INDEX('2-3 引出列表'!$A$2:$CE$8700,$A65,MATCH(H$1,'2-3 引出列表'!$A$1:$CD$1,0)),""))</f>
        <v>ZB20210901JCWZ02</v>
      </c>
      <c r="I65" t="str">
        <f>IF(ISBLANK(IFERROR(INDEX('2-3 引出列表'!$A$2:$CE$8700,$A65,MATCH(I$1,'2-3 引出列表'!$A$1:$CD$1,0)),"")),"",IFERROR(INDEX('2-3 引出列表'!$A$2:$CE$8700,$A65,MATCH(I$1,'2-3 引出列表'!$A$1:$CD$1,0)),""))</f>
        <v>金采易购</v>
      </c>
    </row>
    <row r="66" spans="1:9">
      <c r="A66">
        <v>65</v>
      </c>
      <c r="B66" t="str">
        <f>IF(ISBLANK(IFERROR(INDEX('2-3 引出列表'!$A$2:$CE$8700,$A66,MATCH(B$1,'2-3 引出列表'!$A$1:$CD$1,0)),"")),"",IFERROR(INDEX('2-3 引出列表'!$A$2:$CE$8700,$A66,MATCH(B$1,'2-3 引出列表'!$A$1:$CD$1,0)),""))</f>
        <v>FK250326000282</v>
      </c>
      <c r="C66">
        <f>IF(ISBLANK(IFERROR(INDEX('2-3 引出列表'!$A$2:$CE$8700,$A66,MATCH(C$1,'2-3 引出列表'!$A$1:$CD$1,0)),"")),"",IFERROR(INDEX('2-3 引出列表'!$A$2:$CE$8700,$A66,MATCH(C$1,'2-3 引出列表'!$A$1:$CD$1,0)),""))</f>
        <v>9880.48</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2025-03-26</v>
      </c>
      <c r="F66" t="str">
        <f t="shared" si="0"/>
        <v>2025-03</v>
      </c>
      <c r="G66" t="str">
        <f>IF(ISBLANK(IFERROR(INDEX('2-3 引出列表'!$A$2:$CE$8700,$A66,MATCH(G$1,'2-3 引出列表'!$A$1:$CD$1,0)),"")),"",IFERROR(INDEX('2-3 引出列表'!$A$2:$CE$8700,$A66,MATCH(G$1,'2-3 引出列表'!$A$1:$CD$1,0)),""))</f>
        <v>物料消耗.物料消耗</v>
      </c>
      <c r="H66" t="str">
        <f>IF(ISBLANK(IFERROR(INDEX('2-3 引出列表'!$A$2:$CE$8700,$A66,MATCH(H$1,'2-3 引出列表'!$A$1:$CD$1,0)),"")),"",IFERROR(INDEX('2-3 引出列表'!$A$2:$CE$8700,$A66,MATCH(H$1,'2-3 引出列表'!$A$1:$CD$1,0)),""))</f>
        <v>ZB20210901JCWZ02</v>
      </c>
      <c r="I66" t="str">
        <f>IF(ISBLANK(IFERROR(INDEX('2-3 引出列表'!$A$2:$CE$8700,$A66,MATCH(I$1,'2-3 引出列表'!$A$1:$CD$1,0)),"")),"",IFERROR(INDEX('2-3 引出列表'!$A$2:$CE$8700,$A66,MATCH(I$1,'2-3 引出列表'!$A$1:$CD$1,0)),""))</f>
        <v>金采易购</v>
      </c>
    </row>
    <row r="67" spans="1:9">
      <c r="A67">
        <v>66</v>
      </c>
      <c r="B67" t="str">
        <f>IF(ISBLANK(IFERROR(INDEX('2-3 引出列表'!$A$2:$CE$8700,$A67,MATCH(B$1,'2-3 引出列表'!$A$1:$CD$1,0)),"")),"",IFERROR(INDEX('2-3 引出列表'!$A$2:$CE$8700,$A67,MATCH(B$1,'2-3 引出列表'!$A$1:$CD$1,0)),""))</f>
        <v>FK250326000282</v>
      </c>
      <c r="C67">
        <f>IF(ISBLANK(IFERROR(INDEX('2-3 引出列表'!$A$2:$CE$8700,$A67,MATCH(C$1,'2-3 引出列表'!$A$1:$CD$1,0)),"")),"",IFERROR(INDEX('2-3 引出列表'!$A$2:$CE$8700,$A67,MATCH(C$1,'2-3 引出列表'!$A$1:$CD$1,0)),""))</f>
        <v>9880.48</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2025-03-26</v>
      </c>
      <c r="F67" t="str">
        <f t="shared" ref="F67:F130" si="1">LEFT(E67,7)</f>
        <v>2025-03</v>
      </c>
      <c r="G67" t="str">
        <f>IF(ISBLANK(IFERROR(INDEX('2-3 引出列表'!$A$2:$CE$8700,$A67,MATCH(G$1,'2-3 引出列表'!$A$1:$CD$1,0)),"")),"",IFERROR(INDEX('2-3 引出列表'!$A$2:$CE$8700,$A67,MATCH(G$1,'2-3 引出列表'!$A$1:$CD$1,0)),""))</f>
        <v>物料消耗.物料消耗</v>
      </c>
      <c r="H67" t="str">
        <f>IF(ISBLANK(IFERROR(INDEX('2-3 引出列表'!$A$2:$CE$8700,$A67,MATCH(H$1,'2-3 引出列表'!$A$1:$CD$1,0)),"")),"",IFERROR(INDEX('2-3 引出列表'!$A$2:$CE$8700,$A67,MATCH(H$1,'2-3 引出列表'!$A$1:$CD$1,0)),""))</f>
        <v>ZB20210901JCWZ02</v>
      </c>
      <c r="I67" t="str">
        <f>IF(ISBLANK(IFERROR(INDEX('2-3 引出列表'!$A$2:$CE$8700,$A67,MATCH(I$1,'2-3 引出列表'!$A$1:$CD$1,0)),"")),"",IFERROR(INDEX('2-3 引出列表'!$A$2:$CE$8700,$A67,MATCH(I$1,'2-3 引出列表'!$A$1:$CD$1,0)),""))</f>
        <v>金采易购</v>
      </c>
    </row>
    <row r="68" spans="1:9">
      <c r="A68">
        <v>67</v>
      </c>
      <c r="B68" t="str">
        <f>IF(ISBLANK(IFERROR(INDEX('2-3 引出列表'!$A$2:$CE$8700,$A68,MATCH(B$1,'2-3 引出列表'!$A$1:$CD$1,0)),"")),"",IFERROR(INDEX('2-3 引出列表'!$A$2:$CE$8700,$A68,MATCH(B$1,'2-3 引出列表'!$A$1:$CD$1,0)),""))</f>
        <v>FK250326000282</v>
      </c>
      <c r="C68">
        <f>IF(ISBLANK(IFERROR(INDEX('2-3 引出列表'!$A$2:$CE$8700,$A68,MATCH(C$1,'2-3 引出列表'!$A$1:$CD$1,0)),"")),"",IFERROR(INDEX('2-3 引出列表'!$A$2:$CE$8700,$A68,MATCH(C$1,'2-3 引出列表'!$A$1:$CD$1,0)),""))</f>
        <v>9880.48</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2025-03-26</v>
      </c>
      <c r="F68" t="str">
        <f t="shared" si="1"/>
        <v>2025-03</v>
      </c>
      <c r="G68" t="str">
        <f>IF(ISBLANK(IFERROR(INDEX('2-3 引出列表'!$A$2:$CE$8700,$A68,MATCH(G$1,'2-3 引出列表'!$A$1:$CD$1,0)),"")),"",IFERROR(INDEX('2-3 引出列表'!$A$2:$CE$8700,$A68,MATCH(G$1,'2-3 引出列表'!$A$1:$CD$1,0)),""))</f>
        <v>物料消耗.物料消耗</v>
      </c>
      <c r="H68" t="str">
        <f>IF(ISBLANK(IFERROR(INDEX('2-3 引出列表'!$A$2:$CE$8700,$A68,MATCH(H$1,'2-3 引出列表'!$A$1:$CD$1,0)),"")),"",IFERROR(INDEX('2-3 引出列表'!$A$2:$CE$8700,$A68,MATCH(H$1,'2-3 引出列表'!$A$1:$CD$1,0)),""))</f>
        <v>ZB20210901JCWZ02</v>
      </c>
      <c r="I68" t="str">
        <f>IF(ISBLANK(IFERROR(INDEX('2-3 引出列表'!$A$2:$CE$8700,$A68,MATCH(I$1,'2-3 引出列表'!$A$1:$CD$1,0)),"")),"",IFERROR(INDEX('2-3 引出列表'!$A$2:$CE$8700,$A68,MATCH(I$1,'2-3 引出列表'!$A$1:$CD$1,0)),""))</f>
        <v>金采易购</v>
      </c>
    </row>
    <row r="69" spans="1:9">
      <c r="A69">
        <v>68</v>
      </c>
      <c r="B69" t="str">
        <f>IF(ISBLANK(IFERROR(INDEX('2-3 引出列表'!$A$2:$CE$8700,$A69,MATCH(B$1,'2-3 引出列表'!$A$1:$CD$1,0)),"")),"",IFERROR(INDEX('2-3 引出列表'!$A$2:$CE$8700,$A69,MATCH(B$1,'2-3 引出列表'!$A$1:$CD$1,0)),""))</f>
        <v>FK250326000204</v>
      </c>
      <c r="C69">
        <f>IF(ISBLANK(IFERROR(INDEX('2-3 引出列表'!$A$2:$CE$8700,$A69,MATCH(C$1,'2-3 引出列表'!$A$1:$CD$1,0)),"")),"",IFERROR(INDEX('2-3 引出列表'!$A$2:$CE$8700,$A69,MATCH(C$1,'2-3 引出列表'!$A$1:$CD$1,0)),""))</f>
        <v>2000</v>
      </c>
      <c r="D69" t="str">
        <f>IF(ISBLANK(IFERROR(INDEX('2-3 引出列表'!$A$2:$CE$8700,$A69,MATCH(D$1,'2-3 引出列表'!$A$1:$CD$1,0)),"")),"",IFERROR(INDEX('2-3 引出列表'!$A$2:$CE$8700,$A69,MATCH(D$1,'2-3 引出列表'!$A$1:$CD$1,0)),""))</f>
        <v>已付款</v>
      </c>
      <c r="E69" t="str">
        <f>IF(ISBLANK(IFERROR(INDEX('2-3 引出列表'!$A$2:$CE$8700,$A69,MATCH(E$1,'2-3 引出列表'!$A$1:$CD$1,0)),"")),"",IFERROR(INDEX('2-3 引出列表'!$A$2:$CE$8700,$A69,MATCH(E$1,'2-3 引出列表'!$A$1:$CD$1,0)),""))</f>
        <v>2025-03-26</v>
      </c>
      <c r="F69" t="str">
        <f t="shared" si="1"/>
        <v>2025-03</v>
      </c>
      <c r="G69" t="str">
        <f>IF(ISBLANK(IFERROR(INDEX('2-3 引出列表'!$A$2:$CE$8700,$A69,MATCH(G$1,'2-3 引出列表'!$A$1:$CD$1,0)),"")),"",IFERROR(INDEX('2-3 引出列表'!$A$2:$CE$8700,$A69,MATCH(G$1,'2-3 引出列表'!$A$1:$CD$1,0)),""))</f>
        <v>外包服务费.工程施工外包</v>
      </c>
      <c r="H69">
        <f>IF(ISBLANK(IFERROR(INDEX('2-3 引出列表'!$A$2:$CE$8700,$A69,MATCH(H$1,'2-3 引出列表'!$A$1:$CD$1,0)),"")),"",IFERROR(INDEX('2-3 引出列表'!$A$2:$CE$8700,$A69,MATCH(H$1,'2-3 引出列表'!$A$1:$CD$1,0)),""))</f>
        <v>0</v>
      </c>
      <c r="I69" t="str">
        <f>IF(ISBLANK(IFERROR(INDEX('2-3 引出列表'!$A$2:$CE$8700,$A69,MATCH(I$1,'2-3 引出列表'!$A$1:$CD$1,0)),"")),"",IFERROR(INDEX('2-3 引出列表'!$A$2:$CE$8700,$A69,MATCH(I$1,'2-3 引出列表'!$A$1:$CD$1,0)),""))</f>
        <v>金采易购</v>
      </c>
    </row>
    <row r="70" spans="1:9">
      <c r="A70">
        <v>69</v>
      </c>
      <c r="B70">
        <f>IF(ISBLANK(IFERROR(INDEX('2-3 引出列表'!$A$2:$CE$8700,$A70,MATCH(B$1,'2-3 引出列表'!$A$1:$CD$1,0)),"")),"",IFERROR(INDEX('2-3 引出列表'!$A$2:$CE$8700,$A70,MATCH(B$1,'2-3 引出列表'!$A$1:$CD$1,0)),""))</f>
        <v>0</v>
      </c>
      <c r="C70">
        <f>IF(ISBLANK(IFERROR(INDEX('2-3 引出列表'!$A$2:$CE$8700,$A70,MATCH(C$1,'2-3 引出列表'!$A$1:$CD$1,0)),"")),"",IFERROR(INDEX('2-3 引出列表'!$A$2:$CE$8700,$A70,MATCH(C$1,'2-3 引出列表'!$A$1:$CD$1,0)),""))</f>
        <v>500</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2025-03-25</v>
      </c>
      <c r="F70" t="str">
        <f t="shared" si="1"/>
        <v>2025-03</v>
      </c>
      <c r="G70" t="str">
        <f>IF(ISBLANK(IFERROR(INDEX('2-3 引出列表'!$A$2:$CE$8700,$A70,MATCH(G$1,'2-3 引出列表'!$A$1:$CD$1,0)),"")),"",IFERROR(INDEX('2-3 引出列表'!$A$2:$CE$8700,$A70,MATCH(G$1,'2-3 引出列表'!$A$1:$CD$1,0)),""))</f>
        <v>人工费用.宿舍费</v>
      </c>
      <c r="H70" t="str">
        <f>IF(ISBLANK(IFERROR(INDEX('2-3 引出列表'!$A$2:$CE$8700,$A70,MATCH(H$1,'2-3 引出列表'!$A$1:$CD$1,0)),"")),"",IFERROR(INDEX('2-3 引出列表'!$A$2:$CE$8700,$A70,MATCH(H$1,'2-3 引出列表'!$A$1:$CD$1,0)),""))</f>
        <v>FWL-Z-2025-00080</v>
      </c>
      <c r="I70">
        <f>IF(ISBLANK(IFERROR(INDEX('2-3 引出列表'!$A$2:$CE$8700,$A70,MATCH(I$1,'2-3 引出列表'!$A$1:$CD$1,0)),"")),"",IFERROR(INDEX('2-3 引出列表'!$A$2:$CE$8700,$A70,MATCH(I$1,'2-3 引出列表'!$A$1:$CD$1,0)),""))</f>
        <v>0</v>
      </c>
    </row>
    <row r="71" spans="1:9">
      <c r="A71">
        <v>70</v>
      </c>
      <c r="B71">
        <f>IF(ISBLANK(IFERROR(INDEX('2-3 引出列表'!$A$2:$CE$8700,$A71,MATCH(B$1,'2-3 引出列表'!$A$1:$CD$1,0)),"")),"",IFERROR(INDEX('2-3 引出列表'!$A$2:$CE$8700,$A71,MATCH(B$1,'2-3 引出列表'!$A$1:$CD$1,0)),""))</f>
        <v>0</v>
      </c>
      <c r="C71">
        <f>IF(ISBLANK(IFERROR(INDEX('2-3 引出列表'!$A$2:$CE$8700,$A71,MATCH(C$1,'2-3 引出列表'!$A$1:$CD$1,0)),"")),"",IFERROR(INDEX('2-3 引出列表'!$A$2:$CE$8700,$A71,MATCH(C$1,'2-3 引出列表'!$A$1:$CD$1,0)),""))</f>
        <v>4500</v>
      </c>
      <c r="D71" t="str">
        <f>IF(ISBLANK(IFERROR(INDEX('2-3 引出列表'!$A$2:$CE$8700,$A71,MATCH(D$1,'2-3 引出列表'!$A$1:$CD$1,0)),"")),"",IFERROR(INDEX('2-3 引出列表'!$A$2:$CE$8700,$A71,MATCH(D$1,'2-3 引出列表'!$A$1:$CD$1,0)),""))</f>
        <v>已付款</v>
      </c>
      <c r="E71" t="str">
        <f>IF(ISBLANK(IFERROR(INDEX('2-3 引出列表'!$A$2:$CE$8700,$A71,MATCH(E$1,'2-3 引出列表'!$A$1:$CD$1,0)),"")),"",IFERROR(INDEX('2-3 引出列表'!$A$2:$CE$8700,$A71,MATCH(E$1,'2-3 引出列表'!$A$1:$CD$1,0)),""))</f>
        <v>2025-03-25</v>
      </c>
      <c r="F71" t="str">
        <f t="shared" si="1"/>
        <v>2025-03</v>
      </c>
      <c r="G71" t="str">
        <f>IF(ISBLANK(IFERROR(INDEX('2-3 引出列表'!$A$2:$CE$8700,$A71,MATCH(G$1,'2-3 引出列表'!$A$1:$CD$1,0)),"")),"",IFERROR(INDEX('2-3 引出列表'!$A$2:$CE$8700,$A71,MATCH(G$1,'2-3 引出列表'!$A$1:$CD$1,0)),""))</f>
        <v>人工费用.宿舍费</v>
      </c>
      <c r="H71" t="str">
        <f>IF(ISBLANK(IFERROR(INDEX('2-3 引出列表'!$A$2:$CE$8700,$A71,MATCH(H$1,'2-3 引出列表'!$A$1:$CD$1,0)),"")),"",IFERROR(INDEX('2-3 引出列表'!$A$2:$CE$8700,$A71,MATCH(H$1,'2-3 引出列表'!$A$1:$CD$1,0)),""))</f>
        <v>FWL-Z-2025-00078</v>
      </c>
      <c r="I71">
        <f>IF(ISBLANK(IFERROR(INDEX('2-3 引出列表'!$A$2:$CE$8700,$A71,MATCH(I$1,'2-3 引出列表'!$A$1:$CD$1,0)),"")),"",IFERROR(INDEX('2-3 引出列表'!$A$2:$CE$8700,$A71,MATCH(I$1,'2-3 引出列表'!$A$1:$CD$1,0)),""))</f>
        <v>0</v>
      </c>
    </row>
    <row r="72" spans="1:9">
      <c r="A72">
        <v>71</v>
      </c>
      <c r="B72">
        <f>IF(ISBLANK(IFERROR(INDEX('2-3 引出列表'!$A$2:$CE$8700,$A72,MATCH(B$1,'2-3 引出列表'!$A$1:$CD$1,0)),"")),"",IFERROR(INDEX('2-3 引出列表'!$A$2:$CE$8700,$A72,MATCH(B$1,'2-3 引出列表'!$A$1:$CD$1,0)),""))</f>
        <v>0</v>
      </c>
      <c r="C72">
        <f>IF(ISBLANK(IFERROR(INDEX('2-3 引出列表'!$A$2:$CE$8700,$A72,MATCH(C$1,'2-3 引出列表'!$A$1:$CD$1,0)),"")),"",IFERROR(INDEX('2-3 引出列表'!$A$2:$CE$8700,$A72,MATCH(C$1,'2-3 引出列表'!$A$1:$CD$1,0)),""))</f>
        <v>10030</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2025-03-25</v>
      </c>
      <c r="F72" t="str">
        <f t="shared" si="1"/>
        <v>2025-03</v>
      </c>
      <c r="G72" t="str">
        <f>IF(ISBLANK(IFERROR(INDEX('2-3 引出列表'!$A$2:$CE$8700,$A72,MATCH(G$1,'2-3 引出列表'!$A$1:$CD$1,0)),"")),"",IFERROR(INDEX('2-3 引出列表'!$A$2:$CE$8700,$A72,MATCH(G$1,'2-3 引出列表'!$A$1:$CD$1,0)),""))</f>
        <v>财产费用.财产保险费</v>
      </c>
      <c r="H72">
        <f>IF(ISBLANK(IFERROR(INDEX('2-3 引出列表'!$A$2:$CE$8700,$A72,MATCH(H$1,'2-3 引出列表'!$A$1:$CD$1,0)),"")),"",IFERROR(INDEX('2-3 引出列表'!$A$2:$CE$8700,$A72,MATCH(H$1,'2-3 引出列表'!$A$1:$CD$1,0)),""))</f>
        <v>0</v>
      </c>
      <c r="I72">
        <f>IF(ISBLANK(IFERROR(INDEX('2-3 引出列表'!$A$2:$CE$8700,$A72,MATCH(I$1,'2-3 引出列表'!$A$1:$CD$1,0)),"")),"",IFERROR(INDEX('2-3 引出列表'!$A$2:$CE$8700,$A72,MATCH(I$1,'2-3 引出列表'!$A$1:$CD$1,0)),""))</f>
        <v>0</v>
      </c>
    </row>
    <row r="73" spans="1:9">
      <c r="A73">
        <v>72</v>
      </c>
      <c r="B73">
        <f>IF(ISBLANK(IFERROR(INDEX('2-3 引出列表'!$A$2:$CE$8700,$A73,MATCH(B$1,'2-3 引出列表'!$A$1:$CD$1,0)),"")),"",IFERROR(INDEX('2-3 引出列表'!$A$2:$CE$8700,$A73,MATCH(B$1,'2-3 引出列表'!$A$1:$CD$1,0)),""))</f>
        <v>0</v>
      </c>
      <c r="C73">
        <f>IF(ISBLANK(IFERROR(INDEX('2-3 引出列表'!$A$2:$CE$8700,$A73,MATCH(C$1,'2-3 引出列表'!$A$1:$CD$1,0)),"")),"",IFERROR(INDEX('2-3 引出列表'!$A$2:$CE$8700,$A73,MATCH(C$1,'2-3 引出列表'!$A$1:$CD$1,0)),""))</f>
        <v>9950</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2025-03-24</v>
      </c>
      <c r="F73" t="str">
        <f t="shared" si="1"/>
        <v>2025-03</v>
      </c>
      <c r="G73" t="str">
        <f>IF(ISBLANK(IFERROR(INDEX('2-3 引出列表'!$A$2:$CE$8700,$A73,MATCH(G$1,'2-3 引出列表'!$A$1:$CD$1,0)),"")),"",IFERROR(INDEX('2-3 引出列表'!$A$2:$CE$8700,$A73,MATCH(G$1,'2-3 引出列表'!$A$1:$CD$1,0)),""))</f>
        <v>人工费用.节日及餐费福利</v>
      </c>
      <c r="H73">
        <f>IF(ISBLANK(IFERROR(INDEX('2-3 引出列表'!$A$2:$CE$8700,$A73,MATCH(H$1,'2-3 引出列表'!$A$1:$CD$1,0)),"")),"",IFERROR(INDEX('2-3 引出列表'!$A$2:$CE$8700,$A73,MATCH(H$1,'2-3 引出列表'!$A$1:$CD$1,0)),""))</f>
        <v>0</v>
      </c>
      <c r="I73">
        <f>IF(ISBLANK(IFERROR(INDEX('2-3 引出列表'!$A$2:$CE$8700,$A73,MATCH(I$1,'2-3 引出列表'!$A$1:$CD$1,0)),"")),"",IFERROR(INDEX('2-3 引出列表'!$A$2:$CE$8700,$A73,MATCH(I$1,'2-3 引出列表'!$A$1:$CD$1,0)),""))</f>
        <v>0</v>
      </c>
    </row>
    <row r="74" spans="1:9">
      <c r="A74">
        <v>73</v>
      </c>
      <c r="B74" t="str">
        <f>IF(ISBLANK(IFERROR(INDEX('2-3 引出列表'!$A$2:$CE$8700,$A74,MATCH(B$1,'2-3 引出列表'!$A$1:$CD$1,0)),"")),"",IFERROR(INDEX('2-3 引出列表'!$A$2:$CE$8700,$A74,MATCH(B$1,'2-3 引出列表'!$A$1:$CD$1,0)),""))</f>
        <v>FK250318000234</v>
      </c>
      <c r="C74">
        <f>IF(ISBLANK(IFERROR(INDEX('2-3 引出列表'!$A$2:$CE$8700,$A74,MATCH(C$1,'2-3 引出列表'!$A$1:$CD$1,0)),"")),"",IFERROR(INDEX('2-3 引出列表'!$A$2:$CE$8700,$A74,MATCH(C$1,'2-3 引出列表'!$A$1:$CD$1,0)),""))</f>
        <v>9450</v>
      </c>
      <c r="D74" t="str">
        <f>IF(ISBLANK(IFERROR(INDEX('2-3 引出列表'!$A$2:$CE$8700,$A74,MATCH(D$1,'2-3 引出列表'!$A$1:$CD$1,0)),"")),"",IFERROR(INDEX('2-3 引出列表'!$A$2:$CE$8700,$A74,MATCH(D$1,'2-3 引出列表'!$A$1:$CD$1,0)),""))</f>
        <v>已付款</v>
      </c>
      <c r="E74" t="str">
        <f>IF(ISBLANK(IFERROR(INDEX('2-3 引出列表'!$A$2:$CE$8700,$A74,MATCH(E$1,'2-3 引出列表'!$A$1:$CD$1,0)),"")),"",IFERROR(INDEX('2-3 引出列表'!$A$2:$CE$8700,$A74,MATCH(E$1,'2-3 引出列表'!$A$1:$CD$1,0)),""))</f>
        <v>2025-03-18</v>
      </c>
      <c r="F74" t="str">
        <f t="shared" si="1"/>
        <v>2025-03</v>
      </c>
      <c r="G74" t="str">
        <f>IF(ISBLANK(IFERROR(INDEX('2-3 引出列表'!$A$2:$CE$8700,$A74,MATCH(G$1,'2-3 引出列表'!$A$1:$CD$1,0)),"")),"",IFERROR(INDEX('2-3 引出列表'!$A$2:$CE$8700,$A74,MATCH(G$1,'2-3 引出列表'!$A$1:$CD$1,0)),""))</f>
        <v>外包服务费.消杀外包</v>
      </c>
      <c r="H74" t="str">
        <f>IF(ISBLANK(IFERROR(INDEX('2-3 引出列表'!$A$2:$CE$8700,$A74,MATCH(H$1,'2-3 引出列表'!$A$1:$CD$1,0)),"")),"",IFERROR(INDEX('2-3 引出列表'!$A$2:$CE$8700,$A74,MATCH(H$1,'2-3 引出列表'!$A$1:$CD$1,0)),""))</f>
        <v>HJFW-Z-2024-2691</v>
      </c>
      <c r="I74" t="str">
        <f>IF(ISBLANK(IFERROR(INDEX('2-3 引出列表'!$A$2:$CE$8700,$A74,MATCH(I$1,'2-3 引出列表'!$A$1:$CD$1,0)),"")),"",IFERROR(INDEX('2-3 引出列表'!$A$2:$CE$8700,$A74,MATCH(I$1,'2-3 引出列表'!$A$1:$CD$1,0)),""))</f>
        <v>金采易购</v>
      </c>
    </row>
    <row r="75" spans="1:9">
      <c r="A75">
        <v>74</v>
      </c>
      <c r="B75" t="str">
        <f>IF(ISBLANK(IFERROR(INDEX('2-3 引出列表'!$A$2:$CE$8700,$A75,MATCH(B$1,'2-3 引出列表'!$A$1:$CD$1,0)),"")),"",IFERROR(INDEX('2-3 引出列表'!$A$2:$CE$8700,$A75,MATCH(B$1,'2-3 引出列表'!$A$1:$CD$1,0)),""))</f>
        <v>FK250228000452</v>
      </c>
      <c r="C75">
        <f>IF(ISBLANK(IFERROR(INDEX('2-3 引出列表'!$A$2:$CE$8700,$A75,MATCH(C$1,'2-3 引出列表'!$A$1:$CD$1,0)),"")),"",IFERROR(INDEX('2-3 引出列表'!$A$2:$CE$8700,$A75,MATCH(C$1,'2-3 引出列表'!$A$1:$CD$1,0)),""))</f>
        <v>1506.32</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2025-02-28</v>
      </c>
      <c r="F75" t="str">
        <f t="shared" si="1"/>
        <v>2025-02</v>
      </c>
      <c r="G75" t="str">
        <f>IF(ISBLANK(IFERROR(INDEX('2-3 引出列表'!$A$2:$CE$8700,$A75,MATCH(G$1,'2-3 引出列表'!$A$1:$CD$1,0)),"")),"",IFERROR(INDEX('2-3 引出列表'!$A$2:$CE$8700,$A75,MATCH(G$1,'2-3 引出列表'!$A$1:$CD$1,0)),""))</f>
        <v>物料消耗.物料消耗</v>
      </c>
      <c r="H75" t="str">
        <f>IF(ISBLANK(IFERROR(INDEX('2-3 引出列表'!$A$2:$CE$8700,$A75,MATCH(H$1,'2-3 引出列表'!$A$1:$CD$1,0)),"")),"",IFERROR(INDEX('2-3 引出列表'!$A$2:$CE$8700,$A75,MATCH(H$1,'2-3 引出列表'!$A$1:$CD$1,0)),""))</f>
        <v>ZB20210901JCWZ02</v>
      </c>
      <c r="I75" t="str">
        <f>IF(ISBLANK(IFERROR(INDEX('2-3 引出列表'!$A$2:$CE$8700,$A75,MATCH(I$1,'2-3 引出列表'!$A$1:$CD$1,0)),"")),"",IFERROR(INDEX('2-3 引出列表'!$A$2:$CE$8700,$A75,MATCH(I$1,'2-3 引出列表'!$A$1:$CD$1,0)),""))</f>
        <v>金采易购</v>
      </c>
    </row>
    <row r="76" spans="1:9">
      <c r="A76">
        <v>75</v>
      </c>
      <c r="B76" t="str">
        <f>IF(ISBLANK(IFERROR(INDEX('2-3 引出列表'!$A$2:$CE$8700,$A76,MATCH(B$1,'2-3 引出列表'!$A$1:$CD$1,0)),"")),"",IFERROR(INDEX('2-3 引出列表'!$A$2:$CE$8700,$A76,MATCH(B$1,'2-3 引出列表'!$A$1:$CD$1,0)),""))</f>
        <v>FK250228000452</v>
      </c>
      <c r="C76">
        <f>IF(ISBLANK(IFERROR(INDEX('2-3 引出列表'!$A$2:$CE$8700,$A76,MATCH(C$1,'2-3 引出列表'!$A$1:$CD$1,0)),"")),"",IFERROR(INDEX('2-3 引出列表'!$A$2:$CE$8700,$A76,MATCH(C$1,'2-3 引出列表'!$A$1:$CD$1,0)),""))</f>
        <v>1506.32</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2025-02-28</v>
      </c>
      <c r="F76" t="str">
        <f t="shared" si="1"/>
        <v>2025-02</v>
      </c>
      <c r="G76" t="str">
        <f>IF(ISBLANK(IFERROR(INDEX('2-3 引出列表'!$A$2:$CE$8700,$A76,MATCH(G$1,'2-3 引出列表'!$A$1:$CD$1,0)),"")),"",IFERROR(INDEX('2-3 引出列表'!$A$2:$CE$8700,$A76,MATCH(G$1,'2-3 引出列表'!$A$1:$CD$1,0)),""))</f>
        <v>物料消耗.物料消耗</v>
      </c>
      <c r="H76" t="str">
        <f>IF(ISBLANK(IFERROR(INDEX('2-3 引出列表'!$A$2:$CE$8700,$A76,MATCH(H$1,'2-3 引出列表'!$A$1:$CD$1,0)),"")),"",IFERROR(INDEX('2-3 引出列表'!$A$2:$CE$8700,$A76,MATCH(H$1,'2-3 引出列表'!$A$1:$CD$1,0)),""))</f>
        <v>ZB20210901JCWZ02</v>
      </c>
      <c r="I76" t="str">
        <f>IF(ISBLANK(IFERROR(INDEX('2-3 引出列表'!$A$2:$CE$8700,$A76,MATCH(I$1,'2-3 引出列表'!$A$1:$CD$1,0)),"")),"",IFERROR(INDEX('2-3 引出列表'!$A$2:$CE$8700,$A76,MATCH(I$1,'2-3 引出列表'!$A$1:$CD$1,0)),""))</f>
        <v>金采易购</v>
      </c>
    </row>
    <row r="77" spans="1:9">
      <c r="A77">
        <v>76</v>
      </c>
      <c r="B77" t="str">
        <f>IF(ISBLANK(IFERROR(INDEX('2-3 引出列表'!$A$2:$CE$8700,$A77,MATCH(B$1,'2-3 引出列表'!$A$1:$CD$1,0)),"")),"",IFERROR(INDEX('2-3 引出列表'!$A$2:$CE$8700,$A77,MATCH(B$1,'2-3 引出列表'!$A$1:$CD$1,0)),""))</f>
        <v>FK250228000452</v>
      </c>
      <c r="C77">
        <f>IF(ISBLANK(IFERROR(INDEX('2-3 引出列表'!$A$2:$CE$8700,$A77,MATCH(C$1,'2-3 引出列表'!$A$1:$CD$1,0)),"")),"",IFERROR(INDEX('2-3 引出列表'!$A$2:$CE$8700,$A77,MATCH(C$1,'2-3 引出列表'!$A$1:$CD$1,0)),""))</f>
        <v>1506.32</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2025-02-28</v>
      </c>
      <c r="F77" t="str">
        <f t="shared" si="1"/>
        <v>2025-02</v>
      </c>
      <c r="G77" t="str">
        <f>IF(ISBLANK(IFERROR(INDEX('2-3 引出列表'!$A$2:$CE$8700,$A77,MATCH(G$1,'2-3 引出列表'!$A$1:$CD$1,0)),"")),"",IFERROR(INDEX('2-3 引出列表'!$A$2:$CE$8700,$A77,MATCH(G$1,'2-3 引出列表'!$A$1:$CD$1,0)),""))</f>
        <v>物料消耗.物料消耗</v>
      </c>
      <c r="H77" t="str">
        <f>IF(ISBLANK(IFERROR(INDEX('2-3 引出列表'!$A$2:$CE$8700,$A77,MATCH(H$1,'2-3 引出列表'!$A$1:$CD$1,0)),"")),"",IFERROR(INDEX('2-3 引出列表'!$A$2:$CE$8700,$A77,MATCH(H$1,'2-3 引出列表'!$A$1:$CD$1,0)),""))</f>
        <v>ZB20210901JCWZ02</v>
      </c>
      <c r="I77" t="str">
        <f>IF(ISBLANK(IFERROR(INDEX('2-3 引出列表'!$A$2:$CE$8700,$A77,MATCH(I$1,'2-3 引出列表'!$A$1:$CD$1,0)),"")),"",IFERROR(INDEX('2-3 引出列表'!$A$2:$CE$8700,$A77,MATCH(I$1,'2-3 引出列表'!$A$1:$CD$1,0)),""))</f>
        <v>金采易购</v>
      </c>
    </row>
    <row r="78" spans="1:9">
      <c r="A78">
        <v>77</v>
      </c>
      <c r="B78" t="str">
        <f>IF(ISBLANK(IFERROR(INDEX('2-3 引出列表'!$A$2:$CE$8700,$A78,MATCH(B$1,'2-3 引出列表'!$A$1:$CD$1,0)),"")),"",IFERROR(INDEX('2-3 引出列表'!$A$2:$CE$8700,$A78,MATCH(B$1,'2-3 引出列表'!$A$1:$CD$1,0)),""))</f>
        <v>FK250228000416</v>
      </c>
      <c r="C78">
        <f>IF(ISBLANK(IFERROR(INDEX('2-3 引出列表'!$A$2:$CE$8700,$A78,MATCH(C$1,'2-3 引出列表'!$A$1:$CD$1,0)),"")),"",IFERROR(INDEX('2-3 引出列表'!$A$2:$CE$8700,$A78,MATCH(C$1,'2-3 引出列表'!$A$1:$CD$1,0)),""))</f>
        <v>2245</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2025-02-28</v>
      </c>
      <c r="F78" t="str">
        <f t="shared" si="1"/>
        <v>2025-02</v>
      </c>
      <c r="G78" t="str">
        <f>IF(ISBLANK(IFERROR(INDEX('2-3 引出列表'!$A$2:$CE$8700,$A78,MATCH(G$1,'2-3 引出列表'!$A$1:$CD$1,0)),"")),"",IFERROR(INDEX('2-3 引出列表'!$A$2:$CE$8700,$A78,MATCH(G$1,'2-3 引出列表'!$A$1:$CD$1,0)),""))</f>
        <v>物料消耗.物料消耗</v>
      </c>
      <c r="H78" t="str">
        <f>IF(ISBLANK(IFERROR(INDEX('2-3 引出列表'!$A$2:$CE$8700,$A78,MATCH(H$1,'2-3 引出列表'!$A$1:$CD$1,0)),"")),"",IFERROR(INDEX('2-3 引出列表'!$A$2:$CE$8700,$A78,MATCH(H$1,'2-3 引出列表'!$A$1:$CD$1,0)),""))</f>
        <v>XHWZ-Z-2024-0232</v>
      </c>
      <c r="I78" t="str">
        <f>IF(ISBLANK(IFERROR(INDEX('2-3 引出列表'!$A$2:$CE$8700,$A78,MATCH(I$1,'2-3 引出列表'!$A$1:$CD$1,0)),"")),"",IFERROR(INDEX('2-3 引出列表'!$A$2:$CE$8700,$A78,MATCH(I$1,'2-3 引出列表'!$A$1:$CD$1,0)),""))</f>
        <v>金采易购</v>
      </c>
    </row>
    <row r="79" spans="1:9">
      <c r="A79">
        <v>78</v>
      </c>
      <c r="B79" t="str">
        <f>IF(ISBLANK(IFERROR(INDEX('2-3 引出列表'!$A$2:$CE$8700,$A79,MATCH(B$1,'2-3 引出列表'!$A$1:$CD$1,0)),"")),"",IFERROR(INDEX('2-3 引出列表'!$A$2:$CE$8700,$A79,MATCH(B$1,'2-3 引出列表'!$A$1:$CD$1,0)),""))</f>
        <v>FK250228000416</v>
      </c>
      <c r="C79">
        <f>IF(ISBLANK(IFERROR(INDEX('2-3 引出列表'!$A$2:$CE$8700,$A79,MATCH(C$1,'2-3 引出列表'!$A$1:$CD$1,0)),"")),"",IFERROR(INDEX('2-3 引出列表'!$A$2:$CE$8700,$A79,MATCH(C$1,'2-3 引出列表'!$A$1:$CD$1,0)),""))</f>
        <v>2245</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2025-02-28</v>
      </c>
      <c r="F79" t="str">
        <f t="shared" si="1"/>
        <v>2025-02</v>
      </c>
      <c r="G79" t="str">
        <f>IF(ISBLANK(IFERROR(INDEX('2-3 引出列表'!$A$2:$CE$8700,$A79,MATCH(G$1,'2-3 引出列表'!$A$1:$CD$1,0)),"")),"",IFERROR(INDEX('2-3 引出列表'!$A$2:$CE$8700,$A79,MATCH(G$1,'2-3 引出列表'!$A$1:$CD$1,0)),""))</f>
        <v>物料消耗.物料消耗</v>
      </c>
      <c r="H79" t="str">
        <f>IF(ISBLANK(IFERROR(INDEX('2-3 引出列表'!$A$2:$CE$8700,$A79,MATCH(H$1,'2-3 引出列表'!$A$1:$CD$1,0)),"")),"",IFERROR(INDEX('2-3 引出列表'!$A$2:$CE$8700,$A79,MATCH(H$1,'2-3 引出列表'!$A$1:$CD$1,0)),""))</f>
        <v>XHWZ-Z-2024-0232</v>
      </c>
      <c r="I79" t="str">
        <f>IF(ISBLANK(IFERROR(INDEX('2-3 引出列表'!$A$2:$CE$8700,$A79,MATCH(I$1,'2-3 引出列表'!$A$1:$CD$1,0)),"")),"",IFERROR(INDEX('2-3 引出列表'!$A$2:$CE$8700,$A79,MATCH(I$1,'2-3 引出列表'!$A$1:$CD$1,0)),""))</f>
        <v>金采易购</v>
      </c>
    </row>
    <row r="80" spans="1:9">
      <c r="A80">
        <v>79</v>
      </c>
      <c r="B80" t="str">
        <f>IF(ISBLANK(IFERROR(INDEX('2-3 引出列表'!$A$2:$CE$8700,$A80,MATCH(B$1,'2-3 引出列表'!$A$1:$CD$1,0)),"")),"",IFERROR(INDEX('2-3 引出列表'!$A$2:$CE$8700,$A80,MATCH(B$1,'2-3 引出列表'!$A$1:$CD$1,0)),""))</f>
        <v>FK250228000416</v>
      </c>
      <c r="C80">
        <f>IF(ISBLANK(IFERROR(INDEX('2-3 引出列表'!$A$2:$CE$8700,$A80,MATCH(C$1,'2-3 引出列表'!$A$1:$CD$1,0)),"")),"",IFERROR(INDEX('2-3 引出列表'!$A$2:$CE$8700,$A80,MATCH(C$1,'2-3 引出列表'!$A$1:$CD$1,0)),""))</f>
        <v>2245</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2025-02-28</v>
      </c>
      <c r="F80" t="str">
        <f t="shared" si="1"/>
        <v>2025-02</v>
      </c>
      <c r="G80" t="str">
        <f>IF(ISBLANK(IFERROR(INDEX('2-3 引出列表'!$A$2:$CE$8700,$A80,MATCH(G$1,'2-3 引出列表'!$A$1:$CD$1,0)),"")),"",IFERROR(INDEX('2-3 引出列表'!$A$2:$CE$8700,$A80,MATCH(G$1,'2-3 引出列表'!$A$1:$CD$1,0)),""))</f>
        <v>物料消耗.物料消耗</v>
      </c>
      <c r="H80" t="str">
        <f>IF(ISBLANK(IFERROR(INDEX('2-3 引出列表'!$A$2:$CE$8700,$A80,MATCH(H$1,'2-3 引出列表'!$A$1:$CD$1,0)),"")),"",IFERROR(INDEX('2-3 引出列表'!$A$2:$CE$8700,$A80,MATCH(H$1,'2-3 引出列表'!$A$1:$CD$1,0)),""))</f>
        <v>XHWZ-Z-2024-0232</v>
      </c>
      <c r="I80" t="str">
        <f>IF(ISBLANK(IFERROR(INDEX('2-3 引出列表'!$A$2:$CE$8700,$A80,MATCH(I$1,'2-3 引出列表'!$A$1:$CD$1,0)),"")),"",IFERROR(INDEX('2-3 引出列表'!$A$2:$CE$8700,$A80,MATCH(I$1,'2-3 引出列表'!$A$1:$CD$1,0)),""))</f>
        <v>金采易购</v>
      </c>
    </row>
    <row r="81" spans="1:9">
      <c r="A81">
        <v>80</v>
      </c>
      <c r="B81" t="str">
        <f>IF(ISBLANK(IFERROR(INDEX('2-3 引出列表'!$A$2:$CE$8700,$A81,MATCH(B$1,'2-3 引出列表'!$A$1:$CD$1,0)),"")),"",IFERROR(INDEX('2-3 引出列表'!$A$2:$CE$8700,$A81,MATCH(B$1,'2-3 引出列表'!$A$1:$CD$1,0)),""))</f>
        <v>FK250228000416</v>
      </c>
      <c r="C81">
        <f>IF(ISBLANK(IFERROR(INDEX('2-3 引出列表'!$A$2:$CE$8700,$A81,MATCH(C$1,'2-3 引出列表'!$A$1:$CD$1,0)),"")),"",IFERROR(INDEX('2-3 引出列表'!$A$2:$CE$8700,$A81,MATCH(C$1,'2-3 引出列表'!$A$1:$CD$1,0)),""))</f>
        <v>2245</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2025-02-28</v>
      </c>
      <c r="F81" t="str">
        <f t="shared" si="1"/>
        <v>2025-02</v>
      </c>
      <c r="G81" t="str">
        <f>IF(ISBLANK(IFERROR(INDEX('2-3 引出列表'!$A$2:$CE$8700,$A81,MATCH(G$1,'2-3 引出列表'!$A$1:$CD$1,0)),"")),"",IFERROR(INDEX('2-3 引出列表'!$A$2:$CE$8700,$A81,MATCH(G$1,'2-3 引出列表'!$A$1:$CD$1,0)),""))</f>
        <v>物料消耗.物料消耗</v>
      </c>
      <c r="H81" t="str">
        <f>IF(ISBLANK(IFERROR(INDEX('2-3 引出列表'!$A$2:$CE$8700,$A81,MATCH(H$1,'2-3 引出列表'!$A$1:$CD$1,0)),"")),"",IFERROR(INDEX('2-3 引出列表'!$A$2:$CE$8700,$A81,MATCH(H$1,'2-3 引出列表'!$A$1:$CD$1,0)),""))</f>
        <v>XHWZ-Z-2024-0232</v>
      </c>
      <c r="I81" t="str">
        <f>IF(ISBLANK(IFERROR(INDEX('2-3 引出列表'!$A$2:$CE$8700,$A81,MATCH(I$1,'2-3 引出列表'!$A$1:$CD$1,0)),"")),"",IFERROR(INDEX('2-3 引出列表'!$A$2:$CE$8700,$A81,MATCH(I$1,'2-3 引出列表'!$A$1:$CD$1,0)),""))</f>
        <v>金采易购</v>
      </c>
    </row>
    <row r="82" spans="1:9">
      <c r="A82">
        <v>81</v>
      </c>
      <c r="B82" t="str">
        <f>IF(ISBLANK(IFERROR(INDEX('2-3 引出列表'!$A$2:$CE$8700,$A82,MATCH(B$1,'2-3 引出列表'!$A$1:$CD$1,0)),"")),"",IFERROR(INDEX('2-3 引出列表'!$A$2:$CE$8700,$A82,MATCH(B$1,'2-3 引出列表'!$A$1:$CD$1,0)),""))</f>
        <v>FK250228000416</v>
      </c>
      <c r="C82">
        <f>IF(ISBLANK(IFERROR(INDEX('2-3 引出列表'!$A$2:$CE$8700,$A82,MATCH(C$1,'2-3 引出列表'!$A$1:$CD$1,0)),"")),"",IFERROR(INDEX('2-3 引出列表'!$A$2:$CE$8700,$A82,MATCH(C$1,'2-3 引出列表'!$A$1:$CD$1,0)),""))</f>
        <v>2245</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2025-02-28</v>
      </c>
      <c r="F82" t="str">
        <f t="shared" si="1"/>
        <v>2025-02</v>
      </c>
      <c r="G82" t="str">
        <f>IF(ISBLANK(IFERROR(INDEX('2-3 引出列表'!$A$2:$CE$8700,$A82,MATCH(G$1,'2-3 引出列表'!$A$1:$CD$1,0)),"")),"",IFERROR(INDEX('2-3 引出列表'!$A$2:$CE$8700,$A82,MATCH(G$1,'2-3 引出列表'!$A$1:$CD$1,0)),""))</f>
        <v>物料消耗.物料消耗</v>
      </c>
      <c r="H82" t="str">
        <f>IF(ISBLANK(IFERROR(INDEX('2-3 引出列表'!$A$2:$CE$8700,$A82,MATCH(H$1,'2-3 引出列表'!$A$1:$CD$1,0)),"")),"",IFERROR(INDEX('2-3 引出列表'!$A$2:$CE$8700,$A82,MATCH(H$1,'2-3 引出列表'!$A$1:$CD$1,0)),""))</f>
        <v>XHWZ-Z-2024-0232</v>
      </c>
      <c r="I82" t="str">
        <f>IF(ISBLANK(IFERROR(INDEX('2-3 引出列表'!$A$2:$CE$8700,$A82,MATCH(I$1,'2-3 引出列表'!$A$1:$CD$1,0)),"")),"",IFERROR(INDEX('2-3 引出列表'!$A$2:$CE$8700,$A82,MATCH(I$1,'2-3 引出列表'!$A$1:$CD$1,0)),""))</f>
        <v>金采易购</v>
      </c>
    </row>
    <row r="83" spans="1:9">
      <c r="A83">
        <v>82</v>
      </c>
      <c r="B83" t="str">
        <f>IF(ISBLANK(IFERROR(INDEX('2-3 引出列表'!$A$2:$CE$8700,$A83,MATCH(B$1,'2-3 引出列表'!$A$1:$CD$1,0)),"")),"",IFERROR(INDEX('2-3 引出列表'!$A$2:$CE$8700,$A83,MATCH(B$1,'2-3 引出列表'!$A$1:$CD$1,0)),""))</f>
        <v>FK250228000397</v>
      </c>
      <c r="C83">
        <f>IF(ISBLANK(IFERROR(INDEX('2-3 引出列表'!$A$2:$CE$8700,$A83,MATCH(C$1,'2-3 引出列表'!$A$1:$CD$1,0)),"")),"",IFERROR(INDEX('2-3 引出列表'!$A$2:$CE$8700,$A83,MATCH(C$1,'2-3 引出列表'!$A$1:$CD$1,0)),""))</f>
        <v>12591.95</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2025-02-28</v>
      </c>
      <c r="F83" t="str">
        <f t="shared" si="1"/>
        <v>2025-02</v>
      </c>
      <c r="G83" t="str">
        <f>IF(ISBLANK(IFERROR(INDEX('2-3 引出列表'!$A$2:$CE$8700,$A83,MATCH(G$1,'2-3 引出列表'!$A$1:$CD$1,0)),"")),"",IFERROR(INDEX('2-3 引出列表'!$A$2:$CE$8700,$A83,MATCH(G$1,'2-3 引出列表'!$A$1:$CD$1,0)),""))</f>
        <v>物料消耗.物料消耗</v>
      </c>
      <c r="H83" t="str">
        <f>IF(ISBLANK(IFERROR(INDEX('2-3 引出列表'!$A$2:$CE$8700,$A83,MATCH(H$1,'2-3 引出列表'!$A$1:$CD$1,0)),"")),"",IFERROR(INDEX('2-3 引出列表'!$A$2:$CE$8700,$A83,MATCH(H$1,'2-3 引出列表'!$A$1:$CD$1,0)),""))</f>
        <v>ZB20210901JCWZ02</v>
      </c>
      <c r="I83" t="str">
        <f>IF(ISBLANK(IFERROR(INDEX('2-3 引出列表'!$A$2:$CE$8700,$A83,MATCH(I$1,'2-3 引出列表'!$A$1:$CD$1,0)),"")),"",IFERROR(INDEX('2-3 引出列表'!$A$2:$CE$8700,$A83,MATCH(I$1,'2-3 引出列表'!$A$1:$CD$1,0)),""))</f>
        <v>金采易购</v>
      </c>
    </row>
    <row r="84" spans="1:9">
      <c r="A84">
        <v>83</v>
      </c>
      <c r="B84" t="str">
        <f>IF(ISBLANK(IFERROR(INDEX('2-3 引出列表'!$A$2:$CE$8700,$A84,MATCH(B$1,'2-3 引出列表'!$A$1:$CD$1,0)),"")),"",IFERROR(INDEX('2-3 引出列表'!$A$2:$CE$8700,$A84,MATCH(B$1,'2-3 引出列表'!$A$1:$CD$1,0)),""))</f>
        <v>FK250228000397</v>
      </c>
      <c r="C84">
        <f>IF(ISBLANK(IFERROR(INDEX('2-3 引出列表'!$A$2:$CE$8700,$A84,MATCH(C$1,'2-3 引出列表'!$A$1:$CD$1,0)),"")),"",IFERROR(INDEX('2-3 引出列表'!$A$2:$CE$8700,$A84,MATCH(C$1,'2-3 引出列表'!$A$1:$CD$1,0)),""))</f>
        <v>12591.95</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2025-02-28</v>
      </c>
      <c r="F84" t="str">
        <f t="shared" si="1"/>
        <v>2025-02</v>
      </c>
      <c r="G84" t="str">
        <f>IF(ISBLANK(IFERROR(INDEX('2-3 引出列表'!$A$2:$CE$8700,$A84,MATCH(G$1,'2-3 引出列表'!$A$1:$CD$1,0)),"")),"",IFERROR(INDEX('2-3 引出列表'!$A$2:$CE$8700,$A84,MATCH(G$1,'2-3 引出列表'!$A$1:$CD$1,0)),""))</f>
        <v>物料消耗.物料消耗</v>
      </c>
      <c r="H84" t="str">
        <f>IF(ISBLANK(IFERROR(INDEX('2-3 引出列表'!$A$2:$CE$8700,$A84,MATCH(H$1,'2-3 引出列表'!$A$1:$CD$1,0)),"")),"",IFERROR(INDEX('2-3 引出列表'!$A$2:$CE$8700,$A84,MATCH(H$1,'2-3 引出列表'!$A$1:$CD$1,0)),""))</f>
        <v>ZB20210901JCWZ02</v>
      </c>
      <c r="I84" t="str">
        <f>IF(ISBLANK(IFERROR(INDEX('2-3 引出列表'!$A$2:$CE$8700,$A84,MATCH(I$1,'2-3 引出列表'!$A$1:$CD$1,0)),"")),"",IFERROR(INDEX('2-3 引出列表'!$A$2:$CE$8700,$A84,MATCH(I$1,'2-3 引出列表'!$A$1:$CD$1,0)),""))</f>
        <v>金采易购</v>
      </c>
    </row>
    <row r="85" spans="1:9">
      <c r="A85">
        <v>84</v>
      </c>
      <c r="B85" t="str">
        <f>IF(ISBLANK(IFERROR(INDEX('2-3 引出列表'!$A$2:$CE$8700,$A85,MATCH(B$1,'2-3 引出列表'!$A$1:$CD$1,0)),"")),"",IFERROR(INDEX('2-3 引出列表'!$A$2:$CE$8700,$A85,MATCH(B$1,'2-3 引出列表'!$A$1:$CD$1,0)),""))</f>
        <v>FK250228000397</v>
      </c>
      <c r="C85">
        <f>IF(ISBLANK(IFERROR(INDEX('2-3 引出列表'!$A$2:$CE$8700,$A85,MATCH(C$1,'2-3 引出列表'!$A$1:$CD$1,0)),"")),"",IFERROR(INDEX('2-3 引出列表'!$A$2:$CE$8700,$A85,MATCH(C$1,'2-3 引出列表'!$A$1:$CD$1,0)),""))</f>
        <v>12591.95</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2025-02-28</v>
      </c>
      <c r="F85" t="str">
        <f t="shared" si="1"/>
        <v>2025-02</v>
      </c>
      <c r="G85" t="str">
        <f>IF(ISBLANK(IFERROR(INDEX('2-3 引出列表'!$A$2:$CE$8700,$A85,MATCH(G$1,'2-3 引出列表'!$A$1:$CD$1,0)),"")),"",IFERROR(INDEX('2-3 引出列表'!$A$2:$CE$8700,$A85,MATCH(G$1,'2-3 引出列表'!$A$1:$CD$1,0)),""))</f>
        <v>物料消耗.物料消耗</v>
      </c>
      <c r="H85" t="str">
        <f>IF(ISBLANK(IFERROR(INDEX('2-3 引出列表'!$A$2:$CE$8700,$A85,MATCH(H$1,'2-3 引出列表'!$A$1:$CD$1,0)),"")),"",IFERROR(INDEX('2-3 引出列表'!$A$2:$CE$8700,$A85,MATCH(H$1,'2-3 引出列表'!$A$1:$CD$1,0)),""))</f>
        <v>ZB20210901JCWZ02</v>
      </c>
      <c r="I85" t="str">
        <f>IF(ISBLANK(IFERROR(INDEX('2-3 引出列表'!$A$2:$CE$8700,$A85,MATCH(I$1,'2-3 引出列表'!$A$1:$CD$1,0)),"")),"",IFERROR(INDEX('2-3 引出列表'!$A$2:$CE$8700,$A85,MATCH(I$1,'2-3 引出列表'!$A$1:$CD$1,0)),""))</f>
        <v>金采易购</v>
      </c>
    </row>
    <row r="86" spans="1:9">
      <c r="A86">
        <v>85</v>
      </c>
      <c r="B86" t="str">
        <f>IF(ISBLANK(IFERROR(INDEX('2-3 引出列表'!$A$2:$CE$8700,$A86,MATCH(B$1,'2-3 引出列表'!$A$1:$CD$1,0)),"")),"",IFERROR(INDEX('2-3 引出列表'!$A$2:$CE$8700,$A86,MATCH(B$1,'2-3 引出列表'!$A$1:$CD$1,0)),""))</f>
        <v>FK250228000397</v>
      </c>
      <c r="C86">
        <f>IF(ISBLANK(IFERROR(INDEX('2-3 引出列表'!$A$2:$CE$8700,$A86,MATCH(C$1,'2-3 引出列表'!$A$1:$CD$1,0)),"")),"",IFERROR(INDEX('2-3 引出列表'!$A$2:$CE$8700,$A86,MATCH(C$1,'2-3 引出列表'!$A$1:$CD$1,0)),""))</f>
        <v>12591.95</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2025-02-28</v>
      </c>
      <c r="F86" t="str">
        <f t="shared" si="1"/>
        <v>2025-02</v>
      </c>
      <c r="G86" t="str">
        <f>IF(ISBLANK(IFERROR(INDEX('2-3 引出列表'!$A$2:$CE$8700,$A86,MATCH(G$1,'2-3 引出列表'!$A$1:$CD$1,0)),"")),"",IFERROR(INDEX('2-3 引出列表'!$A$2:$CE$8700,$A86,MATCH(G$1,'2-3 引出列表'!$A$1:$CD$1,0)),""))</f>
        <v>物料消耗.物料消耗</v>
      </c>
      <c r="H86" t="str">
        <f>IF(ISBLANK(IFERROR(INDEX('2-3 引出列表'!$A$2:$CE$8700,$A86,MATCH(H$1,'2-3 引出列表'!$A$1:$CD$1,0)),"")),"",IFERROR(INDEX('2-3 引出列表'!$A$2:$CE$8700,$A86,MATCH(H$1,'2-3 引出列表'!$A$1:$CD$1,0)),""))</f>
        <v>ZB20210901JCWZ02</v>
      </c>
      <c r="I86" t="str">
        <f>IF(ISBLANK(IFERROR(INDEX('2-3 引出列表'!$A$2:$CE$8700,$A86,MATCH(I$1,'2-3 引出列表'!$A$1:$CD$1,0)),"")),"",IFERROR(INDEX('2-3 引出列表'!$A$2:$CE$8700,$A86,MATCH(I$1,'2-3 引出列表'!$A$1:$CD$1,0)),""))</f>
        <v>金采易购</v>
      </c>
    </row>
    <row r="87" spans="1:9">
      <c r="A87">
        <v>86</v>
      </c>
      <c r="B87" t="str">
        <f>IF(ISBLANK(IFERROR(INDEX('2-3 引出列表'!$A$2:$CE$8700,$A87,MATCH(B$1,'2-3 引出列表'!$A$1:$CD$1,0)),"")),"",IFERROR(INDEX('2-3 引出列表'!$A$2:$CE$8700,$A87,MATCH(B$1,'2-3 引出列表'!$A$1:$CD$1,0)),""))</f>
        <v>FK250228000397</v>
      </c>
      <c r="C87">
        <f>IF(ISBLANK(IFERROR(INDEX('2-3 引出列表'!$A$2:$CE$8700,$A87,MATCH(C$1,'2-3 引出列表'!$A$1:$CD$1,0)),"")),"",IFERROR(INDEX('2-3 引出列表'!$A$2:$CE$8700,$A87,MATCH(C$1,'2-3 引出列表'!$A$1:$CD$1,0)),""))</f>
        <v>12591.95</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2025-02-28</v>
      </c>
      <c r="F87" t="str">
        <f t="shared" si="1"/>
        <v>2025-02</v>
      </c>
      <c r="G87" t="str">
        <f>IF(ISBLANK(IFERROR(INDEX('2-3 引出列表'!$A$2:$CE$8700,$A87,MATCH(G$1,'2-3 引出列表'!$A$1:$CD$1,0)),"")),"",IFERROR(INDEX('2-3 引出列表'!$A$2:$CE$8700,$A87,MATCH(G$1,'2-3 引出列表'!$A$1:$CD$1,0)),""))</f>
        <v>物料消耗.物料消耗</v>
      </c>
      <c r="H87" t="str">
        <f>IF(ISBLANK(IFERROR(INDEX('2-3 引出列表'!$A$2:$CE$8700,$A87,MATCH(H$1,'2-3 引出列表'!$A$1:$CD$1,0)),"")),"",IFERROR(INDEX('2-3 引出列表'!$A$2:$CE$8700,$A87,MATCH(H$1,'2-3 引出列表'!$A$1:$CD$1,0)),""))</f>
        <v>ZB20210901JCWZ02</v>
      </c>
      <c r="I87" t="str">
        <f>IF(ISBLANK(IFERROR(INDEX('2-3 引出列表'!$A$2:$CE$8700,$A87,MATCH(I$1,'2-3 引出列表'!$A$1:$CD$1,0)),"")),"",IFERROR(INDEX('2-3 引出列表'!$A$2:$CE$8700,$A87,MATCH(I$1,'2-3 引出列表'!$A$1:$CD$1,0)),""))</f>
        <v>金采易购</v>
      </c>
    </row>
    <row r="88" spans="1:9">
      <c r="A88">
        <v>87</v>
      </c>
      <c r="B88" t="str">
        <f>IF(ISBLANK(IFERROR(INDEX('2-3 引出列表'!$A$2:$CE$8700,$A88,MATCH(B$1,'2-3 引出列表'!$A$1:$CD$1,0)),"")),"",IFERROR(INDEX('2-3 引出列表'!$A$2:$CE$8700,$A88,MATCH(B$1,'2-3 引出列表'!$A$1:$CD$1,0)),""))</f>
        <v>FK250228000397</v>
      </c>
      <c r="C88">
        <f>IF(ISBLANK(IFERROR(INDEX('2-3 引出列表'!$A$2:$CE$8700,$A88,MATCH(C$1,'2-3 引出列表'!$A$1:$CD$1,0)),"")),"",IFERROR(INDEX('2-3 引出列表'!$A$2:$CE$8700,$A88,MATCH(C$1,'2-3 引出列表'!$A$1:$CD$1,0)),""))</f>
        <v>12591.95</v>
      </c>
      <c r="D88" t="str">
        <f>IF(ISBLANK(IFERROR(INDEX('2-3 引出列表'!$A$2:$CE$8700,$A88,MATCH(D$1,'2-3 引出列表'!$A$1:$CD$1,0)),"")),"",IFERROR(INDEX('2-3 引出列表'!$A$2:$CE$8700,$A88,MATCH(D$1,'2-3 引出列表'!$A$1:$CD$1,0)),""))</f>
        <v>已付款</v>
      </c>
      <c r="E88" t="str">
        <f>IF(ISBLANK(IFERROR(INDEX('2-3 引出列表'!$A$2:$CE$8700,$A88,MATCH(E$1,'2-3 引出列表'!$A$1:$CD$1,0)),"")),"",IFERROR(INDEX('2-3 引出列表'!$A$2:$CE$8700,$A88,MATCH(E$1,'2-3 引出列表'!$A$1:$CD$1,0)),""))</f>
        <v>2025-02-28</v>
      </c>
      <c r="F88" t="str">
        <f t="shared" si="1"/>
        <v>2025-02</v>
      </c>
      <c r="G88" t="str">
        <f>IF(ISBLANK(IFERROR(INDEX('2-3 引出列表'!$A$2:$CE$8700,$A88,MATCH(G$1,'2-3 引出列表'!$A$1:$CD$1,0)),"")),"",IFERROR(INDEX('2-3 引出列表'!$A$2:$CE$8700,$A88,MATCH(G$1,'2-3 引出列表'!$A$1:$CD$1,0)),""))</f>
        <v>物料消耗.物料消耗</v>
      </c>
      <c r="H88" t="str">
        <f>IF(ISBLANK(IFERROR(INDEX('2-3 引出列表'!$A$2:$CE$8700,$A88,MATCH(H$1,'2-3 引出列表'!$A$1:$CD$1,0)),"")),"",IFERROR(INDEX('2-3 引出列表'!$A$2:$CE$8700,$A88,MATCH(H$1,'2-3 引出列表'!$A$1:$CD$1,0)),""))</f>
        <v>ZB20210901JCWZ02</v>
      </c>
      <c r="I88" t="str">
        <f>IF(ISBLANK(IFERROR(INDEX('2-3 引出列表'!$A$2:$CE$8700,$A88,MATCH(I$1,'2-3 引出列表'!$A$1:$CD$1,0)),"")),"",IFERROR(INDEX('2-3 引出列表'!$A$2:$CE$8700,$A88,MATCH(I$1,'2-3 引出列表'!$A$1:$CD$1,0)),""))</f>
        <v>金采易购</v>
      </c>
    </row>
    <row r="89" spans="1:9">
      <c r="A89">
        <v>88</v>
      </c>
      <c r="B89" t="str">
        <f>IF(ISBLANK(IFERROR(INDEX('2-3 引出列表'!$A$2:$CE$8700,$A89,MATCH(B$1,'2-3 引出列表'!$A$1:$CD$1,0)),"")),"",IFERROR(INDEX('2-3 引出列表'!$A$2:$CE$8700,$A89,MATCH(B$1,'2-3 引出列表'!$A$1:$CD$1,0)),""))</f>
        <v>FK250228000397</v>
      </c>
      <c r="C89">
        <f>IF(ISBLANK(IFERROR(INDEX('2-3 引出列表'!$A$2:$CE$8700,$A89,MATCH(C$1,'2-3 引出列表'!$A$1:$CD$1,0)),"")),"",IFERROR(INDEX('2-3 引出列表'!$A$2:$CE$8700,$A89,MATCH(C$1,'2-3 引出列表'!$A$1:$CD$1,0)),""))</f>
        <v>12591.95</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2025-02-28</v>
      </c>
      <c r="F89" t="str">
        <f t="shared" si="1"/>
        <v>2025-02</v>
      </c>
      <c r="G89" t="str">
        <f>IF(ISBLANK(IFERROR(INDEX('2-3 引出列表'!$A$2:$CE$8700,$A89,MATCH(G$1,'2-3 引出列表'!$A$1:$CD$1,0)),"")),"",IFERROR(INDEX('2-3 引出列表'!$A$2:$CE$8700,$A89,MATCH(G$1,'2-3 引出列表'!$A$1:$CD$1,0)),""))</f>
        <v>物料消耗.物料消耗</v>
      </c>
      <c r="H89" t="str">
        <f>IF(ISBLANK(IFERROR(INDEX('2-3 引出列表'!$A$2:$CE$8700,$A89,MATCH(H$1,'2-3 引出列表'!$A$1:$CD$1,0)),"")),"",IFERROR(INDEX('2-3 引出列表'!$A$2:$CE$8700,$A89,MATCH(H$1,'2-3 引出列表'!$A$1:$CD$1,0)),""))</f>
        <v>ZB20210901JCWZ02</v>
      </c>
      <c r="I89" t="str">
        <f>IF(ISBLANK(IFERROR(INDEX('2-3 引出列表'!$A$2:$CE$8700,$A89,MATCH(I$1,'2-3 引出列表'!$A$1:$CD$1,0)),"")),"",IFERROR(INDEX('2-3 引出列表'!$A$2:$CE$8700,$A89,MATCH(I$1,'2-3 引出列表'!$A$1:$CD$1,0)),""))</f>
        <v>金采易购</v>
      </c>
    </row>
    <row r="90" spans="1:9">
      <c r="A90">
        <v>89</v>
      </c>
      <c r="B90" t="str">
        <f>IF(ISBLANK(IFERROR(INDEX('2-3 引出列表'!$A$2:$CE$8700,$A90,MATCH(B$1,'2-3 引出列表'!$A$1:$CD$1,0)),"")),"",IFERROR(INDEX('2-3 引出列表'!$A$2:$CE$8700,$A90,MATCH(B$1,'2-3 引出列表'!$A$1:$CD$1,0)),""))</f>
        <v>FK250228000397</v>
      </c>
      <c r="C90">
        <f>IF(ISBLANK(IFERROR(INDEX('2-3 引出列表'!$A$2:$CE$8700,$A90,MATCH(C$1,'2-3 引出列表'!$A$1:$CD$1,0)),"")),"",IFERROR(INDEX('2-3 引出列表'!$A$2:$CE$8700,$A90,MATCH(C$1,'2-3 引出列表'!$A$1:$CD$1,0)),""))</f>
        <v>12591.95</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2025-02-28</v>
      </c>
      <c r="F90" t="str">
        <f t="shared" si="1"/>
        <v>2025-02</v>
      </c>
      <c r="G90" t="str">
        <f>IF(ISBLANK(IFERROR(INDEX('2-3 引出列表'!$A$2:$CE$8700,$A90,MATCH(G$1,'2-3 引出列表'!$A$1:$CD$1,0)),"")),"",IFERROR(INDEX('2-3 引出列表'!$A$2:$CE$8700,$A90,MATCH(G$1,'2-3 引出列表'!$A$1:$CD$1,0)),""))</f>
        <v>物料消耗.物料消耗</v>
      </c>
      <c r="H90" t="str">
        <f>IF(ISBLANK(IFERROR(INDEX('2-3 引出列表'!$A$2:$CE$8700,$A90,MATCH(H$1,'2-3 引出列表'!$A$1:$CD$1,0)),"")),"",IFERROR(INDEX('2-3 引出列表'!$A$2:$CE$8700,$A90,MATCH(H$1,'2-3 引出列表'!$A$1:$CD$1,0)),""))</f>
        <v>ZB20210901JCWZ02</v>
      </c>
      <c r="I90" t="str">
        <f>IF(ISBLANK(IFERROR(INDEX('2-3 引出列表'!$A$2:$CE$8700,$A90,MATCH(I$1,'2-3 引出列表'!$A$1:$CD$1,0)),"")),"",IFERROR(INDEX('2-3 引出列表'!$A$2:$CE$8700,$A90,MATCH(I$1,'2-3 引出列表'!$A$1:$CD$1,0)),""))</f>
        <v>金采易购</v>
      </c>
    </row>
    <row r="91" spans="1:9">
      <c r="A91">
        <v>90</v>
      </c>
      <c r="B91" t="str">
        <f>IF(ISBLANK(IFERROR(INDEX('2-3 引出列表'!$A$2:$CE$8700,$A91,MATCH(B$1,'2-3 引出列表'!$A$1:$CD$1,0)),"")),"",IFERROR(INDEX('2-3 引出列表'!$A$2:$CE$8700,$A91,MATCH(B$1,'2-3 引出列表'!$A$1:$CD$1,0)),""))</f>
        <v>FK250228000397</v>
      </c>
      <c r="C91">
        <f>IF(ISBLANK(IFERROR(INDEX('2-3 引出列表'!$A$2:$CE$8700,$A91,MATCH(C$1,'2-3 引出列表'!$A$1:$CD$1,0)),"")),"",IFERROR(INDEX('2-3 引出列表'!$A$2:$CE$8700,$A91,MATCH(C$1,'2-3 引出列表'!$A$1:$CD$1,0)),""))</f>
        <v>12591.95</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2025-02-28</v>
      </c>
      <c r="F91" t="str">
        <f t="shared" si="1"/>
        <v>2025-02</v>
      </c>
      <c r="G91" t="str">
        <f>IF(ISBLANK(IFERROR(INDEX('2-3 引出列表'!$A$2:$CE$8700,$A91,MATCH(G$1,'2-3 引出列表'!$A$1:$CD$1,0)),"")),"",IFERROR(INDEX('2-3 引出列表'!$A$2:$CE$8700,$A91,MATCH(G$1,'2-3 引出列表'!$A$1:$CD$1,0)),""))</f>
        <v>物料消耗.物料消耗</v>
      </c>
      <c r="H91" t="str">
        <f>IF(ISBLANK(IFERROR(INDEX('2-3 引出列表'!$A$2:$CE$8700,$A91,MATCH(H$1,'2-3 引出列表'!$A$1:$CD$1,0)),"")),"",IFERROR(INDEX('2-3 引出列表'!$A$2:$CE$8700,$A91,MATCH(H$1,'2-3 引出列表'!$A$1:$CD$1,0)),""))</f>
        <v>ZB20210901JCWZ02</v>
      </c>
      <c r="I91" t="str">
        <f>IF(ISBLANK(IFERROR(INDEX('2-3 引出列表'!$A$2:$CE$8700,$A91,MATCH(I$1,'2-3 引出列表'!$A$1:$CD$1,0)),"")),"",IFERROR(INDEX('2-3 引出列表'!$A$2:$CE$8700,$A91,MATCH(I$1,'2-3 引出列表'!$A$1:$CD$1,0)),""))</f>
        <v>金采易购</v>
      </c>
    </row>
    <row r="92" spans="1:9">
      <c r="A92">
        <v>91</v>
      </c>
      <c r="B92" t="str">
        <f>IF(ISBLANK(IFERROR(INDEX('2-3 引出列表'!$A$2:$CE$8700,$A92,MATCH(B$1,'2-3 引出列表'!$A$1:$CD$1,0)),"")),"",IFERROR(INDEX('2-3 引出列表'!$A$2:$CE$8700,$A92,MATCH(B$1,'2-3 引出列表'!$A$1:$CD$1,0)),""))</f>
        <v>FK250228000397</v>
      </c>
      <c r="C92">
        <f>IF(ISBLANK(IFERROR(INDEX('2-3 引出列表'!$A$2:$CE$8700,$A92,MATCH(C$1,'2-3 引出列表'!$A$1:$CD$1,0)),"")),"",IFERROR(INDEX('2-3 引出列表'!$A$2:$CE$8700,$A92,MATCH(C$1,'2-3 引出列表'!$A$1:$CD$1,0)),""))</f>
        <v>12591.95</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2025-02-28</v>
      </c>
      <c r="F92" t="str">
        <f t="shared" si="1"/>
        <v>2025-02</v>
      </c>
      <c r="G92" t="str">
        <f>IF(ISBLANK(IFERROR(INDEX('2-3 引出列表'!$A$2:$CE$8700,$A92,MATCH(G$1,'2-3 引出列表'!$A$1:$CD$1,0)),"")),"",IFERROR(INDEX('2-3 引出列表'!$A$2:$CE$8700,$A92,MATCH(G$1,'2-3 引出列表'!$A$1:$CD$1,0)),""))</f>
        <v>物料消耗.物料消耗</v>
      </c>
      <c r="H92" t="str">
        <f>IF(ISBLANK(IFERROR(INDEX('2-3 引出列表'!$A$2:$CE$8700,$A92,MATCH(H$1,'2-3 引出列表'!$A$1:$CD$1,0)),"")),"",IFERROR(INDEX('2-3 引出列表'!$A$2:$CE$8700,$A92,MATCH(H$1,'2-3 引出列表'!$A$1:$CD$1,0)),""))</f>
        <v>ZB20210901JCWZ02</v>
      </c>
      <c r="I92" t="str">
        <f>IF(ISBLANK(IFERROR(INDEX('2-3 引出列表'!$A$2:$CE$8700,$A92,MATCH(I$1,'2-3 引出列表'!$A$1:$CD$1,0)),"")),"",IFERROR(INDEX('2-3 引出列表'!$A$2:$CE$8700,$A92,MATCH(I$1,'2-3 引出列表'!$A$1:$CD$1,0)),""))</f>
        <v>金采易购</v>
      </c>
    </row>
    <row r="93" spans="1:9">
      <c r="A93">
        <v>92</v>
      </c>
      <c r="B93" t="str">
        <f>IF(ISBLANK(IFERROR(INDEX('2-3 引出列表'!$A$2:$CE$8700,$A93,MATCH(B$1,'2-3 引出列表'!$A$1:$CD$1,0)),"")),"",IFERROR(INDEX('2-3 引出列表'!$A$2:$CE$8700,$A93,MATCH(B$1,'2-3 引出列表'!$A$1:$CD$1,0)),""))</f>
        <v>FK250228000397</v>
      </c>
      <c r="C93">
        <f>IF(ISBLANK(IFERROR(INDEX('2-3 引出列表'!$A$2:$CE$8700,$A93,MATCH(C$1,'2-3 引出列表'!$A$1:$CD$1,0)),"")),"",IFERROR(INDEX('2-3 引出列表'!$A$2:$CE$8700,$A93,MATCH(C$1,'2-3 引出列表'!$A$1:$CD$1,0)),""))</f>
        <v>12591.95</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2025-02-28</v>
      </c>
      <c r="F93" t="str">
        <f t="shared" si="1"/>
        <v>2025-02</v>
      </c>
      <c r="G93" t="str">
        <f>IF(ISBLANK(IFERROR(INDEX('2-3 引出列表'!$A$2:$CE$8700,$A93,MATCH(G$1,'2-3 引出列表'!$A$1:$CD$1,0)),"")),"",IFERROR(INDEX('2-3 引出列表'!$A$2:$CE$8700,$A93,MATCH(G$1,'2-3 引出列表'!$A$1:$CD$1,0)),""))</f>
        <v>物料消耗.物料消耗</v>
      </c>
      <c r="H93" t="str">
        <f>IF(ISBLANK(IFERROR(INDEX('2-3 引出列表'!$A$2:$CE$8700,$A93,MATCH(H$1,'2-3 引出列表'!$A$1:$CD$1,0)),"")),"",IFERROR(INDEX('2-3 引出列表'!$A$2:$CE$8700,$A93,MATCH(H$1,'2-3 引出列表'!$A$1:$CD$1,0)),""))</f>
        <v>ZB20210901JCWZ02</v>
      </c>
      <c r="I93" t="str">
        <f>IF(ISBLANK(IFERROR(INDEX('2-3 引出列表'!$A$2:$CE$8700,$A93,MATCH(I$1,'2-3 引出列表'!$A$1:$CD$1,0)),"")),"",IFERROR(INDEX('2-3 引出列表'!$A$2:$CE$8700,$A93,MATCH(I$1,'2-3 引出列表'!$A$1:$CD$1,0)),""))</f>
        <v>金采易购</v>
      </c>
    </row>
    <row r="94" spans="1:9">
      <c r="A94">
        <v>93</v>
      </c>
      <c r="B94" t="str">
        <f>IF(ISBLANK(IFERROR(INDEX('2-3 引出列表'!$A$2:$CE$8700,$A94,MATCH(B$1,'2-3 引出列表'!$A$1:$CD$1,0)),"")),"",IFERROR(INDEX('2-3 引出列表'!$A$2:$CE$8700,$A94,MATCH(B$1,'2-3 引出列表'!$A$1:$CD$1,0)),""))</f>
        <v>FK250228000397</v>
      </c>
      <c r="C94">
        <f>IF(ISBLANK(IFERROR(INDEX('2-3 引出列表'!$A$2:$CE$8700,$A94,MATCH(C$1,'2-3 引出列表'!$A$1:$CD$1,0)),"")),"",IFERROR(INDEX('2-3 引出列表'!$A$2:$CE$8700,$A94,MATCH(C$1,'2-3 引出列表'!$A$1:$CD$1,0)),""))</f>
        <v>12591.95</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2025-02-28</v>
      </c>
      <c r="F94" t="str">
        <f t="shared" si="1"/>
        <v>2025-02</v>
      </c>
      <c r="G94" t="str">
        <f>IF(ISBLANK(IFERROR(INDEX('2-3 引出列表'!$A$2:$CE$8700,$A94,MATCH(G$1,'2-3 引出列表'!$A$1:$CD$1,0)),"")),"",IFERROR(INDEX('2-3 引出列表'!$A$2:$CE$8700,$A94,MATCH(G$1,'2-3 引出列表'!$A$1:$CD$1,0)),""))</f>
        <v>物料消耗.物料消耗</v>
      </c>
      <c r="H94" t="str">
        <f>IF(ISBLANK(IFERROR(INDEX('2-3 引出列表'!$A$2:$CE$8700,$A94,MATCH(H$1,'2-3 引出列表'!$A$1:$CD$1,0)),"")),"",IFERROR(INDEX('2-3 引出列表'!$A$2:$CE$8700,$A94,MATCH(H$1,'2-3 引出列表'!$A$1:$CD$1,0)),""))</f>
        <v>ZB20210901JCWZ02</v>
      </c>
      <c r="I94" t="str">
        <f>IF(ISBLANK(IFERROR(INDEX('2-3 引出列表'!$A$2:$CE$8700,$A94,MATCH(I$1,'2-3 引出列表'!$A$1:$CD$1,0)),"")),"",IFERROR(INDEX('2-3 引出列表'!$A$2:$CE$8700,$A94,MATCH(I$1,'2-3 引出列表'!$A$1:$CD$1,0)),""))</f>
        <v>金采易购</v>
      </c>
    </row>
    <row r="95" spans="1:9">
      <c r="A95">
        <v>94</v>
      </c>
      <c r="B95" t="str">
        <f>IF(ISBLANK(IFERROR(INDEX('2-3 引出列表'!$A$2:$CE$8700,$A95,MATCH(B$1,'2-3 引出列表'!$A$1:$CD$1,0)),"")),"",IFERROR(INDEX('2-3 引出列表'!$A$2:$CE$8700,$A95,MATCH(B$1,'2-3 引出列表'!$A$1:$CD$1,0)),""))</f>
        <v>FK250228000397</v>
      </c>
      <c r="C95">
        <f>IF(ISBLANK(IFERROR(INDEX('2-3 引出列表'!$A$2:$CE$8700,$A95,MATCH(C$1,'2-3 引出列表'!$A$1:$CD$1,0)),"")),"",IFERROR(INDEX('2-3 引出列表'!$A$2:$CE$8700,$A95,MATCH(C$1,'2-3 引出列表'!$A$1:$CD$1,0)),""))</f>
        <v>12591.95</v>
      </c>
      <c r="D95" t="str">
        <f>IF(ISBLANK(IFERROR(INDEX('2-3 引出列表'!$A$2:$CE$8700,$A95,MATCH(D$1,'2-3 引出列表'!$A$1:$CD$1,0)),"")),"",IFERROR(INDEX('2-3 引出列表'!$A$2:$CE$8700,$A95,MATCH(D$1,'2-3 引出列表'!$A$1:$CD$1,0)),""))</f>
        <v>已付款</v>
      </c>
      <c r="E95" t="str">
        <f>IF(ISBLANK(IFERROR(INDEX('2-3 引出列表'!$A$2:$CE$8700,$A95,MATCH(E$1,'2-3 引出列表'!$A$1:$CD$1,0)),"")),"",IFERROR(INDEX('2-3 引出列表'!$A$2:$CE$8700,$A95,MATCH(E$1,'2-3 引出列表'!$A$1:$CD$1,0)),""))</f>
        <v>2025-02-28</v>
      </c>
      <c r="F95" t="str">
        <f t="shared" si="1"/>
        <v>2025-02</v>
      </c>
      <c r="G95" t="str">
        <f>IF(ISBLANK(IFERROR(INDEX('2-3 引出列表'!$A$2:$CE$8700,$A95,MATCH(G$1,'2-3 引出列表'!$A$1:$CD$1,0)),"")),"",IFERROR(INDEX('2-3 引出列表'!$A$2:$CE$8700,$A95,MATCH(G$1,'2-3 引出列表'!$A$1:$CD$1,0)),""))</f>
        <v>物料消耗.物料消耗</v>
      </c>
      <c r="H95" t="str">
        <f>IF(ISBLANK(IFERROR(INDEX('2-3 引出列表'!$A$2:$CE$8700,$A95,MATCH(H$1,'2-3 引出列表'!$A$1:$CD$1,0)),"")),"",IFERROR(INDEX('2-3 引出列表'!$A$2:$CE$8700,$A95,MATCH(H$1,'2-3 引出列表'!$A$1:$CD$1,0)),""))</f>
        <v>ZB20210901JCWZ02</v>
      </c>
      <c r="I95" t="str">
        <f>IF(ISBLANK(IFERROR(INDEX('2-3 引出列表'!$A$2:$CE$8700,$A95,MATCH(I$1,'2-3 引出列表'!$A$1:$CD$1,0)),"")),"",IFERROR(INDEX('2-3 引出列表'!$A$2:$CE$8700,$A95,MATCH(I$1,'2-3 引出列表'!$A$1:$CD$1,0)),""))</f>
        <v>金采易购</v>
      </c>
    </row>
    <row r="96" spans="1:9">
      <c r="A96">
        <v>95</v>
      </c>
      <c r="B96" t="str">
        <f>IF(ISBLANK(IFERROR(INDEX('2-3 引出列表'!$A$2:$CE$8700,$A96,MATCH(B$1,'2-3 引出列表'!$A$1:$CD$1,0)),"")),"",IFERROR(INDEX('2-3 引出列表'!$A$2:$CE$8700,$A96,MATCH(B$1,'2-3 引出列表'!$A$1:$CD$1,0)),""))</f>
        <v>FK250228000397</v>
      </c>
      <c r="C96">
        <f>IF(ISBLANK(IFERROR(INDEX('2-3 引出列表'!$A$2:$CE$8700,$A96,MATCH(C$1,'2-3 引出列表'!$A$1:$CD$1,0)),"")),"",IFERROR(INDEX('2-3 引出列表'!$A$2:$CE$8700,$A96,MATCH(C$1,'2-3 引出列表'!$A$1:$CD$1,0)),""))</f>
        <v>12591.95</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2025-02-28</v>
      </c>
      <c r="F96" t="str">
        <f t="shared" si="1"/>
        <v>2025-02</v>
      </c>
      <c r="G96" t="str">
        <f>IF(ISBLANK(IFERROR(INDEX('2-3 引出列表'!$A$2:$CE$8700,$A96,MATCH(G$1,'2-3 引出列表'!$A$1:$CD$1,0)),"")),"",IFERROR(INDEX('2-3 引出列表'!$A$2:$CE$8700,$A96,MATCH(G$1,'2-3 引出列表'!$A$1:$CD$1,0)),""))</f>
        <v>物料消耗.物料消耗</v>
      </c>
      <c r="H96" t="str">
        <f>IF(ISBLANK(IFERROR(INDEX('2-3 引出列表'!$A$2:$CE$8700,$A96,MATCH(H$1,'2-3 引出列表'!$A$1:$CD$1,0)),"")),"",IFERROR(INDEX('2-3 引出列表'!$A$2:$CE$8700,$A96,MATCH(H$1,'2-3 引出列表'!$A$1:$CD$1,0)),""))</f>
        <v>ZB20210901JCWZ02</v>
      </c>
      <c r="I96" t="str">
        <f>IF(ISBLANK(IFERROR(INDEX('2-3 引出列表'!$A$2:$CE$8700,$A96,MATCH(I$1,'2-3 引出列表'!$A$1:$CD$1,0)),"")),"",IFERROR(INDEX('2-3 引出列表'!$A$2:$CE$8700,$A96,MATCH(I$1,'2-3 引出列表'!$A$1:$CD$1,0)),""))</f>
        <v>金采易购</v>
      </c>
    </row>
    <row r="97" spans="1:9">
      <c r="A97">
        <v>96</v>
      </c>
      <c r="B97" t="str">
        <f>IF(ISBLANK(IFERROR(INDEX('2-3 引出列表'!$A$2:$CE$8700,$A97,MATCH(B$1,'2-3 引出列表'!$A$1:$CD$1,0)),"")),"",IFERROR(INDEX('2-3 引出列表'!$A$2:$CE$8700,$A97,MATCH(B$1,'2-3 引出列表'!$A$1:$CD$1,0)),""))</f>
        <v>FK250228000397</v>
      </c>
      <c r="C97">
        <f>IF(ISBLANK(IFERROR(INDEX('2-3 引出列表'!$A$2:$CE$8700,$A97,MATCH(C$1,'2-3 引出列表'!$A$1:$CD$1,0)),"")),"",IFERROR(INDEX('2-3 引出列表'!$A$2:$CE$8700,$A97,MATCH(C$1,'2-3 引出列表'!$A$1:$CD$1,0)),""))</f>
        <v>12591.95</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2025-02-28</v>
      </c>
      <c r="F97" t="str">
        <f t="shared" si="1"/>
        <v>2025-02</v>
      </c>
      <c r="G97" t="str">
        <f>IF(ISBLANK(IFERROR(INDEX('2-3 引出列表'!$A$2:$CE$8700,$A97,MATCH(G$1,'2-3 引出列表'!$A$1:$CD$1,0)),"")),"",IFERROR(INDEX('2-3 引出列表'!$A$2:$CE$8700,$A97,MATCH(G$1,'2-3 引出列表'!$A$1:$CD$1,0)),""))</f>
        <v>物料消耗.物料消耗</v>
      </c>
      <c r="H97" t="str">
        <f>IF(ISBLANK(IFERROR(INDEX('2-3 引出列表'!$A$2:$CE$8700,$A97,MATCH(H$1,'2-3 引出列表'!$A$1:$CD$1,0)),"")),"",IFERROR(INDEX('2-3 引出列表'!$A$2:$CE$8700,$A97,MATCH(H$1,'2-3 引出列表'!$A$1:$CD$1,0)),""))</f>
        <v>ZB20210901JCWZ02</v>
      </c>
      <c r="I97" t="str">
        <f>IF(ISBLANK(IFERROR(INDEX('2-3 引出列表'!$A$2:$CE$8700,$A97,MATCH(I$1,'2-3 引出列表'!$A$1:$CD$1,0)),"")),"",IFERROR(INDEX('2-3 引出列表'!$A$2:$CE$8700,$A97,MATCH(I$1,'2-3 引出列表'!$A$1:$CD$1,0)),""))</f>
        <v>金采易购</v>
      </c>
    </row>
    <row r="98" spans="1:9">
      <c r="A98">
        <v>97</v>
      </c>
      <c r="B98" t="str">
        <f>IF(ISBLANK(IFERROR(INDEX('2-3 引出列表'!$A$2:$CE$8700,$A98,MATCH(B$1,'2-3 引出列表'!$A$1:$CD$1,0)),"")),"",IFERROR(INDEX('2-3 引出列表'!$A$2:$CE$8700,$A98,MATCH(B$1,'2-3 引出列表'!$A$1:$CD$1,0)),""))</f>
        <v>FK250228000397</v>
      </c>
      <c r="C98">
        <f>IF(ISBLANK(IFERROR(INDEX('2-3 引出列表'!$A$2:$CE$8700,$A98,MATCH(C$1,'2-3 引出列表'!$A$1:$CD$1,0)),"")),"",IFERROR(INDEX('2-3 引出列表'!$A$2:$CE$8700,$A98,MATCH(C$1,'2-3 引出列表'!$A$1:$CD$1,0)),""))</f>
        <v>12591.95</v>
      </c>
      <c r="D98" t="str">
        <f>IF(ISBLANK(IFERROR(INDEX('2-3 引出列表'!$A$2:$CE$8700,$A98,MATCH(D$1,'2-3 引出列表'!$A$1:$CD$1,0)),"")),"",IFERROR(INDEX('2-3 引出列表'!$A$2:$CE$8700,$A98,MATCH(D$1,'2-3 引出列表'!$A$1:$CD$1,0)),""))</f>
        <v>已付款</v>
      </c>
      <c r="E98" t="str">
        <f>IF(ISBLANK(IFERROR(INDEX('2-3 引出列表'!$A$2:$CE$8700,$A98,MATCH(E$1,'2-3 引出列表'!$A$1:$CD$1,0)),"")),"",IFERROR(INDEX('2-3 引出列表'!$A$2:$CE$8700,$A98,MATCH(E$1,'2-3 引出列表'!$A$1:$CD$1,0)),""))</f>
        <v>2025-02-28</v>
      </c>
      <c r="F98" t="str">
        <f t="shared" si="1"/>
        <v>2025-02</v>
      </c>
      <c r="G98" t="str">
        <f>IF(ISBLANK(IFERROR(INDEX('2-3 引出列表'!$A$2:$CE$8700,$A98,MATCH(G$1,'2-3 引出列表'!$A$1:$CD$1,0)),"")),"",IFERROR(INDEX('2-3 引出列表'!$A$2:$CE$8700,$A98,MATCH(G$1,'2-3 引出列表'!$A$1:$CD$1,0)),""))</f>
        <v>物料消耗.物料消耗</v>
      </c>
      <c r="H98" t="str">
        <f>IF(ISBLANK(IFERROR(INDEX('2-3 引出列表'!$A$2:$CE$8700,$A98,MATCH(H$1,'2-3 引出列表'!$A$1:$CD$1,0)),"")),"",IFERROR(INDEX('2-3 引出列表'!$A$2:$CE$8700,$A98,MATCH(H$1,'2-3 引出列表'!$A$1:$CD$1,0)),""))</f>
        <v>ZB20210901JCWZ02</v>
      </c>
      <c r="I98" t="str">
        <f>IF(ISBLANK(IFERROR(INDEX('2-3 引出列表'!$A$2:$CE$8700,$A98,MATCH(I$1,'2-3 引出列表'!$A$1:$CD$1,0)),"")),"",IFERROR(INDEX('2-3 引出列表'!$A$2:$CE$8700,$A98,MATCH(I$1,'2-3 引出列表'!$A$1:$CD$1,0)),""))</f>
        <v>金采易购</v>
      </c>
    </row>
    <row r="99" spans="1:9">
      <c r="A99">
        <v>98</v>
      </c>
      <c r="B99" t="str">
        <f>IF(ISBLANK(IFERROR(INDEX('2-3 引出列表'!$A$2:$CE$8700,$A99,MATCH(B$1,'2-3 引出列表'!$A$1:$CD$1,0)),"")),"",IFERROR(INDEX('2-3 引出列表'!$A$2:$CE$8700,$A99,MATCH(B$1,'2-3 引出列表'!$A$1:$CD$1,0)),""))</f>
        <v>FK250228000397</v>
      </c>
      <c r="C99">
        <f>IF(ISBLANK(IFERROR(INDEX('2-3 引出列表'!$A$2:$CE$8700,$A99,MATCH(C$1,'2-3 引出列表'!$A$1:$CD$1,0)),"")),"",IFERROR(INDEX('2-3 引出列表'!$A$2:$CE$8700,$A99,MATCH(C$1,'2-3 引出列表'!$A$1:$CD$1,0)),""))</f>
        <v>12591.95</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2025-02-28</v>
      </c>
      <c r="F99" t="str">
        <f t="shared" si="1"/>
        <v>2025-02</v>
      </c>
      <c r="G99" t="str">
        <f>IF(ISBLANK(IFERROR(INDEX('2-3 引出列表'!$A$2:$CE$8700,$A99,MATCH(G$1,'2-3 引出列表'!$A$1:$CD$1,0)),"")),"",IFERROR(INDEX('2-3 引出列表'!$A$2:$CE$8700,$A99,MATCH(G$1,'2-3 引出列表'!$A$1:$CD$1,0)),""))</f>
        <v>物料消耗.物料消耗</v>
      </c>
      <c r="H99" t="str">
        <f>IF(ISBLANK(IFERROR(INDEX('2-3 引出列表'!$A$2:$CE$8700,$A99,MATCH(H$1,'2-3 引出列表'!$A$1:$CD$1,0)),"")),"",IFERROR(INDEX('2-3 引出列表'!$A$2:$CE$8700,$A99,MATCH(H$1,'2-3 引出列表'!$A$1:$CD$1,0)),""))</f>
        <v>ZB20210901JCWZ02</v>
      </c>
      <c r="I99" t="str">
        <f>IF(ISBLANK(IFERROR(INDEX('2-3 引出列表'!$A$2:$CE$8700,$A99,MATCH(I$1,'2-3 引出列表'!$A$1:$CD$1,0)),"")),"",IFERROR(INDEX('2-3 引出列表'!$A$2:$CE$8700,$A99,MATCH(I$1,'2-3 引出列表'!$A$1:$CD$1,0)),""))</f>
        <v>金采易购</v>
      </c>
    </row>
    <row r="100" spans="1:9">
      <c r="A100">
        <v>99</v>
      </c>
      <c r="B100" t="str">
        <f>IF(ISBLANK(IFERROR(INDEX('2-3 引出列表'!$A$2:$CE$8700,$A100,MATCH(B$1,'2-3 引出列表'!$A$1:$CD$1,0)),"")),"",IFERROR(INDEX('2-3 引出列表'!$A$2:$CE$8700,$A100,MATCH(B$1,'2-3 引出列表'!$A$1:$CD$1,0)),""))</f>
        <v>FK250228000397</v>
      </c>
      <c r="C100">
        <f>IF(ISBLANK(IFERROR(INDEX('2-3 引出列表'!$A$2:$CE$8700,$A100,MATCH(C$1,'2-3 引出列表'!$A$1:$CD$1,0)),"")),"",IFERROR(INDEX('2-3 引出列表'!$A$2:$CE$8700,$A100,MATCH(C$1,'2-3 引出列表'!$A$1:$CD$1,0)),""))</f>
        <v>12591.95</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2025-02-28</v>
      </c>
      <c r="F100" t="str">
        <f t="shared" si="1"/>
        <v>2025-02</v>
      </c>
      <c r="G100" t="str">
        <f>IF(ISBLANK(IFERROR(INDEX('2-3 引出列表'!$A$2:$CE$8700,$A100,MATCH(G$1,'2-3 引出列表'!$A$1:$CD$1,0)),"")),"",IFERROR(INDEX('2-3 引出列表'!$A$2:$CE$8700,$A100,MATCH(G$1,'2-3 引出列表'!$A$1:$CD$1,0)),""))</f>
        <v>物料消耗.物料消耗</v>
      </c>
      <c r="H100" t="str">
        <f>IF(ISBLANK(IFERROR(INDEX('2-3 引出列表'!$A$2:$CE$8700,$A100,MATCH(H$1,'2-3 引出列表'!$A$1:$CD$1,0)),"")),"",IFERROR(INDEX('2-3 引出列表'!$A$2:$CE$8700,$A100,MATCH(H$1,'2-3 引出列表'!$A$1:$CD$1,0)),""))</f>
        <v>ZB20210901JCWZ02</v>
      </c>
      <c r="I100" t="str">
        <f>IF(ISBLANK(IFERROR(INDEX('2-3 引出列表'!$A$2:$CE$8700,$A100,MATCH(I$1,'2-3 引出列表'!$A$1:$CD$1,0)),"")),"",IFERROR(INDEX('2-3 引出列表'!$A$2:$CE$8700,$A100,MATCH(I$1,'2-3 引出列表'!$A$1:$CD$1,0)),""))</f>
        <v>金采易购</v>
      </c>
    </row>
    <row r="101" spans="1:9">
      <c r="A101">
        <v>100</v>
      </c>
      <c r="B101" t="str">
        <f>IF(ISBLANK(IFERROR(INDEX('2-3 引出列表'!$A$2:$CE$8700,$A101,MATCH(B$1,'2-3 引出列表'!$A$1:$CD$1,0)),"")),"",IFERROR(INDEX('2-3 引出列表'!$A$2:$CE$8700,$A101,MATCH(B$1,'2-3 引出列表'!$A$1:$CD$1,0)),""))</f>
        <v>FK250228000397</v>
      </c>
      <c r="C101">
        <f>IF(ISBLANK(IFERROR(INDEX('2-3 引出列表'!$A$2:$CE$8700,$A101,MATCH(C$1,'2-3 引出列表'!$A$1:$CD$1,0)),"")),"",IFERROR(INDEX('2-3 引出列表'!$A$2:$CE$8700,$A101,MATCH(C$1,'2-3 引出列表'!$A$1:$CD$1,0)),""))</f>
        <v>12591.95</v>
      </c>
      <c r="D101" t="str">
        <f>IF(ISBLANK(IFERROR(INDEX('2-3 引出列表'!$A$2:$CE$8700,$A101,MATCH(D$1,'2-3 引出列表'!$A$1:$CD$1,0)),"")),"",IFERROR(INDEX('2-3 引出列表'!$A$2:$CE$8700,$A101,MATCH(D$1,'2-3 引出列表'!$A$1:$CD$1,0)),""))</f>
        <v>已付款</v>
      </c>
      <c r="E101" t="str">
        <f>IF(ISBLANK(IFERROR(INDEX('2-3 引出列表'!$A$2:$CE$8700,$A101,MATCH(E$1,'2-3 引出列表'!$A$1:$CD$1,0)),"")),"",IFERROR(INDEX('2-3 引出列表'!$A$2:$CE$8700,$A101,MATCH(E$1,'2-3 引出列表'!$A$1:$CD$1,0)),""))</f>
        <v>2025-02-28</v>
      </c>
      <c r="F101" t="str">
        <f t="shared" si="1"/>
        <v>2025-02</v>
      </c>
      <c r="G101" t="str">
        <f>IF(ISBLANK(IFERROR(INDEX('2-3 引出列表'!$A$2:$CE$8700,$A101,MATCH(G$1,'2-3 引出列表'!$A$1:$CD$1,0)),"")),"",IFERROR(INDEX('2-3 引出列表'!$A$2:$CE$8700,$A101,MATCH(G$1,'2-3 引出列表'!$A$1:$CD$1,0)),""))</f>
        <v>物料消耗.物料消耗</v>
      </c>
      <c r="H101" t="str">
        <f>IF(ISBLANK(IFERROR(INDEX('2-3 引出列表'!$A$2:$CE$8700,$A101,MATCH(H$1,'2-3 引出列表'!$A$1:$CD$1,0)),"")),"",IFERROR(INDEX('2-3 引出列表'!$A$2:$CE$8700,$A101,MATCH(H$1,'2-3 引出列表'!$A$1:$CD$1,0)),""))</f>
        <v>ZB20210901JCWZ02</v>
      </c>
      <c r="I101" t="str">
        <f>IF(ISBLANK(IFERROR(INDEX('2-3 引出列表'!$A$2:$CE$8700,$A101,MATCH(I$1,'2-3 引出列表'!$A$1:$CD$1,0)),"")),"",IFERROR(INDEX('2-3 引出列表'!$A$2:$CE$8700,$A101,MATCH(I$1,'2-3 引出列表'!$A$1:$CD$1,0)),""))</f>
        <v>金采易购</v>
      </c>
    </row>
    <row r="102" spans="1:9">
      <c r="A102">
        <v>101</v>
      </c>
      <c r="B102" t="str">
        <f>IF(ISBLANK(IFERROR(INDEX('2-3 引出列表'!$A$2:$CE$8700,$A102,MATCH(B$1,'2-3 引出列表'!$A$1:$CD$1,0)),"")),"",IFERROR(INDEX('2-3 引出列表'!$A$2:$CE$8700,$A102,MATCH(B$1,'2-3 引出列表'!$A$1:$CD$1,0)),""))</f>
        <v>FK250228000397</v>
      </c>
      <c r="C102">
        <f>IF(ISBLANK(IFERROR(INDEX('2-3 引出列表'!$A$2:$CE$8700,$A102,MATCH(C$1,'2-3 引出列表'!$A$1:$CD$1,0)),"")),"",IFERROR(INDEX('2-3 引出列表'!$A$2:$CE$8700,$A102,MATCH(C$1,'2-3 引出列表'!$A$1:$CD$1,0)),""))</f>
        <v>12591.95</v>
      </c>
      <c r="D102" t="str">
        <f>IF(ISBLANK(IFERROR(INDEX('2-3 引出列表'!$A$2:$CE$8700,$A102,MATCH(D$1,'2-3 引出列表'!$A$1:$CD$1,0)),"")),"",IFERROR(INDEX('2-3 引出列表'!$A$2:$CE$8700,$A102,MATCH(D$1,'2-3 引出列表'!$A$1:$CD$1,0)),""))</f>
        <v>已付款</v>
      </c>
      <c r="E102" t="str">
        <f>IF(ISBLANK(IFERROR(INDEX('2-3 引出列表'!$A$2:$CE$8700,$A102,MATCH(E$1,'2-3 引出列表'!$A$1:$CD$1,0)),"")),"",IFERROR(INDEX('2-3 引出列表'!$A$2:$CE$8700,$A102,MATCH(E$1,'2-3 引出列表'!$A$1:$CD$1,0)),""))</f>
        <v>2025-02-28</v>
      </c>
      <c r="F102" t="str">
        <f t="shared" si="1"/>
        <v>2025-02</v>
      </c>
      <c r="G102" t="str">
        <f>IF(ISBLANK(IFERROR(INDEX('2-3 引出列表'!$A$2:$CE$8700,$A102,MATCH(G$1,'2-3 引出列表'!$A$1:$CD$1,0)),"")),"",IFERROR(INDEX('2-3 引出列表'!$A$2:$CE$8700,$A102,MATCH(G$1,'2-3 引出列表'!$A$1:$CD$1,0)),""))</f>
        <v>物料消耗.物料消耗</v>
      </c>
      <c r="H102" t="str">
        <f>IF(ISBLANK(IFERROR(INDEX('2-3 引出列表'!$A$2:$CE$8700,$A102,MATCH(H$1,'2-3 引出列表'!$A$1:$CD$1,0)),"")),"",IFERROR(INDEX('2-3 引出列表'!$A$2:$CE$8700,$A102,MATCH(H$1,'2-3 引出列表'!$A$1:$CD$1,0)),""))</f>
        <v>ZB20210901JCWZ02</v>
      </c>
      <c r="I102" t="str">
        <f>IF(ISBLANK(IFERROR(INDEX('2-3 引出列表'!$A$2:$CE$8700,$A102,MATCH(I$1,'2-3 引出列表'!$A$1:$CD$1,0)),"")),"",IFERROR(INDEX('2-3 引出列表'!$A$2:$CE$8700,$A102,MATCH(I$1,'2-3 引出列表'!$A$1:$CD$1,0)),""))</f>
        <v>金采易购</v>
      </c>
    </row>
    <row r="103" spans="1:9">
      <c r="A103">
        <v>102</v>
      </c>
      <c r="B103" t="str">
        <f>IF(ISBLANK(IFERROR(INDEX('2-3 引出列表'!$A$2:$CE$8700,$A103,MATCH(B$1,'2-3 引出列表'!$A$1:$CD$1,0)),"")),"",IFERROR(INDEX('2-3 引出列表'!$A$2:$CE$8700,$A103,MATCH(B$1,'2-3 引出列表'!$A$1:$CD$1,0)),""))</f>
        <v>FK250228000397</v>
      </c>
      <c r="C103">
        <f>IF(ISBLANK(IFERROR(INDEX('2-3 引出列表'!$A$2:$CE$8700,$A103,MATCH(C$1,'2-3 引出列表'!$A$1:$CD$1,0)),"")),"",IFERROR(INDEX('2-3 引出列表'!$A$2:$CE$8700,$A103,MATCH(C$1,'2-3 引出列表'!$A$1:$CD$1,0)),""))</f>
        <v>12591.95</v>
      </c>
      <c r="D103" t="str">
        <f>IF(ISBLANK(IFERROR(INDEX('2-3 引出列表'!$A$2:$CE$8700,$A103,MATCH(D$1,'2-3 引出列表'!$A$1:$CD$1,0)),"")),"",IFERROR(INDEX('2-3 引出列表'!$A$2:$CE$8700,$A103,MATCH(D$1,'2-3 引出列表'!$A$1:$CD$1,0)),""))</f>
        <v>已付款</v>
      </c>
      <c r="E103" t="str">
        <f>IF(ISBLANK(IFERROR(INDEX('2-3 引出列表'!$A$2:$CE$8700,$A103,MATCH(E$1,'2-3 引出列表'!$A$1:$CD$1,0)),"")),"",IFERROR(INDEX('2-3 引出列表'!$A$2:$CE$8700,$A103,MATCH(E$1,'2-3 引出列表'!$A$1:$CD$1,0)),""))</f>
        <v>2025-02-28</v>
      </c>
      <c r="F103" t="str">
        <f t="shared" si="1"/>
        <v>2025-02</v>
      </c>
      <c r="G103" t="str">
        <f>IF(ISBLANK(IFERROR(INDEX('2-3 引出列表'!$A$2:$CE$8700,$A103,MATCH(G$1,'2-3 引出列表'!$A$1:$CD$1,0)),"")),"",IFERROR(INDEX('2-3 引出列表'!$A$2:$CE$8700,$A103,MATCH(G$1,'2-3 引出列表'!$A$1:$CD$1,0)),""))</f>
        <v>物料消耗.物料消耗</v>
      </c>
      <c r="H103" t="str">
        <f>IF(ISBLANK(IFERROR(INDEX('2-3 引出列表'!$A$2:$CE$8700,$A103,MATCH(H$1,'2-3 引出列表'!$A$1:$CD$1,0)),"")),"",IFERROR(INDEX('2-3 引出列表'!$A$2:$CE$8700,$A103,MATCH(H$1,'2-3 引出列表'!$A$1:$CD$1,0)),""))</f>
        <v>ZB20210901JCWZ02</v>
      </c>
      <c r="I103" t="str">
        <f>IF(ISBLANK(IFERROR(INDEX('2-3 引出列表'!$A$2:$CE$8700,$A103,MATCH(I$1,'2-3 引出列表'!$A$1:$CD$1,0)),"")),"",IFERROR(INDEX('2-3 引出列表'!$A$2:$CE$8700,$A103,MATCH(I$1,'2-3 引出列表'!$A$1:$CD$1,0)),""))</f>
        <v>金采易购</v>
      </c>
    </row>
    <row r="104" spans="1:9">
      <c r="A104">
        <v>103</v>
      </c>
      <c r="B104" t="str">
        <f>IF(ISBLANK(IFERROR(INDEX('2-3 引出列表'!$A$2:$CE$8700,$A104,MATCH(B$1,'2-3 引出列表'!$A$1:$CD$1,0)),"")),"",IFERROR(INDEX('2-3 引出列表'!$A$2:$CE$8700,$A104,MATCH(B$1,'2-3 引出列表'!$A$1:$CD$1,0)),""))</f>
        <v>FK250228000397</v>
      </c>
      <c r="C104">
        <f>IF(ISBLANK(IFERROR(INDEX('2-3 引出列表'!$A$2:$CE$8700,$A104,MATCH(C$1,'2-3 引出列表'!$A$1:$CD$1,0)),"")),"",IFERROR(INDEX('2-3 引出列表'!$A$2:$CE$8700,$A104,MATCH(C$1,'2-3 引出列表'!$A$1:$CD$1,0)),""))</f>
        <v>12591.95</v>
      </c>
      <c r="D104" t="str">
        <f>IF(ISBLANK(IFERROR(INDEX('2-3 引出列表'!$A$2:$CE$8700,$A104,MATCH(D$1,'2-3 引出列表'!$A$1:$CD$1,0)),"")),"",IFERROR(INDEX('2-3 引出列表'!$A$2:$CE$8700,$A104,MATCH(D$1,'2-3 引出列表'!$A$1:$CD$1,0)),""))</f>
        <v>已付款</v>
      </c>
      <c r="E104" t="str">
        <f>IF(ISBLANK(IFERROR(INDEX('2-3 引出列表'!$A$2:$CE$8700,$A104,MATCH(E$1,'2-3 引出列表'!$A$1:$CD$1,0)),"")),"",IFERROR(INDEX('2-3 引出列表'!$A$2:$CE$8700,$A104,MATCH(E$1,'2-3 引出列表'!$A$1:$CD$1,0)),""))</f>
        <v>2025-02-28</v>
      </c>
      <c r="F104" t="str">
        <f t="shared" si="1"/>
        <v>2025-02</v>
      </c>
      <c r="G104" t="str">
        <f>IF(ISBLANK(IFERROR(INDEX('2-3 引出列表'!$A$2:$CE$8700,$A104,MATCH(G$1,'2-3 引出列表'!$A$1:$CD$1,0)),"")),"",IFERROR(INDEX('2-3 引出列表'!$A$2:$CE$8700,$A104,MATCH(G$1,'2-3 引出列表'!$A$1:$CD$1,0)),""))</f>
        <v>物料消耗.物料消耗</v>
      </c>
      <c r="H104" t="str">
        <f>IF(ISBLANK(IFERROR(INDEX('2-3 引出列表'!$A$2:$CE$8700,$A104,MATCH(H$1,'2-3 引出列表'!$A$1:$CD$1,0)),"")),"",IFERROR(INDEX('2-3 引出列表'!$A$2:$CE$8700,$A104,MATCH(H$1,'2-3 引出列表'!$A$1:$CD$1,0)),""))</f>
        <v>ZB20210901JCWZ02</v>
      </c>
      <c r="I104" t="str">
        <f>IF(ISBLANK(IFERROR(INDEX('2-3 引出列表'!$A$2:$CE$8700,$A104,MATCH(I$1,'2-3 引出列表'!$A$1:$CD$1,0)),"")),"",IFERROR(INDEX('2-3 引出列表'!$A$2:$CE$8700,$A104,MATCH(I$1,'2-3 引出列表'!$A$1:$CD$1,0)),""))</f>
        <v>金采易购</v>
      </c>
    </row>
    <row r="105" spans="1:9">
      <c r="A105">
        <v>104</v>
      </c>
      <c r="B105" t="str">
        <f>IF(ISBLANK(IFERROR(INDEX('2-3 引出列表'!$A$2:$CE$8700,$A105,MATCH(B$1,'2-3 引出列表'!$A$1:$CD$1,0)),"")),"",IFERROR(INDEX('2-3 引出列表'!$A$2:$CE$8700,$A105,MATCH(B$1,'2-3 引出列表'!$A$1:$CD$1,0)),""))</f>
        <v>FK250228000397</v>
      </c>
      <c r="C105">
        <f>IF(ISBLANK(IFERROR(INDEX('2-3 引出列表'!$A$2:$CE$8700,$A105,MATCH(C$1,'2-3 引出列表'!$A$1:$CD$1,0)),"")),"",IFERROR(INDEX('2-3 引出列表'!$A$2:$CE$8700,$A105,MATCH(C$1,'2-3 引出列表'!$A$1:$CD$1,0)),""))</f>
        <v>12591.95</v>
      </c>
      <c r="D105" t="str">
        <f>IF(ISBLANK(IFERROR(INDEX('2-3 引出列表'!$A$2:$CE$8700,$A105,MATCH(D$1,'2-3 引出列表'!$A$1:$CD$1,0)),"")),"",IFERROR(INDEX('2-3 引出列表'!$A$2:$CE$8700,$A105,MATCH(D$1,'2-3 引出列表'!$A$1:$CD$1,0)),""))</f>
        <v>已付款</v>
      </c>
      <c r="E105" t="str">
        <f>IF(ISBLANK(IFERROR(INDEX('2-3 引出列表'!$A$2:$CE$8700,$A105,MATCH(E$1,'2-3 引出列表'!$A$1:$CD$1,0)),"")),"",IFERROR(INDEX('2-3 引出列表'!$A$2:$CE$8700,$A105,MATCH(E$1,'2-3 引出列表'!$A$1:$CD$1,0)),""))</f>
        <v>2025-02-28</v>
      </c>
      <c r="F105" t="str">
        <f t="shared" si="1"/>
        <v>2025-02</v>
      </c>
      <c r="G105" t="str">
        <f>IF(ISBLANK(IFERROR(INDEX('2-3 引出列表'!$A$2:$CE$8700,$A105,MATCH(G$1,'2-3 引出列表'!$A$1:$CD$1,0)),"")),"",IFERROR(INDEX('2-3 引出列表'!$A$2:$CE$8700,$A105,MATCH(G$1,'2-3 引出列表'!$A$1:$CD$1,0)),""))</f>
        <v>物料消耗.物料消耗</v>
      </c>
      <c r="H105" t="str">
        <f>IF(ISBLANK(IFERROR(INDEX('2-3 引出列表'!$A$2:$CE$8700,$A105,MATCH(H$1,'2-3 引出列表'!$A$1:$CD$1,0)),"")),"",IFERROR(INDEX('2-3 引出列表'!$A$2:$CE$8700,$A105,MATCH(H$1,'2-3 引出列表'!$A$1:$CD$1,0)),""))</f>
        <v>ZB20210901JCWZ02</v>
      </c>
      <c r="I105" t="str">
        <f>IF(ISBLANK(IFERROR(INDEX('2-3 引出列表'!$A$2:$CE$8700,$A105,MATCH(I$1,'2-3 引出列表'!$A$1:$CD$1,0)),"")),"",IFERROR(INDEX('2-3 引出列表'!$A$2:$CE$8700,$A105,MATCH(I$1,'2-3 引出列表'!$A$1:$CD$1,0)),""))</f>
        <v>金采易购</v>
      </c>
    </row>
    <row r="106" spans="1:9">
      <c r="A106">
        <v>105</v>
      </c>
      <c r="B106" t="str">
        <f>IF(ISBLANK(IFERROR(INDEX('2-3 引出列表'!$A$2:$CE$8700,$A106,MATCH(B$1,'2-3 引出列表'!$A$1:$CD$1,0)),"")),"",IFERROR(INDEX('2-3 引出列表'!$A$2:$CE$8700,$A106,MATCH(B$1,'2-3 引出列表'!$A$1:$CD$1,0)),""))</f>
        <v>FK250228000397</v>
      </c>
      <c r="C106">
        <f>IF(ISBLANK(IFERROR(INDEX('2-3 引出列表'!$A$2:$CE$8700,$A106,MATCH(C$1,'2-3 引出列表'!$A$1:$CD$1,0)),"")),"",IFERROR(INDEX('2-3 引出列表'!$A$2:$CE$8700,$A106,MATCH(C$1,'2-3 引出列表'!$A$1:$CD$1,0)),""))</f>
        <v>12591.95</v>
      </c>
      <c r="D106" t="str">
        <f>IF(ISBLANK(IFERROR(INDEX('2-3 引出列表'!$A$2:$CE$8700,$A106,MATCH(D$1,'2-3 引出列表'!$A$1:$CD$1,0)),"")),"",IFERROR(INDEX('2-3 引出列表'!$A$2:$CE$8700,$A106,MATCH(D$1,'2-3 引出列表'!$A$1:$CD$1,0)),""))</f>
        <v>已付款</v>
      </c>
      <c r="E106" t="str">
        <f>IF(ISBLANK(IFERROR(INDEX('2-3 引出列表'!$A$2:$CE$8700,$A106,MATCH(E$1,'2-3 引出列表'!$A$1:$CD$1,0)),"")),"",IFERROR(INDEX('2-3 引出列表'!$A$2:$CE$8700,$A106,MATCH(E$1,'2-3 引出列表'!$A$1:$CD$1,0)),""))</f>
        <v>2025-02-28</v>
      </c>
      <c r="F106" t="str">
        <f t="shared" si="1"/>
        <v>2025-02</v>
      </c>
      <c r="G106" t="str">
        <f>IF(ISBLANK(IFERROR(INDEX('2-3 引出列表'!$A$2:$CE$8700,$A106,MATCH(G$1,'2-3 引出列表'!$A$1:$CD$1,0)),"")),"",IFERROR(INDEX('2-3 引出列表'!$A$2:$CE$8700,$A106,MATCH(G$1,'2-3 引出列表'!$A$1:$CD$1,0)),""))</f>
        <v>物料消耗.物料消耗</v>
      </c>
      <c r="H106" t="str">
        <f>IF(ISBLANK(IFERROR(INDEX('2-3 引出列表'!$A$2:$CE$8700,$A106,MATCH(H$1,'2-3 引出列表'!$A$1:$CD$1,0)),"")),"",IFERROR(INDEX('2-3 引出列表'!$A$2:$CE$8700,$A106,MATCH(H$1,'2-3 引出列表'!$A$1:$CD$1,0)),""))</f>
        <v>ZB20210901JCWZ02</v>
      </c>
      <c r="I106" t="str">
        <f>IF(ISBLANK(IFERROR(INDEX('2-3 引出列表'!$A$2:$CE$8700,$A106,MATCH(I$1,'2-3 引出列表'!$A$1:$CD$1,0)),"")),"",IFERROR(INDEX('2-3 引出列表'!$A$2:$CE$8700,$A106,MATCH(I$1,'2-3 引出列表'!$A$1:$CD$1,0)),""))</f>
        <v>金采易购</v>
      </c>
    </row>
    <row r="107" spans="1:9">
      <c r="A107">
        <v>106</v>
      </c>
      <c r="B107" t="str">
        <f>IF(ISBLANK(IFERROR(INDEX('2-3 引出列表'!$A$2:$CE$8700,$A107,MATCH(B$1,'2-3 引出列表'!$A$1:$CD$1,0)),"")),"",IFERROR(INDEX('2-3 引出列表'!$A$2:$CE$8700,$A107,MATCH(B$1,'2-3 引出列表'!$A$1:$CD$1,0)),""))</f>
        <v>FK250228000397</v>
      </c>
      <c r="C107">
        <f>IF(ISBLANK(IFERROR(INDEX('2-3 引出列表'!$A$2:$CE$8700,$A107,MATCH(C$1,'2-3 引出列表'!$A$1:$CD$1,0)),"")),"",IFERROR(INDEX('2-3 引出列表'!$A$2:$CE$8700,$A107,MATCH(C$1,'2-3 引出列表'!$A$1:$CD$1,0)),""))</f>
        <v>12591.95</v>
      </c>
      <c r="D107" t="str">
        <f>IF(ISBLANK(IFERROR(INDEX('2-3 引出列表'!$A$2:$CE$8700,$A107,MATCH(D$1,'2-3 引出列表'!$A$1:$CD$1,0)),"")),"",IFERROR(INDEX('2-3 引出列表'!$A$2:$CE$8700,$A107,MATCH(D$1,'2-3 引出列表'!$A$1:$CD$1,0)),""))</f>
        <v>已付款</v>
      </c>
      <c r="E107" t="str">
        <f>IF(ISBLANK(IFERROR(INDEX('2-3 引出列表'!$A$2:$CE$8700,$A107,MATCH(E$1,'2-3 引出列表'!$A$1:$CD$1,0)),"")),"",IFERROR(INDEX('2-3 引出列表'!$A$2:$CE$8700,$A107,MATCH(E$1,'2-3 引出列表'!$A$1:$CD$1,0)),""))</f>
        <v>2025-02-28</v>
      </c>
      <c r="F107" t="str">
        <f t="shared" si="1"/>
        <v>2025-02</v>
      </c>
      <c r="G107" t="str">
        <f>IF(ISBLANK(IFERROR(INDEX('2-3 引出列表'!$A$2:$CE$8700,$A107,MATCH(G$1,'2-3 引出列表'!$A$1:$CD$1,0)),"")),"",IFERROR(INDEX('2-3 引出列表'!$A$2:$CE$8700,$A107,MATCH(G$1,'2-3 引出列表'!$A$1:$CD$1,0)),""))</f>
        <v>物料消耗.物料消耗</v>
      </c>
      <c r="H107" t="str">
        <f>IF(ISBLANK(IFERROR(INDEX('2-3 引出列表'!$A$2:$CE$8700,$A107,MATCH(H$1,'2-3 引出列表'!$A$1:$CD$1,0)),"")),"",IFERROR(INDEX('2-3 引出列表'!$A$2:$CE$8700,$A107,MATCH(H$1,'2-3 引出列表'!$A$1:$CD$1,0)),""))</f>
        <v>ZB20210901JCWZ02</v>
      </c>
      <c r="I107" t="str">
        <f>IF(ISBLANK(IFERROR(INDEX('2-3 引出列表'!$A$2:$CE$8700,$A107,MATCH(I$1,'2-3 引出列表'!$A$1:$CD$1,0)),"")),"",IFERROR(INDEX('2-3 引出列表'!$A$2:$CE$8700,$A107,MATCH(I$1,'2-3 引出列表'!$A$1:$CD$1,0)),""))</f>
        <v>金采易购</v>
      </c>
    </row>
    <row r="108" spans="1:9">
      <c r="A108">
        <v>107</v>
      </c>
      <c r="B108" t="str">
        <f>IF(ISBLANK(IFERROR(INDEX('2-3 引出列表'!$A$2:$CE$8700,$A108,MATCH(B$1,'2-3 引出列表'!$A$1:$CD$1,0)),"")),"",IFERROR(INDEX('2-3 引出列表'!$A$2:$CE$8700,$A108,MATCH(B$1,'2-3 引出列表'!$A$1:$CD$1,0)),""))</f>
        <v>FK250228000397</v>
      </c>
      <c r="C108">
        <f>IF(ISBLANK(IFERROR(INDEX('2-3 引出列表'!$A$2:$CE$8700,$A108,MATCH(C$1,'2-3 引出列表'!$A$1:$CD$1,0)),"")),"",IFERROR(INDEX('2-3 引出列表'!$A$2:$CE$8700,$A108,MATCH(C$1,'2-3 引出列表'!$A$1:$CD$1,0)),""))</f>
        <v>12591.95</v>
      </c>
      <c r="D108" t="str">
        <f>IF(ISBLANK(IFERROR(INDEX('2-3 引出列表'!$A$2:$CE$8700,$A108,MATCH(D$1,'2-3 引出列表'!$A$1:$CD$1,0)),"")),"",IFERROR(INDEX('2-3 引出列表'!$A$2:$CE$8700,$A108,MATCH(D$1,'2-3 引出列表'!$A$1:$CD$1,0)),""))</f>
        <v>已付款</v>
      </c>
      <c r="E108" t="str">
        <f>IF(ISBLANK(IFERROR(INDEX('2-3 引出列表'!$A$2:$CE$8700,$A108,MATCH(E$1,'2-3 引出列表'!$A$1:$CD$1,0)),"")),"",IFERROR(INDEX('2-3 引出列表'!$A$2:$CE$8700,$A108,MATCH(E$1,'2-3 引出列表'!$A$1:$CD$1,0)),""))</f>
        <v>2025-02-28</v>
      </c>
      <c r="F108" t="str">
        <f t="shared" si="1"/>
        <v>2025-02</v>
      </c>
      <c r="G108" t="str">
        <f>IF(ISBLANK(IFERROR(INDEX('2-3 引出列表'!$A$2:$CE$8700,$A108,MATCH(G$1,'2-3 引出列表'!$A$1:$CD$1,0)),"")),"",IFERROR(INDEX('2-3 引出列表'!$A$2:$CE$8700,$A108,MATCH(G$1,'2-3 引出列表'!$A$1:$CD$1,0)),""))</f>
        <v>物料消耗.物料消耗</v>
      </c>
      <c r="H108" t="str">
        <f>IF(ISBLANK(IFERROR(INDEX('2-3 引出列表'!$A$2:$CE$8700,$A108,MATCH(H$1,'2-3 引出列表'!$A$1:$CD$1,0)),"")),"",IFERROR(INDEX('2-3 引出列表'!$A$2:$CE$8700,$A108,MATCH(H$1,'2-3 引出列表'!$A$1:$CD$1,0)),""))</f>
        <v>ZB20210901JCWZ02</v>
      </c>
      <c r="I108" t="str">
        <f>IF(ISBLANK(IFERROR(INDEX('2-3 引出列表'!$A$2:$CE$8700,$A108,MATCH(I$1,'2-3 引出列表'!$A$1:$CD$1,0)),"")),"",IFERROR(INDEX('2-3 引出列表'!$A$2:$CE$8700,$A108,MATCH(I$1,'2-3 引出列表'!$A$1:$CD$1,0)),""))</f>
        <v>金采易购</v>
      </c>
    </row>
    <row r="109" spans="1:9">
      <c r="A109">
        <v>108</v>
      </c>
      <c r="B109" t="str">
        <f>IF(ISBLANK(IFERROR(INDEX('2-3 引出列表'!$A$2:$CE$8700,$A109,MATCH(B$1,'2-3 引出列表'!$A$1:$CD$1,0)),"")),"",IFERROR(INDEX('2-3 引出列表'!$A$2:$CE$8700,$A109,MATCH(B$1,'2-3 引出列表'!$A$1:$CD$1,0)),""))</f>
        <v>FK250228000397</v>
      </c>
      <c r="C109">
        <f>IF(ISBLANK(IFERROR(INDEX('2-3 引出列表'!$A$2:$CE$8700,$A109,MATCH(C$1,'2-3 引出列表'!$A$1:$CD$1,0)),"")),"",IFERROR(INDEX('2-3 引出列表'!$A$2:$CE$8700,$A109,MATCH(C$1,'2-3 引出列表'!$A$1:$CD$1,0)),""))</f>
        <v>12591.95</v>
      </c>
      <c r="D109" t="str">
        <f>IF(ISBLANK(IFERROR(INDEX('2-3 引出列表'!$A$2:$CE$8700,$A109,MATCH(D$1,'2-3 引出列表'!$A$1:$CD$1,0)),"")),"",IFERROR(INDEX('2-3 引出列表'!$A$2:$CE$8700,$A109,MATCH(D$1,'2-3 引出列表'!$A$1:$CD$1,0)),""))</f>
        <v>已付款</v>
      </c>
      <c r="E109" t="str">
        <f>IF(ISBLANK(IFERROR(INDEX('2-3 引出列表'!$A$2:$CE$8700,$A109,MATCH(E$1,'2-3 引出列表'!$A$1:$CD$1,0)),"")),"",IFERROR(INDEX('2-3 引出列表'!$A$2:$CE$8700,$A109,MATCH(E$1,'2-3 引出列表'!$A$1:$CD$1,0)),""))</f>
        <v>2025-02-28</v>
      </c>
      <c r="F109" t="str">
        <f t="shared" si="1"/>
        <v>2025-02</v>
      </c>
      <c r="G109" t="str">
        <f>IF(ISBLANK(IFERROR(INDEX('2-3 引出列表'!$A$2:$CE$8700,$A109,MATCH(G$1,'2-3 引出列表'!$A$1:$CD$1,0)),"")),"",IFERROR(INDEX('2-3 引出列表'!$A$2:$CE$8700,$A109,MATCH(G$1,'2-3 引出列表'!$A$1:$CD$1,0)),""))</f>
        <v>物料消耗.物料消耗</v>
      </c>
      <c r="H109" t="str">
        <f>IF(ISBLANK(IFERROR(INDEX('2-3 引出列表'!$A$2:$CE$8700,$A109,MATCH(H$1,'2-3 引出列表'!$A$1:$CD$1,0)),"")),"",IFERROR(INDEX('2-3 引出列表'!$A$2:$CE$8700,$A109,MATCH(H$1,'2-3 引出列表'!$A$1:$CD$1,0)),""))</f>
        <v>ZB20210901JCWZ02</v>
      </c>
      <c r="I109" t="str">
        <f>IF(ISBLANK(IFERROR(INDEX('2-3 引出列表'!$A$2:$CE$8700,$A109,MATCH(I$1,'2-3 引出列表'!$A$1:$CD$1,0)),"")),"",IFERROR(INDEX('2-3 引出列表'!$A$2:$CE$8700,$A109,MATCH(I$1,'2-3 引出列表'!$A$1:$CD$1,0)),""))</f>
        <v>金采易购</v>
      </c>
    </row>
    <row r="110" spans="1:9">
      <c r="A110">
        <v>109</v>
      </c>
      <c r="B110" t="str">
        <f>IF(ISBLANK(IFERROR(INDEX('2-3 引出列表'!$A$2:$CE$8700,$A110,MATCH(B$1,'2-3 引出列表'!$A$1:$CD$1,0)),"")),"",IFERROR(INDEX('2-3 引出列表'!$A$2:$CE$8700,$A110,MATCH(B$1,'2-3 引出列表'!$A$1:$CD$1,0)),""))</f>
        <v>FK250228000397</v>
      </c>
      <c r="C110">
        <f>IF(ISBLANK(IFERROR(INDEX('2-3 引出列表'!$A$2:$CE$8700,$A110,MATCH(C$1,'2-3 引出列表'!$A$1:$CD$1,0)),"")),"",IFERROR(INDEX('2-3 引出列表'!$A$2:$CE$8700,$A110,MATCH(C$1,'2-3 引出列表'!$A$1:$CD$1,0)),""))</f>
        <v>12591.95</v>
      </c>
      <c r="D110" t="str">
        <f>IF(ISBLANK(IFERROR(INDEX('2-3 引出列表'!$A$2:$CE$8700,$A110,MATCH(D$1,'2-3 引出列表'!$A$1:$CD$1,0)),"")),"",IFERROR(INDEX('2-3 引出列表'!$A$2:$CE$8700,$A110,MATCH(D$1,'2-3 引出列表'!$A$1:$CD$1,0)),""))</f>
        <v>已付款</v>
      </c>
      <c r="E110" t="str">
        <f>IF(ISBLANK(IFERROR(INDEX('2-3 引出列表'!$A$2:$CE$8700,$A110,MATCH(E$1,'2-3 引出列表'!$A$1:$CD$1,0)),"")),"",IFERROR(INDEX('2-3 引出列表'!$A$2:$CE$8700,$A110,MATCH(E$1,'2-3 引出列表'!$A$1:$CD$1,0)),""))</f>
        <v>2025-02-28</v>
      </c>
      <c r="F110" t="str">
        <f t="shared" si="1"/>
        <v>2025-02</v>
      </c>
      <c r="G110" t="str">
        <f>IF(ISBLANK(IFERROR(INDEX('2-3 引出列表'!$A$2:$CE$8700,$A110,MATCH(G$1,'2-3 引出列表'!$A$1:$CD$1,0)),"")),"",IFERROR(INDEX('2-3 引出列表'!$A$2:$CE$8700,$A110,MATCH(G$1,'2-3 引出列表'!$A$1:$CD$1,0)),""))</f>
        <v>物料消耗.物料消耗</v>
      </c>
      <c r="H110" t="str">
        <f>IF(ISBLANK(IFERROR(INDEX('2-3 引出列表'!$A$2:$CE$8700,$A110,MATCH(H$1,'2-3 引出列表'!$A$1:$CD$1,0)),"")),"",IFERROR(INDEX('2-3 引出列表'!$A$2:$CE$8700,$A110,MATCH(H$1,'2-3 引出列表'!$A$1:$CD$1,0)),""))</f>
        <v>ZB20210901JCWZ02</v>
      </c>
      <c r="I110" t="str">
        <f>IF(ISBLANK(IFERROR(INDEX('2-3 引出列表'!$A$2:$CE$8700,$A110,MATCH(I$1,'2-3 引出列表'!$A$1:$CD$1,0)),"")),"",IFERROR(INDEX('2-3 引出列表'!$A$2:$CE$8700,$A110,MATCH(I$1,'2-3 引出列表'!$A$1:$CD$1,0)),""))</f>
        <v>金采易购</v>
      </c>
    </row>
    <row r="111" spans="1:9">
      <c r="A111">
        <v>110</v>
      </c>
      <c r="B111" t="str">
        <f>IF(ISBLANK(IFERROR(INDEX('2-3 引出列表'!$A$2:$CE$8700,$A111,MATCH(B$1,'2-3 引出列表'!$A$1:$CD$1,0)),"")),"",IFERROR(INDEX('2-3 引出列表'!$A$2:$CE$8700,$A111,MATCH(B$1,'2-3 引出列表'!$A$1:$CD$1,0)),""))</f>
        <v>FK250228000397</v>
      </c>
      <c r="C111">
        <f>IF(ISBLANK(IFERROR(INDEX('2-3 引出列表'!$A$2:$CE$8700,$A111,MATCH(C$1,'2-3 引出列表'!$A$1:$CD$1,0)),"")),"",IFERROR(INDEX('2-3 引出列表'!$A$2:$CE$8700,$A111,MATCH(C$1,'2-3 引出列表'!$A$1:$CD$1,0)),""))</f>
        <v>12591.95</v>
      </c>
      <c r="D111" t="str">
        <f>IF(ISBLANK(IFERROR(INDEX('2-3 引出列表'!$A$2:$CE$8700,$A111,MATCH(D$1,'2-3 引出列表'!$A$1:$CD$1,0)),"")),"",IFERROR(INDEX('2-3 引出列表'!$A$2:$CE$8700,$A111,MATCH(D$1,'2-3 引出列表'!$A$1:$CD$1,0)),""))</f>
        <v>已付款</v>
      </c>
      <c r="E111" t="str">
        <f>IF(ISBLANK(IFERROR(INDEX('2-3 引出列表'!$A$2:$CE$8700,$A111,MATCH(E$1,'2-3 引出列表'!$A$1:$CD$1,0)),"")),"",IFERROR(INDEX('2-3 引出列表'!$A$2:$CE$8700,$A111,MATCH(E$1,'2-3 引出列表'!$A$1:$CD$1,0)),""))</f>
        <v>2025-02-28</v>
      </c>
      <c r="F111" t="str">
        <f t="shared" si="1"/>
        <v>2025-02</v>
      </c>
      <c r="G111" t="str">
        <f>IF(ISBLANK(IFERROR(INDEX('2-3 引出列表'!$A$2:$CE$8700,$A111,MATCH(G$1,'2-3 引出列表'!$A$1:$CD$1,0)),"")),"",IFERROR(INDEX('2-3 引出列表'!$A$2:$CE$8700,$A111,MATCH(G$1,'2-3 引出列表'!$A$1:$CD$1,0)),""))</f>
        <v>物料消耗.物料消耗</v>
      </c>
      <c r="H111" t="str">
        <f>IF(ISBLANK(IFERROR(INDEX('2-3 引出列表'!$A$2:$CE$8700,$A111,MATCH(H$1,'2-3 引出列表'!$A$1:$CD$1,0)),"")),"",IFERROR(INDEX('2-3 引出列表'!$A$2:$CE$8700,$A111,MATCH(H$1,'2-3 引出列表'!$A$1:$CD$1,0)),""))</f>
        <v>ZB20210901JCWZ02</v>
      </c>
      <c r="I111" t="str">
        <f>IF(ISBLANK(IFERROR(INDEX('2-3 引出列表'!$A$2:$CE$8700,$A111,MATCH(I$1,'2-3 引出列表'!$A$1:$CD$1,0)),"")),"",IFERROR(INDEX('2-3 引出列表'!$A$2:$CE$8700,$A111,MATCH(I$1,'2-3 引出列表'!$A$1:$CD$1,0)),""))</f>
        <v>金采易购</v>
      </c>
    </row>
    <row r="112" spans="1:9">
      <c r="A112">
        <v>111</v>
      </c>
      <c r="B112" t="str">
        <f>IF(ISBLANK(IFERROR(INDEX('2-3 引出列表'!$A$2:$CE$8700,$A112,MATCH(B$1,'2-3 引出列表'!$A$1:$CD$1,0)),"")),"",IFERROR(INDEX('2-3 引出列表'!$A$2:$CE$8700,$A112,MATCH(B$1,'2-3 引出列表'!$A$1:$CD$1,0)),""))</f>
        <v>FK250228000397</v>
      </c>
      <c r="C112">
        <f>IF(ISBLANK(IFERROR(INDEX('2-3 引出列表'!$A$2:$CE$8700,$A112,MATCH(C$1,'2-3 引出列表'!$A$1:$CD$1,0)),"")),"",IFERROR(INDEX('2-3 引出列表'!$A$2:$CE$8700,$A112,MATCH(C$1,'2-3 引出列表'!$A$1:$CD$1,0)),""))</f>
        <v>12591.95</v>
      </c>
      <c r="D112" t="str">
        <f>IF(ISBLANK(IFERROR(INDEX('2-3 引出列表'!$A$2:$CE$8700,$A112,MATCH(D$1,'2-3 引出列表'!$A$1:$CD$1,0)),"")),"",IFERROR(INDEX('2-3 引出列表'!$A$2:$CE$8700,$A112,MATCH(D$1,'2-3 引出列表'!$A$1:$CD$1,0)),""))</f>
        <v>已付款</v>
      </c>
      <c r="E112" t="str">
        <f>IF(ISBLANK(IFERROR(INDEX('2-3 引出列表'!$A$2:$CE$8700,$A112,MATCH(E$1,'2-3 引出列表'!$A$1:$CD$1,0)),"")),"",IFERROR(INDEX('2-3 引出列表'!$A$2:$CE$8700,$A112,MATCH(E$1,'2-3 引出列表'!$A$1:$CD$1,0)),""))</f>
        <v>2025-02-28</v>
      </c>
      <c r="F112" t="str">
        <f t="shared" si="1"/>
        <v>2025-02</v>
      </c>
      <c r="G112" t="str">
        <f>IF(ISBLANK(IFERROR(INDEX('2-3 引出列表'!$A$2:$CE$8700,$A112,MATCH(G$1,'2-3 引出列表'!$A$1:$CD$1,0)),"")),"",IFERROR(INDEX('2-3 引出列表'!$A$2:$CE$8700,$A112,MATCH(G$1,'2-3 引出列表'!$A$1:$CD$1,0)),""))</f>
        <v>物料消耗.物料消耗</v>
      </c>
      <c r="H112" t="str">
        <f>IF(ISBLANK(IFERROR(INDEX('2-3 引出列表'!$A$2:$CE$8700,$A112,MATCH(H$1,'2-3 引出列表'!$A$1:$CD$1,0)),"")),"",IFERROR(INDEX('2-3 引出列表'!$A$2:$CE$8700,$A112,MATCH(H$1,'2-3 引出列表'!$A$1:$CD$1,0)),""))</f>
        <v>ZB20210901JCWZ02</v>
      </c>
      <c r="I112" t="str">
        <f>IF(ISBLANK(IFERROR(INDEX('2-3 引出列表'!$A$2:$CE$8700,$A112,MATCH(I$1,'2-3 引出列表'!$A$1:$CD$1,0)),"")),"",IFERROR(INDEX('2-3 引出列表'!$A$2:$CE$8700,$A112,MATCH(I$1,'2-3 引出列表'!$A$1:$CD$1,0)),""))</f>
        <v>金采易购</v>
      </c>
    </row>
    <row r="113" spans="1:9">
      <c r="A113">
        <v>112</v>
      </c>
      <c r="B113" t="str">
        <f>IF(ISBLANK(IFERROR(INDEX('2-3 引出列表'!$A$2:$CE$8700,$A113,MATCH(B$1,'2-3 引出列表'!$A$1:$CD$1,0)),"")),"",IFERROR(INDEX('2-3 引出列表'!$A$2:$CE$8700,$A113,MATCH(B$1,'2-3 引出列表'!$A$1:$CD$1,0)),""))</f>
        <v>FK250228000397</v>
      </c>
      <c r="C113">
        <f>IF(ISBLANK(IFERROR(INDEX('2-3 引出列表'!$A$2:$CE$8700,$A113,MATCH(C$1,'2-3 引出列表'!$A$1:$CD$1,0)),"")),"",IFERROR(INDEX('2-3 引出列表'!$A$2:$CE$8700,$A113,MATCH(C$1,'2-3 引出列表'!$A$1:$CD$1,0)),""))</f>
        <v>12591.95</v>
      </c>
      <c r="D113" t="str">
        <f>IF(ISBLANK(IFERROR(INDEX('2-3 引出列表'!$A$2:$CE$8700,$A113,MATCH(D$1,'2-3 引出列表'!$A$1:$CD$1,0)),"")),"",IFERROR(INDEX('2-3 引出列表'!$A$2:$CE$8700,$A113,MATCH(D$1,'2-3 引出列表'!$A$1:$CD$1,0)),""))</f>
        <v>已付款</v>
      </c>
      <c r="E113" t="str">
        <f>IF(ISBLANK(IFERROR(INDEX('2-3 引出列表'!$A$2:$CE$8700,$A113,MATCH(E$1,'2-3 引出列表'!$A$1:$CD$1,0)),"")),"",IFERROR(INDEX('2-3 引出列表'!$A$2:$CE$8700,$A113,MATCH(E$1,'2-3 引出列表'!$A$1:$CD$1,0)),""))</f>
        <v>2025-02-28</v>
      </c>
      <c r="F113" t="str">
        <f t="shared" si="1"/>
        <v>2025-02</v>
      </c>
      <c r="G113" t="str">
        <f>IF(ISBLANK(IFERROR(INDEX('2-3 引出列表'!$A$2:$CE$8700,$A113,MATCH(G$1,'2-3 引出列表'!$A$1:$CD$1,0)),"")),"",IFERROR(INDEX('2-3 引出列表'!$A$2:$CE$8700,$A113,MATCH(G$1,'2-3 引出列表'!$A$1:$CD$1,0)),""))</f>
        <v>物料消耗.物料消耗</v>
      </c>
      <c r="H113" t="str">
        <f>IF(ISBLANK(IFERROR(INDEX('2-3 引出列表'!$A$2:$CE$8700,$A113,MATCH(H$1,'2-3 引出列表'!$A$1:$CD$1,0)),"")),"",IFERROR(INDEX('2-3 引出列表'!$A$2:$CE$8700,$A113,MATCH(H$1,'2-3 引出列表'!$A$1:$CD$1,0)),""))</f>
        <v>ZB20210901JCWZ02</v>
      </c>
      <c r="I113" t="str">
        <f>IF(ISBLANK(IFERROR(INDEX('2-3 引出列表'!$A$2:$CE$8700,$A113,MATCH(I$1,'2-3 引出列表'!$A$1:$CD$1,0)),"")),"",IFERROR(INDEX('2-3 引出列表'!$A$2:$CE$8700,$A113,MATCH(I$1,'2-3 引出列表'!$A$1:$CD$1,0)),""))</f>
        <v>金采易购</v>
      </c>
    </row>
    <row r="114" spans="1:9">
      <c r="A114">
        <v>113</v>
      </c>
      <c r="B114" t="str">
        <f>IF(ISBLANK(IFERROR(INDEX('2-3 引出列表'!$A$2:$CE$8700,$A114,MATCH(B$1,'2-3 引出列表'!$A$1:$CD$1,0)),"")),"",IFERROR(INDEX('2-3 引出列表'!$A$2:$CE$8700,$A114,MATCH(B$1,'2-3 引出列表'!$A$1:$CD$1,0)),""))</f>
        <v>FK250228000397</v>
      </c>
      <c r="C114">
        <f>IF(ISBLANK(IFERROR(INDEX('2-3 引出列表'!$A$2:$CE$8700,$A114,MATCH(C$1,'2-3 引出列表'!$A$1:$CD$1,0)),"")),"",IFERROR(INDEX('2-3 引出列表'!$A$2:$CE$8700,$A114,MATCH(C$1,'2-3 引出列表'!$A$1:$CD$1,0)),""))</f>
        <v>12591.95</v>
      </c>
      <c r="D114" t="str">
        <f>IF(ISBLANK(IFERROR(INDEX('2-3 引出列表'!$A$2:$CE$8700,$A114,MATCH(D$1,'2-3 引出列表'!$A$1:$CD$1,0)),"")),"",IFERROR(INDEX('2-3 引出列表'!$A$2:$CE$8700,$A114,MATCH(D$1,'2-3 引出列表'!$A$1:$CD$1,0)),""))</f>
        <v>已付款</v>
      </c>
      <c r="E114" t="str">
        <f>IF(ISBLANK(IFERROR(INDEX('2-3 引出列表'!$A$2:$CE$8700,$A114,MATCH(E$1,'2-3 引出列表'!$A$1:$CD$1,0)),"")),"",IFERROR(INDEX('2-3 引出列表'!$A$2:$CE$8700,$A114,MATCH(E$1,'2-3 引出列表'!$A$1:$CD$1,0)),""))</f>
        <v>2025-02-28</v>
      </c>
      <c r="F114" t="str">
        <f t="shared" si="1"/>
        <v>2025-02</v>
      </c>
      <c r="G114" t="str">
        <f>IF(ISBLANK(IFERROR(INDEX('2-3 引出列表'!$A$2:$CE$8700,$A114,MATCH(G$1,'2-3 引出列表'!$A$1:$CD$1,0)),"")),"",IFERROR(INDEX('2-3 引出列表'!$A$2:$CE$8700,$A114,MATCH(G$1,'2-3 引出列表'!$A$1:$CD$1,0)),""))</f>
        <v>物料消耗.物料消耗</v>
      </c>
      <c r="H114" t="str">
        <f>IF(ISBLANK(IFERROR(INDEX('2-3 引出列表'!$A$2:$CE$8700,$A114,MATCH(H$1,'2-3 引出列表'!$A$1:$CD$1,0)),"")),"",IFERROR(INDEX('2-3 引出列表'!$A$2:$CE$8700,$A114,MATCH(H$1,'2-3 引出列表'!$A$1:$CD$1,0)),""))</f>
        <v>ZB20210901JCWZ02</v>
      </c>
      <c r="I114" t="str">
        <f>IF(ISBLANK(IFERROR(INDEX('2-3 引出列表'!$A$2:$CE$8700,$A114,MATCH(I$1,'2-3 引出列表'!$A$1:$CD$1,0)),"")),"",IFERROR(INDEX('2-3 引出列表'!$A$2:$CE$8700,$A114,MATCH(I$1,'2-3 引出列表'!$A$1:$CD$1,0)),""))</f>
        <v>金采易购</v>
      </c>
    </row>
    <row r="115" spans="1:9">
      <c r="A115">
        <v>114</v>
      </c>
      <c r="B115" t="str">
        <f>IF(ISBLANK(IFERROR(INDEX('2-3 引出列表'!$A$2:$CE$8700,$A115,MATCH(B$1,'2-3 引出列表'!$A$1:$CD$1,0)),"")),"",IFERROR(INDEX('2-3 引出列表'!$A$2:$CE$8700,$A115,MATCH(B$1,'2-3 引出列表'!$A$1:$CD$1,0)),""))</f>
        <v>FK250228000397</v>
      </c>
      <c r="C115">
        <f>IF(ISBLANK(IFERROR(INDEX('2-3 引出列表'!$A$2:$CE$8700,$A115,MATCH(C$1,'2-3 引出列表'!$A$1:$CD$1,0)),"")),"",IFERROR(INDEX('2-3 引出列表'!$A$2:$CE$8700,$A115,MATCH(C$1,'2-3 引出列表'!$A$1:$CD$1,0)),""))</f>
        <v>12591.95</v>
      </c>
      <c r="D115" t="str">
        <f>IF(ISBLANK(IFERROR(INDEX('2-3 引出列表'!$A$2:$CE$8700,$A115,MATCH(D$1,'2-3 引出列表'!$A$1:$CD$1,0)),"")),"",IFERROR(INDEX('2-3 引出列表'!$A$2:$CE$8700,$A115,MATCH(D$1,'2-3 引出列表'!$A$1:$CD$1,0)),""))</f>
        <v>已付款</v>
      </c>
      <c r="E115" t="str">
        <f>IF(ISBLANK(IFERROR(INDEX('2-3 引出列表'!$A$2:$CE$8700,$A115,MATCH(E$1,'2-3 引出列表'!$A$1:$CD$1,0)),"")),"",IFERROR(INDEX('2-3 引出列表'!$A$2:$CE$8700,$A115,MATCH(E$1,'2-3 引出列表'!$A$1:$CD$1,0)),""))</f>
        <v>2025-02-28</v>
      </c>
      <c r="F115" t="str">
        <f t="shared" si="1"/>
        <v>2025-02</v>
      </c>
      <c r="G115" t="str">
        <f>IF(ISBLANK(IFERROR(INDEX('2-3 引出列表'!$A$2:$CE$8700,$A115,MATCH(G$1,'2-3 引出列表'!$A$1:$CD$1,0)),"")),"",IFERROR(INDEX('2-3 引出列表'!$A$2:$CE$8700,$A115,MATCH(G$1,'2-3 引出列表'!$A$1:$CD$1,0)),""))</f>
        <v>物料消耗.物料消耗</v>
      </c>
      <c r="H115" t="str">
        <f>IF(ISBLANK(IFERROR(INDEX('2-3 引出列表'!$A$2:$CE$8700,$A115,MATCH(H$1,'2-3 引出列表'!$A$1:$CD$1,0)),"")),"",IFERROR(INDEX('2-3 引出列表'!$A$2:$CE$8700,$A115,MATCH(H$1,'2-3 引出列表'!$A$1:$CD$1,0)),""))</f>
        <v>ZB20210901JCWZ02</v>
      </c>
      <c r="I115" t="str">
        <f>IF(ISBLANK(IFERROR(INDEX('2-3 引出列表'!$A$2:$CE$8700,$A115,MATCH(I$1,'2-3 引出列表'!$A$1:$CD$1,0)),"")),"",IFERROR(INDEX('2-3 引出列表'!$A$2:$CE$8700,$A115,MATCH(I$1,'2-3 引出列表'!$A$1:$CD$1,0)),""))</f>
        <v>金采易购</v>
      </c>
    </row>
    <row r="116" spans="1:9">
      <c r="A116">
        <v>115</v>
      </c>
      <c r="B116" t="str">
        <f>IF(ISBLANK(IFERROR(INDEX('2-3 引出列表'!$A$2:$CE$8700,$A116,MATCH(B$1,'2-3 引出列表'!$A$1:$CD$1,0)),"")),"",IFERROR(INDEX('2-3 引出列表'!$A$2:$CE$8700,$A116,MATCH(B$1,'2-3 引出列表'!$A$1:$CD$1,0)),""))</f>
        <v>FK250228000397</v>
      </c>
      <c r="C116">
        <f>IF(ISBLANK(IFERROR(INDEX('2-3 引出列表'!$A$2:$CE$8700,$A116,MATCH(C$1,'2-3 引出列表'!$A$1:$CD$1,0)),"")),"",IFERROR(INDEX('2-3 引出列表'!$A$2:$CE$8700,$A116,MATCH(C$1,'2-3 引出列表'!$A$1:$CD$1,0)),""))</f>
        <v>12591.95</v>
      </c>
      <c r="D116" t="str">
        <f>IF(ISBLANK(IFERROR(INDEX('2-3 引出列表'!$A$2:$CE$8700,$A116,MATCH(D$1,'2-3 引出列表'!$A$1:$CD$1,0)),"")),"",IFERROR(INDEX('2-3 引出列表'!$A$2:$CE$8700,$A116,MATCH(D$1,'2-3 引出列表'!$A$1:$CD$1,0)),""))</f>
        <v>已付款</v>
      </c>
      <c r="E116" t="str">
        <f>IF(ISBLANK(IFERROR(INDEX('2-3 引出列表'!$A$2:$CE$8700,$A116,MATCH(E$1,'2-3 引出列表'!$A$1:$CD$1,0)),"")),"",IFERROR(INDEX('2-3 引出列表'!$A$2:$CE$8700,$A116,MATCH(E$1,'2-3 引出列表'!$A$1:$CD$1,0)),""))</f>
        <v>2025-02-28</v>
      </c>
      <c r="F116" t="str">
        <f t="shared" si="1"/>
        <v>2025-02</v>
      </c>
      <c r="G116" t="str">
        <f>IF(ISBLANK(IFERROR(INDEX('2-3 引出列表'!$A$2:$CE$8700,$A116,MATCH(G$1,'2-3 引出列表'!$A$1:$CD$1,0)),"")),"",IFERROR(INDEX('2-3 引出列表'!$A$2:$CE$8700,$A116,MATCH(G$1,'2-3 引出列表'!$A$1:$CD$1,0)),""))</f>
        <v>物料消耗.物料消耗</v>
      </c>
      <c r="H116" t="str">
        <f>IF(ISBLANK(IFERROR(INDEX('2-3 引出列表'!$A$2:$CE$8700,$A116,MATCH(H$1,'2-3 引出列表'!$A$1:$CD$1,0)),"")),"",IFERROR(INDEX('2-3 引出列表'!$A$2:$CE$8700,$A116,MATCH(H$1,'2-3 引出列表'!$A$1:$CD$1,0)),""))</f>
        <v>ZB20210901JCWZ02</v>
      </c>
      <c r="I116" t="str">
        <f>IF(ISBLANK(IFERROR(INDEX('2-3 引出列表'!$A$2:$CE$8700,$A116,MATCH(I$1,'2-3 引出列表'!$A$1:$CD$1,0)),"")),"",IFERROR(INDEX('2-3 引出列表'!$A$2:$CE$8700,$A116,MATCH(I$1,'2-3 引出列表'!$A$1:$CD$1,0)),""))</f>
        <v>金采易购</v>
      </c>
    </row>
    <row r="117" spans="1:9">
      <c r="A117">
        <v>116</v>
      </c>
      <c r="B117" t="str">
        <f>IF(ISBLANK(IFERROR(INDEX('2-3 引出列表'!$A$2:$CE$8700,$A117,MATCH(B$1,'2-3 引出列表'!$A$1:$CD$1,0)),"")),"",IFERROR(INDEX('2-3 引出列表'!$A$2:$CE$8700,$A117,MATCH(B$1,'2-3 引出列表'!$A$1:$CD$1,0)),""))</f>
        <v>FK250228000397</v>
      </c>
      <c r="C117">
        <f>IF(ISBLANK(IFERROR(INDEX('2-3 引出列表'!$A$2:$CE$8700,$A117,MATCH(C$1,'2-3 引出列表'!$A$1:$CD$1,0)),"")),"",IFERROR(INDEX('2-3 引出列表'!$A$2:$CE$8700,$A117,MATCH(C$1,'2-3 引出列表'!$A$1:$CD$1,0)),""))</f>
        <v>12591.95</v>
      </c>
      <c r="D117" t="str">
        <f>IF(ISBLANK(IFERROR(INDEX('2-3 引出列表'!$A$2:$CE$8700,$A117,MATCH(D$1,'2-3 引出列表'!$A$1:$CD$1,0)),"")),"",IFERROR(INDEX('2-3 引出列表'!$A$2:$CE$8700,$A117,MATCH(D$1,'2-3 引出列表'!$A$1:$CD$1,0)),""))</f>
        <v>已付款</v>
      </c>
      <c r="E117" t="str">
        <f>IF(ISBLANK(IFERROR(INDEX('2-3 引出列表'!$A$2:$CE$8700,$A117,MATCH(E$1,'2-3 引出列表'!$A$1:$CD$1,0)),"")),"",IFERROR(INDEX('2-3 引出列表'!$A$2:$CE$8700,$A117,MATCH(E$1,'2-3 引出列表'!$A$1:$CD$1,0)),""))</f>
        <v>2025-02-28</v>
      </c>
      <c r="F117" t="str">
        <f t="shared" si="1"/>
        <v>2025-02</v>
      </c>
      <c r="G117" t="str">
        <f>IF(ISBLANK(IFERROR(INDEX('2-3 引出列表'!$A$2:$CE$8700,$A117,MATCH(G$1,'2-3 引出列表'!$A$1:$CD$1,0)),"")),"",IFERROR(INDEX('2-3 引出列表'!$A$2:$CE$8700,$A117,MATCH(G$1,'2-3 引出列表'!$A$1:$CD$1,0)),""))</f>
        <v>物料消耗.物料消耗</v>
      </c>
      <c r="H117" t="str">
        <f>IF(ISBLANK(IFERROR(INDEX('2-3 引出列表'!$A$2:$CE$8700,$A117,MATCH(H$1,'2-3 引出列表'!$A$1:$CD$1,0)),"")),"",IFERROR(INDEX('2-3 引出列表'!$A$2:$CE$8700,$A117,MATCH(H$1,'2-3 引出列表'!$A$1:$CD$1,0)),""))</f>
        <v>ZB20210901JCWZ02</v>
      </c>
      <c r="I117" t="str">
        <f>IF(ISBLANK(IFERROR(INDEX('2-3 引出列表'!$A$2:$CE$8700,$A117,MATCH(I$1,'2-3 引出列表'!$A$1:$CD$1,0)),"")),"",IFERROR(INDEX('2-3 引出列表'!$A$2:$CE$8700,$A117,MATCH(I$1,'2-3 引出列表'!$A$1:$CD$1,0)),""))</f>
        <v>金采易购</v>
      </c>
    </row>
    <row r="118" spans="1:9">
      <c r="A118">
        <v>117</v>
      </c>
      <c r="B118" t="str">
        <f>IF(ISBLANK(IFERROR(INDEX('2-3 引出列表'!$A$2:$CE$8700,$A118,MATCH(B$1,'2-3 引出列表'!$A$1:$CD$1,0)),"")),"",IFERROR(INDEX('2-3 引出列表'!$A$2:$CE$8700,$A118,MATCH(B$1,'2-3 引出列表'!$A$1:$CD$1,0)),""))</f>
        <v>FK250228000397</v>
      </c>
      <c r="C118">
        <f>IF(ISBLANK(IFERROR(INDEX('2-3 引出列表'!$A$2:$CE$8700,$A118,MATCH(C$1,'2-3 引出列表'!$A$1:$CD$1,0)),"")),"",IFERROR(INDEX('2-3 引出列表'!$A$2:$CE$8700,$A118,MATCH(C$1,'2-3 引出列表'!$A$1:$CD$1,0)),""))</f>
        <v>12591.95</v>
      </c>
      <c r="D118" t="str">
        <f>IF(ISBLANK(IFERROR(INDEX('2-3 引出列表'!$A$2:$CE$8700,$A118,MATCH(D$1,'2-3 引出列表'!$A$1:$CD$1,0)),"")),"",IFERROR(INDEX('2-3 引出列表'!$A$2:$CE$8700,$A118,MATCH(D$1,'2-3 引出列表'!$A$1:$CD$1,0)),""))</f>
        <v>已付款</v>
      </c>
      <c r="E118" t="str">
        <f>IF(ISBLANK(IFERROR(INDEX('2-3 引出列表'!$A$2:$CE$8700,$A118,MATCH(E$1,'2-3 引出列表'!$A$1:$CD$1,0)),"")),"",IFERROR(INDEX('2-3 引出列表'!$A$2:$CE$8700,$A118,MATCH(E$1,'2-3 引出列表'!$A$1:$CD$1,0)),""))</f>
        <v>2025-02-28</v>
      </c>
      <c r="F118" t="str">
        <f t="shared" si="1"/>
        <v>2025-02</v>
      </c>
      <c r="G118" t="str">
        <f>IF(ISBLANK(IFERROR(INDEX('2-3 引出列表'!$A$2:$CE$8700,$A118,MATCH(G$1,'2-3 引出列表'!$A$1:$CD$1,0)),"")),"",IFERROR(INDEX('2-3 引出列表'!$A$2:$CE$8700,$A118,MATCH(G$1,'2-3 引出列表'!$A$1:$CD$1,0)),""))</f>
        <v>物料消耗.物料消耗</v>
      </c>
      <c r="H118" t="str">
        <f>IF(ISBLANK(IFERROR(INDEX('2-3 引出列表'!$A$2:$CE$8700,$A118,MATCH(H$1,'2-3 引出列表'!$A$1:$CD$1,0)),"")),"",IFERROR(INDEX('2-3 引出列表'!$A$2:$CE$8700,$A118,MATCH(H$1,'2-3 引出列表'!$A$1:$CD$1,0)),""))</f>
        <v>ZB20210901JCWZ02</v>
      </c>
      <c r="I118" t="str">
        <f>IF(ISBLANK(IFERROR(INDEX('2-3 引出列表'!$A$2:$CE$8700,$A118,MATCH(I$1,'2-3 引出列表'!$A$1:$CD$1,0)),"")),"",IFERROR(INDEX('2-3 引出列表'!$A$2:$CE$8700,$A118,MATCH(I$1,'2-3 引出列表'!$A$1:$CD$1,0)),""))</f>
        <v>金采易购</v>
      </c>
    </row>
    <row r="119" spans="1:9">
      <c r="A119">
        <v>118</v>
      </c>
      <c r="B119" t="str">
        <f>IF(ISBLANK(IFERROR(INDEX('2-3 引出列表'!$A$2:$CE$8700,$A119,MATCH(B$1,'2-3 引出列表'!$A$1:$CD$1,0)),"")),"",IFERROR(INDEX('2-3 引出列表'!$A$2:$CE$8700,$A119,MATCH(B$1,'2-3 引出列表'!$A$1:$CD$1,0)),""))</f>
        <v>FK250228000397</v>
      </c>
      <c r="C119">
        <f>IF(ISBLANK(IFERROR(INDEX('2-3 引出列表'!$A$2:$CE$8700,$A119,MATCH(C$1,'2-3 引出列表'!$A$1:$CD$1,0)),"")),"",IFERROR(INDEX('2-3 引出列表'!$A$2:$CE$8700,$A119,MATCH(C$1,'2-3 引出列表'!$A$1:$CD$1,0)),""))</f>
        <v>12591.95</v>
      </c>
      <c r="D119" t="str">
        <f>IF(ISBLANK(IFERROR(INDEX('2-3 引出列表'!$A$2:$CE$8700,$A119,MATCH(D$1,'2-3 引出列表'!$A$1:$CD$1,0)),"")),"",IFERROR(INDEX('2-3 引出列表'!$A$2:$CE$8700,$A119,MATCH(D$1,'2-3 引出列表'!$A$1:$CD$1,0)),""))</f>
        <v>已付款</v>
      </c>
      <c r="E119" t="str">
        <f>IF(ISBLANK(IFERROR(INDEX('2-3 引出列表'!$A$2:$CE$8700,$A119,MATCH(E$1,'2-3 引出列表'!$A$1:$CD$1,0)),"")),"",IFERROR(INDEX('2-3 引出列表'!$A$2:$CE$8700,$A119,MATCH(E$1,'2-3 引出列表'!$A$1:$CD$1,0)),""))</f>
        <v>2025-02-28</v>
      </c>
      <c r="F119" t="str">
        <f t="shared" si="1"/>
        <v>2025-02</v>
      </c>
      <c r="G119" t="str">
        <f>IF(ISBLANK(IFERROR(INDEX('2-3 引出列表'!$A$2:$CE$8700,$A119,MATCH(G$1,'2-3 引出列表'!$A$1:$CD$1,0)),"")),"",IFERROR(INDEX('2-3 引出列表'!$A$2:$CE$8700,$A119,MATCH(G$1,'2-3 引出列表'!$A$1:$CD$1,0)),""))</f>
        <v>物料消耗.物料消耗</v>
      </c>
      <c r="H119" t="str">
        <f>IF(ISBLANK(IFERROR(INDEX('2-3 引出列表'!$A$2:$CE$8700,$A119,MATCH(H$1,'2-3 引出列表'!$A$1:$CD$1,0)),"")),"",IFERROR(INDEX('2-3 引出列表'!$A$2:$CE$8700,$A119,MATCH(H$1,'2-3 引出列表'!$A$1:$CD$1,0)),""))</f>
        <v>ZB20210901JCWZ02</v>
      </c>
      <c r="I119" t="str">
        <f>IF(ISBLANK(IFERROR(INDEX('2-3 引出列表'!$A$2:$CE$8700,$A119,MATCH(I$1,'2-3 引出列表'!$A$1:$CD$1,0)),"")),"",IFERROR(INDEX('2-3 引出列表'!$A$2:$CE$8700,$A119,MATCH(I$1,'2-3 引出列表'!$A$1:$CD$1,0)),""))</f>
        <v>金采易购</v>
      </c>
    </row>
    <row r="120" spans="1:9">
      <c r="A120">
        <v>119</v>
      </c>
      <c r="B120" t="str">
        <f>IF(ISBLANK(IFERROR(INDEX('2-3 引出列表'!$A$2:$CE$8700,$A120,MATCH(B$1,'2-3 引出列表'!$A$1:$CD$1,0)),"")),"",IFERROR(INDEX('2-3 引出列表'!$A$2:$CE$8700,$A120,MATCH(B$1,'2-3 引出列表'!$A$1:$CD$1,0)),""))</f>
        <v>FK250228000397</v>
      </c>
      <c r="C120">
        <f>IF(ISBLANK(IFERROR(INDEX('2-3 引出列表'!$A$2:$CE$8700,$A120,MATCH(C$1,'2-3 引出列表'!$A$1:$CD$1,0)),"")),"",IFERROR(INDEX('2-3 引出列表'!$A$2:$CE$8700,$A120,MATCH(C$1,'2-3 引出列表'!$A$1:$CD$1,0)),""))</f>
        <v>12591.95</v>
      </c>
      <c r="D120" t="str">
        <f>IF(ISBLANK(IFERROR(INDEX('2-3 引出列表'!$A$2:$CE$8700,$A120,MATCH(D$1,'2-3 引出列表'!$A$1:$CD$1,0)),"")),"",IFERROR(INDEX('2-3 引出列表'!$A$2:$CE$8700,$A120,MATCH(D$1,'2-3 引出列表'!$A$1:$CD$1,0)),""))</f>
        <v>已付款</v>
      </c>
      <c r="E120" t="str">
        <f>IF(ISBLANK(IFERROR(INDEX('2-3 引出列表'!$A$2:$CE$8700,$A120,MATCH(E$1,'2-3 引出列表'!$A$1:$CD$1,0)),"")),"",IFERROR(INDEX('2-3 引出列表'!$A$2:$CE$8700,$A120,MATCH(E$1,'2-3 引出列表'!$A$1:$CD$1,0)),""))</f>
        <v>2025-02-28</v>
      </c>
      <c r="F120" t="str">
        <f t="shared" si="1"/>
        <v>2025-02</v>
      </c>
      <c r="G120" t="str">
        <f>IF(ISBLANK(IFERROR(INDEX('2-3 引出列表'!$A$2:$CE$8700,$A120,MATCH(G$1,'2-3 引出列表'!$A$1:$CD$1,0)),"")),"",IFERROR(INDEX('2-3 引出列表'!$A$2:$CE$8700,$A120,MATCH(G$1,'2-3 引出列表'!$A$1:$CD$1,0)),""))</f>
        <v>物料消耗.物料消耗</v>
      </c>
      <c r="H120" t="str">
        <f>IF(ISBLANK(IFERROR(INDEX('2-3 引出列表'!$A$2:$CE$8700,$A120,MATCH(H$1,'2-3 引出列表'!$A$1:$CD$1,0)),"")),"",IFERROR(INDEX('2-3 引出列表'!$A$2:$CE$8700,$A120,MATCH(H$1,'2-3 引出列表'!$A$1:$CD$1,0)),""))</f>
        <v>ZB20210901JCWZ02</v>
      </c>
      <c r="I120" t="str">
        <f>IF(ISBLANK(IFERROR(INDEX('2-3 引出列表'!$A$2:$CE$8700,$A120,MATCH(I$1,'2-3 引出列表'!$A$1:$CD$1,0)),"")),"",IFERROR(INDEX('2-3 引出列表'!$A$2:$CE$8700,$A120,MATCH(I$1,'2-3 引出列表'!$A$1:$CD$1,0)),""))</f>
        <v>金采易购</v>
      </c>
    </row>
    <row r="121" spans="1:9">
      <c r="A121">
        <v>120</v>
      </c>
      <c r="B121" t="str">
        <f>IF(ISBLANK(IFERROR(INDEX('2-3 引出列表'!$A$2:$CE$8700,$A121,MATCH(B$1,'2-3 引出列表'!$A$1:$CD$1,0)),"")),"",IFERROR(INDEX('2-3 引出列表'!$A$2:$CE$8700,$A121,MATCH(B$1,'2-3 引出列表'!$A$1:$CD$1,0)),""))</f>
        <v>FK250228000397</v>
      </c>
      <c r="C121">
        <f>IF(ISBLANK(IFERROR(INDEX('2-3 引出列表'!$A$2:$CE$8700,$A121,MATCH(C$1,'2-3 引出列表'!$A$1:$CD$1,0)),"")),"",IFERROR(INDEX('2-3 引出列表'!$A$2:$CE$8700,$A121,MATCH(C$1,'2-3 引出列表'!$A$1:$CD$1,0)),""))</f>
        <v>12591.95</v>
      </c>
      <c r="D121" t="str">
        <f>IF(ISBLANK(IFERROR(INDEX('2-3 引出列表'!$A$2:$CE$8700,$A121,MATCH(D$1,'2-3 引出列表'!$A$1:$CD$1,0)),"")),"",IFERROR(INDEX('2-3 引出列表'!$A$2:$CE$8700,$A121,MATCH(D$1,'2-3 引出列表'!$A$1:$CD$1,0)),""))</f>
        <v>已付款</v>
      </c>
      <c r="E121" t="str">
        <f>IF(ISBLANK(IFERROR(INDEX('2-3 引出列表'!$A$2:$CE$8700,$A121,MATCH(E$1,'2-3 引出列表'!$A$1:$CD$1,0)),"")),"",IFERROR(INDEX('2-3 引出列表'!$A$2:$CE$8700,$A121,MATCH(E$1,'2-3 引出列表'!$A$1:$CD$1,0)),""))</f>
        <v>2025-02-28</v>
      </c>
      <c r="F121" t="str">
        <f t="shared" si="1"/>
        <v>2025-02</v>
      </c>
      <c r="G121" t="str">
        <f>IF(ISBLANK(IFERROR(INDEX('2-3 引出列表'!$A$2:$CE$8700,$A121,MATCH(G$1,'2-3 引出列表'!$A$1:$CD$1,0)),"")),"",IFERROR(INDEX('2-3 引出列表'!$A$2:$CE$8700,$A121,MATCH(G$1,'2-3 引出列表'!$A$1:$CD$1,0)),""))</f>
        <v>物料消耗.物料消耗</v>
      </c>
      <c r="H121" t="str">
        <f>IF(ISBLANK(IFERROR(INDEX('2-3 引出列表'!$A$2:$CE$8700,$A121,MATCH(H$1,'2-3 引出列表'!$A$1:$CD$1,0)),"")),"",IFERROR(INDEX('2-3 引出列表'!$A$2:$CE$8700,$A121,MATCH(H$1,'2-3 引出列表'!$A$1:$CD$1,0)),""))</f>
        <v>ZB20210901JCWZ02</v>
      </c>
      <c r="I121" t="str">
        <f>IF(ISBLANK(IFERROR(INDEX('2-3 引出列表'!$A$2:$CE$8700,$A121,MATCH(I$1,'2-3 引出列表'!$A$1:$CD$1,0)),"")),"",IFERROR(INDEX('2-3 引出列表'!$A$2:$CE$8700,$A121,MATCH(I$1,'2-3 引出列表'!$A$1:$CD$1,0)),""))</f>
        <v>金采易购</v>
      </c>
    </row>
    <row r="122" spans="1:9">
      <c r="A122">
        <v>121</v>
      </c>
      <c r="B122" t="str">
        <f>IF(ISBLANK(IFERROR(INDEX('2-3 引出列表'!$A$2:$CE$8700,$A122,MATCH(B$1,'2-3 引出列表'!$A$1:$CD$1,0)),"")),"",IFERROR(INDEX('2-3 引出列表'!$A$2:$CE$8700,$A122,MATCH(B$1,'2-3 引出列表'!$A$1:$CD$1,0)),""))</f>
        <v>FK250228000397</v>
      </c>
      <c r="C122">
        <f>IF(ISBLANK(IFERROR(INDEX('2-3 引出列表'!$A$2:$CE$8700,$A122,MATCH(C$1,'2-3 引出列表'!$A$1:$CD$1,0)),"")),"",IFERROR(INDEX('2-3 引出列表'!$A$2:$CE$8700,$A122,MATCH(C$1,'2-3 引出列表'!$A$1:$CD$1,0)),""))</f>
        <v>12591.95</v>
      </c>
      <c r="D122" t="str">
        <f>IF(ISBLANK(IFERROR(INDEX('2-3 引出列表'!$A$2:$CE$8700,$A122,MATCH(D$1,'2-3 引出列表'!$A$1:$CD$1,0)),"")),"",IFERROR(INDEX('2-3 引出列表'!$A$2:$CE$8700,$A122,MATCH(D$1,'2-3 引出列表'!$A$1:$CD$1,0)),""))</f>
        <v>已付款</v>
      </c>
      <c r="E122" t="str">
        <f>IF(ISBLANK(IFERROR(INDEX('2-3 引出列表'!$A$2:$CE$8700,$A122,MATCH(E$1,'2-3 引出列表'!$A$1:$CD$1,0)),"")),"",IFERROR(INDEX('2-3 引出列表'!$A$2:$CE$8700,$A122,MATCH(E$1,'2-3 引出列表'!$A$1:$CD$1,0)),""))</f>
        <v>2025-02-28</v>
      </c>
      <c r="F122" t="str">
        <f t="shared" si="1"/>
        <v>2025-02</v>
      </c>
      <c r="G122" t="str">
        <f>IF(ISBLANK(IFERROR(INDEX('2-3 引出列表'!$A$2:$CE$8700,$A122,MATCH(G$1,'2-3 引出列表'!$A$1:$CD$1,0)),"")),"",IFERROR(INDEX('2-3 引出列表'!$A$2:$CE$8700,$A122,MATCH(G$1,'2-3 引出列表'!$A$1:$CD$1,0)),""))</f>
        <v>物料消耗.物料消耗</v>
      </c>
      <c r="H122" t="str">
        <f>IF(ISBLANK(IFERROR(INDEX('2-3 引出列表'!$A$2:$CE$8700,$A122,MATCH(H$1,'2-3 引出列表'!$A$1:$CD$1,0)),"")),"",IFERROR(INDEX('2-3 引出列表'!$A$2:$CE$8700,$A122,MATCH(H$1,'2-3 引出列表'!$A$1:$CD$1,0)),""))</f>
        <v>ZB20210901JCWZ02</v>
      </c>
      <c r="I122" t="str">
        <f>IF(ISBLANK(IFERROR(INDEX('2-3 引出列表'!$A$2:$CE$8700,$A122,MATCH(I$1,'2-3 引出列表'!$A$1:$CD$1,0)),"")),"",IFERROR(INDEX('2-3 引出列表'!$A$2:$CE$8700,$A122,MATCH(I$1,'2-3 引出列表'!$A$1:$CD$1,0)),""))</f>
        <v>金采易购</v>
      </c>
    </row>
    <row r="123" spans="1:9">
      <c r="A123">
        <v>122</v>
      </c>
      <c r="B123" t="str">
        <f>IF(ISBLANK(IFERROR(INDEX('2-3 引出列表'!$A$2:$CE$8700,$A123,MATCH(B$1,'2-3 引出列表'!$A$1:$CD$1,0)),"")),"",IFERROR(INDEX('2-3 引出列表'!$A$2:$CE$8700,$A123,MATCH(B$1,'2-3 引出列表'!$A$1:$CD$1,0)),""))</f>
        <v>FK250228000397</v>
      </c>
      <c r="C123">
        <f>IF(ISBLANK(IFERROR(INDEX('2-3 引出列表'!$A$2:$CE$8700,$A123,MATCH(C$1,'2-3 引出列表'!$A$1:$CD$1,0)),"")),"",IFERROR(INDEX('2-3 引出列表'!$A$2:$CE$8700,$A123,MATCH(C$1,'2-3 引出列表'!$A$1:$CD$1,0)),""))</f>
        <v>12591.95</v>
      </c>
      <c r="D123" t="str">
        <f>IF(ISBLANK(IFERROR(INDEX('2-3 引出列表'!$A$2:$CE$8700,$A123,MATCH(D$1,'2-3 引出列表'!$A$1:$CD$1,0)),"")),"",IFERROR(INDEX('2-3 引出列表'!$A$2:$CE$8700,$A123,MATCH(D$1,'2-3 引出列表'!$A$1:$CD$1,0)),""))</f>
        <v>已付款</v>
      </c>
      <c r="E123" t="str">
        <f>IF(ISBLANK(IFERROR(INDEX('2-3 引出列表'!$A$2:$CE$8700,$A123,MATCH(E$1,'2-3 引出列表'!$A$1:$CD$1,0)),"")),"",IFERROR(INDEX('2-3 引出列表'!$A$2:$CE$8700,$A123,MATCH(E$1,'2-3 引出列表'!$A$1:$CD$1,0)),""))</f>
        <v>2025-02-28</v>
      </c>
      <c r="F123" t="str">
        <f t="shared" si="1"/>
        <v>2025-02</v>
      </c>
      <c r="G123" t="str">
        <f>IF(ISBLANK(IFERROR(INDEX('2-3 引出列表'!$A$2:$CE$8700,$A123,MATCH(G$1,'2-3 引出列表'!$A$1:$CD$1,0)),"")),"",IFERROR(INDEX('2-3 引出列表'!$A$2:$CE$8700,$A123,MATCH(G$1,'2-3 引出列表'!$A$1:$CD$1,0)),""))</f>
        <v>物料消耗.物料消耗</v>
      </c>
      <c r="H123" t="str">
        <f>IF(ISBLANK(IFERROR(INDEX('2-3 引出列表'!$A$2:$CE$8700,$A123,MATCH(H$1,'2-3 引出列表'!$A$1:$CD$1,0)),"")),"",IFERROR(INDEX('2-3 引出列表'!$A$2:$CE$8700,$A123,MATCH(H$1,'2-3 引出列表'!$A$1:$CD$1,0)),""))</f>
        <v>ZB20210901JCWZ02</v>
      </c>
      <c r="I123" t="str">
        <f>IF(ISBLANK(IFERROR(INDEX('2-3 引出列表'!$A$2:$CE$8700,$A123,MATCH(I$1,'2-3 引出列表'!$A$1:$CD$1,0)),"")),"",IFERROR(INDEX('2-3 引出列表'!$A$2:$CE$8700,$A123,MATCH(I$1,'2-3 引出列表'!$A$1:$CD$1,0)),""))</f>
        <v>金采易购</v>
      </c>
    </row>
    <row r="124" spans="1:9">
      <c r="A124">
        <v>123</v>
      </c>
      <c r="B124" t="str">
        <f>IF(ISBLANK(IFERROR(INDEX('2-3 引出列表'!$A$2:$CE$8700,$A124,MATCH(B$1,'2-3 引出列表'!$A$1:$CD$1,0)),"")),"",IFERROR(INDEX('2-3 引出列表'!$A$2:$CE$8700,$A124,MATCH(B$1,'2-3 引出列表'!$A$1:$CD$1,0)),""))</f>
        <v>FK250228000397</v>
      </c>
      <c r="C124">
        <f>IF(ISBLANK(IFERROR(INDEX('2-3 引出列表'!$A$2:$CE$8700,$A124,MATCH(C$1,'2-3 引出列表'!$A$1:$CD$1,0)),"")),"",IFERROR(INDEX('2-3 引出列表'!$A$2:$CE$8700,$A124,MATCH(C$1,'2-3 引出列表'!$A$1:$CD$1,0)),""))</f>
        <v>12591.95</v>
      </c>
      <c r="D124" t="str">
        <f>IF(ISBLANK(IFERROR(INDEX('2-3 引出列表'!$A$2:$CE$8700,$A124,MATCH(D$1,'2-3 引出列表'!$A$1:$CD$1,0)),"")),"",IFERROR(INDEX('2-3 引出列表'!$A$2:$CE$8700,$A124,MATCH(D$1,'2-3 引出列表'!$A$1:$CD$1,0)),""))</f>
        <v>已付款</v>
      </c>
      <c r="E124" t="str">
        <f>IF(ISBLANK(IFERROR(INDEX('2-3 引出列表'!$A$2:$CE$8700,$A124,MATCH(E$1,'2-3 引出列表'!$A$1:$CD$1,0)),"")),"",IFERROR(INDEX('2-3 引出列表'!$A$2:$CE$8700,$A124,MATCH(E$1,'2-3 引出列表'!$A$1:$CD$1,0)),""))</f>
        <v>2025-02-28</v>
      </c>
      <c r="F124" t="str">
        <f t="shared" si="1"/>
        <v>2025-02</v>
      </c>
      <c r="G124" t="str">
        <f>IF(ISBLANK(IFERROR(INDEX('2-3 引出列表'!$A$2:$CE$8700,$A124,MATCH(G$1,'2-3 引出列表'!$A$1:$CD$1,0)),"")),"",IFERROR(INDEX('2-3 引出列表'!$A$2:$CE$8700,$A124,MATCH(G$1,'2-3 引出列表'!$A$1:$CD$1,0)),""))</f>
        <v>物料消耗.物料消耗</v>
      </c>
      <c r="H124" t="str">
        <f>IF(ISBLANK(IFERROR(INDEX('2-3 引出列表'!$A$2:$CE$8700,$A124,MATCH(H$1,'2-3 引出列表'!$A$1:$CD$1,0)),"")),"",IFERROR(INDEX('2-3 引出列表'!$A$2:$CE$8700,$A124,MATCH(H$1,'2-3 引出列表'!$A$1:$CD$1,0)),""))</f>
        <v>ZB20210901JCWZ02</v>
      </c>
      <c r="I124" t="str">
        <f>IF(ISBLANK(IFERROR(INDEX('2-3 引出列表'!$A$2:$CE$8700,$A124,MATCH(I$1,'2-3 引出列表'!$A$1:$CD$1,0)),"")),"",IFERROR(INDEX('2-3 引出列表'!$A$2:$CE$8700,$A124,MATCH(I$1,'2-3 引出列表'!$A$1:$CD$1,0)),""))</f>
        <v>金采易购</v>
      </c>
    </row>
    <row r="125" spans="1:9">
      <c r="A125">
        <v>124</v>
      </c>
      <c r="B125" t="str">
        <f>IF(ISBLANK(IFERROR(INDEX('2-3 引出列表'!$A$2:$CE$8700,$A125,MATCH(B$1,'2-3 引出列表'!$A$1:$CD$1,0)),"")),"",IFERROR(INDEX('2-3 引出列表'!$A$2:$CE$8700,$A125,MATCH(B$1,'2-3 引出列表'!$A$1:$CD$1,0)),""))</f>
        <v>FK250228000397</v>
      </c>
      <c r="C125">
        <f>IF(ISBLANK(IFERROR(INDEX('2-3 引出列表'!$A$2:$CE$8700,$A125,MATCH(C$1,'2-3 引出列表'!$A$1:$CD$1,0)),"")),"",IFERROR(INDEX('2-3 引出列表'!$A$2:$CE$8700,$A125,MATCH(C$1,'2-3 引出列表'!$A$1:$CD$1,0)),""))</f>
        <v>12591.95</v>
      </c>
      <c r="D125" t="str">
        <f>IF(ISBLANK(IFERROR(INDEX('2-3 引出列表'!$A$2:$CE$8700,$A125,MATCH(D$1,'2-3 引出列表'!$A$1:$CD$1,0)),"")),"",IFERROR(INDEX('2-3 引出列表'!$A$2:$CE$8700,$A125,MATCH(D$1,'2-3 引出列表'!$A$1:$CD$1,0)),""))</f>
        <v>已付款</v>
      </c>
      <c r="E125" t="str">
        <f>IF(ISBLANK(IFERROR(INDEX('2-3 引出列表'!$A$2:$CE$8700,$A125,MATCH(E$1,'2-3 引出列表'!$A$1:$CD$1,0)),"")),"",IFERROR(INDEX('2-3 引出列表'!$A$2:$CE$8700,$A125,MATCH(E$1,'2-3 引出列表'!$A$1:$CD$1,0)),""))</f>
        <v>2025-02-28</v>
      </c>
      <c r="F125" t="str">
        <f t="shared" si="1"/>
        <v>2025-02</v>
      </c>
      <c r="G125" t="str">
        <f>IF(ISBLANK(IFERROR(INDEX('2-3 引出列表'!$A$2:$CE$8700,$A125,MATCH(G$1,'2-3 引出列表'!$A$1:$CD$1,0)),"")),"",IFERROR(INDEX('2-3 引出列表'!$A$2:$CE$8700,$A125,MATCH(G$1,'2-3 引出列表'!$A$1:$CD$1,0)),""))</f>
        <v>物料消耗.物料消耗</v>
      </c>
      <c r="H125" t="str">
        <f>IF(ISBLANK(IFERROR(INDEX('2-3 引出列表'!$A$2:$CE$8700,$A125,MATCH(H$1,'2-3 引出列表'!$A$1:$CD$1,0)),"")),"",IFERROR(INDEX('2-3 引出列表'!$A$2:$CE$8700,$A125,MATCH(H$1,'2-3 引出列表'!$A$1:$CD$1,0)),""))</f>
        <v>ZB20210901JCWZ02</v>
      </c>
      <c r="I125" t="str">
        <f>IF(ISBLANK(IFERROR(INDEX('2-3 引出列表'!$A$2:$CE$8700,$A125,MATCH(I$1,'2-3 引出列表'!$A$1:$CD$1,0)),"")),"",IFERROR(INDEX('2-3 引出列表'!$A$2:$CE$8700,$A125,MATCH(I$1,'2-3 引出列表'!$A$1:$CD$1,0)),""))</f>
        <v>金采易购</v>
      </c>
    </row>
    <row r="126" spans="1:9">
      <c r="A126">
        <v>125</v>
      </c>
      <c r="B126" t="str">
        <f>IF(ISBLANK(IFERROR(INDEX('2-3 引出列表'!$A$2:$CE$8700,$A126,MATCH(B$1,'2-3 引出列表'!$A$1:$CD$1,0)),"")),"",IFERROR(INDEX('2-3 引出列表'!$A$2:$CE$8700,$A126,MATCH(B$1,'2-3 引出列表'!$A$1:$CD$1,0)),""))</f>
        <v>FK250227000820</v>
      </c>
      <c r="C126">
        <f>IF(ISBLANK(IFERROR(INDEX('2-3 引出列表'!$A$2:$CE$8700,$A126,MATCH(C$1,'2-3 引出列表'!$A$1:$CD$1,0)),"")),"",IFERROR(INDEX('2-3 引出列表'!$A$2:$CE$8700,$A126,MATCH(C$1,'2-3 引出列表'!$A$1:$CD$1,0)),""))</f>
        <v>9450</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2025-02-27</v>
      </c>
      <c r="F126" t="str">
        <f t="shared" si="1"/>
        <v>2025-02</v>
      </c>
      <c r="G126" t="str">
        <f>IF(ISBLANK(IFERROR(INDEX('2-3 引出列表'!$A$2:$CE$8700,$A126,MATCH(G$1,'2-3 引出列表'!$A$1:$CD$1,0)),"")),"",IFERROR(INDEX('2-3 引出列表'!$A$2:$CE$8700,$A126,MATCH(G$1,'2-3 引出列表'!$A$1:$CD$1,0)),""))</f>
        <v>外包服务费.消杀外包</v>
      </c>
      <c r="H126" t="str">
        <f>IF(ISBLANK(IFERROR(INDEX('2-3 引出列表'!$A$2:$CE$8700,$A126,MATCH(H$1,'2-3 引出列表'!$A$1:$CD$1,0)),"")),"",IFERROR(INDEX('2-3 引出列表'!$A$2:$CE$8700,$A126,MATCH(H$1,'2-3 引出列表'!$A$1:$CD$1,0)),""))</f>
        <v>HJFW-Z-2024-2691</v>
      </c>
      <c r="I126" t="str">
        <f>IF(ISBLANK(IFERROR(INDEX('2-3 引出列表'!$A$2:$CE$8700,$A126,MATCH(I$1,'2-3 引出列表'!$A$1:$CD$1,0)),"")),"",IFERROR(INDEX('2-3 引出列表'!$A$2:$CE$8700,$A126,MATCH(I$1,'2-3 引出列表'!$A$1:$CD$1,0)),""))</f>
        <v>金采易购</v>
      </c>
    </row>
    <row r="127" spans="1:9">
      <c r="A127">
        <v>126</v>
      </c>
      <c r="B127" t="str">
        <f>IF(ISBLANK(IFERROR(INDEX('2-3 引出列表'!$A$2:$CE$8700,$A127,MATCH(B$1,'2-3 引出列表'!$A$1:$CD$1,0)),"")),"",IFERROR(INDEX('2-3 引出列表'!$A$2:$CE$8700,$A127,MATCH(B$1,'2-3 引出列表'!$A$1:$CD$1,0)),""))</f>
        <v>TK20250221939859</v>
      </c>
      <c r="C127">
        <f>IF(ISBLANK(IFERROR(INDEX('2-3 引出列表'!$A$2:$CE$8700,$A127,MATCH(C$1,'2-3 引出列表'!$A$1:$CD$1,0)),"")),"",IFERROR(INDEX('2-3 引出列表'!$A$2:$CE$8700,$A127,MATCH(C$1,'2-3 引出列表'!$A$1:$CD$1,0)),""))</f>
        <v>4000</v>
      </c>
      <c r="D127" t="str">
        <f>IF(ISBLANK(IFERROR(INDEX('2-3 引出列表'!$A$2:$CE$8700,$A127,MATCH(D$1,'2-3 引出列表'!$A$1:$CD$1,0)),"")),"",IFERROR(INDEX('2-3 引出列表'!$A$2:$CE$8700,$A127,MATCH(D$1,'2-3 引出列表'!$A$1:$CD$1,0)),""))</f>
        <v>已付款</v>
      </c>
      <c r="E127" t="str">
        <f>IF(ISBLANK(IFERROR(INDEX('2-3 引出列表'!$A$2:$CE$8700,$A127,MATCH(E$1,'2-3 引出列表'!$A$1:$CD$1,0)),"")),"",IFERROR(INDEX('2-3 引出列表'!$A$2:$CE$8700,$A127,MATCH(E$1,'2-3 引出列表'!$A$1:$CD$1,0)),""))</f>
        <v>2025-02-26</v>
      </c>
      <c r="F127" t="str">
        <f t="shared" si="1"/>
        <v>2025-02</v>
      </c>
      <c r="G127" t="str">
        <f>IF(ISBLANK(IFERROR(INDEX('2-3 引出列表'!$A$2:$CE$8700,$A127,MATCH(G$1,'2-3 引出列表'!$A$1:$CD$1,0)),"")),"",IFERROR(INDEX('2-3 引出列表'!$A$2:$CE$8700,$A127,MATCH(G$1,'2-3 引出列表'!$A$1:$CD$1,0)),""))</f>
        <v>保证金及押金.物业类押金</v>
      </c>
      <c r="H127">
        <f>IF(ISBLANK(IFERROR(INDEX('2-3 引出列表'!$A$2:$CE$8700,$A127,MATCH(H$1,'2-3 引出列表'!$A$1:$CD$1,0)),"")),"",IFERROR(INDEX('2-3 引出列表'!$A$2:$CE$8700,$A127,MATCH(H$1,'2-3 引出列表'!$A$1:$CD$1,0)),""))</f>
        <v>0</v>
      </c>
      <c r="I127" t="str">
        <f>IF(ISBLANK(IFERROR(INDEX('2-3 引出列表'!$A$2:$CE$8700,$A127,MATCH(I$1,'2-3 引出列表'!$A$1:$CD$1,0)),"")),"",IFERROR(INDEX('2-3 引出列表'!$A$2:$CE$8700,$A127,MATCH(I$1,'2-3 引出列表'!$A$1:$CD$1,0)),""))</f>
        <v>SIP</v>
      </c>
    </row>
    <row r="128" spans="1:9">
      <c r="A128">
        <v>127</v>
      </c>
      <c r="B128" t="str">
        <f>IF(ISBLANK(IFERROR(INDEX('2-3 引出列表'!$A$2:$CE$8700,$A128,MATCH(B$1,'2-3 引出列表'!$A$1:$CD$1,0)),"")),"",IFERROR(INDEX('2-3 引出列表'!$A$2:$CE$8700,$A128,MATCH(B$1,'2-3 引出列表'!$A$1:$CD$1,0)),""))</f>
        <v>TK20250217971719</v>
      </c>
      <c r="C128">
        <f>IF(ISBLANK(IFERROR(INDEX('2-3 引出列表'!$A$2:$CE$8700,$A128,MATCH(C$1,'2-3 引出列表'!$A$1:$CD$1,0)),"")),"",IFERROR(INDEX('2-3 引出列表'!$A$2:$CE$8700,$A128,MATCH(C$1,'2-3 引出列表'!$A$1:$CD$1,0)),""))</f>
        <v>500</v>
      </c>
      <c r="D128" t="str">
        <f>IF(ISBLANK(IFERROR(INDEX('2-3 引出列表'!$A$2:$CE$8700,$A128,MATCH(D$1,'2-3 引出列表'!$A$1:$CD$1,0)),"")),"",IFERROR(INDEX('2-3 引出列表'!$A$2:$CE$8700,$A128,MATCH(D$1,'2-3 引出列表'!$A$1:$CD$1,0)),""))</f>
        <v>已付款</v>
      </c>
      <c r="E128" t="str">
        <f>IF(ISBLANK(IFERROR(INDEX('2-3 引出列表'!$A$2:$CE$8700,$A128,MATCH(E$1,'2-3 引出列表'!$A$1:$CD$1,0)),"")),"",IFERROR(INDEX('2-3 引出列表'!$A$2:$CE$8700,$A128,MATCH(E$1,'2-3 引出列表'!$A$1:$CD$1,0)),""))</f>
        <v>2025-02-26</v>
      </c>
      <c r="F128" t="str">
        <f t="shared" si="1"/>
        <v>2025-02</v>
      </c>
      <c r="G128" t="str">
        <f>IF(ISBLANK(IFERROR(INDEX('2-3 引出列表'!$A$2:$CE$8700,$A128,MATCH(G$1,'2-3 引出列表'!$A$1:$CD$1,0)),"")),"",IFERROR(INDEX('2-3 引出列表'!$A$2:$CE$8700,$A128,MATCH(G$1,'2-3 引出列表'!$A$1:$CD$1,0)),""))</f>
        <v>保证金及押金.物业类押金</v>
      </c>
      <c r="H128">
        <f>IF(ISBLANK(IFERROR(INDEX('2-3 引出列表'!$A$2:$CE$8700,$A128,MATCH(H$1,'2-3 引出列表'!$A$1:$CD$1,0)),"")),"",IFERROR(INDEX('2-3 引出列表'!$A$2:$CE$8700,$A128,MATCH(H$1,'2-3 引出列表'!$A$1:$CD$1,0)),""))</f>
        <v>0</v>
      </c>
      <c r="I128" t="str">
        <f>IF(ISBLANK(IFERROR(INDEX('2-3 引出列表'!$A$2:$CE$8700,$A128,MATCH(I$1,'2-3 引出列表'!$A$1:$CD$1,0)),"")),"",IFERROR(INDEX('2-3 引出列表'!$A$2:$CE$8700,$A128,MATCH(I$1,'2-3 引出列表'!$A$1:$CD$1,0)),""))</f>
        <v>SIP</v>
      </c>
    </row>
    <row r="129" spans="1:9">
      <c r="A129">
        <v>128</v>
      </c>
      <c r="B129" t="str">
        <f>IF(ISBLANK(IFERROR(INDEX('2-3 引出列表'!$A$2:$CE$8700,$A129,MATCH(B$1,'2-3 引出列表'!$A$1:$CD$1,0)),"")),"",IFERROR(INDEX('2-3 引出列表'!$A$2:$CE$8700,$A129,MATCH(B$1,'2-3 引出列表'!$A$1:$CD$1,0)),""))</f>
        <v>TK20250217971719</v>
      </c>
      <c r="C129">
        <f>IF(ISBLANK(IFERROR(INDEX('2-3 引出列表'!$A$2:$CE$8700,$A129,MATCH(C$1,'2-3 引出列表'!$A$1:$CD$1,0)),"")),"",IFERROR(INDEX('2-3 引出列表'!$A$2:$CE$8700,$A129,MATCH(C$1,'2-3 引出列表'!$A$1:$CD$1,0)),""))</f>
        <v>500</v>
      </c>
      <c r="D129" t="str">
        <f>IF(ISBLANK(IFERROR(INDEX('2-3 引出列表'!$A$2:$CE$8700,$A129,MATCH(D$1,'2-3 引出列表'!$A$1:$CD$1,0)),"")),"",IFERROR(INDEX('2-3 引出列表'!$A$2:$CE$8700,$A129,MATCH(D$1,'2-3 引出列表'!$A$1:$CD$1,0)),""))</f>
        <v>已付款</v>
      </c>
      <c r="E129" t="str">
        <f>IF(ISBLANK(IFERROR(INDEX('2-3 引出列表'!$A$2:$CE$8700,$A129,MATCH(E$1,'2-3 引出列表'!$A$1:$CD$1,0)),"")),"",IFERROR(INDEX('2-3 引出列表'!$A$2:$CE$8700,$A129,MATCH(E$1,'2-3 引出列表'!$A$1:$CD$1,0)),""))</f>
        <v>2025-02-26</v>
      </c>
      <c r="F129" t="str">
        <f t="shared" si="1"/>
        <v>2025-02</v>
      </c>
      <c r="G129" t="str">
        <f>IF(ISBLANK(IFERROR(INDEX('2-3 引出列表'!$A$2:$CE$8700,$A129,MATCH(G$1,'2-3 引出列表'!$A$1:$CD$1,0)),"")),"",IFERROR(INDEX('2-3 引出列表'!$A$2:$CE$8700,$A129,MATCH(G$1,'2-3 引出列表'!$A$1:$CD$1,0)),""))</f>
        <v>保证金及押金.物业类押金</v>
      </c>
      <c r="H129">
        <f>IF(ISBLANK(IFERROR(INDEX('2-3 引出列表'!$A$2:$CE$8700,$A129,MATCH(H$1,'2-3 引出列表'!$A$1:$CD$1,0)),"")),"",IFERROR(INDEX('2-3 引出列表'!$A$2:$CE$8700,$A129,MATCH(H$1,'2-3 引出列表'!$A$1:$CD$1,0)),""))</f>
        <v>0</v>
      </c>
      <c r="I129" t="str">
        <f>IF(ISBLANK(IFERROR(INDEX('2-3 引出列表'!$A$2:$CE$8700,$A129,MATCH(I$1,'2-3 引出列表'!$A$1:$CD$1,0)),"")),"",IFERROR(INDEX('2-3 引出列表'!$A$2:$CE$8700,$A129,MATCH(I$1,'2-3 引出列表'!$A$1:$CD$1,0)),""))</f>
        <v>SIP</v>
      </c>
    </row>
    <row r="130" spans="1:9">
      <c r="A130">
        <v>129</v>
      </c>
      <c r="B130" t="str">
        <f>IF(ISBLANK(IFERROR(INDEX('2-3 引出列表'!$A$2:$CE$8700,$A130,MATCH(B$1,'2-3 引出列表'!$A$1:$CD$1,0)),"")),"",IFERROR(INDEX('2-3 引出列表'!$A$2:$CE$8700,$A130,MATCH(B$1,'2-3 引出列表'!$A$1:$CD$1,0)),""))</f>
        <v>TK20250217971719</v>
      </c>
      <c r="C130">
        <f>IF(ISBLANK(IFERROR(INDEX('2-3 引出列表'!$A$2:$CE$8700,$A130,MATCH(C$1,'2-3 引出列表'!$A$1:$CD$1,0)),"")),"",IFERROR(INDEX('2-3 引出列表'!$A$2:$CE$8700,$A130,MATCH(C$1,'2-3 引出列表'!$A$1:$CD$1,0)),""))</f>
        <v>500</v>
      </c>
      <c r="D130" t="str">
        <f>IF(ISBLANK(IFERROR(INDEX('2-3 引出列表'!$A$2:$CE$8700,$A130,MATCH(D$1,'2-3 引出列表'!$A$1:$CD$1,0)),"")),"",IFERROR(INDEX('2-3 引出列表'!$A$2:$CE$8700,$A130,MATCH(D$1,'2-3 引出列表'!$A$1:$CD$1,0)),""))</f>
        <v>已付款</v>
      </c>
      <c r="E130" t="str">
        <f>IF(ISBLANK(IFERROR(INDEX('2-3 引出列表'!$A$2:$CE$8700,$A130,MATCH(E$1,'2-3 引出列表'!$A$1:$CD$1,0)),"")),"",IFERROR(INDEX('2-3 引出列表'!$A$2:$CE$8700,$A130,MATCH(E$1,'2-3 引出列表'!$A$1:$CD$1,0)),""))</f>
        <v>2025-02-26</v>
      </c>
      <c r="F130" t="str">
        <f t="shared" si="1"/>
        <v>2025-02</v>
      </c>
      <c r="G130" t="str">
        <f>IF(ISBLANK(IFERROR(INDEX('2-3 引出列表'!$A$2:$CE$8700,$A130,MATCH(G$1,'2-3 引出列表'!$A$1:$CD$1,0)),"")),"",IFERROR(INDEX('2-3 引出列表'!$A$2:$CE$8700,$A130,MATCH(G$1,'2-3 引出列表'!$A$1:$CD$1,0)),""))</f>
        <v>保证金及押金.物业类押金</v>
      </c>
      <c r="H130">
        <f>IF(ISBLANK(IFERROR(INDEX('2-3 引出列表'!$A$2:$CE$8700,$A130,MATCH(H$1,'2-3 引出列表'!$A$1:$CD$1,0)),"")),"",IFERROR(INDEX('2-3 引出列表'!$A$2:$CE$8700,$A130,MATCH(H$1,'2-3 引出列表'!$A$1:$CD$1,0)),""))</f>
        <v>0</v>
      </c>
      <c r="I130" t="str">
        <f>IF(ISBLANK(IFERROR(INDEX('2-3 引出列表'!$A$2:$CE$8700,$A130,MATCH(I$1,'2-3 引出列表'!$A$1:$CD$1,0)),"")),"",IFERROR(INDEX('2-3 引出列表'!$A$2:$CE$8700,$A130,MATCH(I$1,'2-3 引出列表'!$A$1:$CD$1,0)),""))</f>
        <v>SIP</v>
      </c>
    </row>
    <row r="131" spans="1:9">
      <c r="A131">
        <v>130</v>
      </c>
      <c r="B131" t="str">
        <f>IF(ISBLANK(IFERROR(INDEX('2-3 引出列表'!$A$2:$CE$8700,$A131,MATCH(B$1,'2-3 引出列表'!$A$1:$CD$1,0)),"")),"",IFERROR(INDEX('2-3 引出列表'!$A$2:$CE$8700,$A131,MATCH(B$1,'2-3 引出列表'!$A$1:$CD$1,0)),""))</f>
        <v>TK20250221811820</v>
      </c>
      <c r="C131">
        <f>IF(ISBLANK(IFERROR(INDEX('2-3 引出列表'!$A$2:$CE$8700,$A131,MATCH(C$1,'2-3 引出列表'!$A$1:$CD$1,0)),"")),"",IFERROR(INDEX('2-3 引出列表'!$A$2:$CE$8700,$A131,MATCH(C$1,'2-3 引出列表'!$A$1:$CD$1,0)),""))</f>
        <v>1200</v>
      </c>
      <c r="D131" t="str">
        <f>IF(ISBLANK(IFERROR(INDEX('2-3 引出列表'!$A$2:$CE$8700,$A131,MATCH(D$1,'2-3 引出列表'!$A$1:$CD$1,0)),"")),"",IFERROR(INDEX('2-3 引出列表'!$A$2:$CE$8700,$A131,MATCH(D$1,'2-3 引出列表'!$A$1:$CD$1,0)),""))</f>
        <v>已付款</v>
      </c>
      <c r="E131" t="str">
        <f>IF(ISBLANK(IFERROR(INDEX('2-3 引出列表'!$A$2:$CE$8700,$A131,MATCH(E$1,'2-3 引出列表'!$A$1:$CD$1,0)),"")),"",IFERROR(INDEX('2-3 引出列表'!$A$2:$CE$8700,$A131,MATCH(E$1,'2-3 引出列表'!$A$1:$CD$1,0)),""))</f>
        <v>2025-02-26</v>
      </c>
      <c r="F131" t="str">
        <f t="shared" ref="F131:F194" si="2">LEFT(E131,7)</f>
        <v>2025-02</v>
      </c>
      <c r="G131" t="str">
        <f>IF(ISBLANK(IFERROR(INDEX('2-3 引出列表'!$A$2:$CE$8700,$A131,MATCH(G$1,'2-3 引出列表'!$A$1:$CD$1,0)),"")),"",IFERROR(INDEX('2-3 引出列表'!$A$2:$CE$8700,$A131,MATCH(G$1,'2-3 引出列表'!$A$1:$CD$1,0)),""))</f>
        <v>保证金及押金.物业类押金</v>
      </c>
      <c r="H131">
        <f>IF(ISBLANK(IFERROR(INDEX('2-3 引出列表'!$A$2:$CE$8700,$A131,MATCH(H$1,'2-3 引出列表'!$A$1:$CD$1,0)),"")),"",IFERROR(INDEX('2-3 引出列表'!$A$2:$CE$8700,$A131,MATCH(H$1,'2-3 引出列表'!$A$1:$CD$1,0)),""))</f>
        <v>0</v>
      </c>
      <c r="I131" t="str">
        <f>IF(ISBLANK(IFERROR(INDEX('2-3 引出列表'!$A$2:$CE$8700,$A131,MATCH(I$1,'2-3 引出列表'!$A$1:$CD$1,0)),"")),"",IFERROR(INDEX('2-3 引出列表'!$A$2:$CE$8700,$A131,MATCH(I$1,'2-3 引出列表'!$A$1:$CD$1,0)),""))</f>
        <v>SIP</v>
      </c>
    </row>
    <row r="132" spans="1:9">
      <c r="A132">
        <v>131</v>
      </c>
      <c r="B132" t="str">
        <f>IF(ISBLANK(IFERROR(INDEX('2-3 引出列表'!$A$2:$CE$8700,$A132,MATCH(B$1,'2-3 引出列表'!$A$1:$CD$1,0)),"")),"",IFERROR(INDEX('2-3 引出列表'!$A$2:$CE$8700,$A132,MATCH(B$1,'2-3 引出列表'!$A$1:$CD$1,0)),""))</f>
        <v>TK20250221811820</v>
      </c>
      <c r="C132">
        <f>IF(ISBLANK(IFERROR(INDEX('2-3 引出列表'!$A$2:$CE$8700,$A132,MATCH(C$1,'2-3 引出列表'!$A$1:$CD$1,0)),"")),"",IFERROR(INDEX('2-3 引出列表'!$A$2:$CE$8700,$A132,MATCH(C$1,'2-3 引出列表'!$A$1:$CD$1,0)),""))</f>
        <v>1200</v>
      </c>
      <c r="D132" t="str">
        <f>IF(ISBLANK(IFERROR(INDEX('2-3 引出列表'!$A$2:$CE$8700,$A132,MATCH(D$1,'2-3 引出列表'!$A$1:$CD$1,0)),"")),"",IFERROR(INDEX('2-3 引出列表'!$A$2:$CE$8700,$A132,MATCH(D$1,'2-3 引出列表'!$A$1:$CD$1,0)),""))</f>
        <v>已付款</v>
      </c>
      <c r="E132" t="str">
        <f>IF(ISBLANK(IFERROR(INDEX('2-3 引出列表'!$A$2:$CE$8700,$A132,MATCH(E$1,'2-3 引出列表'!$A$1:$CD$1,0)),"")),"",IFERROR(INDEX('2-3 引出列表'!$A$2:$CE$8700,$A132,MATCH(E$1,'2-3 引出列表'!$A$1:$CD$1,0)),""))</f>
        <v>2025-02-26</v>
      </c>
      <c r="F132" t="str">
        <f t="shared" si="2"/>
        <v>2025-02</v>
      </c>
      <c r="G132" t="str">
        <f>IF(ISBLANK(IFERROR(INDEX('2-3 引出列表'!$A$2:$CE$8700,$A132,MATCH(G$1,'2-3 引出列表'!$A$1:$CD$1,0)),"")),"",IFERROR(INDEX('2-3 引出列表'!$A$2:$CE$8700,$A132,MATCH(G$1,'2-3 引出列表'!$A$1:$CD$1,0)),""))</f>
        <v>保证金及押金.物业类押金</v>
      </c>
      <c r="H132">
        <f>IF(ISBLANK(IFERROR(INDEX('2-3 引出列表'!$A$2:$CE$8700,$A132,MATCH(H$1,'2-3 引出列表'!$A$1:$CD$1,0)),"")),"",IFERROR(INDEX('2-3 引出列表'!$A$2:$CE$8700,$A132,MATCH(H$1,'2-3 引出列表'!$A$1:$CD$1,0)),""))</f>
        <v>0</v>
      </c>
      <c r="I132" t="str">
        <f>IF(ISBLANK(IFERROR(INDEX('2-3 引出列表'!$A$2:$CE$8700,$A132,MATCH(I$1,'2-3 引出列表'!$A$1:$CD$1,0)),"")),"",IFERROR(INDEX('2-3 引出列表'!$A$2:$CE$8700,$A132,MATCH(I$1,'2-3 引出列表'!$A$1:$CD$1,0)),""))</f>
        <v>SIP</v>
      </c>
    </row>
    <row r="133" spans="1:9">
      <c r="A133">
        <v>132</v>
      </c>
      <c r="B133" t="str">
        <f>IF(ISBLANK(IFERROR(INDEX('2-3 引出列表'!$A$2:$CE$8700,$A133,MATCH(B$1,'2-3 引出列表'!$A$1:$CD$1,0)),"")),"",IFERROR(INDEX('2-3 引出列表'!$A$2:$CE$8700,$A133,MATCH(B$1,'2-3 引出列表'!$A$1:$CD$1,0)),""))</f>
        <v>TK20250218968184</v>
      </c>
      <c r="C133">
        <f>IF(ISBLANK(IFERROR(INDEX('2-3 引出列表'!$A$2:$CE$8700,$A133,MATCH(C$1,'2-3 引出列表'!$A$1:$CD$1,0)),"")),"",IFERROR(INDEX('2-3 引出列表'!$A$2:$CE$8700,$A133,MATCH(C$1,'2-3 引出列表'!$A$1:$CD$1,0)),""))</f>
        <v>400</v>
      </c>
      <c r="D133" t="str">
        <f>IF(ISBLANK(IFERROR(INDEX('2-3 引出列表'!$A$2:$CE$8700,$A133,MATCH(D$1,'2-3 引出列表'!$A$1:$CD$1,0)),"")),"",IFERROR(INDEX('2-3 引出列表'!$A$2:$CE$8700,$A133,MATCH(D$1,'2-3 引出列表'!$A$1:$CD$1,0)),""))</f>
        <v>已付款</v>
      </c>
      <c r="E133" t="str">
        <f>IF(ISBLANK(IFERROR(INDEX('2-3 引出列表'!$A$2:$CE$8700,$A133,MATCH(E$1,'2-3 引出列表'!$A$1:$CD$1,0)),"")),"",IFERROR(INDEX('2-3 引出列表'!$A$2:$CE$8700,$A133,MATCH(E$1,'2-3 引出列表'!$A$1:$CD$1,0)),""))</f>
        <v>2025-02-26</v>
      </c>
      <c r="F133" t="str">
        <f t="shared" si="2"/>
        <v>2025-02</v>
      </c>
      <c r="G133" t="str">
        <f>IF(ISBLANK(IFERROR(INDEX('2-3 引出列表'!$A$2:$CE$8700,$A133,MATCH(G$1,'2-3 引出列表'!$A$1:$CD$1,0)),"")),"",IFERROR(INDEX('2-3 引出列表'!$A$2:$CE$8700,$A133,MATCH(G$1,'2-3 引出列表'!$A$1:$CD$1,0)),""))</f>
        <v>保证金及押金.物业类押金</v>
      </c>
      <c r="H133">
        <f>IF(ISBLANK(IFERROR(INDEX('2-3 引出列表'!$A$2:$CE$8700,$A133,MATCH(H$1,'2-3 引出列表'!$A$1:$CD$1,0)),"")),"",IFERROR(INDEX('2-3 引出列表'!$A$2:$CE$8700,$A133,MATCH(H$1,'2-3 引出列表'!$A$1:$CD$1,0)),""))</f>
        <v>0</v>
      </c>
      <c r="I133" t="str">
        <f>IF(ISBLANK(IFERROR(INDEX('2-3 引出列表'!$A$2:$CE$8700,$A133,MATCH(I$1,'2-3 引出列表'!$A$1:$CD$1,0)),"")),"",IFERROR(INDEX('2-3 引出列表'!$A$2:$CE$8700,$A133,MATCH(I$1,'2-3 引出列表'!$A$1:$CD$1,0)),""))</f>
        <v>SIP</v>
      </c>
    </row>
    <row r="134" spans="1:9">
      <c r="A134">
        <v>133</v>
      </c>
      <c r="B134" t="str">
        <f>IF(ISBLANK(IFERROR(INDEX('2-3 引出列表'!$A$2:$CE$8700,$A134,MATCH(B$1,'2-3 引出列表'!$A$1:$CD$1,0)),"")),"",IFERROR(INDEX('2-3 引出列表'!$A$2:$CE$8700,$A134,MATCH(B$1,'2-3 引出列表'!$A$1:$CD$1,0)),""))</f>
        <v>TK20250217340507</v>
      </c>
      <c r="C134">
        <f>IF(ISBLANK(IFERROR(INDEX('2-3 引出列表'!$A$2:$CE$8700,$A134,MATCH(C$1,'2-3 引出列表'!$A$1:$CD$1,0)),"")),"",IFERROR(INDEX('2-3 引出列表'!$A$2:$CE$8700,$A134,MATCH(C$1,'2-3 引出列表'!$A$1:$CD$1,0)),""))</f>
        <v>800</v>
      </c>
      <c r="D134" t="str">
        <f>IF(ISBLANK(IFERROR(INDEX('2-3 引出列表'!$A$2:$CE$8700,$A134,MATCH(D$1,'2-3 引出列表'!$A$1:$CD$1,0)),"")),"",IFERROR(INDEX('2-3 引出列表'!$A$2:$CE$8700,$A134,MATCH(D$1,'2-3 引出列表'!$A$1:$CD$1,0)),""))</f>
        <v>已付款</v>
      </c>
      <c r="E134" t="str">
        <f>IF(ISBLANK(IFERROR(INDEX('2-3 引出列表'!$A$2:$CE$8700,$A134,MATCH(E$1,'2-3 引出列表'!$A$1:$CD$1,0)),"")),"",IFERROR(INDEX('2-3 引出列表'!$A$2:$CE$8700,$A134,MATCH(E$1,'2-3 引出列表'!$A$1:$CD$1,0)),""))</f>
        <v>2025-02-26</v>
      </c>
      <c r="F134" t="str">
        <f t="shared" si="2"/>
        <v>2025-02</v>
      </c>
      <c r="G134" t="str">
        <f>IF(ISBLANK(IFERROR(INDEX('2-3 引出列表'!$A$2:$CE$8700,$A134,MATCH(G$1,'2-3 引出列表'!$A$1:$CD$1,0)),"")),"",IFERROR(INDEX('2-3 引出列表'!$A$2:$CE$8700,$A134,MATCH(G$1,'2-3 引出列表'!$A$1:$CD$1,0)),""))</f>
        <v>保证金及押金.物业类押金</v>
      </c>
      <c r="H134">
        <f>IF(ISBLANK(IFERROR(INDEX('2-3 引出列表'!$A$2:$CE$8700,$A134,MATCH(H$1,'2-3 引出列表'!$A$1:$CD$1,0)),"")),"",IFERROR(INDEX('2-3 引出列表'!$A$2:$CE$8700,$A134,MATCH(H$1,'2-3 引出列表'!$A$1:$CD$1,0)),""))</f>
        <v>0</v>
      </c>
      <c r="I134" t="str">
        <f>IF(ISBLANK(IFERROR(INDEX('2-3 引出列表'!$A$2:$CE$8700,$A134,MATCH(I$1,'2-3 引出列表'!$A$1:$CD$1,0)),"")),"",IFERROR(INDEX('2-3 引出列表'!$A$2:$CE$8700,$A134,MATCH(I$1,'2-3 引出列表'!$A$1:$CD$1,0)),""))</f>
        <v>SIP</v>
      </c>
    </row>
    <row r="135" spans="1:9">
      <c r="A135">
        <v>134</v>
      </c>
      <c r="B135" t="str">
        <f>IF(ISBLANK(IFERROR(INDEX('2-3 引出列表'!$A$2:$CE$8700,$A135,MATCH(B$1,'2-3 引出列表'!$A$1:$CD$1,0)),"")),"",IFERROR(INDEX('2-3 引出列表'!$A$2:$CE$8700,$A135,MATCH(B$1,'2-3 引出列表'!$A$1:$CD$1,0)),""))</f>
        <v>TK20250217586286</v>
      </c>
      <c r="C135">
        <f>IF(ISBLANK(IFERROR(INDEX('2-3 引出列表'!$A$2:$CE$8700,$A135,MATCH(C$1,'2-3 引出列表'!$A$1:$CD$1,0)),"")),"",IFERROR(INDEX('2-3 引出列表'!$A$2:$CE$8700,$A135,MATCH(C$1,'2-3 引出列表'!$A$1:$CD$1,0)),""))</f>
        <v>300</v>
      </c>
      <c r="D135" t="str">
        <f>IF(ISBLANK(IFERROR(INDEX('2-3 引出列表'!$A$2:$CE$8700,$A135,MATCH(D$1,'2-3 引出列表'!$A$1:$CD$1,0)),"")),"",IFERROR(INDEX('2-3 引出列表'!$A$2:$CE$8700,$A135,MATCH(D$1,'2-3 引出列表'!$A$1:$CD$1,0)),""))</f>
        <v>已付款</v>
      </c>
      <c r="E135" t="str">
        <f>IF(ISBLANK(IFERROR(INDEX('2-3 引出列表'!$A$2:$CE$8700,$A135,MATCH(E$1,'2-3 引出列表'!$A$1:$CD$1,0)),"")),"",IFERROR(INDEX('2-3 引出列表'!$A$2:$CE$8700,$A135,MATCH(E$1,'2-3 引出列表'!$A$1:$CD$1,0)),""))</f>
        <v>2025-02-26</v>
      </c>
      <c r="F135" t="str">
        <f t="shared" si="2"/>
        <v>2025-02</v>
      </c>
      <c r="G135" t="str">
        <f>IF(ISBLANK(IFERROR(INDEX('2-3 引出列表'!$A$2:$CE$8700,$A135,MATCH(G$1,'2-3 引出列表'!$A$1:$CD$1,0)),"")),"",IFERROR(INDEX('2-3 引出列表'!$A$2:$CE$8700,$A135,MATCH(G$1,'2-3 引出列表'!$A$1:$CD$1,0)),""))</f>
        <v>保证金及押金.物业类押金</v>
      </c>
      <c r="H135">
        <f>IF(ISBLANK(IFERROR(INDEX('2-3 引出列表'!$A$2:$CE$8700,$A135,MATCH(H$1,'2-3 引出列表'!$A$1:$CD$1,0)),"")),"",IFERROR(INDEX('2-3 引出列表'!$A$2:$CE$8700,$A135,MATCH(H$1,'2-3 引出列表'!$A$1:$CD$1,0)),""))</f>
        <v>0</v>
      </c>
      <c r="I135" t="str">
        <f>IF(ISBLANK(IFERROR(INDEX('2-3 引出列表'!$A$2:$CE$8700,$A135,MATCH(I$1,'2-3 引出列表'!$A$1:$CD$1,0)),"")),"",IFERROR(INDEX('2-3 引出列表'!$A$2:$CE$8700,$A135,MATCH(I$1,'2-3 引出列表'!$A$1:$CD$1,0)),""))</f>
        <v>SIP</v>
      </c>
    </row>
    <row r="136" spans="1:9">
      <c r="A136">
        <v>135</v>
      </c>
      <c r="B136" t="str">
        <f>IF(ISBLANK(IFERROR(INDEX('2-3 引出列表'!$A$2:$CE$8700,$A136,MATCH(B$1,'2-3 引出列表'!$A$1:$CD$1,0)),"")),"",IFERROR(INDEX('2-3 引出列表'!$A$2:$CE$8700,$A136,MATCH(B$1,'2-3 引出列表'!$A$1:$CD$1,0)),""))</f>
        <v>TK20250217116217</v>
      </c>
      <c r="C136">
        <f>IF(ISBLANK(IFERROR(INDEX('2-3 引出列表'!$A$2:$CE$8700,$A136,MATCH(C$1,'2-3 引出列表'!$A$1:$CD$1,0)),"")),"",IFERROR(INDEX('2-3 引出列表'!$A$2:$CE$8700,$A136,MATCH(C$1,'2-3 引出列表'!$A$1:$CD$1,0)),""))</f>
        <v>1000</v>
      </c>
      <c r="D136" t="str">
        <f>IF(ISBLANK(IFERROR(INDEX('2-3 引出列表'!$A$2:$CE$8700,$A136,MATCH(D$1,'2-3 引出列表'!$A$1:$CD$1,0)),"")),"",IFERROR(INDEX('2-3 引出列表'!$A$2:$CE$8700,$A136,MATCH(D$1,'2-3 引出列表'!$A$1:$CD$1,0)),""))</f>
        <v>已付款</v>
      </c>
      <c r="E136" t="str">
        <f>IF(ISBLANK(IFERROR(INDEX('2-3 引出列表'!$A$2:$CE$8700,$A136,MATCH(E$1,'2-3 引出列表'!$A$1:$CD$1,0)),"")),"",IFERROR(INDEX('2-3 引出列表'!$A$2:$CE$8700,$A136,MATCH(E$1,'2-3 引出列表'!$A$1:$CD$1,0)),""))</f>
        <v>2025-02-26</v>
      </c>
      <c r="F136" t="str">
        <f t="shared" si="2"/>
        <v>2025-02</v>
      </c>
      <c r="G136" t="str">
        <f>IF(ISBLANK(IFERROR(INDEX('2-3 引出列表'!$A$2:$CE$8700,$A136,MATCH(G$1,'2-3 引出列表'!$A$1:$CD$1,0)),"")),"",IFERROR(INDEX('2-3 引出列表'!$A$2:$CE$8700,$A136,MATCH(G$1,'2-3 引出列表'!$A$1:$CD$1,0)),""))</f>
        <v>保证金及押金.物业类押金</v>
      </c>
      <c r="H136">
        <f>IF(ISBLANK(IFERROR(INDEX('2-3 引出列表'!$A$2:$CE$8700,$A136,MATCH(H$1,'2-3 引出列表'!$A$1:$CD$1,0)),"")),"",IFERROR(INDEX('2-3 引出列表'!$A$2:$CE$8700,$A136,MATCH(H$1,'2-3 引出列表'!$A$1:$CD$1,0)),""))</f>
        <v>0</v>
      </c>
      <c r="I136" t="str">
        <f>IF(ISBLANK(IFERROR(INDEX('2-3 引出列表'!$A$2:$CE$8700,$A136,MATCH(I$1,'2-3 引出列表'!$A$1:$CD$1,0)),"")),"",IFERROR(INDEX('2-3 引出列表'!$A$2:$CE$8700,$A136,MATCH(I$1,'2-3 引出列表'!$A$1:$CD$1,0)),""))</f>
        <v>SIP</v>
      </c>
    </row>
    <row r="137" spans="1:9">
      <c r="A137">
        <v>136</v>
      </c>
      <c r="B137" t="str">
        <f>IF(ISBLANK(IFERROR(INDEX('2-3 引出列表'!$A$2:$CE$8700,$A137,MATCH(B$1,'2-3 引出列表'!$A$1:$CD$1,0)),"")),"",IFERROR(INDEX('2-3 引出列表'!$A$2:$CE$8700,$A137,MATCH(B$1,'2-3 引出列表'!$A$1:$CD$1,0)),""))</f>
        <v>TK20250217603950</v>
      </c>
      <c r="C137">
        <f>IF(ISBLANK(IFERROR(INDEX('2-3 引出列表'!$A$2:$CE$8700,$A137,MATCH(C$1,'2-3 引出列表'!$A$1:$CD$1,0)),"")),"",IFERROR(INDEX('2-3 引出列表'!$A$2:$CE$8700,$A137,MATCH(C$1,'2-3 引出列表'!$A$1:$CD$1,0)),""))</f>
        <v>1600</v>
      </c>
      <c r="D137" t="str">
        <f>IF(ISBLANK(IFERROR(INDEX('2-3 引出列表'!$A$2:$CE$8700,$A137,MATCH(D$1,'2-3 引出列表'!$A$1:$CD$1,0)),"")),"",IFERROR(INDEX('2-3 引出列表'!$A$2:$CE$8700,$A137,MATCH(D$1,'2-3 引出列表'!$A$1:$CD$1,0)),""))</f>
        <v>已付款</v>
      </c>
      <c r="E137" t="str">
        <f>IF(ISBLANK(IFERROR(INDEX('2-3 引出列表'!$A$2:$CE$8700,$A137,MATCH(E$1,'2-3 引出列表'!$A$1:$CD$1,0)),"")),"",IFERROR(INDEX('2-3 引出列表'!$A$2:$CE$8700,$A137,MATCH(E$1,'2-3 引出列表'!$A$1:$CD$1,0)),""))</f>
        <v>2025-02-26</v>
      </c>
      <c r="F137" t="str">
        <f t="shared" si="2"/>
        <v>2025-02</v>
      </c>
      <c r="G137" t="str">
        <f>IF(ISBLANK(IFERROR(INDEX('2-3 引出列表'!$A$2:$CE$8700,$A137,MATCH(G$1,'2-3 引出列表'!$A$1:$CD$1,0)),"")),"",IFERROR(INDEX('2-3 引出列表'!$A$2:$CE$8700,$A137,MATCH(G$1,'2-3 引出列表'!$A$1:$CD$1,0)),""))</f>
        <v>保证金及押金.物业类押金</v>
      </c>
      <c r="H137">
        <f>IF(ISBLANK(IFERROR(INDEX('2-3 引出列表'!$A$2:$CE$8700,$A137,MATCH(H$1,'2-3 引出列表'!$A$1:$CD$1,0)),"")),"",IFERROR(INDEX('2-3 引出列表'!$A$2:$CE$8700,$A137,MATCH(H$1,'2-3 引出列表'!$A$1:$CD$1,0)),""))</f>
        <v>0</v>
      </c>
      <c r="I137" t="str">
        <f>IF(ISBLANK(IFERROR(INDEX('2-3 引出列表'!$A$2:$CE$8700,$A137,MATCH(I$1,'2-3 引出列表'!$A$1:$CD$1,0)),"")),"",IFERROR(INDEX('2-3 引出列表'!$A$2:$CE$8700,$A137,MATCH(I$1,'2-3 引出列表'!$A$1:$CD$1,0)),""))</f>
        <v>SIP</v>
      </c>
    </row>
    <row r="138" spans="1:9">
      <c r="A138">
        <v>137</v>
      </c>
      <c r="B138" t="str">
        <f>IF(ISBLANK(IFERROR(INDEX('2-3 引出列表'!$A$2:$CE$8700,$A138,MATCH(B$1,'2-3 引出列表'!$A$1:$CD$1,0)),"")),"",IFERROR(INDEX('2-3 引出列表'!$A$2:$CE$8700,$A138,MATCH(B$1,'2-3 引出列表'!$A$1:$CD$1,0)),""))</f>
        <v>TK20250217544094</v>
      </c>
      <c r="C138">
        <f>IF(ISBLANK(IFERROR(INDEX('2-3 引出列表'!$A$2:$CE$8700,$A138,MATCH(C$1,'2-3 引出列表'!$A$1:$CD$1,0)),"")),"",IFERROR(INDEX('2-3 引出列表'!$A$2:$CE$8700,$A138,MATCH(C$1,'2-3 引出列表'!$A$1:$CD$1,0)),""))</f>
        <v>800</v>
      </c>
      <c r="D138" t="str">
        <f>IF(ISBLANK(IFERROR(INDEX('2-3 引出列表'!$A$2:$CE$8700,$A138,MATCH(D$1,'2-3 引出列表'!$A$1:$CD$1,0)),"")),"",IFERROR(INDEX('2-3 引出列表'!$A$2:$CE$8700,$A138,MATCH(D$1,'2-3 引出列表'!$A$1:$CD$1,0)),""))</f>
        <v>已付款</v>
      </c>
      <c r="E138" t="str">
        <f>IF(ISBLANK(IFERROR(INDEX('2-3 引出列表'!$A$2:$CE$8700,$A138,MATCH(E$1,'2-3 引出列表'!$A$1:$CD$1,0)),"")),"",IFERROR(INDEX('2-3 引出列表'!$A$2:$CE$8700,$A138,MATCH(E$1,'2-3 引出列表'!$A$1:$CD$1,0)),""))</f>
        <v>2025-02-26</v>
      </c>
      <c r="F138" t="str">
        <f t="shared" si="2"/>
        <v>2025-02</v>
      </c>
      <c r="G138" t="str">
        <f>IF(ISBLANK(IFERROR(INDEX('2-3 引出列表'!$A$2:$CE$8700,$A138,MATCH(G$1,'2-3 引出列表'!$A$1:$CD$1,0)),"")),"",IFERROR(INDEX('2-3 引出列表'!$A$2:$CE$8700,$A138,MATCH(G$1,'2-3 引出列表'!$A$1:$CD$1,0)),""))</f>
        <v>保证金及押金.物业类押金</v>
      </c>
      <c r="H138">
        <f>IF(ISBLANK(IFERROR(INDEX('2-3 引出列表'!$A$2:$CE$8700,$A138,MATCH(H$1,'2-3 引出列表'!$A$1:$CD$1,0)),"")),"",IFERROR(INDEX('2-3 引出列表'!$A$2:$CE$8700,$A138,MATCH(H$1,'2-3 引出列表'!$A$1:$CD$1,0)),""))</f>
        <v>0</v>
      </c>
      <c r="I138" t="str">
        <f>IF(ISBLANK(IFERROR(INDEX('2-3 引出列表'!$A$2:$CE$8700,$A138,MATCH(I$1,'2-3 引出列表'!$A$1:$CD$1,0)),"")),"",IFERROR(INDEX('2-3 引出列表'!$A$2:$CE$8700,$A138,MATCH(I$1,'2-3 引出列表'!$A$1:$CD$1,0)),""))</f>
        <v>SIP</v>
      </c>
    </row>
    <row r="139" spans="1:9">
      <c r="A139">
        <v>138</v>
      </c>
      <c r="B139" t="str">
        <f>IF(ISBLANK(IFERROR(INDEX('2-3 引出列表'!$A$2:$CE$8700,$A139,MATCH(B$1,'2-3 引出列表'!$A$1:$CD$1,0)),"")),"",IFERROR(INDEX('2-3 引出列表'!$A$2:$CE$8700,$A139,MATCH(B$1,'2-3 引出列表'!$A$1:$CD$1,0)),""))</f>
        <v>TK20250217544094</v>
      </c>
      <c r="C139">
        <f>IF(ISBLANK(IFERROR(INDEX('2-3 引出列表'!$A$2:$CE$8700,$A139,MATCH(C$1,'2-3 引出列表'!$A$1:$CD$1,0)),"")),"",IFERROR(INDEX('2-3 引出列表'!$A$2:$CE$8700,$A139,MATCH(C$1,'2-3 引出列表'!$A$1:$CD$1,0)),""))</f>
        <v>800</v>
      </c>
      <c r="D139" t="str">
        <f>IF(ISBLANK(IFERROR(INDEX('2-3 引出列表'!$A$2:$CE$8700,$A139,MATCH(D$1,'2-3 引出列表'!$A$1:$CD$1,0)),"")),"",IFERROR(INDEX('2-3 引出列表'!$A$2:$CE$8700,$A139,MATCH(D$1,'2-3 引出列表'!$A$1:$CD$1,0)),""))</f>
        <v>已付款</v>
      </c>
      <c r="E139" t="str">
        <f>IF(ISBLANK(IFERROR(INDEX('2-3 引出列表'!$A$2:$CE$8700,$A139,MATCH(E$1,'2-3 引出列表'!$A$1:$CD$1,0)),"")),"",IFERROR(INDEX('2-3 引出列表'!$A$2:$CE$8700,$A139,MATCH(E$1,'2-3 引出列表'!$A$1:$CD$1,0)),""))</f>
        <v>2025-02-26</v>
      </c>
      <c r="F139" t="str">
        <f t="shared" si="2"/>
        <v>2025-02</v>
      </c>
      <c r="G139" t="str">
        <f>IF(ISBLANK(IFERROR(INDEX('2-3 引出列表'!$A$2:$CE$8700,$A139,MATCH(G$1,'2-3 引出列表'!$A$1:$CD$1,0)),"")),"",IFERROR(INDEX('2-3 引出列表'!$A$2:$CE$8700,$A139,MATCH(G$1,'2-3 引出列表'!$A$1:$CD$1,0)),""))</f>
        <v>保证金及押金.物业类押金</v>
      </c>
      <c r="H139">
        <f>IF(ISBLANK(IFERROR(INDEX('2-3 引出列表'!$A$2:$CE$8700,$A139,MATCH(H$1,'2-3 引出列表'!$A$1:$CD$1,0)),"")),"",IFERROR(INDEX('2-3 引出列表'!$A$2:$CE$8700,$A139,MATCH(H$1,'2-3 引出列表'!$A$1:$CD$1,0)),""))</f>
        <v>0</v>
      </c>
      <c r="I139" t="str">
        <f>IF(ISBLANK(IFERROR(INDEX('2-3 引出列表'!$A$2:$CE$8700,$A139,MATCH(I$1,'2-3 引出列表'!$A$1:$CD$1,0)),"")),"",IFERROR(INDEX('2-3 引出列表'!$A$2:$CE$8700,$A139,MATCH(I$1,'2-3 引出列表'!$A$1:$CD$1,0)),""))</f>
        <v>SIP</v>
      </c>
    </row>
    <row r="140" spans="1:9">
      <c r="A140">
        <v>139</v>
      </c>
      <c r="B140" t="str">
        <f>IF(ISBLANK(IFERROR(INDEX('2-3 引出列表'!$A$2:$CE$8700,$A140,MATCH(B$1,'2-3 引出列表'!$A$1:$CD$1,0)),"")),"",IFERROR(INDEX('2-3 引出列表'!$A$2:$CE$8700,$A140,MATCH(B$1,'2-3 引出列表'!$A$1:$CD$1,0)),""))</f>
        <v>TK20250217544094</v>
      </c>
      <c r="C140">
        <f>IF(ISBLANK(IFERROR(INDEX('2-3 引出列表'!$A$2:$CE$8700,$A140,MATCH(C$1,'2-3 引出列表'!$A$1:$CD$1,0)),"")),"",IFERROR(INDEX('2-3 引出列表'!$A$2:$CE$8700,$A140,MATCH(C$1,'2-3 引出列表'!$A$1:$CD$1,0)),""))</f>
        <v>800</v>
      </c>
      <c r="D140" t="str">
        <f>IF(ISBLANK(IFERROR(INDEX('2-3 引出列表'!$A$2:$CE$8700,$A140,MATCH(D$1,'2-3 引出列表'!$A$1:$CD$1,0)),"")),"",IFERROR(INDEX('2-3 引出列表'!$A$2:$CE$8700,$A140,MATCH(D$1,'2-3 引出列表'!$A$1:$CD$1,0)),""))</f>
        <v>已付款</v>
      </c>
      <c r="E140" t="str">
        <f>IF(ISBLANK(IFERROR(INDEX('2-3 引出列表'!$A$2:$CE$8700,$A140,MATCH(E$1,'2-3 引出列表'!$A$1:$CD$1,0)),"")),"",IFERROR(INDEX('2-3 引出列表'!$A$2:$CE$8700,$A140,MATCH(E$1,'2-3 引出列表'!$A$1:$CD$1,0)),""))</f>
        <v>2025-02-26</v>
      </c>
      <c r="F140" t="str">
        <f t="shared" si="2"/>
        <v>2025-02</v>
      </c>
      <c r="G140" t="str">
        <f>IF(ISBLANK(IFERROR(INDEX('2-3 引出列表'!$A$2:$CE$8700,$A140,MATCH(G$1,'2-3 引出列表'!$A$1:$CD$1,0)),"")),"",IFERROR(INDEX('2-3 引出列表'!$A$2:$CE$8700,$A140,MATCH(G$1,'2-3 引出列表'!$A$1:$CD$1,0)),""))</f>
        <v>保证金及押金.物业类押金</v>
      </c>
      <c r="H140">
        <f>IF(ISBLANK(IFERROR(INDEX('2-3 引出列表'!$A$2:$CE$8700,$A140,MATCH(H$1,'2-3 引出列表'!$A$1:$CD$1,0)),"")),"",IFERROR(INDEX('2-3 引出列表'!$A$2:$CE$8700,$A140,MATCH(H$1,'2-3 引出列表'!$A$1:$CD$1,0)),""))</f>
        <v>0</v>
      </c>
      <c r="I140" t="str">
        <f>IF(ISBLANK(IFERROR(INDEX('2-3 引出列表'!$A$2:$CE$8700,$A140,MATCH(I$1,'2-3 引出列表'!$A$1:$CD$1,0)),"")),"",IFERROR(INDEX('2-3 引出列表'!$A$2:$CE$8700,$A140,MATCH(I$1,'2-3 引出列表'!$A$1:$CD$1,0)),""))</f>
        <v>SIP</v>
      </c>
    </row>
    <row r="141" spans="1:9">
      <c r="A141">
        <v>140</v>
      </c>
      <c r="B141" t="str">
        <f>IF(ISBLANK(IFERROR(INDEX('2-3 引出列表'!$A$2:$CE$8700,$A141,MATCH(B$1,'2-3 引出列表'!$A$1:$CD$1,0)),"")),"",IFERROR(INDEX('2-3 引出列表'!$A$2:$CE$8700,$A141,MATCH(B$1,'2-3 引出列表'!$A$1:$CD$1,0)),""))</f>
        <v>TK20250217920594</v>
      </c>
      <c r="C141">
        <f>IF(ISBLANK(IFERROR(INDEX('2-3 引出列表'!$A$2:$CE$8700,$A141,MATCH(C$1,'2-3 引出列表'!$A$1:$CD$1,0)),"")),"",IFERROR(INDEX('2-3 引出列表'!$A$2:$CE$8700,$A141,MATCH(C$1,'2-3 引出列表'!$A$1:$CD$1,0)),""))</f>
        <v>700</v>
      </c>
      <c r="D141" t="str">
        <f>IF(ISBLANK(IFERROR(INDEX('2-3 引出列表'!$A$2:$CE$8700,$A141,MATCH(D$1,'2-3 引出列表'!$A$1:$CD$1,0)),"")),"",IFERROR(INDEX('2-3 引出列表'!$A$2:$CE$8700,$A141,MATCH(D$1,'2-3 引出列表'!$A$1:$CD$1,0)),""))</f>
        <v>已付款</v>
      </c>
      <c r="E141" t="str">
        <f>IF(ISBLANK(IFERROR(INDEX('2-3 引出列表'!$A$2:$CE$8700,$A141,MATCH(E$1,'2-3 引出列表'!$A$1:$CD$1,0)),"")),"",IFERROR(INDEX('2-3 引出列表'!$A$2:$CE$8700,$A141,MATCH(E$1,'2-3 引出列表'!$A$1:$CD$1,0)),""))</f>
        <v>2025-02-26</v>
      </c>
      <c r="F141" t="str">
        <f t="shared" si="2"/>
        <v>2025-02</v>
      </c>
      <c r="G141" t="str">
        <f>IF(ISBLANK(IFERROR(INDEX('2-3 引出列表'!$A$2:$CE$8700,$A141,MATCH(G$1,'2-3 引出列表'!$A$1:$CD$1,0)),"")),"",IFERROR(INDEX('2-3 引出列表'!$A$2:$CE$8700,$A141,MATCH(G$1,'2-3 引出列表'!$A$1:$CD$1,0)),""))</f>
        <v>保证金及押金.物业类押金</v>
      </c>
      <c r="H141">
        <f>IF(ISBLANK(IFERROR(INDEX('2-3 引出列表'!$A$2:$CE$8700,$A141,MATCH(H$1,'2-3 引出列表'!$A$1:$CD$1,0)),"")),"",IFERROR(INDEX('2-3 引出列表'!$A$2:$CE$8700,$A141,MATCH(H$1,'2-3 引出列表'!$A$1:$CD$1,0)),""))</f>
        <v>0</v>
      </c>
      <c r="I141" t="str">
        <f>IF(ISBLANK(IFERROR(INDEX('2-3 引出列表'!$A$2:$CE$8700,$A141,MATCH(I$1,'2-3 引出列表'!$A$1:$CD$1,0)),"")),"",IFERROR(INDEX('2-3 引出列表'!$A$2:$CE$8700,$A141,MATCH(I$1,'2-3 引出列表'!$A$1:$CD$1,0)),""))</f>
        <v>SIP</v>
      </c>
    </row>
    <row r="142" spans="1:9">
      <c r="A142">
        <v>141</v>
      </c>
      <c r="B142" t="str">
        <f>IF(ISBLANK(IFERROR(INDEX('2-3 引出列表'!$A$2:$CE$8700,$A142,MATCH(B$1,'2-3 引出列表'!$A$1:$CD$1,0)),"")),"",IFERROR(INDEX('2-3 引出列表'!$A$2:$CE$8700,$A142,MATCH(B$1,'2-3 引出列表'!$A$1:$CD$1,0)),""))</f>
        <v>TK20250217444129</v>
      </c>
      <c r="C142">
        <f>IF(ISBLANK(IFERROR(INDEX('2-3 引出列表'!$A$2:$CE$8700,$A142,MATCH(C$1,'2-3 引出列表'!$A$1:$CD$1,0)),"")),"",IFERROR(INDEX('2-3 引出列表'!$A$2:$CE$8700,$A142,MATCH(C$1,'2-3 引出列表'!$A$1:$CD$1,0)),""))</f>
        <v>300</v>
      </c>
      <c r="D142" t="str">
        <f>IF(ISBLANK(IFERROR(INDEX('2-3 引出列表'!$A$2:$CE$8700,$A142,MATCH(D$1,'2-3 引出列表'!$A$1:$CD$1,0)),"")),"",IFERROR(INDEX('2-3 引出列表'!$A$2:$CE$8700,$A142,MATCH(D$1,'2-3 引出列表'!$A$1:$CD$1,0)),""))</f>
        <v>已付款</v>
      </c>
      <c r="E142" t="str">
        <f>IF(ISBLANK(IFERROR(INDEX('2-3 引出列表'!$A$2:$CE$8700,$A142,MATCH(E$1,'2-3 引出列表'!$A$1:$CD$1,0)),"")),"",IFERROR(INDEX('2-3 引出列表'!$A$2:$CE$8700,$A142,MATCH(E$1,'2-3 引出列表'!$A$1:$CD$1,0)),""))</f>
        <v>2025-02-26</v>
      </c>
      <c r="F142" t="str">
        <f t="shared" si="2"/>
        <v>2025-02</v>
      </c>
      <c r="G142" t="str">
        <f>IF(ISBLANK(IFERROR(INDEX('2-3 引出列表'!$A$2:$CE$8700,$A142,MATCH(G$1,'2-3 引出列表'!$A$1:$CD$1,0)),"")),"",IFERROR(INDEX('2-3 引出列表'!$A$2:$CE$8700,$A142,MATCH(G$1,'2-3 引出列表'!$A$1:$CD$1,0)),""))</f>
        <v>保证金及押金.物业类押金</v>
      </c>
      <c r="H142">
        <f>IF(ISBLANK(IFERROR(INDEX('2-3 引出列表'!$A$2:$CE$8700,$A142,MATCH(H$1,'2-3 引出列表'!$A$1:$CD$1,0)),"")),"",IFERROR(INDEX('2-3 引出列表'!$A$2:$CE$8700,$A142,MATCH(H$1,'2-3 引出列表'!$A$1:$CD$1,0)),""))</f>
        <v>0</v>
      </c>
      <c r="I142" t="str">
        <f>IF(ISBLANK(IFERROR(INDEX('2-3 引出列表'!$A$2:$CE$8700,$A142,MATCH(I$1,'2-3 引出列表'!$A$1:$CD$1,0)),"")),"",IFERROR(INDEX('2-3 引出列表'!$A$2:$CE$8700,$A142,MATCH(I$1,'2-3 引出列表'!$A$1:$CD$1,0)),""))</f>
        <v>SIP</v>
      </c>
    </row>
    <row r="143" spans="1:9">
      <c r="A143">
        <v>142</v>
      </c>
      <c r="B143">
        <f>IF(ISBLANK(IFERROR(INDEX('2-3 引出列表'!$A$2:$CE$8700,$A143,MATCH(B$1,'2-3 引出列表'!$A$1:$CD$1,0)),"")),"",IFERROR(INDEX('2-3 引出列表'!$A$2:$CE$8700,$A143,MATCH(B$1,'2-3 引出列表'!$A$1:$CD$1,0)),""))</f>
        <v>0</v>
      </c>
      <c r="C143">
        <f>IF(ISBLANK(IFERROR(INDEX('2-3 引出列表'!$A$2:$CE$8700,$A143,MATCH(C$1,'2-3 引出列表'!$A$1:$CD$1,0)),"")),"",IFERROR(INDEX('2-3 引出列表'!$A$2:$CE$8700,$A143,MATCH(C$1,'2-3 引出列表'!$A$1:$CD$1,0)),""))</f>
        <v>4500</v>
      </c>
      <c r="D143" t="str">
        <f>IF(ISBLANK(IFERROR(INDEX('2-3 引出列表'!$A$2:$CE$8700,$A143,MATCH(D$1,'2-3 引出列表'!$A$1:$CD$1,0)),"")),"",IFERROR(INDEX('2-3 引出列表'!$A$2:$CE$8700,$A143,MATCH(D$1,'2-3 引出列表'!$A$1:$CD$1,0)),""))</f>
        <v>已付款</v>
      </c>
      <c r="E143" t="str">
        <f>IF(ISBLANK(IFERROR(INDEX('2-3 引出列表'!$A$2:$CE$8700,$A143,MATCH(E$1,'2-3 引出列表'!$A$1:$CD$1,0)),"")),"",IFERROR(INDEX('2-3 引出列表'!$A$2:$CE$8700,$A143,MATCH(E$1,'2-3 引出列表'!$A$1:$CD$1,0)),""))</f>
        <v>2025-02-26</v>
      </c>
      <c r="F143" t="str">
        <f t="shared" si="2"/>
        <v>2025-02</v>
      </c>
      <c r="G143" t="str">
        <f>IF(ISBLANK(IFERROR(INDEX('2-3 引出列表'!$A$2:$CE$8700,$A143,MATCH(G$1,'2-3 引出列表'!$A$1:$CD$1,0)),"")),"",IFERROR(INDEX('2-3 引出列表'!$A$2:$CE$8700,$A143,MATCH(G$1,'2-3 引出列表'!$A$1:$CD$1,0)),""))</f>
        <v>人工费用.宿舍费</v>
      </c>
      <c r="H143" t="str">
        <f>IF(ISBLANK(IFERROR(INDEX('2-3 引出列表'!$A$2:$CE$8700,$A143,MATCH(H$1,'2-3 引出列表'!$A$1:$CD$1,0)),"")),"",IFERROR(INDEX('2-3 引出列表'!$A$2:$CE$8700,$A143,MATCH(H$1,'2-3 引出列表'!$A$1:$CD$1,0)),""))</f>
        <v>FWL-Z-2024-0177</v>
      </c>
      <c r="I143">
        <f>IF(ISBLANK(IFERROR(INDEX('2-3 引出列表'!$A$2:$CE$8700,$A143,MATCH(I$1,'2-3 引出列表'!$A$1:$CD$1,0)),"")),"",IFERROR(INDEX('2-3 引出列表'!$A$2:$CE$8700,$A143,MATCH(I$1,'2-3 引出列表'!$A$1:$CD$1,0)),""))</f>
        <v>0</v>
      </c>
    </row>
    <row r="144" spans="1:9">
      <c r="A144">
        <v>143</v>
      </c>
      <c r="B144">
        <f>IF(ISBLANK(IFERROR(INDEX('2-3 引出列表'!$A$2:$CE$8700,$A144,MATCH(B$1,'2-3 引出列表'!$A$1:$CD$1,0)),"")),"",IFERROR(INDEX('2-3 引出列表'!$A$2:$CE$8700,$A144,MATCH(B$1,'2-3 引出列表'!$A$1:$CD$1,0)),""))</f>
        <v>0</v>
      </c>
      <c r="C144">
        <f>IF(ISBLANK(IFERROR(INDEX('2-3 引出列表'!$A$2:$CE$8700,$A144,MATCH(C$1,'2-3 引出列表'!$A$1:$CD$1,0)),"")),"",IFERROR(INDEX('2-3 引出列表'!$A$2:$CE$8700,$A144,MATCH(C$1,'2-3 引出列表'!$A$1:$CD$1,0)),""))</f>
        <v>500</v>
      </c>
      <c r="D144" t="str">
        <f>IF(ISBLANK(IFERROR(INDEX('2-3 引出列表'!$A$2:$CE$8700,$A144,MATCH(D$1,'2-3 引出列表'!$A$1:$CD$1,0)),"")),"",IFERROR(INDEX('2-3 引出列表'!$A$2:$CE$8700,$A144,MATCH(D$1,'2-3 引出列表'!$A$1:$CD$1,0)),""))</f>
        <v>已付款</v>
      </c>
      <c r="E144" t="str">
        <f>IF(ISBLANK(IFERROR(INDEX('2-3 引出列表'!$A$2:$CE$8700,$A144,MATCH(E$1,'2-3 引出列表'!$A$1:$CD$1,0)),"")),"",IFERROR(INDEX('2-3 引出列表'!$A$2:$CE$8700,$A144,MATCH(E$1,'2-3 引出列表'!$A$1:$CD$1,0)),""))</f>
        <v>2025-02-26</v>
      </c>
      <c r="F144" t="str">
        <f t="shared" si="2"/>
        <v>2025-02</v>
      </c>
      <c r="G144" t="str">
        <f>IF(ISBLANK(IFERROR(INDEX('2-3 引出列表'!$A$2:$CE$8700,$A144,MATCH(G$1,'2-3 引出列表'!$A$1:$CD$1,0)),"")),"",IFERROR(INDEX('2-3 引出列表'!$A$2:$CE$8700,$A144,MATCH(G$1,'2-3 引出列表'!$A$1:$CD$1,0)),""))</f>
        <v>人工费用.宿舍费</v>
      </c>
      <c r="H144" t="str">
        <f>IF(ISBLANK(IFERROR(INDEX('2-3 引出列表'!$A$2:$CE$8700,$A144,MATCH(H$1,'2-3 引出列表'!$A$1:$CD$1,0)),"")),"",IFERROR(INDEX('2-3 引出列表'!$A$2:$CE$8700,$A144,MATCH(H$1,'2-3 引出列表'!$A$1:$CD$1,0)),""))</f>
        <v>FWL-Z-2024-0178</v>
      </c>
      <c r="I144">
        <f>IF(ISBLANK(IFERROR(INDEX('2-3 引出列表'!$A$2:$CE$8700,$A144,MATCH(I$1,'2-3 引出列表'!$A$1:$CD$1,0)),"")),"",IFERROR(INDEX('2-3 引出列表'!$A$2:$CE$8700,$A144,MATCH(I$1,'2-3 引出列表'!$A$1:$CD$1,0)),""))</f>
        <v>0</v>
      </c>
    </row>
    <row r="145" spans="1:9">
      <c r="A145">
        <v>144</v>
      </c>
      <c r="B145" t="str">
        <f>IF(ISBLANK(IFERROR(INDEX('2-3 引出列表'!$A$2:$CE$8700,$A145,MATCH(B$1,'2-3 引出列表'!$A$1:$CD$1,0)),"")),"",IFERROR(INDEX('2-3 引出列表'!$A$2:$CE$8700,$A145,MATCH(B$1,'2-3 引出列表'!$A$1:$CD$1,0)),""))</f>
        <v>FK250623000047</v>
      </c>
      <c r="C145">
        <f>IF(ISBLANK(IFERROR(INDEX('2-3 引出列表'!$A$2:$CE$8700,$A145,MATCH(C$1,'2-3 引出列表'!$A$1:$CD$1,0)),"")),"",IFERROR(INDEX('2-3 引出列表'!$A$2:$CE$8700,$A145,MATCH(C$1,'2-3 引出列表'!$A$1:$CD$1,0)),""))</f>
        <v>3583.29</v>
      </c>
      <c r="D145" t="str">
        <f>IF(ISBLANK(IFERROR(INDEX('2-3 引出列表'!$A$2:$CE$8700,$A145,MATCH(D$1,'2-3 引出列表'!$A$1:$CD$1,0)),"")),"",IFERROR(INDEX('2-3 引出列表'!$A$2:$CE$8700,$A145,MATCH(D$1,'2-3 引出列表'!$A$1:$CD$1,0)),""))</f>
        <v>已审核</v>
      </c>
      <c r="E145" t="str">
        <f>IF(ISBLANK(IFERROR(INDEX('2-3 引出列表'!$A$2:$CE$8700,$A145,MATCH(E$1,'2-3 引出列表'!$A$1:$CD$1,0)),"")),"",IFERROR(INDEX('2-3 引出列表'!$A$2:$CE$8700,$A145,MATCH(E$1,'2-3 引出列表'!$A$1:$CD$1,0)),""))</f>
        <v>2025-06-23</v>
      </c>
      <c r="F145" t="str">
        <f t="shared" si="2"/>
        <v>2025-06</v>
      </c>
      <c r="G145" t="str">
        <f>IF(ISBLANK(IFERROR(INDEX('2-3 引出列表'!$A$2:$CE$8700,$A145,MATCH(G$1,'2-3 引出列表'!$A$1:$CD$1,0)),"")),"",IFERROR(INDEX('2-3 引出列表'!$A$2:$CE$8700,$A145,MATCH(G$1,'2-3 引出列表'!$A$1:$CD$1,0)),""))</f>
        <v>物料消耗.物料消耗</v>
      </c>
      <c r="H145" t="str">
        <f>IF(ISBLANK(IFERROR(INDEX('2-3 引出列表'!$A$2:$CE$8700,$A145,MATCH(H$1,'2-3 引出列表'!$A$1:$CD$1,0)),"")),"",IFERROR(INDEX('2-3 引出列表'!$A$2:$CE$8700,$A145,MATCH(H$1,'2-3 引出列表'!$A$1:$CD$1,0)),""))</f>
        <v>ZB20210901JCWZ02</v>
      </c>
      <c r="I145" t="str">
        <f>IF(ISBLANK(IFERROR(INDEX('2-3 引出列表'!$A$2:$CE$8700,$A145,MATCH(I$1,'2-3 引出列表'!$A$1:$CD$1,0)),"")),"",IFERROR(INDEX('2-3 引出列表'!$A$2:$CE$8700,$A145,MATCH(I$1,'2-3 引出列表'!$A$1:$CD$1,0)),""))</f>
        <v>金采易购</v>
      </c>
    </row>
    <row r="146" spans="1:9">
      <c r="A146">
        <v>145</v>
      </c>
      <c r="B146" t="str">
        <f>IF(ISBLANK(IFERROR(INDEX('2-3 引出列表'!$A$2:$CE$8700,$A146,MATCH(B$1,'2-3 引出列表'!$A$1:$CD$1,0)),"")),"",IFERROR(INDEX('2-3 引出列表'!$A$2:$CE$8700,$A146,MATCH(B$1,'2-3 引出列表'!$A$1:$CD$1,0)),""))</f>
        <v>FK250623000047</v>
      </c>
      <c r="C146">
        <f>IF(ISBLANK(IFERROR(INDEX('2-3 引出列表'!$A$2:$CE$8700,$A146,MATCH(C$1,'2-3 引出列表'!$A$1:$CD$1,0)),"")),"",IFERROR(INDEX('2-3 引出列表'!$A$2:$CE$8700,$A146,MATCH(C$1,'2-3 引出列表'!$A$1:$CD$1,0)),""))</f>
        <v>3583.29</v>
      </c>
      <c r="D146" t="str">
        <f>IF(ISBLANK(IFERROR(INDEX('2-3 引出列表'!$A$2:$CE$8700,$A146,MATCH(D$1,'2-3 引出列表'!$A$1:$CD$1,0)),"")),"",IFERROR(INDEX('2-3 引出列表'!$A$2:$CE$8700,$A146,MATCH(D$1,'2-3 引出列表'!$A$1:$CD$1,0)),""))</f>
        <v>已审核</v>
      </c>
      <c r="E146" t="str">
        <f>IF(ISBLANK(IFERROR(INDEX('2-3 引出列表'!$A$2:$CE$8700,$A146,MATCH(E$1,'2-3 引出列表'!$A$1:$CD$1,0)),"")),"",IFERROR(INDEX('2-3 引出列表'!$A$2:$CE$8700,$A146,MATCH(E$1,'2-3 引出列表'!$A$1:$CD$1,0)),""))</f>
        <v>2025-06-23</v>
      </c>
      <c r="F146" t="str">
        <f t="shared" si="2"/>
        <v>2025-06</v>
      </c>
      <c r="G146" t="str">
        <f>IF(ISBLANK(IFERROR(INDEX('2-3 引出列表'!$A$2:$CE$8700,$A146,MATCH(G$1,'2-3 引出列表'!$A$1:$CD$1,0)),"")),"",IFERROR(INDEX('2-3 引出列表'!$A$2:$CE$8700,$A146,MATCH(G$1,'2-3 引出列表'!$A$1:$CD$1,0)),""))</f>
        <v>物料消耗.物料消耗</v>
      </c>
      <c r="H146" t="str">
        <f>IF(ISBLANK(IFERROR(INDEX('2-3 引出列表'!$A$2:$CE$8700,$A146,MATCH(H$1,'2-3 引出列表'!$A$1:$CD$1,0)),"")),"",IFERROR(INDEX('2-3 引出列表'!$A$2:$CE$8700,$A146,MATCH(H$1,'2-3 引出列表'!$A$1:$CD$1,0)),""))</f>
        <v>ZB20210901JCWZ02</v>
      </c>
      <c r="I146" t="str">
        <f>IF(ISBLANK(IFERROR(INDEX('2-3 引出列表'!$A$2:$CE$8700,$A146,MATCH(I$1,'2-3 引出列表'!$A$1:$CD$1,0)),"")),"",IFERROR(INDEX('2-3 引出列表'!$A$2:$CE$8700,$A146,MATCH(I$1,'2-3 引出列表'!$A$1:$CD$1,0)),""))</f>
        <v>金采易购</v>
      </c>
    </row>
    <row r="147" spans="1:9">
      <c r="A147">
        <v>146</v>
      </c>
      <c r="B147" t="str">
        <f>IF(ISBLANK(IFERROR(INDEX('2-3 引出列表'!$A$2:$CE$8700,$A147,MATCH(B$1,'2-3 引出列表'!$A$1:$CD$1,0)),"")),"",IFERROR(INDEX('2-3 引出列表'!$A$2:$CE$8700,$A147,MATCH(B$1,'2-3 引出列表'!$A$1:$CD$1,0)),""))</f>
        <v>FK250623000047</v>
      </c>
      <c r="C147">
        <f>IF(ISBLANK(IFERROR(INDEX('2-3 引出列表'!$A$2:$CE$8700,$A147,MATCH(C$1,'2-3 引出列表'!$A$1:$CD$1,0)),"")),"",IFERROR(INDEX('2-3 引出列表'!$A$2:$CE$8700,$A147,MATCH(C$1,'2-3 引出列表'!$A$1:$CD$1,0)),""))</f>
        <v>3583.29</v>
      </c>
      <c r="D147" t="str">
        <f>IF(ISBLANK(IFERROR(INDEX('2-3 引出列表'!$A$2:$CE$8700,$A147,MATCH(D$1,'2-3 引出列表'!$A$1:$CD$1,0)),"")),"",IFERROR(INDEX('2-3 引出列表'!$A$2:$CE$8700,$A147,MATCH(D$1,'2-3 引出列表'!$A$1:$CD$1,0)),""))</f>
        <v>已审核</v>
      </c>
      <c r="E147" t="str">
        <f>IF(ISBLANK(IFERROR(INDEX('2-3 引出列表'!$A$2:$CE$8700,$A147,MATCH(E$1,'2-3 引出列表'!$A$1:$CD$1,0)),"")),"",IFERROR(INDEX('2-3 引出列表'!$A$2:$CE$8700,$A147,MATCH(E$1,'2-3 引出列表'!$A$1:$CD$1,0)),""))</f>
        <v>2025-06-23</v>
      </c>
      <c r="F147" t="str">
        <f t="shared" si="2"/>
        <v>2025-06</v>
      </c>
      <c r="G147" t="str">
        <f>IF(ISBLANK(IFERROR(INDEX('2-3 引出列表'!$A$2:$CE$8700,$A147,MATCH(G$1,'2-3 引出列表'!$A$1:$CD$1,0)),"")),"",IFERROR(INDEX('2-3 引出列表'!$A$2:$CE$8700,$A147,MATCH(G$1,'2-3 引出列表'!$A$1:$CD$1,0)),""))</f>
        <v>物料消耗.物料消耗</v>
      </c>
      <c r="H147" t="str">
        <f>IF(ISBLANK(IFERROR(INDEX('2-3 引出列表'!$A$2:$CE$8700,$A147,MATCH(H$1,'2-3 引出列表'!$A$1:$CD$1,0)),"")),"",IFERROR(INDEX('2-3 引出列表'!$A$2:$CE$8700,$A147,MATCH(H$1,'2-3 引出列表'!$A$1:$CD$1,0)),""))</f>
        <v>ZB20210901JCWZ02</v>
      </c>
      <c r="I147" t="str">
        <f>IF(ISBLANK(IFERROR(INDEX('2-3 引出列表'!$A$2:$CE$8700,$A147,MATCH(I$1,'2-3 引出列表'!$A$1:$CD$1,0)),"")),"",IFERROR(INDEX('2-3 引出列表'!$A$2:$CE$8700,$A147,MATCH(I$1,'2-3 引出列表'!$A$1:$CD$1,0)),""))</f>
        <v>金采易购</v>
      </c>
    </row>
    <row r="148" spans="1:9">
      <c r="A148">
        <v>147</v>
      </c>
      <c r="B148" t="str">
        <f>IF(ISBLANK(IFERROR(INDEX('2-3 引出列表'!$A$2:$CE$8700,$A148,MATCH(B$1,'2-3 引出列表'!$A$1:$CD$1,0)),"")),"",IFERROR(INDEX('2-3 引出列表'!$A$2:$CE$8700,$A148,MATCH(B$1,'2-3 引出列表'!$A$1:$CD$1,0)),""))</f>
        <v>FK250623000047</v>
      </c>
      <c r="C148">
        <f>IF(ISBLANK(IFERROR(INDEX('2-3 引出列表'!$A$2:$CE$8700,$A148,MATCH(C$1,'2-3 引出列表'!$A$1:$CD$1,0)),"")),"",IFERROR(INDEX('2-3 引出列表'!$A$2:$CE$8700,$A148,MATCH(C$1,'2-3 引出列表'!$A$1:$CD$1,0)),""))</f>
        <v>3583.29</v>
      </c>
      <c r="D148" t="str">
        <f>IF(ISBLANK(IFERROR(INDEX('2-3 引出列表'!$A$2:$CE$8700,$A148,MATCH(D$1,'2-3 引出列表'!$A$1:$CD$1,0)),"")),"",IFERROR(INDEX('2-3 引出列表'!$A$2:$CE$8700,$A148,MATCH(D$1,'2-3 引出列表'!$A$1:$CD$1,0)),""))</f>
        <v>已审核</v>
      </c>
      <c r="E148" t="str">
        <f>IF(ISBLANK(IFERROR(INDEX('2-3 引出列表'!$A$2:$CE$8700,$A148,MATCH(E$1,'2-3 引出列表'!$A$1:$CD$1,0)),"")),"",IFERROR(INDEX('2-3 引出列表'!$A$2:$CE$8700,$A148,MATCH(E$1,'2-3 引出列表'!$A$1:$CD$1,0)),""))</f>
        <v>2025-06-23</v>
      </c>
      <c r="F148" t="str">
        <f t="shared" si="2"/>
        <v>2025-06</v>
      </c>
      <c r="G148" t="str">
        <f>IF(ISBLANK(IFERROR(INDEX('2-3 引出列表'!$A$2:$CE$8700,$A148,MATCH(G$1,'2-3 引出列表'!$A$1:$CD$1,0)),"")),"",IFERROR(INDEX('2-3 引出列表'!$A$2:$CE$8700,$A148,MATCH(G$1,'2-3 引出列表'!$A$1:$CD$1,0)),""))</f>
        <v>物料消耗.物料消耗</v>
      </c>
      <c r="H148" t="str">
        <f>IF(ISBLANK(IFERROR(INDEX('2-3 引出列表'!$A$2:$CE$8700,$A148,MATCH(H$1,'2-3 引出列表'!$A$1:$CD$1,0)),"")),"",IFERROR(INDEX('2-3 引出列表'!$A$2:$CE$8700,$A148,MATCH(H$1,'2-3 引出列表'!$A$1:$CD$1,0)),""))</f>
        <v>ZB20210901JCWZ02</v>
      </c>
      <c r="I148" t="str">
        <f>IF(ISBLANK(IFERROR(INDEX('2-3 引出列表'!$A$2:$CE$8700,$A148,MATCH(I$1,'2-3 引出列表'!$A$1:$CD$1,0)),"")),"",IFERROR(INDEX('2-3 引出列表'!$A$2:$CE$8700,$A148,MATCH(I$1,'2-3 引出列表'!$A$1:$CD$1,0)),""))</f>
        <v>金采易购</v>
      </c>
    </row>
    <row r="149" spans="1:9">
      <c r="A149">
        <v>148</v>
      </c>
      <c r="B149" t="str">
        <f>IF(ISBLANK(IFERROR(INDEX('2-3 引出列表'!$A$2:$CE$8700,$A149,MATCH(B$1,'2-3 引出列表'!$A$1:$CD$1,0)),"")),"",IFERROR(INDEX('2-3 引出列表'!$A$2:$CE$8700,$A149,MATCH(B$1,'2-3 引出列表'!$A$1:$CD$1,0)),""))</f>
        <v>FK250623000047</v>
      </c>
      <c r="C149">
        <f>IF(ISBLANK(IFERROR(INDEX('2-3 引出列表'!$A$2:$CE$8700,$A149,MATCH(C$1,'2-3 引出列表'!$A$1:$CD$1,0)),"")),"",IFERROR(INDEX('2-3 引出列表'!$A$2:$CE$8700,$A149,MATCH(C$1,'2-3 引出列表'!$A$1:$CD$1,0)),""))</f>
        <v>3583.29</v>
      </c>
      <c r="D149" t="str">
        <f>IF(ISBLANK(IFERROR(INDEX('2-3 引出列表'!$A$2:$CE$8700,$A149,MATCH(D$1,'2-3 引出列表'!$A$1:$CD$1,0)),"")),"",IFERROR(INDEX('2-3 引出列表'!$A$2:$CE$8700,$A149,MATCH(D$1,'2-3 引出列表'!$A$1:$CD$1,0)),""))</f>
        <v>已审核</v>
      </c>
      <c r="E149" t="str">
        <f>IF(ISBLANK(IFERROR(INDEX('2-3 引出列表'!$A$2:$CE$8700,$A149,MATCH(E$1,'2-3 引出列表'!$A$1:$CD$1,0)),"")),"",IFERROR(INDEX('2-3 引出列表'!$A$2:$CE$8700,$A149,MATCH(E$1,'2-3 引出列表'!$A$1:$CD$1,0)),""))</f>
        <v>2025-06-23</v>
      </c>
      <c r="F149" t="str">
        <f t="shared" si="2"/>
        <v>2025-06</v>
      </c>
      <c r="G149" t="str">
        <f>IF(ISBLANK(IFERROR(INDEX('2-3 引出列表'!$A$2:$CE$8700,$A149,MATCH(G$1,'2-3 引出列表'!$A$1:$CD$1,0)),"")),"",IFERROR(INDEX('2-3 引出列表'!$A$2:$CE$8700,$A149,MATCH(G$1,'2-3 引出列表'!$A$1:$CD$1,0)),""))</f>
        <v>物料消耗.物料消耗</v>
      </c>
      <c r="H149" t="str">
        <f>IF(ISBLANK(IFERROR(INDEX('2-3 引出列表'!$A$2:$CE$8700,$A149,MATCH(H$1,'2-3 引出列表'!$A$1:$CD$1,0)),"")),"",IFERROR(INDEX('2-3 引出列表'!$A$2:$CE$8700,$A149,MATCH(H$1,'2-3 引出列表'!$A$1:$CD$1,0)),""))</f>
        <v>ZB20210901JCWZ02</v>
      </c>
      <c r="I149" t="str">
        <f>IF(ISBLANK(IFERROR(INDEX('2-3 引出列表'!$A$2:$CE$8700,$A149,MATCH(I$1,'2-3 引出列表'!$A$1:$CD$1,0)),"")),"",IFERROR(INDEX('2-3 引出列表'!$A$2:$CE$8700,$A149,MATCH(I$1,'2-3 引出列表'!$A$1:$CD$1,0)),""))</f>
        <v>金采易购</v>
      </c>
    </row>
    <row r="150" spans="1:9">
      <c r="A150">
        <v>149</v>
      </c>
      <c r="B150" t="str">
        <f>IF(ISBLANK(IFERROR(INDEX('2-3 引出列表'!$A$2:$CE$8700,$A150,MATCH(B$1,'2-3 引出列表'!$A$1:$CD$1,0)),"")),"",IFERROR(INDEX('2-3 引出列表'!$A$2:$CE$8700,$A150,MATCH(B$1,'2-3 引出列表'!$A$1:$CD$1,0)),""))</f>
        <v>FK250623000047</v>
      </c>
      <c r="C150">
        <f>IF(ISBLANK(IFERROR(INDEX('2-3 引出列表'!$A$2:$CE$8700,$A150,MATCH(C$1,'2-3 引出列表'!$A$1:$CD$1,0)),"")),"",IFERROR(INDEX('2-3 引出列表'!$A$2:$CE$8700,$A150,MATCH(C$1,'2-3 引出列表'!$A$1:$CD$1,0)),""))</f>
        <v>3583.29</v>
      </c>
      <c r="D150" t="str">
        <f>IF(ISBLANK(IFERROR(INDEX('2-3 引出列表'!$A$2:$CE$8700,$A150,MATCH(D$1,'2-3 引出列表'!$A$1:$CD$1,0)),"")),"",IFERROR(INDEX('2-3 引出列表'!$A$2:$CE$8700,$A150,MATCH(D$1,'2-3 引出列表'!$A$1:$CD$1,0)),""))</f>
        <v>已审核</v>
      </c>
      <c r="E150" t="str">
        <f>IF(ISBLANK(IFERROR(INDEX('2-3 引出列表'!$A$2:$CE$8700,$A150,MATCH(E$1,'2-3 引出列表'!$A$1:$CD$1,0)),"")),"",IFERROR(INDEX('2-3 引出列表'!$A$2:$CE$8700,$A150,MATCH(E$1,'2-3 引出列表'!$A$1:$CD$1,0)),""))</f>
        <v>2025-06-23</v>
      </c>
      <c r="F150" t="str">
        <f t="shared" si="2"/>
        <v>2025-06</v>
      </c>
      <c r="G150" t="str">
        <f>IF(ISBLANK(IFERROR(INDEX('2-3 引出列表'!$A$2:$CE$8700,$A150,MATCH(G$1,'2-3 引出列表'!$A$1:$CD$1,0)),"")),"",IFERROR(INDEX('2-3 引出列表'!$A$2:$CE$8700,$A150,MATCH(G$1,'2-3 引出列表'!$A$1:$CD$1,0)),""))</f>
        <v>物料消耗.物料消耗</v>
      </c>
      <c r="H150" t="str">
        <f>IF(ISBLANK(IFERROR(INDEX('2-3 引出列表'!$A$2:$CE$8700,$A150,MATCH(H$1,'2-3 引出列表'!$A$1:$CD$1,0)),"")),"",IFERROR(INDEX('2-3 引出列表'!$A$2:$CE$8700,$A150,MATCH(H$1,'2-3 引出列表'!$A$1:$CD$1,0)),""))</f>
        <v>ZB20210901JCWZ02</v>
      </c>
      <c r="I150" t="str">
        <f>IF(ISBLANK(IFERROR(INDEX('2-3 引出列表'!$A$2:$CE$8700,$A150,MATCH(I$1,'2-3 引出列表'!$A$1:$CD$1,0)),"")),"",IFERROR(INDEX('2-3 引出列表'!$A$2:$CE$8700,$A150,MATCH(I$1,'2-3 引出列表'!$A$1:$CD$1,0)),""))</f>
        <v>金采易购</v>
      </c>
    </row>
    <row r="151" spans="1:9">
      <c r="A151">
        <v>150</v>
      </c>
      <c r="B151" t="str">
        <f>IF(ISBLANK(IFERROR(INDEX('2-3 引出列表'!$A$2:$CE$8700,$A151,MATCH(B$1,'2-3 引出列表'!$A$1:$CD$1,0)),"")),"",IFERROR(INDEX('2-3 引出列表'!$A$2:$CE$8700,$A151,MATCH(B$1,'2-3 引出列表'!$A$1:$CD$1,0)),""))</f>
        <v>FK250623000047</v>
      </c>
      <c r="C151">
        <f>IF(ISBLANK(IFERROR(INDEX('2-3 引出列表'!$A$2:$CE$8700,$A151,MATCH(C$1,'2-3 引出列表'!$A$1:$CD$1,0)),"")),"",IFERROR(INDEX('2-3 引出列表'!$A$2:$CE$8700,$A151,MATCH(C$1,'2-3 引出列表'!$A$1:$CD$1,0)),""))</f>
        <v>3583.29</v>
      </c>
      <c r="D151" t="str">
        <f>IF(ISBLANK(IFERROR(INDEX('2-3 引出列表'!$A$2:$CE$8700,$A151,MATCH(D$1,'2-3 引出列表'!$A$1:$CD$1,0)),"")),"",IFERROR(INDEX('2-3 引出列表'!$A$2:$CE$8700,$A151,MATCH(D$1,'2-3 引出列表'!$A$1:$CD$1,0)),""))</f>
        <v>已审核</v>
      </c>
      <c r="E151" t="str">
        <f>IF(ISBLANK(IFERROR(INDEX('2-3 引出列表'!$A$2:$CE$8700,$A151,MATCH(E$1,'2-3 引出列表'!$A$1:$CD$1,0)),"")),"",IFERROR(INDEX('2-3 引出列表'!$A$2:$CE$8700,$A151,MATCH(E$1,'2-3 引出列表'!$A$1:$CD$1,0)),""))</f>
        <v>2025-06-23</v>
      </c>
      <c r="F151" t="str">
        <f t="shared" si="2"/>
        <v>2025-06</v>
      </c>
      <c r="G151" t="str">
        <f>IF(ISBLANK(IFERROR(INDEX('2-3 引出列表'!$A$2:$CE$8700,$A151,MATCH(G$1,'2-3 引出列表'!$A$1:$CD$1,0)),"")),"",IFERROR(INDEX('2-3 引出列表'!$A$2:$CE$8700,$A151,MATCH(G$1,'2-3 引出列表'!$A$1:$CD$1,0)),""))</f>
        <v>物料消耗.物料消耗</v>
      </c>
      <c r="H151" t="str">
        <f>IF(ISBLANK(IFERROR(INDEX('2-3 引出列表'!$A$2:$CE$8700,$A151,MATCH(H$1,'2-3 引出列表'!$A$1:$CD$1,0)),"")),"",IFERROR(INDEX('2-3 引出列表'!$A$2:$CE$8700,$A151,MATCH(H$1,'2-3 引出列表'!$A$1:$CD$1,0)),""))</f>
        <v>ZB20210901JCWZ02</v>
      </c>
      <c r="I151" t="str">
        <f>IF(ISBLANK(IFERROR(INDEX('2-3 引出列表'!$A$2:$CE$8700,$A151,MATCH(I$1,'2-3 引出列表'!$A$1:$CD$1,0)),"")),"",IFERROR(INDEX('2-3 引出列表'!$A$2:$CE$8700,$A151,MATCH(I$1,'2-3 引出列表'!$A$1:$CD$1,0)),""))</f>
        <v>金采易购</v>
      </c>
    </row>
    <row r="152" spans="1:9">
      <c r="A152">
        <v>151</v>
      </c>
      <c r="B152" t="str">
        <f>IF(ISBLANK(IFERROR(INDEX('2-3 引出列表'!$A$2:$CE$8700,$A152,MATCH(B$1,'2-3 引出列表'!$A$1:$CD$1,0)),"")),"",IFERROR(INDEX('2-3 引出列表'!$A$2:$CE$8700,$A152,MATCH(B$1,'2-3 引出列表'!$A$1:$CD$1,0)),""))</f>
        <v>FK250623000047</v>
      </c>
      <c r="C152">
        <f>IF(ISBLANK(IFERROR(INDEX('2-3 引出列表'!$A$2:$CE$8700,$A152,MATCH(C$1,'2-3 引出列表'!$A$1:$CD$1,0)),"")),"",IFERROR(INDEX('2-3 引出列表'!$A$2:$CE$8700,$A152,MATCH(C$1,'2-3 引出列表'!$A$1:$CD$1,0)),""))</f>
        <v>3583.29</v>
      </c>
      <c r="D152" t="str">
        <f>IF(ISBLANK(IFERROR(INDEX('2-3 引出列表'!$A$2:$CE$8700,$A152,MATCH(D$1,'2-3 引出列表'!$A$1:$CD$1,0)),"")),"",IFERROR(INDEX('2-3 引出列表'!$A$2:$CE$8700,$A152,MATCH(D$1,'2-3 引出列表'!$A$1:$CD$1,0)),""))</f>
        <v>已审核</v>
      </c>
      <c r="E152" t="str">
        <f>IF(ISBLANK(IFERROR(INDEX('2-3 引出列表'!$A$2:$CE$8700,$A152,MATCH(E$1,'2-3 引出列表'!$A$1:$CD$1,0)),"")),"",IFERROR(INDEX('2-3 引出列表'!$A$2:$CE$8700,$A152,MATCH(E$1,'2-3 引出列表'!$A$1:$CD$1,0)),""))</f>
        <v>2025-06-23</v>
      </c>
      <c r="F152" t="str">
        <f t="shared" si="2"/>
        <v>2025-06</v>
      </c>
      <c r="G152" t="str">
        <f>IF(ISBLANK(IFERROR(INDEX('2-3 引出列表'!$A$2:$CE$8700,$A152,MATCH(G$1,'2-3 引出列表'!$A$1:$CD$1,0)),"")),"",IFERROR(INDEX('2-3 引出列表'!$A$2:$CE$8700,$A152,MATCH(G$1,'2-3 引出列表'!$A$1:$CD$1,0)),""))</f>
        <v>物料消耗.物料消耗</v>
      </c>
      <c r="H152" t="str">
        <f>IF(ISBLANK(IFERROR(INDEX('2-3 引出列表'!$A$2:$CE$8700,$A152,MATCH(H$1,'2-3 引出列表'!$A$1:$CD$1,0)),"")),"",IFERROR(INDEX('2-3 引出列表'!$A$2:$CE$8700,$A152,MATCH(H$1,'2-3 引出列表'!$A$1:$CD$1,0)),""))</f>
        <v>ZB20210901JCWZ02</v>
      </c>
      <c r="I152" t="str">
        <f>IF(ISBLANK(IFERROR(INDEX('2-3 引出列表'!$A$2:$CE$8700,$A152,MATCH(I$1,'2-3 引出列表'!$A$1:$CD$1,0)),"")),"",IFERROR(INDEX('2-3 引出列表'!$A$2:$CE$8700,$A152,MATCH(I$1,'2-3 引出列表'!$A$1:$CD$1,0)),""))</f>
        <v>金采易购</v>
      </c>
    </row>
    <row r="153" spans="1:9">
      <c r="A153">
        <v>152</v>
      </c>
      <c r="B153" t="str">
        <f>IF(ISBLANK(IFERROR(INDEX('2-3 引出列表'!$A$2:$CE$8700,$A153,MATCH(B$1,'2-3 引出列表'!$A$1:$CD$1,0)),"")),"",IFERROR(INDEX('2-3 引出列表'!$A$2:$CE$8700,$A153,MATCH(B$1,'2-3 引出列表'!$A$1:$CD$1,0)),""))</f>
        <v>FK250623000047</v>
      </c>
      <c r="C153">
        <f>IF(ISBLANK(IFERROR(INDEX('2-3 引出列表'!$A$2:$CE$8700,$A153,MATCH(C$1,'2-3 引出列表'!$A$1:$CD$1,0)),"")),"",IFERROR(INDEX('2-3 引出列表'!$A$2:$CE$8700,$A153,MATCH(C$1,'2-3 引出列表'!$A$1:$CD$1,0)),""))</f>
        <v>3583.29</v>
      </c>
      <c r="D153" t="str">
        <f>IF(ISBLANK(IFERROR(INDEX('2-3 引出列表'!$A$2:$CE$8700,$A153,MATCH(D$1,'2-3 引出列表'!$A$1:$CD$1,0)),"")),"",IFERROR(INDEX('2-3 引出列表'!$A$2:$CE$8700,$A153,MATCH(D$1,'2-3 引出列表'!$A$1:$CD$1,0)),""))</f>
        <v>已审核</v>
      </c>
      <c r="E153" t="str">
        <f>IF(ISBLANK(IFERROR(INDEX('2-3 引出列表'!$A$2:$CE$8700,$A153,MATCH(E$1,'2-3 引出列表'!$A$1:$CD$1,0)),"")),"",IFERROR(INDEX('2-3 引出列表'!$A$2:$CE$8700,$A153,MATCH(E$1,'2-3 引出列表'!$A$1:$CD$1,0)),""))</f>
        <v>2025-06-23</v>
      </c>
      <c r="F153" t="str">
        <f t="shared" si="2"/>
        <v>2025-06</v>
      </c>
      <c r="G153" t="str">
        <f>IF(ISBLANK(IFERROR(INDEX('2-3 引出列表'!$A$2:$CE$8700,$A153,MATCH(G$1,'2-3 引出列表'!$A$1:$CD$1,0)),"")),"",IFERROR(INDEX('2-3 引出列表'!$A$2:$CE$8700,$A153,MATCH(G$1,'2-3 引出列表'!$A$1:$CD$1,0)),""))</f>
        <v>物料消耗.物料消耗</v>
      </c>
      <c r="H153" t="str">
        <f>IF(ISBLANK(IFERROR(INDEX('2-3 引出列表'!$A$2:$CE$8700,$A153,MATCH(H$1,'2-3 引出列表'!$A$1:$CD$1,0)),"")),"",IFERROR(INDEX('2-3 引出列表'!$A$2:$CE$8700,$A153,MATCH(H$1,'2-3 引出列表'!$A$1:$CD$1,0)),""))</f>
        <v>ZB20210901JCWZ02</v>
      </c>
      <c r="I153" t="str">
        <f>IF(ISBLANK(IFERROR(INDEX('2-3 引出列表'!$A$2:$CE$8700,$A153,MATCH(I$1,'2-3 引出列表'!$A$1:$CD$1,0)),"")),"",IFERROR(INDEX('2-3 引出列表'!$A$2:$CE$8700,$A153,MATCH(I$1,'2-3 引出列表'!$A$1:$CD$1,0)),""))</f>
        <v>金采易购</v>
      </c>
    </row>
    <row r="154" spans="1:9">
      <c r="A154">
        <v>153</v>
      </c>
      <c r="B154" t="str">
        <f>IF(ISBLANK(IFERROR(INDEX('2-3 引出列表'!$A$2:$CE$8700,$A154,MATCH(B$1,'2-3 引出列表'!$A$1:$CD$1,0)),"")),"",IFERROR(INDEX('2-3 引出列表'!$A$2:$CE$8700,$A154,MATCH(B$1,'2-3 引出列表'!$A$1:$CD$1,0)),""))</f>
        <v>FK250623000047</v>
      </c>
      <c r="C154">
        <f>IF(ISBLANK(IFERROR(INDEX('2-3 引出列表'!$A$2:$CE$8700,$A154,MATCH(C$1,'2-3 引出列表'!$A$1:$CD$1,0)),"")),"",IFERROR(INDEX('2-3 引出列表'!$A$2:$CE$8700,$A154,MATCH(C$1,'2-3 引出列表'!$A$1:$CD$1,0)),""))</f>
        <v>3583.29</v>
      </c>
      <c r="D154" t="str">
        <f>IF(ISBLANK(IFERROR(INDEX('2-3 引出列表'!$A$2:$CE$8700,$A154,MATCH(D$1,'2-3 引出列表'!$A$1:$CD$1,0)),"")),"",IFERROR(INDEX('2-3 引出列表'!$A$2:$CE$8700,$A154,MATCH(D$1,'2-3 引出列表'!$A$1:$CD$1,0)),""))</f>
        <v>已审核</v>
      </c>
      <c r="E154" t="str">
        <f>IF(ISBLANK(IFERROR(INDEX('2-3 引出列表'!$A$2:$CE$8700,$A154,MATCH(E$1,'2-3 引出列表'!$A$1:$CD$1,0)),"")),"",IFERROR(INDEX('2-3 引出列表'!$A$2:$CE$8700,$A154,MATCH(E$1,'2-3 引出列表'!$A$1:$CD$1,0)),""))</f>
        <v>2025-06-23</v>
      </c>
      <c r="F154" t="str">
        <f t="shared" si="2"/>
        <v>2025-06</v>
      </c>
      <c r="G154" t="str">
        <f>IF(ISBLANK(IFERROR(INDEX('2-3 引出列表'!$A$2:$CE$8700,$A154,MATCH(G$1,'2-3 引出列表'!$A$1:$CD$1,0)),"")),"",IFERROR(INDEX('2-3 引出列表'!$A$2:$CE$8700,$A154,MATCH(G$1,'2-3 引出列表'!$A$1:$CD$1,0)),""))</f>
        <v>物料消耗.物料消耗</v>
      </c>
      <c r="H154" t="str">
        <f>IF(ISBLANK(IFERROR(INDEX('2-3 引出列表'!$A$2:$CE$8700,$A154,MATCH(H$1,'2-3 引出列表'!$A$1:$CD$1,0)),"")),"",IFERROR(INDEX('2-3 引出列表'!$A$2:$CE$8700,$A154,MATCH(H$1,'2-3 引出列表'!$A$1:$CD$1,0)),""))</f>
        <v>ZB20210901JCWZ02</v>
      </c>
      <c r="I154" t="str">
        <f>IF(ISBLANK(IFERROR(INDEX('2-3 引出列表'!$A$2:$CE$8700,$A154,MATCH(I$1,'2-3 引出列表'!$A$1:$CD$1,0)),"")),"",IFERROR(INDEX('2-3 引出列表'!$A$2:$CE$8700,$A154,MATCH(I$1,'2-3 引出列表'!$A$1:$CD$1,0)),""))</f>
        <v>金采易购</v>
      </c>
    </row>
    <row r="155" spans="1:9">
      <c r="A155">
        <v>154</v>
      </c>
      <c r="B155" t="str">
        <f>IF(ISBLANK(IFERROR(INDEX('2-3 引出列表'!$A$2:$CE$8700,$A155,MATCH(B$1,'2-3 引出列表'!$A$1:$CD$1,0)),"")),"",IFERROR(INDEX('2-3 引出列表'!$A$2:$CE$8700,$A155,MATCH(B$1,'2-3 引出列表'!$A$1:$CD$1,0)),""))</f>
        <v>FK250623000047</v>
      </c>
      <c r="C155">
        <f>IF(ISBLANK(IFERROR(INDEX('2-3 引出列表'!$A$2:$CE$8700,$A155,MATCH(C$1,'2-3 引出列表'!$A$1:$CD$1,0)),"")),"",IFERROR(INDEX('2-3 引出列表'!$A$2:$CE$8700,$A155,MATCH(C$1,'2-3 引出列表'!$A$1:$CD$1,0)),""))</f>
        <v>3583.29</v>
      </c>
      <c r="D155" t="str">
        <f>IF(ISBLANK(IFERROR(INDEX('2-3 引出列表'!$A$2:$CE$8700,$A155,MATCH(D$1,'2-3 引出列表'!$A$1:$CD$1,0)),"")),"",IFERROR(INDEX('2-3 引出列表'!$A$2:$CE$8700,$A155,MATCH(D$1,'2-3 引出列表'!$A$1:$CD$1,0)),""))</f>
        <v>已审核</v>
      </c>
      <c r="E155" t="str">
        <f>IF(ISBLANK(IFERROR(INDEX('2-3 引出列表'!$A$2:$CE$8700,$A155,MATCH(E$1,'2-3 引出列表'!$A$1:$CD$1,0)),"")),"",IFERROR(INDEX('2-3 引出列表'!$A$2:$CE$8700,$A155,MATCH(E$1,'2-3 引出列表'!$A$1:$CD$1,0)),""))</f>
        <v>2025-06-23</v>
      </c>
      <c r="F155" t="str">
        <f t="shared" si="2"/>
        <v>2025-06</v>
      </c>
      <c r="G155" t="str">
        <f>IF(ISBLANK(IFERROR(INDEX('2-3 引出列表'!$A$2:$CE$8700,$A155,MATCH(G$1,'2-3 引出列表'!$A$1:$CD$1,0)),"")),"",IFERROR(INDEX('2-3 引出列表'!$A$2:$CE$8700,$A155,MATCH(G$1,'2-3 引出列表'!$A$1:$CD$1,0)),""))</f>
        <v>物料消耗.物料消耗</v>
      </c>
      <c r="H155" t="str">
        <f>IF(ISBLANK(IFERROR(INDEX('2-3 引出列表'!$A$2:$CE$8700,$A155,MATCH(H$1,'2-3 引出列表'!$A$1:$CD$1,0)),"")),"",IFERROR(INDEX('2-3 引出列表'!$A$2:$CE$8700,$A155,MATCH(H$1,'2-3 引出列表'!$A$1:$CD$1,0)),""))</f>
        <v>ZB20210901JCWZ02</v>
      </c>
      <c r="I155" t="str">
        <f>IF(ISBLANK(IFERROR(INDEX('2-3 引出列表'!$A$2:$CE$8700,$A155,MATCH(I$1,'2-3 引出列表'!$A$1:$CD$1,0)),"")),"",IFERROR(INDEX('2-3 引出列表'!$A$2:$CE$8700,$A155,MATCH(I$1,'2-3 引出列表'!$A$1:$CD$1,0)),""))</f>
        <v>金采易购</v>
      </c>
    </row>
    <row r="156" spans="1:9">
      <c r="A156">
        <v>155</v>
      </c>
      <c r="B156" t="str">
        <f>IF(ISBLANK(IFERROR(INDEX('2-3 引出列表'!$A$2:$CE$8700,$A156,MATCH(B$1,'2-3 引出列表'!$A$1:$CD$1,0)),"")),"",IFERROR(INDEX('2-3 引出列表'!$A$2:$CE$8700,$A156,MATCH(B$1,'2-3 引出列表'!$A$1:$CD$1,0)),""))</f>
        <v>FK250623000047</v>
      </c>
      <c r="C156">
        <f>IF(ISBLANK(IFERROR(INDEX('2-3 引出列表'!$A$2:$CE$8700,$A156,MATCH(C$1,'2-3 引出列表'!$A$1:$CD$1,0)),"")),"",IFERROR(INDEX('2-3 引出列表'!$A$2:$CE$8700,$A156,MATCH(C$1,'2-3 引出列表'!$A$1:$CD$1,0)),""))</f>
        <v>3583.29</v>
      </c>
      <c r="D156" t="str">
        <f>IF(ISBLANK(IFERROR(INDEX('2-3 引出列表'!$A$2:$CE$8700,$A156,MATCH(D$1,'2-3 引出列表'!$A$1:$CD$1,0)),"")),"",IFERROR(INDEX('2-3 引出列表'!$A$2:$CE$8700,$A156,MATCH(D$1,'2-3 引出列表'!$A$1:$CD$1,0)),""))</f>
        <v>已审核</v>
      </c>
      <c r="E156" t="str">
        <f>IF(ISBLANK(IFERROR(INDEX('2-3 引出列表'!$A$2:$CE$8700,$A156,MATCH(E$1,'2-3 引出列表'!$A$1:$CD$1,0)),"")),"",IFERROR(INDEX('2-3 引出列表'!$A$2:$CE$8700,$A156,MATCH(E$1,'2-3 引出列表'!$A$1:$CD$1,0)),""))</f>
        <v>2025-06-23</v>
      </c>
      <c r="F156" t="str">
        <f t="shared" si="2"/>
        <v>2025-06</v>
      </c>
      <c r="G156" t="str">
        <f>IF(ISBLANK(IFERROR(INDEX('2-3 引出列表'!$A$2:$CE$8700,$A156,MATCH(G$1,'2-3 引出列表'!$A$1:$CD$1,0)),"")),"",IFERROR(INDEX('2-3 引出列表'!$A$2:$CE$8700,$A156,MATCH(G$1,'2-3 引出列表'!$A$1:$CD$1,0)),""))</f>
        <v>物料消耗.物料消耗</v>
      </c>
      <c r="H156" t="str">
        <f>IF(ISBLANK(IFERROR(INDEX('2-3 引出列表'!$A$2:$CE$8700,$A156,MATCH(H$1,'2-3 引出列表'!$A$1:$CD$1,0)),"")),"",IFERROR(INDEX('2-3 引出列表'!$A$2:$CE$8700,$A156,MATCH(H$1,'2-3 引出列表'!$A$1:$CD$1,0)),""))</f>
        <v>ZB20210901JCWZ02</v>
      </c>
      <c r="I156" t="str">
        <f>IF(ISBLANK(IFERROR(INDEX('2-3 引出列表'!$A$2:$CE$8700,$A156,MATCH(I$1,'2-3 引出列表'!$A$1:$CD$1,0)),"")),"",IFERROR(INDEX('2-3 引出列表'!$A$2:$CE$8700,$A156,MATCH(I$1,'2-3 引出列表'!$A$1:$CD$1,0)),""))</f>
        <v>金采易购</v>
      </c>
    </row>
    <row r="157" spans="1:9">
      <c r="A157">
        <v>156</v>
      </c>
      <c r="B157" t="str">
        <f>IF(ISBLANK(IFERROR(INDEX('2-3 引出列表'!$A$2:$CE$8700,$A157,MATCH(B$1,'2-3 引出列表'!$A$1:$CD$1,0)),"")),"",IFERROR(INDEX('2-3 引出列表'!$A$2:$CE$8700,$A157,MATCH(B$1,'2-3 引出列表'!$A$1:$CD$1,0)),""))</f>
        <v>FK250623000047</v>
      </c>
      <c r="C157">
        <f>IF(ISBLANK(IFERROR(INDEX('2-3 引出列表'!$A$2:$CE$8700,$A157,MATCH(C$1,'2-3 引出列表'!$A$1:$CD$1,0)),"")),"",IFERROR(INDEX('2-3 引出列表'!$A$2:$CE$8700,$A157,MATCH(C$1,'2-3 引出列表'!$A$1:$CD$1,0)),""))</f>
        <v>3583.29</v>
      </c>
      <c r="D157" t="str">
        <f>IF(ISBLANK(IFERROR(INDEX('2-3 引出列表'!$A$2:$CE$8700,$A157,MATCH(D$1,'2-3 引出列表'!$A$1:$CD$1,0)),"")),"",IFERROR(INDEX('2-3 引出列表'!$A$2:$CE$8700,$A157,MATCH(D$1,'2-3 引出列表'!$A$1:$CD$1,0)),""))</f>
        <v>已审核</v>
      </c>
      <c r="E157" t="str">
        <f>IF(ISBLANK(IFERROR(INDEX('2-3 引出列表'!$A$2:$CE$8700,$A157,MATCH(E$1,'2-3 引出列表'!$A$1:$CD$1,0)),"")),"",IFERROR(INDEX('2-3 引出列表'!$A$2:$CE$8700,$A157,MATCH(E$1,'2-3 引出列表'!$A$1:$CD$1,0)),""))</f>
        <v>2025-06-23</v>
      </c>
      <c r="F157" t="str">
        <f t="shared" si="2"/>
        <v>2025-06</v>
      </c>
      <c r="G157" t="str">
        <f>IF(ISBLANK(IFERROR(INDEX('2-3 引出列表'!$A$2:$CE$8700,$A157,MATCH(G$1,'2-3 引出列表'!$A$1:$CD$1,0)),"")),"",IFERROR(INDEX('2-3 引出列表'!$A$2:$CE$8700,$A157,MATCH(G$1,'2-3 引出列表'!$A$1:$CD$1,0)),""))</f>
        <v>物料消耗.物料消耗</v>
      </c>
      <c r="H157" t="str">
        <f>IF(ISBLANK(IFERROR(INDEX('2-3 引出列表'!$A$2:$CE$8700,$A157,MATCH(H$1,'2-3 引出列表'!$A$1:$CD$1,0)),"")),"",IFERROR(INDEX('2-3 引出列表'!$A$2:$CE$8700,$A157,MATCH(H$1,'2-3 引出列表'!$A$1:$CD$1,0)),""))</f>
        <v>ZB20210901JCWZ02</v>
      </c>
      <c r="I157" t="str">
        <f>IF(ISBLANK(IFERROR(INDEX('2-3 引出列表'!$A$2:$CE$8700,$A157,MATCH(I$1,'2-3 引出列表'!$A$1:$CD$1,0)),"")),"",IFERROR(INDEX('2-3 引出列表'!$A$2:$CE$8700,$A157,MATCH(I$1,'2-3 引出列表'!$A$1:$CD$1,0)),""))</f>
        <v>金采易购</v>
      </c>
    </row>
    <row r="158" spans="1:9">
      <c r="A158">
        <v>157</v>
      </c>
      <c r="B158" t="str">
        <f>IF(ISBLANK(IFERROR(INDEX('2-3 引出列表'!$A$2:$CE$8700,$A158,MATCH(B$1,'2-3 引出列表'!$A$1:$CD$1,0)),"")),"",IFERROR(INDEX('2-3 引出列表'!$A$2:$CE$8700,$A158,MATCH(B$1,'2-3 引出列表'!$A$1:$CD$1,0)),""))</f>
        <v>FK250623000047</v>
      </c>
      <c r="C158">
        <f>IF(ISBLANK(IFERROR(INDEX('2-3 引出列表'!$A$2:$CE$8700,$A158,MATCH(C$1,'2-3 引出列表'!$A$1:$CD$1,0)),"")),"",IFERROR(INDEX('2-3 引出列表'!$A$2:$CE$8700,$A158,MATCH(C$1,'2-3 引出列表'!$A$1:$CD$1,0)),""))</f>
        <v>3583.29</v>
      </c>
      <c r="D158" t="str">
        <f>IF(ISBLANK(IFERROR(INDEX('2-3 引出列表'!$A$2:$CE$8700,$A158,MATCH(D$1,'2-3 引出列表'!$A$1:$CD$1,0)),"")),"",IFERROR(INDEX('2-3 引出列表'!$A$2:$CE$8700,$A158,MATCH(D$1,'2-3 引出列表'!$A$1:$CD$1,0)),""))</f>
        <v>已审核</v>
      </c>
      <c r="E158" t="str">
        <f>IF(ISBLANK(IFERROR(INDEX('2-3 引出列表'!$A$2:$CE$8700,$A158,MATCH(E$1,'2-3 引出列表'!$A$1:$CD$1,0)),"")),"",IFERROR(INDEX('2-3 引出列表'!$A$2:$CE$8700,$A158,MATCH(E$1,'2-3 引出列表'!$A$1:$CD$1,0)),""))</f>
        <v>2025-06-23</v>
      </c>
      <c r="F158" t="str">
        <f t="shared" si="2"/>
        <v>2025-06</v>
      </c>
      <c r="G158" t="str">
        <f>IF(ISBLANK(IFERROR(INDEX('2-3 引出列表'!$A$2:$CE$8700,$A158,MATCH(G$1,'2-3 引出列表'!$A$1:$CD$1,0)),"")),"",IFERROR(INDEX('2-3 引出列表'!$A$2:$CE$8700,$A158,MATCH(G$1,'2-3 引出列表'!$A$1:$CD$1,0)),""))</f>
        <v>物料消耗.物料消耗</v>
      </c>
      <c r="H158" t="str">
        <f>IF(ISBLANK(IFERROR(INDEX('2-3 引出列表'!$A$2:$CE$8700,$A158,MATCH(H$1,'2-3 引出列表'!$A$1:$CD$1,0)),"")),"",IFERROR(INDEX('2-3 引出列表'!$A$2:$CE$8700,$A158,MATCH(H$1,'2-3 引出列表'!$A$1:$CD$1,0)),""))</f>
        <v>ZB20210901JCWZ02</v>
      </c>
      <c r="I158" t="str">
        <f>IF(ISBLANK(IFERROR(INDEX('2-3 引出列表'!$A$2:$CE$8700,$A158,MATCH(I$1,'2-3 引出列表'!$A$1:$CD$1,0)),"")),"",IFERROR(INDEX('2-3 引出列表'!$A$2:$CE$8700,$A158,MATCH(I$1,'2-3 引出列表'!$A$1:$CD$1,0)),""))</f>
        <v>金采易购</v>
      </c>
    </row>
    <row r="159" spans="1:9">
      <c r="A159">
        <v>158</v>
      </c>
      <c r="B159" t="str">
        <f>IF(ISBLANK(IFERROR(INDEX('2-3 引出列表'!$A$2:$CE$8700,$A159,MATCH(B$1,'2-3 引出列表'!$A$1:$CD$1,0)),"")),"",IFERROR(INDEX('2-3 引出列表'!$A$2:$CE$8700,$A159,MATCH(B$1,'2-3 引出列表'!$A$1:$CD$1,0)),""))</f>
        <v>FK250623000047</v>
      </c>
      <c r="C159">
        <f>IF(ISBLANK(IFERROR(INDEX('2-3 引出列表'!$A$2:$CE$8700,$A159,MATCH(C$1,'2-3 引出列表'!$A$1:$CD$1,0)),"")),"",IFERROR(INDEX('2-3 引出列表'!$A$2:$CE$8700,$A159,MATCH(C$1,'2-3 引出列表'!$A$1:$CD$1,0)),""))</f>
        <v>3583.29</v>
      </c>
      <c r="D159" t="str">
        <f>IF(ISBLANK(IFERROR(INDEX('2-3 引出列表'!$A$2:$CE$8700,$A159,MATCH(D$1,'2-3 引出列表'!$A$1:$CD$1,0)),"")),"",IFERROR(INDEX('2-3 引出列表'!$A$2:$CE$8700,$A159,MATCH(D$1,'2-3 引出列表'!$A$1:$CD$1,0)),""))</f>
        <v>已审核</v>
      </c>
      <c r="E159" t="str">
        <f>IF(ISBLANK(IFERROR(INDEX('2-3 引出列表'!$A$2:$CE$8700,$A159,MATCH(E$1,'2-3 引出列表'!$A$1:$CD$1,0)),"")),"",IFERROR(INDEX('2-3 引出列表'!$A$2:$CE$8700,$A159,MATCH(E$1,'2-3 引出列表'!$A$1:$CD$1,0)),""))</f>
        <v>2025-06-23</v>
      </c>
      <c r="F159" t="str">
        <f t="shared" si="2"/>
        <v>2025-06</v>
      </c>
      <c r="G159" t="str">
        <f>IF(ISBLANK(IFERROR(INDEX('2-3 引出列表'!$A$2:$CE$8700,$A159,MATCH(G$1,'2-3 引出列表'!$A$1:$CD$1,0)),"")),"",IFERROR(INDEX('2-3 引出列表'!$A$2:$CE$8700,$A159,MATCH(G$1,'2-3 引出列表'!$A$1:$CD$1,0)),""))</f>
        <v>物料消耗.物料消耗</v>
      </c>
      <c r="H159" t="str">
        <f>IF(ISBLANK(IFERROR(INDEX('2-3 引出列表'!$A$2:$CE$8700,$A159,MATCH(H$1,'2-3 引出列表'!$A$1:$CD$1,0)),"")),"",IFERROR(INDEX('2-3 引出列表'!$A$2:$CE$8700,$A159,MATCH(H$1,'2-3 引出列表'!$A$1:$CD$1,0)),""))</f>
        <v>ZB20210901JCWZ02</v>
      </c>
      <c r="I159" t="str">
        <f>IF(ISBLANK(IFERROR(INDEX('2-3 引出列表'!$A$2:$CE$8700,$A159,MATCH(I$1,'2-3 引出列表'!$A$1:$CD$1,0)),"")),"",IFERROR(INDEX('2-3 引出列表'!$A$2:$CE$8700,$A159,MATCH(I$1,'2-3 引出列表'!$A$1:$CD$1,0)),""))</f>
        <v>金采易购</v>
      </c>
    </row>
    <row r="160" spans="1:9">
      <c r="A160">
        <v>159</v>
      </c>
      <c r="B160" t="str">
        <f>IF(ISBLANK(IFERROR(INDEX('2-3 引出列表'!$A$2:$CE$8700,$A160,MATCH(B$1,'2-3 引出列表'!$A$1:$CD$1,0)),"")),"",IFERROR(INDEX('2-3 引出列表'!$A$2:$CE$8700,$A160,MATCH(B$1,'2-3 引出列表'!$A$1:$CD$1,0)),""))</f>
        <v>FK250623000047</v>
      </c>
      <c r="C160">
        <f>IF(ISBLANK(IFERROR(INDEX('2-3 引出列表'!$A$2:$CE$8700,$A160,MATCH(C$1,'2-3 引出列表'!$A$1:$CD$1,0)),"")),"",IFERROR(INDEX('2-3 引出列表'!$A$2:$CE$8700,$A160,MATCH(C$1,'2-3 引出列表'!$A$1:$CD$1,0)),""))</f>
        <v>3583.29</v>
      </c>
      <c r="D160" t="str">
        <f>IF(ISBLANK(IFERROR(INDEX('2-3 引出列表'!$A$2:$CE$8700,$A160,MATCH(D$1,'2-3 引出列表'!$A$1:$CD$1,0)),"")),"",IFERROR(INDEX('2-3 引出列表'!$A$2:$CE$8700,$A160,MATCH(D$1,'2-3 引出列表'!$A$1:$CD$1,0)),""))</f>
        <v>已审核</v>
      </c>
      <c r="E160" t="str">
        <f>IF(ISBLANK(IFERROR(INDEX('2-3 引出列表'!$A$2:$CE$8700,$A160,MATCH(E$1,'2-3 引出列表'!$A$1:$CD$1,0)),"")),"",IFERROR(INDEX('2-3 引出列表'!$A$2:$CE$8700,$A160,MATCH(E$1,'2-3 引出列表'!$A$1:$CD$1,0)),""))</f>
        <v>2025-06-23</v>
      </c>
      <c r="F160" t="str">
        <f t="shared" si="2"/>
        <v>2025-06</v>
      </c>
      <c r="G160" t="str">
        <f>IF(ISBLANK(IFERROR(INDEX('2-3 引出列表'!$A$2:$CE$8700,$A160,MATCH(G$1,'2-3 引出列表'!$A$1:$CD$1,0)),"")),"",IFERROR(INDEX('2-3 引出列表'!$A$2:$CE$8700,$A160,MATCH(G$1,'2-3 引出列表'!$A$1:$CD$1,0)),""))</f>
        <v>物料消耗.物料消耗</v>
      </c>
      <c r="H160" t="str">
        <f>IF(ISBLANK(IFERROR(INDEX('2-3 引出列表'!$A$2:$CE$8700,$A160,MATCH(H$1,'2-3 引出列表'!$A$1:$CD$1,0)),"")),"",IFERROR(INDEX('2-3 引出列表'!$A$2:$CE$8700,$A160,MATCH(H$1,'2-3 引出列表'!$A$1:$CD$1,0)),""))</f>
        <v>ZB20210901JCWZ02</v>
      </c>
      <c r="I160" t="str">
        <f>IF(ISBLANK(IFERROR(INDEX('2-3 引出列表'!$A$2:$CE$8700,$A160,MATCH(I$1,'2-3 引出列表'!$A$1:$CD$1,0)),"")),"",IFERROR(INDEX('2-3 引出列表'!$A$2:$CE$8700,$A160,MATCH(I$1,'2-3 引出列表'!$A$1:$CD$1,0)),""))</f>
        <v>金采易购</v>
      </c>
    </row>
    <row r="161" spans="1:9">
      <c r="A161">
        <v>160</v>
      </c>
      <c r="B161" t="str">
        <f>IF(ISBLANK(IFERROR(INDEX('2-3 引出列表'!$A$2:$CE$8700,$A161,MATCH(B$1,'2-3 引出列表'!$A$1:$CD$1,0)),"")),"",IFERROR(INDEX('2-3 引出列表'!$A$2:$CE$8700,$A161,MATCH(B$1,'2-3 引出列表'!$A$1:$CD$1,0)),""))</f>
        <v>FK250623000047</v>
      </c>
      <c r="C161">
        <f>IF(ISBLANK(IFERROR(INDEX('2-3 引出列表'!$A$2:$CE$8700,$A161,MATCH(C$1,'2-3 引出列表'!$A$1:$CD$1,0)),"")),"",IFERROR(INDEX('2-3 引出列表'!$A$2:$CE$8700,$A161,MATCH(C$1,'2-3 引出列表'!$A$1:$CD$1,0)),""))</f>
        <v>3583.29</v>
      </c>
      <c r="D161" t="str">
        <f>IF(ISBLANK(IFERROR(INDEX('2-3 引出列表'!$A$2:$CE$8700,$A161,MATCH(D$1,'2-3 引出列表'!$A$1:$CD$1,0)),"")),"",IFERROR(INDEX('2-3 引出列表'!$A$2:$CE$8700,$A161,MATCH(D$1,'2-3 引出列表'!$A$1:$CD$1,0)),""))</f>
        <v>已审核</v>
      </c>
      <c r="E161" t="str">
        <f>IF(ISBLANK(IFERROR(INDEX('2-3 引出列表'!$A$2:$CE$8700,$A161,MATCH(E$1,'2-3 引出列表'!$A$1:$CD$1,0)),"")),"",IFERROR(INDEX('2-3 引出列表'!$A$2:$CE$8700,$A161,MATCH(E$1,'2-3 引出列表'!$A$1:$CD$1,0)),""))</f>
        <v>2025-06-23</v>
      </c>
      <c r="F161" t="str">
        <f t="shared" si="2"/>
        <v>2025-06</v>
      </c>
      <c r="G161" t="str">
        <f>IF(ISBLANK(IFERROR(INDEX('2-3 引出列表'!$A$2:$CE$8700,$A161,MATCH(G$1,'2-3 引出列表'!$A$1:$CD$1,0)),"")),"",IFERROR(INDEX('2-3 引出列表'!$A$2:$CE$8700,$A161,MATCH(G$1,'2-3 引出列表'!$A$1:$CD$1,0)),""))</f>
        <v>物料消耗.物料消耗</v>
      </c>
      <c r="H161" t="str">
        <f>IF(ISBLANK(IFERROR(INDEX('2-3 引出列表'!$A$2:$CE$8700,$A161,MATCH(H$1,'2-3 引出列表'!$A$1:$CD$1,0)),"")),"",IFERROR(INDEX('2-3 引出列表'!$A$2:$CE$8700,$A161,MATCH(H$1,'2-3 引出列表'!$A$1:$CD$1,0)),""))</f>
        <v>ZB20210901JCWZ02</v>
      </c>
      <c r="I161" t="str">
        <f>IF(ISBLANK(IFERROR(INDEX('2-3 引出列表'!$A$2:$CE$8700,$A161,MATCH(I$1,'2-3 引出列表'!$A$1:$CD$1,0)),"")),"",IFERROR(INDEX('2-3 引出列表'!$A$2:$CE$8700,$A161,MATCH(I$1,'2-3 引出列表'!$A$1:$CD$1,0)),""))</f>
        <v>金采易购</v>
      </c>
    </row>
    <row r="162" spans="1:9">
      <c r="A162">
        <v>161</v>
      </c>
      <c r="B162" t="str">
        <f>IF(ISBLANK(IFERROR(INDEX('2-3 引出列表'!$A$2:$CE$8700,$A162,MATCH(B$1,'2-3 引出列表'!$A$1:$CD$1,0)),"")),"",IFERROR(INDEX('2-3 引出列表'!$A$2:$CE$8700,$A162,MATCH(B$1,'2-3 引出列表'!$A$1:$CD$1,0)),""))</f>
        <v>FK250623000047</v>
      </c>
      <c r="C162">
        <f>IF(ISBLANK(IFERROR(INDEX('2-3 引出列表'!$A$2:$CE$8700,$A162,MATCH(C$1,'2-3 引出列表'!$A$1:$CD$1,0)),"")),"",IFERROR(INDEX('2-3 引出列表'!$A$2:$CE$8700,$A162,MATCH(C$1,'2-3 引出列表'!$A$1:$CD$1,0)),""))</f>
        <v>3583.29</v>
      </c>
      <c r="D162" t="str">
        <f>IF(ISBLANK(IFERROR(INDEX('2-3 引出列表'!$A$2:$CE$8700,$A162,MATCH(D$1,'2-3 引出列表'!$A$1:$CD$1,0)),"")),"",IFERROR(INDEX('2-3 引出列表'!$A$2:$CE$8700,$A162,MATCH(D$1,'2-3 引出列表'!$A$1:$CD$1,0)),""))</f>
        <v>已审核</v>
      </c>
      <c r="E162" t="str">
        <f>IF(ISBLANK(IFERROR(INDEX('2-3 引出列表'!$A$2:$CE$8700,$A162,MATCH(E$1,'2-3 引出列表'!$A$1:$CD$1,0)),"")),"",IFERROR(INDEX('2-3 引出列表'!$A$2:$CE$8700,$A162,MATCH(E$1,'2-3 引出列表'!$A$1:$CD$1,0)),""))</f>
        <v>2025-06-23</v>
      </c>
      <c r="F162" t="str">
        <f t="shared" si="2"/>
        <v>2025-06</v>
      </c>
      <c r="G162" t="str">
        <f>IF(ISBLANK(IFERROR(INDEX('2-3 引出列表'!$A$2:$CE$8700,$A162,MATCH(G$1,'2-3 引出列表'!$A$1:$CD$1,0)),"")),"",IFERROR(INDEX('2-3 引出列表'!$A$2:$CE$8700,$A162,MATCH(G$1,'2-3 引出列表'!$A$1:$CD$1,0)),""))</f>
        <v>物料消耗.物料消耗</v>
      </c>
      <c r="H162" t="str">
        <f>IF(ISBLANK(IFERROR(INDEX('2-3 引出列表'!$A$2:$CE$8700,$A162,MATCH(H$1,'2-3 引出列表'!$A$1:$CD$1,0)),"")),"",IFERROR(INDEX('2-3 引出列表'!$A$2:$CE$8700,$A162,MATCH(H$1,'2-3 引出列表'!$A$1:$CD$1,0)),""))</f>
        <v>ZB20210901JCWZ02</v>
      </c>
      <c r="I162" t="str">
        <f>IF(ISBLANK(IFERROR(INDEX('2-3 引出列表'!$A$2:$CE$8700,$A162,MATCH(I$1,'2-3 引出列表'!$A$1:$CD$1,0)),"")),"",IFERROR(INDEX('2-3 引出列表'!$A$2:$CE$8700,$A162,MATCH(I$1,'2-3 引出列表'!$A$1:$CD$1,0)),""))</f>
        <v>金采易购</v>
      </c>
    </row>
    <row r="163" spans="1:9">
      <c r="A163">
        <v>162</v>
      </c>
      <c r="B163" t="str">
        <f>IF(ISBLANK(IFERROR(INDEX('2-3 引出列表'!$A$2:$CE$8700,$A163,MATCH(B$1,'2-3 引出列表'!$A$1:$CD$1,0)),"")),"",IFERROR(INDEX('2-3 引出列表'!$A$2:$CE$8700,$A163,MATCH(B$1,'2-3 引出列表'!$A$1:$CD$1,0)),""))</f>
        <v>FK250623000047</v>
      </c>
      <c r="C163">
        <f>IF(ISBLANK(IFERROR(INDEX('2-3 引出列表'!$A$2:$CE$8700,$A163,MATCH(C$1,'2-3 引出列表'!$A$1:$CD$1,0)),"")),"",IFERROR(INDEX('2-3 引出列表'!$A$2:$CE$8700,$A163,MATCH(C$1,'2-3 引出列表'!$A$1:$CD$1,0)),""))</f>
        <v>3583.29</v>
      </c>
      <c r="D163" t="str">
        <f>IF(ISBLANK(IFERROR(INDEX('2-3 引出列表'!$A$2:$CE$8700,$A163,MATCH(D$1,'2-3 引出列表'!$A$1:$CD$1,0)),"")),"",IFERROR(INDEX('2-3 引出列表'!$A$2:$CE$8700,$A163,MATCH(D$1,'2-3 引出列表'!$A$1:$CD$1,0)),""))</f>
        <v>已审核</v>
      </c>
      <c r="E163" t="str">
        <f>IF(ISBLANK(IFERROR(INDEX('2-3 引出列表'!$A$2:$CE$8700,$A163,MATCH(E$1,'2-3 引出列表'!$A$1:$CD$1,0)),"")),"",IFERROR(INDEX('2-3 引出列表'!$A$2:$CE$8700,$A163,MATCH(E$1,'2-3 引出列表'!$A$1:$CD$1,0)),""))</f>
        <v>2025-06-23</v>
      </c>
      <c r="F163" t="str">
        <f t="shared" si="2"/>
        <v>2025-06</v>
      </c>
      <c r="G163" t="str">
        <f>IF(ISBLANK(IFERROR(INDEX('2-3 引出列表'!$A$2:$CE$8700,$A163,MATCH(G$1,'2-3 引出列表'!$A$1:$CD$1,0)),"")),"",IFERROR(INDEX('2-3 引出列表'!$A$2:$CE$8700,$A163,MATCH(G$1,'2-3 引出列表'!$A$1:$CD$1,0)),""))</f>
        <v>物料消耗.物料消耗</v>
      </c>
      <c r="H163" t="str">
        <f>IF(ISBLANK(IFERROR(INDEX('2-3 引出列表'!$A$2:$CE$8700,$A163,MATCH(H$1,'2-3 引出列表'!$A$1:$CD$1,0)),"")),"",IFERROR(INDEX('2-3 引出列表'!$A$2:$CE$8700,$A163,MATCH(H$1,'2-3 引出列表'!$A$1:$CD$1,0)),""))</f>
        <v>ZB20210901JCWZ02</v>
      </c>
      <c r="I163" t="str">
        <f>IF(ISBLANK(IFERROR(INDEX('2-3 引出列表'!$A$2:$CE$8700,$A163,MATCH(I$1,'2-3 引出列表'!$A$1:$CD$1,0)),"")),"",IFERROR(INDEX('2-3 引出列表'!$A$2:$CE$8700,$A163,MATCH(I$1,'2-3 引出列表'!$A$1:$CD$1,0)),""))</f>
        <v>金采易购</v>
      </c>
    </row>
    <row r="164" spans="1:9">
      <c r="A164">
        <v>163</v>
      </c>
      <c r="B164" t="str">
        <f>IF(ISBLANK(IFERROR(INDEX('2-3 引出列表'!$A$2:$CE$8700,$A164,MATCH(B$1,'2-3 引出列表'!$A$1:$CD$1,0)),"")),"",IFERROR(INDEX('2-3 引出列表'!$A$2:$CE$8700,$A164,MATCH(B$1,'2-3 引出列表'!$A$1:$CD$1,0)),""))</f>
        <v>FK250623000047</v>
      </c>
      <c r="C164">
        <f>IF(ISBLANK(IFERROR(INDEX('2-3 引出列表'!$A$2:$CE$8700,$A164,MATCH(C$1,'2-3 引出列表'!$A$1:$CD$1,0)),"")),"",IFERROR(INDEX('2-3 引出列表'!$A$2:$CE$8700,$A164,MATCH(C$1,'2-3 引出列表'!$A$1:$CD$1,0)),""))</f>
        <v>3583.29</v>
      </c>
      <c r="D164" t="str">
        <f>IF(ISBLANK(IFERROR(INDEX('2-3 引出列表'!$A$2:$CE$8700,$A164,MATCH(D$1,'2-3 引出列表'!$A$1:$CD$1,0)),"")),"",IFERROR(INDEX('2-3 引出列表'!$A$2:$CE$8700,$A164,MATCH(D$1,'2-3 引出列表'!$A$1:$CD$1,0)),""))</f>
        <v>已审核</v>
      </c>
      <c r="E164" t="str">
        <f>IF(ISBLANK(IFERROR(INDEX('2-3 引出列表'!$A$2:$CE$8700,$A164,MATCH(E$1,'2-3 引出列表'!$A$1:$CD$1,0)),"")),"",IFERROR(INDEX('2-3 引出列表'!$A$2:$CE$8700,$A164,MATCH(E$1,'2-3 引出列表'!$A$1:$CD$1,0)),""))</f>
        <v>2025-06-23</v>
      </c>
      <c r="F164" t="str">
        <f t="shared" si="2"/>
        <v>2025-06</v>
      </c>
      <c r="G164" t="str">
        <f>IF(ISBLANK(IFERROR(INDEX('2-3 引出列表'!$A$2:$CE$8700,$A164,MATCH(G$1,'2-3 引出列表'!$A$1:$CD$1,0)),"")),"",IFERROR(INDEX('2-3 引出列表'!$A$2:$CE$8700,$A164,MATCH(G$1,'2-3 引出列表'!$A$1:$CD$1,0)),""))</f>
        <v>物料消耗.物料消耗</v>
      </c>
      <c r="H164" t="str">
        <f>IF(ISBLANK(IFERROR(INDEX('2-3 引出列表'!$A$2:$CE$8700,$A164,MATCH(H$1,'2-3 引出列表'!$A$1:$CD$1,0)),"")),"",IFERROR(INDEX('2-3 引出列表'!$A$2:$CE$8700,$A164,MATCH(H$1,'2-3 引出列表'!$A$1:$CD$1,0)),""))</f>
        <v>ZB20210901JCWZ02</v>
      </c>
      <c r="I164" t="str">
        <f>IF(ISBLANK(IFERROR(INDEX('2-3 引出列表'!$A$2:$CE$8700,$A164,MATCH(I$1,'2-3 引出列表'!$A$1:$CD$1,0)),"")),"",IFERROR(INDEX('2-3 引出列表'!$A$2:$CE$8700,$A164,MATCH(I$1,'2-3 引出列表'!$A$1:$CD$1,0)),""))</f>
        <v>金采易购</v>
      </c>
    </row>
    <row r="165" spans="1:9">
      <c r="A165">
        <v>164</v>
      </c>
      <c r="B165" t="str">
        <f>IF(ISBLANK(IFERROR(INDEX('2-3 引出列表'!$A$2:$CE$8700,$A165,MATCH(B$1,'2-3 引出列表'!$A$1:$CD$1,0)),"")),"",IFERROR(INDEX('2-3 引出列表'!$A$2:$CE$8700,$A165,MATCH(B$1,'2-3 引出列表'!$A$1:$CD$1,0)),""))</f>
        <v>FK250623000047</v>
      </c>
      <c r="C165">
        <f>IF(ISBLANK(IFERROR(INDEX('2-3 引出列表'!$A$2:$CE$8700,$A165,MATCH(C$1,'2-3 引出列表'!$A$1:$CD$1,0)),"")),"",IFERROR(INDEX('2-3 引出列表'!$A$2:$CE$8700,$A165,MATCH(C$1,'2-3 引出列表'!$A$1:$CD$1,0)),""))</f>
        <v>3583.29</v>
      </c>
      <c r="D165" t="str">
        <f>IF(ISBLANK(IFERROR(INDEX('2-3 引出列表'!$A$2:$CE$8700,$A165,MATCH(D$1,'2-3 引出列表'!$A$1:$CD$1,0)),"")),"",IFERROR(INDEX('2-3 引出列表'!$A$2:$CE$8700,$A165,MATCH(D$1,'2-3 引出列表'!$A$1:$CD$1,0)),""))</f>
        <v>已审核</v>
      </c>
      <c r="E165" t="str">
        <f>IF(ISBLANK(IFERROR(INDEX('2-3 引出列表'!$A$2:$CE$8700,$A165,MATCH(E$1,'2-3 引出列表'!$A$1:$CD$1,0)),"")),"",IFERROR(INDEX('2-3 引出列表'!$A$2:$CE$8700,$A165,MATCH(E$1,'2-3 引出列表'!$A$1:$CD$1,0)),""))</f>
        <v>2025-06-23</v>
      </c>
      <c r="F165" t="str">
        <f t="shared" si="2"/>
        <v>2025-06</v>
      </c>
      <c r="G165" t="str">
        <f>IF(ISBLANK(IFERROR(INDEX('2-3 引出列表'!$A$2:$CE$8700,$A165,MATCH(G$1,'2-3 引出列表'!$A$1:$CD$1,0)),"")),"",IFERROR(INDEX('2-3 引出列表'!$A$2:$CE$8700,$A165,MATCH(G$1,'2-3 引出列表'!$A$1:$CD$1,0)),""))</f>
        <v>物料消耗.物料消耗</v>
      </c>
      <c r="H165" t="str">
        <f>IF(ISBLANK(IFERROR(INDEX('2-3 引出列表'!$A$2:$CE$8700,$A165,MATCH(H$1,'2-3 引出列表'!$A$1:$CD$1,0)),"")),"",IFERROR(INDEX('2-3 引出列表'!$A$2:$CE$8700,$A165,MATCH(H$1,'2-3 引出列表'!$A$1:$CD$1,0)),""))</f>
        <v>ZB20210901JCWZ02</v>
      </c>
      <c r="I165" t="str">
        <f>IF(ISBLANK(IFERROR(INDEX('2-3 引出列表'!$A$2:$CE$8700,$A165,MATCH(I$1,'2-3 引出列表'!$A$1:$CD$1,0)),"")),"",IFERROR(INDEX('2-3 引出列表'!$A$2:$CE$8700,$A165,MATCH(I$1,'2-3 引出列表'!$A$1:$CD$1,0)),""))</f>
        <v>金采易购</v>
      </c>
    </row>
    <row r="166" spans="1:9">
      <c r="A166">
        <v>165</v>
      </c>
      <c r="B166" t="str">
        <f>IF(ISBLANK(IFERROR(INDEX('2-3 引出列表'!$A$2:$CE$8700,$A166,MATCH(B$1,'2-3 引出列表'!$A$1:$CD$1,0)),"")),"",IFERROR(INDEX('2-3 引出列表'!$A$2:$CE$8700,$A166,MATCH(B$1,'2-3 引出列表'!$A$1:$CD$1,0)),""))</f>
        <v>FK250623000047</v>
      </c>
      <c r="C166">
        <f>IF(ISBLANK(IFERROR(INDEX('2-3 引出列表'!$A$2:$CE$8700,$A166,MATCH(C$1,'2-3 引出列表'!$A$1:$CD$1,0)),"")),"",IFERROR(INDEX('2-3 引出列表'!$A$2:$CE$8700,$A166,MATCH(C$1,'2-3 引出列表'!$A$1:$CD$1,0)),""))</f>
        <v>3583.29</v>
      </c>
      <c r="D166" t="str">
        <f>IF(ISBLANK(IFERROR(INDEX('2-3 引出列表'!$A$2:$CE$8700,$A166,MATCH(D$1,'2-3 引出列表'!$A$1:$CD$1,0)),"")),"",IFERROR(INDEX('2-3 引出列表'!$A$2:$CE$8700,$A166,MATCH(D$1,'2-3 引出列表'!$A$1:$CD$1,0)),""))</f>
        <v>已审核</v>
      </c>
      <c r="E166" t="str">
        <f>IF(ISBLANK(IFERROR(INDEX('2-3 引出列表'!$A$2:$CE$8700,$A166,MATCH(E$1,'2-3 引出列表'!$A$1:$CD$1,0)),"")),"",IFERROR(INDEX('2-3 引出列表'!$A$2:$CE$8700,$A166,MATCH(E$1,'2-3 引出列表'!$A$1:$CD$1,0)),""))</f>
        <v>2025-06-23</v>
      </c>
      <c r="F166" t="str">
        <f t="shared" si="2"/>
        <v>2025-06</v>
      </c>
      <c r="G166" t="str">
        <f>IF(ISBLANK(IFERROR(INDEX('2-3 引出列表'!$A$2:$CE$8700,$A166,MATCH(G$1,'2-3 引出列表'!$A$1:$CD$1,0)),"")),"",IFERROR(INDEX('2-3 引出列表'!$A$2:$CE$8700,$A166,MATCH(G$1,'2-3 引出列表'!$A$1:$CD$1,0)),""))</f>
        <v>物料消耗.物料消耗</v>
      </c>
      <c r="H166" t="str">
        <f>IF(ISBLANK(IFERROR(INDEX('2-3 引出列表'!$A$2:$CE$8700,$A166,MATCH(H$1,'2-3 引出列表'!$A$1:$CD$1,0)),"")),"",IFERROR(INDEX('2-3 引出列表'!$A$2:$CE$8700,$A166,MATCH(H$1,'2-3 引出列表'!$A$1:$CD$1,0)),""))</f>
        <v>ZB20210901JCWZ02</v>
      </c>
      <c r="I166" t="str">
        <f>IF(ISBLANK(IFERROR(INDEX('2-3 引出列表'!$A$2:$CE$8700,$A166,MATCH(I$1,'2-3 引出列表'!$A$1:$CD$1,0)),"")),"",IFERROR(INDEX('2-3 引出列表'!$A$2:$CE$8700,$A166,MATCH(I$1,'2-3 引出列表'!$A$1:$CD$1,0)),""))</f>
        <v>金采易购</v>
      </c>
    </row>
    <row r="167" spans="1:9">
      <c r="A167">
        <v>166</v>
      </c>
      <c r="B167" t="str">
        <f>IF(ISBLANK(IFERROR(INDEX('2-3 引出列表'!$A$2:$CE$8700,$A167,MATCH(B$1,'2-3 引出列表'!$A$1:$CD$1,0)),"")),"",IFERROR(INDEX('2-3 引出列表'!$A$2:$CE$8700,$A167,MATCH(B$1,'2-3 引出列表'!$A$1:$CD$1,0)),""))</f>
        <v>FK250623000047</v>
      </c>
      <c r="C167">
        <f>IF(ISBLANK(IFERROR(INDEX('2-3 引出列表'!$A$2:$CE$8700,$A167,MATCH(C$1,'2-3 引出列表'!$A$1:$CD$1,0)),"")),"",IFERROR(INDEX('2-3 引出列表'!$A$2:$CE$8700,$A167,MATCH(C$1,'2-3 引出列表'!$A$1:$CD$1,0)),""))</f>
        <v>3583.29</v>
      </c>
      <c r="D167" t="str">
        <f>IF(ISBLANK(IFERROR(INDEX('2-3 引出列表'!$A$2:$CE$8700,$A167,MATCH(D$1,'2-3 引出列表'!$A$1:$CD$1,0)),"")),"",IFERROR(INDEX('2-3 引出列表'!$A$2:$CE$8700,$A167,MATCH(D$1,'2-3 引出列表'!$A$1:$CD$1,0)),""))</f>
        <v>已审核</v>
      </c>
      <c r="E167" t="str">
        <f>IF(ISBLANK(IFERROR(INDEX('2-3 引出列表'!$A$2:$CE$8700,$A167,MATCH(E$1,'2-3 引出列表'!$A$1:$CD$1,0)),"")),"",IFERROR(INDEX('2-3 引出列表'!$A$2:$CE$8700,$A167,MATCH(E$1,'2-3 引出列表'!$A$1:$CD$1,0)),""))</f>
        <v>2025-06-23</v>
      </c>
      <c r="F167" t="str">
        <f t="shared" si="2"/>
        <v>2025-06</v>
      </c>
      <c r="G167" t="str">
        <f>IF(ISBLANK(IFERROR(INDEX('2-3 引出列表'!$A$2:$CE$8700,$A167,MATCH(G$1,'2-3 引出列表'!$A$1:$CD$1,0)),"")),"",IFERROR(INDEX('2-3 引出列表'!$A$2:$CE$8700,$A167,MATCH(G$1,'2-3 引出列表'!$A$1:$CD$1,0)),""))</f>
        <v>物料消耗.物料消耗</v>
      </c>
      <c r="H167" t="str">
        <f>IF(ISBLANK(IFERROR(INDEX('2-3 引出列表'!$A$2:$CE$8700,$A167,MATCH(H$1,'2-3 引出列表'!$A$1:$CD$1,0)),"")),"",IFERROR(INDEX('2-3 引出列表'!$A$2:$CE$8700,$A167,MATCH(H$1,'2-3 引出列表'!$A$1:$CD$1,0)),""))</f>
        <v>ZB20210901JCWZ02</v>
      </c>
      <c r="I167" t="str">
        <f>IF(ISBLANK(IFERROR(INDEX('2-3 引出列表'!$A$2:$CE$8700,$A167,MATCH(I$1,'2-3 引出列表'!$A$1:$CD$1,0)),"")),"",IFERROR(INDEX('2-3 引出列表'!$A$2:$CE$8700,$A167,MATCH(I$1,'2-3 引出列表'!$A$1:$CD$1,0)),""))</f>
        <v>金采易购</v>
      </c>
    </row>
    <row r="168" spans="1:9">
      <c r="A168">
        <v>167</v>
      </c>
      <c r="B168" t="str">
        <f>IF(ISBLANK(IFERROR(INDEX('2-3 引出列表'!$A$2:$CE$8700,$A168,MATCH(B$1,'2-3 引出列表'!$A$1:$CD$1,0)),"")),"",IFERROR(INDEX('2-3 引出列表'!$A$2:$CE$8700,$A168,MATCH(B$1,'2-3 引出列表'!$A$1:$CD$1,0)),""))</f>
        <v>FK250623000047</v>
      </c>
      <c r="C168">
        <f>IF(ISBLANK(IFERROR(INDEX('2-3 引出列表'!$A$2:$CE$8700,$A168,MATCH(C$1,'2-3 引出列表'!$A$1:$CD$1,0)),"")),"",IFERROR(INDEX('2-3 引出列表'!$A$2:$CE$8700,$A168,MATCH(C$1,'2-3 引出列表'!$A$1:$CD$1,0)),""))</f>
        <v>3583.29</v>
      </c>
      <c r="D168" t="str">
        <f>IF(ISBLANK(IFERROR(INDEX('2-3 引出列表'!$A$2:$CE$8700,$A168,MATCH(D$1,'2-3 引出列表'!$A$1:$CD$1,0)),"")),"",IFERROR(INDEX('2-3 引出列表'!$A$2:$CE$8700,$A168,MATCH(D$1,'2-3 引出列表'!$A$1:$CD$1,0)),""))</f>
        <v>已审核</v>
      </c>
      <c r="E168" t="str">
        <f>IF(ISBLANK(IFERROR(INDEX('2-3 引出列表'!$A$2:$CE$8700,$A168,MATCH(E$1,'2-3 引出列表'!$A$1:$CD$1,0)),"")),"",IFERROR(INDEX('2-3 引出列表'!$A$2:$CE$8700,$A168,MATCH(E$1,'2-3 引出列表'!$A$1:$CD$1,0)),""))</f>
        <v>2025-06-23</v>
      </c>
      <c r="F168" t="str">
        <f t="shared" si="2"/>
        <v>2025-06</v>
      </c>
      <c r="G168" t="str">
        <f>IF(ISBLANK(IFERROR(INDEX('2-3 引出列表'!$A$2:$CE$8700,$A168,MATCH(G$1,'2-3 引出列表'!$A$1:$CD$1,0)),"")),"",IFERROR(INDEX('2-3 引出列表'!$A$2:$CE$8700,$A168,MATCH(G$1,'2-3 引出列表'!$A$1:$CD$1,0)),""))</f>
        <v>物料消耗.物料消耗</v>
      </c>
      <c r="H168" t="str">
        <f>IF(ISBLANK(IFERROR(INDEX('2-3 引出列表'!$A$2:$CE$8700,$A168,MATCH(H$1,'2-3 引出列表'!$A$1:$CD$1,0)),"")),"",IFERROR(INDEX('2-3 引出列表'!$A$2:$CE$8700,$A168,MATCH(H$1,'2-3 引出列表'!$A$1:$CD$1,0)),""))</f>
        <v>ZB20210901JCWZ02</v>
      </c>
      <c r="I168" t="str">
        <f>IF(ISBLANK(IFERROR(INDEX('2-3 引出列表'!$A$2:$CE$8700,$A168,MATCH(I$1,'2-3 引出列表'!$A$1:$CD$1,0)),"")),"",IFERROR(INDEX('2-3 引出列表'!$A$2:$CE$8700,$A168,MATCH(I$1,'2-3 引出列表'!$A$1:$CD$1,0)),""))</f>
        <v>金采易购</v>
      </c>
    </row>
    <row r="169" spans="1:9">
      <c r="A169">
        <v>168</v>
      </c>
      <c r="B169" t="str">
        <f>IF(ISBLANK(IFERROR(INDEX('2-3 引出列表'!$A$2:$CE$8700,$A169,MATCH(B$1,'2-3 引出列表'!$A$1:$CD$1,0)),"")),"",IFERROR(INDEX('2-3 引出列表'!$A$2:$CE$8700,$A169,MATCH(B$1,'2-3 引出列表'!$A$1:$CD$1,0)),""))</f>
        <v>FK250623000047</v>
      </c>
      <c r="C169">
        <f>IF(ISBLANK(IFERROR(INDEX('2-3 引出列表'!$A$2:$CE$8700,$A169,MATCH(C$1,'2-3 引出列表'!$A$1:$CD$1,0)),"")),"",IFERROR(INDEX('2-3 引出列表'!$A$2:$CE$8700,$A169,MATCH(C$1,'2-3 引出列表'!$A$1:$CD$1,0)),""))</f>
        <v>3583.29</v>
      </c>
      <c r="D169" t="str">
        <f>IF(ISBLANK(IFERROR(INDEX('2-3 引出列表'!$A$2:$CE$8700,$A169,MATCH(D$1,'2-3 引出列表'!$A$1:$CD$1,0)),"")),"",IFERROR(INDEX('2-3 引出列表'!$A$2:$CE$8700,$A169,MATCH(D$1,'2-3 引出列表'!$A$1:$CD$1,0)),""))</f>
        <v>已审核</v>
      </c>
      <c r="E169" t="str">
        <f>IF(ISBLANK(IFERROR(INDEX('2-3 引出列表'!$A$2:$CE$8700,$A169,MATCH(E$1,'2-3 引出列表'!$A$1:$CD$1,0)),"")),"",IFERROR(INDEX('2-3 引出列表'!$A$2:$CE$8700,$A169,MATCH(E$1,'2-3 引出列表'!$A$1:$CD$1,0)),""))</f>
        <v>2025-06-23</v>
      </c>
      <c r="F169" t="str">
        <f t="shared" si="2"/>
        <v>2025-06</v>
      </c>
      <c r="G169" t="str">
        <f>IF(ISBLANK(IFERROR(INDEX('2-3 引出列表'!$A$2:$CE$8700,$A169,MATCH(G$1,'2-3 引出列表'!$A$1:$CD$1,0)),"")),"",IFERROR(INDEX('2-3 引出列表'!$A$2:$CE$8700,$A169,MATCH(G$1,'2-3 引出列表'!$A$1:$CD$1,0)),""))</f>
        <v>物料消耗.物料消耗</v>
      </c>
      <c r="H169" t="str">
        <f>IF(ISBLANK(IFERROR(INDEX('2-3 引出列表'!$A$2:$CE$8700,$A169,MATCH(H$1,'2-3 引出列表'!$A$1:$CD$1,0)),"")),"",IFERROR(INDEX('2-3 引出列表'!$A$2:$CE$8700,$A169,MATCH(H$1,'2-3 引出列表'!$A$1:$CD$1,0)),""))</f>
        <v>ZB20210901JCWZ02</v>
      </c>
      <c r="I169" t="str">
        <f>IF(ISBLANK(IFERROR(INDEX('2-3 引出列表'!$A$2:$CE$8700,$A169,MATCH(I$1,'2-3 引出列表'!$A$1:$CD$1,0)),"")),"",IFERROR(INDEX('2-3 引出列表'!$A$2:$CE$8700,$A169,MATCH(I$1,'2-3 引出列表'!$A$1:$CD$1,0)),""))</f>
        <v>金采易购</v>
      </c>
    </row>
    <row r="170" spans="1:9">
      <c r="A170">
        <v>169</v>
      </c>
      <c r="B170" t="str">
        <f>IF(ISBLANK(IFERROR(INDEX('2-3 引出列表'!$A$2:$CE$8700,$A170,MATCH(B$1,'2-3 引出列表'!$A$1:$CD$1,0)),"")),"",IFERROR(INDEX('2-3 引出列表'!$A$2:$CE$8700,$A170,MATCH(B$1,'2-3 引出列表'!$A$1:$CD$1,0)),""))</f>
        <v>FK250623000047</v>
      </c>
      <c r="C170">
        <f>IF(ISBLANK(IFERROR(INDEX('2-3 引出列表'!$A$2:$CE$8700,$A170,MATCH(C$1,'2-3 引出列表'!$A$1:$CD$1,0)),"")),"",IFERROR(INDEX('2-3 引出列表'!$A$2:$CE$8700,$A170,MATCH(C$1,'2-3 引出列表'!$A$1:$CD$1,0)),""))</f>
        <v>3583.29</v>
      </c>
      <c r="D170" t="str">
        <f>IF(ISBLANK(IFERROR(INDEX('2-3 引出列表'!$A$2:$CE$8700,$A170,MATCH(D$1,'2-3 引出列表'!$A$1:$CD$1,0)),"")),"",IFERROR(INDEX('2-3 引出列表'!$A$2:$CE$8700,$A170,MATCH(D$1,'2-3 引出列表'!$A$1:$CD$1,0)),""))</f>
        <v>已审核</v>
      </c>
      <c r="E170" t="str">
        <f>IF(ISBLANK(IFERROR(INDEX('2-3 引出列表'!$A$2:$CE$8700,$A170,MATCH(E$1,'2-3 引出列表'!$A$1:$CD$1,0)),"")),"",IFERROR(INDEX('2-3 引出列表'!$A$2:$CE$8700,$A170,MATCH(E$1,'2-3 引出列表'!$A$1:$CD$1,0)),""))</f>
        <v>2025-06-23</v>
      </c>
      <c r="F170" t="str">
        <f t="shared" si="2"/>
        <v>2025-06</v>
      </c>
      <c r="G170" t="str">
        <f>IF(ISBLANK(IFERROR(INDEX('2-3 引出列表'!$A$2:$CE$8700,$A170,MATCH(G$1,'2-3 引出列表'!$A$1:$CD$1,0)),"")),"",IFERROR(INDEX('2-3 引出列表'!$A$2:$CE$8700,$A170,MATCH(G$1,'2-3 引出列表'!$A$1:$CD$1,0)),""))</f>
        <v>物料消耗.物料消耗</v>
      </c>
      <c r="H170" t="str">
        <f>IF(ISBLANK(IFERROR(INDEX('2-3 引出列表'!$A$2:$CE$8700,$A170,MATCH(H$1,'2-3 引出列表'!$A$1:$CD$1,0)),"")),"",IFERROR(INDEX('2-3 引出列表'!$A$2:$CE$8700,$A170,MATCH(H$1,'2-3 引出列表'!$A$1:$CD$1,0)),""))</f>
        <v>ZB20210901JCWZ02</v>
      </c>
      <c r="I170" t="str">
        <f>IF(ISBLANK(IFERROR(INDEX('2-3 引出列表'!$A$2:$CE$8700,$A170,MATCH(I$1,'2-3 引出列表'!$A$1:$CD$1,0)),"")),"",IFERROR(INDEX('2-3 引出列表'!$A$2:$CE$8700,$A170,MATCH(I$1,'2-3 引出列表'!$A$1:$CD$1,0)),""))</f>
        <v>金采易购</v>
      </c>
    </row>
    <row r="171" spans="1:9">
      <c r="A171">
        <v>170</v>
      </c>
      <c r="B171" t="str">
        <f>IF(ISBLANK(IFERROR(INDEX('2-3 引出列表'!$A$2:$CE$8700,$A171,MATCH(B$1,'2-3 引出列表'!$A$1:$CD$1,0)),"")),"",IFERROR(INDEX('2-3 引出列表'!$A$2:$CE$8700,$A171,MATCH(B$1,'2-3 引出列表'!$A$1:$CD$1,0)),""))</f>
        <v>FK250623000047</v>
      </c>
      <c r="C171">
        <f>IF(ISBLANK(IFERROR(INDEX('2-3 引出列表'!$A$2:$CE$8700,$A171,MATCH(C$1,'2-3 引出列表'!$A$1:$CD$1,0)),"")),"",IFERROR(INDEX('2-3 引出列表'!$A$2:$CE$8700,$A171,MATCH(C$1,'2-3 引出列表'!$A$1:$CD$1,0)),""))</f>
        <v>3583.29</v>
      </c>
      <c r="D171" t="str">
        <f>IF(ISBLANK(IFERROR(INDEX('2-3 引出列表'!$A$2:$CE$8700,$A171,MATCH(D$1,'2-3 引出列表'!$A$1:$CD$1,0)),"")),"",IFERROR(INDEX('2-3 引出列表'!$A$2:$CE$8700,$A171,MATCH(D$1,'2-3 引出列表'!$A$1:$CD$1,0)),""))</f>
        <v>已审核</v>
      </c>
      <c r="E171" t="str">
        <f>IF(ISBLANK(IFERROR(INDEX('2-3 引出列表'!$A$2:$CE$8700,$A171,MATCH(E$1,'2-3 引出列表'!$A$1:$CD$1,0)),"")),"",IFERROR(INDEX('2-3 引出列表'!$A$2:$CE$8700,$A171,MATCH(E$1,'2-3 引出列表'!$A$1:$CD$1,0)),""))</f>
        <v>2025-06-23</v>
      </c>
      <c r="F171" t="str">
        <f t="shared" si="2"/>
        <v>2025-06</v>
      </c>
      <c r="G171" t="str">
        <f>IF(ISBLANK(IFERROR(INDEX('2-3 引出列表'!$A$2:$CE$8700,$A171,MATCH(G$1,'2-3 引出列表'!$A$1:$CD$1,0)),"")),"",IFERROR(INDEX('2-3 引出列表'!$A$2:$CE$8700,$A171,MATCH(G$1,'2-3 引出列表'!$A$1:$CD$1,0)),""))</f>
        <v>物料消耗.物料消耗</v>
      </c>
      <c r="H171" t="str">
        <f>IF(ISBLANK(IFERROR(INDEX('2-3 引出列表'!$A$2:$CE$8700,$A171,MATCH(H$1,'2-3 引出列表'!$A$1:$CD$1,0)),"")),"",IFERROR(INDEX('2-3 引出列表'!$A$2:$CE$8700,$A171,MATCH(H$1,'2-3 引出列表'!$A$1:$CD$1,0)),""))</f>
        <v>ZB20210901JCWZ02</v>
      </c>
      <c r="I171" t="str">
        <f>IF(ISBLANK(IFERROR(INDEX('2-3 引出列表'!$A$2:$CE$8700,$A171,MATCH(I$1,'2-3 引出列表'!$A$1:$CD$1,0)),"")),"",IFERROR(INDEX('2-3 引出列表'!$A$2:$CE$8700,$A171,MATCH(I$1,'2-3 引出列表'!$A$1:$CD$1,0)),""))</f>
        <v>金采易购</v>
      </c>
    </row>
    <row r="172" spans="1:9">
      <c r="A172">
        <v>171</v>
      </c>
      <c r="B172" t="str">
        <f>IF(ISBLANK(IFERROR(INDEX('2-3 引出列表'!$A$2:$CE$8700,$A172,MATCH(B$1,'2-3 引出列表'!$A$1:$CD$1,0)),"")),"",IFERROR(INDEX('2-3 引出列表'!$A$2:$CE$8700,$A172,MATCH(B$1,'2-3 引出列表'!$A$1:$CD$1,0)),""))</f>
        <v>FK250623000047</v>
      </c>
      <c r="C172">
        <f>IF(ISBLANK(IFERROR(INDEX('2-3 引出列表'!$A$2:$CE$8700,$A172,MATCH(C$1,'2-3 引出列表'!$A$1:$CD$1,0)),"")),"",IFERROR(INDEX('2-3 引出列表'!$A$2:$CE$8700,$A172,MATCH(C$1,'2-3 引出列表'!$A$1:$CD$1,0)),""))</f>
        <v>3583.29</v>
      </c>
      <c r="D172" t="str">
        <f>IF(ISBLANK(IFERROR(INDEX('2-3 引出列表'!$A$2:$CE$8700,$A172,MATCH(D$1,'2-3 引出列表'!$A$1:$CD$1,0)),"")),"",IFERROR(INDEX('2-3 引出列表'!$A$2:$CE$8700,$A172,MATCH(D$1,'2-3 引出列表'!$A$1:$CD$1,0)),""))</f>
        <v>已审核</v>
      </c>
      <c r="E172" t="str">
        <f>IF(ISBLANK(IFERROR(INDEX('2-3 引出列表'!$A$2:$CE$8700,$A172,MATCH(E$1,'2-3 引出列表'!$A$1:$CD$1,0)),"")),"",IFERROR(INDEX('2-3 引出列表'!$A$2:$CE$8700,$A172,MATCH(E$1,'2-3 引出列表'!$A$1:$CD$1,0)),""))</f>
        <v>2025-06-23</v>
      </c>
      <c r="F172" t="str">
        <f t="shared" si="2"/>
        <v>2025-06</v>
      </c>
      <c r="G172" t="str">
        <f>IF(ISBLANK(IFERROR(INDEX('2-3 引出列表'!$A$2:$CE$8700,$A172,MATCH(G$1,'2-3 引出列表'!$A$1:$CD$1,0)),"")),"",IFERROR(INDEX('2-3 引出列表'!$A$2:$CE$8700,$A172,MATCH(G$1,'2-3 引出列表'!$A$1:$CD$1,0)),""))</f>
        <v>物料消耗.物料消耗</v>
      </c>
      <c r="H172" t="str">
        <f>IF(ISBLANK(IFERROR(INDEX('2-3 引出列表'!$A$2:$CE$8700,$A172,MATCH(H$1,'2-3 引出列表'!$A$1:$CD$1,0)),"")),"",IFERROR(INDEX('2-3 引出列表'!$A$2:$CE$8700,$A172,MATCH(H$1,'2-3 引出列表'!$A$1:$CD$1,0)),""))</f>
        <v>ZB20210901JCWZ02</v>
      </c>
      <c r="I172" t="str">
        <f>IF(ISBLANK(IFERROR(INDEX('2-3 引出列表'!$A$2:$CE$8700,$A172,MATCH(I$1,'2-3 引出列表'!$A$1:$CD$1,0)),"")),"",IFERROR(INDEX('2-3 引出列表'!$A$2:$CE$8700,$A172,MATCH(I$1,'2-3 引出列表'!$A$1:$CD$1,0)),""))</f>
        <v>金采易购</v>
      </c>
    </row>
    <row r="173" spans="1:9">
      <c r="A173">
        <v>172</v>
      </c>
      <c r="B173" t="str">
        <f>IF(ISBLANK(IFERROR(INDEX('2-3 引出列表'!$A$2:$CE$8700,$A173,MATCH(B$1,'2-3 引出列表'!$A$1:$CD$1,0)),"")),"",IFERROR(INDEX('2-3 引出列表'!$A$2:$CE$8700,$A173,MATCH(B$1,'2-3 引出列表'!$A$1:$CD$1,0)),""))</f>
        <v>FK250623000047</v>
      </c>
      <c r="C173">
        <f>IF(ISBLANK(IFERROR(INDEX('2-3 引出列表'!$A$2:$CE$8700,$A173,MATCH(C$1,'2-3 引出列表'!$A$1:$CD$1,0)),"")),"",IFERROR(INDEX('2-3 引出列表'!$A$2:$CE$8700,$A173,MATCH(C$1,'2-3 引出列表'!$A$1:$CD$1,0)),""))</f>
        <v>3583.29</v>
      </c>
      <c r="D173" t="str">
        <f>IF(ISBLANK(IFERROR(INDEX('2-3 引出列表'!$A$2:$CE$8700,$A173,MATCH(D$1,'2-3 引出列表'!$A$1:$CD$1,0)),"")),"",IFERROR(INDEX('2-3 引出列表'!$A$2:$CE$8700,$A173,MATCH(D$1,'2-3 引出列表'!$A$1:$CD$1,0)),""))</f>
        <v>已审核</v>
      </c>
      <c r="E173" t="str">
        <f>IF(ISBLANK(IFERROR(INDEX('2-3 引出列表'!$A$2:$CE$8700,$A173,MATCH(E$1,'2-3 引出列表'!$A$1:$CD$1,0)),"")),"",IFERROR(INDEX('2-3 引出列表'!$A$2:$CE$8700,$A173,MATCH(E$1,'2-3 引出列表'!$A$1:$CD$1,0)),""))</f>
        <v>2025-06-23</v>
      </c>
      <c r="F173" t="str">
        <f t="shared" si="2"/>
        <v>2025-06</v>
      </c>
      <c r="G173" t="str">
        <f>IF(ISBLANK(IFERROR(INDEX('2-3 引出列表'!$A$2:$CE$8700,$A173,MATCH(G$1,'2-3 引出列表'!$A$1:$CD$1,0)),"")),"",IFERROR(INDEX('2-3 引出列表'!$A$2:$CE$8700,$A173,MATCH(G$1,'2-3 引出列表'!$A$1:$CD$1,0)),""))</f>
        <v>物料消耗.物料消耗</v>
      </c>
      <c r="H173" t="str">
        <f>IF(ISBLANK(IFERROR(INDEX('2-3 引出列表'!$A$2:$CE$8700,$A173,MATCH(H$1,'2-3 引出列表'!$A$1:$CD$1,0)),"")),"",IFERROR(INDEX('2-3 引出列表'!$A$2:$CE$8700,$A173,MATCH(H$1,'2-3 引出列表'!$A$1:$CD$1,0)),""))</f>
        <v>ZB20210901JCWZ02</v>
      </c>
      <c r="I173" t="str">
        <f>IF(ISBLANK(IFERROR(INDEX('2-3 引出列表'!$A$2:$CE$8700,$A173,MATCH(I$1,'2-3 引出列表'!$A$1:$CD$1,0)),"")),"",IFERROR(INDEX('2-3 引出列表'!$A$2:$CE$8700,$A173,MATCH(I$1,'2-3 引出列表'!$A$1:$CD$1,0)),""))</f>
        <v>金采易购</v>
      </c>
    </row>
    <row r="174" spans="1:9">
      <c r="A174">
        <v>173</v>
      </c>
      <c r="B174" t="str">
        <f>IF(ISBLANK(IFERROR(INDEX('2-3 引出列表'!$A$2:$CE$8700,$A174,MATCH(B$1,'2-3 引出列表'!$A$1:$CD$1,0)),"")),"",IFERROR(INDEX('2-3 引出列表'!$A$2:$CE$8700,$A174,MATCH(B$1,'2-3 引出列表'!$A$1:$CD$1,0)),""))</f>
        <v>FK250623000047</v>
      </c>
      <c r="C174">
        <f>IF(ISBLANK(IFERROR(INDEX('2-3 引出列表'!$A$2:$CE$8700,$A174,MATCH(C$1,'2-3 引出列表'!$A$1:$CD$1,0)),"")),"",IFERROR(INDEX('2-3 引出列表'!$A$2:$CE$8700,$A174,MATCH(C$1,'2-3 引出列表'!$A$1:$CD$1,0)),""))</f>
        <v>3583.29</v>
      </c>
      <c r="D174" t="str">
        <f>IF(ISBLANK(IFERROR(INDEX('2-3 引出列表'!$A$2:$CE$8700,$A174,MATCH(D$1,'2-3 引出列表'!$A$1:$CD$1,0)),"")),"",IFERROR(INDEX('2-3 引出列表'!$A$2:$CE$8700,$A174,MATCH(D$1,'2-3 引出列表'!$A$1:$CD$1,0)),""))</f>
        <v>已审核</v>
      </c>
      <c r="E174" t="str">
        <f>IF(ISBLANK(IFERROR(INDEX('2-3 引出列表'!$A$2:$CE$8700,$A174,MATCH(E$1,'2-3 引出列表'!$A$1:$CD$1,0)),"")),"",IFERROR(INDEX('2-3 引出列表'!$A$2:$CE$8700,$A174,MATCH(E$1,'2-3 引出列表'!$A$1:$CD$1,0)),""))</f>
        <v>2025-06-23</v>
      </c>
      <c r="F174" t="str">
        <f t="shared" si="2"/>
        <v>2025-06</v>
      </c>
      <c r="G174" t="str">
        <f>IF(ISBLANK(IFERROR(INDEX('2-3 引出列表'!$A$2:$CE$8700,$A174,MATCH(G$1,'2-3 引出列表'!$A$1:$CD$1,0)),"")),"",IFERROR(INDEX('2-3 引出列表'!$A$2:$CE$8700,$A174,MATCH(G$1,'2-3 引出列表'!$A$1:$CD$1,0)),""))</f>
        <v>物料消耗.物料消耗</v>
      </c>
      <c r="H174" t="str">
        <f>IF(ISBLANK(IFERROR(INDEX('2-3 引出列表'!$A$2:$CE$8700,$A174,MATCH(H$1,'2-3 引出列表'!$A$1:$CD$1,0)),"")),"",IFERROR(INDEX('2-3 引出列表'!$A$2:$CE$8700,$A174,MATCH(H$1,'2-3 引出列表'!$A$1:$CD$1,0)),""))</f>
        <v>ZB20210901JCWZ02</v>
      </c>
      <c r="I174" t="str">
        <f>IF(ISBLANK(IFERROR(INDEX('2-3 引出列表'!$A$2:$CE$8700,$A174,MATCH(I$1,'2-3 引出列表'!$A$1:$CD$1,0)),"")),"",IFERROR(INDEX('2-3 引出列表'!$A$2:$CE$8700,$A174,MATCH(I$1,'2-3 引出列表'!$A$1:$CD$1,0)),""))</f>
        <v>金采易购</v>
      </c>
    </row>
    <row r="175" spans="1:9">
      <c r="A175">
        <v>174</v>
      </c>
      <c r="B175" t="str">
        <f>IF(ISBLANK(IFERROR(INDEX('2-3 引出列表'!$A$2:$CE$8700,$A175,MATCH(B$1,'2-3 引出列表'!$A$1:$CD$1,0)),"")),"",IFERROR(INDEX('2-3 引出列表'!$A$2:$CE$8700,$A175,MATCH(B$1,'2-3 引出列表'!$A$1:$CD$1,0)),""))</f>
        <v>FK250221000601</v>
      </c>
      <c r="C175">
        <f>IF(ISBLANK(IFERROR(INDEX('2-3 引出列表'!$A$2:$CE$8700,$A175,MATCH(C$1,'2-3 引出列表'!$A$1:$CD$1,0)),"")),"",IFERROR(INDEX('2-3 引出列表'!$A$2:$CE$8700,$A175,MATCH(C$1,'2-3 引出列表'!$A$1:$CD$1,0)),""))</f>
        <v>2404.34</v>
      </c>
      <c r="D175" t="str">
        <f>IF(ISBLANK(IFERROR(INDEX('2-3 引出列表'!$A$2:$CE$8700,$A175,MATCH(D$1,'2-3 引出列表'!$A$1:$CD$1,0)),"")),"",IFERROR(INDEX('2-3 引出列表'!$A$2:$CE$8700,$A175,MATCH(D$1,'2-3 引出列表'!$A$1:$CD$1,0)),""))</f>
        <v>已付款</v>
      </c>
      <c r="E175" t="str">
        <f>IF(ISBLANK(IFERROR(INDEX('2-3 引出列表'!$A$2:$CE$8700,$A175,MATCH(E$1,'2-3 引出列表'!$A$1:$CD$1,0)),"")),"",IFERROR(INDEX('2-3 引出列表'!$A$2:$CE$8700,$A175,MATCH(E$1,'2-3 引出列表'!$A$1:$CD$1,0)),""))</f>
        <v>2025-02-21</v>
      </c>
      <c r="F175" t="str">
        <f t="shared" si="2"/>
        <v>2025-02</v>
      </c>
      <c r="G175" t="str">
        <f>IF(ISBLANK(IFERROR(INDEX('2-3 引出列表'!$A$2:$CE$8700,$A175,MATCH(G$1,'2-3 引出列表'!$A$1:$CD$1,0)),"")),"",IFERROR(INDEX('2-3 引出列表'!$A$2:$CE$8700,$A175,MATCH(G$1,'2-3 引出列表'!$A$1:$CD$1,0)),""))</f>
        <v>物料消耗.物料消耗</v>
      </c>
      <c r="H175" t="str">
        <f>IF(ISBLANK(IFERROR(INDEX('2-3 引出列表'!$A$2:$CE$8700,$A175,MATCH(H$1,'2-3 引出列表'!$A$1:$CD$1,0)),"")),"",IFERROR(INDEX('2-3 引出列表'!$A$2:$CE$8700,$A175,MATCH(H$1,'2-3 引出列表'!$A$1:$CD$1,0)),""))</f>
        <v>ZB20210901JCWZ02</v>
      </c>
      <c r="I175" t="str">
        <f>IF(ISBLANK(IFERROR(INDEX('2-3 引出列表'!$A$2:$CE$8700,$A175,MATCH(I$1,'2-3 引出列表'!$A$1:$CD$1,0)),"")),"",IFERROR(INDEX('2-3 引出列表'!$A$2:$CE$8700,$A175,MATCH(I$1,'2-3 引出列表'!$A$1:$CD$1,0)),""))</f>
        <v>金采易购</v>
      </c>
    </row>
    <row r="176" spans="1:9">
      <c r="A176">
        <v>175</v>
      </c>
      <c r="B176" t="str">
        <f>IF(ISBLANK(IFERROR(INDEX('2-3 引出列表'!$A$2:$CE$8700,$A176,MATCH(B$1,'2-3 引出列表'!$A$1:$CD$1,0)),"")),"",IFERROR(INDEX('2-3 引出列表'!$A$2:$CE$8700,$A176,MATCH(B$1,'2-3 引出列表'!$A$1:$CD$1,0)),""))</f>
        <v>FK250221000601</v>
      </c>
      <c r="C176">
        <f>IF(ISBLANK(IFERROR(INDEX('2-3 引出列表'!$A$2:$CE$8700,$A176,MATCH(C$1,'2-3 引出列表'!$A$1:$CD$1,0)),"")),"",IFERROR(INDEX('2-3 引出列表'!$A$2:$CE$8700,$A176,MATCH(C$1,'2-3 引出列表'!$A$1:$CD$1,0)),""))</f>
        <v>2404.34</v>
      </c>
      <c r="D176" t="str">
        <f>IF(ISBLANK(IFERROR(INDEX('2-3 引出列表'!$A$2:$CE$8700,$A176,MATCH(D$1,'2-3 引出列表'!$A$1:$CD$1,0)),"")),"",IFERROR(INDEX('2-3 引出列表'!$A$2:$CE$8700,$A176,MATCH(D$1,'2-3 引出列表'!$A$1:$CD$1,0)),""))</f>
        <v>已付款</v>
      </c>
      <c r="E176" t="str">
        <f>IF(ISBLANK(IFERROR(INDEX('2-3 引出列表'!$A$2:$CE$8700,$A176,MATCH(E$1,'2-3 引出列表'!$A$1:$CD$1,0)),"")),"",IFERROR(INDEX('2-3 引出列表'!$A$2:$CE$8700,$A176,MATCH(E$1,'2-3 引出列表'!$A$1:$CD$1,0)),""))</f>
        <v>2025-02-21</v>
      </c>
      <c r="F176" t="str">
        <f t="shared" si="2"/>
        <v>2025-02</v>
      </c>
      <c r="G176" t="str">
        <f>IF(ISBLANK(IFERROR(INDEX('2-3 引出列表'!$A$2:$CE$8700,$A176,MATCH(G$1,'2-3 引出列表'!$A$1:$CD$1,0)),"")),"",IFERROR(INDEX('2-3 引出列表'!$A$2:$CE$8700,$A176,MATCH(G$1,'2-3 引出列表'!$A$1:$CD$1,0)),""))</f>
        <v>物料消耗.物料消耗</v>
      </c>
      <c r="H176" t="str">
        <f>IF(ISBLANK(IFERROR(INDEX('2-3 引出列表'!$A$2:$CE$8700,$A176,MATCH(H$1,'2-3 引出列表'!$A$1:$CD$1,0)),"")),"",IFERROR(INDEX('2-3 引出列表'!$A$2:$CE$8700,$A176,MATCH(H$1,'2-3 引出列表'!$A$1:$CD$1,0)),""))</f>
        <v>ZB20210901JCWZ02</v>
      </c>
      <c r="I176" t="str">
        <f>IF(ISBLANK(IFERROR(INDEX('2-3 引出列表'!$A$2:$CE$8700,$A176,MATCH(I$1,'2-3 引出列表'!$A$1:$CD$1,0)),"")),"",IFERROR(INDEX('2-3 引出列表'!$A$2:$CE$8700,$A176,MATCH(I$1,'2-3 引出列表'!$A$1:$CD$1,0)),""))</f>
        <v>金采易购</v>
      </c>
    </row>
    <row r="177" spans="1:9">
      <c r="A177">
        <v>176</v>
      </c>
      <c r="B177" t="str">
        <f>IF(ISBLANK(IFERROR(INDEX('2-3 引出列表'!$A$2:$CE$8700,$A177,MATCH(B$1,'2-3 引出列表'!$A$1:$CD$1,0)),"")),"",IFERROR(INDEX('2-3 引出列表'!$A$2:$CE$8700,$A177,MATCH(B$1,'2-3 引出列表'!$A$1:$CD$1,0)),""))</f>
        <v>FK250221000601</v>
      </c>
      <c r="C177">
        <f>IF(ISBLANK(IFERROR(INDEX('2-3 引出列表'!$A$2:$CE$8700,$A177,MATCH(C$1,'2-3 引出列表'!$A$1:$CD$1,0)),"")),"",IFERROR(INDEX('2-3 引出列表'!$A$2:$CE$8700,$A177,MATCH(C$1,'2-3 引出列表'!$A$1:$CD$1,0)),""))</f>
        <v>2404.34</v>
      </c>
      <c r="D177" t="str">
        <f>IF(ISBLANK(IFERROR(INDEX('2-3 引出列表'!$A$2:$CE$8700,$A177,MATCH(D$1,'2-3 引出列表'!$A$1:$CD$1,0)),"")),"",IFERROR(INDEX('2-3 引出列表'!$A$2:$CE$8700,$A177,MATCH(D$1,'2-3 引出列表'!$A$1:$CD$1,0)),""))</f>
        <v>已付款</v>
      </c>
      <c r="E177" t="str">
        <f>IF(ISBLANK(IFERROR(INDEX('2-3 引出列表'!$A$2:$CE$8700,$A177,MATCH(E$1,'2-3 引出列表'!$A$1:$CD$1,0)),"")),"",IFERROR(INDEX('2-3 引出列表'!$A$2:$CE$8700,$A177,MATCH(E$1,'2-3 引出列表'!$A$1:$CD$1,0)),""))</f>
        <v>2025-02-21</v>
      </c>
      <c r="F177" t="str">
        <f t="shared" si="2"/>
        <v>2025-02</v>
      </c>
      <c r="G177" t="str">
        <f>IF(ISBLANK(IFERROR(INDEX('2-3 引出列表'!$A$2:$CE$8700,$A177,MATCH(G$1,'2-3 引出列表'!$A$1:$CD$1,0)),"")),"",IFERROR(INDEX('2-3 引出列表'!$A$2:$CE$8700,$A177,MATCH(G$1,'2-3 引出列表'!$A$1:$CD$1,0)),""))</f>
        <v>物料消耗.物料消耗</v>
      </c>
      <c r="H177" t="str">
        <f>IF(ISBLANK(IFERROR(INDEX('2-3 引出列表'!$A$2:$CE$8700,$A177,MATCH(H$1,'2-3 引出列表'!$A$1:$CD$1,0)),"")),"",IFERROR(INDEX('2-3 引出列表'!$A$2:$CE$8700,$A177,MATCH(H$1,'2-3 引出列表'!$A$1:$CD$1,0)),""))</f>
        <v>ZB20210901JCWZ02</v>
      </c>
      <c r="I177" t="str">
        <f>IF(ISBLANK(IFERROR(INDEX('2-3 引出列表'!$A$2:$CE$8700,$A177,MATCH(I$1,'2-3 引出列表'!$A$1:$CD$1,0)),"")),"",IFERROR(INDEX('2-3 引出列表'!$A$2:$CE$8700,$A177,MATCH(I$1,'2-3 引出列表'!$A$1:$CD$1,0)),""))</f>
        <v>金采易购</v>
      </c>
    </row>
    <row r="178" spans="1:9">
      <c r="A178">
        <v>177</v>
      </c>
      <c r="B178" t="str">
        <f>IF(ISBLANK(IFERROR(INDEX('2-3 引出列表'!$A$2:$CE$8700,$A178,MATCH(B$1,'2-3 引出列表'!$A$1:$CD$1,0)),"")),"",IFERROR(INDEX('2-3 引出列表'!$A$2:$CE$8700,$A178,MATCH(B$1,'2-3 引出列表'!$A$1:$CD$1,0)),""))</f>
        <v>FK250221000601</v>
      </c>
      <c r="C178">
        <f>IF(ISBLANK(IFERROR(INDEX('2-3 引出列表'!$A$2:$CE$8700,$A178,MATCH(C$1,'2-3 引出列表'!$A$1:$CD$1,0)),"")),"",IFERROR(INDEX('2-3 引出列表'!$A$2:$CE$8700,$A178,MATCH(C$1,'2-3 引出列表'!$A$1:$CD$1,0)),""))</f>
        <v>2404.34</v>
      </c>
      <c r="D178" t="str">
        <f>IF(ISBLANK(IFERROR(INDEX('2-3 引出列表'!$A$2:$CE$8700,$A178,MATCH(D$1,'2-3 引出列表'!$A$1:$CD$1,0)),"")),"",IFERROR(INDEX('2-3 引出列表'!$A$2:$CE$8700,$A178,MATCH(D$1,'2-3 引出列表'!$A$1:$CD$1,0)),""))</f>
        <v>已付款</v>
      </c>
      <c r="E178" t="str">
        <f>IF(ISBLANK(IFERROR(INDEX('2-3 引出列表'!$A$2:$CE$8700,$A178,MATCH(E$1,'2-3 引出列表'!$A$1:$CD$1,0)),"")),"",IFERROR(INDEX('2-3 引出列表'!$A$2:$CE$8700,$A178,MATCH(E$1,'2-3 引出列表'!$A$1:$CD$1,0)),""))</f>
        <v>2025-02-21</v>
      </c>
      <c r="F178" t="str">
        <f t="shared" si="2"/>
        <v>2025-02</v>
      </c>
      <c r="G178" t="str">
        <f>IF(ISBLANK(IFERROR(INDEX('2-3 引出列表'!$A$2:$CE$8700,$A178,MATCH(G$1,'2-3 引出列表'!$A$1:$CD$1,0)),"")),"",IFERROR(INDEX('2-3 引出列表'!$A$2:$CE$8700,$A178,MATCH(G$1,'2-3 引出列表'!$A$1:$CD$1,0)),""))</f>
        <v>物料消耗.物料消耗</v>
      </c>
      <c r="H178" t="str">
        <f>IF(ISBLANK(IFERROR(INDEX('2-3 引出列表'!$A$2:$CE$8700,$A178,MATCH(H$1,'2-3 引出列表'!$A$1:$CD$1,0)),"")),"",IFERROR(INDEX('2-3 引出列表'!$A$2:$CE$8700,$A178,MATCH(H$1,'2-3 引出列表'!$A$1:$CD$1,0)),""))</f>
        <v>ZB20210901JCWZ02</v>
      </c>
      <c r="I178" t="str">
        <f>IF(ISBLANK(IFERROR(INDEX('2-3 引出列表'!$A$2:$CE$8700,$A178,MATCH(I$1,'2-3 引出列表'!$A$1:$CD$1,0)),"")),"",IFERROR(INDEX('2-3 引出列表'!$A$2:$CE$8700,$A178,MATCH(I$1,'2-3 引出列表'!$A$1:$CD$1,0)),""))</f>
        <v>金采易购</v>
      </c>
    </row>
    <row r="179" spans="1:9">
      <c r="A179">
        <v>178</v>
      </c>
      <c r="B179" t="str">
        <f>IF(ISBLANK(IFERROR(INDEX('2-3 引出列表'!$A$2:$CE$8700,$A179,MATCH(B$1,'2-3 引出列表'!$A$1:$CD$1,0)),"")),"",IFERROR(INDEX('2-3 引出列表'!$A$2:$CE$8700,$A179,MATCH(B$1,'2-3 引出列表'!$A$1:$CD$1,0)),""))</f>
        <v>FK250221000601</v>
      </c>
      <c r="C179">
        <f>IF(ISBLANK(IFERROR(INDEX('2-3 引出列表'!$A$2:$CE$8700,$A179,MATCH(C$1,'2-3 引出列表'!$A$1:$CD$1,0)),"")),"",IFERROR(INDEX('2-3 引出列表'!$A$2:$CE$8700,$A179,MATCH(C$1,'2-3 引出列表'!$A$1:$CD$1,0)),""))</f>
        <v>2404.34</v>
      </c>
      <c r="D179" t="str">
        <f>IF(ISBLANK(IFERROR(INDEX('2-3 引出列表'!$A$2:$CE$8700,$A179,MATCH(D$1,'2-3 引出列表'!$A$1:$CD$1,0)),"")),"",IFERROR(INDEX('2-3 引出列表'!$A$2:$CE$8700,$A179,MATCH(D$1,'2-3 引出列表'!$A$1:$CD$1,0)),""))</f>
        <v>已付款</v>
      </c>
      <c r="E179" t="str">
        <f>IF(ISBLANK(IFERROR(INDEX('2-3 引出列表'!$A$2:$CE$8700,$A179,MATCH(E$1,'2-3 引出列表'!$A$1:$CD$1,0)),"")),"",IFERROR(INDEX('2-3 引出列表'!$A$2:$CE$8700,$A179,MATCH(E$1,'2-3 引出列表'!$A$1:$CD$1,0)),""))</f>
        <v>2025-02-21</v>
      </c>
      <c r="F179" t="str">
        <f t="shared" si="2"/>
        <v>2025-02</v>
      </c>
      <c r="G179" t="str">
        <f>IF(ISBLANK(IFERROR(INDEX('2-3 引出列表'!$A$2:$CE$8700,$A179,MATCH(G$1,'2-3 引出列表'!$A$1:$CD$1,0)),"")),"",IFERROR(INDEX('2-3 引出列表'!$A$2:$CE$8700,$A179,MATCH(G$1,'2-3 引出列表'!$A$1:$CD$1,0)),""))</f>
        <v>物料消耗.物料消耗</v>
      </c>
      <c r="H179" t="str">
        <f>IF(ISBLANK(IFERROR(INDEX('2-3 引出列表'!$A$2:$CE$8700,$A179,MATCH(H$1,'2-3 引出列表'!$A$1:$CD$1,0)),"")),"",IFERROR(INDEX('2-3 引出列表'!$A$2:$CE$8700,$A179,MATCH(H$1,'2-3 引出列表'!$A$1:$CD$1,0)),""))</f>
        <v>ZB20210901JCWZ02</v>
      </c>
      <c r="I179" t="str">
        <f>IF(ISBLANK(IFERROR(INDEX('2-3 引出列表'!$A$2:$CE$8700,$A179,MATCH(I$1,'2-3 引出列表'!$A$1:$CD$1,0)),"")),"",IFERROR(INDEX('2-3 引出列表'!$A$2:$CE$8700,$A179,MATCH(I$1,'2-3 引出列表'!$A$1:$CD$1,0)),""))</f>
        <v>金采易购</v>
      </c>
    </row>
    <row r="180" spans="1:9">
      <c r="A180">
        <v>179</v>
      </c>
      <c r="B180" t="str">
        <f>IF(ISBLANK(IFERROR(INDEX('2-3 引出列表'!$A$2:$CE$8700,$A180,MATCH(B$1,'2-3 引出列表'!$A$1:$CD$1,0)),"")),"",IFERROR(INDEX('2-3 引出列表'!$A$2:$CE$8700,$A180,MATCH(B$1,'2-3 引出列表'!$A$1:$CD$1,0)),""))</f>
        <v>FK250221000601</v>
      </c>
      <c r="C180">
        <f>IF(ISBLANK(IFERROR(INDEX('2-3 引出列表'!$A$2:$CE$8700,$A180,MATCH(C$1,'2-3 引出列表'!$A$1:$CD$1,0)),"")),"",IFERROR(INDEX('2-3 引出列表'!$A$2:$CE$8700,$A180,MATCH(C$1,'2-3 引出列表'!$A$1:$CD$1,0)),""))</f>
        <v>2404.34</v>
      </c>
      <c r="D180" t="str">
        <f>IF(ISBLANK(IFERROR(INDEX('2-3 引出列表'!$A$2:$CE$8700,$A180,MATCH(D$1,'2-3 引出列表'!$A$1:$CD$1,0)),"")),"",IFERROR(INDEX('2-3 引出列表'!$A$2:$CE$8700,$A180,MATCH(D$1,'2-3 引出列表'!$A$1:$CD$1,0)),""))</f>
        <v>已付款</v>
      </c>
      <c r="E180" t="str">
        <f>IF(ISBLANK(IFERROR(INDEX('2-3 引出列表'!$A$2:$CE$8700,$A180,MATCH(E$1,'2-3 引出列表'!$A$1:$CD$1,0)),"")),"",IFERROR(INDEX('2-3 引出列表'!$A$2:$CE$8700,$A180,MATCH(E$1,'2-3 引出列表'!$A$1:$CD$1,0)),""))</f>
        <v>2025-02-21</v>
      </c>
      <c r="F180" t="str">
        <f t="shared" si="2"/>
        <v>2025-02</v>
      </c>
      <c r="G180" t="str">
        <f>IF(ISBLANK(IFERROR(INDEX('2-3 引出列表'!$A$2:$CE$8700,$A180,MATCH(G$1,'2-3 引出列表'!$A$1:$CD$1,0)),"")),"",IFERROR(INDEX('2-3 引出列表'!$A$2:$CE$8700,$A180,MATCH(G$1,'2-3 引出列表'!$A$1:$CD$1,0)),""))</f>
        <v>物料消耗.物料消耗</v>
      </c>
      <c r="H180" t="str">
        <f>IF(ISBLANK(IFERROR(INDEX('2-3 引出列表'!$A$2:$CE$8700,$A180,MATCH(H$1,'2-3 引出列表'!$A$1:$CD$1,0)),"")),"",IFERROR(INDEX('2-3 引出列表'!$A$2:$CE$8700,$A180,MATCH(H$1,'2-3 引出列表'!$A$1:$CD$1,0)),""))</f>
        <v>ZB20210901JCWZ02</v>
      </c>
      <c r="I180" t="str">
        <f>IF(ISBLANK(IFERROR(INDEX('2-3 引出列表'!$A$2:$CE$8700,$A180,MATCH(I$1,'2-3 引出列表'!$A$1:$CD$1,0)),"")),"",IFERROR(INDEX('2-3 引出列表'!$A$2:$CE$8700,$A180,MATCH(I$1,'2-3 引出列表'!$A$1:$CD$1,0)),""))</f>
        <v>金采易购</v>
      </c>
    </row>
    <row r="181" spans="1:9">
      <c r="A181">
        <v>180</v>
      </c>
      <c r="B181" t="str">
        <f>IF(ISBLANK(IFERROR(INDEX('2-3 引出列表'!$A$2:$CE$8700,$A181,MATCH(B$1,'2-3 引出列表'!$A$1:$CD$1,0)),"")),"",IFERROR(INDEX('2-3 引出列表'!$A$2:$CE$8700,$A181,MATCH(B$1,'2-3 引出列表'!$A$1:$CD$1,0)),""))</f>
        <v>FK250221000601</v>
      </c>
      <c r="C181">
        <f>IF(ISBLANK(IFERROR(INDEX('2-3 引出列表'!$A$2:$CE$8700,$A181,MATCH(C$1,'2-3 引出列表'!$A$1:$CD$1,0)),"")),"",IFERROR(INDEX('2-3 引出列表'!$A$2:$CE$8700,$A181,MATCH(C$1,'2-3 引出列表'!$A$1:$CD$1,0)),""))</f>
        <v>2404.34</v>
      </c>
      <c r="D181" t="str">
        <f>IF(ISBLANK(IFERROR(INDEX('2-3 引出列表'!$A$2:$CE$8700,$A181,MATCH(D$1,'2-3 引出列表'!$A$1:$CD$1,0)),"")),"",IFERROR(INDEX('2-3 引出列表'!$A$2:$CE$8700,$A181,MATCH(D$1,'2-3 引出列表'!$A$1:$CD$1,0)),""))</f>
        <v>已付款</v>
      </c>
      <c r="E181" t="str">
        <f>IF(ISBLANK(IFERROR(INDEX('2-3 引出列表'!$A$2:$CE$8700,$A181,MATCH(E$1,'2-3 引出列表'!$A$1:$CD$1,0)),"")),"",IFERROR(INDEX('2-3 引出列表'!$A$2:$CE$8700,$A181,MATCH(E$1,'2-3 引出列表'!$A$1:$CD$1,0)),""))</f>
        <v>2025-02-21</v>
      </c>
      <c r="F181" t="str">
        <f t="shared" si="2"/>
        <v>2025-02</v>
      </c>
      <c r="G181" t="str">
        <f>IF(ISBLANK(IFERROR(INDEX('2-3 引出列表'!$A$2:$CE$8700,$A181,MATCH(G$1,'2-3 引出列表'!$A$1:$CD$1,0)),"")),"",IFERROR(INDEX('2-3 引出列表'!$A$2:$CE$8700,$A181,MATCH(G$1,'2-3 引出列表'!$A$1:$CD$1,0)),""))</f>
        <v>物料消耗.物料消耗</v>
      </c>
      <c r="H181" t="str">
        <f>IF(ISBLANK(IFERROR(INDEX('2-3 引出列表'!$A$2:$CE$8700,$A181,MATCH(H$1,'2-3 引出列表'!$A$1:$CD$1,0)),"")),"",IFERROR(INDEX('2-3 引出列表'!$A$2:$CE$8700,$A181,MATCH(H$1,'2-3 引出列表'!$A$1:$CD$1,0)),""))</f>
        <v>ZB20210901JCWZ02</v>
      </c>
      <c r="I181" t="str">
        <f>IF(ISBLANK(IFERROR(INDEX('2-3 引出列表'!$A$2:$CE$8700,$A181,MATCH(I$1,'2-3 引出列表'!$A$1:$CD$1,0)),"")),"",IFERROR(INDEX('2-3 引出列表'!$A$2:$CE$8700,$A181,MATCH(I$1,'2-3 引出列表'!$A$1:$CD$1,0)),""))</f>
        <v>金采易购</v>
      </c>
    </row>
    <row r="182" spans="1:9">
      <c r="A182">
        <v>181</v>
      </c>
      <c r="B182" t="str">
        <f>IF(ISBLANK(IFERROR(INDEX('2-3 引出列表'!$A$2:$CE$8700,$A182,MATCH(B$1,'2-3 引出列表'!$A$1:$CD$1,0)),"")),"",IFERROR(INDEX('2-3 引出列表'!$A$2:$CE$8700,$A182,MATCH(B$1,'2-3 引出列表'!$A$1:$CD$1,0)),""))</f>
        <v>FK250221000601</v>
      </c>
      <c r="C182">
        <f>IF(ISBLANK(IFERROR(INDEX('2-3 引出列表'!$A$2:$CE$8700,$A182,MATCH(C$1,'2-3 引出列表'!$A$1:$CD$1,0)),"")),"",IFERROR(INDEX('2-3 引出列表'!$A$2:$CE$8700,$A182,MATCH(C$1,'2-3 引出列表'!$A$1:$CD$1,0)),""))</f>
        <v>2404.34</v>
      </c>
      <c r="D182" t="str">
        <f>IF(ISBLANK(IFERROR(INDEX('2-3 引出列表'!$A$2:$CE$8700,$A182,MATCH(D$1,'2-3 引出列表'!$A$1:$CD$1,0)),"")),"",IFERROR(INDEX('2-3 引出列表'!$A$2:$CE$8700,$A182,MATCH(D$1,'2-3 引出列表'!$A$1:$CD$1,0)),""))</f>
        <v>已付款</v>
      </c>
      <c r="E182" t="str">
        <f>IF(ISBLANK(IFERROR(INDEX('2-3 引出列表'!$A$2:$CE$8700,$A182,MATCH(E$1,'2-3 引出列表'!$A$1:$CD$1,0)),"")),"",IFERROR(INDEX('2-3 引出列表'!$A$2:$CE$8700,$A182,MATCH(E$1,'2-3 引出列表'!$A$1:$CD$1,0)),""))</f>
        <v>2025-02-21</v>
      </c>
      <c r="F182" t="str">
        <f t="shared" si="2"/>
        <v>2025-02</v>
      </c>
      <c r="G182" t="str">
        <f>IF(ISBLANK(IFERROR(INDEX('2-3 引出列表'!$A$2:$CE$8700,$A182,MATCH(G$1,'2-3 引出列表'!$A$1:$CD$1,0)),"")),"",IFERROR(INDEX('2-3 引出列表'!$A$2:$CE$8700,$A182,MATCH(G$1,'2-3 引出列表'!$A$1:$CD$1,0)),""))</f>
        <v>物料消耗.物料消耗</v>
      </c>
      <c r="H182" t="str">
        <f>IF(ISBLANK(IFERROR(INDEX('2-3 引出列表'!$A$2:$CE$8700,$A182,MATCH(H$1,'2-3 引出列表'!$A$1:$CD$1,0)),"")),"",IFERROR(INDEX('2-3 引出列表'!$A$2:$CE$8700,$A182,MATCH(H$1,'2-3 引出列表'!$A$1:$CD$1,0)),""))</f>
        <v>ZB20210901JCWZ02</v>
      </c>
      <c r="I182" t="str">
        <f>IF(ISBLANK(IFERROR(INDEX('2-3 引出列表'!$A$2:$CE$8700,$A182,MATCH(I$1,'2-3 引出列表'!$A$1:$CD$1,0)),"")),"",IFERROR(INDEX('2-3 引出列表'!$A$2:$CE$8700,$A182,MATCH(I$1,'2-3 引出列表'!$A$1:$CD$1,0)),""))</f>
        <v>金采易购</v>
      </c>
    </row>
    <row r="183" spans="1:9">
      <c r="A183">
        <v>182</v>
      </c>
      <c r="B183" t="str">
        <f>IF(ISBLANK(IFERROR(INDEX('2-3 引出列表'!$A$2:$CE$8700,$A183,MATCH(B$1,'2-3 引出列表'!$A$1:$CD$1,0)),"")),"",IFERROR(INDEX('2-3 引出列表'!$A$2:$CE$8700,$A183,MATCH(B$1,'2-3 引出列表'!$A$1:$CD$1,0)),""))</f>
        <v>FK250221000601</v>
      </c>
      <c r="C183">
        <f>IF(ISBLANK(IFERROR(INDEX('2-3 引出列表'!$A$2:$CE$8700,$A183,MATCH(C$1,'2-3 引出列表'!$A$1:$CD$1,0)),"")),"",IFERROR(INDEX('2-3 引出列表'!$A$2:$CE$8700,$A183,MATCH(C$1,'2-3 引出列表'!$A$1:$CD$1,0)),""))</f>
        <v>2404.34</v>
      </c>
      <c r="D183" t="str">
        <f>IF(ISBLANK(IFERROR(INDEX('2-3 引出列表'!$A$2:$CE$8700,$A183,MATCH(D$1,'2-3 引出列表'!$A$1:$CD$1,0)),"")),"",IFERROR(INDEX('2-3 引出列表'!$A$2:$CE$8700,$A183,MATCH(D$1,'2-3 引出列表'!$A$1:$CD$1,0)),""))</f>
        <v>已付款</v>
      </c>
      <c r="E183" t="str">
        <f>IF(ISBLANK(IFERROR(INDEX('2-3 引出列表'!$A$2:$CE$8700,$A183,MATCH(E$1,'2-3 引出列表'!$A$1:$CD$1,0)),"")),"",IFERROR(INDEX('2-3 引出列表'!$A$2:$CE$8700,$A183,MATCH(E$1,'2-3 引出列表'!$A$1:$CD$1,0)),""))</f>
        <v>2025-02-21</v>
      </c>
      <c r="F183" t="str">
        <f t="shared" si="2"/>
        <v>2025-02</v>
      </c>
      <c r="G183" t="str">
        <f>IF(ISBLANK(IFERROR(INDEX('2-3 引出列表'!$A$2:$CE$8700,$A183,MATCH(G$1,'2-3 引出列表'!$A$1:$CD$1,0)),"")),"",IFERROR(INDEX('2-3 引出列表'!$A$2:$CE$8700,$A183,MATCH(G$1,'2-3 引出列表'!$A$1:$CD$1,0)),""))</f>
        <v>物料消耗.物料消耗</v>
      </c>
      <c r="H183" t="str">
        <f>IF(ISBLANK(IFERROR(INDEX('2-3 引出列表'!$A$2:$CE$8700,$A183,MATCH(H$1,'2-3 引出列表'!$A$1:$CD$1,0)),"")),"",IFERROR(INDEX('2-3 引出列表'!$A$2:$CE$8700,$A183,MATCH(H$1,'2-3 引出列表'!$A$1:$CD$1,0)),""))</f>
        <v>ZB20210901JCWZ02</v>
      </c>
      <c r="I183" t="str">
        <f>IF(ISBLANK(IFERROR(INDEX('2-3 引出列表'!$A$2:$CE$8700,$A183,MATCH(I$1,'2-3 引出列表'!$A$1:$CD$1,0)),"")),"",IFERROR(INDEX('2-3 引出列表'!$A$2:$CE$8700,$A183,MATCH(I$1,'2-3 引出列表'!$A$1:$CD$1,0)),""))</f>
        <v>金采易购</v>
      </c>
    </row>
    <row r="184" spans="1:9">
      <c r="A184">
        <v>183</v>
      </c>
      <c r="B184" t="str">
        <f>IF(ISBLANK(IFERROR(INDEX('2-3 引出列表'!$A$2:$CE$8700,$A184,MATCH(B$1,'2-3 引出列表'!$A$1:$CD$1,0)),"")),"",IFERROR(INDEX('2-3 引出列表'!$A$2:$CE$8700,$A184,MATCH(B$1,'2-3 引出列表'!$A$1:$CD$1,0)),""))</f>
        <v>FK250221000601</v>
      </c>
      <c r="C184">
        <f>IF(ISBLANK(IFERROR(INDEX('2-3 引出列表'!$A$2:$CE$8700,$A184,MATCH(C$1,'2-3 引出列表'!$A$1:$CD$1,0)),"")),"",IFERROR(INDEX('2-3 引出列表'!$A$2:$CE$8700,$A184,MATCH(C$1,'2-3 引出列表'!$A$1:$CD$1,0)),""))</f>
        <v>2404.34</v>
      </c>
      <c r="D184" t="str">
        <f>IF(ISBLANK(IFERROR(INDEX('2-3 引出列表'!$A$2:$CE$8700,$A184,MATCH(D$1,'2-3 引出列表'!$A$1:$CD$1,0)),"")),"",IFERROR(INDEX('2-3 引出列表'!$A$2:$CE$8700,$A184,MATCH(D$1,'2-3 引出列表'!$A$1:$CD$1,0)),""))</f>
        <v>已付款</v>
      </c>
      <c r="E184" t="str">
        <f>IF(ISBLANK(IFERROR(INDEX('2-3 引出列表'!$A$2:$CE$8700,$A184,MATCH(E$1,'2-3 引出列表'!$A$1:$CD$1,0)),"")),"",IFERROR(INDEX('2-3 引出列表'!$A$2:$CE$8700,$A184,MATCH(E$1,'2-3 引出列表'!$A$1:$CD$1,0)),""))</f>
        <v>2025-02-21</v>
      </c>
      <c r="F184" t="str">
        <f t="shared" si="2"/>
        <v>2025-02</v>
      </c>
      <c r="G184" t="str">
        <f>IF(ISBLANK(IFERROR(INDEX('2-3 引出列表'!$A$2:$CE$8700,$A184,MATCH(G$1,'2-3 引出列表'!$A$1:$CD$1,0)),"")),"",IFERROR(INDEX('2-3 引出列表'!$A$2:$CE$8700,$A184,MATCH(G$1,'2-3 引出列表'!$A$1:$CD$1,0)),""))</f>
        <v>物料消耗.物料消耗</v>
      </c>
      <c r="H184" t="str">
        <f>IF(ISBLANK(IFERROR(INDEX('2-3 引出列表'!$A$2:$CE$8700,$A184,MATCH(H$1,'2-3 引出列表'!$A$1:$CD$1,0)),"")),"",IFERROR(INDEX('2-3 引出列表'!$A$2:$CE$8700,$A184,MATCH(H$1,'2-3 引出列表'!$A$1:$CD$1,0)),""))</f>
        <v>ZB20210901JCWZ02</v>
      </c>
      <c r="I184" t="str">
        <f>IF(ISBLANK(IFERROR(INDEX('2-3 引出列表'!$A$2:$CE$8700,$A184,MATCH(I$1,'2-3 引出列表'!$A$1:$CD$1,0)),"")),"",IFERROR(INDEX('2-3 引出列表'!$A$2:$CE$8700,$A184,MATCH(I$1,'2-3 引出列表'!$A$1:$CD$1,0)),""))</f>
        <v>金采易购</v>
      </c>
    </row>
    <row r="185" spans="1:9">
      <c r="A185">
        <v>184</v>
      </c>
      <c r="B185" t="str">
        <f>IF(ISBLANK(IFERROR(INDEX('2-3 引出列表'!$A$2:$CE$8700,$A185,MATCH(B$1,'2-3 引出列表'!$A$1:$CD$1,0)),"")),"",IFERROR(INDEX('2-3 引出列表'!$A$2:$CE$8700,$A185,MATCH(B$1,'2-3 引出列表'!$A$1:$CD$1,0)),""))</f>
        <v>FK250221000601</v>
      </c>
      <c r="C185">
        <f>IF(ISBLANK(IFERROR(INDEX('2-3 引出列表'!$A$2:$CE$8700,$A185,MATCH(C$1,'2-3 引出列表'!$A$1:$CD$1,0)),"")),"",IFERROR(INDEX('2-3 引出列表'!$A$2:$CE$8700,$A185,MATCH(C$1,'2-3 引出列表'!$A$1:$CD$1,0)),""))</f>
        <v>2404.34</v>
      </c>
      <c r="D185" t="str">
        <f>IF(ISBLANK(IFERROR(INDEX('2-3 引出列表'!$A$2:$CE$8700,$A185,MATCH(D$1,'2-3 引出列表'!$A$1:$CD$1,0)),"")),"",IFERROR(INDEX('2-3 引出列表'!$A$2:$CE$8700,$A185,MATCH(D$1,'2-3 引出列表'!$A$1:$CD$1,0)),""))</f>
        <v>已付款</v>
      </c>
      <c r="E185" t="str">
        <f>IF(ISBLANK(IFERROR(INDEX('2-3 引出列表'!$A$2:$CE$8700,$A185,MATCH(E$1,'2-3 引出列表'!$A$1:$CD$1,0)),"")),"",IFERROR(INDEX('2-3 引出列表'!$A$2:$CE$8700,$A185,MATCH(E$1,'2-3 引出列表'!$A$1:$CD$1,0)),""))</f>
        <v>2025-02-21</v>
      </c>
      <c r="F185" t="str">
        <f t="shared" si="2"/>
        <v>2025-02</v>
      </c>
      <c r="G185" t="str">
        <f>IF(ISBLANK(IFERROR(INDEX('2-3 引出列表'!$A$2:$CE$8700,$A185,MATCH(G$1,'2-3 引出列表'!$A$1:$CD$1,0)),"")),"",IFERROR(INDEX('2-3 引出列表'!$A$2:$CE$8700,$A185,MATCH(G$1,'2-3 引出列表'!$A$1:$CD$1,0)),""))</f>
        <v>物料消耗.物料消耗</v>
      </c>
      <c r="H185" t="str">
        <f>IF(ISBLANK(IFERROR(INDEX('2-3 引出列表'!$A$2:$CE$8700,$A185,MATCH(H$1,'2-3 引出列表'!$A$1:$CD$1,0)),"")),"",IFERROR(INDEX('2-3 引出列表'!$A$2:$CE$8700,$A185,MATCH(H$1,'2-3 引出列表'!$A$1:$CD$1,0)),""))</f>
        <v>ZB20210901JCWZ02</v>
      </c>
      <c r="I185" t="str">
        <f>IF(ISBLANK(IFERROR(INDEX('2-3 引出列表'!$A$2:$CE$8700,$A185,MATCH(I$1,'2-3 引出列表'!$A$1:$CD$1,0)),"")),"",IFERROR(INDEX('2-3 引出列表'!$A$2:$CE$8700,$A185,MATCH(I$1,'2-3 引出列表'!$A$1:$CD$1,0)),""))</f>
        <v>金采易购</v>
      </c>
    </row>
    <row r="186" spans="1:9">
      <c r="A186">
        <v>185</v>
      </c>
      <c r="B186" t="str">
        <f>IF(ISBLANK(IFERROR(INDEX('2-3 引出列表'!$A$2:$CE$8700,$A186,MATCH(B$1,'2-3 引出列表'!$A$1:$CD$1,0)),"")),"",IFERROR(INDEX('2-3 引出列表'!$A$2:$CE$8700,$A186,MATCH(B$1,'2-3 引出列表'!$A$1:$CD$1,0)),""))</f>
        <v>FK250221000601</v>
      </c>
      <c r="C186">
        <f>IF(ISBLANK(IFERROR(INDEX('2-3 引出列表'!$A$2:$CE$8700,$A186,MATCH(C$1,'2-3 引出列表'!$A$1:$CD$1,0)),"")),"",IFERROR(INDEX('2-3 引出列表'!$A$2:$CE$8700,$A186,MATCH(C$1,'2-3 引出列表'!$A$1:$CD$1,0)),""))</f>
        <v>2404.34</v>
      </c>
      <c r="D186" t="str">
        <f>IF(ISBLANK(IFERROR(INDEX('2-3 引出列表'!$A$2:$CE$8700,$A186,MATCH(D$1,'2-3 引出列表'!$A$1:$CD$1,0)),"")),"",IFERROR(INDEX('2-3 引出列表'!$A$2:$CE$8700,$A186,MATCH(D$1,'2-3 引出列表'!$A$1:$CD$1,0)),""))</f>
        <v>已付款</v>
      </c>
      <c r="E186" t="str">
        <f>IF(ISBLANK(IFERROR(INDEX('2-3 引出列表'!$A$2:$CE$8700,$A186,MATCH(E$1,'2-3 引出列表'!$A$1:$CD$1,0)),"")),"",IFERROR(INDEX('2-3 引出列表'!$A$2:$CE$8700,$A186,MATCH(E$1,'2-3 引出列表'!$A$1:$CD$1,0)),""))</f>
        <v>2025-02-21</v>
      </c>
      <c r="F186" t="str">
        <f t="shared" si="2"/>
        <v>2025-02</v>
      </c>
      <c r="G186" t="str">
        <f>IF(ISBLANK(IFERROR(INDEX('2-3 引出列表'!$A$2:$CE$8700,$A186,MATCH(G$1,'2-3 引出列表'!$A$1:$CD$1,0)),"")),"",IFERROR(INDEX('2-3 引出列表'!$A$2:$CE$8700,$A186,MATCH(G$1,'2-3 引出列表'!$A$1:$CD$1,0)),""))</f>
        <v>物料消耗.物料消耗</v>
      </c>
      <c r="H186" t="str">
        <f>IF(ISBLANK(IFERROR(INDEX('2-3 引出列表'!$A$2:$CE$8700,$A186,MATCH(H$1,'2-3 引出列表'!$A$1:$CD$1,0)),"")),"",IFERROR(INDEX('2-3 引出列表'!$A$2:$CE$8700,$A186,MATCH(H$1,'2-3 引出列表'!$A$1:$CD$1,0)),""))</f>
        <v>ZB20210901JCWZ02</v>
      </c>
      <c r="I186" t="str">
        <f>IF(ISBLANK(IFERROR(INDEX('2-3 引出列表'!$A$2:$CE$8700,$A186,MATCH(I$1,'2-3 引出列表'!$A$1:$CD$1,0)),"")),"",IFERROR(INDEX('2-3 引出列表'!$A$2:$CE$8700,$A186,MATCH(I$1,'2-3 引出列表'!$A$1:$CD$1,0)),""))</f>
        <v>金采易购</v>
      </c>
    </row>
    <row r="187" spans="1:9">
      <c r="A187">
        <v>186</v>
      </c>
      <c r="B187" t="str">
        <f>IF(ISBLANK(IFERROR(INDEX('2-3 引出列表'!$A$2:$CE$8700,$A187,MATCH(B$1,'2-3 引出列表'!$A$1:$CD$1,0)),"")),"",IFERROR(INDEX('2-3 引出列表'!$A$2:$CE$8700,$A187,MATCH(B$1,'2-3 引出列表'!$A$1:$CD$1,0)),""))</f>
        <v>FK250221000601</v>
      </c>
      <c r="C187">
        <f>IF(ISBLANK(IFERROR(INDEX('2-3 引出列表'!$A$2:$CE$8700,$A187,MATCH(C$1,'2-3 引出列表'!$A$1:$CD$1,0)),"")),"",IFERROR(INDEX('2-3 引出列表'!$A$2:$CE$8700,$A187,MATCH(C$1,'2-3 引出列表'!$A$1:$CD$1,0)),""))</f>
        <v>2404.34</v>
      </c>
      <c r="D187" t="str">
        <f>IF(ISBLANK(IFERROR(INDEX('2-3 引出列表'!$A$2:$CE$8700,$A187,MATCH(D$1,'2-3 引出列表'!$A$1:$CD$1,0)),"")),"",IFERROR(INDEX('2-3 引出列表'!$A$2:$CE$8700,$A187,MATCH(D$1,'2-3 引出列表'!$A$1:$CD$1,0)),""))</f>
        <v>已付款</v>
      </c>
      <c r="E187" t="str">
        <f>IF(ISBLANK(IFERROR(INDEX('2-3 引出列表'!$A$2:$CE$8700,$A187,MATCH(E$1,'2-3 引出列表'!$A$1:$CD$1,0)),"")),"",IFERROR(INDEX('2-3 引出列表'!$A$2:$CE$8700,$A187,MATCH(E$1,'2-3 引出列表'!$A$1:$CD$1,0)),""))</f>
        <v>2025-02-21</v>
      </c>
      <c r="F187" t="str">
        <f t="shared" si="2"/>
        <v>2025-02</v>
      </c>
      <c r="G187" t="str">
        <f>IF(ISBLANK(IFERROR(INDEX('2-3 引出列表'!$A$2:$CE$8700,$A187,MATCH(G$1,'2-3 引出列表'!$A$1:$CD$1,0)),"")),"",IFERROR(INDEX('2-3 引出列表'!$A$2:$CE$8700,$A187,MATCH(G$1,'2-3 引出列表'!$A$1:$CD$1,0)),""))</f>
        <v>物料消耗.物料消耗</v>
      </c>
      <c r="H187" t="str">
        <f>IF(ISBLANK(IFERROR(INDEX('2-3 引出列表'!$A$2:$CE$8700,$A187,MATCH(H$1,'2-3 引出列表'!$A$1:$CD$1,0)),"")),"",IFERROR(INDEX('2-3 引出列表'!$A$2:$CE$8700,$A187,MATCH(H$1,'2-3 引出列表'!$A$1:$CD$1,0)),""))</f>
        <v>ZB20210901JCWZ02</v>
      </c>
      <c r="I187" t="str">
        <f>IF(ISBLANK(IFERROR(INDEX('2-3 引出列表'!$A$2:$CE$8700,$A187,MATCH(I$1,'2-3 引出列表'!$A$1:$CD$1,0)),"")),"",IFERROR(INDEX('2-3 引出列表'!$A$2:$CE$8700,$A187,MATCH(I$1,'2-3 引出列表'!$A$1:$CD$1,0)),""))</f>
        <v>金采易购</v>
      </c>
    </row>
    <row r="188" spans="1:9">
      <c r="A188">
        <v>187</v>
      </c>
      <c r="B188" t="str">
        <f>IF(ISBLANK(IFERROR(INDEX('2-3 引出列表'!$A$2:$CE$8700,$A188,MATCH(B$1,'2-3 引出列表'!$A$1:$CD$1,0)),"")),"",IFERROR(INDEX('2-3 引出列表'!$A$2:$CE$8700,$A188,MATCH(B$1,'2-3 引出列表'!$A$1:$CD$1,0)),""))</f>
        <v>FK250221000601</v>
      </c>
      <c r="C188">
        <f>IF(ISBLANK(IFERROR(INDEX('2-3 引出列表'!$A$2:$CE$8700,$A188,MATCH(C$1,'2-3 引出列表'!$A$1:$CD$1,0)),"")),"",IFERROR(INDEX('2-3 引出列表'!$A$2:$CE$8700,$A188,MATCH(C$1,'2-3 引出列表'!$A$1:$CD$1,0)),""))</f>
        <v>2404.34</v>
      </c>
      <c r="D188" t="str">
        <f>IF(ISBLANK(IFERROR(INDEX('2-3 引出列表'!$A$2:$CE$8700,$A188,MATCH(D$1,'2-3 引出列表'!$A$1:$CD$1,0)),"")),"",IFERROR(INDEX('2-3 引出列表'!$A$2:$CE$8700,$A188,MATCH(D$1,'2-3 引出列表'!$A$1:$CD$1,0)),""))</f>
        <v>已付款</v>
      </c>
      <c r="E188" t="str">
        <f>IF(ISBLANK(IFERROR(INDEX('2-3 引出列表'!$A$2:$CE$8700,$A188,MATCH(E$1,'2-3 引出列表'!$A$1:$CD$1,0)),"")),"",IFERROR(INDEX('2-3 引出列表'!$A$2:$CE$8700,$A188,MATCH(E$1,'2-3 引出列表'!$A$1:$CD$1,0)),""))</f>
        <v>2025-02-21</v>
      </c>
      <c r="F188" t="str">
        <f t="shared" si="2"/>
        <v>2025-02</v>
      </c>
      <c r="G188" t="str">
        <f>IF(ISBLANK(IFERROR(INDEX('2-3 引出列表'!$A$2:$CE$8700,$A188,MATCH(G$1,'2-3 引出列表'!$A$1:$CD$1,0)),"")),"",IFERROR(INDEX('2-3 引出列表'!$A$2:$CE$8700,$A188,MATCH(G$1,'2-3 引出列表'!$A$1:$CD$1,0)),""))</f>
        <v>物料消耗.物料消耗</v>
      </c>
      <c r="H188" t="str">
        <f>IF(ISBLANK(IFERROR(INDEX('2-3 引出列表'!$A$2:$CE$8700,$A188,MATCH(H$1,'2-3 引出列表'!$A$1:$CD$1,0)),"")),"",IFERROR(INDEX('2-3 引出列表'!$A$2:$CE$8700,$A188,MATCH(H$1,'2-3 引出列表'!$A$1:$CD$1,0)),""))</f>
        <v>ZB20210901JCWZ02</v>
      </c>
      <c r="I188" t="str">
        <f>IF(ISBLANK(IFERROR(INDEX('2-3 引出列表'!$A$2:$CE$8700,$A188,MATCH(I$1,'2-3 引出列表'!$A$1:$CD$1,0)),"")),"",IFERROR(INDEX('2-3 引出列表'!$A$2:$CE$8700,$A188,MATCH(I$1,'2-3 引出列表'!$A$1:$CD$1,0)),""))</f>
        <v>金采易购</v>
      </c>
    </row>
    <row r="189" spans="1:9">
      <c r="A189">
        <v>188</v>
      </c>
      <c r="B189" t="str">
        <f>IF(ISBLANK(IFERROR(INDEX('2-3 引出列表'!$A$2:$CE$8700,$A189,MATCH(B$1,'2-3 引出列表'!$A$1:$CD$1,0)),"")),"",IFERROR(INDEX('2-3 引出列表'!$A$2:$CE$8700,$A189,MATCH(B$1,'2-3 引出列表'!$A$1:$CD$1,0)),""))</f>
        <v>FK250221000601</v>
      </c>
      <c r="C189">
        <f>IF(ISBLANK(IFERROR(INDEX('2-3 引出列表'!$A$2:$CE$8700,$A189,MATCH(C$1,'2-3 引出列表'!$A$1:$CD$1,0)),"")),"",IFERROR(INDEX('2-3 引出列表'!$A$2:$CE$8700,$A189,MATCH(C$1,'2-3 引出列表'!$A$1:$CD$1,0)),""))</f>
        <v>2404.34</v>
      </c>
      <c r="D189" t="str">
        <f>IF(ISBLANK(IFERROR(INDEX('2-3 引出列表'!$A$2:$CE$8700,$A189,MATCH(D$1,'2-3 引出列表'!$A$1:$CD$1,0)),"")),"",IFERROR(INDEX('2-3 引出列表'!$A$2:$CE$8700,$A189,MATCH(D$1,'2-3 引出列表'!$A$1:$CD$1,0)),""))</f>
        <v>已付款</v>
      </c>
      <c r="E189" t="str">
        <f>IF(ISBLANK(IFERROR(INDEX('2-3 引出列表'!$A$2:$CE$8700,$A189,MATCH(E$1,'2-3 引出列表'!$A$1:$CD$1,0)),"")),"",IFERROR(INDEX('2-3 引出列表'!$A$2:$CE$8700,$A189,MATCH(E$1,'2-3 引出列表'!$A$1:$CD$1,0)),""))</f>
        <v>2025-02-21</v>
      </c>
      <c r="F189" t="str">
        <f t="shared" si="2"/>
        <v>2025-02</v>
      </c>
      <c r="G189" t="str">
        <f>IF(ISBLANK(IFERROR(INDEX('2-3 引出列表'!$A$2:$CE$8700,$A189,MATCH(G$1,'2-3 引出列表'!$A$1:$CD$1,0)),"")),"",IFERROR(INDEX('2-3 引出列表'!$A$2:$CE$8700,$A189,MATCH(G$1,'2-3 引出列表'!$A$1:$CD$1,0)),""))</f>
        <v>物料消耗.物料消耗</v>
      </c>
      <c r="H189" t="str">
        <f>IF(ISBLANK(IFERROR(INDEX('2-3 引出列表'!$A$2:$CE$8700,$A189,MATCH(H$1,'2-3 引出列表'!$A$1:$CD$1,0)),"")),"",IFERROR(INDEX('2-3 引出列表'!$A$2:$CE$8700,$A189,MATCH(H$1,'2-3 引出列表'!$A$1:$CD$1,0)),""))</f>
        <v>ZB20210901JCWZ02</v>
      </c>
      <c r="I189" t="str">
        <f>IF(ISBLANK(IFERROR(INDEX('2-3 引出列表'!$A$2:$CE$8700,$A189,MATCH(I$1,'2-3 引出列表'!$A$1:$CD$1,0)),"")),"",IFERROR(INDEX('2-3 引出列表'!$A$2:$CE$8700,$A189,MATCH(I$1,'2-3 引出列表'!$A$1:$CD$1,0)),""))</f>
        <v>金采易购</v>
      </c>
    </row>
    <row r="190" spans="1:9">
      <c r="A190">
        <v>189</v>
      </c>
      <c r="B190" t="str">
        <f>IF(ISBLANK(IFERROR(INDEX('2-3 引出列表'!$A$2:$CE$8700,$A190,MATCH(B$1,'2-3 引出列表'!$A$1:$CD$1,0)),"")),"",IFERROR(INDEX('2-3 引出列表'!$A$2:$CE$8700,$A190,MATCH(B$1,'2-3 引出列表'!$A$1:$CD$1,0)),""))</f>
        <v>FK250221000601</v>
      </c>
      <c r="C190">
        <f>IF(ISBLANK(IFERROR(INDEX('2-3 引出列表'!$A$2:$CE$8700,$A190,MATCH(C$1,'2-3 引出列表'!$A$1:$CD$1,0)),"")),"",IFERROR(INDEX('2-3 引出列表'!$A$2:$CE$8700,$A190,MATCH(C$1,'2-3 引出列表'!$A$1:$CD$1,0)),""))</f>
        <v>2404.34</v>
      </c>
      <c r="D190" t="str">
        <f>IF(ISBLANK(IFERROR(INDEX('2-3 引出列表'!$A$2:$CE$8700,$A190,MATCH(D$1,'2-3 引出列表'!$A$1:$CD$1,0)),"")),"",IFERROR(INDEX('2-3 引出列表'!$A$2:$CE$8700,$A190,MATCH(D$1,'2-3 引出列表'!$A$1:$CD$1,0)),""))</f>
        <v>已付款</v>
      </c>
      <c r="E190" t="str">
        <f>IF(ISBLANK(IFERROR(INDEX('2-3 引出列表'!$A$2:$CE$8700,$A190,MATCH(E$1,'2-3 引出列表'!$A$1:$CD$1,0)),"")),"",IFERROR(INDEX('2-3 引出列表'!$A$2:$CE$8700,$A190,MATCH(E$1,'2-3 引出列表'!$A$1:$CD$1,0)),""))</f>
        <v>2025-02-21</v>
      </c>
      <c r="F190" t="str">
        <f t="shared" si="2"/>
        <v>2025-02</v>
      </c>
      <c r="G190" t="str">
        <f>IF(ISBLANK(IFERROR(INDEX('2-3 引出列表'!$A$2:$CE$8700,$A190,MATCH(G$1,'2-3 引出列表'!$A$1:$CD$1,0)),"")),"",IFERROR(INDEX('2-3 引出列表'!$A$2:$CE$8700,$A190,MATCH(G$1,'2-3 引出列表'!$A$1:$CD$1,0)),""))</f>
        <v>物料消耗.物料消耗</v>
      </c>
      <c r="H190" t="str">
        <f>IF(ISBLANK(IFERROR(INDEX('2-3 引出列表'!$A$2:$CE$8700,$A190,MATCH(H$1,'2-3 引出列表'!$A$1:$CD$1,0)),"")),"",IFERROR(INDEX('2-3 引出列表'!$A$2:$CE$8700,$A190,MATCH(H$1,'2-3 引出列表'!$A$1:$CD$1,0)),""))</f>
        <v>ZB20210901JCWZ02</v>
      </c>
      <c r="I190" t="str">
        <f>IF(ISBLANK(IFERROR(INDEX('2-3 引出列表'!$A$2:$CE$8700,$A190,MATCH(I$1,'2-3 引出列表'!$A$1:$CD$1,0)),"")),"",IFERROR(INDEX('2-3 引出列表'!$A$2:$CE$8700,$A190,MATCH(I$1,'2-3 引出列表'!$A$1:$CD$1,0)),""))</f>
        <v>金采易购</v>
      </c>
    </row>
    <row r="191" spans="1:9">
      <c r="A191">
        <v>190</v>
      </c>
      <c r="B191" t="str">
        <f>IF(ISBLANK(IFERROR(INDEX('2-3 引出列表'!$A$2:$CE$8700,$A191,MATCH(B$1,'2-3 引出列表'!$A$1:$CD$1,0)),"")),"",IFERROR(INDEX('2-3 引出列表'!$A$2:$CE$8700,$A191,MATCH(B$1,'2-3 引出列表'!$A$1:$CD$1,0)),""))</f>
        <v>FK250221000601</v>
      </c>
      <c r="C191">
        <f>IF(ISBLANK(IFERROR(INDEX('2-3 引出列表'!$A$2:$CE$8700,$A191,MATCH(C$1,'2-3 引出列表'!$A$1:$CD$1,0)),"")),"",IFERROR(INDEX('2-3 引出列表'!$A$2:$CE$8700,$A191,MATCH(C$1,'2-3 引出列表'!$A$1:$CD$1,0)),""))</f>
        <v>2404.34</v>
      </c>
      <c r="D191" t="str">
        <f>IF(ISBLANK(IFERROR(INDEX('2-3 引出列表'!$A$2:$CE$8700,$A191,MATCH(D$1,'2-3 引出列表'!$A$1:$CD$1,0)),"")),"",IFERROR(INDEX('2-3 引出列表'!$A$2:$CE$8700,$A191,MATCH(D$1,'2-3 引出列表'!$A$1:$CD$1,0)),""))</f>
        <v>已付款</v>
      </c>
      <c r="E191" t="str">
        <f>IF(ISBLANK(IFERROR(INDEX('2-3 引出列表'!$A$2:$CE$8700,$A191,MATCH(E$1,'2-3 引出列表'!$A$1:$CD$1,0)),"")),"",IFERROR(INDEX('2-3 引出列表'!$A$2:$CE$8700,$A191,MATCH(E$1,'2-3 引出列表'!$A$1:$CD$1,0)),""))</f>
        <v>2025-02-21</v>
      </c>
      <c r="F191" t="str">
        <f t="shared" si="2"/>
        <v>2025-02</v>
      </c>
      <c r="G191" t="str">
        <f>IF(ISBLANK(IFERROR(INDEX('2-3 引出列表'!$A$2:$CE$8700,$A191,MATCH(G$1,'2-3 引出列表'!$A$1:$CD$1,0)),"")),"",IFERROR(INDEX('2-3 引出列表'!$A$2:$CE$8700,$A191,MATCH(G$1,'2-3 引出列表'!$A$1:$CD$1,0)),""))</f>
        <v>物料消耗.物料消耗</v>
      </c>
      <c r="H191" t="str">
        <f>IF(ISBLANK(IFERROR(INDEX('2-3 引出列表'!$A$2:$CE$8700,$A191,MATCH(H$1,'2-3 引出列表'!$A$1:$CD$1,0)),"")),"",IFERROR(INDEX('2-3 引出列表'!$A$2:$CE$8700,$A191,MATCH(H$1,'2-3 引出列表'!$A$1:$CD$1,0)),""))</f>
        <v>ZB20210901JCWZ02</v>
      </c>
      <c r="I191" t="str">
        <f>IF(ISBLANK(IFERROR(INDEX('2-3 引出列表'!$A$2:$CE$8700,$A191,MATCH(I$1,'2-3 引出列表'!$A$1:$CD$1,0)),"")),"",IFERROR(INDEX('2-3 引出列表'!$A$2:$CE$8700,$A191,MATCH(I$1,'2-3 引出列表'!$A$1:$CD$1,0)),""))</f>
        <v>金采易购</v>
      </c>
    </row>
    <row r="192" spans="1:9">
      <c r="A192">
        <v>191</v>
      </c>
      <c r="B192" t="str">
        <f>IF(ISBLANK(IFERROR(INDEX('2-3 引出列表'!$A$2:$CE$8700,$A192,MATCH(B$1,'2-3 引出列表'!$A$1:$CD$1,0)),"")),"",IFERROR(INDEX('2-3 引出列表'!$A$2:$CE$8700,$A192,MATCH(B$1,'2-3 引出列表'!$A$1:$CD$1,0)),""))</f>
        <v>FK250221000538</v>
      </c>
      <c r="C192">
        <f>IF(ISBLANK(IFERROR(INDEX('2-3 引出列表'!$A$2:$CE$8700,$A192,MATCH(C$1,'2-3 引出列表'!$A$1:$CD$1,0)),"")),"",IFERROR(INDEX('2-3 引出列表'!$A$2:$CE$8700,$A192,MATCH(C$1,'2-3 引出列表'!$A$1:$CD$1,0)),""))</f>
        <v>340</v>
      </c>
      <c r="D192" t="str">
        <f>IF(ISBLANK(IFERROR(INDEX('2-3 引出列表'!$A$2:$CE$8700,$A192,MATCH(D$1,'2-3 引出列表'!$A$1:$CD$1,0)),"")),"",IFERROR(INDEX('2-3 引出列表'!$A$2:$CE$8700,$A192,MATCH(D$1,'2-3 引出列表'!$A$1:$CD$1,0)),""))</f>
        <v>已付款</v>
      </c>
      <c r="E192" t="str">
        <f>IF(ISBLANK(IFERROR(INDEX('2-3 引出列表'!$A$2:$CE$8700,$A192,MATCH(E$1,'2-3 引出列表'!$A$1:$CD$1,0)),"")),"",IFERROR(INDEX('2-3 引出列表'!$A$2:$CE$8700,$A192,MATCH(E$1,'2-3 引出列表'!$A$1:$CD$1,0)),""))</f>
        <v>2025-02-21</v>
      </c>
      <c r="F192" t="str">
        <f t="shared" si="2"/>
        <v>2025-02</v>
      </c>
      <c r="G192" t="str">
        <f>IF(ISBLANK(IFERROR(INDEX('2-3 引出列表'!$A$2:$CE$8700,$A192,MATCH(G$1,'2-3 引出列表'!$A$1:$CD$1,0)),"")),"",IFERROR(INDEX('2-3 引出列表'!$A$2:$CE$8700,$A192,MATCH(G$1,'2-3 引出列表'!$A$1:$CD$1,0)),""))</f>
        <v>物料消耗.物料消耗</v>
      </c>
      <c r="H192" t="str">
        <f>IF(ISBLANK(IFERROR(INDEX('2-3 引出列表'!$A$2:$CE$8700,$A192,MATCH(H$1,'2-3 引出列表'!$A$1:$CD$1,0)),"")),"",IFERROR(INDEX('2-3 引出列表'!$A$2:$CE$8700,$A192,MATCH(H$1,'2-3 引出列表'!$A$1:$CD$1,0)),""))</f>
        <v>XHWZ-Z-2023-0020</v>
      </c>
      <c r="I192" t="str">
        <f>IF(ISBLANK(IFERROR(INDEX('2-3 引出列表'!$A$2:$CE$8700,$A192,MATCH(I$1,'2-3 引出列表'!$A$1:$CD$1,0)),"")),"",IFERROR(INDEX('2-3 引出列表'!$A$2:$CE$8700,$A192,MATCH(I$1,'2-3 引出列表'!$A$1:$CD$1,0)),""))</f>
        <v>金采易购</v>
      </c>
    </row>
    <row r="193" spans="1:9">
      <c r="A193">
        <v>192</v>
      </c>
      <c r="B193" t="str">
        <f>IF(ISBLANK(IFERROR(INDEX('2-3 引出列表'!$A$2:$CE$8700,$A193,MATCH(B$1,'2-3 引出列表'!$A$1:$CD$1,0)),"")),"",IFERROR(INDEX('2-3 引出列表'!$A$2:$CE$8700,$A193,MATCH(B$1,'2-3 引出列表'!$A$1:$CD$1,0)),""))</f>
        <v>FK250221000485</v>
      </c>
      <c r="C193">
        <f>IF(ISBLANK(IFERROR(INDEX('2-3 引出列表'!$A$2:$CE$8700,$A193,MATCH(C$1,'2-3 引出列表'!$A$1:$CD$1,0)),"")),"",IFERROR(INDEX('2-3 引出列表'!$A$2:$CE$8700,$A193,MATCH(C$1,'2-3 引出列表'!$A$1:$CD$1,0)),""))</f>
        <v>4278.2</v>
      </c>
      <c r="D193" t="str">
        <f>IF(ISBLANK(IFERROR(INDEX('2-3 引出列表'!$A$2:$CE$8700,$A193,MATCH(D$1,'2-3 引出列表'!$A$1:$CD$1,0)),"")),"",IFERROR(INDEX('2-3 引出列表'!$A$2:$CE$8700,$A193,MATCH(D$1,'2-3 引出列表'!$A$1:$CD$1,0)),""))</f>
        <v>已付款</v>
      </c>
      <c r="E193" t="str">
        <f>IF(ISBLANK(IFERROR(INDEX('2-3 引出列表'!$A$2:$CE$8700,$A193,MATCH(E$1,'2-3 引出列表'!$A$1:$CD$1,0)),"")),"",IFERROR(INDEX('2-3 引出列表'!$A$2:$CE$8700,$A193,MATCH(E$1,'2-3 引出列表'!$A$1:$CD$1,0)),""))</f>
        <v>2025-02-21</v>
      </c>
      <c r="F193" t="str">
        <f t="shared" si="2"/>
        <v>2025-02</v>
      </c>
      <c r="G193" t="str">
        <f>IF(ISBLANK(IFERROR(INDEX('2-3 引出列表'!$A$2:$CE$8700,$A193,MATCH(G$1,'2-3 引出列表'!$A$1:$CD$1,0)),"")),"",IFERROR(INDEX('2-3 引出列表'!$A$2:$CE$8700,$A193,MATCH(G$1,'2-3 引出列表'!$A$1:$CD$1,0)),""))</f>
        <v>物料消耗.物料消耗</v>
      </c>
      <c r="H193" t="str">
        <f>IF(ISBLANK(IFERROR(INDEX('2-3 引出列表'!$A$2:$CE$8700,$A193,MATCH(H$1,'2-3 引出列表'!$A$1:$CD$1,0)),"")),"",IFERROR(INDEX('2-3 引出列表'!$A$2:$CE$8700,$A193,MATCH(H$1,'2-3 引出列表'!$A$1:$CD$1,0)),""))</f>
        <v>XHWZ-Z-2024-0232</v>
      </c>
      <c r="I193" t="str">
        <f>IF(ISBLANK(IFERROR(INDEX('2-3 引出列表'!$A$2:$CE$8700,$A193,MATCH(I$1,'2-3 引出列表'!$A$1:$CD$1,0)),"")),"",IFERROR(INDEX('2-3 引出列表'!$A$2:$CE$8700,$A193,MATCH(I$1,'2-3 引出列表'!$A$1:$CD$1,0)),""))</f>
        <v>金采易购</v>
      </c>
    </row>
    <row r="194" spans="1:9">
      <c r="A194">
        <v>193</v>
      </c>
      <c r="B194" t="str">
        <f>IF(ISBLANK(IFERROR(INDEX('2-3 引出列表'!$A$2:$CE$8700,$A194,MATCH(B$1,'2-3 引出列表'!$A$1:$CD$1,0)),"")),"",IFERROR(INDEX('2-3 引出列表'!$A$2:$CE$8700,$A194,MATCH(B$1,'2-3 引出列表'!$A$1:$CD$1,0)),""))</f>
        <v>FK250221000485</v>
      </c>
      <c r="C194">
        <f>IF(ISBLANK(IFERROR(INDEX('2-3 引出列表'!$A$2:$CE$8700,$A194,MATCH(C$1,'2-3 引出列表'!$A$1:$CD$1,0)),"")),"",IFERROR(INDEX('2-3 引出列表'!$A$2:$CE$8700,$A194,MATCH(C$1,'2-3 引出列表'!$A$1:$CD$1,0)),""))</f>
        <v>4278.2</v>
      </c>
      <c r="D194" t="str">
        <f>IF(ISBLANK(IFERROR(INDEX('2-3 引出列表'!$A$2:$CE$8700,$A194,MATCH(D$1,'2-3 引出列表'!$A$1:$CD$1,0)),"")),"",IFERROR(INDEX('2-3 引出列表'!$A$2:$CE$8700,$A194,MATCH(D$1,'2-3 引出列表'!$A$1:$CD$1,0)),""))</f>
        <v>已付款</v>
      </c>
      <c r="E194" t="str">
        <f>IF(ISBLANK(IFERROR(INDEX('2-3 引出列表'!$A$2:$CE$8700,$A194,MATCH(E$1,'2-3 引出列表'!$A$1:$CD$1,0)),"")),"",IFERROR(INDEX('2-3 引出列表'!$A$2:$CE$8700,$A194,MATCH(E$1,'2-3 引出列表'!$A$1:$CD$1,0)),""))</f>
        <v>2025-02-21</v>
      </c>
      <c r="F194" t="str">
        <f t="shared" si="2"/>
        <v>2025-02</v>
      </c>
      <c r="G194" t="str">
        <f>IF(ISBLANK(IFERROR(INDEX('2-3 引出列表'!$A$2:$CE$8700,$A194,MATCH(G$1,'2-3 引出列表'!$A$1:$CD$1,0)),"")),"",IFERROR(INDEX('2-3 引出列表'!$A$2:$CE$8700,$A194,MATCH(G$1,'2-3 引出列表'!$A$1:$CD$1,0)),""))</f>
        <v>物料消耗.物料消耗</v>
      </c>
      <c r="H194" t="str">
        <f>IF(ISBLANK(IFERROR(INDEX('2-3 引出列表'!$A$2:$CE$8700,$A194,MATCH(H$1,'2-3 引出列表'!$A$1:$CD$1,0)),"")),"",IFERROR(INDEX('2-3 引出列表'!$A$2:$CE$8700,$A194,MATCH(H$1,'2-3 引出列表'!$A$1:$CD$1,0)),""))</f>
        <v>XHWZ-Z-2024-0232</v>
      </c>
      <c r="I194" t="str">
        <f>IF(ISBLANK(IFERROR(INDEX('2-3 引出列表'!$A$2:$CE$8700,$A194,MATCH(I$1,'2-3 引出列表'!$A$1:$CD$1,0)),"")),"",IFERROR(INDEX('2-3 引出列表'!$A$2:$CE$8700,$A194,MATCH(I$1,'2-3 引出列表'!$A$1:$CD$1,0)),""))</f>
        <v>金采易购</v>
      </c>
    </row>
    <row r="195" spans="1:9">
      <c r="A195">
        <v>194</v>
      </c>
      <c r="B195" t="str">
        <f>IF(ISBLANK(IFERROR(INDEX('2-3 引出列表'!$A$2:$CE$8700,$A195,MATCH(B$1,'2-3 引出列表'!$A$1:$CD$1,0)),"")),"",IFERROR(INDEX('2-3 引出列表'!$A$2:$CE$8700,$A195,MATCH(B$1,'2-3 引出列表'!$A$1:$CD$1,0)),""))</f>
        <v>FK250221000485</v>
      </c>
      <c r="C195">
        <f>IF(ISBLANK(IFERROR(INDEX('2-3 引出列表'!$A$2:$CE$8700,$A195,MATCH(C$1,'2-3 引出列表'!$A$1:$CD$1,0)),"")),"",IFERROR(INDEX('2-3 引出列表'!$A$2:$CE$8700,$A195,MATCH(C$1,'2-3 引出列表'!$A$1:$CD$1,0)),""))</f>
        <v>4278.2</v>
      </c>
      <c r="D195" t="str">
        <f>IF(ISBLANK(IFERROR(INDEX('2-3 引出列表'!$A$2:$CE$8700,$A195,MATCH(D$1,'2-3 引出列表'!$A$1:$CD$1,0)),"")),"",IFERROR(INDEX('2-3 引出列表'!$A$2:$CE$8700,$A195,MATCH(D$1,'2-3 引出列表'!$A$1:$CD$1,0)),""))</f>
        <v>已付款</v>
      </c>
      <c r="E195" t="str">
        <f>IF(ISBLANK(IFERROR(INDEX('2-3 引出列表'!$A$2:$CE$8700,$A195,MATCH(E$1,'2-3 引出列表'!$A$1:$CD$1,0)),"")),"",IFERROR(INDEX('2-3 引出列表'!$A$2:$CE$8700,$A195,MATCH(E$1,'2-3 引出列表'!$A$1:$CD$1,0)),""))</f>
        <v>2025-02-21</v>
      </c>
      <c r="F195" t="str">
        <f t="shared" ref="F195:F258" si="3">LEFT(E195,7)</f>
        <v>2025-02</v>
      </c>
      <c r="G195" t="str">
        <f>IF(ISBLANK(IFERROR(INDEX('2-3 引出列表'!$A$2:$CE$8700,$A195,MATCH(G$1,'2-3 引出列表'!$A$1:$CD$1,0)),"")),"",IFERROR(INDEX('2-3 引出列表'!$A$2:$CE$8700,$A195,MATCH(G$1,'2-3 引出列表'!$A$1:$CD$1,0)),""))</f>
        <v>物料消耗.物料消耗</v>
      </c>
      <c r="H195" t="str">
        <f>IF(ISBLANK(IFERROR(INDEX('2-3 引出列表'!$A$2:$CE$8700,$A195,MATCH(H$1,'2-3 引出列表'!$A$1:$CD$1,0)),"")),"",IFERROR(INDEX('2-3 引出列表'!$A$2:$CE$8700,$A195,MATCH(H$1,'2-3 引出列表'!$A$1:$CD$1,0)),""))</f>
        <v>XHWZ-Z-2024-0232</v>
      </c>
      <c r="I195" t="str">
        <f>IF(ISBLANK(IFERROR(INDEX('2-3 引出列表'!$A$2:$CE$8700,$A195,MATCH(I$1,'2-3 引出列表'!$A$1:$CD$1,0)),"")),"",IFERROR(INDEX('2-3 引出列表'!$A$2:$CE$8700,$A195,MATCH(I$1,'2-3 引出列表'!$A$1:$CD$1,0)),""))</f>
        <v>金采易购</v>
      </c>
    </row>
    <row r="196" spans="1:9">
      <c r="A196">
        <v>195</v>
      </c>
      <c r="B196" t="str">
        <f>IF(ISBLANK(IFERROR(INDEX('2-3 引出列表'!$A$2:$CE$8700,$A196,MATCH(B$1,'2-3 引出列表'!$A$1:$CD$1,0)),"")),"",IFERROR(INDEX('2-3 引出列表'!$A$2:$CE$8700,$A196,MATCH(B$1,'2-3 引出列表'!$A$1:$CD$1,0)),""))</f>
        <v>FK250221000485</v>
      </c>
      <c r="C196">
        <f>IF(ISBLANK(IFERROR(INDEX('2-3 引出列表'!$A$2:$CE$8700,$A196,MATCH(C$1,'2-3 引出列表'!$A$1:$CD$1,0)),"")),"",IFERROR(INDEX('2-3 引出列表'!$A$2:$CE$8700,$A196,MATCH(C$1,'2-3 引出列表'!$A$1:$CD$1,0)),""))</f>
        <v>4278.2</v>
      </c>
      <c r="D196" t="str">
        <f>IF(ISBLANK(IFERROR(INDEX('2-3 引出列表'!$A$2:$CE$8700,$A196,MATCH(D$1,'2-3 引出列表'!$A$1:$CD$1,0)),"")),"",IFERROR(INDEX('2-3 引出列表'!$A$2:$CE$8700,$A196,MATCH(D$1,'2-3 引出列表'!$A$1:$CD$1,0)),""))</f>
        <v>已付款</v>
      </c>
      <c r="E196" t="str">
        <f>IF(ISBLANK(IFERROR(INDEX('2-3 引出列表'!$A$2:$CE$8700,$A196,MATCH(E$1,'2-3 引出列表'!$A$1:$CD$1,0)),"")),"",IFERROR(INDEX('2-3 引出列表'!$A$2:$CE$8700,$A196,MATCH(E$1,'2-3 引出列表'!$A$1:$CD$1,0)),""))</f>
        <v>2025-02-21</v>
      </c>
      <c r="F196" t="str">
        <f t="shared" si="3"/>
        <v>2025-02</v>
      </c>
      <c r="G196" t="str">
        <f>IF(ISBLANK(IFERROR(INDEX('2-3 引出列表'!$A$2:$CE$8700,$A196,MATCH(G$1,'2-3 引出列表'!$A$1:$CD$1,0)),"")),"",IFERROR(INDEX('2-3 引出列表'!$A$2:$CE$8700,$A196,MATCH(G$1,'2-3 引出列表'!$A$1:$CD$1,0)),""))</f>
        <v>物料消耗.物料消耗</v>
      </c>
      <c r="H196" t="str">
        <f>IF(ISBLANK(IFERROR(INDEX('2-3 引出列表'!$A$2:$CE$8700,$A196,MATCH(H$1,'2-3 引出列表'!$A$1:$CD$1,0)),"")),"",IFERROR(INDEX('2-3 引出列表'!$A$2:$CE$8700,$A196,MATCH(H$1,'2-3 引出列表'!$A$1:$CD$1,0)),""))</f>
        <v>XHWZ-Z-2024-0232</v>
      </c>
      <c r="I196" t="str">
        <f>IF(ISBLANK(IFERROR(INDEX('2-3 引出列表'!$A$2:$CE$8700,$A196,MATCH(I$1,'2-3 引出列表'!$A$1:$CD$1,0)),"")),"",IFERROR(INDEX('2-3 引出列表'!$A$2:$CE$8700,$A196,MATCH(I$1,'2-3 引出列表'!$A$1:$CD$1,0)),""))</f>
        <v>金采易购</v>
      </c>
    </row>
    <row r="197" spans="1:9">
      <c r="A197">
        <v>196</v>
      </c>
      <c r="B197" t="str">
        <f>IF(ISBLANK(IFERROR(INDEX('2-3 引出列表'!$A$2:$CE$8700,$A197,MATCH(B$1,'2-3 引出列表'!$A$1:$CD$1,0)),"")),"",IFERROR(INDEX('2-3 引出列表'!$A$2:$CE$8700,$A197,MATCH(B$1,'2-3 引出列表'!$A$1:$CD$1,0)),""))</f>
        <v>FK250221000485</v>
      </c>
      <c r="C197">
        <f>IF(ISBLANK(IFERROR(INDEX('2-3 引出列表'!$A$2:$CE$8700,$A197,MATCH(C$1,'2-3 引出列表'!$A$1:$CD$1,0)),"")),"",IFERROR(INDEX('2-3 引出列表'!$A$2:$CE$8700,$A197,MATCH(C$1,'2-3 引出列表'!$A$1:$CD$1,0)),""))</f>
        <v>4278.2</v>
      </c>
      <c r="D197" t="str">
        <f>IF(ISBLANK(IFERROR(INDEX('2-3 引出列表'!$A$2:$CE$8700,$A197,MATCH(D$1,'2-3 引出列表'!$A$1:$CD$1,0)),"")),"",IFERROR(INDEX('2-3 引出列表'!$A$2:$CE$8700,$A197,MATCH(D$1,'2-3 引出列表'!$A$1:$CD$1,0)),""))</f>
        <v>已付款</v>
      </c>
      <c r="E197" t="str">
        <f>IF(ISBLANK(IFERROR(INDEX('2-3 引出列表'!$A$2:$CE$8700,$A197,MATCH(E$1,'2-3 引出列表'!$A$1:$CD$1,0)),"")),"",IFERROR(INDEX('2-3 引出列表'!$A$2:$CE$8700,$A197,MATCH(E$1,'2-3 引出列表'!$A$1:$CD$1,0)),""))</f>
        <v>2025-02-21</v>
      </c>
      <c r="F197" t="str">
        <f t="shared" si="3"/>
        <v>2025-02</v>
      </c>
      <c r="G197" t="str">
        <f>IF(ISBLANK(IFERROR(INDEX('2-3 引出列表'!$A$2:$CE$8700,$A197,MATCH(G$1,'2-3 引出列表'!$A$1:$CD$1,0)),"")),"",IFERROR(INDEX('2-3 引出列表'!$A$2:$CE$8700,$A197,MATCH(G$1,'2-3 引出列表'!$A$1:$CD$1,0)),""))</f>
        <v>物料消耗.物料消耗</v>
      </c>
      <c r="H197" t="str">
        <f>IF(ISBLANK(IFERROR(INDEX('2-3 引出列表'!$A$2:$CE$8700,$A197,MATCH(H$1,'2-3 引出列表'!$A$1:$CD$1,0)),"")),"",IFERROR(INDEX('2-3 引出列表'!$A$2:$CE$8700,$A197,MATCH(H$1,'2-3 引出列表'!$A$1:$CD$1,0)),""))</f>
        <v>XHWZ-Z-2024-0232</v>
      </c>
      <c r="I197" t="str">
        <f>IF(ISBLANK(IFERROR(INDEX('2-3 引出列表'!$A$2:$CE$8700,$A197,MATCH(I$1,'2-3 引出列表'!$A$1:$CD$1,0)),"")),"",IFERROR(INDEX('2-3 引出列表'!$A$2:$CE$8700,$A197,MATCH(I$1,'2-3 引出列表'!$A$1:$CD$1,0)),""))</f>
        <v>金采易购</v>
      </c>
    </row>
    <row r="198" spans="1:9">
      <c r="A198">
        <v>197</v>
      </c>
      <c r="B198" t="str">
        <f>IF(ISBLANK(IFERROR(INDEX('2-3 引出列表'!$A$2:$CE$8700,$A198,MATCH(B$1,'2-3 引出列表'!$A$1:$CD$1,0)),"")),"",IFERROR(INDEX('2-3 引出列表'!$A$2:$CE$8700,$A198,MATCH(B$1,'2-3 引出列表'!$A$1:$CD$1,0)),""))</f>
        <v>FK250221000485</v>
      </c>
      <c r="C198">
        <f>IF(ISBLANK(IFERROR(INDEX('2-3 引出列表'!$A$2:$CE$8700,$A198,MATCH(C$1,'2-3 引出列表'!$A$1:$CD$1,0)),"")),"",IFERROR(INDEX('2-3 引出列表'!$A$2:$CE$8700,$A198,MATCH(C$1,'2-3 引出列表'!$A$1:$CD$1,0)),""))</f>
        <v>4278.2</v>
      </c>
      <c r="D198" t="str">
        <f>IF(ISBLANK(IFERROR(INDEX('2-3 引出列表'!$A$2:$CE$8700,$A198,MATCH(D$1,'2-3 引出列表'!$A$1:$CD$1,0)),"")),"",IFERROR(INDEX('2-3 引出列表'!$A$2:$CE$8700,$A198,MATCH(D$1,'2-3 引出列表'!$A$1:$CD$1,0)),""))</f>
        <v>已付款</v>
      </c>
      <c r="E198" t="str">
        <f>IF(ISBLANK(IFERROR(INDEX('2-3 引出列表'!$A$2:$CE$8700,$A198,MATCH(E$1,'2-3 引出列表'!$A$1:$CD$1,0)),"")),"",IFERROR(INDEX('2-3 引出列表'!$A$2:$CE$8700,$A198,MATCH(E$1,'2-3 引出列表'!$A$1:$CD$1,0)),""))</f>
        <v>2025-02-21</v>
      </c>
      <c r="F198" t="str">
        <f t="shared" si="3"/>
        <v>2025-02</v>
      </c>
      <c r="G198" t="str">
        <f>IF(ISBLANK(IFERROR(INDEX('2-3 引出列表'!$A$2:$CE$8700,$A198,MATCH(G$1,'2-3 引出列表'!$A$1:$CD$1,0)),"")),"",IFERROR(INDEX('2-3 引出列表'!$A$2:$CE$8700,$A198,MATCH(G$1,'2-3 引出列表'!$A$1:$CD$1,0)),""))</f>
        <v>物料消耗.物料消耗</v>
      </c>
      <c r="H198" t="str">
        <f>IF(ISBLANK(IFERROR(INDEX('2-3 引出列表'!$A$2:$CE$8700,$A198,MATCH(H$1,'2-3 引出列表'!$A$1:$CD$1,0)),"")),"",IFERROR(INDEX('2-3 引出列表'!$A$2:$CE$8700,$A198,MATCH(H$1,'2-3 引出列表'!$A$1:$CD$1,0)),""))</f>
        <v>XHWZ-Z-2024-0232</v>
      </c>
      <c r="I198" t="str">
        <f>IF(ISBLANK(IFERROR(INDEX('2-3 引出列表'!$A$2:$CE$8700,$A198,MATCH(I$1,'2-3 引出列表'!$A$1:$CD$1,0)),"")),"",IFERROR(INDEX('2-3 引出列表'!$A$2:$CE$8700,$A198,MATCH(I$1,'2-3 引出列表'!$A$1:$CD$1,0)),""))</f>
        <v>金采易购</v>
      </c>
    </row>
    <row r="199" spans="1:9">
      <c r="A199">
        <v>198</v>
      </c>
      <c r="B199" t="str">
        <f>IF(ISBLANK(IFERROR(INDEX('2-3 引出列表'!$A$2:$CE$8700,$A199,MATCH(B$1,'2-3 引出列表'!$A$1:$CD$1,0)),"")),"",IFERROR(INDEX('2-3 引出列表'!$A$2:$CE$8700,$A199,MATCH(B$1,'2-3 引出列表'!$A$1:$CD$1,0)),""))</f>
        <v>FK250221000485</v>
      </c>
      <c r="C199">
        <f>IF(ISBLANK(IFERROR(INDEX('2-3 引出列表'!$A$2:$CE$8700,$A199,MATCH(C$1,'2-3 引出列表'!$A$1:$CD$1,0)),"")),"",IFERROR(INDEX('2-3 引出列表'!$A$2:$CE$8700,$A199,MATCH(C$1,'2-3 引出列表'!$A$1:$CD$1,0)),""))</f>
        <v>4278.2</v>
      </c>
      <c r="D199" t="str">
        <f>IF(ISBLANK(IFERROR(INDEX('2-3 引出列表'!$A$2:$CE$8700,$A199,MATCH(D$1,'2-3 引出列表'!$A$1:$CD$1,0)),"")),"",IFERROR(INDEX('2-3 引出列表'!$A$2:$CE$8700,$A199,MATCH(D$1,'2-3 引出列表'!$A$1:$CD$1,0)),""))</f>
        <v>已付款</v>
      </c>
      <c r="E199" t="str">
        <f>IF(ISBLANK(IFERROR(INDEX('2-3 引出列表'!$A$2:$CE$8700,$A199,MATCH(E$1,'2-3 引出列表'!$A$1:$CD$1,0)),"")),"",IFERROR(INDEX('2-3 引出列表'!$A$2:$CE$8700,$A199,MATCH(E$1,'2-3 引出列表'!$A$1:$CD$1,0)),""))</f>
        <v>2025-02-21</v>
      </c>
      <c r="F199" t="str">
        <f t="shared" si="3"/>
        <v>2025-02</v>
      </c>
      <c r="G199" t="str">
        <f>IF(ISBLANK(IFERROR(INDEX('2-3 引出列表'!$A$2:$CE$8700,$A199,MATCH(G$1,'2-3 引出列表'!$A$1:$CD$1,0)),"")),"",IFERROR(INDEX('2-3 引出列表'!$A$2:$CE$8700,$A199,MATCH(G$1,'2-3 引出列表'!$A$1:$CD$1,0)),""))</f>
        <v>物料消耗.物料消耗</v>
      </c>
      <c r="H199" t="str">
        <f>IF(ISBLANK(IFERROR(INDEX('2-3 引出列表'!$A$2:$CE$8700,$A199,MATCH(H$1,'2-3 引出列表'!$A$1:$CD$1,0)),"")),"",IFERROR(INDEX('2-3 引出列表'!$A$2:$CE$8700,$A199,MATCH(H$1,'2-3 引出列表'!$A$1:$CD$1,0)),""))</f>
        <v>XHWZ-Z-2024-0232</v>
      </c>
      <c r="I199" t="str">
        <f>IF(ISBLANK(IFERROR(INDEX('2-3 引出列表'!$A$2:$CE$8700,$A199,MATCH(I$1,'2-3 引出列表'!$A$1:$CD$1,0)),"")),"",IFERROR(INDEX('2-3 引出列表'!$A$2:$CE$8700,$A199,MATCH(I$1,'2-3 引出列表'!$A$1:$CD$1,0)),""))</f>
        <v>金采易购</v>
      </c>
    </row>
    <row r="200" spans="1:9">
      <c r="A200">
        <v>199</v>
      </c>
      <c r="B200" t="str">
        <f>IF(ISBLANK(IFERROR(INDEX('2-3 引出列表'!$A$2:$CE$8700,$A200,MATCH(B$1,'2-3 引出列表'!$A$1:$CD$1,0)),"")),"",IFERROR(INDEX('2-3 引出列表'!$A$2:$CE$8700,$A200,MATCH(B$1,'2-3 引出列表'!$A$1:$CD$1,0)),""))</f>
        <v>FK250221000485</v>
      </c>
      <c r="C200">
        <f>IF(ISBLANK(IFERROR(INDEX('2-3 引出列表'!$A$2:$CE$8700,$A200,MATCH(C$1,'2-3 引出列表'!$A$1:$CD$1,0)),"")),"",IFERROR(INDEX('2-3 引出列表'!$A$2:$CE$8700,$A200,MATCH(C$1,'2-3 引出列表'!$A$1:$CD$1,0)),""))</f>
        <v>4278.2</v>
      </c>
      <c r="D200" t="str">
        <f>IF(ISBLANK(IFERROR(INDEX('2-3 引出列表'!$A$2:$CE$8700,$A200,MATCH(D$1,'2-3 引出列表'!$A$1:$CD$1,0)),"")),"",IFERROR(INDEX('2-3 引出列表'!$A$2:$CE$8700,$A200,MATCH(D$1,'2-3 引出列表'!$A$1:$CD$1,0)),""))</f>
        <v>已付款</v>
      </c>
      <c r="E200" t="str">
        <f>IF(ISBLANK(IFERROR(INDEX('2-3 引出列表'!$A$2:$CE$8700,$A200,MATCH(E$1,'2-3 引出列表'!$A$1:$CD$1,0)),"")),"",IFERROR(INDEX('2-3 引出列表'!$A$2:$CE$8700,$A200,MATCH(E$1,'2-3 引出列表'!$A$1:$CD$1,0)),""))</f>
        <v>2025-02-21</v>
      </c>
      <c r="F200" t="str">
        <f t="shared" si="3"/>
        <v>2025-02</v>
      </c>
      <c r="G200" t="str">
        <f>IF(ISBLANK(IFERROR(INDEX('2-3 引出列表'!$A$2:$CE$8700,$A200,MATCH(G$1,'2-3 引出列表'!$A$1:$CD$1,0)),"")),"",IFERROR(INDEX('2-3 引出列表'!$A$2:$CE$8700,$A200,MATCH(G$1,'2-3 引出列表'!$A$1:$CD$1,0)),""))</f>
        <v>物料消耗.物料消耗</v>
      </c>
      <c r="H200" t="str">
        <f>IF(ISBLANK(IFERROR(INDEX('2-3 引出列表'!$A$2:$CE$8700,$A200,MATCH(H$1,'2-3 引出列表'!$A$1:$CD$1,0)),"")),"",IFERROR(INDEX('2-3 引出列表'!$A$2:$CE$8700,$A200,MATCH(H$1,'2-3 引出列表'!$A$1:$CD$1,0)),""))</f>
        <v>XHWZ-Z-2024-0232</v>
      </c>
      <c r="I200" t="str">
        <f>IF(ISBLANK(IFERROR(INDEX('2-3 引出列表'!$A$2:$CE$8700,$A200,MATCH(I$1,'2-3 引出列表'!$A$1:$CD$1,0)),"")),"",IFERROR(INDEX('2-3 引出列表'!$A$2:$CE$8700,$A200,MATCH(I$1,'2-3 引出列表'!$A$1:$CD$1,0)),""))</f>
        <v>金采易购</v>
      </c>
    </row>
    <row r="201" spans="1:9">
      <c r="A201">
        <v>200</v>
      </c>
      <c r="B201" t="str">
        <f>IF(ISBLANK(IFERROR(INDEX('2-3 引出列表'!$A$2:$CE$8700,$A201,MATCH(B$1,'2-3 引出列表'!$A$1:$CD$1,0)),"")),"",IFERROR(INDEX('2-3 引出列表'!$A$2:$CE$8700,$A201,MATCH(B$1,'2-3 引出列表'!$A$1:$CD$1,0)),""))</f>
        <v>FK250221000485</v>
      </c>
      <c r="C201">
        <f>IF(ISBLANK(IFERROR(INDEX('2-3 引出列表'!$A$2:$CE$8700,$A201,MATCH(C$1,'2-3 引出列表'!$A$1:$CD$1,0)),"")),"",IFERROR(INDEX('2-3 引出列表'!$A$2:$CE$8700,$A201,MATCH(C$1,'2-3 引出列表'!$A$1:$CD$1,0)),""))</f>
        <v>4278.2</v>
      </c>
      <c r="D201" t="str">
        <f>IF(ISBLANK(IFERROR(INDEX('2-3 引出列表'!$A$2:$CE$8700,$A201,MATCH(D$1,'2-3 引出列表'!$A$1:$CD$1,0)),"")),"",IFERROR(INDEX('2-3 引出列表'!$A$2:$CE$8700,$A201,MATCH(D$1,'2-3 引出列表'!$A$1:$CD$1,0)),""))</f>
        <v>已付款</v>
      </c>
      <c r="E201" t="str">
        <f>IF(ISBLANK(IFERROR(INDEX('2-3 引出列表'!$A$2:$CE$8700,$A201,MATCH(E$1,'2-3 引出列表'!$A$1:$CD$1,0)),"")),"",IFERROR(INDEX('2-3 引出列表'!$A$2:$CE$8700,$A201,MATCH(E$1,'2-3 引出列表'!$A$1:$CD$1,0)),""))</f>
        <v>2025-02-21</v>
      </c>
      <c r="F201" t="str">
        <f t="shared" si="3"/>
        <v>2025-02</v>
      </c>
      <c r="G201" t="str">
        <f>IF(ISBLANK(IFERROR(INDEX('2-3 引出列表'!$A$2:$CE$8700,$A201,MATCH(G$1,'2-3 引出列表'!$A$1:$CD$1,0)),"")),"",IFERROR(INDEX('2-3 引出列表'!$A$2:$CE$8700,$A201,MATCH(G$1,'2-3 引出列表'!$A$1:$CD$1,0)),""))</f>
        <v>物料消耗.物料消耗</v>
      </c>
      <c r="H201" t="str">
        <f>IF(ISBLANK(IFERROR(INDEX('2-3 引出列表'!$A$2:$CE$8700,$A201,MATCH(H$1,'2-3 引出列表'!$A$1:$CD$1,0)),"")),"",IFERROR(INDEX('2-3 引出列表'!$A$2:$CE$8700,$A201,MATCH(H$1,'2-3 引出列表'!$A$1:$CD$1,0)),""))</f>
        <v>XHWZ-Z-2024-0232</v>
      </c>
      <c r="I201" t="str">
        <f>IF(ISBLANK(IFERROR(INDEX('2-3 引出列表'!$A$2:$CE$8700,$A201,MATCH(I$1,'2-3 引出列表'!$A$1:$CD$1,0)),"")),"",IFERROR(INDEX('2-3 引出列表'!$A$2:$CE$8700,$A201,MATCH(I$1,'2-3 引出列表'!$A$1:$CD$1,0)),""))</f>
        <v>金采易购</v>
      </c>
    </row>
    <row r="202" spans="1:9">
      <c r="A202">
        <v>201</v>
      </c>
      <c r="B202" t="str">
        <f>IF(ISBLANK(IFERROR(INDEX('2-3 引出列表'!$A$2:$CE$8700,$A202,MATCH(B$1,'2-3 引出列表'!$A$1:$CD$1,0)),"")),"",IFERROR(INDEX('2-3 引出列表'!$A$2:$CE$8700,$A202,MATCH(B$1,'2-3 引出列表'!$A$1:$CD$1,0)),""))</f>
        <v>FK250221000485</v>
      </c>
      <c r="C202">
        <f>IF(ISBLANK(IFERROR(INDEX('2-3 引出列表'!$A$2:$CE$8700,$A202,MATCH(C$1,'2-3 引出列表'!$A$1:$CD$1,0)),"")),"",IFERROR(INDEX('2-3 引出列表'!$A$2:$CE$8700,$A202,MATCH(C$1,'2-3 引出列表'!$A$1:$CD$1,0)),""))</f>
        <v>4278.2</v>
      </c>
      <c r="D202" t="str">
        <f>IF(ISBLANK(IFERROR(INDEX('2-3 引出列表'!$A$2:$CE$8700,$A202,MATCH(D$1,'2-3 引出列表'!$A$1:$CD$1,0)),"")),"",IFERROR(INDEX('2-3 引出列表'!$A$2:$CE$8700,$A202,MATCH(D$1,'2-3 引出列表'!$A$1:$CD$1,0)),""))</f>
        <v>已付款</v>
      </c>
      <c r="E202" t="str">
        <f>IF(ISBLANK(IFERROR(INDEX('2-3 引出列表'!$A$2:$CE$8700,$A202,MATCH(E$1,'2-3 引出列表'!$A$1:$CD$1,0)),"")),"",IFERROR(INDEX('2-3 引出列表'!$A$2:$CE$8700,$A202,MATCH(E$1,'2-3 引出列表'!$A$1:$CD$1,0)),""))</f>
        <v>2025-02-21</v>
      </c>
      <c r="F202" t="str">
        <f t="shared" si="3"/>
        <v>2025-02</v>
      </c>
      <c r="G202" t="str">
        <f>IF(ISBLANK(IFERROR(INDEX('2-3 引出列表'!$A$2:$CE$8700,$A202,MATCH(G$1,'2-3 引出列表'!$A$1:$CD$1,0)),"")),"",IFERROR(INDEX('2-3 引出列表'!$A$2:$CE$8700,$A202,MATCH(G$1,'2-3 引出列表'!$A$1:$CD$1,0)),""))</f>
        <v>物料消耗.物料消耗</v>
      </c>
      <c r="H202" t="str">
        <f>IF(ISBLANK(IFERROR(INDEX('2-3 引出列表'!$A$2:$CE$8700,$A202,MATCH(H$1,'2-3 引出列表'!$A$1:$CD$1,0)),"")),"",IFERROR(INDEX('2-3 引出列表'!$A$2:$CE$8700,$A202,MATCH(H$1,'2-3 引出列表'!$A$1:$CD$1,0)),""))</f>
        <v>XHWZ-Z-2024-0232</v>
      </c>
      <c r="I202" t="str">
        <f>IF(ISBLANK(IFERROR(INDEX('2-3 引出列表'!$A$2:$CE$8700,$A202,MATCH(I$1,'2-3 引出列表'!$A$1:$CD$1,0)),"")),"",IFERROR(INDEX('2-3 引出列表'!$A$2:$CE$8700,$A202,MATCH(I$1,'2-3 引出列表'!$A$1:$CD$1,0)),""))</f>
        <v>金采易购</v>
      </c>
    </row>
    <row r="203" spans="1:9">
      <c r="A203">
        <v>202</v>
      </c>
      <c r="B203" t="str">
        <f>IF(ISBLANK(IFERROR(INDEX('2-3 引出列表'!$A$2:$CE$8700,$A203,MATCH(B$1,'2-3 引出列表'!$A$1:$CD$1,0)),"")),"",IFERROR(INDEX('2-3 引出列表'!$A$2:$CE$8700,$A203,MATCH(B$1,'2-3 引出列表'!$A$1:$CD$1,0)),""))</f>
        <v>FK250221000447</v>
      </c>
      <c r="C203">
        <f>IF(ISBLANK(IFERROR(INDEX('2-3 引出列表'!$A$2:$CE$8700,$A203,MATCH(C$1,'2-3 引出列表'!$A$1:$CD$1,0)),"")),"",IFERROR(INDEX('2-3 引出列表'!$A$2:$CE$8700,$A203,MATCH(C$1,'2-3 引出列表'!$A$1:$CD$1,0)),""))</f>
        <v>3000</v>
      </c>
      <c r="D203" t="str">
        <f>IF(ISBLANK(IFERROR(INDEX('2-3 引出列表'!$A$2:$CE$8700,$A203,MATCH(D$1,'2-3 引出列表'!$A$1:$CD$1,0)),"")),"",IFERROR(INDEX('2-3 引出列表'!$A$2:$CE$8700,$A203,MATCH(D$1,'2-3 引出列表'!$A$1:$CD$1,0)),""))</f>
        <v>已付款</v>
      </c>
      <c r="E203" t="str">
        <f>IF(ISBLANK(IFERROR(INDEX('2-3 引出列表'!$A$2:$CE$8700,$A203,MATCH(E$1,'2-3 引出列表'!$A$1:$CD$1,0)),"")),"",IFERROR(INDEX('2-3 引出列表'!$A$2:$CE$8700,$A203,MATCH(E$1,'2-3 引出列表'!$A$1:$CD$1,0)),""))</f>
        <v>2025-02-21</v>
      </c>
      <c r="F203" t="str">
        <f t="shared" si="3"/>
        <v>2025-02</v>
      </c>
      <c r="G203" t="str">
        <f>IF(ISBLANK(IFERROR(INDEX('2-3 引出列表'!$A$2:$CE$8700,$A203,MATCH(G$1,'2-3 引出列表'!$A$1:$CD$1,0)),"")),"",IFERROR(INDEX('2-3 引出列表'!$A$2:$CE$8700,$A203,MATCH(G$1,'2-3 引出列表'!$A$1:$CD$1,0)),""))</f>
        <v>外包服务费.设备设施维保外包</v>
      </c>
      <c r="H203" t="str">
        <f>IF(ISBLANK(IFERROR(INDEX('2-3 引出列表'!$A$2:$CE$8700,$A203,MATCH(H$1,'2-3 引出列表'!$A$1:$CD$1,0)),"")),"",IFERROR(INDEX('2-3 引出列表'!$A$2:$CE$8700,$A203,MATCH(H$1,'2-3 引出列表'!$A$1:$CD$1,0)),""))</f>
        <v>GCFW-Z-2024-6330</v>
      </c>
      <c r="I203" t="str">
        <f>IF(ISBLANK(IFERROR(INDEX('2-3 引出列表'!$A$2:$CE$8700,$A203,MATCH(I$1,'2-3 引出列表'!$A$1:$CD$1,0)),"")),"",IFERROR(INDEX('2-3 引出列表'!$A$2:$CE$8700,$A203,MATCH(I$1,'2-3 引出列表'!$A$1:$CD$1,0)),""))</f>
        <v>金采易购</v>
      </c>
    </row>
    <row r="204" spans="1:9">
      <c r="A204">
        <v>203</v>
      </c>
      <c r="B204" t="str">
        <f>IF(ISBLANK(IFERROR(INDEX('2-3 引出列表'!$A$2:$CE$8700,$A204,MATCH(B$1,'2-3 引出列表'!$A$1:$CD$1,0)),"")),"",IFERROR(INDEX('2-3 引出列表'!$A$2:$CE$8700,$A204,MATCH(B$1,'2-3 引出列表'!$A$1:$CD$1,0)),""))</f>
        <v>FK250221000308</v>
      </c>
      <c r="C204">
        <f>IF(ISBLANK(IFERROR(INDEX('2-3 引出列表'!$A$2:$CE$8700,$A204,MATCH(C$1,'2-3 引出列表'!$A$1:$CD$1,0)),"")),"",IFERROR(INDEX('2-3 引出列表'!$A$2:$CE$8700,$A204,MATCH(C$1,'2-3 引出列表'!$A$1:$CD$1,0)),""))</f>
        <v>1200</v>
      </c>
      <c r="D204" t="str">
        <f>IF(ISBLANK(IFERROR(INDEX('2-3 引出列表'!$A$2:$CE$8700,$A204,MATCH(D$1,'2-3 引出列表'!$A$1:$CD$1,0)),"")),"",IFERROR(INDEX('2-3 引出列表'!$A$2:$CE$8700,$A204,MATCH(D$1,'2-3 引出列表'!$A$1:$CD$1,0)),""))</f>
        <v>已付款</v>
      </c>
      <c r="E204" t="str">
        <f>IF(ISBLANK(IFERROR(INDEX('2-3 引出列表'!$A$2:$CE$8700,$A204,MATCH(E$1,'2-3 引出列表'!$A$1:$CD$1,0)),"")),"",IFERROR(INDEX('2-3 引出列表'!$A$2:$CE$8700,$A204,MATCH(E$1,'2-3 引出列表'!$A$1:$CD$1,0)),""))</f>
        <v>2025-02-21</v>
      </c>
      <c r="F204" t="str">
        <f t="shared" si="3"/>
        <v>2025-02</v>
      </c>
      <c r="G204" t="str">
        <f>IF(ISBLANK(IFERROR(INDEX('2-3 引出列表'!$A$2:$CE$8700,$A204,MATCH(G$1,'2-3 引出列表'!$A$1:$CD$1,0)),"")),"",IFERROR(INDEX('2-3 引出列表'!$A$2:$CE$8700,$A204,MATCH(G$1,'2-3 引出列表'!$A$1:$CD$1,0)),""))</f>
        <v>外包服务费.工程施工外包</v>
      </c>
      <c r="H204">
        <f>IF(ISBLANK(IFERROR(INDEX('2-3 引出列表'!$A$2:$CE$8700,$A204,MATCH(H$1,'2-3 引出列表'!$A$1:$CD$1,0)),"")),"",IFERROR(INDEX('2-3 引出列表'!$A$2:$CE$8700,$A204,MATCH(H$1,'2-3 引出列表'!$A$1:$CD$1,0)),""))</f>
        <v>0</v>
      </c>
      <c r="I204" t="str">
        <f>IF(ISBLANK(IFERROR(INDEX('2-3 引出列表'!$A$2:$CE$8700,$A204,MATCH(I$1,'2-3 引出列表'!$A$1:$CD$1,0)),"")),"",IFERROR(INDEX('2-3 引出列表'!$A$2:$CE$8700,$A204,MATCH(I$1,'2-3 引出列表'!$A$1:$CD$1,0)),""))</f>
        <v>金采易购</v>
      </c>
    </row>
    <row r="205" spans="1:9">
      <c r="A205">
        <v>204</v>
      </c>
      <c r="B205" t="str">
        <f>IF(ISBLANK(IFERROR(INDEX('2-3 引出列表'!$A$2:$CE$8700,$A205,MATCH(B$1,'2-3 引出列表'!$A$1:$CD$1,0)),"")),"",IFERROR(INDEX('2-3 引出列表'!$A$2:$CE$8700,$A205,MATCH(B$1,'2-3 引出列表'!$A$1:$CD$1,0)),""))</f>
        <v>FK250221000222</v>
      </c>
      <c r="C205">
        <f>IF(ISBLANK(IFERROR(INDEX('2-3 引出列表'!$A$2:$CE$8700,$A205,MATCH(C$1,'2-3 引出列表'!$A$1:$CD$1,0)),"")),"",IFERROR(INDEX('2-3 引出列表'!$A$2:$CE$8700,$A205,MATCH(C$1,'2-3 引出列表'!$A$1:$CD$1,0)),""))</f>
        <v>1598.82</v>
      </c>
      <c r="D205" t="str">
        <f>IF(ISBLANK(IFERROR(INDEX('2-3 引出列表'!$A$2:$CE$8700,$A205,MATCH(D$1,'2-3 引出列表'!$A$1:$CD$1,0)),"")),"",IFERROR(INDEX('2-3 引出列表'!$A$2:$CE$8700,$A205,MATCH(D$1,'2-3 引出列表'!$A$1:$CD$1,0)),""))</f>
        <v>已付款</v>
      </c>
      <c r="E205" t="str">
        <f>IF(ISBLANK(IFERROR(INDEX('2-3 引出列表'!$A$2:$CE$8700,$A205,MATCH(E$1,'2-3 引出列表'!$A$1:$CD$1,0)),"")),"",IFERROR(INDEX('2-3 引出列表'!$A$2:$CE$8700,$A205,MATCH(E$1,'2-3 引出列表'!$A$1:$CD$1,0)),""))</f>
        <v>2025-02-21</v>
      </c>
      <c r="F205" t="str">
        <f t="shared" si="3"/>
        <v>2025-02</v>
      </c>
      <c r="G205" t="str">
        <f>IF(ISBLANK(IFERROR(INDEX('2-3 引出列表'!$A$2:$CE$8700,$A205,MATCH(G$1,'2-3 引出列表'!$A$1:$CD$1,0)),"")),"",IFERROR(INDEX('2-3 引出列表'!$A$2:$CE$8700,$A205,MATCH(G$1,'2-3 引出列表'!$A$1:$CD$1,0)),""))</f>
        <v>物料消耗.物料消耗</v>
      </c>
      <c r="H205">
        <f>IF(ISBLANK(IFERROR(INDEX('2-3 引出列表'!$A$2:$CE$8700,$A205,MATCH(H$1,'2-3 引出列表'!$A$1:$CD$1,0)),"")),"",IFERROR(INDEX('2-3 引出列表'!$A$2:$CE$8700,$A205,MATCH(H$1,'2-3 引出列表'!$A$1:$CD$1,0)),""))</f>
        <v>0</v>
      </c>
      <c r="I205" t="str">
        <f>IF(ISBLANK(IFERROR(INDEX('2-3 引出列表'!$A$2:$CE$8700,$A205,MATCH(I$1,'2-3 引出列表'!$A$1:$CD$1,0)),"")),"",IFERROR(INDEX('2-3 引出列表'!$A$2:$CE$8700,$A205,MATCH(I$1,'2-3 引出列表'!$A$1:$CD$1,0)),""))</f>
        <v>金采易购</v>
      </c>
    </row>
    <row r="206" spans="1:9">
      <c r="A206">
        <v>205</v>
      </c>
      <c r="B206" t="str">
        <f>IF(ISBLANK(IFERROR(INDEX('2-3 引出列表'!$A$2:$CE$8700,$A206,MATCH(B$1,'2-3 引出列表'!$A$1:$CD$1,0)),"")),"",IFERROR(INDEX('2-3 引出列表'!$A$2:$CE$8700,$A206,MATCH(B$1,'2-3 引出列表'!$A$1:$CD$1,0)),""))</f>
        <v>FK250221000107</v>
      </c>
      <c r="C206">
        <f>IF(ISBLANK(IFERROR(INDEX('2-3 引出列表'!$A$2:$CE$8700,$A206,MATCH(C$1,'2-3 引出列表'!$A$1:$CD$1,0)),"")),"",IFERROR(INDEX('2-3 引出列表'!$A$2:$CE$8700,$A206,MATCH(C$1,'2-3 引出列表'!$A$1:$CD$1,0)),""))</f>
        <v>3956.69</v>
      </c>
      <c r="D206" t="str">
        <f>IF(ISBLANK(IFERROR(INDEX('2-3 引出列表'!$A$2:$CE$8700,$A206,MATCH(D$1,'2-3 引出列表'!$A$1:$CD$1,0)),"")),"",IFERROR(INDEX('2-3 引出列表'!$A$2:$CE$8700,$A206,MATCH(D$1,'2-3 引出列表'!$A$1:$CD$1,0)),""))</f>
        <v>已付款</v>
      </c>
      <c r="E206" t="str">
        <f>IF(ISBLANK(IFERROR(INDEX('2-3 引出列表'!$A$2:$CE$8700,$A206,MATCH(E$1,'2-3 引出列表'!$A$1:$CD$1,0)),"")),"",IFERROR(INDEX('2-3 引出列表'!$A$2:$CE$8700,$A206,MATCH(E$1,'2-3 引出列表'!$A$1:$CD$1,0)),""))</f>
        <v>2025-02-21</v>
      </c>
      <c r="F206" t="str">
        <f t="shared" si="3"/>
        <v>2025-02</v>
      </c>
      <c r="G206" t="str">
        <f>IF(ISBLANK(IFERROR(INDEX('2-3 引出列表'!$A$2:$CE$8700,$A206,MATCH(G$1,'2-3 引出列表'!$A$1:$CD$1,0)),"")),"",IFERROR(INDEX('2-3 引出列表'!$A$2:$CE$8700,$A206,MATCH(G$1,'2-3 引出列表'!$A$1:$CD$1,0)),""))</f>
        <v>物料消耗.物料消耗</v>
      </c>
      <c r="H206">
        <f>IF(ISBLANK(IFERROR(INDEX('2-3 引出列表'!$A$2:$CE$8700,$A206,MATCH(H$1,'2-3 引出列表'!$A$1:$CD$1,0)),"")),"",IFERROR(INDEX('2-3 引出列表'!$A$2:$CE$8700,$A206,MATCH(H$1,'2-3 引出列表'!$A$1:$CD$1,0)),""))</f>
        <v>0</v>
      </c>
      <c r="I206" t="str">
        <f>IF(ISBLANK(IFERROR(INDEX('2-3 引出列表'!$A$2:$CE$8700,$A206,MATCH(I$1,'2-3 引出列表'!$A$1:$CD$1,0)),"")),"",IFERROR(INDEX('2-3 引出列表'!$A$2:$CE$8700,$A206,MATCH(I$1,'2-3 引出列表'!$A$1:$CD$1,0)),""))</f>
        <v>金采易购</v>
      </c>
    </row>
    <row r="207" spans="1:9">
      <c r="A207">
        <v>206</v>
      </c>
      <c r="B207" t="str">
        <f>IF(ISBLANK(IFERROR(INDEX('2-3 引出列表'!$A$2:$CE$8700,$A207,MATCH(B$1,'2-3 引出列表'!$A$1:$CD$1,0)),"")),"",IFERROR(INDEX('2-3 引出列表'!$A$2:$CE$8700,$A207,MATCH(B$1,'2-3 引出列表'!$A$1:$CD$1,0)),""))</f>
        <v>FK250221000107</v>
      </c>
      <c r="C207">
        <f>IF(ISBLANK(IFERROR(INDEX('2-3 引出列表'!$A$2:$CE$8700,$A207,MATCH(C$1,'2-3 引出列表'!$A$1:$CD$1,0)),"")),"",IFERROR(INDEX('2-3 引出列表'!$A$2:$CE$8700,$A207,MATCH(C$1,'2-3 引出列表'!$A$1:$CD$1,0)),""))</f>
        <v>3956.69</v>
      </c>
      <c r="D207" t="str">
        <f>IF(ISBLANK(IFERROR(INDEX('2-3 引出列表'!$A$2:$CE$8700,$A207,MATCH(D$1,'2-3 引出列表'!$A$1:$CD$1,0)),"")),"",IFERROR(INDEX('2-3 引出列表'!$A$2:$CE$8700,$A207,MATCH(D$1,'2-3 引出列表'!$A$1:$CD$1,0)),""))</f>
        <v>已付款</v>
      </c>
      <c r="E207" t="str">
        <f>IF(ISBLANK(IFERROR(INDEX('2-3 引出列表'!$A$2:$CE$8700,$A207,MATCH(E$1,'2-3 引出列表'!$A$1:$CD$1,0)),"")),"",IFERROR(INDEX('2-3 引出列表'!$A$2:$CE$8700,$A207,MATCH(E$1,'2-3 引出列表'!$A$1:$CD$1,0)),""))</f>
        <v>2025-02-21</v>
      </c>
      <c r="F207" t="str">
        <f t="shared" si="3"/>
        <v>2025-02</v>
      </c>
      <c r="G207" t="str">
        <f>IF(ISBLANK(IFERROR(INDEX('2-3 引出列表'!$A$2:$CE$8700,$A207,MATCH(G$1,'2-3 引出列表'!$A$1:$CD$1,0)),"")),"",IFERROR(INDEX('2-3 引出列表'!$A$2:$CE$8700,$A207,MATCH(G$1,'2-3 引出列表'!$A$1:$CD$1,0)),""))</f>
        <v>物料消耗.物料消耗</v>
      </c>
      <c r="H207">
        <f>IF(ISBLANK(IFERROR(INDEX('2-3 引出列表'!$A$2:$CE$8700,$A207,MATCH(H$1,'2-3 引出列表'!$A$1:$CD$1,0)),"")),"",IFERROR(INDEX('2-3 引出列表'!$A$2:$CE$8700,$A207,MATCH(H$1,'2-3 引出列表'!$A$1:$CD$1,0)),""))</f>
        <v>0</v>
      </c>
      <c r="I207" t="str">
        <f>IF(ISBLANK(IFERROR(INDEX('2-3 引出列表'!$A$2:$CE$8700,$A207,MATCH(I$1,'2-3 引出列表'!$A$1:$CD$1,0)),"")),"",IFERROR(INDEX('2-3 引出列表'!$A$2:$CE$8700,$A207,MATCH(I$1,'2-3 引出列表'!$A$1:$CD$1,0)),""))</f>
        <v>金采易购</v>
      </c>
    </row>
    <row r="208" spans="1:9">
      <c r="A208">
        <v>207</v>
      </c>
      <c r="B208" t="str">
        <f>IF(ISBLANK(IFERROR(INDEX('2-3 引出列表'!$A$2:$CE$8700,$A208,MATCH(B$1,'2-3 引出列表'!$A$1:$CD$1,0)),"")),"",IFERROR(INDEX('2-3 引出列表'!$A$2:$CE$8700,$A208,MATCH(B$1,'2-3 引出列表'!$A$1:$CD$1,0)),""))</f>
        <v>FK250221000107</v>
      </c>
      <c r="C208">
        <f>IF(ISBLANK(IFERROR(INDEX('2-3 引出列表'!$A$2:$CE$8700,$A208,MATCH(C$1,'2-3 引出列表'!$A$1:$CD$1,0)),"")),"",IFERROR(INDEX('2-3 引出列表'!$A$2:$CE$8700,$A208,MATCH(C$1,'2-3 引出列表'!$A$1:$CD$1,0)),""))</f>
        <v>3956.69</v>
      </c>
      <c r="D208" t="str">
        <f>IF(ISBLANK(IFERROR(INDEX('2-3 引出列表'!$A$2:$CE$8700,$A208,MATCH(D$1,'2-3 引出列表'!$A$1:$CD$1,0)),"")),"",IFERROR(INDEX('2-3 引出列表'!$A$2:$CE$8700,$A208,MATCH(D$1,'2-3 引出列表'!$A$1:$CD$1,0)),""))</f>
        <v>已付款</v>
      </c>
      <c r="E208" t="str">
        <f>IF(ISBLANK(IFERROR(INDEX('2-3 引出列表'!$A$2:$CE$8700,$A208,MATCH(E$1,'2-3 引出列表'!$A$1:$CD$1,0)),"")),"",IFERROR(INDEX('2-3 引出列表'!$A$2:$CE$8700,$A208,MATCH(E$1,'2-3 引出列表'!$A$1:$CD$1,0)),""))</f>
        <v>2025-02-21</v>
      </c>
      <c r="F208" t="str">
        <f t="shared" si="3"/>
        <v>2025-02</v>
      </c>
      <c r="G208" t="str">
        <f>IF(ISBLANK(IFERROR(INDEX('2-3 引出列表'!$A$2:$CE$8700,$A208,MATCH(G$1,'2-3 引出列表'!$A$1:$CD$1,0)),"")),"",IFERROR(INDEX('2-3 引出列表'!$A$2:$CE$8700,$A208,MATCH(G$1,'2-3 引出列表'!$A$1:$CD$1,0)),""))</f>
        <v>物料消耗.物料消耗</v>
      </c>
      <c r="H208">
        <f>IF(ISBLANK(IFERROR(INDEX('2-3 引出列表'!$A$2:$CE$8700,$A208,MATCH(H$1,'2-3 引出列表'!$A$1:$CD$1,0)),"")),"",IFERROR(INDEX('2-3 引出列表'!$A$2:$CE$8700,$A208,MATCH(H$1,'2-3 引出列表'!$A$1:$CD$1,0)),""))</f>
        <v>0</v>
      </c>
      <c r="I208" t="str">
        <f>IF(ISBLANK(IFERROR(INDEX('2-3 引出列表'!$A$2:$CE$8700,$A208,MATCH(I$1,'2-3 引出列表'!$A$1:$CD$1,0)),"")),"",IFERROR(INDEX('2-3 引出列表'!$A$2:$CE$8700,$A208,MATCH(I$1,'2-3 引出列表'!$A$1:$CD$1,0)),""))</f>
        <v>金采易购</v>
      </c>
    </row>
    <row r="209" spans="1:9">
      <c r="A209">
        <v>208</v>
      </c>
      <c r="B209" t="str">
        <f>IF(ISBLANK(IFERROR(INDEX('2-3 引出列表'!$A$2:$CE$8700,$A209,MATCH(B$1,'2-3 引出列表'!$A$1:$CD$1,0)),"")),"",IFERROR(INDEX('2-3 引出列表'!$A$2:$CE$8700,$A209,MATCH(B$1,'2-3 引出列表'!$A$1:$CD$1,0)),""))</f>
        <v>FK250221000107</v>
      </c>
      <c r="C209">
        <f>IF(ISBLANK(IFERROR(INDEX('2-3 引出列表'!$A$2:$CE$8700,$A209,MATCH(C$1,'2-3 引出列表'!$A$1:$CD$1,0)),"")),"",IFERROR(INDEX('2-3 引出列表'!$A$2:$CE$8700,$A209,MATCH(C$1,'2-3 引出列表'!$A$1:$CD$1,0)),""))</f>
        <v>3956.69</v>
      </c>
      <c r="D209" t="str">
        <f>IF(ISBLANK(IFERROR(INDEX('2-3 引出列表'!$A$2:$CE$8700,$A209,MATCH(D$1,'2-3 引出列表'!$A$1:$CD$1,0)),"")),"",IFERROR(INDEX('2-3 引出列表'!$A$2:$CE$8700,$A209,MATCH(D$1,'2-3 引出列表'!$A$1:$CD$1,0)),""))</f>
        <v>已付款</v>
      </c>
      <c r="E209" t="str">
        <f>IF(ISBLANK(IFERROR(INDEX('2-3 引出列表'!$A$2:$CE$8700,$A209,MATCH(E$1,'2-3 引出列表'!$A$1:$CD$1,0)),"")),"",IFERROR(INDEX('2-3 引出列表'!$A$2:$CE$8700,$A209,MATCH(E$1,'2-3 引出列表'!$A$1:$CD$1,0)),""))</f>
        <v>2025-02-21</v>
      </c>
      <c r="F209" t="str">
        <f t="shared" si="3"/>
        <v>2025-02</v>
      </c>
      <c r="G209" t="str">
        <f>IF(ISBLANK(IFERROR(INDEX('2-3 引出列表'!$A$2:$CE$8700,$A209,MATCH(G$1,'2-3 引出列表'!$A$1:$CD$1,0)),"")),"",IFERROR(INDEX('2-3 引出列表'!$A$2:$CE$8700,$A209,MATCH(G$1,'2-3 引出列表'!$A$1:$CD$1,0)),""))</f>
        <v>物料消耗.物料消耗</v>
      </c>
      <c r="H209">
        <f>IF(ISBLANK(IFERROR(INDEX('2-3 引出列表'!$A$2:$CE$8700,$A209,MATCH(H$1,'2-3 引出列表'!$A$1:$CD$1,0)),"")),"",IFERROR(INDEX('2-3 引出列表'!$A$2:$CE$8700,$A209,MATCH(H$1,'2-3 引出列表'!$A$1:$CD$1,0)),""))</f>
        <v>0</v>
      </c>
      <c r="I209" t="str">
        <f>IF(ISBLANK(IFERROR(INDEX('2-3 引出列表'!$A$2:$CE$8700,$A209,MATCH(I$1,'2-3 引出列表'!$A$1:$CD$1,0)),"")),"",IFERROR(INDEX('2-3 引出列表'!$A$2:$CE$8700,$A209,MATCH(I$1,'2-3 引出列表'!$A$1:$CD$1,0)),""))</f>
        <v>金采易购</v>
      </c>
    </row>
    <row r="210" spans="1:9">
      <c r="A210">
        <v>209</v>
      </c>
      <c r="B210" t="str">
        <f>IF(ISBLANK(IFERROR(INDEX('2-3 引出列表'!$A$2:$CE$8700,$A210,MATCH(B$1,'2-3 引出列表'!$A$1:$CD$1,0)),"")),"",IFERROR(INDEX('2-3 引出列表'!$A$2:$CE$8700,$A210,MATCH(B$1,'2-3 引出列表'!$A$1:$CD$1,0)),""))</f>
        <v>FK250221000107</v>
      </c>
      <c r="C210">
        <f>IF(ISBLANK(IFERROR(INDEX('2-3 引出列表'!$A$2:$CE$8700,$A210,MATCH(C$1,'2-3 引出列表'!$A$1:$CD$1,0)),"")),"",IFERROR(INDEX('2-3 引出列表'!$A$2:$CE$8700,$A210,MATCH(C$1,'2-3 引出列表'!$A$1:$CD$1,0)),""))</f>
        <v>3956.69</v>
      </c>
      <c r="D210" t="str">
        <f>IF(ISBLANK(IFERROR(INDEX('2-3 引出列表'!$A$2:$CE$8700,$A210,MATCH(D$1,'2-3 引出列表'!$A$1:$CD$1,0)),"")),"",IFERROR(INDEX('2-3 引出列表'!$A$2:$CE$8700,$A210,MATCH(D$1,'2-3 引出列表'!$A$1:$CD$1,0)),""))</f>
        <v>已付款</v>
      </c>
      <c r="E210" t="str">
        <f>IF(ISBLANK(IFERROR(INDEX('2-3 引出列表'!$A$2:$CE$8700,$A210,MATCH(E$1,'2-3 引出列表'!$A$1:$CD$1,0)),"")),"",IFERROR(INDEX('2-3 引出列表'!$A$2:$CE$8700,$A210,MATCH(E$1,'2-3 引出列表'!$A$1:$CD$1,0)),""))</f>
        <v>2025-02-21</v>
      </c>
      <c r="F210" t="str">
        <f t="shared" si="3"/>
        <v>2025-02</v>
      </c>
      <c r="G210" t="str">
        <f>IF(ISBLANK(IFERROR(INDEX('2-3 引出列表'!$A$2:$CE$8700,$A210,MATCH(G$1,'2-3 引出列表'!$A$1:$CD$1,0)),"")),"",IFERROR(INDEX('2-3 引出列表'!$A$2:$CE$8700,$A210,MATCH(G$1,'2-3 引出列表'!$A$1:$CD$1,0)),""))</f>
        <v>物料消耗.物料消耗</v>
      </c>
      <c r="H210">
        <f>IF(ISBLANK(IFERROR(INDEX('2-3 引出列表'!$A$2:$CE$8700,$A210,MATCH(H$1,'2-3 引出列表'!$A$1:$CD$1,0)),"")),"",IFERROR(INDEX('2-3 引出列表'!$A$2:$CE$8700,$A210,MATCH(H$1,'2-3 引出列表'!$A$1:$CD$1,0)),""))</f>
        <v>0</v>
      </c>
      <c r="I210" t="str">
        <f>IF(ISBLANK(IFERROR(INDEX('2-3 引出列表'!$A$2:$CE$8700,$A210,MATCH(I$1,'2-3 引出列表'!$A$1:$CD$1,0)),"")),"",IFERROR(INDEX('2-3 引出列表'!$A$2:$CE$8700,$A210,MATCH(I$1,'2-3 引出列表'!$A$1:$CD$1,0)),""))</f>
        <v>金采易购</v>
      </c>
    </row>
    <row r="211" spans="1:9">
      <c r="A211">
        <v>210</v>
      </c>
      <c r="B211" t="str">
        <f>IF(ISBLANK(IFERROR(INDEX('2-3 引出列表'!$A$2:$CE$8700,$A211,MATCH(B$1,'2-3 引出列表'!$A$1:$CD$1,0)),"")),"",IFERROR(INDEX('2-3 引出列表'!$A$2:$CE$8700,$A211,MATCH(B$1,'2-3 引出列表'!$A$1:$CD$1,0)),""))</f>
        <v>FK250221000063</v>
      </c>
      <c r="C211">
        <f>IF(ISBLANK(IFERROR(INDEX('2-3 引出列表'!$A$2:$CE$8700,$A211,MATCH(C$1,'2-3 引出列表'!$A$1:$CD$1,0)),"")),"",IFERROR(INDEX('2-3 引出列表'!$A$2:$CE$8700,$A211,MATCH(C$1,'2-3 引出列表'!$A$1:$CD$1,0)),""))</f>
        <v>11978.15</v>
      </c>
      <c r="D211" t="str">
        <f>IF(ISBLANK(IFERROR(INDEX('2-3 引出列表'!$A$2:$CE$8700,$A211,MATCH(D$1,'2-3 引出列表'!$A$1:$CD$1,0)),"")),"",IFERROR(INDEX('2-3 引出列表'!$A$2:$CE$8700,$A211,MATCH(D$1,'2-3 引出列表'!$A$1:$CD$1,0)),""))</f>
        <v>已付款</v>
      </c>
      <c r="E211" t="str">
        <f>IF(ISBLANK(IFERROR(INDEX('2-3 引出列表'!$A$2:$CE$8700,$A211,MATCH(E$1,'2-3 引出列表'!$A$1:$CD$1,0)),"")),"",IFERROR(INDEX('2-3 引出列表'!$A$2:$CE$8700,$A211,MATCH(E$1,'2-3 引出列表'!$A$1:$CD$1,0)),""))</f>
        <v>2025-02-21</v>
      </c>
      <c r="F211" t="str">
        <f t="shared" si="3"/>
        <v>2025-02</v>
      </c>
      <c r="G211" t="str">
        <f>IF(ISBLANK(IFERROR(INDEX('2-3 引出列表'!$A$2:$CE$8700,$A211,MATCH(G$1,'2-3 引出列表'!$A$1:$CD$1,0)),"")),"",IFERROR(INDEX('2-3 引出列表'!$A$2:$CE$8700,$A211,MATCH(G$1,'2-3 引出列表'!$A$1:$CD$1,0)),""))</f>
        <v>物料消耗.物料消耗</v>
      </c>
      <c r="H211">
        <f>IF(ISBLANK(IFERROR(INDEX('2-3 引出列表'!$A$2:$CE$8700,$A211,MATCH(H$1,'2-3 引出列表'!$A$1:$CD$1,0)),"")),"",IFERROR(INDEX('2-3 引出列表'!$A$2:$CE$8700,$A211,MATCH(H$1,'2-3 引出列表'!$A$1:$CD$1,0)),""))</f>
        <v>0</v>
      </c>
      <c r="I211" t="str">
        <f>IF(ISBLANK(IFERROR(INDEX('2-3 引出列表'!$A$2:$CE$8700,$A211,MATCH(I$1,'2-3 引出列表'!$A$1:$CD$1,0)),"")),"",IFERROR(INDEX('2-3 引出列表'!$A$2:$CE$8700,$A211,MATCH(I$1,'2-3 引出列表'!$A$1:$CD$1,0)),""))</f>
        <v>金采易购</v>
      </c>
    </row>
    <row r="212" spans="1:9">
      <c r="A212">
        <v>211</v>
      </c>
      <c r="B212" t="str">
        <f>IF(ISBLANK(IFERROR(INDEX('2-3 引出列表'!$A$2:$CE$8700,$A212,MATCH(B$1,'2-3 引出列表'!$A$1:$CD$1,0)),"")),"",IFERROR(INDEX('2-3 引出列表'!$A$2:$CE$8700,$A212,MATCH(B$1,'2-3 引出列表'!$A$1:$CD$1,0)),""))</f>
        <v>FK250221000063</v>
      </c>
      <c r="C212">
        <f>IF(ISBLANK(IFERROR(INDEX('2-3 引出列表'!$A$2:$CE$8700,$A212,MATCH(C$1,'2-3 引出列表'!$A$1:$CD$1,0)),"")),"",IFERROR(INDEX('2-3 引出列表'!$A$2:$CE$8700,$A212,MATCH(C$1,'2-3 引出列表'!$A$1:$CD$1,0)),""))</f>
        <v>11978.15</v>
      </c>
      <c r="D212" t="str">
        <f>IF(ISBLANK(IFERROR(INDEX('2-3 引出列表'!$A$2:$CE$8700,$A212,MATCH(D$1,'2-3 引出列表'!$A$1:$CD$1,0)),"")),"",IFERROR(INDEX('2-3 引出列表'!$A$2:$CE$8700,$A212,MATCH(D$1,'2-3 引出列表'!$A$1:$CD$1,0)),""))</f>
        <v>已付款</v>
      </c>
      <c r="E212" t="str">
        <f>IF(ISBLANK(IFERROR(INDEX('2-3 引出列表'!$A$2:$CE$8700,$A212,MATCH(E$1,'2-3 引出列表'!$A$1:$CD$1,0)),"")),"",IFERROR(INDEX('2-3 引出列表'!$A$2:$CE$8700,$A212,MATCH(E$1,'2-3 引出列表'!$A$1:$CD$1,0)),""))</f>
        <v>2025-02-21</v>
      </c>
      <c r="F212" t="str">
        <f t="shared" si="3"/>
        <v>2025-02</v>
      </c>
      <c r="G212" t="str">
        <f>IF(ISBLANK(IFERROR(INDEX('2-3 引出列表'!$A$2:$CE$8700,$A212,MATCH(G$1,'2-3 引出列表'!$A$1:$CD$1,0)),"")),"",IFERROR(INDEX('2-3 引出列表'!$A$2:$CE$8700,$A212,MATCH(G$1,'2-3 引出列表'!$A$1:$CD$1,0)),""))</f>
        <v>物料消耗.物料消耗</v>
      </c>
      <c r="H212">
        <f>IF(ISBLANK(IFERROR(INDEX('2-3 引出列表'!$A$2:$CE$8700,$A212,MATCH(H$1,'2-3 引出列表'!$A$1:$CD$1,0)),"")),"",IFERROR(INDEX('2-3 引出列表'!$A$2:$CE$8700,$A212,MATCH(H$1,'2-3 引出列表'!$A$1:$CD$1,0)),""))</f>
        <v>0</v>
      </c>
      <c r="I212" t="str">
        <f>IF(ISBLANK(IFERROR(INDEX('2-3 引出列表'!$A$2:$CE$8700,$A212,MATCH(I$1,'2-3 引出列表'!$A$1:$CD$1,0)),"")),"",IFERROR(INDEX('2-3 引出列表'!$A$2:$CE$8700,$A212,MATCH(I$1,'2-3 引出列表'!$A$1:$CD$1,0)),""))</f>
        <v>金采易购</v>
      </c>
    </row>
    <row r="213" spans="1:9">
      <c r="A213">
        <v>212</v>
      </c>
      <c r="B213" t="str">
        <f>IF(ISBLANK(IFERROR(INDEX('2-3 引出列表'!$A$2:$CE$8700,$A213,MATCH(B$1,'2-3 引出列表'!$A$1:$CD$1,0)),"")),"",IFERROR(INDEX('2-3 引出列表'!$A$2:$CE$8700,$A213,MATCH(B$1,'2-3 引出列表'!$A$1:$CD$1,0)),""))</f>
        <v>FK250221000063</v>
      </c>
      <c r="C213">
        <f>IF(ISBLANK(IFERROR(INDEX('2-3 引出列表'!$A$2:$CE$8700,$A213,MATCH(C$1,'2-3 引出列表'!$A$1:$CD$1,0)),"")),"",IFERROR(INDEX('2-3 引出列表'!$A$2:$CE$8700,$A213,MATCH(C$1,'2-3 引出列表'!$A$1:$CD$1,0)),""))</f>
        <v>11978.15</v>
      </c>
      <c r="D213" t="str">
        <f>IF(ISBLANK(IFERROR(INDEX('2-3 引出列表'!$A$2:$CE$8700,$A213,MATCH(D$1,'2-3 引出列表'!$A$1:$CD$1,0)),"")),"",IFERROR(INDEX('2-3 引出列表'!$A$2:$CE$8700,$A213,MATCH(D$1,'2-3 引出列表'!$A$1:$CD$1,0)),""))</f>
        <v>已付款</v>
      </c>
      <c r="E213" t="str">
        <f>IF(ISBLANK(IFERROR(INDEX('2-3 引出列表'!$A$2:$CE$8700,$A213,MATCH(E$1,'2-3 引出列表'!$A$1:$CD$1,0)),"")),"",IFERROR(INDEX('2-3 引出列表'!$A$2:$CE$8700,$A213,MATCH(E$1,'2-3 引出列表'!$A$1:$CD$1,0)),""))</f>
        <v>2025-02-21</v>
      </c>
      <c r="F213" t="str">
        <f t="shared" si="3"/>
        <v>2025-02</v>
      </c>
      <c r="G213" t="str">
        <f>IF(ISBLANK(IFERROR(INDEX('2-3 引出列表'!$A$2:$CE$8700,$A213,MATCH(G$1,'2-3 引出列表'!$A$1:$CD$1,0)),"")),"",IFERROR(INDEX('2-3 引出列表'!$A$2:$CE$8700,$A213,MATCH(G$1,'2-3 引出列表'!$A$1:$CD$1,0)),""))</f>
        <v>物料消耗.物料消耗</v>
      </c>
      <c r="H213">
        <f>IF(ISBLANK(IFERROR(INDEX('2-3 引出列表'!$A$2:$CE$8700,$A213,MATCH(H$1,'2-3 引出列表'!$A$1:$CD$1,0)),"")),"",IFERROR(INDEX('2-3 引出列表'!$A$2:$CE$8700,$A213,MATCH(H$1,'2-3 引出列表'!$A$1:$CD$1,0)),""))</f>
        <v>0</v>
      </c>
      <c r="I213" t="str">
        <f>IF(ISBLANK(IFERROR(INDEX('2-3 引出列表'!$A$2:$CE$8700,$A213,MATCH(I$1,'2-3 引出列表'!$A$1:$CD$1,0)),"")),"",IFERROR(INDEX('2-3 引出列表'!$A$2:$CE$8700,$A213,MATCH(I$1,'2-3 引出列表'!$A$1:$CD$1,0)),""))</f>
        <v>金采易购</v>
      </c>
    </row>
    <row r="214" spans="1:9">
      <c r="A214">
        <v>213</v>
      </c>
      <c r="B214" t="str">
        <f>IF(ISBLANK(IFERROR(INDEX('2-3 引出列表'!$A$2:$CE$8700,$A214,MATCH(B$1,'2-3 引出列表'!$A$1:$CD$1,0)),"")),"",IFERROR(INDEX('2-3 引出列表'!$A$2:$CE$8700,$A214,MATCH(B$1,'2-3 引出列表'!$A$1:$CD$1,0)),""))</f>
        <v>FK250221000063</v>
      </c>
      <c r="C214">
        <f>IF(ISBLANK(IFERROR(INDEX('2-3 引出列表'!$A$2:$CE$8700,$A214,MATCH(C$1,'2-3 引出列表'!$A$1:$CD$1,0)),"")),"",IFERROR(INDEX('2-3 引出列表'!$A$2:$CE$8700,$A214,MATCH(C$1,'2-3 引出列表'!$A$1:$CD$1,0)),""))</f>
        <v>11978.15</v>
      </c>
      <c r="D214" t="str">
        <f>IF(ISBLANK(IFERROR(INDEX('2-3 引出列表'!$A$2:$CE$8700,$A214,MATCH(D$1,'2-3 引出列表'!$A$1:$CD$1,0)),"")),"",IFERROR(INDEX('2-3 引出列表'!$A$2:$CE$8700,$A214,MATCH(D$1,'2-3 引出列表'!$A$1:$CD$1,0)),""))</f>
        <v>已付款</v>
      </c>
      <c r="E214" t="str">
        <f>IF(ISBLANK(IFERROR(INDEX('2-3 引出列表'!$A$2:$CE$8700,$A214,MATCH(E$1,'2-3 引出列表'!$A$1:$CD$1,0)),"")),"",IFERROR(INDEX('2-3 引出列表'!$A$2:$CE$8700,$A214,MATCH(E$1,'2-3 引出列表'!$A$1:$CD$1,0)),""))</f>
        <v>2025-02-21</v>
      </c>
      <c r="F214" t="str">
        <f t="shared" si="3"/>
        <v>2025-02</v>
      </c>
      <c r="G214" t="str">
        <f>IF(ISBLANK(IFERROR(INDEX('2-3 引出列表'!$A$2:$CE$8700,$A214,MATCH(G$1,'2-3 引出列表'!$A$1:$CD$1,0)),"")),"",IFERROR(INDEX('2-3 引出列表'!$A$2:$CE$8700,$A214,MATCH(G$1,'2-3 引出列表'!$A$1:$CD$1,0)),""))</f>
        <v>物料消耗.物料消耗</v>
      </c>
      <c r="H214">
        <f>IF(ISBLANK(IFERROR(INDEX('2-3 引出列表'!$A$2:$CE$8700,$A214,MATCH(H$1,'2-3 引出列表'!$A$1:$CD$1,0)),"")),"",IFERROR(INDEX('2-3 引出列表'!$A$2:$CE$8700,$A214,MATCH(H$1,'2-3 引出列表'!$A$1:$CD$1,0)),""))</f>
        <v>0</v>
      </c>
      <c r="I214" t="str">
        <f>IF(ISBLANK(IFERROR(INDEX('2-3 引出列表'!$A$2:$CE$8700,$A214,MATCH(I$1,'2-3 引出列表'!$A$1:$CD$1,0)),"")),"",IFERROR(INDEX('2-3 引出列表'!$A$2:$CE$8700,$A214,MATCH(I$1,'2-3 引出列表'!$A$1:$CD$1,0)),""))</f>
        <v>金采易购</v>
      </c>
    </row>
    <row r="215" spans="1:9">
      <c r="A215">
        <v>214</v>
      </c>
      <c r="B215" t="str">
        <f>IF(ISBLANK(IFERROR(INDEX('2-3 引出列表'!$A$2:$CE$8700,$A215,MATCH(B$1,'2-3 引出列表'!$A$1:$CD$1,0)),"")),"",IFERROR(INDEX('2-3 引出列表'!$A$2:$CE$8700,$A215,MATCH(B$1,'2-3 引出列表'!$A$1:$CD$1,0)),""))</f>
        <v>FK250221000063</v>
      </c>
      <c r="C215">
        <f>IF(ISBLANK(IFERROR(INDEX('2-3 引出列表'!$A$2:$CE$8700,$A215,MATCH(C$1,'2-3 引出列表'!$A$1:$CD$1,0)),"")),"",IFERROR(INDEX('2-3 引出列表'!$A$2:$CE$8700,$A215,MATCH(C$1,'2-3 引出列表'!$A$1:$CD$1,0)),""))</f>
        <v>11978.15</v>
      </c>
      <c r="D215" t="str">
        <f>IF(ISBLANK(IFERROR(INDEX('2-3 引出列表'!$A$2:$CE$8700,$A215,MATCH(D$1,'2-3 引出列表'!$A$1:$CD$1,0)),"")),"",IFERROR(INDEX('2-3 引出列表'!$A$2:$CE$8700,$A215,MATCH(D$1,'2-3 引出列表'!$A$1:$CD$1,0)),""))</f>
        <v>已付款</v>
      </c>
      <c r="E215" t="str">
        <f>IF(ISBLANK(IFERROR(INDEX('2-3 引出列表'!$A$2:$CE$8700,$A215,MATCH(E$1,'2-3 引出列表'!$A$1:$CD$1,0)),"")),"",IFERROR(INDEX('2-3 引出列表'!$A$2:$CE$8700,$A215,MATCH(E$1,'2-3 引出列表'!$A$1:$CD$1,0)),""))</f>
        <v>2025-02-21</v>
      </c>
      <c r="F215" t="str">
        <f t="shared" si="3"/>
        <v>2025-02</v>
      </c>
      <c r="G215" t="str">
        <f>IF(ISBLANK(IFERROR(INDEX('2-3 引出列表'!$A$2:$CE$8700,$A215,MATCH(G$1,'2-3 引出列表'!$A$1:$CD$1,0)),"")),"",IFERROR(INDEX('2-3 引出列表'!$A$2:$CE$8700,$A215,MATCH(G$1,'2-3 引出列表'!$A$1:$CD$1,0)),""))</f>
        <v>物料消耗.物料消耗</v>
      </c>
      <c r="H215">
        <f>IF(ISBLANK(IFERROR(INDEX('2-3 引出列表'!$A$2:$CE$8700,$A215,MATCH(H$1,'2-3 引出列表'!$A$1:$CD$1,0)),"")),"",IFERROR(INDEX('2-3 引出列表'!$A$2:$CE$8700,$A215,MATCH(H$1,'2-3 引出列表'!$A$1:$CD$1,0)),""))</f>
        <v>0</v>
      </c>
      <c r="I215" t="str">
        <f>IF(ISBLANK(IFERROR(INDEX('2-3 引出列表'!$A$2:$CE$8700,$A215,MATCH(I$1,'2-3 引出列表'!$A$1:$CD$1,0)),"")),"",IFERROR(INDEX('2-3 引出列表'!$A$2:$CE$8700,$A215,MATCH(I$1,'2-3 引出列表'!$A$1:$CD$1,0)),""))</f>
        <v>金采易购</v>
      </c>
    </row>
    <row r="216" spans="1:9">
      <c r="A216">
        <v>215</v>
      </c>
      <c r="B216" t="str">
        <f>IF(ISBLANK(IFERROR(INDEX('2-3 引出列表'!$A$2:$CE$8700,$A216,MATCH(B$1,'2-3 引出列表'!$A$1:$CD$1,0)),"")),"",IFERROR(INDEX('2-3 引出列表'!$A$2:$CE$8700,$A216,MATCH(B$1,'2-3 引出列表'!$A$1:$CD$1,0)),""))</f>
        <v>FK250221000063</v>
      </c>
      <c r="C216">
        <f>IF(ISBLANK(IFERROR(INDEX('2-3 引出列表'!$A$2:$CE$8700,$A216,MATCH(C$1,'2-3 引出列表'!$A$1:$CD$1,0)),"")),"",IFERROR(INDEX('2-3 引出列表'!$A$2:$CE$8700,$A216,MATCH(C$1,'2-3 引出列表'!$A$1:$CD$1,0)),""))</f>
        <v>11978.15</v>
      </c>
      <c r="D216" t="str">
        <f>IF(ISBLANK(IFERROR(INDEX('2-3 引出列表'!$A$2:$CE$8700,$A216,MATCH(D$1,'2-3 引出列表'!$A$1:$CD$1,0)),"")),"",IFERROR(INDEX('2-3 引出列表'!$A$2:$CE$8700,$A216,MATCH(D$1,'2-3 引出列表'!$A$1:$CD$1,0)),""))</f>
        <v>已付款</v>
      </c>
      <c r="E216" t="str">
        <f>IF(ISBLANK(IFERROR(INDEX('2-3 引出列表'!$A$2:$CE$8700,$A216,MATCH(E$1,'2-3 引出列表'!$A$1:$CD$1,0)),"")),"",IFERROR(INDEX('2-3 引出列表'!$A$2:$CE$8700,$A216,MATCH(E$1,'2-3 引出列表'!$A$1:$CD$1,0)),""))</f>
        <v>2025-02-21</v>
      </c>
      <c r="F216" t="str">
        <f t="shared" si="3"/>
        <v>2025-02</v>
      </c>
      <c r="G216" t="str">
        <f>IF(ISBLANK(IFERROR(INDEX('2-3 引出列表'!$A$2:$CE$8700,$A216,MATCH(G$1,'2-3 引出列表'!$A$1:$CD$1,0)),"")),"",IFERROR(INDEX('2-3 引出列表'!$A$2:$CE$8700,$A216,MATCH(G$1,'2-3 引出列表'!$A$1:$CD$1,0)),""))</f>
        <v>物料消耗.物料消耗</v>
      </c>
      <c r="H216">
        <f>IF(ISBLANK(IFERROR(INDEX('2-3 引出列表'!$A$2:$CE$8700,$A216,MATCH(H$1,'2-3 引出列表'!$A$1:$CD$1,0)),"")),"",IFERROR(INDEX('2-3 引出列表'!$A$2:$CE$8700,$A216,MATCH(H$1,'2-3 引出列表'!$A$1:$CD$1,0)),""))</f>
        <v>0</v>
      </c>
      <c r="I216" t="str">
        <f>IF(ISBLANK(IFERROR(INDEX('2-3 引出列表'!$A$2:$CE$8700,$A216,MATCH(I$1,'2-3 引出列表'!$A$1:$CD$1,0)),"")),"",IFERROR(INDEX('2-3 引出列表'!$A$2:$CE$8700,$A216,MATCH(I$1,'2-3 引出列表'!$A$1:$CD$1,0)),""))</f>
        <v>金采易购</v>
      </c>
    </row>
    <row r="217" spans="1:9">
      <c r="A217">
        <v>216</v>
      </c>
      <c r="B217" t="str">
        <f>IF(ISBLANK(IFERROR(INDEX('2-3 引出列表'!$A$2:$CE$8700,$A217,MATCH(B$1,'2-3 引出列表'!$A$1:$CD$1,0)),"")),"",IFERROR(INDEX('2-3 引出列表'!$A$2:$CE$8700,$A217,MATCH(B$1,'2-3 引出列表'!$A$1:$CD$1,0)),""))</f>
        <v>FK250221000063</v>
      </c>
      <c r="C217">
        <f>IF(ISBLANK(IFERROR(INDEX('2-3 引出列表'!$A$2:$CE$8700,$A217,MATCH(C$1,'2-3 引出列表'!$A$1:$CD$1,0)),"")),"",IFERROR(INDEX('2-3 引出列表'!$A$2:$CE$8700,$A217,MATCH(C$1,'2-3 引出列表'!$A$1:$CD$1,0)),""))</f>
        <v>11978.15</v>
      </c>
      <c r="D217" t="str">
        <f>IF(ISBLANK(IFERROR(INDEX('2-3 引出列表'!$A$2:$CE$8700,$A217,MATCH(D$1,'2-3 引出列表'!$A$1:$CD$1,0)),"")),"",IFERROR(INDEX('2-3 引出列表'!$A$2:$CE$8700,$A217,MATCH(D$1,'2-3 引出列表'!$A$1:$CD$1,0)),""))</f>
        <v>已付款</v>
      </c>
      <c r="E217" t="str">
        <f>IF(ISBLANK(IFERROR(INDEX('2-3 引出列表'!$A$2:$CE$8700,$A217,MATCH(E$1,'2-3 引出列表'!$A$1:$CD$1,0)),"")),"",IFERROR(INDEX('2-3 引出列表'!$A$2:$CE$8700,$A217,MATCH(E$1,'2-3 引出列表'!$A$1:$CD$1,0)),""))</f>
        <v>2025-02-21</v>
      </c>
      <c r="F217" t="str">
        <f t="shared" si="3"/>
        <v>2025-02</v>
      </c>
      <c r="G217" t="str">
        <f>IF(ISBLANK(IFERROR(INDEX('2-3 引出列表'!$A$2:$CE$8700,$A217,MATCH(G$1,'2-3 引出列表'!$A$1:$CD$1,0)),"")),"",IFERROR(INDEX('2-3 引出列表'!$A$2:$CE$8700,$A217,MATCH(G$1,'2-3 引出列表'!$A$1:$CD$1,0)),""))</f>
        <v>物料消耗.物料消耗</v>
      </c>
      <c r="H217">
        <f>IF(ISBLANK(IFERROR(INDEX('2-3 引出列表'!$A$2:$CE$8700,$A217,MATCH(H$1,'2-3 引出列表'!$A$1:$CD$1,0)),"")),"",IFERROR(INDEX('2-3 引出列表'!$A$2:$CE$8700,$A217,MATCH(H$1,'2-3 引出列表'!$A$1:$CD$1,0)),""))</f>
        <v>0</v>
      </c>
      <c r="I217" t="str">
        <f>IF(ISBLANK(IFERROR(INDEX('2-3 引出列表'!$A$2:$CE$8700,$A217,MATCH(I$1,'2-3 引出列表'!$A$1:$CD$1,0)),"")),"",IFERROR(INDEX('2-3 引出列表'!$A$2:$CE$8700,$A217,MATCH(I$1,'2-3 引出列表'!$A$1:$CD$1,0)),""))</f>
        <v>金采易购</v>
      </c>
    </row>
    <row r="218" spans="1:9">
      <c r="A218">
        <v>217</v>
      </c>
      <c r="B218" t="str">
        <f>IF(ISBLANK(IFERROR(INDEX('2-3 引出列表'!$A$2:$CE$8700,$A218,MATCH(B$1,'2-3 引出列表'!$A$1:$CD$1,0)),"")),"",IFERROR(INDEX('2-3 引出列表'!$A$2:$CE$8700,$A218,MATCH(B$1,'2-3 引出列表'!$A$1:$CD$1,0)),""))</f>
        <v>FK250221000063</v>
      </c>
      <c r="C218">
        <f>IF(ISBLANK(IFERROR(INDEX('2-3 引出列表'!$A$2:$CE$8700,$A218,MATCH(C$1,'2-3 引出列表'!$A$1:$CD$1,0)),"")),"",IFERROR(INDEX('2-3 引出列表'!$A$2:$CE$8700,$A218,MATCH(C$1,'2-3 引出列表'!$A$1:$CD$1,0)),""))</f>
        <v>11978.15</v>
      </c>
      <c r="D218" t="str">
        <f>IF(ISBLANK(IFERROR(INDEX('2-3 引出列表'!$A$2:$CE$8700,$A218,MATCH(D$1,'2-3 引出列表'!$A$1:$CD$1,0)),"")),"",IFERROR(INDEX('2-3 引出列表'!$A$2:$CE$8700,$A218,MATCH(D$1,'2-3 引出列表'!$A$1:$CD$1,0)),""))</f>
        <v>已付款</v>
      </c>
      <c r="E218" t="str">
        <f>IF(ISBLANK(IFERROR(INDEX('2-3 引出列表'!$A$2:$CE$8700,$A218,MATCH(E$1,'2-3 引出列表'!$A$1:$CD$1,0)),"")),"",IFERROR(INDEX('2-3 引出列表'!$A$2:$CE$8700,$A218,MATCH(E$1,'2-3 引出列表'!$A$1:$CD$1,0)),""))</f>
        <v>2025-02-21</v>
      </c>
      <c r="F218" t="str">
        <f t="shared" si="3"/>
        <v>2025-02</v>
      </c>
      <c r="G218" t="str">
        <f>IF(ISBLANK(IFERROR(INDEX('2-3 引出列表'!$A$2:$CE$8700,$A218,MATCH(G$1,'2-3 引出列表'!$A$1:$CD$1,0)),"")),"",IFERROR(INDEX('2-3 引出列表'!$A$2:$CE$8700,$A218,MATCH(G$1,'2-3 引出列表'!$A$1:$CD$1,0)),""))</f>
        <v>物料消耗.物料消耗</v>
      </c>
      <c r="H218">
        <f>IF(ISBLANK(IFERROR(INDEX('2-3 引出列表'!$A$2:$CE$8700,$A218,MATCH(H$1,'2-3 引出列表'!$A$1:$CD$1,0)),"")),"",IFERROR(INDEX('2-3 引出列表'!$A$2:$CE$8700,$A218,MATCH(H$1,'2-3 引出列表'!$A$1:$CD$1,0)),""))</f>
        <v>0</v>
      </c>
      <c r="I218" t="str">
        <f>IF(ISBLANK(IFERROR(INDEX('2-3 引出列表'!$A$2:$CE$8700,$A218,MATCH(I$1,'2-3 引出列表'!$A$1:$CD$1,0)),"")),"",IFERROR(INDEX('2-3 引出列表'!$A$2:$CE$8700,$A218,MATCH(I$1,'2-3 引出列表'!$A$1:$CD$1,0)),""))</f>
        <v>金采易购</v>
      </c>
    </row>
    <row r="219" spans="1:9">
      <c r="A219">
        <v>218</v>
      </c>
      <c r="B219" t="str">
        <f>IF(ISBLANK(IFERROR(INDEX('2-3 引出列表'!$A$2:$CE$8700,$A219,MATCH(B$1,'2-3 引出列表'!$A$1:$CD$1,0)),"")),"",IFERROR(INDEX('2-3 引出列表'!$A$2:$CE$8700,$A219,MATCH(B$1,'2-3 引出列表'!$A$1:$CD$1,0)),""))</f>
        <v>FK250221000063</v>
      </c>
      <c r="C219">
        <f>IF(ISBLANK(IFERROR(INDEX('2-3 引出列表'!$A$2:$CE$8700,$A219,MATCH(C$1,'2-3 引出列表'!$A$1:$CD$1,0)),"")),"",IFERROR(INDEX('2-3 引出列表'!$A$2:$CE$8700,$A219,MATCH(C$1,'2-3 引出列表'!$A$1:$CD$1,0)),""))</f>
        <v>11978.15</v>
      </c>
      <c r="D219" t="str">
        <f>IF(ISBLANK(IFERROR(INDEX('2-3 引出列表'!$A$2:$CE$8700,$A219,MATCH(D$1,'2-3 引出列表'!$A$1:$CD$1,0)),"")),"",IFERROR(INDEX('2-3 引出列表'!$A$2:$CE$8700,$A219,MATCH(D$1,'2-3 引出列表'!$A$1:$CD$1,0)),""))</f>
        <v>已付款</v>
      </c>
      <c r="E219" t="str">
        <f>IF(ISBLANK(IFERROR(INDEX('2-3 引出列表'!$A$2:$CE$8700,$A219,MATCH(E$1,'2-3 引出列表'!$A$1:$CD$1,0)),"")),"",IFERROR(INDEX('2-3 引出列表'!$A$2:$CE$8700,$A219,MATCH(E$1,'2-3 引出列表'!$A$1:$CD$1,0)),""))</f>
        <v>2025-02-21</v>
      </c>
      <c r="F219" t="str">
        <f t="shared" si="3"/>
        <v>2025-02</v>
      </c>
      <c r="G219" t="str">
        <f>IF(ISBLANK(IFERROR(INDEX('2-3 引出列表'!$A$2:$CE$8700,$A219,MATCH(G$1,'2-3 引出列表'!$A$1:$CD$1,0)),"")),"",IFERROR(INDEX('2-3 引出列表'!$A$2:$CE$8700,$A219,MATCH(G$1,'2-3 引出列表'!$A$1:$CD$1,0)),""))</f>
        <v>物料消耗.物料消耗</v>
      </c>
      <c r="H219">
        <f>IF(ISBLANK(IFERROR(INDEX('2-3 引出列表'!$A$2:$CE$8700,$A219,MATCH(H$1,'2-3 引出列表'!$A$1:$CD$1,0)),"")),"",IFERROR(INDEX('2-3 引出列表'!$A$2:$CE$8700,$A219,MATCH(H$1,'2-3 引出列表'!$A$1:$CD$1,0)),""))</f>
        <v>0</v>
      </c>
      <c r="I219" t="str">
        <f>IF(ISBLANK(IFERROR(INDEX('2-3 引出列表'!$A$2:$CE$8700,$A219,MATCH(I$1,'2-3 引出列表'!$A$1:$CD$1,0)),"")),"",IFERROR(INDEX('2-3 引出列表'!$A$2:$CE$8700,$A219,MATCH(I$1,'2-3 引出列表'!$A$1:$CD$1,0)),""))</f>
        <v>金采易购</v>
      </c>
    </row>
    <row r="220" spans="1:9">
      <c r="A220">
        <v>219</v>
      </c>
      <c r="B220" t="str">
        <f>IF(ISBLANK(IFERROR(INDEX('2-3 引出列表'!$A$2:$CE$8700,$A220,MATCH(B$1,'2-3 引出列表'!$A$1:$CD$1,0)),"")),"",IFERROR(INDEX('2-3 引出列表'!$A$2:$CE$8700,$A220,MATCH(B$1,'2-3 引出列表'!$A$1:$CD$1,0)),""))</f>
        <v>FK250220000652</v>
      </c>
      <c r="C220">
        <f>IF(ISBLANK(IFERROR(INDEX('2-3 引出列表'!$A$2:$CE$8700,$A220,MATCH(C$1,'2-3 引出列表'!$A$1:$CD$1,0)),"")),"",IFERROR(INDEX('2-3 引出列表'!$A$2:$CE$8700,$A220,MATCH(C$1,'2-3 引出列表'!$A$1:$CD$1,0)),""))</f>
        <v>9450</v>
      </c>
      <c r="D220" t="str">
        <f>IF(ISBLANK(IFERROR(INDEX('2-3 引出列表'!$A$2:$CE$8700,$A220,MATCH(D$1,'2-3 引出列表'!$A$1:$CD$1,0)),"")),"",IFERROR(INDEX('2-3 引出列表'!$A$2:$CE$8700,$A220,MATCH(D$1,'2-3 引出列表'!$A$1:$CD$1,0)),""))</f>
        <v>已付款</v>
      </c>
      <c r="E220" t="str">
        <f>IF(ISBLANK(IFERROR(INDEX('2-3 引出列表'!$A$2:$CE$8700,$A220,MATCH(E$1,'2-3 引出列表'!$A$1:$CD$1,0)),"")),"",IFERROR(INDEX('2-3 引出列表'!$A$2:$CE$8700,$A220,MATCH(E$1,'2-3 引出列表'!$A$1:$CD$1,0)),""))</f>
        <v>2025-02-20</v>
      </c>
      <c r="F220" t="str">
        <f t="shared" si="3"/>
        <v>2025-02</v>
      </c>
      <c r="G220" t="str">
        <f>IF(ISBLANK(IFERROR(INDEX('2-3 引出列表'!$A$2:$CE$8700,$A220,MATCH(G$1,'2-3 引出列表'!$A$1:$CD$1,0)),"")),"",IFERROR(INDEX('2-3 引出列表'!$A$2:$CE$8700,$A220,MATCH(G$1,'2-3 引出列表'!$A$1:$CD$1,0)),""))</f>
        <v>外包服务费.消杀外包</v>
      </c>
      <c r="H220" t="str">
        <f>IF(ISBLANK(IFERROR(INDEX('2-3 引出列表'!$A$2:$CE$8700,$A220,MATCH(H$1,'2-3 引出列表'!$A$1:$CD$1,0)),"")),"",IFERROR(INDEX('2-3 引出列表'!$A$2:$CE$8700,$A220,MATCH(H$1,'2-3 引出列表'!$A$1:$CD$1,0)),""))</f>
        <v>HJFW-Z-2024-2691</v>
      </c>
      <c r="I220" t="str">
        <f>IF(ISBLANK(IFERROR(INDEX('2-3 引出列表'!$A$2:$CE$8700,$A220,MATCH(I$1,'2-3 引出列表'!$A$1:$CD$1,0)),"")),"",IFERROR(INDEX('2-3 引出列表'!$A$2:$CE$8700,$A220,MATCH(I$1,'2-3 引出列表'!$A$1:$CD$1,0)),""))</f>
        <v>金采易购</v>
      </c>
    </row>
    <row r="221" spans="1:9">
      <c r="A221">
        <v>220</v>
      </c>
      <c r="B221">
        <f>IF(ISBLANK(IFERROR(INDEX('2-3 引出列表'!$A$2:$CE$8700,$A221,MATCH(B$1,'2-3 引出列表'!$A$1:$CD$1,0)),"")),"",IFERROR(INDEX('2-3 引出列表'!$A$2:$CE$8700,$A221,MATCH(B$1,'2-3 引出列表'!$A$1:$CD$1,0)),""))</f>
        <v>0</v>
      </c>
      <c r="C221">
        <f>IF(ISBLANK(IFERROR(INDEX('2-3 引出列表'!$A$2:$CE$8700,$A221,MATCH(C$1,'2-3 引出列表'!$A$1:$CD$1,0)),"")),"",IFERROR(INDEX('2-3 引出列表'!$A$2:$CE$8700,$A221,MATCH(C$1,'2-3 引出列表'!$A$1:$CD$1,0)),""))</f>
        <v>12000</v>
      </c>
      <c r="D221" t="str">
        <f>IF(ISBLANK(IFERROR(INDEX('2-3 引出列表'!$A$2:$CE$8700,$A221,MATCH(D$1,'2-3 引出列表'!$A$1:$CD$1,0)),"")),"",IFERROR(INDEX('2-3 引出列表'!$A$2:$CE$8700,$A221,MATCH(D$1,'2-3 引出列表'!$A$1:$CD$1,0)),""))</f>
        <v>已付款</v>
      </c>
      <c r="E221" t="str">
        <f>IF(ISBLANK(IFERROR(INDEX('2-3 引出列表'!$A$2:$CE$8700,$A221,MATCH(E$1,'2-3 引出列表'!$A$1:$CD$1,0)),"")),"",IFERROR(INDEX('2-3 引出列表'!$A$2:$CE$8700,$A221,MATCH(E$1,'2-3 引出列表'!$A$1:$CD$1,0)),""))</f>
        <v>2025-06-17</v>
      </c>
      <c r="F221" t="str">
        <f t="shared" si="3"/>
        <v>2025-06</v>
      </c>
      <c r="G221" t="str">
        <f>IF(ISBLANK(IFERROR(INDEX('2-3 引出列表'!$A$2:$CE$8700,$A221,MATCH(G$1,'2-3 引出列表'!$A$1:$CD$1,0)),"")),"",IFERROR(INDEX('2-3 引出列表'!$A$2:$CE$8700,$A221,MATCH(G$1,'2-3 引出列表'!$A$1:$CD$1,0)),""))</f>
        <v>社区及业委会费用.社区文化费用</v>
      </c>
      <c r="H221">
        <f>IF(ISBLANK(IFERROR(INDEX('2-3 引出列表'!$A$2:$CE$8700,$A221,MATCH(H$1,'2-3 引出列表'!$A$1:$CD$1,0)),"")),"",IFERROR(INDEX('2-3 引出列表'!$A$2:$CE$8700,$A221,MATCH(H$1,'2-3 引出列表'!$A$1:$CD$1,0)),""))</f>
        <v>0</v>
      </c>
      <c r="I221">
        <f>IF(ISBLANK(IFERROR(INDEX('2-3 引出列表'!$A$2:$CE$8700,$A221,MATCH(I$1,'2-3 引出列表'!$A$1:$CD$1,0)),"")),"",IFERROR(INDEX('2-3 引出列表'!$A$2:$CE$8700,$A221,MATCH(I$1,'2-3 引出列表'!$A$1:$CD$1,0)),""))</f>
        <v>0</v>
      </c>
    </row>
    <row r="222" spans="1:9">
      <c r="A222">
        <v>221</v>
      </c>
      <c r="B222" t="str">
        <f>IF(ISBLANK(IFERROR(INDEX('2-3 引出列表'!$A$2:$CE$8700,$A222,MATCH(B$1,'2-3 引出列表'!$A$1:$CD$1,0)),"")),"",IFERROR(INDEX('2-3 引出列表'!$A$2:$CE$8700,$A222,MATCH(B$1,'2-3 引出列表'!$A$1:$CD$1,0)),""))</f>
        <v>FK250121001034</v>
      </c>
      <c r="C222">
        <f>IF(ISBLANK(IFERROR(INDEX('2-3 引出列表'!$A$2:$CE$8700,$A222,MATCH(C$1,'2-3 引出列表'!$A$1:$CD$1,0)),"")),"",IFERROR(INDEX('2-3 引出列表'!$A$2:$CE$8700,$A222,MATCH(C$1,'2-3 引出列表'!$A$1:$CD$1,0)),""))</f>
        <v>3265.92</v>
      </c>
      <c r="D222" t="str">
        <f>IF(ISBLANK(IFERROR(INDEX('2-3 引出列表'!$A$2:$CE$8700,$A222,MATCH(D$1,'2-3 引出列表'!$A$1:$CD$1,0)),"")),"",IFERROR(INDEX('2-3 引出列表'!$A$2:$CE$8700,$A222,MATCH(D$1,'2-3 引出列表'!$A$1:$CD$1,0)),""))</f>
        <v>已付款</v>
      </c>
      <c r="E222" t="str">
        <f>IF(ISBLANK(IFERROR(INDEX('2-3 引出列表'!$A$2:$CE$8700,$A222,MATCH(E$1,'2-3 引出列表'!$A$1:$CD$1,0)),"")),"",IFERROR(INDEX('2-3 引出列表'!$A$2:$CE$8700,$A222,MATCH(E$1,'2-3 引出列表'!$A$1:$CD$1,0)),""))</f>
        <v>2025-02-14</v>
      </c>
      <c r="F222" t="str">
        <f t="shared" si="3"/>
        <v>2025-02</v>
      </c>
      <c r="G222" t="str">
        <f>IF(ISBLANK(IFERROR(INDEX('2-3 引出列表'!$A$2:$CE$8700,$A222,MATCH(G$1,'2-3 引出列表'!$A$1:$CD$1,0)),"")),"",IFERROR(INDEX('2-3 引出列表'!$A$2:$CE$8700,$A222,MATCH(G$1,'2-3 引出列表'!$A$1:$CD$1,0)),""))</f>
        <v>物料消耗.物料消耗</v>
      </c>
      <c r="H222">
        <f>IF(ISBLANK(IFERROR(INDEX('2-3 引出列表'!$A$2:$CE$8700,$A222,MATCH(H$1,'2-3 引出列表'!$A$1:$CD$1,0)),"")),"",IFERROR(INDEX('2-3 引出列表'!$A$2:$CE$8700,$A222,MATCH(H$1,'2-3 引出列表'!$A$1:$CD$1,0)),""))</f>
        <v>0</v>
      </c>
      <c r="I222" t="str">
        <f>IF(ISBLANK(IFERROR(INDEX('2-3 引出列表'!$A$2:$CE$8700,$A222,MATCH(I$1,'2-3 引出列表'!$A$1:$CD$1,0)),"")),"",IFERROR(INDEX('2-3 引出列表'!$A$2:$CE$8700,$A222,MATCH(I$1,'2-3 引出列表'!$A$1:$CD$1,0)),""))</f>
        <v>金采易购</v>
      </c>
    </row>
    <row r="223" spans="1:9">
      <c r="A223">
        <v>222</v>
      </c>
      <c r="B223">
        <f>IF(ISBLANK(IFERROR(INDEX('2-3 引出列表'!$A$2:$CE$8700,$A223,MATCH(B$1,'2-3 引出列表'!$A$1:$CD$1,0)),"")),"",IFERROR(INDEX('2-3 引出列表'!$A$2:$CE$8700,$A223,MATCH(B$1,'2-3 引出列表'!$A$1:$CD$1,0)),""))</f>
        <v>0</v>
      </c>
      <c r="C223">
        <f>IF(ISBLANK(IFERROR(INDEX('2-3 引出列表'!$A$2:$CE$8700,$A223,MATCH(C$1,'2-3 引出列表'!$A$1:$CD$1,0)),"")),"",IFERROR(INDEX('2-3 引出列表'!$A$2:$CE$8700,$A223,MATCH(C$1,'2-3 引出列表'!$A$1:$CD$1,0)),""))</f>
        <v>500</v>
      </c>
      <c r="D223" t="str">
        <f>IF(ISBLANK(IFERROR(INDEX('2-3 引出列表'!$A$2:$CE$8700,$A223,MATCH(D$1,'2-3 引出列表'!$A$1:$CD$1,0)),"")),"",IFERROR(INDEX('2-3 引出列表'!$A$2:$CE$8700,$A223,MATCH(D$1,'2-3 引出列表'!$A$1:$CD$1,0)),""))</f>
        <v>已付款</v>
      </c>
      <c r="E223" t="str">
        <f>IF(ISBLANK(IFERROR(INDEX('2-3 引出列表'!$A$2:$CE$8700,$A223,MATCH(E$1,'2-3 引出列表'!$A$1:$CD$1,0)),"")),"",IFERROR(INDEX('2-3 引出列表'!$A$2:$CE$8700,$A223,MATCH(E$1,'2-3 引出列表'!$A$1:$CD$1,0)),""))</f>
        <v>2025-02-14</v>
      </c>
      <c r="F223" t="str">
        <f t="shared" si="3"/>
        <v>2025-02</v>
      </c>
      <c r="G223" t="str">
        <f>IF(ISBLANK(IFERROR(INDEX('2-3 引出列表'!$A$2:$CE$8700,$A223,MATCH(G$1,'2-3 引出列表'!$A$1:$CD$1,0)),"")),"",IFERROR(INDEX('2-3 引出列表'!$A$2:$CE$8700,$A223,MATCH(G$1,'2-3 引出列表'!$A$1:$CD$1,0)),""))</f>
        <v>人工费用.宿舍费</v>
      </c>
      <c r="H223" t="str">
        <f>IF(ISBLANK(IFERROR(INDEX('2-3 引出列表'!$A$2:$CE$8700,$A223,MATCH(H$1,'2-3 引出列表'!$A$1:$CD$1,0)),"")),"",IFERROR(INDEX('2-3 引出列表'!$A$2:$CE$8700,$A223,MATCH(H$1,'2-3 引出列表'!$A$1:$CD$1,0)),""))</f>
        <v>FWL-Z-2024-0178</v>
      </c>
      <c r="I223">
        <f>IF(ISBLANK(IFERROR(INDEX('2-3 引出列表'!$A$2:$CE$8700,$A223,MATCH(I$1,'2-3 引出列表'!$A$1:$CD$1,0)),"")),"",IFERROR(INDEX('2-3 引出列表'!$A$2:$CE$8700,$A223,MATCH(I$1,'2-3 引出列表'!$A$1:$CD$1,0)),""))</f>
        <v>0</v>
      </c>
    </row>
    <row r="224" spans="1:9">
      <c r="A224">
        <v>223</v>
      </c>
      <c r="B224">
        <f>IF(ISBLANK(IFERROR(INDEX('2-3 引出列表'!$A$2:$CE$8700,$A224,MATCH(B$1,'2-3 引出列表'!$A$1:$CD$1,0)),"")),"",IFERROR(INDEX('2-3 引出列表'!$A$2:$CE$8700,$A224,MATCH(B$1,'2-3 引出列表'!$A$1:$CD$1,0)),""))</f>
        <v>0</v>
      </c>
      <c r="C224">
        <f>IF(ISBLANK(IFERROR(INDEX('2-3 引出列表'!$A$2:$CE$8700,$A224,MATCH(C$1,'2-3 引出列表'!$A$1:$CD$1,0)),"")),"",IFERROR(INDEX('2-3 引出列表'!$A$2:$CE$8700,$A224,MATCH(C$1,'2-3 引出列表'!$A$1:$CD$1,0)),""))</f>
        <v>4500</v>
      </c>
      <c r="D224" t="str">
        <f>IF(ISBLANK(IFERROR(INDEX('2-3 引出列表'!$A$2:$CE$8700,$A224,MATCH(D$1,'2-3 引出列表'!$A$1:$CD$1,0)),"")),"",IFERROR(INDEX('2-3 引出列表'!$A$2:$CE$8700,$A224,MATCH(D$1,'2-3 引出列表'!$A$1:$CD$1,0)),""))</f>
        <v>已付款</v>
      </c>
      <c r="E224" t="str">
        <f>IF(ISBLANK(IFERROR(INDEX('2-3 引出列表'!$A$2:$CE$8700,$A224,MATCH(E$1,'2-3 引出列表'!$A$1:$CD$1,0)),"")),"",IFERROR(INDEX('2-3 引出列表'!$A$2:$CE$8700,$A224,MATCH(E$1,'2-3 引出列表'!$A$1:$CD$1,0)),""))</f>
        <v>2025-02-14</v>
      </c>
      <c r="F224" t="str">
        <f t="shared" si="3"/>
        <v>2025-02</v>
      </c>
      <c r="G224" t="str">
        <f>IF(ISBLANK(IFERROR(INDEX('2-3 引出列表'!$A$2:$CE$8700,$A224,MATCH(G$1,'2-3 引出列表'!$A$1:$CD$1,0)),"")),"",IFERROR(INDEX('2-3 引出列表'!$A$2:$CE$8700,$A224,MATCH(G$1,'2-3 引出列表'!$A$1:$CD$1,0)),""))</f>
        <v>人工费用.宿舍费</v>
      </c>
      <c r="H224" t="str">
        <f>IF(ISBLANK(IFERROR(INDEX('2-3 引出列表'!$A$2:$CE$8700,$A224,MATCH(H$1,'2-3 引出列表'!$A$1:$CD$1,0)),"")),"",IFERROR(INDEX('2-3 引出列表'!$A$2:$CE$8700,$A224,MATCH(H$1,'2-3 引出列表'!$A$1:$CD$1,0)),""))</f>
        <v>FWL-Z-2024-0177</v>
      </c>
      <c r="I224">
        <f>IF(ISBLANK(IFERROR(INDEX('2-3 引出列表'!$A$2:$CE$8700,$A224,MATCH(I$1,'2-3 引出列表'!$A$1:$CD$1,0)),"")),"",IFERROR(INDEX('2-3 引出列表'!$A$2:$CE$8700,$A224,MATCH(I$1,'2-3 引出列表'!$A$1:$CD$1,0)),""))</f>
        <v>0</v>
      </c>
    </row>
    <row r="225" spans="1:9">
      <c r="A225">
        <v>224</v>
      </c>
      <c r="B225">
        <f>IF(ISBLANK(IFERROR(INDEX('2-3 引出列表'!$A$2:$CE$8700,$A225,MATCH(B$1,'2-3 引出列表'!$A$1:$CD$1,0)),"")),"",IFERROR(INDEX('2-3 引出列表'!$A$2:$CE$8700,$A225,MATCH(B$1,'2-3 引出列表'!$A$1:$CD$1,0)),""))</f>
        <v>0</v>
      </c>
      <c r="C225">
        <f>IF(ISBLANK(IFERROR(INDEX('2-3 引出列表'!$A$2:$CE$8700,$A225,MATCH(C$1,'2-3 引出列表'!$A$1:$CD$1,0)),"")),"",IFERROR(INDEX('2-3 引出列表'!$A$2:$CE$8700,$A225,MATCH(C$1,'2-3 引出列表'!$A$1:$CD$1,0)),""))</f>
        <v>12000</v>
      </c>
      <c r="D225" t="str">
        <f>IF(ISBLANK(IFERROR(INDEX('2-3 引出列表'!$A$2:$CE$8700,$A225,MATCH(D$1,'2-3 引出列表'!$A$1:$CD$1,0)),"")),"",IFERROR(INDEX('2-3 引出列表'!$A$2:$CE$8700,$A225,MATCH(D$1,'2-3 引出列表'!$A$1:$CD$1,0)),""))</f>
        <v>已付款</v>
      </c>
      <c r="E225" t="str">
        <f>IF(ISBLANK(IFERROR(INDEX('2-3 引出列表'!$A$2:$CE$8700,$A225,MATCH(E$1,'2-3 引出列表'!$A$1:$CD$1,0)),"")),"",IFERROR(INDEX('2-3 引出列表'!$A$2:$CE$8700,$A225,MATCH(E$1,'2-3 引出列表'!$A$1:$CD$1,0)),""))</f>
        <v>2025-02-14</v>
      </c>
      <c r="F225" t="str">
        <f t="shared" si="3"/>
        <v>2025-02</v>
      </c>
      <c r="G225" t="str">
        <f>IF(ISBLANK(IFERROR(INDEX('2-3 引出列表'!$A$2:$CE$8700,$A225,MATCH(G$1,'2-3 引出列表'!$A$1:$CD$1,0)),"")),"",IFERROR(INDEX('2-3 引出列表'!$A$2:$CE$8700,$A225,MATCH(G$1,'2-3 引出列表'!$A$1:$CD$1,0)),""))</f>
        <v>社区及业委会费用.社区文化费用</v>
      </c>
      <c r="H225">
        <f>IF(ISBLANK(IFERROR(INDEX('2-3 引出列表'!$A$2:$CE$8700,$A225,MATCH(H$1,'2-3 引出列表'!$A$1:$CD$1,0)),"")),"",IFERROR(INDEX('2-3 引出列表'!$A$2:$CE$8700,$A225,MATCH(H$1,'2-3 引出列表'!$A$1:$CD$1,0)),""))</f>
        <v>0</v>
      </c>
      <c r="I225">
        <f>IF(ISBLANK(IFERROR(INDEX('2-3 引出列表'!$A$2:$CE$8700,$A225,MATCH(I$1,'2-3 引出列表'!$A$1:$CD$1,0)),"")),"",IFERROR(INDEX('2-3 引出列表'!$A$2:$CE$8700,$A225,MATCH(I$1,'2-3 引出列表'!$A$1:$CD$1,0)),""))</f>
        <v>0</v>
      </c>
    </row>
    <row r="226" spans="1:9">
      <c r="A226">
        <v>225</v>
      </c>
      <c r="B226">
        <f>IF(ISBLANK(IFERROR(INDEX('2-3 引出列表'!$A$2:$CE$8700,$A226,MATCH(B$1,'2-3 引出列表'!$A$1:$CD$1,0)),"")),"",IFERROR(INDEX('2-3 引出列表'!$A$2:$CE$8700,$A226,MATCH(B$1,'2-3 引出列表'!$A$1:$CD$1,0)),""))</f>
        <v>0</v>
      </c>
      <c r="C226">
        <f>IF(ISBLANK(IFERROR(INDEX('2-3 引出列表'!$A$2:$CE$8700,$A226,MATCH(C$1,'2-3 引出列表'!$A$1:$CD$1,0)),"")),"",IFERROR(INDEX('2-3 引出列表'!$A$2:$CE$8700,$A226,MATCH(C$1,'2-3 引出列表'!$A$1:$CD$1,0)),""))</f>
        <v>12000</v>
      </c>
      <c r="D226" t="str">
        <f>IF(ISBLANK(IFERROR(INDEX('2-3 引出列表'!$A$2:$CE$8700,$A226,MATCH(D$1,'2-3 引出列表'!$A$1:$CD$1,0)),"")),"",IFERROR(INDEX('2-3 引出列表'!$A$2:$CE$8700,$A226,MATCH(D$1,'2-3 引出列表'!$A$1:$CD$1,0)),""))</f>
        <v>已付款</v>
      </c>
      <c r="E226" t="str">
        <f>IF(ISBLANK(IFERROR(INDEX('2-3 引出列表'!$A$2:$CE$8700,$A226,MATCH(E$1,'2-3 引出列表'!$A$1:$CD$1,0)),"")),"",IFERROR(INDEX('2-3 引出列表'!$A$2:$CE$8700,$A226,MATCH(E$1,'2-3 引出列表'!$A$1:$CD$1,0)),""))</f>
        <v>2025-02-14</v>
      </c>
      <c r="F226" t="str">
        <f t="shared" si="3"/>
        <v>2025-02</v>
      </c>
      <c r="G226" t="str">
        <f>IF(ISBLANK(IFERROR(INDEX('2-3 引出列表'!$A$2:$CE$8700,$A226,MATCH(G$1,'2-3 引出列表'!$A$1:$CD$1,0)),"")),"",IFERROR(INDEX('2-3 引出列表'!$A$2:$CE$8700,$A226,MATCH(G$1,'2-3 引出列表'!$A$1:$CD$1,0)),""))</f>
        <v>业务活动.业务招待费</v>
      </c>
      <c r="H226">
        <f>IF(ISBLANK(IFERROR(INDEX('2-3 引出列表'!$A$2:$CE$8700,$A226,MATCH(H$1,'2-3 引出列表'!$A$1:$CD$1,0)),"")),"",IFERROR(INDEX('2-3 引出列表'!$A$2:$CE$8700,$A226,MATCH(H$1,'2-3 引出列表'!$A$1:$CD$1,0)),""))</f>
        <v>0</v>
      </c>
      <c r="I226">
        <f>IF(ISBLANK(IFERROR(INDEX('2-3 引出列表'!$A$2:$CE$8700,$A226,MATCH(I$1,'2-3 引出列表'!$A$1:$CD$1,0)),"")),"",IFERROR(INDEX('2-3 引出列表'!$A$2:$CE$8700,$A226,MATCH(I$1,'2-3 引出列表'!$A$1:$CD$1,0)),""))</f>
        <v>0</v>
      </c>
    </row>
    <row r="227" spans="1:9">
      <c r="A227">
        <v>226</v>
      </c>
      <c r="B227">
        <f>IF(ISBLANK(IFERROR(INDEX('2-3 引出列表'!$A$2:$CE$8700,$A227,MATCH(B$1,'2-3 引出列表'!$A$1:$CD$1,0)),"")),"",IFERROR(INDEX('2-3 引出列表'!$A$2:$CE$8700,$A227,MATCH(B$1,'2-3 引出列表'!$A$1:$CD$1,0)),""))</f>
        <v>0</v>
      </c>
      <c r="C227">
        <f>IF(ISBLANK(IFERROR(INDEX('2-3 引出列表'!$A$2:$CE$8700,$A227,MATCH(C$1,'2-3 引出列表'!$A$1:$CD$1,0)),"")),"",IFERROR(INDEX('2-3 引出列表'!$A$2:$CE$8700,$A227,MATCH(C$1,'2-3 引出列表'!$A$1:$CD$1,0)),""))</f>
        <v>660</v>
      </c>
      <c r="D227" t="str">
        <f>IF(ISBLANK(IFERROR(INDEX('2-3 引出列表'!$A$2:$CE$8700,$A227,MATCH(D$1,'2-3 引出列表'!$A$1:$CD$1,0)),"")),"",IFERROR(INDEX('2-3 引出列表'!$A$2:$CE$8700,$A227,MATCH(D$1,'2-3 引出列表'!$A$1:$CD$1,0)),""))</f>
        <v>已付款</v>
      </c>
      <c r="E227" t="str">
        <f>IF(ISBLANK(IFERROR(INDEX('2-3 引出列表'!$A$2:$CE$8700,$A227,MATCH(E$1,'2-3 引出列表'!$A$1:$CD$1,0)),"")),"",IFERROR(INDEX('2-3 引出列表'!$A$2:$CE$8700,$A227,MATCH(E$1,'2-3 引出列表'!$A$1:$CD$1,0)),""))</f>
        <v>2025-02-14</v>
      </c>
      <c r="F227" t="str">
        <f t="shared" si="3"/>
        <v>2025-02</v>
      </c>
      <c r="G227" t="str">
        <f>IF(ISBLANK(IFERROR(INDEX('2-3 引出列表'!$A$2:$CE$8700,$A227,MATCH(G$1,'2-3 引出列表'!$A$1:$CD$1,0)),"")),"",IFERROR(INDEX('2-3 引出列表'!$A$2:$CE$8700,$A227,MATCH(G$1,'2-3 引出列表'!$A$1:$CD$1,0)),""))</f>
        <v>办公事务.通讯费</v>
      </c>
      <c r="H227">
        <f>IF(ISBLANK(IFERROR(INDEX('2-3 引出列表'!$A$2:$CE$8700,$A227,MATCH(H$1,'2-3 引出列表'!$A$1:$CD$1,0)),"")),"",IFERROR(INDEX('2-3 引出列表'!$A$2:$CE$8700,$A227,MATCH(H$1,'2-3 引出列表'!$A$1:$CD$1,0)),""))</f>
        <v>0</v>
      </c>
      <c r="I227">
        <f>IF(ISBLANK(IFERROR(INDEX('2-3 引出列表'!$A$2:$CE$8700,$A227,MATCH(I$1,'2-3 引出列表'!$A$1:$CD$1,0)),"")),"",IFERROR(INDEX('2-3 引出列表'!$A$2:$CE$8700,$A227,MATCH(I$1,'2-3 引出列表'!$A$1:$CD$1,0)),""))</f>
        <v>0</v>
      </c>
    </row>
    <row r="228" spans="1:9">
      <c r="A228">
        <v>227</v>
      </c>
      <c r="B228">
        <f>IF(ISBLANK(IFERROR(INDEX('2-3 引出列表'!$A$2:$CE$8700,$A228,MATCH(B$1,'2-3 引出列表'!$A$1:$CD$1,0)),"")),"",IFERROR(INDEX('2-3 引出列表'!$A$2:$CE$8700,$A228,MATCH(B$1,'2-3 引出列表'!$A$1:$CD$1,0)),""))</f>
        <v>0</v>
      </c>
      <c r="C228">
        <f>IF(ISBLANK(IFERROR(INDEX('2-3 引出列表'!$A$2:$CE$8700,$A228,MATCH(C$1,'2-3 引出列表'!$A$1:$CD$1,0)),"")),"",IFERROR(INDEX('2-3 引出列表'!$A$2:$CE$8700,$A228,MATCH(C$1,'2-3 引出列表'!$A$1:$CD$1,0)),""))</f>
        <v>222</v>
      </c>
      <c r="D228" t="str">
        <f>IF(ISBLANK(IFERROR(INDEX('2-3 引出列表'!$A$2:$CE$8700,$A228,MATCH(D$1,'2-3 引出列表'!$A$1:$CD$1,0)),"")),"",IFERROR(INDEX('2-3 引出列表'!$A$2:$CE$8700,$A228,MATCH(D$1,'2-3 引出列表'!$A$1:$CD$1,0)),""))</f>
        <v>已付款</v>
      </c>
      <c r="E228" t="str">
        <f>IF(ISBLANK(IFERROR(INDEX('2-3 引出列表'!$A$2:$CE$8700,$A228,MATCH(E$1,'2-3 引出列表'!$A$1:$CD$1,0)),"")),"",IFERROR(INDEX('2-3 引出列表'!$A$2:$CE$8700,$A228,MATCH(E$1,'2-3 引出列表'!$A$1:$CD$1,0)),""))</f>
        <v>2025-02-14</v>
      </c>
      <c r="F228" t="str">
        <f t="shared" si="3"/>
        <v>2025-02</v>
      </c>
      <c r="G228" t="str">
        <f>IF(ISBLANK(IFERROR(INDEX('2-3 引出列表'!$A$2:$CE$8700,$A228,MATCH(G$1,'2-3 引出列表'!$A$1:$CD$1,0)),"")),"",IFERROR(INDEX('2-3 引出列表'!$A$2:$CE$8700,$A228,MATCH(G$1,'2-3 引出列表'!$A$1:$CD$1,0)),""))</f>
        <v>办公事务.办公费</v>
      </c>
      <c r="H228">
        <f>IF(ISBLANK(IFERROR(INDEX('2-3 引出列表'!$A$2:$CE$8700,$A228,MATCH(H$1,'2-3 引出列表'!$A$1:$CD$1,0)),"")),"",IFERROR(INDEX('2-3 引出列表'!$A$2:$CE$8700,$A228,MATCH(H$1,'2-3 引出列表'!$A$1:$CD$1,0)),""))</f>
        <v>0</v>
      </c>
      <c r="I228">
        <f>IF(ISBLANK(IFERROR(INDEX('2-3 引出列表'!$A$2:$CE$8700,$A228,MATCH(I$1,'2-3 引出列表'!$A$1:$CD$1,0)),"")),"",IFERROR(INDEX('2-3 引出列表'!$A$2:$CE$8700,$A228,MATCH(I$1,'2-3 引出列表'!$A$1:$CD$1,0)),""))</f>
        <v>0</v>
      </c>
    </row>
    <row r="229" spans="1:9">
      <c r="A229">
        <v>228</v>
      </c>
      <c r="B229">
        <f>IF(ISBLANK(IFERROR(INDEX('2-3 引出列表'!$A$2:$CE$8700,$A229,MATCH(B$1,'2-3 引出列表'!$A$1:$CD$1,0)),"")),"",IFERROR(INDEX('2-3 引出列表'!$A$2:$CE$8700,$A229,MATCH(B$1,'2-3 引出列表'!$A$1:$CD$1,0)),""))</f>
        <v>0</v>
      </c>
      <c r="C229">
        <f>IF(ISBLANK(IFERROR(INDEX('2-3 引出列表'!$A$2:$CE$8700,$A229,MATCH(C$1,'2-3 引出列表'!$A$1:$CD$1,0)),"")),"",IFERROR(INDEX('2-3 引出列表'!$A$2:$CE$8700,$A229,MATCH(C$1,'2-3 引出列表'!$A$1:$CD$1,0)),""))</f>
        <v>534</v>
      </c>
      <c r="D229" t="str">
        <f>IF(ISBLANK(IFERROR(INDEX('2-3 引出列表'!$A$2:$CE$8700,$A229,MATCH(D$1,'2-3 引出列表'!$A$1:$CD$1,0)),"")),"",IFERROR(INDEX('2-3 引出列表'!$A$2:$CE$8700,$A229,MATCH(D$1,'2-3 引出列表'!$A$1:$CD$1,0)),""))</f>
        <v>已付款</v>
      </c>
      <c r="E229" t="str">
        <f>IF(ISBLANK(IFERROR(INDEX('2-3 引出列表'!$A$2:$CE$8700,$A229,MATCH(E$1,'2-3 引出列表'!$A$1:$CD$1,0)),"")),"",IFERROR(INDEX('2-3 引出列表'!$A$2:$CE$8700,$A229,MATCH(E$1,'2-3 引出列表'!$A$1:$CD$1,0)),""))</f>
        <v>2025-02-14</v>
      </c>
      <c r="F229" t="str">
        <f t="shared" si="3"/>
        <v>2025-02</v>
      </c>
      <c r="G229" t="str">
        <f>IF(ISBLANK(IFERROR(INDEX('2-3 引出列表'!$A$2:$CE$8700,$A229,MATCH(G$1,'2-3 引出列表'!$A$1:$CD$1,0)),"")),"",IFERROR(INDEX('2-3 引出列表'!$A$2:$CE$8700,$A229,MATCH(G$1,'2-3 引出列表'!$A$1:$CD$1,0)),""))</f>
        <v>业务活动.招聘费</v>
      </c>
      <c r="H229">
        <f>IF(ISBLANK(IFERROR(INDEX('2-3 引出列表'!$A$2:$CE$8700,$A229,MATCH(H$1,'2-3 引出列表'!$A$1:$CD$1,0)),"")),"",IFERROR(INDEX('2-3 引出列表'!$A$2:$CE$8700,$A229,MATCH(H$1,'2-3 引出列表'!$A$1:$CD$1,0)),""))</f>
        <v>0</v>
      </c>
      <c r="I229">
        <f>IF(ISBLANK(IFERROR(INDEX('2-3 引出列表'!$A$2:$CE$8700,$A229,MATCH(I$1,'2-3 引出列表'!$A$1:$CD$1,0)),"")),"",IFERROR(INDEX('2-3 引出列表'!$A$2:$CE$8700,$A229,MATCH(I$1,'2-3 引出列表'!$A$1:$CD$1,0)),""))</f>
        <v>0</v>
      </c>
    </row>
    <row r="230" spans="1:9">
      <c r="A230">
        <v>229</v>
      </c>
      <c r="B230">
        <f>IF(ISBLANK(IFERROR(INDEX('2-3 引出列表'!$A$2:$CE$8700,$A230,MATCH(B$1,'2-3 引出列表'!$A$1:$CD$1,0)),"")),"",IFERROR(INDEX('2-3 引出列表'!$A$2:$CE$8700,$A230,MATCH(B$1,'2-3 引出列表'!$A$1:$CD$1,0)),""))</f>
        <v>0</v>
      </c>
      <c r="C230">
        <f>IF(ISBLANK(IFERROR(INDEX('2-3 引出列表'!$A$2:$CE$8700,$A230,MATCH(C$1,'2-3 引出列表'!$A$1:$CD$1,0)),"")),"",IFERROR(INDEX('2-3 引出列表'!$A$2:$CE$8700,$A230,MATCH(C$1,'2-3 引出列表'!$A$1:$CD$1,0)),""))</f>
        <v>8900</v>
      </c>
      <c r="D230" t="str">
        <f>IF(ISBLANK(IFERROR(INDEX('2-3 引出列表'!$A$2:$CE$8700,$A230,MATCH(D$1,'2-3 引出列表'!$A$1:$CD$1,0)),"")),"",IFERROR(INDEX('2-3 引出列表'!$A$2:$CE$8700,$A230,MATCH(D$1,'2-3 引出列表'!$A$1:$CD$1,0)),""))</f>
        <v>已付款</v>
      </c>
      <c r="E230" t="str">
        <f>IF(ISBLANK(IFERROR(INDEX('2-3 引出列表'!$A$2:$CE$8700,$A230,MATCH(E$1,'2-3 引出列表'!$A$1:$CD$1,0)),"")),"",IFERROR(INDEX('2-3 引出列表'!$A$2:$CE$8700,$A230,MATCH(E$1,'2-3 引出列表'!$A$1:$CD$1,0)),""))</f>
        <v>2025-02-14</v>
      </c>
      <c r="F230" t="str">
        <f t="shared" si="3"/>
        <v>2025-02</v>
      </c>
      <c r="G230" t="str">
        <f>IF(ISBLANK(IFERROR(INDEX('2-3 引出列表'!$A$2:$CE$8700,$A230,MATCH(G$1,'2-3 引出列表'!$A$1:$CD$1,0)),"")),"",IFERROR(INDEX('2-3 引出列表'!$A$2:$CE$8700,$A230,MATCH(G$1,'2-3 引出列表'!$A$1:$CD$1,0)),""))</f>
        <v>借款.员工借款</v>
      </c>
      <c r="H230">
        <f>IF(ISBLANK(IFERROR(INDEX('2-3 引出列表'!$A$2:$CE$8700,$A230,MATCH(H$1,'2-3 引出列表'!$A$1:$CD$1,0)),"")),"",IFERROR(INDEX('2-3 引出列表'!$A$2:$CE$8700,$A230,MATCH(H$1,'2-3 引出列表'!$A$1:$CD$1,0)),""))</f>
        <v>0</v>
      </c>
      <c r="I230">
        <f>IF(ISBLANK(IFERROR(INDEX('2-3 引出列表'!$A$2:$CE$8700,$A230,MATCH(I$1,'2-3 引出列表'!$A$1:$CD$1,0)),"")),"",IFERROR(INDEX('2-3 引出列表'!$A$2:$CE$8700,$A230,MATCH(I$1,'2-3 引出列表'!$A$1:$CD$1,0)),""))</f>
        <v>0</v>
      </c>
    </row>
    <row r="231" spans="1:9">
      <c r="A231">
        <v>230</v>
      </c>
      <c r="B231">
        <f>IF(ISBLANK(IFERROR(INDEX('2-3 引出列表'!$A$2:$CE$8700,$A231,MATCH(B$1,'2-3 引出列表'!$A$1:$CD$1,0)),"")),"",IFERROR(INDEX('2-3 引出列表'!$A$2:$CE$8700,$A231,MATCH(B$1,'2-3 引出列表'!$A$1:$CD$1,0)),""))</f>
        <v>0</v>
      </c>
      <c r="C231">
        <f>IF(ISBLANK(IFERROR(INDEX('2-3 引出列表'!$A$2:$CE$8700,$A231,MATCH(C$1,'2-3 引出列表'!$A$1:$CD$1,0)),"")),"",IFERROR(INDEX('2-3 引出列表'!$A$2:$CE$8700,$A231,MATCH(C$1,'2-3 引出列表'!$A$1:$CD$1,0)),""))</f>
        <v>2640</v>
      </c>
      <c r="D231" t="str">
        <f>IF(ISBLANK(IFERROR(INDEX('2-3 引出列表'!$A$2:$CE$8700,$A231,MATCH(D$1,'2-3 引出列表'!$A$1:$CD$1,0)),"")),"",IFERROR(INDEX('2-3 引出列表'!$A$2:$CE$8700,$A231,MATCH(D$1,'2-3 引出列表'!$A$1:$CD$1,0)),""))</f>
        <v>已付款</v>
      </c>
      <c r="E231" t="str">
        <f>IF(ISBLANK(IFERROR(INDEX('2-3 引出列表'!$A$2:$CE$8700,$A231,MATCH(E$1,'2-3 引出列表'!$A$1:$CD$1,0)),"")),"",IFERROR(INDEX('2-3 引出列表'!$A$2:$CE$8700,$A231,MATCH(E$1,'2-3 引出列表'!$A$1:$CD$1,0)),""))</f>
        <v>2025-06-13</v>
      </c>
      <c r="F231" t="str">
        <f t="shared" si="3"/>
        <v>2025-06</v>
      </c>
      <c r="G231" t="str">
        <f>IF(ISBLANK(IFERROR(INDEX('2-3 引出列表'!$A$2:$CE$8700,$A231,MATCH(G$1,'2-3 引出列表'!$A$1:$CD$1,0)),"")),"",IFERROR(INDEX('2-3 引出列表'!$A$2:$CE$8700,$A231,MATCH(G$1,'2-3 引出列表'!$A$1:$CD$1,0)),""))</f>
        <v>人工费用.体检费</v>
      </c>
      <c r="H231">
        <f>IF(ISBLANK(IFERROR(INDEX('2-3 引出列表'!$A$2:$CE$8700,$A231,MATCH(H$1,'2-3 引出列表'!$A$1:$CD$1,0)),"")),"",IFERROR(INDEX('2-3 引出列表'!$A$2:$CE$8700,$A231,MATCH(H$1,'2-3 引出列表'!$A$1:$CD$1,0)),""))</f>
        <v>0</v>
      </c>
      <c r="I231">
        <f>IF(ISBLANK(IFERROR(INDEX('2-3 引出列表'!$A$2:$CE$8700,$A231,MATCH(I$1,'2-3 引出列表'!$A$1:$CD$1,0)),"")),"",IFERROR(INDEX('2-3 引出列表'!$A$2:$CE$8700,$A231,MATCH(I$1,'2-3 引出列表'!$A$1:$CD$1,0)),""))</f>
        <v>0</v>
      </c>
    </row>
    <row r="232" spans="1:9">
      <c r="A232">
        <v>231</v>
      </c>
      <c r="B232" t="str">
        <f>IF(ISBLANK(IFERROR(INDEX('2-3 引出列表'!$A$2:$CE$8700,$A232,MATCH(B$1,'2-3 引出列表'!$A$1:$CD$1,0)),"")),"",IFERROR(INDEX('2-3 引出列表'!$A$2:$CE$8700,$A232,MATCH(B$1,'2-3 引出列表'!$A$1:$CD$1,0)),""))</f>
        <v>FK250606001139</v>
      </c>
      <c r="C232">
        <f>IF(ISBLANK(IFERROR(INDEX('2-3 引出列表'!$A$2:$CE$8700,$A232,MATCH(C$1,'2-3 引出列表'!$A$1:$CD$1,0)),"")),"",IFERROR(INDEX('2-3 引出列表'!$A$2:$CE$8700,$A232,MATCH(C$1,'2-3 引出列表'!$A$1:$CD$1,0)),""))</f>
        <v>5000</v>
      </c>
      <c r="D232" t="str">
        <f>IF(ISBLANK(IFERROR(INDEX('2-3 引出列表'!$A$2:$CE$8700,$A232,MATCH(D$1,'2-3 引出列表'!$A$1:$CD$1,0)),"")),"",IFERROR(INDEX('2-3 引出列表'!$A$2:$CE$8700,$A232,MATCH(D$1,'2-3 引出列表'!$A$1:$CD$1,0)),""))</f>
        <v>已付款</v>
      </c>
      <c r="E232" t="str">
        <f>IF(ISBLANK(IFERROR(INDEX('2-3 引出列表'!$A$2:$CE$8700,$A232,MATCH(E$1,'2-3 引出列表'!$A$1:$CD$1,0)),"")),"",IFERROR(INDEX('2-3 引出列表'!$A$2:$CE$8700,$A232,MATCH(E$1,'2-3 引出列表'!$A$1:$CD$1,0)),""))</f>
        <v>2025-06-06</v>
      </c>
      <c r="F232" t="str">
        <f t="shared" si="3"/>
        <v>2025-06</v>
      </c>
      <c r="G232" t="str">
        <f>IF(ISBLANK(IFERROR(INDEX('2-3 引出列表'!$A$2:$CE$8700,$A232,MATCH(G$1,'2-3 引出列表'!$A$1:$CD$1,0)),"")),"",IFERROR(INDEX('2-3 引出列表'!$A$2:$CE$8700,$A232,MATCH(G$1,'2-3 引出列表'!$A$1:$CD$1,0)),""))</f>
        <v>外包服务费.工程施工外包</v>
      </c>
      <c r="H232" t="str">
        <f>IF(ISBLANK(IFERROR(INDEX('2-3 引出列表'!$A$2:$CE$8700,$A232,MATCH(H$1,'2-3 引出列表'!$A$1:$CD$1,0)),"")),"",IFERROR(INDEX('2-3 引出列表'!$A$2:$CE$8700,$A232,MATCH(H$1,'2-3 引出列表'!$A$1:$CD$1,0)),""))</f>
        <v>GCFW-Z-2025-03170</v>
      </c>
      <c r="I232" t="str">
        <f>IF(ISBLANK(IFERROR(INDEX('2-3 引出列表'!$A$2:$CE$8700,$A232,MATCH(I$1,'2-3 引出列表'!$A$1:$CD$1,0)),"")),"",IFERROR(INDEX('2-3 引出列表'!$A$2:$CE$8700,$A232,MATCH(I$1,'2-3 引出列表'!$A$1:$CD$1,0)),""))</f>
        <v>金采易购</v>
      </c>
    </row>
    <row r="233" spans="1:9">
      <c r="A233">
        <v>232</v>
      </c>
      <c r="B233" t="str">
        <f>IF(ISBLANK(IFERROR(INDEX('2-3 引出列表'!$A$2:$CE$8700,$A233,MATCH(B$1,'2-3 引出列表'!$A$1:$CD$1,0)),"")),"",IFERROR(INDEX('2-3 引出列表'!$A$2:$CE$8700,$A233,MATCH(B$1,'2-3 引出列表'!$A$1:$CD$1,0)),""))</f>
        <v>FK250606000779</v>
      </c>
      <c r="C233">
        <f>IF(ISBLANK(IFERROR(INDEX('2-3 引出列表'!$A$2:$CE$8700,$A233,MATCH(C$1,'2-3 引出列表'!$A$1:$CD$1,0)),"")),"",IFERROR(INDEX('2-3 引出列表'!$A$2:$CE$8700,$A233,MATCH(C$1,'2-3 引出列表'!$A$1:$CD$1,0)),""))</f>
        <v>16560</v>
      </c>
      <c r="D233" t="str">
        <f>IF(ISBLANK(IFERROR(INDEX('2-3 引出列表'!$A$2:$CE$8700,$A233,MATCH(D$1,'2-3 引出列表'!$A$1:$CD$1,0)),"")),"",IFERROR(INDEX('2-3 引出列表'!$A$2:$CE$8700,$A233,MATCH(D$1,'2-3 引出列表'!$A$1:$CD$1,0)),""))</f>
        <v>已审核</v>
      </c>
      <c r="E233" t="str">
        <f>IF(ISBLANK(IFERROR(INDEX('2-3 引出列表'!$A$2:$CE$8700,$A233,MATCH(E$1,'2-3 引出列表'!$A$1:$CD$1,0)),"")),"",IFERROR(INDEX('2-3 引出列表'!$A$2:$CE$8700,$A233,MATCH(E$1,'2-3 引出列表'!$A$1:$CD$1,0)),""))</f>
        <v>2025-06-06</v>
      </c>
      <c r="F233" t="str">
        <f t="shared" si="3"/>
        <v>2025-06</v>
      </c>
      <c r="G233" t="str">
        <f>IF(ISBLANK(IFERROR(INDEX('2-3 引出列表'!$A$2:$CE$8700,$A233,MATCH(G$1,'2-3 引出列表'!$A$1:$CD$1,0)),"")),"",IFERROR(INDEX('2-3 引出列表'!$A$2:$CE$8700,$A233,MATCH(G$1,'2-3 引出列表'!$A$1:$CD$1,0)),""))</f>
        <v>财产费用.固定资产采买</v>
      </c>
      <c r="H233" t="str">
        <f>IF(ISBLANK(IFERROR(INDEX('2-3 引出列表'!$A$2:$CE$8700,$A233,MATCH(H$1,'2-3 引出列表'!$A$1:$CD$1,0)),"")),"",IFERROR(INDEX('2-3 引出列表'!$A$2:$CE$8700,$A233,MATCH(H$1,'2-3 引出列表'!$A$1:$CD$1,0)),""))</f>
        <v>XHWZ-Z-2024-0093</v>
      </c>
      <c r="I233" t="str">
        <f>IF(ISBLANK(IFERROR(INDEX('2-3 引出列表'!$A$2:$CE$8700,$A233,MATCH(I$1,'2-3 引出列表'!$A$1:$CD$1,0)),"")),"",IFERROR(INDEX('2-3 引出列表'!$A$2:$CE$8700,$A233,MATCH(I$1,'2-3 引出列表'!$A$1:$CD$1,0)),""))</f>
        <v>金采易购</v>
      </c>
    </row>
    <row r="234" spans="1:9">
      <c r="A234">
        <v>233</v>
      </c>
      <c r="B234" t="str">
        <f>IF(ISBLANK(IFERROR(INDEX('2-3 引出列表'!$A$2:$CE$8700,$A234,MATCH(B$1,'2-3 引出列表'!$A$1:$CD$1,0)),"")),"",IFERROR(INDEX('2-3 引出列表'!$A$2:$CE$8700,$A234,MATCH(B$1,'2-3 引出列表'!$A$1:$CD$1,0)),""))</f>
        <v>FK250606000779</v>
      </c>
      <c r="C234">
        <f>IF(ISBLANK(IFERROR(INDEX('2-3 引出列表'!$A$2:$CE$8700,$A234,MATCH(C$1,'2-3 引出列表'!$A$1:$CD$1,0)),"")),"",IFERROR(INDEX('2-3 引出列表'!$A$2:$CE$8700,$A234,MATCH(C$1,'2-3 引出列表'!$A$1:$CD$1,0)),""))</f>
        <v>16560</v>
      </c>
      <c r="D234" t="str">
        <f>IF(ISBLANK(IFERROR(INDEX('2-3 引出列表'!$A$2:$CE$8700,$A234,MATCH(D$1,'2-3 引出列表'!$A$1:$CD$1,0)),"")),"",IFERROR(INDEX('2-3 引出列表'!$A$2:$CE$8700,$A234,MATCH(D$1,'2-3 引出列表'!$A$1:$CD$1,0)),""))</f>
        <v>已审核</v>
      </c>
      <c r="E234" t="str">
        <f>IF(ISBLANK(IFERROR(INDEX('2-3 引出列表'!$A$2:$CE$8700,$A234,MATCH(E$1,'2-3 引出列表'!$A$1:$CD$1,0)),"")),"",IFERROR(INDEX('2-3 引出列表'!$A$2:$CE$8700,$A234,MATCH(E$1,'2-3 引出列表'!$A$1:$CD$1,0)),""))</f>
        <v>2025-06-06</v>
      </c>
      <c r="F234" t="str">
        <f t="shared" si="3"/>
        <v>2025-06</v>
      </c>
      <c r="G234" t="str">
        <f>IF(ISBLANK(IFERROR(INDEX('2-3 引出列表'!$A$2:$CE$8700,$A234,MATCH(G$1,'2-3 引出列表'!$A$1:$CD$1,0)),"")),"",IFERROR(INDEX('2-3 引出列表'!$A$2:$CE$8700,$A234,MATCH(G$1,'2-3 引出列表'!$A$1:$CD$1,0)),""))</f>
        <v>财产费用.固定资产采买</v>
      </c>
      <c r="H234" t="str">
        <f>IF(ISBLANK(IFERROR(INDEX('2-3 引出列表'!$A$2:$CE$8700,$A234,MATCH(H$1,'2-3 引出列表'!$A$1:$CD$1,0)),"")),"",IFERROR(INDEX('2-3 引出列表'!$A$2:$CE$8700,$A234,MATCH(H$1,'2-3 引出列表'!$A$1:$CD$1,0)),""))</f>
        <v>XHWZ-Z-2024-0093</v>
      </c>
      <c r="I234" t="str">
        <f>IF(ISBLANK(IFERROR(INDEX('2-3 引出列表'!$A$2:$CE$8700,$A234,MATCH(I$1,'2-3 引出列表'!$A$1:$CD$1,0)),"")),"",IFERROR(INDEX('2-3 引出列表'!$A$2:$CE$8700,$A234,MATCH(I$1,'2-3 引出列表'!$A$1:$CD$1,0)),""))</f>
        <v>金采易购</v>
      </c>
    </row>
    <row r="235" spans="1:9">
      <c r="A235">
        <v>234</v>
      </c>
      <c r="B235" t="str">
        <f>IF(ISBLANK(IFERROR(INDEX('2-3 引出列表'!$A$2:$CE$8700,$A235,MATCH(B$1,'2-3 引出列表'!$A$1:$CD$1,0)),"")),"",IFERROR(INDEX('2-3 引出列表'!$A$2:$CE$8700,$A235,MATCH(B$1,'2-3 引出列表'!$A$1:$CD$1,0)),""))</f>
        <v>FK250606000718</v>
      </c>
      <c r="C235">
        <f>IF(ISBLANK(IFERROR(INDEX('2-3 引出列表'!$A$2:$CE$8700,$A235,MATCH(C$1,'2-3 引出列表'!$A$1:$CD$1,0)),"")),"",IFERROR(INDEX('2-3 引出列表'!$A$2:$CE$8700,$A235,MATCH(C$1,'2-3 引出列表'!$A$1:$CD$1,0)),""))</f>
        <v>76.7</v>
      </c>
      <c r="D235" t="str">
        <f>IF(ISBLANK(IFERROR(INDEX('2-3 引出列表'!$A$2:$CE$8700,$A235,MATCH(D$1,'2-3 引出列表'!$A$1:$CD$1,0)),"")),"",IFERROR(INDEX('2-3 引出列表'!$A$2:$CE$8700,$A235,MATCH(D$1,'2-3 引出列表'!$A$1:$CD$1,0)),""))</f>
        <v>已审核</v>
      </c>
      <c r="E235" t="str">
        <f>IF(ISBLANK(IFERROR(INDEX('2-3 引出列表'!$A$2:$CE$8700,$A235,MATCH(E$1,'2-3 引出列表'!$A$1:$CD$1,0)),"")),"",IFERROR(INDEX('2-3 引出列表'!$A$2:$CE$8700,$A235,MATCH(E$1,'2-3 引出列表'!$A$1:$CD$1,0)),""))</f>
        <v>2025-06-06</v>
      </c>
      <c r="F235" t="str">
        <f t="shared" si="3"/>
        <v>2025-06</v>
      </c>
      <c r="G235" t="str">
        <f>IF(ISBLANK(IFERROR(INDEX('2-3 引出列表'!$A$2:$CE$8700,$A235,MATCH(G$1,'2-3 引出列表'!$A$1:$CD$1,0)),"")),"",IFERROR(INDEX('2-3 引出列表'!$A$2:$CE$8700,$A235,MATCH(G$1,'2-3 引出列表'!$A$1:$CD$1,0)),""))</f>
        <v>物料消耗.物料消耗</v>
      </c>
      <c r="H235" t="str">
        <f>IF(ISBLANK(IFERROR(INDEX('2-3 引出列表'!$A$2:$CE$8700,$A235,MATCH(H$1,'2-3 引出列表'!$A$1:$CD$1,0)),"")),"",IFERROR(INDEX('2-3 引出列表'!$A$2:$CE$8700,$A235,MATCH(H$1,'2-3 引出列表'!$A$1:$CD$1,0)),""))</f>
        <v>XHWZ-Z-2024-0076</v>
      </c>
      <c r="I235" t="str">
        <f>IF(ISBLANK(IFERROR(INDEX('2-3 引出列表'!$A$2:$CE$8700,$A235,MATCH(I$1,'2-3 引出列表'!$A$1:$CD$1,0)),"")),"",IFERROR(INDEX('2-3 引出列表'!$A$2:$CE$8700,$A235,MATCH(I$1,'2-3 引出列表'!$A$1:$CD$1,0)),""))</f>
        <v>金采易购</v>
      </c>
    </row>
    <row r="236" spans="1:9">
      <c r="A236">
        <v>235</v>
      </c>
      <c r="B236" t="str">
        <f>IF(ISBLANK(IFERROR(INDEX('2-3 引出列表'!$A$2:$CE$8700,$A236,MATCH(B$1,'2-3 引出列表'!$A$1:$CD$1,0)),"")),"",IFERROR(INDEX('2-3 引出列表'!$A$2:$CE$8700,$A236,MATCH(B$1,'2-3 引出列表'!$A$1:$CD$1,0)),""))</f>
        <v>FK250606000718</v>
      </c>
      <c r="C236">
        <f>IF(ISBLANK(IFERROR(INDEX('2-3 引出列表'!$A$2:$CE$8700,$A236,MATCH(C$1,'2-3 引出列表'!$A$1:$CD$1,0)),"")),"",IFERROR(INDEX('2-3 引出列表'!$A$2:$CE$8700,$A236,MATCH(C$1,'2-3 引出列表'!$A$1:$CD$1,0)),""))</f>
        <v>76.7</v>
      </c>
      <c r="D236" t="str">
        <f>IF(ISBLANK(IFERROR(INDEX('2-3 引出列表'!$A$2:$CE$8700,$A236,MATCH(D$1,'2-3 引出列表'!$A$1:$CD$1,0)),"")),"",IFERROR(INDEX('2-3 引出列表'!$A$2:$CE$8700,$A236,MATCH(D$1,'2-3 引出列表'!$A$1:$CD$1,0)),""))</f>
        <v>已审核</v>
      </c>
      <c r="E236" t="str">
        <f>IF(ISBLANK(IFERROR(INDEX('2-3 引出列表'!$A$2:$CE$8700,$A236,MATCH(E$1,'2-3 引出列表'!$A$1:$CD$1,0)),"")),"",IFERROR(INDEX('2-3 引出列表'!$A$2:$CE$8700,$A236,MATCH(E$1,'2-3 引出列表'!$A$1:$CD$1,0)),""))</f>
        <v>2025-06-06</v>
      </c>
      <c r="F236" t="str">
        <f t="shared" si="3"/>
        <v>2025-06</v>
      </c>
      <c r="G236" t="str">
        <f>IF(ISBLANK(IFERROR(INDEX('2-3 引出列表'!$A$2:$CE$8700,$A236,MATCH(G$1,'2-3 引出列表'!$A$1:$CD$1,0)),"")),"",IFERROR(INDEX('2-3 引出列表'!$A$2:$CE$8700,$A236,MATCH(G$1,'2-3 引出列表'!$A$1:$CD$1,0)),""))</f>
        <v>物料消耗.物料消耗</v>
      </c>
      <c r="H236" t="str">
        <f>IF(ISBLANK(IFERROR(INDEX('2-3 引出列表'!$A$2:$CE$8700,$A236,MATCH(H$1,'2-3 引出列表'!$A$1:$CD$1,0)),"")),"",IFERROR(INDEX('2-3 引出列表'!$A$2:$CE$8700,$A236,MATCH(H$1,'2-3 引出列表'!$A$1:$CD$1,0)),""))</f>
        <v>XHWZ-Z-2024-0076</v>
      </c>
      <c r="I236" t="str">
        <f>IF(ISBLANK(IFERROR(INDEX('2-3 引出列表'!$A$2:$CE$8700,$A236,MATCH(I$1,'2-3 引出列表'!$A$1:$CD$1,0)),"")),"",IFERROR(INDEX('2-3 引出列表'!$A$2:$CE$8700,$A236,MATCH(I$1,'2-3 引出列表'!$A$1:$CD$1,0)),""))</f>
        <v>金采易购</v>
      </c>
    </row>
    <row r="237" spans="1:9">
      <c r="A237">
        <v>236</v>
      </c>
      <c r="B237" t="str">
        <f>IF(ISBLANK(IFERROR(INDEX('2-3 引出列表'!$A$2:$CE$8700,$A237,MATCH(B$1,'2-3 引出列表'!$A$1:$CD$1,0)),"")),"",IFERROR(INDEX('2-3 引出列表'!$A$2:$CE$8700,$A237,MATCH(B$1,'2-3 引出列表'!$A$1:$CD$1,0)),""))</f>
        <v>FK250606000668</v>
      </c>
      <c r="C237">
        <f>IF(ISBLANK(IFERROR(INDEX('2-3 引出列表'!$A$2:$CE$8700,$A237,MATCH(C$1,'2-3 引出列表'!$A$1:$CD$1,0)),"")),"",IFERROR(INDEX('2-3 引出列表'!$A$2:$CE$8700,$A237,MATCH(C$1,'2-3 引出列表'!$A$1:$CD$1,0)),""))</f>
        <v>3850.61</v>
      </c>
      <c r="D237" t="str">
        <f>IF(ISBLANK(IFERROR(INDEX('2-3 引出列表'!$A$2:$CE$8700,$A237,MATCH(D$1,'2-3 引出列表'!$A$1:$CD$1,0)),"")),"",IFERROR(INDEX('2-3 引出列表'!$A$2:$CE$8700,$A237,MATCH(D$1,'2-3 引出列表'!$A$1:$CD$1,0)),""))</f>
        <v>已审核</v>
      </c>
      <c r="E237" t="str">
        <f>IF(ISBLANK(IFERROR(INDEX('2-3 引出列表'!$A$2:$CE$8700,$A237,MATCH(E$1,'2-3 引出列表'!$A$1:$CD$1,0)),"")),"",IFERROR(INDEX('2-3 引出列表'!$A$2:$CE$8700,$A237,MATCH(E$1,'2-3 引出列表'!$A$1:$CD$1,0)),""))</f>
        <v>2025-06-06</v>
      </c>
      <c r="F237" t="str">
        <f t="shared" si="3"/>
        <v>2025-06</v>
      </c>
      <c r="G237" t="str">
        <f>IF(ISBLANK(IFERROR(INDEX('2-3 引出列表'!$A$2:$CE$8700,$A237,MATCH(G$1,'2-3 引出列表'!$A$1:$CD$1,0)),"")),"",IFERROR(INDEX('2-3 引出列表'!$A$2:$CE$8700,$A237,MATCH(G$1,'2-3 引出列表'!$A$1:$CD$1,0)),""))</f>
        <v>物料消耗.物料消耗</v>
      </c>
      <c r="H237" t="str">
        <f>IF(ISBLANK(IFERROR(INDEX('2-3 引出列表'!$A$2:$CE$8700,$A237,MATCH(H$1,'2-3 引出列表'!$A$1:$CD$1,0)),"")),"",IFERROR(INDEX('2-3 引出列表'!$A$2:$CE$8700,$A237,MATCH(H$1,'2-3 引出列表'!$A$1:$CD$1,0)),""))</f>
        <v>ZB20210901JCWZ02</v>
      </c>
      <c r="I237" t="str">
        <f>IF(ISBLANK(IFERROR(INDEX('2-3 引出列表'!$A$2:$CE$8700,$A237,MATCH(I$1,'2-3 引出列表'!$A$1:$CD$1,0)),"")),"",IFERROR(INDEX('2-3 引出列表'!$A$2:$CE$8700,$A237,MATCH(I$1,'2-3 引出列表'!$A$1:$CD$1,0)),""))</f>
        <v>金采易购</v>
      </c>
    </row>
    <row r="238" spans="1:9">
      <c r="A238">
        <v>237</v>
      </c>
      <c r="B238" t="str">
        <f>IF(ISBLANK(IFERROR(INDEX('2-3 引出列表'!$A$2:$CE$8700,$A238,MATCH(B$1,'2-3 引出列表'!$A$1:$CD$1,0)),"")),"",IFERROR(INDEX('2-3 引出列表'!$A$2:$CE$8700,$A238,MATCH(B$1,'2-3 引出列表'!$A$1:$CD$1,0)),""))</f>
        <v>FK250606000668</v>
      </c>
      <c r="C238">
        <f>IF(ISBLANK(IFERROR(INDEX('2-3 引出列表'!$A$2:$CE$8700,$A238,MATCH(C$1,'2-3 引出列表'!$A$1:$CD$1,0)),"")),"",IFERROR(INDEX('2-3 引出列表'!$A$2:$CE$8700,$A238,MATCH(C$1,'2-3 引出列表'!$A$1:$CD$1,0)),""))</f>
        <v>3850.61</v>
      </c>
      <c r="D238" t="str">
        <f>IF(ISBLANK(IFERROR(INDEX('2-3 引出列表'!$A$2:$CE$8700,$A238,MATCH(D$1,'2-3 引出列表'!$A$1:$CD$1,0)),"")),"",IFERROR(INDEX('2-3 引出列表'!$A$2:$CE$8700,$A238,MATCH(D$1,'2-3 引出列表'!$A$1:$CD$1,0)),""))</f>
        <v>已审核</v>
      </c>
      <c r="E238" t="str">
        <f>IF(ISBLANK(IFERROR(INDEX('2-3 引出列表'!$A$2:$CE$8700,$A238,MATCH(E$1,'2-3 引出列表'!$A$1:$CD$1,0)),"")),"",IFERROR(INDEX('2-3 引出列表'!$A$2:$CE$8700,$A238,MATCH(E$1,'2-3 引出列表'!$A$1:$CD$1,0)),""))</f>
        <v>2025-06-06</v>
      </c>
      <c r="F238" t="str">
        <f t="shared" si="3"/>
        <v>2025-06</v>
      </c>
      <c r="G238" t="str">
        <f>IF(ISBLANK(IFERROR(INDEX('2-3 引出列表'!$A$2:$CE$8700,$A238,MATCH(G$1,'2-3 引出列表'!$A$1:$CD$1,0)),"")),"",IFERROR(INDEX('2-3 引出列表'!$A$2:$CE$8700,$A238,MATCH(G$1,'2-3 引出列表'!$A$1:$CD$1,0)),""))</f>
        <v>物料消耗.物料消耗</v>
      </c>
      <c r="H238" t="str">
        <f>IF(ISBLANK(IFERROR(INDEX('2-3 引出列表'!$A$2:$CE$8700,$A238,MATCH(H$1,'2-3 引出列表'!$A$1:$CD$1,0)),"")),"",IFERROR(INDEX('2-3 引出列表'!$A$2:$CE$8700,$A238,MATCH(H$1,'2-3 引出列表'!$A$1:$CD$1,0)),""))</f>
        <v>ZB20210901JCWZ02</v>
      </c>
      <c r="I238" t="str">
        <f>IF(ISBLANK(IFERROR(INDEX('2-3 引出列表'!$A$2:$CE$8700,$A238,MATCH(I$1,'2-3 引出列表'!$A$1:$CD$1,0)),"")),"",IFERROR(INDEX('2-3 引出列表'!$A$2:$CE$8700,$A238,MATCH(I$1,'2-3 引出列表'!$A$1:$CD$1,0)),""))</f>
        <v>金采易购</v>
      </c>
    </row>
    <row r="239" spans="1:9">
      <c r="A239">
        <v>238</v>
      </c>
      <c r="B239" t="str">
        <f>IF(ISBLANK(IFERROR(INDEX('2-3 引出列表'!$A$2:$CE$8700,$A239,MATCH(B$1,'2-3 引出列表'!$A$1:$CD$1,0)),"")),"",IFERROR(INDEX('2-3 引出列表'!$A$2:$CE$8700,$A239,MATCH(B$1,'2-3 引出列表'!$A$1:$CD$1,0)),""))</f>
        <v>FK250606000668</v>
      </c>
      <c r="C239">
        <f>IF(ISBLANK(IFERROR(INDEX('2-3 引出列表'!$A$2:$CE$8700,$A239,MATCH(C$1,'2-3 引出列表'!$A$1:$CD$1,0)),"")),"",IFERROR(INDEX('2-3 引出列表'!$A$2:$CE$8700,$A239,MATCH(C$1,'2-3 引出列表'!$A$1:$CD$1,0)),""))</f>
        <v>3850.61</v>
      </c>
      <c r="D239" t="str">
        <f>IF(ISBLANK(IFERROR(INDEX('2-3 引出列表'!$A$2:$CE$8700,$A239,MATCH(D$1,'2-3 引出列表'!$A$1:$CD$1,0)),"")),"",IFERROR(INDEX('2-3 引出列表'!$A$2:$CE$8700,$A239,MATCH(D$1,'2-3 引出列表'!$A$1:$CD$1,0)),""))</f>
        <v>已审核</v>
      </c>
      <c r="E239" t="str">
        <f>IF(ISBLANK(IFERROR(INDEX('2-3 引出列表'!$A$2:$CE$8700,$A239,MATCH(E$1,'2-3 引出列表'!$A$1:$CD$1,0)),"")),"",IFERROR(INDEX('2-3 引出列表'!$A$2:$CE$8700,$A239,MATCH(E$1,'2-3 引出列表'!$A$1:$CD$1,0)),""))</f>
        <v>2025-06-06</v>
      </c>
      <c r="F239" t="str">
        <f t="shared" si="3"/>
        <v>2025-06</v>
      </c>
      <c r="G239" t="str">
        <f>IF(ISBLANK(IFERROR(INDEX('2-3 引出列表'!$A$2:$CE$8700,$A239,MATCH(G$1,'2-3 引出列表'!$A$1:$CD$1,0)),"")),"",IFERROR(INDEX('2-3 引出列表'!$A$2:$CE$8700,$A239,MATCH(G$1,'2-3 引出列表'!$A$1:$CD$1,0)),""))</f>
        <v>物料消耗.物料消耗</v>
      </c>
      <c r="H239" t="str">
        <f>IF(ISBLANK(IFERROR(INDEX('2-3 引出列表'!$A$2:$CE$8700,$A239,MATCH(H$1,'2-3 引出列表'!$A$1:$CD$1,0)),"")),"",IFERROR(INDEX('2-3 引出列表'!$A$2:$CE$8700,$A239,MATCH(H$1,'2-3 引出列表'!$A$1:$CD$1,0)),""))</f>
        <v>ZB20210901JCWZ02</v>
      </c>
      <c r="I239" t="str">
        <f>IF(ISBLANK(IFERROR(INDEX('2-3 引出列表'!$A$2:$CE$8700,$A239,MATCH(I$1,'2-3 引出列表'!$A$1:$CD$1,0)),"")),"",IFERROR(INDEX('2-3 引出列表'!$A$2:$CE$8700,$A239,MATCH(I$1,'2-3 引出列表'!$A$1:$CD$1,0)),""))</f>
        <v>金采易购</v>
      </c>
    </row>
    <row r="240" spans="1:9">
      <c r="A240">
        <v>239</v>
      </c>
      <c r="B240" t="str">
        <f>IF(ISBLANK(IFERROR(INDEX('2-3 引出列表'!$A$2:$CE$8700,$A240,MATCH(B$1,'2-3 引出列表'!$A$1:$CD$1,0)),"")),"",IFERROR(INDEX('2-3 引出列表'!$A$2:$CE$8700,$A240,MATCH(B$1,'2-3 引出列表'!$A$1:$CD$1,0)),""))</f>
        <v>FK250606000668</v>
      </c>
      <c r="C240">
        <f>IF(ISBLANK(IFERROR(INDEX('2-3 引出列表'!$A$2:$CE$8700,$A240,MATCH(C$1,'2-3 引出列表'!$A$1:$CD$1,0)),"")),"",IFERROR(INDEX('2-3 引出列表'!$A$2:$CE$8700,$A240,MATCH(C$1,'2-3 引出列表'!$A$1:$CD$1,0)),""))</f>
        <v>3850.61</v>
      </c>
      <c r="D240" t="str">
        <f>IF(ISBLANK(IFERROR(INDEX('2-3 引出列表'!$A$2:$CE$8700,$A240,MATCH(D$1,'2-3 引出列表'!$A$1:$CD$1,0)),"")),"",IFERROR(INDEX('2-3 引出列表'!$A$2:$CE$8700,$A240,MATCH(D$1,'2-3 引出列表'!$A$1:$CD$1,0)),""))</f>
        <v>已审核</v>
      </c>
      <c r="E240" t="str">
        <f>IF(ISBLANK(IFERROR(INDEX('2-3 引出列表'!$A$2:$CE$8700,$A240,MATCH(E$1,'2-3 引出列表'!$A$1:$CD$1,0)),"")),"",IFERROR(INDEX('2-3 引出列表'!$A$2:$CE$8700,$A240,MATCH(E$1,'2-3 引出列表'!$A$1:$CD$1,0)),""))</f>
        <v>2025-06-06</v>
      </c>
      <c r="F240" t="str">
        <f t="shared" si="3"/>
        <v>2025-06</v>
      </c>
      <c r="G240" t="str">
        <f>IF(ISBLANK(IFERROR(INDEX('2-3 引出列表'!$A$2:$CE$8700,$A240,MATCH(G$1,'2-3 引出列表'!$A$1:$CD$1,0)),"")),"",IFERROR(INDEX('2-3 引出列表'!$A$2:$CE$8700,$A240,MATCH(G$1,'2-3 引出列表'!$A$1:$CD$1,0)),""))</f>
        <v>物料消耗.物料消耗</v>
      </c>
      <c r="H240" t="str">
        <f>IF(ISBLANK(IFERROR(INDEX('2-3 引出列表'!$A$2:$CE$8700,$A240,MATCH(H$1,'2-3 引出列表'!$A$1:$CD$1,0)),"")),"",IFERROR(INDEX('2-3 引出列表'!$A$2:$CE$8700,$A240,MATCH(H$1,'2-3 引出列表'!$A$1:$CD$1,0)),""))</f>
        <v>ZB20210901JCWZ02</v>
      </c>
      <c r="I240" t="str">
        <f>IF(ISBLANK(IFERROR(INDEX('2-3 引出列表'!$A$2:$CE$8700,$A240,MATCH(I$1,'2-3 引出列表'!$A$1:$CD$1,0)),"")),"",IFERROR(INDEX('2-3 引出列表'!$A$2:$CE$8700,$A240,MATCH(I$1,'2-3 引出列表'!$A$1:$CD$1,0)),""))</f>
        <v>金采易购</v>
      </c>
    </row>
    <row r="241" spans="1:9">
      <c r="A241">
        <v>240</v>
      </c>
      <c r="B241" t="str">
        <f>IF(ISBLANK(IFERROR(INDEX('2-3 引出列表'!$A$2:$CE$8700,$A241,MATCH(B$1,'2-3 引出列表'!$A$1:$CD$1,0)),"")),"",IFERROR(INDEX('2-3 引出列表'!$A$2:$CE$8700,$A241,MATCH(B$1,'2-3 引出列表'!$A$1:$CD$1,0)),""))</f>
        <v>FK250606000668</v>
      </c>
      <c r="C241">
        <f>IF(ISBLANK(IFERROR(INDEX('2-3 引出列表'!$A$2:$CE$8700,$A241,MATCH(C$1,'2-3 引出列表'!$A$1:$CD$1,0)),"")),"",IFERROR(INDEX('2-3 引出列表'!$A$2:$CE$8700,$A241,MATCH(C$1,'2-3 引出列表'!$A$1:$CD$1,0)),""))</f>
        <v>3850.61</v>
      </c>
      <c r="D241" t="str">
        <f>IF(ISBLANK(IFERROR(INDEX('2-3 引出列表'!$A$2:$CE$8700,$A241,MATCH(D$1,'2-3 引出列表'!$A$1:$CD$1,0)),"")),"",IFERROR(INDEX('2-3 引出列表'!$A$2:$CE$8700,$A241,MATCH(D$1,'2-3 引出列表'!$A$1:$CD$1,0)),""))</f>
        <v>已审核</v>
      </c>
      <c r="E241" t="str">
        <f>IF(ISBLANK(IFERROR(INDEX('2-3 引出列表'!$A$2:$CE$8700,$A241,MATCH(E$1,'2-3 引出列表'!$A$1:$CD$1,0)),"")),"",IFERROR(INDEX('2-3 引出列表'!$A$2:$CE$8700,$A241,MATCH(E$1,'2-3 引出列表'!$A$1:$CD$1,0)),""))</f>
        <v>2025-06-06</v>
      </c>
      <c r="F241" t="str">
        <f t="shared" si="3"/>
        <v>2025-06</v>
      </c>
      <c r="G241" t="str">
        <f>IF(ISBLANK(IFERROR(INDEX('2-3 引出列表'!$A$2:$CE$8700,$A241,MATCH(G$1,'2-3 引出列表'!$A$1:$CD$1,0)),"")),"",IFERROR(INDEX('2-3 引出列表'!$A$2:$CE$8700,$A241,MATCH(G$1,'2-3 引出列表'!$A$1:$CD$1,0)),""))</f>
        <v>物料消耗.物料消耗</v>
      </c>
      <c r="H241" t="str">
        <f>IF(ISBLANK(IFERROR(INDEX('2-3 引出列表'!$A$2:$CE$8700,$A241,MATCH(H$1,'2-3 引出列表'!$A$1:$CD$1,0)),"")),"",IFERROR(INDEX('2-3 引出列表'!$A$2:$CE$8700,$A241,MATCH(H$1,'2-3 引出列表'!$A$1:$CD$1,0)),""))</f>
        <v>ZB20210901JCWZ02</v>
      </c>
      <c r="I241" t="str">
        <f>IF(ISBLANK(IFERROR(INDEX('2-3 引出列表'!$A$2:$CE$8700,$A241,MATCH(I$1,'2-3 引出列表'!$A$1:$CD$1,0)),"")),"",IFERROR(INDEX('2-3 引出列表'!$A$2:$CE$8700,$A241,MATCH(I$1,'2-3 引出列表'!$A$1:$CD$1,0)),""))</f>
        <v>金采易购</v>
      </c>
    </row>
    <row r="242" spans="1:9">
      <c r="A242">
        <v>241</v>
      </c>
      <c r="B242" t="str">
        <f>IF(ISBLANK(IFERROR(INDEX('2-3 引出列表'!$A$2:$CE$8700,$A242,MATCH(B$1,'2-3 引出列表'!$A$1:$CD$1,0)),"")),"",IFERROR(INDEX('2-3 引出列表'!$A$2:$CE$8700,$A242,MATCH(B$1,'2-3 引出列表'!$A$1:$CD$1,0)),""))</f>
        <v>FK250606000668</v>
      </c>
      <c r="C242">
        <f>IF(ISBLANK(IFERROR(INDEX('2-3 引出列表'!$A$2:$CE$8700,$A242,MATCH(C$1,'2-3 引出列表'!$A$1:$CD$1,0)),"")),"",IFERROR(INDEX('2-3 引出列表'!$A$2:$CE$8700,$A242,MATCH(C$1,'2-3 引出列表'!$A$1:$CD$1,0)),""))</f>
        <v>3850.61</v>
      </c>
      <c r="D242" t="str">
        <f>IF(ISBLANK(IFERROR(INDEX('2-3 引出列表'!$A$2:$CE$8700,$A242,MATCH(D$1,'2-3 引出列表'!$A$1:$CD$1,0)),"")),"",IFERROR(INDEX('2-3 引出列表'!$A$2:$CE$8700,$A242,MATCH(D$1,'2-3 引出列表'!$A$1:$CD$1,0)),""))</f>
        <v>已审核</v>
      </c>
      <c r="E242" t="str">
        <f>IF(ISBLANK(IFERROR(INDEX('2-3 引出列表'!$A$2:$CE$8700,$A242,MATCH(E$1,'2-3 引出列表'!$A$1:$CD$1,0)),"")),"",IFERROR(INDEX('2-3 引出列表'!$A$2:$CE$8700,$A242,MATCH(E$1,'2-3 引出列表'!$A$1:$CD$1,0)),""))</f>
        <v>2025-06-06</v>
      </c>
      <c r="F242" t="str">
        <f t="shared" si="3"/>
        <v>2025-06</v>
      </c>
      <c r="G242" t="str">
        <f>IF(ISBLANK(IFERROR(INDEX('2-3 引出列表'!$A$2:$CE$8700,$A242,MATCH(G$1,'2-3 引出列表'!$A$1:$CD$1,0)),"")),"",IFERROR(INDEX('2-3 引出列表'!$A$2:$CE$8700,$A242,MATCH(G$1,'2-3 引出列表'!$A$1:$CD$1,0)),""))</f>
        <v>物料消耗.物料消耗</v>
      </c>
      <c r="H242" t="str">
        <f>IF(ISBLANK(IFERROR(INDEX('2-3 引出列表'!$A$2:$CE$8700,$A242,MATCH(H$1,'2-3 引出列表'!$A$1:$CD$1,0)),"")),"",IFERROR(INDEX('2-3 引出列表'!$A$2:$CE$8700,$A242,MATCH(H$1,'2-3 引出列表'!$A$1:$CD$1,0)),""))</f>
        <v>ZB20210901JCWZ02</v>
      </c>
      <c r="I242" t="str">
        <f>IF(ISBLANK(IFERROR(INDEX('2-3 引出列表'!$A$2:$CE$8700,$A242,MATCH(I$1,'2-3 引出列表'!$A$1:$CD$1,0)),"")),"",IFERROR(INDEX('2-3 引出列表'!$A$2:$CE$8700,$A242,MATCH(I$1,'2-3 引出列表'!$A$1:$CD$1,0)),""))</f>
        <v>金采易购</v>
      </c>
    </row>
    <row r="243" spans="1:9">
      <c r="A243">
        <v>242</v>
      </c>
      <c r="B243" t="str">
        <f>IF(ISBLANK(IFERROR(INDEX('2-3 引出列表'!$A$2:$CE$8700,$A243,MATCH(B$1,'2-3 引出列表'!$A$1:$CD$1,0)),"")),"",IFERROR(INDEX('2-3 引出列表'!$A$2:$CE$8700,$A243,MATCH(B$1,'2-3 引出列表'!$A$1:$CD$1,0)),""))</f>
        <v>FK250606000668</v>
      </c>
      <c r="C243">
        <f>IF(ISBLANK(IFERROR(INDEX('2-3 引出列表'!$A$2:$CE$8700,$A243,MATCH(C$1,'2-3 引出列表'!$A$1:$CD$1,0)),"")),"",IFERROR(INDEX('2-3 引出列表'!$A$2:$CE$8700,$A243,MATCH(C$1,'2-3 引出列表'!$A$1:$CD$1,0)),""))</f>
        <v>3850.61</v>
      </c>
      <c r="D243" t="str">
        <f>IF(ISBLANK(IFERROR(INDEX('2-3 引出列表'!$A$2:$CE$8700,$A243,MATCH(D$1,'2-3 引出列表'!$A$1:$CD$1,0)),"")),"",IFERROR(INDEX('2-3 引出列表'!$A$2:$CE$8700,$A243,MATCH(D$1,'2-3 引出列表'!$A$1:$CD$1,0)),""))</f>
        <v>已审核</v>
      </c>
      <c r="E243" t="str">
        <f>IF(ISBLANK(IFERROR(INDEX('2-3 引出列表'!$A$2:$CE$8700,$A243,MATCH(E$1,'2-3 引出列表'!$A$1:$CD$1,0)),"")),"",IFERROR(INDEX('2-3 引出列表'!$A$2:$CE$8700,$A243,MATCH(E$1,'2-3 引出列表'!$A$1:$CD$1,0)),""))</f>
        <v>2025-06-06</v>
      </c>
      <c r="F243" t="str">
        <f t="shared" si="3"/>
        <v>2025-06</v>
      </c>
      <c r="G243" t="str">
        <f>IF(ISBLANK(IFERROR(INDEX('2-3 引出列表'!$A$2:$CE$8700,$A243,MATCH(G$1,'2-3 引出列表'!$A$1:$CD$1,0)),"")),"",IFERROR(INDEX('2-3 引出列表'!$A$2:$CE$8700,$A243,MATCH(G$1,'2-3 引出列表'!$A$1:$CD$1,0)),""))</f>
        <v>物料消耗.物料消耗</v>
      </c>
      <c r="H243" t="str">
        <f>IF(ISBLANK(IFERROR(INDEX('2-3 引出列表'!$A$2:$CE$8700,$A243,MATCH(H$1,'2-3 引出列表'!$A$1:$CD$1,0)),"")),"",IFERROR(INDEX('2-3 引出列表'!$A$2:$CE$8700,$A243,MATCH(H$1,'2-3 引出列表'!$A$1:$CD$1,0)),""))</f>
        <v>ZB20210901JCWZ02</v>
      </c>
      <c r="I243" t="str">
        <f>IF(ISBLANK(IFERROR(INDEX('2-3 引出列表'!$A$2:$CE$8700,$A243,MATCH(I$1,'2-3 引出列表'!$A$1:$CD$1,0)),"")),"",IFERROR(INDEX('2-3 引出列表'!$A$2:$CE$8700,$A243,MATCH(I$1,'2-3 引出列表'!$A$1:$CD$1,0)),""))</f>
        <v>金采易购</v>
      </c>
    </row>
    <row r="244" spans="1:9">
      <c r="A244">
        <v>243</v>
      </c>
      <c r="B244" t="str">
        <f>IF(ISBLANK(IFERROR(INDEX('2-3 引出列表'!$A$2:$CE$8700,$A244,MATCH(B$1,'2-3 引出列表'!$A$1:$CD$1,0)),"")),"",IFERROR(INDEX('2-3 引出列表'!$A$2:$CE$8700,$A244,MATCH(B$1,'2-3 引出列表'!$A$1:$CD$1,0)),""))</f>
        <v>FK250606000668</v>
      </c>
      <c r="C244">
        <f>IF(ISBLANK(IFERROR(INDEX('2-3 引出列表'!$A$2:$CE$8700,$A244,MATCH(C$1,'2-3 引出列表'!$A$1:$CD$1,0)),"")),"",IFERROR(INDEX('2-3 引出列表'!$A$2:$CE$8700,$A244,MATCH(C$1,'2-3 引出列表'!$A$1:$CD$1,0)),""))</f>
        <v>3850.61</v>
      </c>
      <c r="D244" t="str">
        <f>IF(ISBLANK(IFERROR(INDEX('2-3 引出列表'!$A$2:$CE$8700,$A244,MATCH(D$1,'2-3 引出列表'!$A$1:$CD$1,0)),"")),"",IFERROR(INDEX('2-3 引出列表'!$A$2:$CE$8700,$A244,MATCH(D$1,'2-3 引出列表'!$A$1:$CD$1,0)),""))</f>
        <v>已审核</v>
      </c>
      <c r="E244" t="str">
        <f>IF(ISBLANK(IFERROR(INDEX('2-3 引出列表'!$A$2:$CE$8700,$A244,MATCH(E$1,'2-3 引出列表'!$A$1:$CD$1,0)),"")),"",IFERROR(INDEX('2-3 引出列表'!$A$2:$CE$8700,$A244,MATCH(E$1,'2-3 引出列表'!$A$1:$CD$1,0)),""))</f>
        <v>2025-06-06</v>
      </c>
      <c r="F244" t="str">
        <f t="shared" si="3"/>
        <v>2025-06</v>
      </c>
      <c r="G244" t="str">
        <f>IF(ISBLANK(IFERROR(INDEX('2-3 引出列表'!$A$2:$CE$8700,$A244,MATCH(G$1,'2-3 引出列表'!$A$1:$CD$1,0)),"")),"",IFERROR(INDEX('2-3 引出列表'!$A$2:$CE$8700,$A244,MATCH(G$1,'2-3 引出列表'!$A$1:$CD$1,0)),""))</f>
        <v>物料消耗.物料消耗</v>
      </c>
      <c r="H244" t="str">
        <f>IF(ISBLANK(IFERROR(INDEX('2-3 引出列表'!$A$2:$CE$8700,$A244,MATCH(H$1,'2-3 引出列表'!$A$1:$CD$1,0)),"")),"",IFERROR(INDEX('2-3 引出列表'!$A$2:$CE$8700,$A244,MATCH(H$1,'2-3 引出列表'!$A$1:$CD$1,0)),""))</f>
        <v>ZB20210901JCWZ02</v>
      </c>
      <c r="I244" t="str">
        <f>IF(ISBLANK(IFERROR(INDEX('2-3 引出列表'!$A$2:$CE$8700,$A244,MATCH(I$1,'2-3 引出列表'!$A$1:$CD$1,0)),"")),"",IFERROR(INDEX('2-3 引出列表'!$A$2:$CE$8700,$A244,MATCH(I$1,'2-3 引出列表'!$A$1:$CD$1,0)),""))</f>
        <v>金采易购</v>
      </c>
    </row>
    <row r="245" spans="1:9">
      <c r="A245">
        <v>244</v>
      </c>
      <c r="B245" t="str">
        <f>IF(ISBLANK(IFERROR(INDEX('2-3 引出列表'!$A$2:$CE$8700,$A245,MATCH(B$1,'2-3 引出列表'!$A$1:$CD$1,0)),"")),"",IFERROR(INDEX('2-3 引出列表'!$A$2:$CE$8700,$A245,MATCH(B$1,'2-3 引出列表'!$A$1:$CD$1,0)),""))</f>
        <v>FK250606000668</v>
      </c>
      <c r="C245">
        <f>IF(ISBLANK(IFERROR(INDEX('2-3 引出列表'!$A$2:$CE$8700,$A245,MATCH(C$1,'2-3 引出列表'!$A$1:$CD$1,0)),"")),"",IFERROR(INDEX('2-3 引出列表'!$A$2:$CE$8700,$A245,MATCH(C$1,'2-3 引出列表'!$A$1:$CD$1,0)),""))</f>
        <v>3850.61</v>
      </c>
      <c r="D245" t="str">
        <f>IF(ISBLANK(IFERROR(INDEX('2-3 引出列表'!$A$2:$CE$8700,$A245,MATCH(D$1,'2-3 引出列表'!$A$1:$CD$1,0)),"")),"",IFERROR(INDEX('2-3 引出列表'!$A$2:$CE$8700,$A245,MATCH(D$1,'2-3 引出列表'!$A$1:$CD$1,0)),""))</f>
        <v>已审核</v>
      </c>
      <c r="E245" t="str">
        <f>IF(ISBLANK(IFERROR(INDEX('2-3 引出列表'!$A$2:$CE$8700,$A245,MATCH(E$1,'2-3 引出列表'!$A$1:$CD$1,0)),"")),"",IFERROR(INDEX('2-3 引出列表'!$A$2:$CE$8700,$A245,MATCH(E$1,'2-3 引出列表'!$A$1:$CD$1,0)),""))</f>
        <v>2025-06-06</v>
      </c>
      <c r="F245" t="str">
        <f t="shared" si="3"/>
        <v>2025-06</v>
      </c>
      <c r="G245" t="str">
        <f>IF(ISBLANK(IFERROR(INDEX('2-3 引出列表'!$A$2:$CE$8700,$A245,MATCH(G$1,'2-3 引出列表'!$A$1:$CD$1,0)),"")),"",IFERROR(INDEX('2-3 引出列表'!$A$2:$CE$8700,$A245,MATCH(G$1,'2-3 引出列表'!$A$1:$CD$1,0)),""))</f>
        <v>物料消耗.物料消耗</v>
      </c>
      <c r="H245" t="str">
        <f>IF(ISBLANK(IFERROR(INDEX('2-3 引出列表'!$A$2:$CE$8700,$A245,MATCH(H$1,'2-3 引出列表'!$A$1:$CD$1,0)),"")),"",IFERROR(INDEX('2-3 引出列表'!$A$2:$CE$8700,$A245,MATCH(H$1,'2-3 引出列表'!$A$1:$CD$1,0)),""))</f>
        <v>ZB20210901JCWZ02</v>
      </c>
      <c r="I245" t="str">
        <f>IF(ISBLANK(IFERROR(INDEX('2-3 引出列表'!$A$2:$CE$8700,$A245,MATCH(I$1,'2-3 引出列表'!$A$1:$CD$1,0)),"")),"",IFERROR(INDEX('2-3 引出列表'!$A$2:$CE$8700,$A245,MATCH(I$1,'2-3 引出列表'!$A$1:$CD$1,0)),""))</f>
        <v>金采易购</v>
      </c>
    </row>
    <row r="246" spans="1:9">
      <c r="A246">
        <v>245</v>
      </c>
      <c r="B246" t="str">
        <f>IF(ISBLANK(IFERROR(INDEX('2-3 引出列表'!$A$2:$CE$8700,$A246,MATCH(B$1,'2-3 引出列表'!$A$1:$CD$1,0)),"")),"",IFERROR(INDEX('2-3 引出列表'!$A$2:$CE$8700,$A246,MATCH(B$1,'2-3 引出列表'!$A$1:$CD$1,0)),""))</f>
        <v>FK250606000668</v>
      </c>
      <c r="C246">
        <f>IF(ISBLANK(IFERROR(INDEX('2-3 引出列表'!$A$2:$CE$8700,$A246,MATCH(C$1,'2-3 引出列表'!$A$1:$CD$1,0)),"")),"",IFERROR(INDEX('2-3 引出列表'!$A$2:$CE$8700,$A246,MATCH(C$1,'2-3 引出列表'!$A$1:$CD$1,0)),""))</f>
        <v>3850.61</v>
      </c>
      <c r="D246" t="str">
        <f>IF(ISBLANK(IFERROR(INDEX('2-3 引出列表'!$A$2:$CE$8700,$A246,MATCH(D$1,'2-3 引出列表'!$A$1:$CD$1,0)),"")),"",IFERROR(INDEX('2-3 引出列表'!$A$2:$CE$8700,$A246,MATCH(D$1,'2-3 引出列表'!$A$1:$CD$1,0)),""))</f>
        <v>已审核</v>
      </c>
      <c r="E246" t="str">
        <f>IF(ISBLANK(IFERROR(INDEX('2-3 引出列表'!$A$2:$CE$8700,$A246,MATCH(E$1,'2-3 引出列表'!$A$1:$CD$1,0)),"")),"",IFERROR(INDEX('2-3 引出列表'!$A$2:$CE$8700,$A246,MATCH(E$1,'2-3 引出列表'!$A$1:$CD$1,0)),""))</f>
        <v>2025-06-06</v>
      </c>
      <c r="F246" t="str">
        <f t="shared" si="3"/>
        <v>2025-06</v>
      </c>
      <c r="G246" t="str">
        <f>IF(ISBLANK(IFERROR(INDEX('2-3 引出列表'!$A$2:$CE$8700,$A246,MATCH(G$1,'2-3 引出列表'!$A$1:$CD$1,0)),"")),"",IFERROR(INDEX('2-3 引出列表'!$A$2:$CE$8700,$A246,MATCH(G$1,'2-3 引出列表'!$A$1:$CD$1,0)),""))</f>
        <v>物料消耗.物料消耗</v>
      </c>
      <c r="H246" t="str">
        <f>IF(ISBLANK(IFERROR(INDEX('2-3 引出列表'!$A$2:$CE$8700,$A246,MATCH(H$1,'2-3 引出列表'!$A$1:$CD$1,0)),"")),"",IFERROR(INDEX('2-3 引出列表'!$A$2:$CE$8700,$A246,MATCH(H$1,'2-3 引出列表'!$A$1:$CD$1,0)),""))</f>
        <v>ZB20210901JCWZ02</v>
      </c>
      <c r="I246" t="str">
        <f>IF(ISBLANK(IFERROR(INDEX('2-3 引出列表'!$A$2:$CE$8700,$A246,MATCH(I$1,'2-3 引出列表'!$A$1:$CD$1,0)),"")),"",IFERROR(INDEX('2-3 引出列表'!$A$2:$CE$8700,$A246,MATCH(I$1,'2-3 引出列表'!$A$1:$CD$1,0)),""))</f>
        <v>金采易购</v>
      </c>
    </row>
    <row r="247" spans="1:9">
      <c r="A247">
        <v>246</v>
      </c>
      <c r="B247" t="str">
        <f>IF(ISBLANK(IFERROR(INDEX('2-3 引出列表'!$A$2:$CE$8700,$A247,MATCH(B$1,'2-3 引出列表'!$A$1:$CD$1,0)),"")),"",IFERROR(INDEX('2-3 引出列表'!$A$2:$CE$8700,$A247,MATCH(B$1,'2-3 引出列表'!$A$1:$CD$1,0)),""))</f>
        <v>FK250606000668</v>
      </c>
      <c r="C247">
        <f>IF(ISBLANK(IFERROR(INDEX('2-3 引出列表'!$A$2:$CE$8700,$A247,MATCH(C$1,'2-3 引出列表'!$A$1:$CD$1,0)),"")),"",IFERROR(INDEX('2-3 引出列表'!$A$2:$CE$8700,$A247,MATCH(C$1,'2-3 引出列表'!$A$1:$CD$1,0)),""))</f>
        <v>3850.61</v>
      </c>
      <c r="D247" t="str">
        <f>IF(ISBLANK(IFERROR(INDEX('2-3 引出列表'!$A$2:$CE$8700,$A247,MATCH(D$1,'2-3 引出列表'!$A$1:$CD$1,0)),"")),"",IFERROR(INDEX('2-3 引出列表'!$A$2:$CE$8700,$A247,MATCH(D$1,'2-3 引出列表'!$A$1:$CD$1,0)),""))</f>
        <v>已审核</v>
      </c>
      <c r="E247" t="str">
        <f>IF(ISBLANK(IFERROR(INDEX('2-3 引出列表'!$A$2:$CE$8700,$A247,MATCH(E$1,'2-3 引出列表'!$A$1:$CD$1,0)),"")),"",IFERROR(INDEX('2-3 引出列表'!$A$2:$CE$8700,$A247,MATCH(E$1,'2-3 引出列表'!$A$1:$CD$1,0)),""))</f>
        <v>2025-06-06</v>
      </c>
      <c r="F247" t="str">
        <f t="shared" si="3"/>
        <v>2025-06</v>
      </c>
      <c r="G247" t="str">
        <f>IF(ISBLANK(IFERROR(INDEX('2-3 引出列表'!$A$2:$CE$8700,$A247,MATCH(G$1,'2-3 引出列表'!$A$1:$CD$1,0)),"")),"",IFERROR(INDEX('2-3 引出列表'!$A$2:$CE$8700,$A247,MATCH(G$1,'2-3 引出列表'!$A$1:$CD$1,0)),""))</f>
        <v>物料消耗.物料消耗</v>
      </c>
      <c r="H247" t="str">
        <f>IF(ISBLANK(IFERROR(INDEX('2-3 引出列表'!$A$2:$CE$8700,$A247,MATCH(H$1,'2-3 引出列表'!$A$1:$CD$1,0)),"")),"",IFERROR(INDEX('2-3 引出列表'!$A$2:$CE$8700,$A247,MATCH(H$1,'2-3 引出列表'!$A$1:$CD$1,0)),""))</f>
        <v>ZB20210901JCWZ02</v>
      </c>
      <c r="I247" t="str">
        <f>IF(ISBLANK(IFERROR(INDEX('2-3 引出列表'!$A$2:$CE$8700,$A247,MATCH(I$1,'2-3 引出列表'!$A$1:$CD$1,0)),"")),"",IFERROR(INDEX('2-3 引出列表'!$A$2:$CE$8700,$A247,MATCH(I$1,'2-3 引出列表'!$A$1:$CD$1,0)),""))</f>
        <v>金采易购</v>
      </c>
    </row>
    <row r="248" spans="1:9">
      <c r="A248">
        <v>247</v>
      </c>
      <c r="B248" t="str">
        <f>IF(ISBLANK(IFERROR(INDEX('2-3 引出列表'!$A$2:$CE$8700,$A248,MATCH(B$1,'2-3 引出列表'!$A$1:$CD$1,0)),"")),"",IFERROR(INDEX('2-3 引出列表'!$A$2:$CE$8700,$A248,MATCH(B$1,'2-3 引出列表'!$A$1:$CD$1,0)),""))</f>
        <v>FK250606000668</v>
      </c>
      <c r="C248">
        <f>IF(ISBLANK(IFERROR(INDEX('2-3 引出列表'!$A$2:$CE$8700,$A248,MATCH(C$1,'2-3 引出列表'!$A$1:$CD$1,0)),"")),"",IFERROR(INDEX('2-3 引出列表'!$A$2:$CE$8700,$A248,MATCH(C$1,'2-3 引出列表'!$A$1:$CD$1,0)),""))</f>
        <v>3850.61</v>
      </c>
      <c r="D248" t="str">
        <f>IF(ISBLANK(IFERROR(INDEX('2-3 引出列表'!$A$2:$CE$8700,$A248,MATCH(D$1,'2-3 引出列表'!$A$1:$CD$1,0)),"")),"",IFERROR(INDEX('2-3 引出列表'!$A$2:$CE$8700,$A248,MATCH(D$1,'2-3 引出列表'!$A$1:$CD$1,0)),""))</f>
        <v>已审核</v>
      </c>
      <c r="E248" t="str">
        <f>IF(ISBLANK(IFERROR(INDEX('2-3 引出列表'!$A$2:$CE$8700,$A248,MATCH(E$1,'2-3 引出列表'!$A$1:$CD$1,0)),"")),"",IFERROR(INDEX('2-3 引出列表'!$A$2:$CE$8700,$A248,MATCH(E$1,'2-3 引出列表'!$A$1:$CD$1,0)),""))</f>
        <v>2025-06-06</v>
      </c>
      <c r="F248" t="str">
        <f t="shared" si="3"/>
        <v>2025-06</v>
      </c>
      <c r="G248" t="str">
        <f>IF(ISBLANK(IFERROR(INDEX('2-3 引出列表'!$A$2:$CE$8700,$A248,MATCH(G$1,'2-3 引出列表'!$A$1:$CD$1,0)),"")),"",IFERROR(INDEX('2-3 引出列表'!$A$2:$CE$8700,$A248,MATCH(G$1,'2-3 引出列表'!$A$1:$CD$1,0)),""))</f>
        <v>物料消耗.物料消耗</v>
      </c>
      <c r="H248" t="str">
        <f>IF(ISBLANK(IFERROR(INDEX('2-3 引出列表'!$A$2:$CE$8700,$A248,MATCH(H$1,'2-3 引出列表'!$A$1:$CD$1,0)),"")),"",IFERROR(INDEX('2-3 引出列表'!$A$2:$CE$8700,$A248,MATCH(H$1,'2-3 引出列表'!$A$1:$CD$1,0)),""))</f>
        <v>ZB20210901JCWZ02</v>
      </c>
      <c r="I248" t="str">
        <f>IF(ISBLANK(IFERROR(INDEX('2-3 引出列表'!$A$2:$CE$8700,$A248,MATCH(I$1,'2-3 引出列表'!$A$1:$CD$1,0)),"")),"",IFERROR(INDEX('2-3 引出列表'!$A$2:$CE$8700,$A248,MATCH(I$1,'2-3 引出列表'!$A$1:$CD$1,0)),""))</f>
        <v>金采易购</v>
      </c>
    </row>
    <row r="249" spans="1:9">
      <c r="A249">
        <v>248</v>
      </c>
      <c r="B249" t="str">
        <f>IF(ISBLANK(IFERROR(INDEX('2-3 引出列表'!$A$2:$CE$8700,$A249,MATCH(B$1,'2-3 引出列表'!$A$1:$CD$1,0)),"")),"",IFERROR(INDEX('2-3 引出列表'!$A$2:$CE$8700,$A249,MATCH(B$1,'2-3 引出列表'!$A$1:$CD$1,0)),""))</f>
        <v>FK250606000668</v>
      </c>
      <c r="C249">
        <f>IF(ISBLANK(IFERROR(INDEX('2-3 引出列表'!$A$2:$CE$8700,$A249,MATCH(C$1,'2-3 引出列表'!$A$1:$CD$1,0)),"")),"",IFERROR(INDEX('2-3 引出列表'!$A$2:$CE$8700,$A249,MATCH(C$1,'2-3 引出列表'!$A$1:$CD$1,0)),""))</f>
        <v>3850.61</v>
      </c>
      <c r="D249" t="str">
        <f>IF(ISBLANK(IFERROR(INDEX('2-3 引出列表'!$A$2:$CE$8700,$A249,MATCH(D$1,'2-3 引出列表'!$A$1:$CD$1,0)),"")),"",IFERROR(INDEX('2-3 引出列表'!$A$2:$CE$8700,$A249,MATCH(D$1,'2-3 引出列表'!$A$1:$CD$1,0)),""))</f>
        <v>已审核</v>
      </c>
      <c r="E249" t="str">
        <f>IF(ISBLANK(IFERROR(INDEX('2-3 引出列表'!$A$2:$CE$8700,$A249,MATCH(E$1,'2-3 引出列表'!$A$1:$CD$1,0)),"")),"",IFERROR(INDEX('2-3 引出列表'!$A$2:$CE$8700,$A249,MATCH(E$1,'2-3 引出列表'!$A$1:$CD$1,0)),""))</f>
        <v>2025-06-06</v>
      </c>
      <c r="F249" t="str">
        <f t="shared" si="3"/>
        <v>2025-06</v>
      </c>
      <c r="G249" t="str">
        <f>IF(ISBLANK(IFERROR(INDEX('2-3 引出列表'!$A$2:$CE$8700,$A249,MATCH(G$1,'2-3 引出列表'!$A$1:$CD$1,0)),"")),"",IFERROR(INDEX('2-3 引出列表'!$A$2:$CE$8700,$A249,MATCH(G$1,'2-3 引出列表'!$A$1:$CD$1,0)),""))</f>
        <v>物料消耗.物料消耗</v>
      </c>
      <c r="H249" t="str">
        <f>IF(ISBLANK(IFERROR(INDEX('2-3 引出列表'!$A$2:$CE$8700,$A249,MATCH(H$1,'2-3 引出列表'!$A$1:$CD$1,0)),"")),"",IFERROR(INDEX('2-3 引出列表'!$A$2:$CE$8700,$A249,MATCH(H$1,'2-3 引出列表'!$A$1:$CD$1,0)),""))</f>
        <v>ZB20210901JCWZ02</v>
      </c>
      <c r="I249" t="str">
        <f>IF(ISBLANK(IFERROR(INDEX('2-3 引出列表'!$A$2:$CE$8700,$A249,MATCH(I$1,'2-3 引出列表'!$A$1:$CD$1,0)),"")),"",IFERROR(INDEX('2-3 引出列表'!$A$2:$CE$8700,$A249,MATCH(I$1,'2-3 引出列表'!$A$1:$CD$1,0)),""))</f>
        <v>金采易购</v>
      </c>
    </row>
    <row r="250" spans="1:9">
      <c r="A250">
        <v>249</v>
      </c>
      <c r="B250" t="str">
        <f>IF(ISBLANK(IFERROR(INDEX('2-3 引出列表'!$A$2:$CE$8700,$A250,MATCH(B$1,'2-3 引出列表'!$A$1:$CD$1,0)),"")),"",IFERROR(INDEX('2-3 引出列表'!$A$2:$CE$8700,$A250,MATCH(B$1,'2-3 引出列表'!$A$1:$CD$1,0)),""))</f>
        <v>FK250606000668</v>
      </c>
      <c r="C250">
        <f>IF(ISBLANK(IFERROR(INDEX('2-3 引出列表'!$A$2:$CE$8700,$A250,MATCH(C$1,'2-3 引出列表'!$A$1:$CD$1,0)),"")),"",IFERROR(INDEX('2-3 引出列表'!$A$2:$CE$8700,$A250,MATCH(C$1,'2-3 引出列表'!$A$1:$CD$1,0)),""))</f>
        <v>3850.61</v>
      </c>
      <c r="D250" t="str">
        <f>IF(ISBLANK(IFERROR(INDEX('2-3 引出列表'!$A$2:$CE$8700,$A250,MATCH(D$1,'2-3 引出列表'!$A$1:$CD$1,0)),"")),"",IFERROR(INDEX('2-3 引出列表'!$A$2:$CE$8700,$A250,MATCH(D$1,'2-3 引出列表'!$A$1:$CD$1,0)),""))</f>
        <v>已审核</v>
      </c>
      <c r="E250" t="str">
        <f>IF(ISBLANK(IFERROR(INDEX('2-3 引出列表'!$A$2:$CE$8700,$A250,MATCH(E$1,'2-3 引出列表'!$A$1:$CD$1,0)),"")),"",IFERROR(INDEX('2-3 引出列表'!$A$2:$CE$8700,$A250,MATCH(E$1,'2-3 引出列表'!$A$1:$CD$1,0)),""))</f>
        <v>2025-06-06</v>
      </c>
      <c r="F250" t="str">
        <f t="shared" si="3"/>
        <v>2025-06</v>
      </c>
      <c r="G250" t="str">
        <f>IF(ISBLANK(IFERROR(INDEX('2-3 引出列表'!$A$2:$CE$8700,$A250,MATCH(G$1,'2-3 引出列表'!$A$1:$CD$1,0)),"")),"",IFERROR(INDEX('2-3 引出列表'!$A$2:$CE$8700,$A250,MATCH(G$1,'2-3 引出列表'!$A$1:$CD$1,0)),""))</f>
        <v>物料消耗.物料消耗</v>
      </c>
      <c r="H250" t="str">
        <f>IF(ISBLANK(IFERROR(INDEX('2-3 引出列表'!$A$2:$CE$8700,$A250,MATCH(H$1,'2-3 引出列表'!$A$1:$CD$1,0)),"")),"",IFERROR(INDEX('2-3 引出列表'!$A$2:$CE$8700,$A250,MATCH(H$1,'2-3 引出列表'!$A$1:$CD$1,0)),""))</f>
        <v>ZB20210901JCWZ02</v>
      </c>
      <c r="I250" t="str">
        <f>IF(ISBLANK(IFERROR(INDEX('2-3 引出列表'!$A$2:$CE$8700,$A250,MATCH(I$1,'2-3 引出列表'!$A$1:$CD$1,0)),"")),"",IFERROR(INDEX('2-3 引出列表'!$A$2:$CE$8700,$A250,MATCH(I$1,'2-3 引出列表'!$A$1:$CD$1,0)),""))</f>
        <v>金采易购</v>
      </c>
    </row>
    <row r="251" spans="1:9">
      <c r="A251">
        <v>250</v>
      </c>
      <c r="B251" t="str">
        <f>IF(ISBLANK(IFERROR(INDEX('2-3 引出列表'!$A$2:$CE$8700,$A251,MATCH(B$1,'2-3 引出列表'!$A$1:$CD$1,0)),"")),"",IFERROR(INDEX('2-3 引出列表'!$A$2:$CE$8700,$A251,MATCH(B$1,'2-3 引出列表'!$A$1:$CD$1,0)),""))</f>
        <v>FK250121000880</v>
      </c>
      <c r="C251">
        <f>IF(ISBLANK(IFERROR(INDEX('2-3 引出列表'!$A$2:$CE$8700,$A251,MATCH(C$1,'2-3 引出列表'!$A$1:$CD$1,0)),"")),"",IFERROR(INDEX('2-3 引出列表'!$A$2:$CE$8700,$A251,MATCH(C$1,'2-3 引出列表'!$A$1:$CD$1,0)),""))</f>
        <v>1917</v>
      </c>
      <c r="D251" t="str">
        <f>IF(ISBLANK(IFERROR(INDEX('2-3 引出列表'!$A$2:$CE$8700,$A251,MATCH(D$1,'2-3 引出列表'!$A$1:$CD$1,0)),"")),"",IFERROR(INDEX('2-3 引出列表'!$A$2:$CE$8700,$A251,MATCH(D$1,'2-3 引出列表'!$A$1:$CD$1,0)),""))</f>
        <v>已付款</v>
      </c>
      <c r="E251" t="str">
        <f>IF(ISBLANK(IFERROR(INDEX('2-3 引出列表'!$A$2:$CE$8700,$A251,MATCH(E$1,'2-3 引出列表'!$A$1:$CD$1,0)),"")),"",IFERROR(INDEX('2-3 引出列表'!$A$2:$CE$8700,$A251,MATCH(E$1,'2-3 引出列表'!$A$1:$CD$1,0)),""))</f>
        <v>2025-01-21</v>
      </c>
      <c r="F251" t="str">
        <f t="shared" si="3"/>
        <v>2025-01</v>
      </c>
      <c r="G251" t="str">
        <f>IF(ISBLANK(IFERROR(INDEX('2-3 引出列表'!$A$2:$CE$8700,$A251,MATCH(G$1,'2-3 引出列表'!$A$1:$CD$1,0)),"")),"",IFERROR(INDEX('2-3 引出列表'!$A$2:$CE$8700,$A251,MATCH(G$1,'2-3 引出列表'!$A$1:$CD$1,0)),""))</f>
        <v>物料消耗.物料消耗</v>
      </c>
      <c r="H251">
        <f>IF(ISBLANK(IFERROR(INDEX('2-3 引出列表'!$A$2:$CE$8700,$A251,MATCH(H$1,'2-3 引出列表'!$A$1:$CD$1,0)),"")),"",IFERROR(INDEX('2-3 引出列表'!$A$2:$CE$8700,$A251,MATCH(H$1,'2-3 引出列表'!$A$1:$CD$1,0)),""))</f>
        <v>0</v>
      </c>
      <c r="I251" t="str">
        <f>IF(ISBLANK(IFERROR(INDEX('2-3 引出列表'!$A$2:$CE$8700,$A251,MATCH(I$1,'2-3 引出列表'!$A$1:$CD$1,0)),"")),"",IFERROR(INDEX('2-3 引出列表'!$A$2:$CE$8700,$A251,MATCH(I$1,'2-3 引出列表'!$A$1:$CD$1,0)),""))</f>
        <v>金采易购</v>
      </c>
    </row>
    <row r="252" spans="1:9">
      <c r="A252">
        <v>251</v>
      </c>
      <c r="B252" t="str">
        <f>IF(ISBLANK(IFERROR(INDEX('2-3 引出列表'!$A$2:$CE$8700,$A252,MATCH(B$1,'2-3 引出列表'!$A$1:$CD$1,0)),"")),"",IFERROR(INDEX('2-3 引出列表'!$A$2:$CE$8700,$A252,MATCH(B$1,'2-3 引出列表'!$A$1:$CD$1,0)),""))</f>
        <v>FK250121000722</v>
      </c>
      <c r="C252">
        <f>IF(ISBLANK(IFERROR(INDEX('2-3 引出列表'!$A$2:$CE$8700,$A252,MATCH(C$1,'2-3 引出列表'!$A$1:$CD$1,0)),"")),"",IFERROR(INDEX('2-3 引出列表'!$A$2:$CE$8700,$A252,MATCH(C$1,'2-3 引出列表'!$A$1:$CD$1,0)),""))</f>
        <v>2827.1</v>
      </c>
      <c r="D252" t="str">
        <f>IF(ISBLANK(IFERROR(INDEX('2-3 引出列表'!$A$2:$CE$8700,$A252,MATCH(D$1,'2-3 引出列表'!$A$1:$CD$1,0)),"")),"",IFERROR(INDEX('2-3 引出列表'!$A$2:$CE$8700,$A252,MATCH(D$1,'2-3 引出列表'!$A$1:$CD$1,0)),""))</f>
        <v>已付款</v>
      </c>
      <c r="E252" t="str">
        <f>IF(ISBLANK(IFERROR(INDEX('2-3 引出列表'!$A$2:$CE$8700,$A252,MATCH(E$1,'2-3 引出列表'!$A$1:$CD$1,0)),"")),"",IFERROR(INDEX('2-3 引出列表'!$A$2:$CE$8700,$A252,MATCH(E$1,'2-3 引出列表'!$A$1:$CD$1,0)),""))</f>
        <v>2025-01-21</v>
      </c>
      <c r="F252" t="str">
        <f t="shared" si="3"/>
        <v>2025-01</v>
      </c>
      <c r="G252" t="str">
        <f>IF(ISBLANK(IFERROR(INDEX('2-3 引出列表'!$A$2:$CE$8700,$A252,MATCH(G$1,'2-3 引出列表'!$A$1:$CD$1,0)),"")),"",IFERROR(INDEX('2-3 引出列表'!$A$2:$CE$8700,$A252,MATCH(G$1,'2-3 引出列表'!$A$1:$CD$1,0)),""))</f>
        <v>物料消耗.物料消耗</v>
      </c>
      <c r="H252">
        <f>IF(ISBLANK(IFERROR(INDEX('2-3 引出列表'!$A$2:$CE$8700,$A252,MATCH(H$1,'2-3 引出列表'!$A$1:$CD$1,0)),"")),"",IFERROR(INDEX('2-3 引出列表'!$A$2:$CE$8700,$A252,MATCH(H$1,'2-3 引出列表'!$A$1:$CD$1,0)),""))</f>
        <v>0</v>
      </c>
      <c r="I252" t="str">
        <f>IF(ISBLANK(IFERROR(INDEX('2-3 引出列表'!$A$2:$CE$8700,$A252,MATCH(I$1,'2-3 引出列表'!$A$1:$CD$1,0)),"")),"",IFERROR(INDEX('2-3 引出列表'!$A$2:$CE$8700,$A252,MATCH(I$1,'2-3 引出列表'!$A$1:$CD$1,0)),""))</f>
        <v>金采易购</v>
      </c>
    </row>
    <row r="253" spans="1:9">
      <c r="A253">
        <v>252</v>
      </c>
      <c r="B253" t="str">
        <f>IF(ISBLANK(IFERROR(INDEX('2-3 引出列表'!$A$2:$CE$8700,$A253,MATCH(B$1,'2-3 引出列表'!$A$1:$CD$1,0)),"")),"",IFERROR(INDEX('2-3 引出列表'!$A$2:$CE$8700,$A253,MATCH(B$1,'2-3 引出列表'!$A$1:$CD$1,0)),""))</f>
        <v>FK250121000722</v>
      </c>
      <c r="C253">
        <f>IF(ISBLANK(IFERROR(INDEX('2-3 引出列表'!$A$2:$CE$8700,$A253,MATCH(C$1,'2-3 引出列表'!$A$1:$CD$1,0)),"")),"",IFERROR(INDEX('2-3 引出列表'!$A$2:$CE$8700,$A253,MATCH(C$1,'2-3 引出列表'!$A$1:$CD$1,0)),""))</f>
        <v>2827.1</v>
      </c>
      <c r="D253" t="str">
        <f>IF(ISBLANK(IFERROR(INDEX('2-3 引出列表'!$A$2:$CE$8700,$A253,MATCH(D$1,'2-3 引出列表'!$A$1:$CD$1,0)),"")),"",IFERROR(INDEX('2-3 引出列表'!$A$2:$CE$8700,$A253,MATCH(D$1,'2-3 引出列表'!$A$1:$CD$1,0)),""))</f>
        <v>已付款</v>
      </c>
      <c r="E253" t="str">
        <f>IF(ISBLANK(IFERROR(INDEX('2-3 引出列表'!$A$2:$CE$8700,$A253,MATCH(E$1,'2-3 引出列表'!$A$1:$CD$1,0)),"")),"",IFERROR(INDEX('2-3 引出列表'!$A$2:$CE$8700,$A253,MATCH(E$1,'2-3 引出列表'!$A$1:$CD$1,0)),""))</f>
        <v>2025-01-21</v>
      </c>
      <c r="F253" t="str">
        <f t="shared" si="3"/>
        <v>2025-01</v>
      </c>
      <c r="G253" t="str">
        <f>IF(ISBLANK(IFERROR(INDEX('2-3 引出列表'!$A$2:$CE$8700,$A253,MATCH(G$1,'2-3 引出列表'!$A$1:$CD$1,0)),"")),"",IFERROR(INDEX('2-3 引出列表'!$A$2:$CE$8700,$A253,MATCH(G$1,'2-3 引出列表'!$A$1:$CD$1,0)),""))</f>
        <v>物料消耗.物料消耗</v>
      </c>
      <c r="H253">
        <f>IF(ISBLANK(IFERROR(INDEX('2-3 引出列表'!$A$2:$CE$8700,$A253,MATCH(H$1,'2-3 引出列表'!$A$1:$CD$1,0)),"")),"",IFERROR(INDEX('2-3 引出列表'!$A$2:$CE$8700,$A253,MATCH(H$1,'2-3 引出列表'!$A$1:$CD$1,0)),""))</f>
        <v>0</v>
      </c>
      <c r="I253" t="str">
        <f>IF(ISBLANK(IFERROR(INDEX('2-3 引出列表'!$A$2:$CE$8700,$A253,MATCH(I$1,'2-3 引出列表'!$A$1:$CD$1,0)),"")),"",IFERROR(INDEX('2-3 引出列表'!$A$2:$CE$8700,$A253,MATCH(I$1,'2-3 引出列表'!$A$1:$CD$1,0)),""))</f>
        <v>金采易购</v>
      </c>
    </row>
    <row r="254" spans="1:9">
      <c r="A254">
        <v>253</v>
      </c>
      <c r="B254" t="str">
        <f>IF(ISBLANK(IFERROR(INDEX('2-3 引出列表'!$A$2:$CE$8700,$A254,MATCH(B$1,'2-3 引出列表'!$A$1:$CD$1,0)),"")),"",IFERROR(INDEX('2-3 引出列表'!$A$2:$CE$8700,$A254,MATCH(B$1,'2-3 引出列表'!$A$1:$CD$1,0)),""))</f>
        <v>FK250121000722</v>
      </c>
      <c r="C254">
        <f>IF(ISBLANK(IFERROR(INDEX('2-3 引出列表'!$A$2:$CE$8700,$A254,MATCH(C$1,'2-3 引出列表'!$A$1:$CD$1,0)),"")),"",IFERROR(INDEX('2-3 引出列表'!$A$2:$CE$8700,$A254,MATCH(C$1,'2-3 引出列表'!$A$1:$CD$1,0)),""))</f>
        <v>2827.1</v>
      </c>
      <c r="D254" t="str">
        <f>IF(ISBLANK(IFERROR(INDEX('2-3 引出列表'!$A$2:$CE$8700,$A254,MATCH(D$1,'2-3 引出列表'!$A$1:$CD$1,0)),"")),"",IFERROR(INDEX('2-3 引出列表'!$A$2:$CE$8700,$A254,MATCH(D$1,'2-3 引出列表'!$A$1:$CD$1,0)),""))</f>
        <v>已付款</v>
      </c>
      <c r="E254" t="str">
        <f>IF(ISBLANK(IFERROR(INDEX('2-3 引出列表'!$A$2:$CE$8700,$A254,MATCH(E$1,'2-3 引出列表'!$A$1:$CD$1,0)),"")),"",IFERROR(INDEX('2-3 引出列表'!$A$2:$CE$8700,$A254,MATCH(E$1,'2-3 引出列表'!$A$1:$CD$1,0)),""))</f>
        <v>2025-01-21</v>
      </c>
      <c r="F254" t="str">
        <f t="shared" si="3"/>
        <v>2025-01</v>
      </c>
      <c r="G254" t="str">
        <f>IF(ISBLANK(IFERROR(INDEX('2-3 引出列表'!$A$2:$CE$8700,$A254,MATCH(G$1,'2-3 引出列表'!$A$1:$CD$1,0)),"")),"",IFERROR(INDEX('2-3 引出列表'!$A$2:$CE$8700,$A254,MATCH(G$1,'2-3 引出列表'!$A$1:$CD$1,0)),""))</f>
        <v>物料消耗.物料消耗</v>
      </c>
      <c r="H254">
        <f>IF(ISBLANK(IFERROR(INDEX('2-3 引出列表'!$A$2:$CE$8700,$A254,MATCH(H$1,'2-3 引出列表'!$A$1:$CD$1,0)),"")),"",IFERROR(INDEX('2-3 引出列表'!$A$2:$CE$8700,$A254,MATCH(H$1,'2-3 引出列表'!$A$1:$CD$1,0)),""))</f>
        <v>0</v>
      </c>
      <c r="I254" t="str">
        <f>IF(ISBLANK(IFERROR(INDEX('2-3 引出列表'!$A$2:$CE$8700,$A254,MATCH(I$1,'2-3 引出列表'!$A$1:$CD$1,0)),"")),"",IFERROR(INDEX('2-3 引出列表'!$A$2:$CE$8700,$A254,MATCH(I$1,'2-3 引出列表'!$A$1:$CD$1,0)),""))</f>
        <v>金采易购</v>
      </c>
    </row>
    <row r="255" spans="1:9">
      <c r="A255">
        <v>254</v>
      </c>
      <c r="B255" t="str">
        <f>IF(ISBLANK(IFERROR(INDEX('2-3 引出列表'!$A$2:$CE$8700,$A255,MATCH(B$1,'2-3 引出列表'!$A$1:$CD$1,0)),"")),"",IFERROR(INDEX('2-3 引出列表'!$A$2:$CE$8700,$A255,MATCH(B$1,'2-3 引出列表'!$A$1:$CD$1,0)),""))</f>
        <v>FK250120001525</v>
      </c>
      <c r="C255">
        <f>IF(ISBLANK(IFERROR(INDEX('2-3 引出列表'!$A$2:$CE$8700,$A255,MATCH(C$1,'2-3 引出列表'!$A$1:$CD$1,0)),"")),"",IFERROR(INDEX('2-3 引出列表'!$A$2:$CE$8700,$A255,MATCH(C$1,'2-3 引出列表'!$A$1:$CD$1,0)),""))</f>
        <v>10170</v>
      </c>
      <c r="D255" t="str">
        <f>IF(ISBLANK(IFERROR(INDEX('2-3 引出列表'!$A$2:$CE$8700,$A255,MATCH(D$1,'2-3 引出列表'!$A$1:$CD$1,0)),"")),"",IFERROR(INDEX('2-3 引出列表'!$A$2:$CE$8700,$A255,MATCH(D$1,'2-3 引出列表'!$A$1:$CD$1,0)),""))</f>
        <v>已付款</v>
      </c>
      <c r="E255" t="str">
        <f>IF(ISBLANK(IFERROR(INDEX('2-3 引出列表'!$A$2:$CE$8700,$A255,MATCH(E$1,'2-3 引出列表'!$A$1:$CD$1,0)),"")),"",IFERROR(INDEX('2-3 引出列表'!$A$2:$CE$8700,$A255,MATCH(E$1,'2-3 引出列表'!$A$1:$CD$1,0)),""))</f>
        <v>2025-01-20</v>
      </c>
      <c r="F255" t="str">
        <f t="shared" si="3"/>
        <v>2025-01</v>
      </c>
      <c r="G255" t="str">
        <f>IF(ISBLANK(IFERROR(INDEX('2-3 引出列表'!$A$2:$CE$8700,$A255,MATCH(G$1,'2-3 引出列表'!$A$1:$CD$1,0)),"")),"",IFERROR(INDEX('2-3 引出列表'!$A$2:$CE$8700,$A255,MATCH(G$1,'2-3 引出列表'!$A$1:$CD$1,0)),""))</f>
        <v>物料消耗.物料消耗</v>
      </c>
      <c r="H255" t="str">
        <f>IF(ISBLANK(IFERROR(INDEX('2-3 引出列表'!$A$2:$CE$8700,$A255,MATCH(H$1,'2-3 引出列表'!$A$1:$CD$1,0)),"")),"",IFERROR(INDEX('2-3 引出列表'!$A$2:$CE$8700,$A255,MATCH(H$1,'2-3 引出列表'!$A$1:$CD$1,0)),""))</f>
        <v>ZB20220428JCWZ02</v>
      </c>
      <c r="I255" t="str">
        <f>IF(ISBLANK(IFERROR(INDEX('2-3 引出列表'!$A$2:$CE$8700,$A255,MATCH(I$1,'2-3 引出列表'!$A$1:$CD$1,0)),"")),"",IFERROR(INDEX('2-3 引出列表'!$A$2:$CE$8700,$A255,MATCH(I$1,'2-3 引出列表'!$A$1:$CD$1,0)),""))</f>
        <v>金采易购</v>
      </c>
    </row>
    <row r="256" spans="1:9">
      <c r="A256">
        <v>255</v>
      </c>
      <c r="B256" t="str">
        <f>IF(ISBLANK(IFERROR(INDEX('2-3 引出列表'!$A$2:$CE$8700,$A256,MATCH(B$1,'2-3 引出列表'!$A$1:$CD$1,0)),"")),"",IFERROR(INDEX('2-3 引出列表'!$A$2:$CE$8700,$A256,MATCH(B$1,'2-3 引出列表'!$A$1:$CD$1,0)),""))</f>
        <v>FK250120001347</v>
      </c>
      <c r="C256">
        <f>IF(ISBLANK(IFERROR(INDEX('2-3 引出列表'!$A$2:$CE$8700,$A256,MATCH(C$1,'2-3 引出列表'!$A$1:$CD$1,0)),"")),"",IFERROR(INDEX('2-3 引出列表'!$A$2:$CE$8700,$A256,MATCH(C$1,'2-3 引出列表'!$A$1:$CD$1,0)),""))</f>
        <v>2244</v>
      </c>
      <c r="D256" t="str">
        <f>IF(ISBLANK(IFERROR(INDEX('2-3 引出列表'!$A$2:$CE$8700,$A256,MATCH(D$1,'2-3 引出列表'!$A$1:$CD$1,0)),"")),"",IFERROR(INDEX('2-3 引出列表'!$A$2:$CE$8700,$A256,MATCH(D$1,'2-3 引出列表'!$A$1:$CD$1,0)),""))</f>
        <v>已付款</v>
      </c>
      <c r="E256" t="str">
        <f>IF(ISBLANK(IFERROR(INDEX('2-3 引出列表'!$A$2:$CE$8700,$A256,MATCH(E$1,'2-3 引出列表'!$A$1:$CD$1,0)),"")),"",IFERROR(INDEX('2-3 引出列表'!$A$2:$CE$8700,$A256,MATCH(E$1,'2-3 引出列表'!$A$1:$CD$1,0)),""))</f>
        <v>2025-01-20</v>
      </c>
      <c r="F256" t="str">
        <f t="shared" si="3"/>
        <v>2025-01</v>
      </c>
      <c r="G256" t="str">
        <f>IF(ISBLANK(IFERROR(INDEX('2-3 引出列表'!$A$2:$CE$8700,$A256,MATCH(G$1,'2-3 引出列表'!$A$1:$CD$1,0)),"")),"",IFERROR(INDEX('2-3 引出列表'!$A$2:$CE$8700,$A256,MATCH(G$1,'2-3 引出列表'!$A$1:$CD$1,0)),""))</f>
        <v>办公事务.办公费</v>
      </c>
      <c r="H256" t="str">
        <f>IF(ISBLANK(IFERROR(INDEX('2-3 引出列表'!$A$2:$CE$8700,$A256,MATCH(H$1,'2-3 引出列表'!$A$1:$CD$1,0)),"")),"",IFERROR(INDEX('2-3 引出列表'!$A$2:$CE$8700,$A256,MATCH(H$1,'2-3 引出列表'!$A$1:$CD$1,0)),""))</f>
        <v>ZB20221207JCWZ01</v>
      </c>
      <c r="I256" t="str">
        <f>IF(ISBLANK(IFERROR(INDEX('2-3 引出列表'!$A$2:$CE$8700,$A256,MATCH(I$1,'2-3 引出列表'!$A$1:$CD$1,0)),"")),"",IFERROR(INDEX('2-3 引出列表'!$A$2:$CE$8700,$A256,MATCH(I$1,'2-3 引出列表'!$A$1:$CD$1,0)),""))</f>
        <v>金采易购</v>
      </c>
    </row>
    <row r="257" spans="1:9">
      <c r="A257">
        <v>256</v>
      </c>
      <c r="B257" t="str">
        <f>IF(ISBLANK(IFERROR(INDEX('2-3 引出列表'!$A$2:$CE$8700,$A257,MATCH(B$1,'2-3 引出列表'!$A$1:$CD$1,0)),"")),"",IFERROR(INDEX('2-3 引出列表'!$A$2:$CE$8700,$A257,MATCH(B$1,'2-3 引出列表'!$A$1:$CD$1,0)),""))</f>
        <v>FK250120001255</v>
      </c>
      <c r="C257">
        <f>IF(ISBLANK(IFERROR(INDEX('2-3 引出列表'!$A$2:$CE$8700,$A257,MATCH(C$1,'2-3 引出列表'!$A$1:$CD$1,0)),"")),"",IFERROR(INDEX('2-3 引出列表'!$A$2:$CE$8700,$A257,MATCH(C$1,'2-3 引出列表'!$A$1:$CD$1,0)),""))</f>
        <v>2030</v>
      </c>
      <c r="D257" t="str">
        <f>IF(ISBLANK(IFERROR(INDEX('2-3 引出列表'!$A$2:$CE$8700,$A257,MATCH(D$1,'2-3 引出列表'!$A$1:$CD$1,0)),"")),"",IFERROR(INDEX('2-3 引出列表'!$A$2:$CE$8700,$A257,MATCH(D$1,'2-3 引出列表'!$A$1:$CD$1,0)),""))</f>
        <v>已付款</v>
      </c>
      <c r="E257" t="str">
        <f>IF(ISBLANK(IFERROR(INDEX('2-3 引出列表'!$A$2:$CE$8700,$A257,MATCH(E$1,'2-3 引出列表'!$A$1:$CD$1,0)),"")),"",IFERROR(INDEX('2-3 引出列表'!$A$2:$CE$8700,$A257,MATCH(E$1,'2-3 引出列表'!$A$1:$CD$1,0)),""))</f>
        <v>2025-01-20</v>
      </c>
      <c r="F257" t="str">
        <f t="shared" si="3"/>
        <v>2025-01</v>
      </c>
      <c r="G257" t="str">
        <f>IF(ISBLANK(IFERROR(INDEX('2-3 引出列表'!$A$2:$CE$8700,$A257,MATCH(G$1,'2-3 引出列表'!$A$1:$CD$1,0)),"")),"",IFERROR(INDEX('2-3 引出列表'!$A$2:$CE$8700,$A257,MATCH(G$1,'2-3 引出列表'!$A$1:$CD$1,0)),""))</f>
        <v>物料消耗.物料消耗</v>
      </c>
      <c r="H257">
        <f>IF(ISBLANK(IFERROR(INDEX('2-3 引出列表'!$A$2:$CE$8700,$A257,MATCH(H$1,'2-3 引出列表'!$A$1:$CD$1,0)),"")),"",IFERROR(INDEX('2-3 引出列表'!$A$2:$CE$8700,$A257,MATCH(H$1,'2-3 引出列表'!$A$1:$CD$1,0)),""))</f>
        <v>0</v>
      </c>
      <c r="I257" t="str">
        <f>IF(ISBLANK(IFERROR(INDEX('2-3 引出列表'!$A$2:$CE$8700,$A257,MATCH(I$1,'2-3 引出列表'!$A$1:$CD$1,0)),"")),"",IFERROR(INDEX('2-3 引出列表'!$A$2:$CE$8700,$A257,MATCH(I$1,'2-3 引出列表'!$A$1:$CD$1,0)),""))</f>
        <v>金采易购</v>
      </c>
    </row>
    <row r="258" spans="1:9">
      <c r="A258">
        <v>257</v>
      </c>
      <c r="B258" t="str">
        <f>IF(ISBLANK(IFERROR(INDEX('2-3 引出列表'!$A$2:$CE$8700,$A258,MATCH(B$1,'2-3 引出列表'!$A$1:$CD$1,0)),"")),"",IFERROR(INDEX('2-3 引出列表'!$A$2:$CE$8700,$A258,MATCH(B$1,'2-3 引出列表'!$A$1:$CD$1,0)),""))</f>
        <v>FK250120001172</v>
      </c>
      <c r="C258">
        <f>IF(ISBLANK(IFERROR(INDEX('2-3 引出列表'!$A$2:$CE$8700,$A258,MATCH(C$1,'2-3 引出列表'!$A$1:$CD$1,0)),"")),"",IFERROR(INDEX('2-3 引出列表'!$A$2:$CE$8700,$A258,MATCH(C$1,'2-3 引出列表'!$A$1:$CD$1,0)),""))</f>
        <v>4500</v>
      </c>
      <c r="D258" t="str">
        <f>IF(ISBLANK(IFERROR(INDEX('2-3 引出列表'!$A$2:$CE$8700,$A258,MATCH(D$1,'2-3 引出列表'!$A$1:$CD$1,0)),"")),"",IFERROR(INDEX('2-3 引出列表'!$A$2:$CE$8700,$A258,MATCH(D$1,'2-3 引出列表'!$A$1:$CD$1,0)),""))</f>
        <v>已付款</v>
      </c>
      <c r="E258" t="str">
        <f>IF(ISBLANK(IFERROR(INDEX('2-3 引出列表'!$A$2:$CE$8700,$A258,MATCH(E$1,'2-3 引出列表'!$A$1:$CD$1,0)),"")),"",IFERROR(INDEX('2-3 引出列表'!$A$2:$CE$8700,$A258,MATCH(E$1,'2-3 引出列表'!$A$1:$CD$1,0)),""))</f>
        <v>2025-01-20</v>
      </c>
      <c r="F258" t="str">
        <f t="shared" si="3"/>
        <v>2025-01</v>
      </c>
      <c r="G258" t="str">
        <f>IF(ISBLANK(IFERROR(INDEX('2-3 引出列表'!$A$2:$CE$8700,$A258,MATCH(G$1,'2-3 引出列表'!$A$1:$CD$1,0)),"")),"",IFERROR(INDEX('2-3 引出列表'!$A$2:$CE$8700,$A258,MATCH(G$1,'2-3 引出列表'!$A$1:$CD$1,0)),""))</f>
        <v>物料消耗.物料消耗</v>
      </c>
      <c r="H258">
        <f>IF(ISBLANK(IFERROR(INDEX('2-3 引出列表'!$A$2:$CE$8700,$A258,MATCH(H$1,'2-3 引出列表'!$A$1:$CD$1,0)),"")),"",IFERROR(INDEX('2-3 引出列表'!$A$2:$CE$8700,$A258,MATCH(H$1,'2-3 引出列表'!$A$1:$CD$1,0)),""))</f>
        <v>0</v>
      </c>
      <c r="I258" t="str">
        <f>IF(ISBLANK(IFERROR(INDEX('2-3 引出列表'!$A$2:$CE$8700,$A258,MATCH(I$1,'2-3 引出列表'!$A$1:$CD$1,0)),"")),"",IFERROR(INDEX('2-3 引出列表'!$A$2:$CE$8700,$A258,MATCH(I$1,'2-3 引出列表'!$A$1:$CD$1,0)),""))</f>
        <v>金采易购</v>
      </c>
    </row>
    <row r="259" spans="1:9">
      <c r="A259">
        <v>258</v>
      </c>
      <c r="B259" t="str">
        <f>IF(ISBLANK(IFERROR(INDEX('2-3 引出列表'!$A$2:$CE$8700,$A259,MATCH(B$1,'2-3 引出列表'!$A$1:$CD$1,0)),"")),"",IFERROR(INDEX('2-3 引出列表'!$A$2:$CE$8700,$A259,MATCH(B$1,'2-3 引出列表'!$A$1:$CD$1,0)),""))</f>
        <v>FK250120000926</v>
      </c>
      <c r="C259">
        <f>IF(ISBLANK(IFERROR(INDEX('2-3 引出列表'!$A$2:$CE$8700,$A259,MATCH(C$1,'2-3 引出列表'!$A$1:$CD$1,0)),"")),"",IFERROR(INDEX('2-3 引出列表'!$A$2:$CE$8700,$A259,MATCH(C$1,'2-3 引出列表'!$A$1:$CD$1,0)),""))</f>
        <v>5771.99</v>
      </c>
      <c r="D259" t="str">
        <f>IF(ISBLANK(IFERROR(INDEX('2-3 引出列表'!$A$2:$CE$8700,$A259,MATCH(D$1,'2-3 引出列表'!$A$1:$CD$1,0)),"")),"",IFERROR(INDEX('2-3 引出列表'!$A$2:$CE$8700,$A259,MATCH(D$1,'2-3 引出列表'!$A$1:$CD$1,0)),""))</f>
        <v>已付款</v>
      </c>
      <c r="E259" t="str">
        <f>IF(ISBLANK(IFERROR(INDEX('2-3 引出列表'!$A$2:$CE$8700,$A259,MATCH(E$1,'2-3 引出列表'!$A$1:$CD$1,0)),"")),"",IFERROR(INDEX('2-3 引出列表'!$A$2:$CE$8700,$A259,MATCH(E$1,'2-3 引出列表'!$A$1:$CD$1,0)),""))</f>
        <v>2025-01-20</v>
      </c>
      <c r="F259" t="str">
        <f t="shared" ref="F259:F322" si="4">LEFT(E259,7)</f>
        <v>2025-01</v>
      </c>
      <c r="G259" t="str">
        <f>IF(ISBLANK(IFERROR(INDEX('2-3 引出列表'!$A$2:$CE$8700,$A259,MATCH(G$1,'2-3 引出列表'!$A$1:$CD$1,0)),"")),"",IFERROR(INDEX('2-3 引出列表'!$A$2:$CE$8700,$A259,MATCH(G$1,'2-3 引出列表'!$A$1:$CD$1,0)),""))</f>
        <v>物料消耗.物料消耗</v>
      </c>
      <c r="H259">
        <f>IF(ISBLANK(IFERROR(INDEX('2-3 引出列表'!$A$2:$CE$8700,$A259,MATCH(H$1,'2-3 引出列表'!$A$1:$CD$1,0)),"")),"",IFERROR(INDEX('2-3 引出列表'!$A$2:$CE$8700,$A259,MATCH(H$1,'2-3 引出列表'!$A$1:$CD$1,0)),""))</f>
        <v>0</v>
      </c>
      <c r="I259" t="str">
        <f>IF(ISBLANK(IFERROR(INDEX('2-3 引出列表'!$A$2:$CE$8700,$A259,MATCH(I$1,'2-3 引出列表'!$A$1:$CD$1,0)),"")),"",IFERROR(INDEX('2-3 引出列表'!$A$2:$CE$8700,$A259,MATCH(I$1,'2-3 引出列表'!$A$1:$CD$1,0)),""))</f>
        <v>金采易购</v>
      </c>
    </row>
    <row r="260" spans="1:9">
      <c r="A260">
        <v>259</v>
      </c>
      <c r="B260" t="str">
        <f>IF(ISBLANK(IFERROR(INDEX('2-3 引出列表'!$A$2:$CE$8700,$A260,MATCH(B$1,'2-3 引出列表'!$A$1:$CD$1,0)),"")),"",IFERROR(INDEX('2-3 引出列表'!$A$2:$CE$8700,$A260,MATCH(B$1,'2-3 引出列表'!$A$1:$CD$1,0)),""))</f>
        <v>FK250120000926</v>
      </c>
      <c r="C260">
        <f>IF(ISBLANK(IFERROR(INDEX('2-3 引出列表'!$A$2:$CE$8700,$A260,MATCH(C$1,'2-3 引出列表'!$A$1:$CD$1,0)),"")),"",IFERROR(INDEX('2-3 引出列表'!$A$2:$CE$8700,$A260,MATCH(C$1,'2-3 引出列表'!$A$1:$CD$1,0)),""))</f>
        <v>5771.99</v>
      </c>
      <c r="D260" t="str">
        <f>IF(ISBLANK(IFERROR(INDEX('2-3 引出列表'!$A$2:$CE$8700,$A260,MATCH(D$1,'2-3 引出列表'!$A$1:$CD$1,0)),"")),"",IFERROR(INDEX('2-3 引出列表'!$A$2:$CE$8700,$A260,MATCH(D$1,'2-3 引出列表'!$A$1:$CD$1,0)),""))</f>
        <v>已付款</v>
      </c>
      <c r="E260" t="str">
        <f>IF(ISBLANK(IFERROR(INDEX('2-3 引出列表'!$A$2:$CE$8700,$A260,MATCH(E$1,'2-3 引出列表'!$A$1:$CD$1,0)),"")),"",IFERROR(INDEX('2-3 引出列表'!$A$2:$CE$8700,$A260,MATCH(E$1,'2-3 引出列表'!$A$1:$CD$1,0)),""))</f>
        <v>2025-01-20</v>
      </c>
      <c r="F260" t="str">
        <f t="shared" si="4"/>
        <v>2025-01</v>
      </c>
      <c r="G260" t="str">
        <f>IF(ISBLANK(IFERROR(INDEX('2-3 引出列表'!$A$2:$CE$8700,$A260,MATCH(G$1,'2-3 引出列表'!$A$1:$CD$1,0)),"")),"",IFERROR(INDEX('2-3 引出列表'!$A$2:$CE$8700,$A260,MATCH(G$1,'2-3 引出列表'!$A$1:$CD$1,0)),""))</f>
        <v>物料消耗.物料消耗</v>
      </c>
      <c r="H260">
        <f>IF(ISBLANK(IFERROR(INDEX('2-3 引出列表'!$A$2:$CE$8700,$A260,MATCH(H$1,'2-3 引出列表'!$A$1:$CD$1,0)),"")),"",IFERROR(INDEX('2-3 引出列表'!$A$2:$CE$8700,$A260,MATCH(H$1,'2-3 引出列表'!$A$1:$CD$1,0)),""))</f>
        <v>0</v>
      </c>
      <c r="I260" t="str">
        <f>IF(ISBLANK(IFERROR(INDEX('2-3 引出列表'!$A$2:$CE$8700,$A260,MATCH(I$1,'2-3 引出列表'!$A$1:$CD$1,0)),"")),"",IFERROR(INDEX('2-3 引出列表'!$A$2:$CE$8700,$A260,MATCH(I$1,'2-3 引出列表'!$A$1:$CD$1,0)),""))</f>
        <v>金采易购</v>
      </c>
    </row>
    <row r="261" spans="1:9">
      <c r="A261">
        <v>260</v>
      </c>
      <c r="B261" t="str">
        <f>IF(ISBLANK(IFERROR(INDEX('2-3 引出列表'!$A$2:$CE$8700,$A261,MATCH(B$1,'2-3 引出列表'!$A$1:$CD$1,0)),"")),"",IFERROR(INDEX('2-3 引出列表'!$A$2:$CE$8700,$A261,MATCH(B$1,'2-3 引出列表'!$A$1:$CD$1,0)),""))</f>
        <v>FK250120000926</v>
      </c>
      <c r="C261">
        <f>IF(ISBLANK(IFERROR(INDEX('2-3 引出列表'!$A$2:$CE$8700,$A261,MATCH(C$1,'2-3 引出列表'!$A$1:$CD$1,0)),"")),"",IFERROR(INDEX('2-3 引出列表'!$A$2:$CE$8700,$A261,MATCH(C$1,'2-3 引出列表'!$A$1:$CD$1,0)),""))</f>
        <v>5771.99</v>
      </c>
      <c r="D261" t="str">
        <f>IF(ISBLANK(IFERROR(INDEX('2-3 引出列表'!$A$2:$CE$8700,$A261,MATCH(D$1,'2-3 引出列表'!$A$1:$CD$1,0)),"")),"",IFERROR(INDEX('2-3 引出列表'!$A$2:$CE$8700,$A261,MATCH(D$1,'2-3 引出列表'!$A$1:$CD$1,0)),""))</f>
        <v>已付款</v>
      </c>
      <c r="E261" t="str">
        <f>IF(ISBLANK(IFERROR(INDEX('2-3 引出列表'!$A$2:$CE$8700,$A261,MATCH(E$1,'2-3 引出列表'!$A$1:$CD$1,0)),"")),"",IFERROR(INDEX('2-3 引出列表'!$A$2:$CE$8700,$A261,MATCH(E$1,'2-3 引出列表'!$A$1:$CD$1,0)),""))</f>
        <v>2025-01-20</v>
      </c>
      <c r="F261" t="str">
        <f t="shared" si="4"/>
        <v>2025-01</v>
      </c>
      <c r="G261" t="str">
        <f>IF(ISBLANK(IFERROR(INDEX('2-3 引出列表'!$A$2:$CE$8700,$A261,MATCH(G$1,'2-3 引出列表'!$A$1:$CD$1,0)),"")),"",IFERROR(INDEX('2-3 引出列表'!$A$2:$CE$8700,$A261,MATCH(G$1,'2-3 引出列表'!$A$1:$CD$1,0)),""))</f>
        <v>物料消耗.物料消耗</v>
      </c>
      <c r="H261">
        <f>IF(ISBLANK(IFERROR(INDEX('2-3 引出列表'!$A$2:$CE$8700,$A261,MATCH(H$1,'2-3 引出列表'!$A$1:$CD$1,0)),"")),"",IFERROR(INDEX('2-3 引出列表'!$A$2:$CE$8700,$A261,MATCH(H$1,'2-3 引出列表'!$A$1:$CD$1,0)),""))</f>
        <v>0</v>
      </c>
      <c r="I261" t="str">
        <f>IF(ISBLANK(IFERROR(INDEX('2-3 引出列表'!$A$2:$CE$8700,$A261,MATCH(I$1,'2-3 引出列表'!$A$1:$CD$1,0)),"")),"",IFERROR(INDEX('2-3 引出列表'!$A$2:$CE$8700,$A261,MATCH(I$1,'2-3 引出列表'!$A$1:$CD$1,0)),""))</f>
        <v>金采易购</v>
      </c>
    </row>
    <row r="262" spans="1:9">
      <c r="A262">
        <v>261</v>
      </c>
      <c r="B262" t="str">
        <f>IF(ISBLANK(IFERROR(INDEX('2-3 引出列表'!$A$2:$CE$8700,$A262,MATCH(B$1,'2-3 引出列表'!$A$1:$CD$1,0)),"")),"",IFERROR(INDEX('2-3 引出列表'!$A$2:$CE$8700,$A262,MATCH(B$1,'2-3 引出列表'!$A$1:$CD$1,0)),""))</f>
        <v>FK250120000926</v>
      </c>
      <c r="C262">
        <f>IF(ISBLANK(IFERROR(INDEX('2-3 引出列表'!$A$2:$CE$8700,$A262,MATCH(C$1,'2-3 引出列表'!$A$1:$CD$1,0)),"")),"",IFERROR(INDEX('2-3 引出列表'!$A$2:$CE$8700,$A262,MATCH(C$1,'2-3 引出列表'!$A$1:$CD$1,0)),""))</f>
        <v>5771.99</v>
      </c>
      <c r="D262" t="str">
        <f>IF(ISBLANK(IFERROR(INDEX('2-3 引出列表'!$A$2:$CE$8700,$A262,MATCH(D$1,'2-3 引出列表'!$A$1:$CD$1,0)),"")),"",IFERROR(INDEX('2-3 引出列表'!$A$2:$CE$8700,$A262,MATCH(D$1,'2-3 引出列表'!$A$1:$CD$1,0)),""))</f>
        <v>已付款</v>
      </c>
      <c r="E262" t="str">
        <f>IF(ISBLANK(IFERROR(INDEX('2-3 引出列表'!$A$2:$CE$8700,$A262,MATCH(E$1,'2-3 引出列表'!$A$1:$CD$1,0)),"")),"",IFERROR(INDEX('2-3 引出列表'!$A$2:$CE$8700,$A262,MATCH(E$1,'2-3 引出列表'!$A$1:$CD$1,0)),""))</f>
        <v>2025-01-20</v>
      </c>
      <c r="F262" t="str">
        <f t="shared" si="4"/>
        <v>2025-01</v>
      </c>
      <c r="G262" t="str">
        <f>IF(ISBLANK(IFERROR(INDEX('2-3 引出列表'!$A$2:$CE$8700,$A262,MATCH(G$1,'2-3 引出列表'!$A$1:$CD$1,0)),"")),"",IFERROR(INDEX('2-3 引出列表'!$A$2:$CE$8700,$A262,MATCH(G$1,'2-3 引出列表'!$A$1:$CD$1,0)),""))</f>
        <v>物料消耗.物料消耗</v>
      </c>
      <c r="H262">
        <f>IF(ISBLANK(IFERROR(INDEX('2-3 引出列表'!$A$2:$CE$8700,$A262,MATCH(H$1,'2-3 引出列表'!$A$1:$CD$1,0)),"")),"",IFERROR(INDEX('2-3 引出列表'!$A$2:$CE$8700,$A262,MATCH(H$1,'2-3 引出列表'!$A$1:$CD$1,0)),""))</f>
        <v>0</v>
      </c>
      <c r="I262" t="str">
        <f>IF(ISBLANK(IFERROR(INDEX('2-3 引出列表'!$A$2:$CE$8700,$A262,MATCH(I$1,'2-3 引出列表'!$A$1:$CD$1,0)),"")),"",IFERROR(INDEX('2-3 引出列表'!$A$2:$CE$8700,$A262,MATCH(I$1,'2-3 引出列表'!$A$1:$CD$1,0)),""))</f>
        <v>金采易购</v>
      </c>
    </row>
    <row r="263" spans="1:9">
      <c r="A263">
        <v>262</v>
      </c>
      <c r="B263" t="str">
        <f>IF(ISBLANK(IFERROR(INDEX('2-3 引出列表'!$A$2:$CE$8700,$A263,MATCH(B$1,'2-3 引出列表'!$A$1:$CD$1,0)),"")),"",IFERROR(INDEX('2-3 引出列表'!$A$2:$CE$8700,$A263,MATCH(B$1,'2-3 引出列表'!$A$1:$CD$1,0)),""))</f>
        <v>FK250120000926</v>
      </c>
      <c r="C263">
        <f>IF(ISBLANK(IFERROR(INDEX('2-3 引出列表'!$A$2:$CE$8700,$A263,MATCH(C$1,'2-3 引出列表'!$A$1:$CD$1,0)),"")),"",IFERROR(INDEX('2-3 引出列表'!$A$2:$CE$8700,$A263,MATCH(C$1,'2-3 引出列表'!$A$1:$CD$1,0)),""))</f>
        <v>5771.99</v>
      </c>
      <c r="D263" t="str">
        <f>IF(ISBLANK(IFERROR(INDEX('2-3 引出列表'!$A$2:$CE$8700,$A263,MATCH(D$1,'2-3 引出列表'!$A$1:$CD$1,0)),"")),"",IFERROR(INDEX('2-3 引出列表'!$A$2:$CE$8700,$A263,MATCH(D$1,'2-3 引出列表'!$A$1:$CD$1,0)),""))</f>
        <v>已付款</v>
      </c>
      <c r="E263" t="str">
        <f>IF(ISBLANK(IFERROR(INDEX('2-3 引出列表'!$A$2:$CE$8700,$A263,MATCH(E$1,'2-3 引出列表'!$A$1:$CD$1,0)),"")),"",IFERROR(INDEX('2-3 引出列表'!$A$2:$CE$8700,$A263,MATCH(E$1,'2-3 引出列表'!$A$1:$CD$1,0)),""))</f>
        <v>2025-01-20</v>
      </c>
      <c r="F263" t="str">
        <f t="shared" si="4"/>
        <v>2025-01</v>
      </c>
      <c r="G263" t="str">
        <f>IF(ISBLANK(IFERROR(INDEX('2-3 引出列表'!$A$2:$CE$8700,$A263,MATCH(G$1,'2-3 引出列表'!$A$1:$CD$1,0)),"")),"",IFERROR(INDEX('2-3 引出列表'!$A$2:$CE$8700,$A263,MATCH(G$1,'2-3 引出列表'!$A$1:$CD$1,0)),""))</f>
        <v>物料消耗.物料消耗</v>
      </c>
      <c r="H263">
        <f>IF(ISBLANK(IFERROR(INDEX('2-3 引出列表'!$A$2:$CE$8700,$A263,MATCH(H$1,'2-3 引出列表'!$A$1:$CD$1,0)),"")),"",IFERROR(INDEX('2-3 引出列表'!$A$2:$CE$8700,$A263,MATCH(H$1,'2-3 引出列表'!$A$1:$CD$1,0)),""))</f>
        <v>0</v>
      </c>
      <c r="I263" t="str">
        <f>IF(ISBLANK(IFERROR(INDEX('2-3 引出列表'!$A$2:$CE$8700,$A263,MATCH(I$1,'2-3 引出列表'!$A$1:$CD$1,0)),"")),"",IFERROR(INDEX('2-3 引出列表'!$A$2:$CE$8700,$A263,MATCH(I$1,'2-3 引出列表'!$A$1:$CD$1,0)),""))</f>
        <v>金采易购</v>
      </c>
    </row>
    <row r="264" spans="1:9">
      <c r="A264">
        <v>263</v>
      </c>
      <c r="B264" t="str">
        <f>IF(ISBLANK(IFERROR(INDEX('2-3 引出列表'!$A$2:$CE$8700,$A264,MATCH(B$1,'2-3 引出列表'!$A$1:$CD$1,0)),"")),"",IFERROR(INDEX('2-3 引出列表'!$A$2:$CE$8700,$A264,MATCH(B$1,'2-3 引出列表'!$A$1:$CD$1,0)),""))</f>
        <v>FK250120000926</v>
      </c>
      <c r="C264">
        <f>IF(ISBLANK(IFERROR(INDEX('2-3 引出列表'!$A$2:$CE$8700,$A264,MATCH(C$1,'2-3 引出列表'!$A$1:$CD$1,0)),"")),"",IFERROR(INDEX('2-3 引出列表'!$A$2:$CE$8700,$A264,MATCH(C$1,'2-3 引出列表'!$A$1:$CD$1,0)),""))</f>
        <v>5771.99</v>
      </c>
      <c r="D264" t="str">
        <f>IF(ISBLANK(IFERROR(INDEX('2-3 引出列表'!$A$2:$CE$8700,$A264,MATCH(D$1,'2-3 引出列表'!$A$1:$CD$1,0)),"")),"",IFERROR(INDEX('2-3 引出列表'!$A$2:$CE$8700,$A264,MATCH(D$1,'2-3 引出列表'!$A$1:$CD$1,0)),""))</f>
        <v>已付款</v>
      </c>
      <c r="E264" t="str">
        <f>IF(ISBLANK(IFERROR(INDEX('2-3 引出列表'!$A$2:$CE$8700,$A264,MATCH(E$1,'2-3 引出列表'!$A$1:$CD$1,0)),"")),"",IFERROR(INDEX('2-3 引出列表'!$A$2:$CE$8700,$A264,MATCH(E$1,'2-3 引出列表'!$A$1:$CD$1,0)),""))</f>
        <v>2025-01-20</v>
      </c>
      <c r="F264" t="str">
        <f t="shared" si="4"/>
        <v>2025-01</v>
      </c>
      <c r="G264" t="str">
        <f>IF(ISBLANK(IFERROR(INDEX('2-3 引出列表'!$A$2:$CE$8700,$A264,MATCH(G$1,'2-3 引出列表'!$A$1:$CD$1,0)),"")),"",IFERROR(INDEX('2-3 引出列表'!$A$2:$CE$8700,$A264,MATCH(G$1,'2-3 引出列表'!$A$1:$CD$1,0)),""))</f>
        <v>物料消耗.物料消耗</v>
      </c>
      <c r="H264">
        <f>IF(ISBLANK(IFERROR(INDEX('2-3 引出列表'!$A$2:$CE$8700,$A264,MATCH(H$1,'2-3 引出列表'!$A$1:$CD$1,0)),"")),"",IFERROR(INDEX('2-3 引出列表'!$A$2:$CE$8700,$A264,MATCH(H$1,'2-3 引出列表'!$A$1:$CD$1,0)),""))</f>
        <v>0</v>
      </c>
      <c r="I264" t="str">
        <f>IF(ISBLANK(IFERROR(INDEX('2-3 引出列表'!$A$2:$CE$8700,$A264,MATCH(I$1,'2-3 引出列表'!$A$1:$CD$1,0)),"")),"",IFERROR(INDEX('2-3 引出列表'!$A$2:$CE$8700,$A264,MATCH(I$1,'2-3 引出列表'!$A$1:$CD$1,0)),""))</f>
        <v>金采易购</v>
      </c>
    </row>
    <row r="265" spans="1:9">
      <c r="A265">
        <v>264</v>
      </c>
      <c r="B265" t="str">
        <f>IF(ISBLANK(IFERROR(INDEX('2-3 引出列表'!$A$2:$CE$8700,$A265,MATCH(B$1,'2-3 引出列表'!$A$1:$CD$1,0)),"")),"",IFERROR(INDEX('2-3 引出列表'!$A$2:$CE$8700,$A265,MATCH(B$1,'2-3 引出列表'!$A$1:$CD$1,0)),""))</f>
        <v>FK250120000926</v>
      </c>
      <c r="C265">
        <f>IF(ISBLANK(IFERROR(INDEX('2-3 引出列表'!$A$2:$CE$8700,$A265,MATCH(C$1,'2-3 引出列表'!$A$1:$CD$1,0)),"")),"",IFERROR(INDEX('2-3 引出列表'!$A$2:$CE$8700,$A265,MATCH(C$1,'2-3 引出列表'!$A$1:$CD$1,0)),""))</f>
        <v>5771.99</v>
      </c>
      <c r="D265" t="str">
        <f>IF(ISBLANK(IFERROR(INDEX('2-3 引出列表'!$A$2:$CE$8700,$A265,MATCH(D$1,'2-3 引出列表'!$A$1:$CD$1,0)),"")),"",IFERROR(INDEX('2-3 引出列表'!$A$2:$CE$8700,$A265,MATCH(D$1,'2-3 引出列表'!$A$1:$CD$1,0)),""))</f>
        <v>已付款</v>
      </c>
      <c r="E265" t="str">
        <f>IF(ISBLANK(IFERROR(INDEX('2-3 引出列表'!$A$2:$CE$8700,$A265,MATCH(E$1,'2-3 引出列表'!$A$1:$CD$1,0)),"")),"",IFERROR(INDEX('2-3 引出列表'!$A$2:$CE$8700,$A265,MATCH(E$1,'2-3 引出列表'!$A$1:$CD$1,0)),""))</f>
        <v>2025-01-20</v>
      </c>
      <c r="F265" t="str">
        <f t="shared" si="4"/>
        <v>2025-01</v>
      </c>
      <c r="G265" t="str">
        <f>IF(ISBLANK(IFERROR(INDEX('2-3 引出列表'!$A$2:$CE$8700,$A265,MATCH(G$1,'2-3 引出列表'!$A$1:$CD$1,0)),"")),"",IFERROR(INDEX('2-3 引出列表'!$A$2:$CE$8700,$A265,MATCH(G$1,'2-3 引出列表'!$A$1:$CD$1,0)),""))</f>
        <v>物料消耗.物料消耗</v>
      </c>
      <c r="H265">
        <f>IF(ISBLANK(IFERROR(INDEX('2-3 引出列表'!$A$2:$CE$8700,$A265,MATCH(H$1,'2-3 引出列表'!$A$1:$CD$1,0)),"")),"",IFERROR(INDEX('2-3 引出列表'!$A$2:$CE$8700,$A265,MATCH(H$1,'2-3 引出列表'!$A$1:$CD$1,0)),""))</f>
        <v>0</v>
      </c>
      <c r="I265" t="str">
        <f>IF(ISBLANK(IFERROR(INDEX('2-3 引出列表'!$A$2:$CE$8700,$A265,MATCH(I$1,'2-3 引出列表'!$A$1:$CD$1,0)),"")),"",IFERROR(INDEX('2-3 引出列表'!$A$2:$CE$8700,$A265,MATCH(I$1,'2-3 引出列表'!$A$1:$CD$1,0)),""))</f>
        <v>金采易购</v>
      </c>
    </row>
    <row r="266" spans="1:9">
      <c r="A266">
        <v>265</v>
      </c>
      <c r="B266" t="str">
        <f>IF(ISBLANK(IFERROR(INDEX('2-3 引出列表'!$A$2:$CE$8700,$A266,MATCH(B$1,'2-3 引出列表'!$A$1:$CD$1,0)),"")),"",IFERROR(INDEX('2-3 引出列表'!$A$2:$CE$8700,$A266,MATCH(B$1,'2-3 引出列表'!$A$1:$CD$1,0)),""))</f>
        <v>FK250120000926</v>
      </c>
      <c r="C266">
        <f>IF(ISBLANK(IFERROR(INDEX('2-3 引出列表'!$A$2:$CE$8700,$A266,MATCH(C$1,'2-3 引出列表'!$A$1:$CD$1,0)),"")),"",IFERROR(INDEX('2-3 引出列表'!$A$2:$CE$8700,$A266,MATCH(C$1,'2-3 引出列表'!$A$1:$CD$1,0)),""))</f>
        <v>5771.99</v>
      </c>
      <c r="D266" t="str">
        <f>IF(ISBLANK(IFERROR(INDEX('2-3 引出列表'!$A$2:$CE$8700,$A266,MATCH(D$1,'2-3 引出列表'!$A$1:$CD$1,0)),"")),"",IFERROR(INDEX('2-3 引出列表'!$A$2:$CE$8700,$A266,MATCH(D$1,'2-3 引出列表'!$A$1:$CD$1,0)),""))</f>
        <v>已付款</v>
      </c>
      <c r="E266" t="str">
        <f>IF(ISBLANK(IFERROR(INDEX('2-3 引出列表'!$A$2:$CE$8700,$A266,MATCH(E$1,'2-3 引出列表'!$A$1:$CD$1,0)),"")),"",IFERROR(INDEX('2-3 引出列表'!$A$2:$CE$8700,$A266,MATCH(E$1,'2-3 引出列表'!$A$1:$CD$1,0)),""))</f>
        <v>2025-01-20</v>
      </c>
      <c r="F266" t="str">
        <f t="shared" si="4"/>
        <v>2025-01</v>
      </c>
      <c r="G266" t="str">
        <f>IF(ISBLANK(IFERROR(INDEX('2-3 引出列表'!$A$2:$CE$8700,$A266,MATCH(G$1,'2-3 引出列表'!$A$1:$CD$1,0)),"")),"",IFERROR(INDEX('2-3 引出列表'!$A$2:$CE$8700,$A266,MATCH(G$1,'2-3 引出列表'!$A$1:$CD$1,0)),""))</f>
        <v>物料消耗.物料消耗</v>
      </c>
      <c r="H266">
        <f>IF(ISBLANK(IFERROR(INDEX('2-3 引出列表'!$A$2:$CE$8700,$A266,MATCH(H$1,'2-3 引出列表'!$A$1:$CD$1,0)),"")),"",IFERROR(INDEX('2-3 引出列表'!$A$2:$CE$8700,$A266,MATCH(H$1,'2-3 引出列表'!$A$1:$CD$1,0)),""))</f>
        <v>0</v>
      </c>
      <c r="I266" t="str">
        <f>IF(ISBLANK(IFERROR(INDEX('2-3 引出列表'!$A$2:$CE$8700,$A266,MATCH(I$1,'2-3 引出列表'!$A$1:$CD$1,0)),"")),"",IFERROR(INDEX('2-3 引出列表'!$A$2:$CE$8700,$A266,MATCH(I$1,'2-3 引出列表'!$A$1:$CD$1,0)),""))</f>
        <v>金采易购</v>
      </c>
    </row>
    <row r="267" spans="1:9">
      <c r="A267">
        <v>266</v>
      </c>
      <c r="B267" t="str">
        <f>IF(ISBLANK(IFERROR(INDEX('2-3 引出列表'!$A$2:$CE$8700,$A267,MATCH(B$1,'2-3 引出列表'!$A$1:$CD$1,0)),"")),"",IFERROR(INDEX('2-3 引出列表'!$A$2:$CE$8700,$A267,MATCH(B$1,'2-3 引出列表'!$A$1:$CD$1,0)),""))</f>
        <v>FK250120000825</v>
      </c>
      <c r="C267">
        <f>IF(ISBLANK(IFERROR(INDEX('2-3 引出列表'!$A$2:$CE$8700,$A267,MATCH(C$1,'2-3 引出列表'!$A$1:$CD$1,0)),"")),"",IFERROR(INDEX('2-3 引出列表'!$A$2:$CE$8700,$A267,MATCH(C$1,'2-3 引出列表'!$A$1:$CD$1,0)),""))</f>
        <v>11040</v>
      </c>
      <c r="D267" t="str">
        <f>IF(ISBLANK(IFERROR(INDEX('2-3 引出列表'!$A$2:$CE$8700,$A267,MATCH(D$1,'2-3 引出列表'!$A$1:$CD$1,0)),"")),"",IFERROR(INDEX('2-3 引出列表'!$A$2:$CE$8700,$A267,MATCH(D$1,'2-3 引出列表'!$A$1:$CD$1,0)),""))</f>
        <v>已付款</v>
      </c>
      <c r="E267" t="str">
        <f>IF(ISBLANK(IFERROR(INDEX('2-3 引出列表'!$A$2:$CE$8700,$A267,MATCH(E$1,'2-3 引出列表'!$A$1:$CD$1,0)),"")),"",IFERROR(INDEX('2-3 引出列表'!$A$2:$CE$8700,$A267,MATCH(E$1,'2-3 引出列表'!$A$1:$CD$1,0)),""))</f>
        <v>2025-01-20</v>
      </c>
      <c r="F267" t="str">
        <f t="shared" si="4"/>
        <v>2025-01</v>
      </c>
      <c r="G267" t="str">
        <f>IF(ISBLANK(IFERROR(INDEX('2-3 引出列表'!$A$2:$CE$8700,$A267,MATCH(G$1,'2-3 引出列表'!$A$1:$CD$1,0)),"")),"",IFERROR(INDEX('2-3 引出列表'!$A$2:$CE$8700,$A267,MATCH(G$1,'2-3 引出列表'!$A$1:$CD$1,0)),""))</f>
        <v>物料消耗.物料消耗</v>
      </c>
      <c r="H267">
        <f>IF(ISBLANK(IFERROR(INDEX('2-3 引出列表'!$A$2:$CE$8700,$A267,MATCH(H$1,'2-3 引出列表'!$A$1:$CD$1,0)),"")),"",IFERROR(INDEX('2-3 引出列表'!$A$2:$CE$8700,$A267,MATCH(H$1,'2-3 引出列表'!$A$1:$CD$1,0)),""))</f>
        <v>0</v>
      </c>
      <c r="I267" t="str">
        <f>IF(ISBLANK(IFERROR(INDEX('2-3 引出列表'!$A$2:$CE$8700,$A267,MATCH(I$1,'2-3 引出列表'!$A$1:$CD$1,0)),"")),"",IFERROR(INDEX('2-3 引出列表'!$A$2:$CE$8700,$A267,MATCH(I$1,'2-3 引出列表'!$A$1:$CD$1,0)),""))</f>
        <v>金采易购</v>
      </c>
    </row>
    <row r="268" spans="1:9">
      <c r="A268">
        <v>267</v>
      </c>
      <c r="B268" t="str">
        <f>IF(ISBLANK(IFERROR(INDEX('2-3 引出列表'!$A$2:$CE$8700,$A268,MATCH(B$1,'2-3 引出列表'!$A$1:$CD$1,0)),"")),"",IFERROR(INDEX('2-3 引出列表'!$A$2:$CE$8700,$A268,MATCH(B$1,'2-3 引出列表'!$A$1:$CD$1,0)),""))</f>
        <v>FK250120000497</v>
      </c>
      <c r="C268">
        <f>IF(ISBLANK(IFERROR(INDEX('2-3 引出列表'!$A$2:$CE$8700,$A268,MATCH(C$1,'2-3 引出列表'!$A$1:$CD$1,0)),"")),"",IFERROR(INDEX('2-3 引出列表'!$A$2:$CE$8700,$A268,MATCH(C$1,'2-3 引出列表'!$A$1:$CD$1,0)),""))</f>
        <v>13450</v>
      </c>
      <c r="D268" t="str">
        <f>IF(ISBLANK(IFERROR(INDEX('2-3 引出列表'!$A$2:$CE$8700,$A268,MATCH(D$1,'2-3 引出列表'!$A$1:$CD$1,0)),"")),"",IFERROR(INDEX('2-3 引出列表'!$A$2:$CE$8700,$A268,MATCH(D$1,'2-3 引出列表'!$A$1:$CD$1,0)),""))</f>
        <v>已付款</v>
      </c>
      <c r="E268" t="str">
        <f>IF(ISBLANK(IFERROR(INDEX('2-3 引出列表'!$A$2:$CE$8700,$A268,MATCH(E$1,'2-3 引出列表'!$A$1:$CD$1,0)),"")),"",IFERROR(INDEX('2-3 引出列表'!$A$2:$CE$8700,$A268,MATCH(E$1,'2-3 引出列表'!$A$1:$CD$1,0)),""))</f>
        <v>2025-01-20</v>
      </c>
      <c r="F268" t="str">
        <f t="shared" si="4"/>
        <v>2025-01</v>
      </c>
      <c r="G268" t="str">
        <f>IF(ISBLANK(IFERROR(INDEX('2-3 引出列表'!$A$2:$CE$8700,$A268,MATCH(G$1,'2-3 引出列表'!$A$1:$CD$1,0)),"")),"",IFERROR(INDEX('2-3 引出列表'!$A$2:$CE$8700,$A268,MATCH(G$1,'2-3 引出列表'!$A$1:$CD$1,0)),""))</f>
        <v>物料消耗.物料消耗</v>
      </c>
      <c r="H268">
        <f>IF(ISBLANK(IFERROR(INDEX('2-3 引出列表'!$A$2:$CE$8700,$A268,MATCH(H$1,'2-3 引出列表'!$A$1:$CD$1,0)),"")),"",IFERROR(INDEX('2-3 引出列表'!$A$2:$CE$8700,$A268,MATCH(H$1,'2-3 引出列表'!$A$1:$CD$1,0)),""))</f>
        <v>0</v>
      </c>
      <c r="I268" t="str">
        <f>IF(ISBLANK(IFERROR(INDEX('2-3 引出列表'!$A$2:$CE$8700,$A268,MATCH(I$1,'2-3 引出列表'!$A$1:$CD$1,0)),"")),"",IFERROR(INDEX('2-3 引出列表'!$A$2:$CE$8700,$A268,MATCH(I$1,'2-3 引出列表'!$A$1:$CD$1,0)),""))</f>
        <v>金采易购</v>
      </c>
    </row>
    <row r="269" spans="1:9">
      <c r="A269">
        <v>268</v>
      </c>
      <c r="B269" t="str">
        <f>IF(ISBLANK(IFERROR(INDEX('2-3 引出列表'!$A$2:$CE$8700,$A269,MATCH(B$1,'2-3 引出列表'!$A$1:$CD$1,0)),"")),"",IFERROR(INDEX('2-3 引出列表'!$A$2:$CE$8700,$A269,MATCH(B$1,'2-3 引出列表'!$A$1:$CD$1,0)),""))</f>
        <v>FK250120000259</v>
      </c>
      <c r="C269">
        <f>IF(ISBLANK(IFERROR(INDEX('2-3 引出列表'!$A$2:$CE$8700,$A269,MATCH(C$1,'2-3 引出列表'!$A$1:$CD$1,0)),"")),"",IFERROR(INDEX('2-3 引出列表'!$A$2:$CE$8700,$A269,MATCH(C$1,'2-3 引出列表'!$A$1:$CD$1,0)),""))</f>
        <v>4500</v>
      </c>
      <c r="D269" t="str">
        <f>IF(ISBLANK(IFERROR(INDEX('2-3 引出列表'!$A$2:$CE$8700,$A269,MATCH(D$1,'2-3 引出列表'!$A$1:$CD$1,0)),"")),"",IFERROR(INDEX('2-3 引出列表'!$A$2:$CE$8700,$A269,MATCH(D$1,'2-3 引出列表'!$A$1:$CD$1,0)),""))</f>
        <v>已付款</v>
      </c>
      <c r="E269" t="str">
        <f>IF(ISBLANK(IFERROR(INDEX('2-3 引出列表'!$A$2:$CE$8700,$A269,MATCH(E$1,'2-3 引出列表'!$A$1:$CD$1,0)),"")),"",IFERROR(INDEX('2-3 引出列表'!$A$2:$CE$8700,$A269,MATCH(E$1,'2-3 引出列表'!$A$1:$CD$1,0)),""))</f>
        <v>2025-01-20</v>
      </c>
      <c r="F269" t="str">
        <f t="shared" si="4"/>
        <v>2025-01</v>
      </c>
      <c r="G269" t="str">
        <f>IF(ISBLANK(IFERROR(INDEX('2-3 引出列表'!$A$2:$CE$8700,$A269,MATCH(G$1,'2-3 引出列表'!$A$1:$CD$1,0)),"")),"",IFERROR(INDEX('2-3 引出列表'!$A$2:$CE$8700,$A269,MATCH(G$1,'2-3 引出列表'!$A$1:$CD$1,0)),""))</f>
        <v>外包服务费.保洁外包</v>
      </c>
      <c r="H269" t="str">
        <f>IF(ISBLANK(IFERROR(INDEX('2-3 引出列表'!$A$2:$CE$8700,$A269,MATCH(H$1,'2-3 引出列表'!$A$1:$CD$1,0)),"")),"",IFERROR(INDEX('2-3 引出列表'!$A$2:$CE$8700,$A269,MATCH(H$1,'2-3 引出列表'!$A$1:$CD$1,0)),""))</f>
        <v>GCFW-Z-2024-3550</v>
      </c>
      <c r="I269" t="str">
        <f>IF(ISBLANK(IFERROR(INDEX('2-3 引出列表'!$A$2:$CE$8700,$A269,MATCH(I$1,'2-3 引出列表'!$A$1:$CD$1,0)),"")),"",IFERROR(INDEX('2-3 引出列表'!$A$2:$CE$8700,$A269,MATCH(I$1,'2-3 引出列表'!$A$1:$CD$1,0)),""))</f>
        <v>金采易购</v>
      </c>
    </row>
    <row r="270" spans="1:9">
      <c r="A270">
        <v>269</v>
      </c>
      <c r="B270" t="str">
        <f>IF(ISBLANK(IFERROR(INDEX('2-3 引出列表'!$A$2:$CE$8700,$A270,MATCH(B$1,'2-3 引出列表'!$A$1:$CD$1,0)),"")),"",IFERROR(INDEX('2-3 引出列表'!$A$2:$CE$8700,$A270,MATCH(B$1,'2-3 引出列表'!$A$1:$CD$1,0)),""))</f>
        <v>FK250120000259</v>
      </c>
      <c r="C270">
        <f>IF(ISBLANK(IFERROR(INDEX('2-3 引出列表'!$A$2:$CE$8700,$A270,MATCH(C$1,'2-3 引出列表'!$A$1:$CD$1,0)),"")),"",IFERROR(INDEX('2-3 引出列表'!$A$2:$CE$8700,$A270,MATCH(C$1,'2-3 引出列表'!$A$1:$CD$1,0)),""))</f>
        <v>4500</v>
      </c>
      <c r="D270" t="str">
        <f>IF(ISBLANK(IFERROR(INDEX('2-3 引出列表'!$A$2:$CE$8700,$A270,MATCH(D$1,'2-3 引出列表'!$A$1:$CD$1,0)),"")),"",IFERROR(INDEX('2-3 引出列表'!$A$2:$CE$8700,$A270,MATCH(D$1,'2-3 引出列表'!$A$1:$CD$1,0)),""))</f>
        <v>已付款</v>
      </c>
      <c r="E270" t="str">
        <f>IF(ISBLANK(IFERROR(INDEX('2-3 引出列表'!$A$2:$CE$8700,$A270,MATCH(E$1,'2-3 引出列表'!$A$1:$CD$1,0)),"")),"",IFERROR(INDEX('2-3 引出列表'!$A$2:$CE$8700,$A270,MATCH(E$1,'2-3 引出列表'!$A$1:$CD$1,0)),""))</f>
        <v>2025-01-20</v>
      </c>
      <c r="F270" t="str">
        <f t="shared" si="4"/>
        <v>2025-01</v>
      </c>
      <c r="G270" t="str">
        <f>IF(ISBLANK(IFERROR(INDEX('2-3 引出列表'!$A$2:$CE$8700,$A270,MATCH(G$1,'2-3 引出列表'!$A$1:$CD$1,0)),"")),"",IFERROR(INDEX('2-3 引出列表'!$A$2:$CE$8700,$A270,MATCH(G$1,'2-3 引出列表'!$A$1:$CD$1,0)),""))</f>
        <v>外包服务费.保洁外包</v>
      </c>
      <c r="H270" t="str">
        <f>IF(ISBLANK(IFERROR(INDEX('2-3 引出列表'!$A$2:$CE$8700,$A270,MATCH(H$1,'2-3 引出列表'!$A$1:$CD$1,0)),"")),"",IFERROR(INDEX('2-3 引出列表'!$A$2:$CE$8700,$A270,MATCH(H$1,'2-3 引出列表'!$A$1:$CD$1,0)),""))</f>
        <v>GCFW-Z-2024-3550</v>
      </c>
      <c r="I270" t="str">
        <f>IF(ISBLANK(IFERROR(INDEX('2-3 引出列表'!$A$2:$CE$8700,$A270,MATCH(I$1,'2-3 引出列表'!$A$1:$CD$1,0)),"")),"",IFERROR(INDEX('2-3 引出列表'!$A$2:$CE$8700,$A270,MATCH(I$1,'2-3 引出列表'!$A$1:$CD$1,0)),""))</f>
        <v>金采易购</v>
      </c>
    </row>
    <row r="271" spans="1:9">
      <c r="A271">
        <v>270</v>
      </c>
      <c r="B271" t="str">
        <f>IF(ISBLANK(IFERROR(INDEX('2-3 引出列表'!$A$2:$CE$8700,$A271,MATCH(B$1,'2-3 引出列表'!$A$1:$CD$1,0)),"")),"",IFERROR(INDEX('2-3 引出列表'!$A$2:$CE$8700,$A271,MATCH(B$1,'2-3 引出列表'!$A$1:$CD$1,0)),""))</f>
        <v>FK250120000259</v>
      </c>
      <c r="C271">
        <f>IF(ISBLANK(IFERROR(INDEX('2-3 引出列表'!$A$2:$CE$8700,$A271,MATCH(C$1,'2-3 引出列表'!$A$1:$CD$1,0)),"")),"",IFERROR(INDEX('2-3 引出列表'!$A$2:$CE$8700,$A271,MATCH(C$1,'2-3 引出列表'!$A$1:$CD$1,0)),""))</f>
        <v>4500</v>
      </c>
      <c r="D271" t="str">
        <f>IF(ISBLANK(IFERROR(INDEX('2-3 引出列表'!$A$2:$CE$8700,$A271,MATCH(D$1,'2-3 引出列表'!$A$1:$CD$1,0)),"")),"",IFERROR(INDEX('2-3 引出列表'!$A$2:$CE$8700,$A271,MATCH(D$1,'2-3 引出列表'!$A$1:$CD$1,0)),""))</f>
        <v>已付款</v>
      </c>
      <c r="E271" t="str">
        <f>IF(ISBLANK(IFERROR(INDEX('2-3 引出列表'!$A$2:$CE$8700,$A271,MATCH(E$1,'2-3 引出列表'!$A$1:$CD$1,0)),"")),"",IFERROR(INDEX('2-3 引出列表'!$A$2:$CE$8700,$A271,MATCH(E$1,'2-3 引出列表'!$A$1:$CD$1,0)),""))</f>
        <v>2025-01-20</v>
      </c>
      <c r="F271" t="str">
        <f t="shared" si="4"/>
        <v>2025-01</v>
      </c>
      <c r="G271" t="str">
        <f>IF(ISBLANK(IFERROR(INDEX('2-3 引出列表'!$A$2:$CE$8700,$A271,MATCH(G$1,'2-3 引出列表'!$A$1:$CD$1,0)),"")),"",IFERROR(INDEX('2-3 引出列表'!$A$2:$CE$8700,$A271,MATCH(G$1,'2-3 引出列表'!$A$1:$CD$1,0)),""))</f>
        <v>外包服务费.保洁外包</v>
      </c>
      <c r="H271" t="str">
        <f>IF(ISBLANK(IFERROR(INDEX('2-3 引出列表'!$A$2:$CE$8700,$A271,MATCH(H$1,'2-3 引出列表'!$A$1:$CD$1,0)),"")),"",IFERROR(INDEX('2-3 引出列表'!$A$2:$CE$8700,$A271,MATCH(H$1,'2-3 引出列表'!$A$1:$CD$1,0)),""))</f>
        <v>GCFW-Z-2024-3550</v>
      </c>
      <c r="I271" t="str">
        <f>IF(ISBLANK(IFERROR(INDEX('2-3 引出列表'!$A$2:$CE$8700,$A271,MATCH(I$1,'2-3 引出列表'!$A$1:$CD$1,0)),"")),"",IFERROR(INDEX('2-3 引出列表'!$A$2:$CE$8700,$A271,MATCH(I$1,'2-3 引出列表'!$A$1:$CD$1,0)),""))</f>
        <v>金采易购</v>
      </c>
    </row>
    <row r="272" spans="1:9">
      <c r="A272">
        <v>271</v>
      </c>
      <c r="B272">
        <f>IF(ISBLANK(IFERROR(INDEX('2-3 引出列表'!$A$2:$CE$8700,$A272,MATCH(B$1,'2-3 引出列表'!$A$1:$CD$1,0)),"")),"",IFERROR(INDEX('2-3 引出列表'!$A$2:$CE$8700,$A272,MATCH(B$1,'2-3 引出列表'!$A$1:$CD$1,0)),""))</f>
        <v>0</v>
      </c>
      <c r="C272">
        <f>IF(ISBLANK(IFERROR(INDEX('2-3 引出列表'!$A$2:$CE$8700,$A272,MATCH(C$1,'2-3 引出列表'!$A$1:$CD$1,0)),"")),"",IFERROR(INDEX('2-3 引出列表'!$A$2:$CE$8700,$A272,MATCH(C$1,'2-3 引出列表'!$A$1:$CD$1,0)),""))</f>
        <v>4500</v>
      </c>
      <c r="D272" t="str">
        <f>IF(ISBLANK(IFERROR(INDEX('2-3 引出列表'!$A$2:$CE$8700,$A272,MATCH(D$1,'2-3 引出列表'!$A$1:$CD$1,0)),"")),"",IFERROR(INDEX('2-3 引出列表'!$A$2:$CE$8700,$A272,MATCH(D$1,'2-3 引出列表'!$A$1:$CD$1,0)),""))</f>
        <v>已付款</v>
      </c>
      <c r="E272" t="str">
        <f>IF(ISBLANK(IFERROR(INDEX('2-3 引出列表'!$A$2:$CE$8700,$A272,MATCH(E$1,'2-3 引出列表'!$A$1:$CD$1,0)),"")),"",IFERROR(INDEX('2-3 引出列表'!$A$2:$CE$8700,$A272,MATCH(E$1,'2-3 引出列表'!$A$1:$CD$1,0)),""))</f>
        <v>2025-05-28</v>
      </c>
      <c r="F272" t="str">
        <f t="shared" si="4"/>
        <v>2025-05</v>
      </c>
      <c r="G272" t="str">
        <f>IF(ISBLANK(IFERROR(INDEX('2-3 引出列表'!$A$2:$CE$8700,$A272,MATCH(G$1,'2-3 引出列表'!$A$1:$CD$1,0)),"")),"",IFERROR(INDEX('2-3 引出列表'!$A$2:$CE$8700,$A272,MATCH(G$1,'2-3 引出列表'!$A$1:$CD$1,0)),""))</f>
        <v>人工费用.宿舍费</v>
      </c>
      <c r="H272" t="str">
        <f>IF(ISBLANK(IFERROR(INDEX('2-3 引出列表'!$A$2:$CE$8700,$A272,MATCH(H$1,'2-3 引出列表'!$A$1:$CD$1,0)),"")),"",IFERROR(INDEX('2-3 引出列表'!$A$2:$CE$8700,$A272,MATCH(H$1,'2-3 引出列表'!$A$1:$CD$1,0)),""))</f>
        <v>FWL-Z-2025-00078</v>
      </c>
      <c r="I272">
        <f>IF(ISBLANK(IFERROR(INDEX('2-3 引出列表'!$A$2:$CE$8700,$A272,MATCH(I$1,'2-3 引出列表'!$A$1:$CD$1,0)),"")),"",IFERROR(INDEX('2-3 引出列表'!$A$2:$CE$8700,$A272,MATCH(I$1,'2-3 引出列表'!$A$1:$CD$1,0)),""))</f>
        <v>0</v>
      </c>
    </row>
    <row r="273" spans="1:9">
      <c r="A273">
        <v>272</v>
      </c>
      <c r="B273" t="str">
        <f>IF(ISBLANK(IFERROR(INDEX('2-3 引出列表'!$A$2:$CE$8700,$A273,MATCH(B$1,'2-3 引出列表'!$A$1:$CD$1,0)),"")),"",IFERROR(INDEX('2-3 引出列表'!$A$2:$CE$8700,$A273,MATCH(B$1,'2-3 引出列表'!$A$1:$CD$1,0)),""))</f>
        <v>TK20250521758323</v>
      </c>
      <c r="C273">
        <f>IF(ISBLANK(IFERROR(INDEX('2-3 引出列表'!$A$2:$CE$8700,$A273,MATCH(C$1,'2-3 引出列表'!$A$1:$CD$1,0)),"")),"",IFERROR(INDEX('2-3 引出列表'!$A$2:$CE$8700,$A273,MATCH(C$1,'2-3 引出列表'!$A$1:$CD$1,0)),""))</f>
        <v>2500</v>
      </c>
      <c r="D273" t="str">
        <f>IF(ISBLANK(IFERROR(INDEX('2-3 引出列表'!$A$2:$CE$8700,$A273,MATCH(D$1,'2-3 引出列表'!$A$1:$CD$1,0)),"")),"",IFERROR(INDEX('2-3 引出列表'!$A$2:$CE$8700,$A273,MATCH(D$1,'2-3 引出列表'!$A$1:$CD$1,0)),""))</f>
        <v>已付款</v>
      </c>
      <c r="E273" t="str">
        <f>IF(ISBLANK(IFERROR(INDEX('2-3 引出列表'!$A$2:$CE$8700,$A273,MATCH(E$1,'2-3 引出列表'!$A$1:$CD$1,0)),"")),"",IFERROR(INDEX('2-3 引出列表'!$A$2:$CE$8700,$A273,MATCH(E$1,'2-3 引出列表'!$A$1:$CD$1,0)),""))</f>
        <v>2025-05-27</v>
      </c>
      <c r="F273" t="str">
        <f t="shared" si="4"/>
        <v>2025-05</v>
      </c>
      <c r="G273" t="str">
        <f>IF(ISBLANK(IFERROR(INDEX('2-3 引出列表'!$A$2:$CE$8700,$A273,MATCH(G$1,'2-3 引出列表'!$A$1:$CD$1,0)),"")),"",IFERROR(INDEX('2-3 引出列表'!$A$2:$CE$8700,$A273,MATCH(G$1,'2-3 引出列表'!$A$1:$CD$1,0)),""))</f>
        <v>保证金及押金.物业类押金</v>
      </c>
      <c r="H273">
        <f>IF(ISBLANK(IFERROR(INDEX('2-3 引出列表'!$A$2:$CE$8700,$A273,MATCH(H$1,'2-3 引出列表'!$A$1:$CD$1,0)),"")),"",IFERROR(INDEX('2-3 引出列表'!$A$2:$CE$8700,$A273,MATCH(H$1,'2-3 引出列表'!$A$1:$CD$1,0)),""))</f>
        <v>0</v>
      </c>
      <c r="I273" t="str">
        <f>IF(ISBLANK(IFERROR(INDEX('2-3 引出列表'!$A$2:$CE$8700,$A273,MATCH(I$1,'2-3 引出列表'!$A$1:$CD$1,0)),"")),"",IFERROR(INDEX('2-3 引出列表'!$A$2:$CE$8700,$A273,MATCH(I$1,'2-3 引出列表'!$A$1:$CD$1,0)),""))</f>
        <v>SIP</v>
      </c>
    </row>
    <row r="274" spans="1:9">
      <c r="A274">
        <v>273</v>
      </c>
      <c r="B274" t="str">
        <f>IF(ISBLANK(IFERROR(INDEX('2-3 引出列表'!$A$2:$CE$8700,$A274,MATCH(B$1,'2-3 引出列表'!$A$1:$CD$1,0)),"")),"",IFERROR(INDEX('2-3 引出列表'!$A$2:$CE$8700,$A274,MATCH(B$1,'2-3 引出列表'!$A$1:$CD$1,0)),""))</f>
        <v>TK20250521758323</v>
      </c>
      <c r="C274">
        <f>IF(ISBLANK(IFERROR(INDEX('2-3 引出列表'!$A$2:$CE$8700,$A274,MATCH(C$1,'2-3 引出列表'!$A$1:$CD$1,0)),"")),"",IFERROR(INDEX('2-3 引出列表'!$A$2:$CE$8700,$A274,MATCH(C$1,'2-3 引出列表'!$A$1:$CD$1,0)),""))</f>
        <v>2500</v>
      </c>
      <c r="D274" t="str">
        <f>IF(ISBLANK(IFERROR(INDEX('2-3 引出列表'!$A$2:$CE$8700,$A274,MATCH(D$1,'2-3 引出列表'!$A$1:$CD$1,0)),"")),"",IFERROR(INDEX('2-3 引出列表'!$A$2:$CE$8700,$A274,MATCH(D$1,'2-3 引出列表'!$A$1:$CD$1,0)),""))</f>
        <v>已付款</v>
      </c>
      <c r="E274" t="str">
        <f>IF(ISBLANK(IFERROR(INDEX('2-3 引出列表'!$A$2:$CE$8700,$A274,MATCH(E$1,'2-3 引出列表'!$A$1:$CD$1,0)),"")),"",IFERROR(INDEX('2-3 引出列表'!$A$2:$CE$8700,$A274,MATCH(E$1,'2-3 引出列表'!$A$1:$CD$1,0)),""))</f>
        <v>2025-05-27</v>
      </c>
      <c r="F274" t="str">
        <f t="shared" si="4"/>
        <v>2025-05</v>
      </c>
      <c r="G274" t="str">
        <f>IF(ISBLANK(IFERROR(INDEX('2-3 引出列表'!$A$2:$CE$8700,$A274,MATCH(G$1,'2-3 引出列表'!$A$1:$CD$1,0)),"")),"",IFERROR(INDEX('2-3 引出列表'!$A$2:$CE$8700,$A274,MATCH(G$1,'2-3 引出列表'!$A$1:$CD$1,0)),""))</f>
        <v>保证金及押金.物业类押金</v>
      </c>
      <c r="H274">
        <f>IF(ISBLANK(IFERROR(INDEX('2-3 引出列表'!$A$2:$CE$8700,$A274,MATCH(H$1,'2-3 引出列表'!$A$1:$CD$1,0)),"")),"",IFERROR(INDEX('2-3 引出列表'!$A$2:$CE$8700,$A274,MATCH(H$1,'2-3 引出列表'!$A$1:$CD$1,0)),""))</f>
        <v>0</v>
      </c>
      <c r="I274" t="str">
        <f>IF(ISBLANK(IFERROR(INDEX('2-3 引出列表'!$A$2:$CE$8700,$A274,MATCH(I$1,'2-3 引出列表'!$A$1:$CD$1,0)),"")),"",IFERROR(INDEX('2-3 引出列表'!$A$2:$CE$8700,$A274,MATCH(I$1,'2-3 引出列表'!$A$1:$CD$1,0)),""))</f>
        <v>SIP</v>
      </c>
    </row>
    <row r="275" spans="1:9">
      <c r="A275">
        <v>274</v>
      </c>
      <c r="B275" t="str">
        <f>IF(ISBLANK(IFERROR(INDEX('2-3 引出列表'!$A$2:$CE$8700,$A275,MATCH(B$1,'2-3 引出列表'!$A$1:$CD$1,0)),"")),"",IFERROR(INDEX('2-3 引出列表'!$A$2:$CE$8700,$A275,MATCH(B$1,'2-3 引出列表'!$A$1:$CD$1,0)),""))</f>
        <v>TK20250521758323</v>
      </c>
      <c r="C275">
        <f>IF(ISBLANK(IFERROR(INDEX('2-3 引出列表'!$A$2:$CE$8700,$A275,MATCH(C$1,'2-3 引出列表'!$A$1:$CD$1,0)),"")),"",IFERROR(INDEX('2-3 引出列表'!$A$2:$CE$8700,$A275,MATCH(C$1,'2-3 引出列表'!$A$1:$CD$1,0)),""))</f>
        <v>2500</v>
      </c>
      <c r="D275" t="str">
        <f>IF(ISBLANK(IFERROR(INDEX('2-3 引出列表'!$A$2:$CE$8700,$A275,MATCH(D$1,'2-3 引出列表'!$A$1:$CD$1,0)),"")),"",IFERROR(INDEX('2-3 引出列表'!$A$2:$CE$8700,$A275,MATCH(D$1,'2-3 引出列表'!$A$1:$CD$1,0)),""))</f>
        <v>已付款</v>
      </c>
      <c r="E275" t="str">
        <f>IF(ISBLANK(IFERROR(INDEX('2-3 引出列表'!$A$2:$CE$8700,$A275,MATCH(E$1,'2-3 引出列表'!$A$1:$CD$1,0)),"")),"",IFERROR(INDEX('2-3 引出列表'!$A$2:$CE$8700,$A275,MATCH(E$1,'2-3 引出列表'!$A$1:$CD$1,0)),""))</f>
        <v>2025-05-27</v>
      </c>
      <c r="F275" t="str">
        <f t="shared" si="4"/>
        <v>2025-05</v>
      </c>
      <c r="G275" t="str">
        <f>IF(ISBLANK(IFERROR(INDEX('2-3 引出列表'!$A$2:$CE$8700,$A275,MATCH(G$1,'2-3 引出列表'!$A$1:$CD$1,0)),"")),"",IFERROR(INDEX('2-3 引出列表'!$A$2:$CE$8700,$A275,MATCH(G$1,'2-3 引出列表'!$A$1:$CD$1,0)),""))</f>
        <v>保证金及押金.物业类押金</v>
      </c>
      <c r="H275">
        <f>IF(ISBLANK(IFERROR(INDEX('2-3 引出列表'!$A$2:$CE$8700,$A275,MATCH(H$1,'2-3 引出列表'!$A$1:$CD$1,0)),"")),"",IFERROR(INDEX('2-3 引出列表'!$A$2:$CE$8700,$A275,MATCH(H$1,'2-3 引出列表'!$A$1:$CD$1,0)),""))</f>
        <v>0</v>
      </c>
      <c r="I275" t="str">
        <f>IF(ISBLANK(IFERROR(INDEX('2-3 引出列表'!$A$2:$CE$8700,$A275,MATCH(I$1,'2-3 引出列表'!$A$1:$CD$1,0)),"")),"",IFERROR(INDEX('2-3 引出列表'!$A$2:$CE$8700,$A275,MATCH(I$1,'2-3 引出列表'!$A$1:$CD$1,0)),""))</f>
        <v>SIP</v>
      </c>
    </row>
    <row r="276" spans="1:9">
      <c r="A276">
        <v>275</v>
      </c>
      <c r="B276" t="str">
        <f>IF(ISBLANK(IFERROR(INDEX('2-3 引出列表'!$A$2:$CE$8700,$A276,MATCH(B$1,'2-3 引出列表'!$A$1:$CD$1,0)),"")),"",IFERROR(INDEX('2-3 引出列表'!$A$2:$CE$8700,$A276,MATCH(B$1,'2-3 引出列表'!$A$1:$CD$1,0)),""))</f>
        <v>TK20250521758323</v>
      </c>
      <c r="C276">
        <f>IF(ISBLANK(IFERROR(INDEX('2-3 引出列表'!$A$2:$CE$8700,$A276,MATCH(C$1,'2-3 引出列表'!$A$1:$CD$1,0)),"")),"",IFERROR(INDEX('2-3 引出列表'!$A$2:$CE$8700,$A276,MATCH(C$1,'2-3 引出列表'!$A$1:$CD$1,0)),""))</f>
        <v>2500</v>
      </c>
      <c r="D276" t="str">
        <f>IF(ISBLANK(IFERROR(INDEX('2-3 引出列表'!$A$2:$CE$8700,$A276,MATCH(D$1,'2-3 引出列表'!$A$1:$CD$1,0)),"")),"",IFERROR(INDEX('2-3 引出列表'!$A$2:$CE$8700,$A276,MATCH(D$1,'2-3 引出列表'!$A$1:$CD$1,0)),""))</f>
        <v>已付款</v>
      </c>
      <c r="E276" t="str">
        <f>IF(ISBLANK(IFERROR(INDEX('2-3 引出列表'!$A$2:$CE$8700,$A276,MATCH(E$1,'2-3 引出列表'!$A$1:$CD$1,0)),"")),"",IFERROR(INDEX('2-3 引出列表'!$A$2:$CE$8700,$A276,MATCH(E$1,'2-3 引出列表'!$A$1:$CD$1,0)),""))</f>
        <v>2025-05-27</v>
      </c>
      <c r="F276" t="str">
        <f t="shared" si="4"/>
        <v>2025-05</v>
      </c>
      <c r="G276" t="str">
        <f>IF(ISBLANK(IFERROR(INDEX('2-3 引出列表'!$A$2:$CE$8700,$A276,MATCH(G$1,'2-3 引出列表'!$A$1:$CD$1,0)),"")),"",IFERROR(INDEX('2-3 引出列表'!$A$2:$CE$8700,$A276,MATCH(G$1,'2-3 引出列表'!$A$1:$CD$1,0)),""))</f>
        <v>保证金及押金.物业类押金</v>
      </c>
      <c r="H276">
        <f>IF(ISBLANK(IFERROR(INDEX('2-3 引出列表'!$A$2:$CE$8700,$A276,MATCH(H$1,'2-3 引出列表'!$A$1:$CD$1,0)),"")),"",IFERROR(INDEX('2-3 引出列表'!$A$2:$CE$8700,$A276,MATCH(H$1,'2-3 引出列表'!$A$1:$CD$1,0)),""))</f>
        <v>0</v>
      </c>
      <c r="I276" t="str">
        <f>IF(ISBLANK(IFERROR(INDEX('2-3 引出列表'!$A$2:$CE$8700,$A276,MATCH(I$1,'2-3 引出列表'!$A$1:$CD$1,0)),"")),"",IFERROR(INDEX('2-3 引出列表'!$A$2:$CE$8700,$A276,MATCH(I$1,'2-3 引出列表'!$A$1:$CD$1,0)),""))</f>
        <v>SIP</v>
      </c>
    </row>
    <row r="277" spans="1:9">
      <c r="A277">
        <v>276</v>
      </c>
      <c r="B277" t="str">
        <f>IF(ISBLANK(IFERROR(INDEX('2-3 引出列表'!$A$2:$CE$8700,$A277,MATCH(B$1,'2-3 引出列表'!$A$1:$CD$1,0)),"")),"",IFERROR(INDEX('2-3 引出列表'!$A$2:$CE$8700,$A277,MATCH(B$1,'2-3 引出列表'!$A$1:$CD$1,0)),""))</f>
        <v>TK20250521758323</v>
      </c>
      <c r="C277">
        <f>IF(ISBLANK(IFERROR(INDEX('2-3 引出列表'!$A$2:$CE$8700,$A277,MATCH(C$1,'2-3 引出列表'!$A$1:$CD$1,0)),"")),"",IFERROR(INDEX('2-3 引出列表'!$A$2:$CE$8700,$A277,MATCH(C$1,'2-3 引出列表'!$A$1:$CD$1,0)),""))</f>
        <v>2500</v>
      </c>
      <c r="D277" t="str">
        <f>IF(ISBLANK(IFERROR(INDEX('2-3 引出列表'!$A$2:$CE$8700,$A277,MATCH(D$1,'2-3 引出列表'!$A$1:$CD$1,0)),"")),"",IFERROR(INDEX('2-3 引出列表'!$A$2:$CE$8700,$A277,MATCH(D$1,'2-3 引出列表'!$A$1:$CD$1,0)),""))</f>
        <v>已付款</v>
      </c>
      <c r="E277" t="str">
        <f>IF(ISBLANK(IFERROR(INDEX('2-3 引出列表'!$A$2:$CE$8700,$A277,MATCH(E$1,'2-3 引出列表'!$A$1:$CD$1,0)),"")),"",IFERROR(INDEX('2-3 引出列表'!$A$2:$CE$8700,$A277,MATCH(E$1,'2-3 引出列表'!$A$1:$CD$1,0)),""))</f>
        <v>2025-05-27</v>
      </c>
      <c r="F277" t="str">
        <f t="shared" si="4"/>
        <v>2025-05</v>
      </c>
      <c r="G277" t="str">
        <f>IF(ISBLANK(IFERROR(INDEX('2-3 引出列表'!$A$2:$CE$8700,$A277,MATCH(G$1,'2-3 引出列表'!$A$1:$CD$1,0)),"")),"",IFERROR(INDEX('2-3 引出列表'!$A$2:$CE$8700,$A277,MATCH(G$1,'2-3 引出列表'!$A$1:$CD$1,0)),""))</f>
        <v>保证金及押金.物业类押金</v>
      </c>
      <c r="H277">
        <f>IF(ISBLANK(IFERROR(INDEX('2-3 引出列表'!$A$2:$CE$8700,$A277,MATCH(H$1,'2-3 引出列表'!$A$1:$CD$1,0)),"")),"",IFERROR(INDEX('2-3 引出列表'!$A$2:$CE$8700,$A277,MATCH(H$1,'2-3 引出列表'!$A$1:$CD$1,0)),""))</f>
        <v>0</v>
      </c>
      <c r="I277" t="str">
        <f>IF(ISBLANK(IFERROR(INDEX('2-3 引出列表'!$A$2:$CE$8700,$A277,MATCH(I$1,'2-3 引出列表'!$A$1:$CD$1,0)),"")),"",IFERROR(INDEX('2-3 引出列表'!$A$2:$CE$8700,$A277,MATCH(I$1,'2-3 引出列表'!$A$1:$CD$1,0)),""))</f>
        <v>SIP</v>
      </c>
    </row>
    <row r="278" spans="1:9">
      <c r="A278">
        <v>277</v>
      </c>
      <c r="B278" t="str">
        <f>IF(ISBLANK(IFERROR(INDEX('2-3 引出列表'!$A$2:$CE$8700,$A278,MATCH(B$1,'2-3 引出列表'!$A$1:$CD$1,0)),"")),"",IFERROR(INDEX('2-3 引出列表'!$A$2:$CE$8700,$A278,MATCH(B$1,'2-3 引出列表'!$A$1:$CD$1,0)),""))</f>
        <v>TK20250521215775</v>
      </c>
      <c r="C278">
        <f>IF(ISBLANK(IFERROR(INDEX('2-3 引出列表'!$A$2:$CE$8700,$A278,MATCH(C$1,'2-3 引出列表'!$A$1:$CD$1,0)),"")),"",IFERROR(INDEX('2-3 引出列表'!$A$2:$CE$8700,$A278,MATCH(C$1,'2-3 引出列表'!$A$1:$CD$1,0)),""))</f>
        <v>700</v>
      </c>
      <c r="D278" t="str">
        <f>IF(ISBLANK(IFERROR(INDEX('2-3 引出列表'!$A$2:$CE$8700,$A278,MATCH(D$1,'2-3 引出列表'!$A$1:$CD$1,0)),"")),"",IFERROR(INDEX('2-3 引出列表'!$A$2:$CE$8700,$A278,MATCH(D$1,'2-3 引出列表'!$A$1:$CD$1,0)),""))</f>
        <v>已付款</v>
      </c>
      <c r="E278" t="str">
        <f>IF(ISBLANK(IFERROR(INDEX('2-3 引出列表'!$A$2:$CE$8700,$A278,MATCH(E$1,'2-3 引出列表'!$A$1:$CD$1,0)),"")),"",IFERROR(INDEX('2-3 引出列表'!$A$2:$CE$8700,$A278,MATCH(E$1,'2-3 引出列表'!$A$1:$CD$1,0)),""))</f>
        <v>2025-05-27</v>
      </c>
      <c r="F278" t="str">
        <f t="shared" si="4"/>
        <v>2025-05</v>
      </c>
      <c r="G278" t="str">
        <f>IF(ISBLANK(IFERROR(INDEX('2-3 引出列表'!$A$2:$CE$8700,$A278,MATCH(G$1,'2-3 引出列表'!$A$1:$CD$1,0)),"")),"",IFERROR(INDEX('2-3 引出列表'!$A$2:$CE$8700,$A278,MATCH(G$1,'2-3 引出列表'!$A$1:$CD$1,0)),""))</f>
        <v>保证金及押金.物业类押金</v>
      </c>
      <c r="H278">
        <f>IF(ISBLANK(IFERROR(INDEX('2-3 引出列表'!$A$2:$CE$8700,$A278,MATCH(H$1,'2-3 引出列表'!$A$1:$CD$1,0)),"")),"",IFERROR(INDEX('2-3 引出列表'!$A$2:$CE$8700,$A278,MATCH(H$1,'2-3 引出列表'!$A$1:$CD$1,0)),""))</f>
        <v>0</v>
      </c>
      <c r="I278" t="str">
        <f>IF(ISBLANK(IFERROR(INDEX('2-3 引出列表'!$A$2:$CE$8700,$A278,MATCH(I$1,'2-3 引出列表'!$A$1:$CD$1,0)),"")),"",IFERROR(INDEX('2-3 引出列表'!$A$2:$CE$8700,$A278,MATCH(I$1,'2-3 引出列表'!$A$1:$CD$1,0)),""))</f>
        <v>SIP</v>
      </c>
    </row>
    <row r="279" spans="1:9">
      <c r="A279">
        <v>278</v>
      </c>
      <c r="B279" t="str">
        <f>IF(ISBLANK(IFERROR(INDEX('2-3 引出列表'!$A$2:$CE$8700,$A279,MATCH(B$1,'2-3 引出列表'!$A$1:$CD$1,0)),"")),"",IFERROR(INDEX('2-3 引出列表'!$A$2:$CE$8700,$A279,MATCH(B$1,'2-3 引出列表'!$A$1:$CD$1,0)),""))</f>
        <v>TK20250523319499</v>
      </c>
      <c r="C279">
        <f>IF(ISBLANK(IFERROR(INDEX('2-3 引出列表'!$A$2:$CE$8700,$A279,MATCH(C$1,'2-3 引出列表'!$A$1:$CD$1,0)),"")),"",IFERROR(INDEX('2-3 引出列表'!$A$2:$CE$8700,$A279,MATCH(C$1,'2-3 引出列表'!$A$1:$CD$1,0)),""))</f>
        <v>700</v>
      </c>
      <c r="D279" t="str">
        <f>IF(ISBLANK(IFERROR(INDEX('2-3 引出列表'!$A$2:$CE$8700,$A279,MATCH(D$1,'2-3 引出列表'!$A$1:$CD$1,0)),"")),"",IFERROR(INDEX('2-3 引出列表'!$A$2:$CE$8700,$A279,MATCH(D$1,'2-3 引出列表'!$A$1:$CD$1,0)),""))</f>
        <v>已付款</v>
      </c>
      <c r="E279" t="str">
        <f>IF(ISBLANK(IFERROR(INDEX('2-3 引出列表'!$A$2:$CE$8700,$A279,MATCH(E$1,'2-3 引出列表'!$A$1:$CD$1,0)),"")),"",IFERROR(INDEX('2-3 引出列表'!$A$2:$CE$8700,$A279,MATCH(E$1,'2-3 引出列表'!$A$1:$CD$1,0)),""))</f>
        <v>2025-05-27</v>
      </c>
      <c r="F279" t="str">
        <f t="shared" si="4"/>
        <v>2025-05</v>
      </c>
      <c r="G279" t="str">
        <f>IF(ISBLANK(IFERROR(INDEX('2-3 引出列表'!$A$2:$CE$8700,$A279,MATCH(G$1,'2-3 引出列表'!$A$1:$CD$1,0)),"")),"",IFERROR(INDEX('2-3 引出列表'!$A$2:$CE$8700,$A279,MATCH(G$1,'2-3 引出列表'!$A$1:$CD$1,0)),""))</f>
        <v>保证金及押金.物业类押金</v>
      </c>
      <c r="H279">
        <f>IF(ISBLANK(IFERROR(INDEX('2-3 引出列表'!$A$2:$CE$8700,$A279,MATCH(H$1,'2-3 引出列表'!$A$1:$CD$1,0)),"")),"",IFERROR(INDEX('2-3 引出列表'!$A$2:$CE$8700,$A279,MATCH(H$1,'2-3 引出列表'!$A$1:$CD$1,0)),""))</f>
        <v>0</v>
      </c>
      <c r="I279" t="str">
        <f>IF(ISBLANK(IFERROR(INDEX('2-3 引出列表'!$A$2:$CE$8700,$A279,MATCH(I$1,'2-3 引出列表'!$A$1:$CD$1,0)),"")),"",IFERROR(INDEX('2-3 引出列表'!$A$2:$CE$8700,$A279,MATCH(I$1,'2-3 引出列表'!$A$1:$CD$1,0)),""))</f>
        <v>SIP</v>
      </c>
    </row>
    <row r="280" spans="1:9">
      <c r="A280">
        <v>279</v>
      </c>
      <c r="B280" t="str">
        <f>IF(ISBLANK(IFERROR(INDEX('2-3 引出列表'!$A$2:$CE$8700,$A280,MATCH(B$1,'2-3 引出列表'!$A$1:$CD$1,0)),"")),"",IFERROR(INDEX('2-3 引出列表'!$A$2:$CE$8700,$A280,MATCH(B$1,'2-3 引出列表'!$A$1:$CD$1,0)),""))</f>
        <v>TK20250523319499</v>
      </c>
      <c r="C280">
        <f>IF(ISBLANK(IFERROR(INDEX('2-3 引出列表'!$A$2:$CE$8700,$A280,MATCH(C$1,'2-3 引出列表'!$A$1:$CD$1,0)),"")),"",IFERROR(INDEX('2-3 引出列表'!$A$2:$CE$8700,$A280,MATCH(C$1,'2-3 引出列表'!$A$1:$CD$1,0)),""))</f>
        <v>700</v>
      </c>
      <c r="D280" t="str">
        <f>IF(ISBLANK(IFERROR(INDEX('2-3 引出列表'!$A$2:$CE$8700,$A280,MATCH(D$1,'2-3 引出列表'!$A$1:$CD$1,0)),"")),"",IFERROR(INDEX('2-3 引出列表'!$A$2:$CE$8700,$A280,MATCH(D$1,'2-3 引出列表'!$A$1:$CD$1,0)),""))</f>
        <v>已付款</v>
      </c>
      <c r="E280" t="str">
        <f>IF(ISBLANK(IFERROR(INDEX('2-3 引出列表'!$A$2:$CE$8700,$A280,MATCH(E$1,'2-3 引出列表'!$A$1:$CD$1,0)),"")),"",IFERROR(INDEX('2-3 引出列表'!$A$2:$CE$8700,$A280,MATCH(E$1,'2-3 引出列表'!$A$1:$CD$1,0)),""))</f>
        <v>2025-05-27</v>
      </c>
      <c r="F280" t="str">
        <f t="shared" si="4"/>
        <v>2025-05</v>
      </c>
      <c r="G280" t="str">
        <f>IF(ISBLANK(IFERROR(INDEX('2-3 引出列表'!$A$2:$CE$8700,$A280,MATCH(G$1,'2-3 引出列表'!$A$1:$CD$1,0)),"")),"",IFERROR(INDEX('2-3 引出列表'!$A$2:$CE$8700,$A280,MATCH(G$1,'2-3 引出列表'!$A$1:$CD$1,0)),""))</f>
        <v>保证金及押金.物业类押金</v>
      </c>
      <c r="H280">
        <f>IF(ISBLANK(IFERROR(INDEX('2-3 引出列表'!$A$2:$CE$8700,$A280,MATCH(H$1,'2-3 引出列表'!$A$1:$CD$1,0)),"")),"",IFERROR(INDEX('2-3 引出列表'!$A$2:$CE$8700,$A280,MATCH(H$1,'2-3 引出列表'!$A$1:$CD$1,0)),""))</f>
        <v>0</v>
      </c>
      <c r="I280" t="str">
        <f>IF(ISBLANK(IFERROR(INDEX('2-3 引出列表'!$A$2:$CE$8700,$A280,MATCH(I$1,'2-3 引出列表'!$A$1:$CD$1,0)),"")),"",IFERROR(INDEX('2-3 引出列表'!$A$2:$CE$8700,$A280,MATCH(I$1,'2-3 引出列表'!$A$1:$CD$1,0)),""))</f>
        <v>SIP</v>
      </c>
    </row>
    <row r="281" spans="1:9">
      <c r="A281">
        <v>280</v>
      </c>
      <c r="B281">
        <f>IF(ISBLANK(IFERROR(INDEX('2-3 引出列表'!$A$2:$CE$8700,$A281,MATCH(B$1,'2-3 引出列表'!$A$1:$CD$1,0)),"")),"",IFERROR(INDEX('2-3 引出列表'!$A$2:$CE$8700,$A281,MATCH(B$1,'2-3 引出列表'!$A$1:$CD$1,0)),""))</f>
        <v>0</v>
      </c>
      <c r="C281">
        <f>IF(ISBLANK(IFERROR(INDEX('2-3 引出列表'!$A$2:$CE$8700,$A281,MATCH(C$1,'2-3 引出列表'!$A$1:$CD$1,0)),"")),"",IFERROR(INDEX('2-3 引出列表'!$A$2:$CE$8700,$A281,MATCH(C$1,'2-3 引出列表'!$A$1:$CD$1,0)),""))</f>
        <v>-600</v>
      </c>
      <c r="D281" t="str">
        <f>IF(ISBLANK(IFERROR(INDEX('2-3 引出列表'!$A$2:$CE$8700,$A281,MATCH(D$1,'2-3 引出列表'!$A$1:$CD$1,0)),"")),"",IFERROR(INDEX('2-3 引出列表'!$A$2:$CE$8700,$A281,MATCH(D$1,'2-3 引出列表'!$A$1:$CD$1,0)),""))</f>
        <v>已付款</v>
      </c>
      <c r="E281" t="str">
        <f>IF(ISBLANK(IFERROR(INDEX('2-3 引出列表'!$A$2:$CE$8700,$A281,MATCH(E$1,'2-3 引出列表'!$A$1:$CD$1,0)),"")),"",IFERROR(INDEX('2-3 引出列表'!$A$2:$CE$8700,$A281,MATCH(E$1,'2-3 引出列表'!$A$1:$CD$1,0)),""))</f>
        <v>2025-05-27</v>
      </c>
      <c r="F281" t="str">
        <f t="shared" si="4"/>
        <v>2025-05</v>
      </c>
      <c r="G281" t="str">
        <f>IF(ISBLANK(IFERROR(INDEX('2-3 引出列表'!$A$2:$CE$8700,$A281,MATCH(G$1,'2-3 引出列表'!$A$1:$CD$1,0)),"")),"",IFERROR(INDEX('2-3 引出列表'!$A$2:$CE$8700,$A281,MATCH(G$1,'2-3 引出列表'!$A$1:$CD$1,0)),""))</f>
        <v>保证金及押金.物业类押金</v>
      </c>
      <c r="H281">
        <f>IF(ISBLANK(IFERROR(INDEX('2-3 引出列表'!$A$2:$CE$8700,$A281,MATCH(H$1,'2-3 引出列表'!$A$1:$CD$1,0)),"")),"",IFERROR(INDEX('2-3 引出列表'!$A$2:$CE$8700,$A281,MATCH(H$1,'2-3 引出列表'!$A$1:$CD$1,0)),""))</f>
        <v>0</v>
      </c>
      <c r="I281">
        <f>IF(ISBLANK(IFERROR(INDEX('2-3 引出列表'!$A$2:$CE$8700,$A281,MATCH(I$1,'2-3 引出列表'!$A$1:$CD$1,0)),"")),"",IFERROR(INDEX('2-3 引出列表'!$A$2:$CE$8700,$A281,MATCH(I$1,'2-3 引出列表'!$A$1:$CD$1,0)),""))</f>
        <v>0</v>
      </c>
    </row>
    <row r="282" spans="1:9">
      <c r="A282">
        <v>281</v>
      </c>
      <c r="B282">
        <f>IF(ISBLANK(IFERROR(INDEX('2-3 引出列表'!$A$2:$CE$8700,$A282,MATCH(B$1,'2-3 引出列表'!$A$1:$CD$1,0)),"")),"",IFERROR(INDEX('2-3 引出列表'!$A$2:$CE$8700,$A282,MATCH(B$1,'2-3 引出列表'!$A$1:$CD$1,0)),""))</f>
        <v>0</v>
      </c>
      <c r="C282">
        <f>IF(ISBLANK(IFERROR(INDEX('2-3 引出列表'!$A$2:$CE$8700,$A282,MATCH(C$1,'2-3 引出列表'!$A$1:$CD$1,0)),"")),"",IFERROR(INDEX('2-3 引出列表'!$A$2:$CE$8700,$A282,MATCH(C$1,'2-3 引出列表'!$A$1:$CD$1,0)),""))</f>
        <v>-600</v>
      </c>
      <c r="D282" t="str">
        <f>IF(ISBLANK(IFERROR(INDEX('2-3 引出列表'!$A$2:$CE$8700,$A282,MATCH(D$1,'2-3 引出列表'!$A$1:$CD$1,0)),"")),"",IFERROR(INDEX('2-3 引出列表'!$A$2:$CE$8700,$A282,MATCH(D$1,'2-3 引出列表'!$A$1:$CD$1,0)),""))</f>
        <v>已付款</v>
      </c>
      <c r="E282" t="str">
        <f>IF(ISBLANK(IFERROR(INDEX('2-3 引出列表'!$A$2:$CE$8700,$A282,MATCH(E$1,'2-3 引出列表'!$A$1:$CD$1,0)),"")),"",IFERROR(INDEX('2-3 引出列表'!$A$2:$CE$8700,$A282,MATCH(E$1,'2-3 引出列表'!$A$1:$CD$1,0)),""))</f>
        <v>2025-05-27</v>
      </c>
      <c r="F282" t="str">
        <f t="shared" si="4"/>
        <v>2025-05</v>
      </c>
      <c r="G282" t="str">
        <f>IF(ISBLANK(IFERROR(INDEX('2-3 引出列表'!$A$2:$CE$8700,$A282,MATCH(G$1,'2-3 引出列表'!$A$1:$CD$1,0)),"")),"",IFERROR(INDEX('2-3 引出列表'!$A$2:$CE$8700,$A282,MATCH(G$1,'2-3 引出列表'!$A$1:$CD$1,0)),""))</f>
        <v>保证金及押金.物业类押金</v>
      </c>
      <c r="H282">
        <f>IF(ISBLANK(IFERROR(INDEX('2-3 引出列表'!$A$2:$CE$8700,$A282,MATCH(H$1,'2-3 引出列表'!$A$1:$CD$1,0)),"")),"",IFERROR(INDEX('2-3 引出列表'!$A$2:$CE$8700,$A282,MATCH(H$1,'2-3 引出列表'!$A$1:$CD$1,0)),""))</f>
        <v>0</v>
      </c>
      <c r="I282">
        <f>IF(ISBLANK(IFERROR(INDEX('2-3 引出列表'!$A$2:$CE$8700,$A282,MATCH(I$1,'2-3 引出列表'!$A$1:$CD$1,0)),"")),"",IFERROR(INDEX('2-3 引出列表'!$A$2:$CE$8700,$A282,MATCH(I$1,'2-3 引出列表'!$A$1:$CD$1,0)),""))</f>
        <v>0</v>
      </c>
    </row>
    <row r="283" spans="1:9">
      <c r="A283">
        <v>282</v>
      </c>
      <c r="B283" t="str">
        <f>IF(ISBLANK(IFERROR(INDEX('2-3 引出列表'!$A$2:$CE$8700,$A283,MATCH(B$1,'2-3 引出列表'!$A$1:$CD$1,0)),"")),"",IFERROR(INDEX('2-3 引出列表'!$A$2:$CE$8700,$A283,MATCH(B$1,'2-3 引出列表'!$A$1:$CD$1,0)),""))</f>
        <v>TK20250523742905</v>
      </c>
      <c r="C283">
        <f>IF(ISBLANK(IFERROR(INDEX('2-3 引出列表'!$A$2:$CE$8700,$A283,MATCH(C$1,'2-3 引出列表'!$A$1:$CD$1,0)),"")),"",IFERROR(INDEX('2-3 引出列表'!$A$2:$CE$8700,$A283,MATCH(C$1,'2-3 引出列表'!$A$1:$CD$1,0)),""))</f>
        <v>600</v>
      </c>
      <c r="D283" t="str">
        <f>IF(ISBLANK(IFERROR(INDEX('2-3 引出列表'!$A$2:$CE$8700,$A283,MATCH(D$1,'2-3 引出列表'!$A$1:$CD$1,0)),"")),"",IFERROR(INDEX('2-3 引出列表'!$A$2:$CE$8700,$A283,MATCH(D$1,'2-3 引出列表'!$A$1:$CD$1,0)),""))</f>
        <v>已退单</v>
      </c>
      <c r="E283" t="str">
        <f>IF(ISBLANK(IFERROR(INDEX('2-3 引出列表'!$A$2:$CE$8700,$A283,MATCH(E$1,'2-3 引出列表'!$A$1:$CD$1,0)),"")),"",IFERROR(INDEX('2-3 引出列表'!$A$2:$CE$8700,$A283,MATCH(E$1,'2-3 引出列表'!$A$1:$CD$1,0)),""))</f>
        <v>2025-05-27</v>
      </c>
      <c r="F283" t="str">
        <f t="shared" si="4"/>
        <v>2025-05</v>
      </c>
      <c r="G283" t="str">
        <f>IF(ISBLANK(IFERROR(INDEX('2-3 引出列表'!$A$2:$CE$8700,$A283,MATCH(G$1,'2-3 引出列表'!$A$1:$CD$1,0)),"")),"",IFERROR(INDEX('2-3 引出列表'!$A$2:$CE$8700,$A283,MATCH(G$1,'2-3 引出列表'!$A$1:$CD$1,0)),""))</f>
        <v>保证金及押金.物业类押金</v>
      </c>
      <c r="H283">
        <f>IF(ISBLANK(IFERROR(INDEX('2-3 引出列表'!$A$2:$CE$8700,$A283,MATCH(H$1,'2-3 引出列表'!$A$1:$CD$1,0)),"")),"",IFERROR(INDEX('2-3 引出列表'!$A$2:$CE$8700,$A283,MATCH(H$1,'2-3 引出列表'!$A$1:$CD$1,0)),""))</f>
        <v>0</v>
      </c>
      <c r="I283" t="str">
        <f>IF(ISBLANK(IFERROR(INDEX('2-3 引出列表'!$A$2:$CE$8700,$A283,MATCH(I$1,'2-3 引出列表'!$A$1:$CD$1,0)),"")),"",IFERROR(INDEX('2-3 引出列表'!$A$2:$CE$8700,$A283,MATCH(I$1,'2-3 引出列表'!$A$1:$CD$1,0)),""))</f>
        <v>SIP</v>
      </c>
    </row>
    <row r="284" spans="1:9">
      <c r="A284">
        <v>283</v>
      </c>
      <c r="B284" t="str">
        <f>IF(ISBLANK(IFERROR(INDEX('2-3 引出列表'!$A$2:$CE$8700,$A284,MATCH(B$1,'2-3 引出列表'!$A$1:$CD$1,0)),"")),"",IFERROR(INDEX('2-3 引出列表'!$A$2:$CE$8700,$A284,MATCH(B$1,'2-3 引出列表'!$A$1:$CD$1,0)),""))</f>
        <v>TK20250523742905</v>
      </c>
      <c r="C284">
        <f>IF(ISBLANK(IFERROR(INDEX('2-3 引出列表'!$A$2:$CE$8700,$A284,MATCH(C$1,'2-3 引出列表'!$A$1:$CD$1,0)),"")),"",IFERROR(INDEX('2-3 引出列表'!$A$2:$CE$8700,$A284,MATCH(C$1,'2-3 引出列表'!$A$1:$CD$1,0)),""))</f>
        <v>600</v>
      </c>
      <c r="D284" t="str">
        <f>IF(ISBLANK(IFERROR(INDEX('2-3 引出列表'!$A$2:$CE$8700,$A284,MATCH(D$1,'2-3 引出列表'!$A$1:$CD$1,0)),"")),"",IFERROR(INDEX('2-3 引出列表'!$A$2:$CE$8700,$A284,MATCH(D$1,'2-3 引出列表'!$A$1:$CD$1,0)),""))</f>
        <v>已退单</v>
      </c>
      <c r="E284" t="str">
        <f>IF(ISBLANK(IFERROR(INDEX('2-3 引出列表'!$A$2:$CE$8700,$A284,MATCH(E$1,'2-3 引出列表'!$A$1:$CD$1,0)),"")),"",IFERROR(INDEX('2-3 引出列表'!$A$2:$CE$8700,$A284,MATCH(E$1,'2-3 引出列表'!$A$1:$CD$1,0)),""))</f>
        <v>2025-05-27</v>
      </c>
      <c r="F284" t="str">
        <f t="shared" si="4"/>
        <v>2025-05</v>
      </c>
      <c r="G284" t="str">
        <f>IF(ISBLANK(IFERROR(INDEX('2-3 引出列表'!$A$2:$CE$8700,$A284,MATCH(G$1,'2-3 引出列表'!$A$1:$CD$1,0)),"")),"",IFERROR(INDEX('2-3 引出列表'!$A$2:$CE$8700,$A284,MATCH(G$1,'2-3 引出列表'!$A$1:$CD$1,0)),""))</f>
        <v>保证金及押金.物业类押金</v>
      </c>
      <c r="H284">
        <f>IF(ISBLANK(IFERROR(INDEX('2-3 引出列表'!$A$2:$CE$8700,$A284,MATCH(H$1,'2-3 引出列表'!$A$1:$CD$1,0)),"")),"",IFERROR(INDEX('2-3 引出列表'!$A$2:$CE$8700,$A284,MATCH(H$1,'2-3 引出列表'!$A$1:$CD$1,0)),""))</f>
        <v>0</v>
      </c>
      <c r="I284" t="str">
        <f>IF(ISBLANK(IFERROR(INDEX('2-3 引出列表'!$A$2:$CE$8700,$A284,MATCH(I$1,'2-3 引出列表'!$A$1:$CD$1,0)),"")),"",IFERROR(INDEX('2-3 引出列表'!$A$2:$CE$8700,$A284,MATCH(I$1,'2-3 引出列表'!$A$1:$CD$1,0)),""))</f>
        <v>SIP</v>
      </c>
    </row>
    <row r="285" spans="1:9">
      <c r="A285">
        <v>284</v>
      </c>
      <c r="B285" t="str">
        <f>IF(ISBLANK(IFERROR(INDEX('2-3 引出列表'!$A$2:$CE$8700,$A285,MATCH(B$1,'2-3 引出列表'!$A$1:$CD$1,0)),"")),"",IFERROR(INDEX('2-3 引出列表'!$A$2:$CE$8700,$A285,MATCH(B$1,'2-3 引出列表'!$A$1:$CD$1,0)),""))</f>
        <v>TK20250521518504</v>
      </c>
      <c r="C285">
        <f>IF(ISBLANK(IFERROR(INDEX('2-3 引出列表'!$A$2:$CE$8700,$A285,MATCH(C$1,'2-3 引出列表'!$A$1:$CD$1,0)),"")),"",IFERROR(INDEX('2-3 引出列表'!$A$2:$CE$8700,$A285,MATCH(C$1,'2-3 引出列表'!$A$1:$CD$1,0)),""))</f>
        <v>1000</v>
      </c>
      <c r="D285" t="str">
        <f>IF(ISBLANK(IFERROR(INDEX('2-3 引出列表'!$A$2:$CE$8700,$A285,MATCH(D$1,'2-3 引出列表'!$A$1:$CD$1,0)),"")),"",IFERROR(INDEX('2-3 引出列表'!$A$2:$CE$8700,$A285,MATCH(D$1,'2-3 引出列表'!$A$1:$CD$1,0)),""))</f>
        <v>已付款</v>
      </c>
      <c r="E285" t="str">
        <f>IF(ISBLANK(IFERROR(INDEX('2-3 引出列表'!$A$2:$CE$8700,$A285,MATCH(E$1,'2-3 引出列表'!$A$1:$CD$1,0)),"")),"",IFERROR(INDEX('2-3 引出列表'!$A$2:$CE$8700,$A285,MATCH(E$1,'2-3 引出列表'!$A$1:$CD$1,0)),""))</f>
        <v>2025-05-27</v>
      </c>
      <c r="F285" t="str">
        <f t="shared" si="4"/>
        <v>2025-05</v>
      </c>
      <c r="G285" t="str">
        <f>IF(ISBLANK(IFERROR(INDEX('2-3 引出列表'!$A$2:$CE$8700,$A285,MATCH(G$1,'2-3 引出列表'!$A$1:$CD$1,0)),"")),"",IFERROR(INDEX('2-3 引出列表'!$A$2:$CE$8700,$A285,MATCH(G$1,'2-3 引出列表'!$A$1:$CD$1,0)),""))</f>
        <v>保证金及押金.物业类押金</v>
      </c>
      <c r="H285">
        <f>IF(ISBLANK(IFERROR(INDEX('2-3 引出列表'!$A$2:$CE$8700,$A285,MATCH(H$1,'2-3 引出列表'!$A$1:$CD$1,0)),"")),"",IFERROR(INDEX('2-3 引出列表'!$A$2:$CE$8700,$A285,MATCH(H$1,'2-3 引出列表'!$A$1:$CD$1,0)),""))</f>
        <v>0</v>
      </c>
      <c r="I285" t="str">
        <f>IF(ISBLANK(IFERROR(INDEX('2-3 引出列表'!$A$2:$CE$8700,$A285,MATCH(I$1,'2-3 引出列表'!$A$1:$CD$1,0)),"")),"",IFERROR(INDEX('2-3 引出列表'!$A$2:$CE$8700,$A285,MATCH(I$1,'2-3 引出列表'!$A$1:$CD$1,0)),""))</f>
        <v>SIP</v>
      </c>
    </row>
    <row r="286" spans="1:9">
      <c r="A286">
        <v>285</v>
      </c>
      <c r="B286">
        <f>IF(ISBLANK(IFERROR(INDEX('2-3 引出列表'!$A$2:$CE$8700,$A286,MATCH(B$1,'2-3 引出列表'!$A$1:$CD$1,0)),"")),"",IFERROR(INDEX('2-3 引出列表'!$A$2:$CE$8700,$A286,MATCH(B$1,'2-3 引出列表'!$A$1:$CD$1,0)),""))</f>
        <v>0</v>
      </c>
      <c r="C286">
        <f>IF(ISBLANK(IFERROR(INDEX('2-3 引出列表'!$A$2:$CE$8700,$A286,MATCH(C$1,'2-3 引出列表'!$A$1:$CD$1,0)),"")),"",IFERROR(INDEX('2-3 引出列表'!$A$2:$CE$8700,$A286,MATCH(C$1,'2-3 引出列表'!$A$1:$CD$1,0)),""))</f>
        <v>500</v>
      </c>
      <c r="D286" t="str">
        <f>IF(ISBLANK(IFERROR(INDEX('2-3 引出列表'!$A$2:$CE$8700,$A286,MATCH(D$1,'2-3 引出列表'!$A$1:$CD$1,0)),"")),"",IFERROR(INDEX('2-3 引出列表'!$A$2:$CE$8700,$A286,MATCH(D$1,'2-3 引出列表'!$A$1:$CD$1,0)),""))</f>
        <v>已付款</v>
      </c>
      <c r="E286" t="str">
        <f>IF(ISBLANK(IFERROR(INDEX('2-3 引出列表'!$A$2:$CE$8700,$A286,MATCH(E$1,'2-3 引出列表'!$A$1:$CD$1,0)),"")),"",IFERROR(INDEX('2-3 引出列表'!$A$2:$CE$8700,$A286,MATCH(E$1,'2-3 引出列表'!$A$1:$CD$1,0)),""))</f>
        <v>2025-05-27</v>
      </c>
      <c r="F286" t="str">
        <f t="shared" si="4"/>
        <v>2025-05</v>
      </c>
      <c r="G286" t="str">
        <f>IF(ISBLANK(IFERROR(INDEX('2-3 引出列表'!$A$2:$CE$8700,$A286,MATCH(G$1,'2-3 引出列表'!$A$1:$CD$1,0)),"")),"",IFERROR(INDEX('2-3 引出列表'!$A$2:$CE$8700,$A286,MATCH(G$1,'2-3 引出列表'!$A$1:$CD$1,0)),""))</f>
        <v>人工费用.宿舍费</v>
      </c>
      <c r="H286" t="str">
        <f>IF(ISBLANK(IFERROR(INDEX('2-3 引出列表'!$A$2:$CE$8700,$A286,MATCH(H$1,'2-3 引出列表'!$A$1:$CD$1,0)),"")),"",IFERROR(INDEX('2-3 引出列表'!$A$2:$CE$8700,$A286,MATCH(H$1,'2-3 引出列表'!$A$1:$CD$1,0)),""))</f>
        <v>FWL-Z-2025-00080</v>
      </c>
      <c r="I286">
        <f>IF(ISBLANK(IFERROR(INDEX('2-3 引出列表'!$A$2:$CE$8700,$A286,MATCH(I$1,'2-3 引出列表'!$A$1:$CD$1,0)),"")),"",IFERROR(INDEX('2-3 引出列表'!$A$2:$CE$8700,$A286,MATCH(I$1,'2-3 引出列表'!$A$1:$CD$1,0)),""))</f>
        <v>0</v>
      </c>
    </row>
    <row r="287" spans="1:9">
      <c r="A287">
        <v>286</v>
      </c>
      <c r="B287" t="str">
        <f>IF(ISBLANK(IFERROR(INDEX('2-3 引出列表'!$A$2:$CE$8700,$A287,MATCH(B$1,'2-3 引出列表'!$A$1:$CD$1,0)),"")),"",IFERROR(INDEX('2-3 引出列表'!$A$2:$CE$8700,$A287,MATCH(B$1,'2-3 引出列表'!$A$1:$CD$1,0)),""))</f>
        <v>FK250523000441</v>
      </c>
      <c r="C287">
        <f>IF(ISBLANK(IFERROR(INDEX('2-3 引出列表'!$A$2:$CE$8700,$A287,MATCH(C$1,'2-3 引出列表'!$A$1:$CD$1,0)),"")),"",IFERROR(INDEX('2-3 引出列表'!$A$2:$CE$8700,$A287,MATCH(C$1,'2-3 引出列表'!$A$1:$CD$1,0)),""))</f>
        <v>37978.19</v>
      </c>
      <c r="D287" t="str">
        <f>IF(ISBLANK(IFERROR(INDEX('2-3 引出列表'!$A$2:$CE$8700,$A287,MATCH(D$1,'2-3 引出列表'!$A$1:$CD$1,0)),"")),"",IFERROR(INDEX('2-3 引出列表'!$A$2:$CE$8700,$A287,MATCH(D$1,'2-3 引出列表'!$A$1:$CD$1,0)),""))</f>
        <v>已审核</v>
      </c>
      <c r="E287" t="str">
        <f>IF(ISBLANK(IFERROR(INDEX('2-3 引出列表'!$A$2:$CE$8700,$A287,MATCH(E$1,'2-3 引出列表'!$A$1:$CD$1,0)),"")),"",IFERROR(INDEX('2-3 引出列表'!$A$2:$CE$8700,$A287,MATCH(E$1,'2-3 引出列表'!$A$1:$CD$1,0)),""))</f>
        <v>2025-05-23</v>
      </c>
      <c r="F287" t="str">
        <f t="shared" si="4"/>
        <v>2025-05</v>
      </c>
      <c r="G287" t="str">
        <f>IF(ISBLANK(IFERROR(INDEX('2-3 引出列表'!$A$2:$CE$8700,$A287,MATCH(G$1,'2-3 引出列表'!$A$1:$CD$1,0)),"")),"",IFERROR(INDEX('2-3 引出列表'!$A$2:$CE$8700,$A287,MATCH(G$1,'2-3 引出列表'!$A$1:$CD$1,0)),""))</f>
        <v>物料消耗.物料消耗</v>
      </c>
      <c r="H287">
        <f>IF(ISBLANK(IFERROR(INDEX('2-3 引出列表'!$A$2:$CE$8700,$A287,MATCH(H$1,'2-3 引出列表'!$A$1:$CD$1,0)),"")),"",IFERROR(INDEX('2-3 引出列表'!$A$2:$CE$8700,$A287,MATCH(H$1,'2-3 引出列表'!$A$1:$CD$1,0)),""))</f>
        <v>0</v>
      </c>
      <c r="I287" t="str">
        <f>IF(ISBLANK(IFERROR(INDEX('2-3 引出列表'!$A$2:$CE$8700,$A287,MATCH(I$1,'2-3 引出列表'!$A$1:$CD$1,0)),"")),"",IFERROR(INDEX('2-3 引出列表'!$A$2:$CE$8700,$A287,MATCH(I$1,'2-3 引出列表'!$A$1:$CD$1,0)),""))</f>
        <v>金采易购</v>
      </c>
    </row>
    <row r="288" spans="1:9">
      <c r="A288">
        <v>287</v>
      </c>
      <c r="B288" t="str">
        <f>IF(ISBLANK(IFERROR(INDEX('2-3 引出列表'!$A$2:$CE$8700,$A288,MATCH(B$1,'2-3 引出列表'!$A$1:$CD$1,0)),"")),"",IFERROR(INDEX('2-3 引出列表'!$A$2:$CE$8700,$A288,MATCH(B$1,'2-3 引出列表'!$A$1:$CD$1,0)),""))</f>
        <v>FK250523000441</v>
      </c>
      <c r="C288">
        <f>IF(ISBLANK(IFERROR(INDEX('2-3 引出列表'!$A$2:$CE$8700,$A288,MATCH(C$1,'2-3 引出列表'!$A$1:$CD$1,0)),"")),"",IFERROR(INDEX('2-3 引出列表'!$A$2:$CE$8700,$A288,MATCH(C$1,'2-3 引出列表'!$A$1:$CD$1,0)),""))</f>
        <v>37978.19</v>
      </c>
      <c r="D288" t="str">
        <f>IF(ISBLANK(IFERROR(INDEX('2-3 引出列表'!$A$2:$CE$8700,$A288,MATCH(D$1,'2-3 引出列表'!$A$1:$CD$1,0)),"")),"",IFERROR(INDEX('2-3 引出列表'!$A$2:$CE$8700,$A288,MATCH(D$1,'2-3 引出列表'!$A$1:$CD$1,0)),""))</f>
        <v>已审核</v>
      </c>
      <c r="E288" t="str">
        <f>IF(ISBLANK(IFERROR(INDEX('2-3 引出列表'!$A$2:$CE$8700,$A288,MATCH(E$1,'2-3 引出列表'!$A$1:$CD$1,0)),"")),"",IFERROR(INDEX('2-3 引出列表'!$A$2:$CE$8700,$A288,MATCH(E$1,'2-3 引出列表'!$A$1:$CD$1,0)),""))</f>
        <v>2025-05-23</v>
      </c>
      <c r="F288" t="str">
        <f t="shared" si="4"/>
        <v>2025-05</v>
      </c>
      <c r="G288" t="str">
        <f>IF(ISBLANK(IFERROR(INDEX('2-3 引出列表'!$A$2:$CE$8700,$A288,MATCH(G$1,'2-3 引出列表'!$A$1:$CD$1,0)),"")),"",IFERROR(INDEX('2-3 引出列表'!$A$2:$CE$8700,$A288,MATCH(G$1,'2-3 引出列表'!$A$1:$CD$1,0)),""))</f>
        <v>物料消耗.物料消耗</v>
      </c>
      <c r="H288">
        <f>IF(ISBLANK(IFERROR(INDEX('2-3 引出列表'!$A$2:$CE$8700,$A288,MATCH(H$1,'2-3 引出列表'!$A$1:$CD$1,0)),"")),"",IFERROR(INDEX('2-3 引出列表'!$A$2:$CE$8700,$A288,MATCH(H$1,'2-3 引出列表'!$A$1:$CD$1,0)),""))</f>
        <v>0</v>
      </c>
      <c r="I288" t="str">
        <f>IF(ISBLANK(IFERROR(INDEX('2-3 引出列表'!$A$2:$CE$8700,$A288,MATCH(I$1,'2-3 引出列表'!$A$1:$CD$1,0)),"")),"",IFERROR(INDEX('2-3 引出列表'!$A$2:$CE$8700,$A288,MATCH(I$1,'2-3 引出列表'!$A$1:$CD$1,0)),""))</f>
        <v>金采易购</v>
      </c>
    </row>
    <row r="289" spans="1:9">
      <c r="A289">
        <v>288</v>
      </c>
      <c r="B289" t="str">
        <f>IF(ISBLANK(IFERROR(INDEX('2-3 引出列表'!$A$2:$CE$8700,$A289,MATCH(B$1,'2-3 引出列表'!$A$1:$CD$1,0)),"")),"",IFERROR(INDEX('2-3 引出列表'!$A$2:$CE$8700,$A289,MATCH(B$1,'2-3 引出列表'!$A$1:$CD$1,0)),""))</f>
        <v>FK250523000441</v>
      </c>
      <c r="C289">
        <f>IF(ISBLANK(IFERROR(INDEX('2-3 引出列表'!$A$2:$CE$8700,$A289,MATCH(C$1,'2-3 引出列表'!$A$1:$CD$1,0)),"")),"",IFERROR(INDEX('2-3 引出列表'!$A$2:$CE$8700,$A289,MATCH(C$1,'2-3 引出列表'!$A$1:$CD$1,0)),""))</f>
        <v>37978.19</v>
      </c>
      <c r="D289" t="str">
        <f>IF(ISBLANK(IFERROR(INDEX('2-3 引出列表'!$A$2:$CE$8700,$A289,MATCH(D$1,'2-3 引出列表'!$A$1:$CD$1,0)),"")),"",IFERROR(INDEX('2-3 引出列表'!$A$2:$CE$8700,$A289,MATCH(D$1,'2-3 引出列表'!$A$1:$CD$1,0)),""))</f>
        <v>已审核</v>
      </c>
      <c r="E289" t="str">
        <f>IF(ISBLANK(IFERROR(INDEX('2-3 引出列表'!$A$2:$CE$8700,$A289,MATCH(E$1,'2-3 引出列表'!$A$1:$CD$1,0)),"")),"",IFERROR(INDEX('2-3 引出列表'!$A$2:$CE$8700,$A289,MATCH(E$1,'2-3 引出列表'!$A$1:$CD$1,0)),""))</f>
        <v>2025-05-23</v>
      </c>
      <c r="F289" t="str">
        <f t="shared" si="4"/>
        <v>2025-05</v>
      </c>
      <c r="G289" t="str">
        <f>IF(ISBLANK(IFERROR(INDEX('2-3 引出列表'!$A$2:$CE$8700,$A289,MATCH(G$1,'2-3 引出列表'!$A$1:$CD$1,0)),"")),"",IFERROR(INDEX('2-3 引出列表'!$A$2:$CE$8700,$A289,MATCH(G$1,'2-3 引出列表'!$A$1:$CD$1,0)),""))</f>
        <v>物料消耗.物料消耗</v>
      </c>
      <c r="H289">
        <f>IF(ISBLANK(IFERROR(INDEX('2-3 引出列表'!$A$2:$CE$8700,$A289,MATCH(H$1,'2-3 引出列表'!$A$1:$CD$1,0)),"")),"",IFERROR(INDEX('2-3 引出列表'!$A$2:$CE$8700,$A289,MATCH(H$1,'2-3 引出列表'!$A$1:$CD$1,0)),""))</f>
        <v>0</v>
      </c>
      <c r="I289" t="str">
        <f>IF(ISBLANK(IFERROR(INDEX('2-3 引出列表'!$A$2:$CE$8700,$A289,MATCH(I$1,'2-3 引出列表'!$A$1:$CD$1,0)),"")),"",IFERROR(INDEX('2-3 引出列表'!$A$2:$CE$8700,$A289,MATCH(I$1,'2-3 引出列表'!$A$1:$CD$1,0)),""))</f>
        <v>金采易购</v>
      </c>
    </row>
    <row r="290" spans="1:9">
      <c r="A290">
        <v>289</v>
      </c>
      <c r="B290" t="str">
        <f>IF(ISBLANK(IFERROR(INDEX('2-3 引出列表'!$A$2:$CE$8700,$A290,MATCH(B$1,'2-3 引出列表'!$A$1:$CD$1,0)),"")),"",IFERROR(INDEX('2-3 引出列表'!$A$2:$CE$8700,$A290,MATCH(B$1,'2-3 引出列表'!$A$1:$CD$1,0)),""))</f>
        <v>FK250523000441</v>
      </c>
      <c r="C290">
        <f>IF(ISBLANK(IFERROR(INDEX('2-3 引出列表'!$A$2:$CE$8700,$A290,MATCH(C$1,'2-3 引出列表'!$A$1:$CD$1,0)),"")),"",IFERROR(INDEX('2-3 引出列表'!$A$2:$CE$8700,$A290,MATCH(C$1,'2-3 引出列表'!$A$1:$CD$1,0)),""))</f>
        <v>37978.19</v>
      </c>
      <c r="D290" t="str">
        <f>IF(ISBLANK(IFERROR(INDEX('2-3 引出列表'!$A$2:$CE$8700,$A290,MATCH(D$1,'2-3 引出列表'!$A$1:$CD$1,0)),"")),"",IFERROR(INDEX('2-3 引出列表'!$A$2:$CE$8700,$A290,MATCH(D$1,'2-3 引出列表'!$A$1:$CD$1,0)),""))</f>
        <v>已审核</v>
      </c>
      <c r="E290" t="str">
        <f>IF(ISBLANK(IFERROR(INDEX('2-3 引出列表'!$A$2:$CE$8700,$A290,MATCH(E$1,'2-3 引出列表'!$A$1:$CD$1,0)),"")),"",IFERROR(INDEX('2-3 引出列表'!$A$2:$CE$8700,$A290,MATCH(E$1,'2-3 引出列表'!$A$1:$CD$1,0)),""))</f>
        <v>2025-05-23</v>
      </c>
      <c r="F290" t="str">
        <f t="shared" si="4"/>
        <v>2025-05</v>
      </c>
      <c r="G290" t="str">
        <f>IF(ISBLANK(IFERROR(INDEX('2-3 引出列表'!$A$2:$CE$8700,$A290,MATCH(G$1,'2-3 引出列表'!$A$1:$CD$1,0)),"")),"",IFERROR(INDEX('2-3 引出列表'!$A$2:$CE$8700,$A290,MATCH(G$1,'2-3 引出列表'!$A$1:$CD$1,0)),""))</f>
        <v>物料消耗.物料消耗</v>
      </c>
      <c r="H290">
        <f>IF(ISBLANK(IFERROR(INDEX('2-3 引出列表'!$A$2:$CE$8700,$A290,MATCH(H$1,'2-3 引出列表'!$A$1:$CD$1,0)),"")),"",IFERROR(INDEX('2-3 引出列表'!$A$2:$CE$8700,$A290,MATCH(H$1,'2-3 引出列表'!$A$1:$CD$1,0)),""))</f>
        <v>0</v>
      </c>
      <c r="I290" t="str">
        <f>IF(ISBLANK(IFERROR(INDEX('2-3 引出列表'!$A$2:$CE$8700,$A290,MATCH(I$1,'2-3 引出列表'!$A$1:$CD$1,0)),"")),"",IFERROR(INDEX('2-3 引出列表'!$A$2:$CE$8700,$A290,MATCH(I$1,'2-3 引出列表'!$A$1:$CD$1,0)),""))</f>
        <v>金采易购</v>
      </c>
    </row>
    <row r="291" spans="1:9">
      <c r="A291">
        <v>290</v>
      </c>
      <c r="B291" t="str">
        <f>IF(ISBLANK(IFERROR(INDEX('2-3 引出列表'!$A$2:$CE$8700,$A291,MATCH(B$1,'2-3 引出列表'!$A$1:$CD$1,0)),"")),"",IFERROR(INDEX('2-3 引出列表'!$A$2:$CE$8700,$A291,MATCH(B$1,'2-3 引出列表'!$A$1:$CD$1,0)),""))</f>
        <v>FK250523000441</v>
      </c>
      <c r="C291">
        <f>IF(ISBLANK(IFERROR(INDEX('2-3 引出列表'!$A$2:$CE$8700,$A291,MATCH(C$1,'2-3 引出列表'!$A$1:$CD$1,0)),"")),"",IFERROR(INDEX('2-3 引出列表'!$A$2:$CE$8700,$A291,MATCH(C$1,'2-3 引出列表'!$A$1:$CD$1,0)),""))</f>
        <v>37978.19</v>
      </c>
      <c r="D291" t="str">
        <f>IF(ISBLANK(IFERROR(INDEX('2-3 引出列表'!$A$2:$CE$8700,$A291,MATCH(D$1,'2-3 引出列表'!$A$1:$CD$1,0)),"")),"",IFERROR(INDEX('2-3 引出列表'!$A$2:$CE$8700,$A291,MATCH(D$1,'2-3 引出列表'!$A$1:$CD$1,0)),""))</f>
        <v>已审核</v>
      </c>
      <c r="E291" t="str">
        <f>IF(ISBLANK(IFERROR(INDEX('2-3 引出列表'!$A$2:$CE$8700,$A291,MATCH(E$1,'2-3 引出列表'!$A$1:$CD$1,0)),"")),"",IFERROR(INDEX('2-3 引出列表'!$A$2:$CE$8700,$A291,MATCH(E$1,'2-3 引出列表'!$A$1:$CD$1,0)),""))</f>
        <v>2025-05-23</v>
      </c>
      <c r="F291" t="str">
        <f t="shared" si="4"/>
        <v>2025-05</v>
      </c>
      <c r="G291" t="str">
        <f>IF(ISBLANK(IFERROR(INDEX('2-3 引出列表'!$A$2:$CE$8700,$A291,MATCH(G$1,'2-3 引出列表'!$A$1:$CD$1,0)),"")),"",IFERROR(INDEX('2-3 引出列表'!$A$2:$CE$8700,$A291,MATCH(G$1,'2-3 引出列表'!$A$1:$CD$1,0)),""))</f>
        <v>物料消耗.物料消耗</v>
      </c>
      <c r="H291">
        <f>IF(ISBLANK(IFERROR(INDEX('2-3 引出列表'!$A$2:$CE$8700,$A291,MATCH(H$1,'2-3 引出列表'!$A$1:$CD$1,0)),"")),"",IFERROR(INDEX('2-3 引出列表'!$A$2:$CE$8700,$A291,MATCH(H$1,'2-3 引出列表'!$A$1:$CD$1,0)),""))</f>
        <v>0</v>
      </c>
      <c r="I291" t="str">
        <f>IF(ISBLANK(IFERROR(INDEX('2-3 引出列表'!$A$2:$CE$8700,$A291,MATCH(I$1,'2-3 引出列表'!$A$1:$CD$1,0)),"")),"",IFERROR(INDEX('2-3 引出列表'!$A$2:$CE$8700,$A291,MATCH(I$1,'2-3 引出列表'!$A$1:$CD$1,0)),""))</f>
        <v>金采易购</v>
      </c>
    </row>
    <row r="292" spans="1:9">
      <c r="A292">
        <v>291</v>
      </c>
      <c r="B292" t="str">
        <f>IF(ISBLANK(IFERROR(INDEX('2-3 引出列表'!$A$2:$CE$8700,$A292,MATCH(B$1,'2-3 引出列表'!$A$1:$CD$1,0)),"")),"",IFERROR(INDEX('2-3 引出列表'!$A$2:$CE$8700,$A292,MATCH(B$1,'2-3 引出列表'!$A$1:$CD$1,0)),""))</f>
        <v>FK250523000441</v>
      </c>
      <c r="C292">
        <f>IF(ISBLANK(IFERROR(INDEX('2-3 引出列表'!$A$2:$CE$8700,$A292,MATCH(C$1,'2-3 引出列表'!$A$1:$CD$1,0)),"")),"",IFERROR(INDEX('2-3 引出列表'!$A$2:$CE$8700,$A292,MATCH(C$1,'2-3 引出列表'!$A$1:$CD$1,0)),""))</f>
        <v>37978.19</v>
      </c>
      <c r="D292" t="str">
        <f>IF(ISBLANK(IFERROR(INDEX('2-3 引出列表'!$A$2:$CE$8700,$A292,MATCH(D$1,'2-3 引出列表'!$A$1:$CD$1,0)),"")),"",IFERROR(INDEX('2-3 引出列表'!$A$2:$CE$8700,$A292,MATCH(D$1,'2-3 引出列表'!$A$1:$CD$1,0)),""))</f>
        <v>已审核</v>
      </c>
      <c r="E292" t="str">
        <f>IF(ISBLANK(IFERROR(INDEX('2-3 引出列表'!$A$2:$CE$8700,$A292,MATCH(E$1,'2-3 引出列表'!$A$1:$CD$1,0)),"")),"",IFERROR(INDEX('2-3 引出列表'!$A$2:$CE$8700,$A292,MATCH(E$1,'2-3 引出列表'!$A$1:$CD$1,0)),""))</f>
        <v>2025-05-23</v>
      </c>
      <c r="F292" t="str">
        <f t="shared" si="4"/>
        <v>2025-05</v>
      </c>
      <c r="G292" t="str">
        <f>IF(ISBLANK(IFERROR(INDEX('2-3 引出列表'!$A$2:$CE$8700,$A292,MATCH(G$1,'2-3 引出列表'!$A$1:$CD$1,0)),"")),"",IFERROR(INDEX('2-3 引出列表'!$A$2:$CE$8700,$A292,MATCH(G$1,'2-3 引出列表'!$A$1:$CD$1,0)),""))</f>
        <v>物料消耗.物料消耗</v>
      </c>
      <c r="H292">
        <f>IF(ISBLANK(IFERROR(INDEX('2-3 引出列表'!$A$2:$CE$8700,$A292,MATCH(H$1,'2-3 引出列表'!$A$1:$CD$1,0)),"")),"",IFERROR(INDEX('2-3 引出列表'!$A$2:$CE$8700,$A292,MATCH(H$1,'2-3 引出列表'!$A$1:$CD$1,0)),""))</f>
        <v>0</v>
      </c>
      <c r="I292" t="str">
        <f>IF(ISBLANK(IFERROR(INDEX('2-3 引出列表'!$A$2:$CE$8700,$A292,MATCH(I$1,'2-3 引出列表'!$A$1:$CD$1,0)),"")),"",IFERROR(INDEX('2-3 引出列表'!$A$2:$CE$8700,$A292,MATCH(I$1,'2-3 引出列表'!$A$1:$CD$1,0)),""))</f>
        <v>金采易购</v>
      </c>
    </row>
    <row r="293" spans="1:9">
      <c r="A293">
        <v>292</v>
      </c>
      <c r="B293" t="str">
        <f>IF(ISBLANK(IFERROR(INDEX('2-3 引出列表'!$A$2:$CE$8700,$A293,MATCH(B$1,'2-3 引出列表'!$A$1:$CD$1,0)),"")),"",IFERROR(INDEX('2-3 引出列表'!$A$2:$CE$8700,$A293,MATCH(B$1,'2-3 引出列表'!$A$1:$CD$1,0)),""))</f>
        <v>FK250523000441</v>
      </c>
      <c r="C293">
        <f>IF(ISBLANK(IFERROR(INDEX('2-3 引出列表'!$A$2:$CE$8700,$A293,MATCH(C$1,'2-3 引出列表'!$A$1:$CD$1,0)),"")),"",IFERROR(INDEX('2-3 引出列表'!$A$2:$CE$8700,$A293,MATCH(C$1,'2-3 引出列表'!$A$1:$CD$1,0)),""))</f>
        <v>37978.19</v>
      </c>
      <c r="D293" t="str">
        <f>IF(ISBLANK(IFERROR(INDEX('2-3 引出列表'!$A$2:$CE$8700,$A293,MATCH(D$1,'2-3 引出列表'!$A$1:$CD$1,0)),"")),"",IFERROR(INDEX('2-3 引出列表'!$A$2:$CE$8700,$A293,MATCH(D$1,'2-3 引出列表'!$A$1:$CD$1,0)),""))</f>
        <v>已审核</v>
      </c>
      <c r="E293" t="str">
        <f>IF(ISBLANK(IFERROR(INDEX('2-3 引出列表'!$A$2:$CE$8700,$A293,MATCH(E$1,'2-3 引出列表'!$A$1:$CD$1,0)),"")),"",IFERROR(INDEX('2-3 引出列表'!$A$2:$CE$8700,$A293,MATCH(E$1,'2-3 引出列表'!$A$1:$CD$1,0)),""))</f>
        <v>2025-05-23</v>
      </c>
      <c r="F293" t="str">
        <f t="shared" si="4"/>
        <v>2025-05</v>
      </c>
      <c r="G293" t="str">
        <f>IF(ISBLANK(IFERROR(INDEX('2-3 引出列表'!$A$2:$CE$8700,$A293,MATCH(G$1,'2-3 引出列表'!$A$1:$CD$1,0)),"")),"",IFERROR(INDEX('2-3 引出列表'!$A$2:$CE$8700,$A293,MATCH(G$1,'2-3 引出列表'!$A$1:$CD$1,0)),""))</f>
        <v>物料消耗.物料消耗</v>
      </c>
      <c r="H293">
        <f>IF(ISBLANK(IFERROR(INDEX('2-3 引出列表'!$A$2:$CE$8700,$A293,MATCH(H$1,'2-3 引出列表'!$A$1:$CD$1,0)),"")),"",IFERROR(INDEX('2-3 引出列表'!$A$2:$CE$8700,$A293,MATCH(H$1,'2-3 引出列表'!$A$1:$CD$1,0)),""))</f>
        <v>0</v>
      </c>
      <c r="I293" t="str">
        <f>IF(ISBLANK(IFERROR(INDEX('2-3 引出列表'!$A$2:$CE$8700,$A293,MATCH(I$1,'2-3 引出列表'!$A$1:$CD$1,0)),"")),"",IFERROR(INDEX('2-3 引出列表'!$A$2:$CE$8700,$A293,MATCH(I$1,'2-3 引出列表'!$A$1:$CD$1,0)),""))</f>
        <v>金采易购</v>
      </c>
    </row>
    <row r="294" spans="1:9">
      <c r="A294">
        <v>293</v>
      </c>
      <c r="B294" t="str">
        <f>IF(ISBLANK(IFERROR(INDEX('2-3 引出列表'!$A$2:$CE$8700,$A294,MATCH(B$1,'2-3 引出列表'!$A$1:$CD$1,0)),"")),"",IFERROR(INDEX('2-3 引出列表'!$A$2:$CE$8700,$A294,MATCH(B$1,'2-3 引出列表'!$A$1:$CD$1,0)),""))</f>
        <v>FK250523000441</v>
      </c>
      <c r="C294">
        <f>IF(ISBLANK(IFERROR(INDEX('2-3 引出列表'!$A$2:$CE$8700,$A294,MATCH(C$1,'2-3 引出列表'!$A$1:$CD$1,0)),"")),"",IFERROR(INDEX('2-3 引出列表'!$A$2:$CE$8700,$A294,MATCH(C$1,'2-3 引出列表'!$A$1:$CD$1,0)),""))</f>
        <v>37978.19</v>
      </c>
      <c r="D294" t="str">
        <f>IF(ISBLANK(IFERROR(INDEX('2-3 引出列表'!$A$2:$CE$8700,$A294,MATCH(D$1,'2-3 引出列表'!$A$1:$CD$1,0)),"")),"",IFERROR(INDEX('2-3 引出列表'!$A$2:$CE$8700,$A294,MATCH(D$1,'2-3 引出列表'!$A$1:$CD$1,0)),""))</f>
        <v>已审核</v>
      </c>
      <c r="E294" t="str">
        <f>IF(ISBLANK(IFERROR(INDEX('2-3 引出列表'!$A$2:$CE$8700,$A294,MATCH(E$1,'2-3 引出列表'!$A$1:$CD$1,0)),"")),"",IFERROR(INDEX('2-3 引出列表'!$A$2:$CE$8700,$A294,MATCH(E$1,'2-3 引出列表'!$A$1:$CD$1,0)),""))</f>
        <v>2025-05-23</v>
      </c>
      <c r="F294" t="str">
        <f t="shared" si="4"/>
        <v>2025-05</v>
      </c>
      <c r="G294" t="str">
        <f>IF(ISBLANK(IFERROR(INDEX('2-3 引出列表'!$A$2:$CE$8700,$A294,MATCH(G$1,'2-3 引出列表'!$A$1:$CD$1,0)),"")),"",IFERROR(INDEX('2-3 引出列表'!$A$2:$CE$8700,$A294,MATCH(G$1,'2-3 引出列表'!$A$1:$CD$1,0)),""))</f>
        <v>物料消耗.物料消耗</v>
      </c>
      <c r="H294">
        <f>IF(ISBLANK(IFERROR(INDEX('2-3 引出列表'!$A$2:$CE$8700,$A294,MATCH(H$1,'2-3 引出列表'!$A$1:$CD$1,0)),"")),"",IFERROR(INDEX('2-3 引出列表'!$A$2:$CE$8700,$A294,MATCH(H$1,'2-3 引出列表'!$A$1:$CD$1,0)),""))</f>
        <v>0</v>
      </c>
      <c r="I294" t="str">
        <f>IF(ISBLANK(IFERROR(INDEX('2-3 引出列表'!$A$2:$CE$8700,$A294,MATCH(I$1,'2-3 引出列表'!$A$1:$CD$1,0)),"")),"",IFERROR(INDEX('2-3 引出列表'!$A$2:$CE$8700,$A294,MATCH(I$1,'2-3 引出列表'!$A$1:$CD$1,0)),""))</f>
        <v>金采易购</v>
      </c>
    </row>
    <row r="295" spans="1:9">
      <c r="A295">
        <v>294</v>
      </c>
      <c r="B295" t="str">
        <f>IF(ISBLANK(IFERROR(INDEX('2-3 引出列表'!$A$2:$CE$8700,$A295,MATCH(B$1,'2-3 引出列表'!$A$1:$CD$1,0)),"")),"",IFERROR(INDEX('2-3 引出列表'!$A$2:$CE$8700,$A295,MATCH(B$1,'2-3 引出列表'!$A$1:$CD$1,0)),""))</f>
        <v>FK250523000441</v>
      </c>
      <c r="C295">
        <f>IF(ISBLANK(IFERROR(INDEX('2-3 引出列表'!$A$2:$CE$8700,$A295,MATCH(C$1,'2-3 引出列表'!$A$1:$CD$1,0)),"")),"",IFERROR(INDEX('2-3 引出列表'!$A$2:$CE$8700,$A295,MATCH(C$1,'2-3 引出列表'!$A$1:$CD$1,0)),""))</f>
        <v>37978.19</v>
      </c>
      <c r="D295" t="str">
        <f>IF(ISBLANK(IFERROR(INDEX('2-3 引出列表'!$A$2:$CE$8700,$A295,MATCH(D$1,'2-3 引出列表'!$A$1:$CD$1,0)),"")),"",IFERROR(INDEX('2-3 引出列表'!$A$2:$CE$8700,$A295,MATCH(D$1,'2-3 引出列表'!$A$1:$CD$1,0)),""))</f>
        <v>已审核</v>
      </c>
      <c r="E295" t="str">
        <f>IF(ISBLANK(IFERROR(INDEX('2-3 引出列表'!$A$2:$CE$8700,$A295,MATCH(E$1,'2-3 引出列表'!$A$1:$CD$1,0)),"")),"",IFERROR(INDEX('2-3 引出列表'!$A$2:$CE$8700,$A295,MATCH(E$1,'2-3 引出列表'!$A$1:$CD$1,0)),""))</f>
        <v>2025-05-23</v>
      </c>
      <c r="F295" t="str">
        <f t="shared" si="4"/>
        <v>2025-05</v>
      </c>
      <c r="G295" t="str">
        <f>IF(ISBLANK(IFERROR(INDEX('2-3 引出列表'!$A$2:$CE$8700,$A295,MATCH(G$1,'2-3 引出列表'!$A$1:$CD$1,0)),"")),"",IFERROR(INDEX('2-3 引出列表'!$A$2:$CE$8700,$A295,MATCH(G$1,'2-3 引出列表'!$A$1:$CD$1,0)),""))</f>
        <v>物料消耗.物料消耗</v>
      </c>
      <c r="H295">
        <f>IF(ISBLANK(IFERROR(INDEX('2-3 引出列表'!$A$2:$CE$8700,$A295,MATCH(H$1,'2-3 引出列表'!$A$1:$CD$1,0)),"")),"",IFERROR(INDEX('2-3 引出列表'!$A$2:$CE$8700,$A295,MATCH(H$1,'2-3 引出列表'!$A$1:$CD$1,0)),""))</f>
        <v>0</v>
      </c>
      <c r="I295" t="str">
        <f>IF(ISBLANK(IFERROR(INDEX('2-3 引出列表'!$A$2:$CE$8700,$A295,MATCH(I$1,'2-3 引出列表'!$A$1:$CD$1,0)),"")),"",IFERROR(INDEX('2-3 引出列表'!$A$2:$CE$8700,$A295,MATCH(I$1,'2-3 引出列表'!$A$1:$CD$1,0)),""))</f>
        <v>金采易购</v>
      </c>
    </row>
    <row r="296" spans="1:9">
      <c r="A296">
        <v>295</v>
      </c>
      <c r="B296" t="str">
        <f>IF(ISBLANK(IFERROR(INDEX('2-3 引出列表'!$A$2:$CE$8700,$A296,MATCH(B$1,'2-3 引出列表'!$A$1:$CD$1,0)),"")),"",IFERROR(INDEX('2-3 引出列表'!$A$2:$CE$8700,$A296,MATCH(B$1,'2-3 引出列表'!$A$1:$CD$1,0)),""))</f>
        <v>FK250523000441</v>
      </c>
      <c r="C296">
        <f>IF(ISBLANK(IFERROR(INDEX('2-3 引出列表'!$A$2:$CE$8700,$A296,MATCH(C$1,'2-3 引出列表'!$A$1:$CD$1,0)),"")),"",IFERROR(INDEX('2-3 引出列表'!$A$2:$CE$8700,$A296,MATCH(C$1,'2-3 引出列表'!$A$1:$CD$1,0)),""))</f>
        <v>37978.19</v>
      </c>
      <c r="D296" t="str">
        <f>IF(ISBLANK(IFERROR(INDEX('2-3 引出列表'!$A$2:$CE$8700,$A296,MATCH(D$1,'2-3 引出列表'!$A$1:$CD$1,0)),"")),"",IFERROR(INDEX('2-3 引出列表'!$A$2:$CE$8700,$A296,MATCH(D$1,'2-3 引出列表'!$A$1:$CD$1,0)),""))</f>
        <v>已审核</v>
      </c>
      <c r="E296" t="str">
        <f>IF(ISBLANK(IFERROR(INDEX('2-3 引出列表'!$A$2:$CE$8700,$A296,MATCH(E$1,'2-3 引出列表'!$A$1:$CD$1,0)),"")),"",IFERROR(INDEX('2-3 引出列表'!$A$2:$CE$8700,$A296,MATCH(E$1,'2-3 引出列表'!$A$1:$CD$1,0)),""))</f>
        <v>2025-05-23</v>
      </c>
      <c r="F296" t="str">
        <f t="shared" si="4"/>
        <v>2025-05</v>
      </c>
      <c r="G296" t="str">
        <f>IF(ISBLANK(IFERROR(INDEX('2-3 引出列表'!$A$2:$CE$8700,$A296,MATCH(G$1,'2-3 引出列表'!$A$1:$CD$1,0)),"")),"",IFERROR(INDEX('2-3 引出列表'!$A$2:$CE$8700,$A296,MATCH(G$1,'2-3 引出列表'!$A$1:$CD$1,0)),""))</f>
        <v>物料消耗.物料消耗</v>
      </c>
      <c r="H296">
        <f>IF(ISBLANK(IFERROR(INDEX('2-3 引出列表'!$A$2:$CE$8700,$A296,MATCH(H$1,'2-3 引出列表'!$A$1:$CD$1,0)),"")),"",IFERROR(INDEX('2-3 引出列表'!$A$2:$CE$8700,$A296,MATCH(H$1,'2-3 引出列表'!$A$1:$CD$1,0)),""))</f>
        <v>0</v>
      </c>
      <c r="I296" t="str">
        <f>IF(ISBLANK(IFERROR(INDEX('2-3 引出列表'!$A$2:$CE$8700,$A296,MATCH(I$1,'2-3 引出列表'!$A$1:$CD$1,0)),"")),"",IFERROR(INDEX('2-3 引出列表'!$A$2:$CE$8700,$A296,MATCH(I$1,'2-3 引出列表'!$A$1:$CD$1,0)),""))</f>
        <v>金采易购</v>
      </c>
    </row>
    <row r="297" spans="1:9">
      <c r="A297">
        <v>296</v>
      </c>
      <c r="B297" t="str">
        <f>IF(ISBLANK(IFERROR(INDEX('2-3 引出列表'!$A$2:$CE$8700,$A297,MATCH(B$1,'2-3 引出列表'!$A$1:$CD$1,0)),"")),"",IFERROR(INDEX('2-3 引出列表'!$A$2:$CE$8700,$A297,MATCH(B$1,'2-3 引出列表'!$A$1:$CD$1,0)),""))</f>
        <v>FK250523000441</v>
      </c>
      <c r="C297">
        <f>IF(ISBLANK(IFERROR(INDEX('2-3 引出列表'!$A$2:$CE$8700,$A297,MATCH(C$1,'2-3 引出列表'!$A$1:$CD$1,0)),"")),"",IFERROR(INDEX('2-3 引出列表'!$A$2:$CE$8700,$A297,MATCH(C$1,'2-3 引出列表'!$A$1:$CD$1,0)),""))</f>
        <v>37978.19</v>
      </c>
      <c r="D297" t="str">
        <f>IF(ISBLANK(IFERROR(INDEX('2-3 引出列表'!$A$2:$CE$8700,$A297,MATCH(D$1,'2-3 引出列表'!$A$1:$CD$1,0)),"")),"",IFERROR(INDEX('2-3 引出列表'!$A$2:$CE$8700,$A297,MATCH(D$1,'2-3 引出列表'!$A$1:$CD$1,0)),""))</f>
        <v>已审核</v>
      </c>
      <c r="E297" t="str">
        <f>IF(ISBLANK(IFERROR(INDEX('2-3 引出列表'!$A$2:$CE$8700,$A297,MATCH(E$1,'2-3 引出列表'!$A$1:$CD$1,0)),"")),"",IFERROR(INDEX('2-3 引出列表'!$A$2:$CE$8700,$A297,MATCH(E$1,'2-3 引出列表'!$A$1:$CD$1,0)),""))</f>
        <v>2025-05-23</v>
      </c>
      <c r="F297" t="str">
        <f t="shared" si="4"/>
        <v>2025-05</v>
      </c>
      <c r="G297" t="str">
        <f>IF(ISBLANK(IFERROR(INDEX('2-3 引出列表'!$A$2:$CE$8700,$A297,MATCH(G$1,'2-3 引出列表'!$A$1:$CD$1,0)),"")),"",IFERROR(INDEX('2-3 引出列表'!$A$2:$CE$8700,$A297,MATCH(G$1,'2-3 引出列表'!$A$1:$CD$1,0)),""))</f>
        <v>物料消耗.物料消耗</v>
      </c>
      <c r="H297">
        <f>IF(ISBLANK(IFERROR(INDEX('2-3 引出列表'!$A$2:$CE$8700,$A297,MATCH(H$1,'2-3 引出列表'!$A$1:$CD$1,0)),"")),"",IFERROR(INDEX('2-3 引出列表'!$A$2:$CE$8700,$A297,MATCH(H$1,'2-3 引出列表'!$A$1:$CD$1,0)),""))</f>
        <v>0</v>
      </c>
      <c r="I297" t="str">
        <f>IF(ISBLANK(IFERROR(INDEX('2-3 引出列表'!$A$2:$CE$8700,$A297,MATCH(I$1,'2-3 引出列表'!$A$1:$CD$1,0)),"")),"",IFERROR(INDEX('2-3 引出列表'!$A$2:$CE$8700,$A297,MATCH(I$1,'2-3 引出列表'!$A$1:$CD$1,0)),""))</f>
        <v>金采易购</v>
      </c>
    </row>
    <row r="298" spans="1:9">
      <c r="A298">
        <v>297</v>
      </c>
      <c r="B298" t="str">
        <f>IF(ISBLANK(IFERROR(INDEX('2-3 引出列表'!$A$2:$CE$8700,$A298,MATCH(B$1,'2-3 引出列表'!$A$1:$CD$1,0)),"")),"",IFERROR(INDEX('2-3 引出列表'!$A$2:$CE$8700,$A298,MATCH(B$1,'2-3 引出列表'!$A$1:$CD$1,0)),""))</f>
        <v>FK250523000441</v>
      </c>
      <c r="C298">
        <f>IF(ISBLANK(IFERROR(INDEX('2-3 引出列表'!$A$2:$CE$8700,$A298,MATCH(C$1,'2-3 引出列表'!$A$1:$CD$1,0)),"")),"",IFERROR(INDEX('2-3 引出列表'!$A$2:$CE$8700,$A298,MATCH(C$1,'2-3 引出列表'!$A$1:$CD$1,0)),""))</f>
        <v>37978.19</v>
      </c>
      <c r="D298" t="str">
        <f>IF(ISBLANK(IFERROR(INDEX('2-3 引出列表'!$A$2:$CE$8700,$A298,MATCH(D$1,'2-3 引出列表'!$A$1:$CD$1,0)),"")),"",IFERROR(INDEX('2-3 引出列表'!$A$2:$CE$8700,$A298,MATCH(D$1,'2-3 引出列表'!$A$1:$CD$1,0)),""))</f>
        <v>已审核</v>
      </c>
      <c r="E298" t="str">
        <f>IF(ISBLANK(IFERROR(INDEX('2-3 引出列表'!$A$2:$CE$8700,$A298,MATCH(E$1,'2-3 引出列表'!$A$1:$CD$1,0)),"")),"",IFERROR(INDEX('2-3 引出列表'!$A$2:$CE$8700,$A298,MATCH(E$1,'2-3 引出列表'!$A$1:$CD$1,0)),""))</f>
        <v>2025-05-23</v>
      </c>
      <c r="F298" t="str">
        <f t="shared" si="4"/>
        <v>2025-05</v>
      </c>
      <c r="G298" t="str">
        <f>IF(ISBLANK(IFERROR(INDEX('2-3 引出列表'!$A$2:$CE$8700,$A298,MATCH(G$1,'2-3 引出列表'!$A$1:$CD$1,0)),"")),"",IFERROR(INDEX('2-3 引出列表'!$A$2:$CE$8700,$A298,MATCH(G$1,'2-3 引出列表'!$A$1:$CD$1,0)),""))</f>
        <v>物料消耗.物料消耗</v>
      </c>
      <c r="H298">
        <f>IF(ISBLANK(IFERROR(INDEX('2-3 引出列表'!$A$2:$CE$8700,$A298,MATCH(H$1,'2-3 引出列表'!$A$1:$CD$1,0)),"")),"",IFERROR(INDEX('2-3 引出列表'!$A$2:$CE$8700,$A298,MATCH(H$1,'2-3 引出列表'!$A$1:$CD$1,0)),""))</f>
        <v>0</v>
      </c>
      <c r="I298" t="str">
        <f>IF(ISBLANK(IFERROR(INDEX('2-3 引出列表'!$A$2:$CE$8700,$A298,MATCH(I$1,'2-3 引出列表'!$A$1:$CD$1,0)),"")),"",IFERROR(INDEX('2-3 引出列表'!$A$2:$CE$8700,$A298,MATCH(I$1,'2-3 引出列表'!$A$1:$CD$1,0)),""))</f>
        <v>金采易购</v>
      </c>
    </row>
    <row r="299" spans="1:9">
      <c r="A299">
        <v>298</v>
      </c>
      <c r="B299" t="str">
        <f>IF(ISBLANK(IFERROR(INDEX('2-3 引出列表'!$A$2:$CE$8700,$A299,MATCH(B$1,'2-3 引出列表'!$A$1:$CD$1,0)),"")),"",IFERROR(INDEX('2-3 引出列表'!$A$2:$CE$8700,$A299,MATCH(B$1,'2-3 引出列表'!$A$1:$CD$1,0)),""))</f>
        <v>FK250523000441</v>
      </c>
      <c r="C299">
        <f>IF(ISBLANK(IFERROR(INDEX('2-3 引出列表'!$A$2:$CE$8700,$A299,MATCH(C$1,'2-3 引出列表'!$A$1:$CD$1,0)),"")),"",IFERROR(INDEX('2-3 引出列表'!$A$2:$CE$8700,$A299,MATCH(C$1,'2-3 引出列表'!$A$1:$CD$1,0)),""))</f>
        <v>37978.19</v>
      </c>
      <c r="D299" t="str">
        <f>IF(ISBLANK(IFERROR(INDEX('2-3 引出列表'!$A$2:$CE$8700,$A299,MATCH(D$1,'2-3 引出列表'!$A$1:$CD$1,0)),"")),"",IFERROR(INDEX('2-3 引出列表'!$A$2:$CE$8700,$A299,MATCH(D$1,'2-3 引出列表'!$A$1:$CD$1,0)),""))</f>
        <v>已审核</v>
      </c>
      <c r="E299" t="str">
        <f>IF(ISBLANK(IFERROR(INDEX('2-3 引出列表'!$A$2:$CE$8700,$A299,MATCH(E$1,'2-3 引出列表'!$A$1:$CD$1,0)),"")),"",IFERROR(INDEX('2-3 引出列表'!$A$2:$CE$8700,$A299,MATCH(E$1,'2-3 引出列表'!$A$1:$CD$1,0)),""))</f>
        <v>2025-05-23</v>
      </c>
      <c r="F299" t="str">
        <f t="shared" si="4"/>
        <v>2025-05</v>
      </c>
      <c r="G299" t="str">
        <f>IF(ISBLANK(IFERROR(INDEX('2-3 引出列表'!$A$2:$CE$8700,$A299,MATCH(G$1,'2-3 引出列表'!$A$1:$CD$1,0)),"")),"",IFERROR(INDEX('2-3 引出列表'!$A$2:$CE$8700,$A299,MATCH(G$1,'2-3 引出列表'!$A$1:$CD$1,0)),""))</f>
        <v>物料消耗.物料消耗</v>
      </c>
      <c r="H299">
        <f>IF(ISBLANK(IFERROR(INDEX('2-3 引出列表'!$A$2:$CE$8700,$A299,MATCH(H$1,'2-3 引出列表'!$A$1:$CD$1,0)),"")),"",IFERROR(INDEX('2-3 引出列表'!$A$2:$CE$8700,$A299,MATCH(H$1,'2-3 引出列表'!$A$1:$CD$1,0)),""))</f>
        <v>0</v>
      </c>
      <c r="I299" t="str">
        <f>IF(ISBLANK(IFERROR(INDEX('2-3 引出列表'!$A$2:$CE$8700,$A299,MATCH(I$1,'2-3 引出列表'!$A$1:$CD$1,0)),"")),"",IFERROR(INDEX('2-3 引出列表'!$A$2:$CE$8700,$A299,MATCH(I$1,'2-3 引出列表'!$A$1:$CD$1,0)),""))</f>
        <v>金采易购</v>
      </c>
    </row>
    <row r="300" spans="1:9">
      <c r="A300">
        <v>299</v>
      </c>
      <c r="B300" t="str">
        <f>IF(ISBLANK(IFERROR(INDEX('2-3 引出列表'!$A$2:$CE$8700,$A300,MATCH(B$1,'2-3 引出列表'!$A$1:$CD$1,0)),"")),"",IFERROR(INDEX('2-3 引出列表'!$A$2:$CE$8700,$A300,MATCH(B$1,'2-3 引出列表'!$A$1:$CD$1,0)),""))</f>
        <v>FK250523000441</v>
      </c>
      <c r="C300">
        <f>IF(ISBLANK(IFERROR(INDEX('2-3 引出列表'!$A$2:$CE$8700,$A300,MATCH(C$1,'2-3 引出列表'!$A$1:$CD$1,0)),"")),"",IFERROR(INDEX('2-3 引出列表'!$A$2:$CE$8700,$A300,MATCH(C$1,'2-3 引出列表'!$A$1:$CD$1,0)),""))</f>
        <v>37978.19</v>
      </c>
      <c r="D300" t="str">
        <f>IF(ISBLANK(IFERROR(INDEX('2-3 引出列表'!$A$2:$CE$8700,$A300,MATCH(D$1,'2-3 引出列表'!$A$1:$CD$1,0)),"")),"",IFERROR(INDEX('2-3 引出列表'!$A$2:$CE$8700,$A300,MATCH(D$1,'2-3 引出列表'!$A$1:$CD$1,0)),""))</f>
        <v>已审核</v>
      </c>
      <c r="E300" t="str">
        <f>IF(ISBLANK(IFERROR(INDEX('2-3 引出列表'!$A$2:$CE$8700,$A300,MATCH(E$1,'2-3 引出列表'!$A$1:$CD$1,0)),"")),"",IFERROR(INDEX('2-3 引出列表'!$A$2:$CE$8700,$A300,MATCH(E$1,'2-3 引出列表'!$A$1:$CD$1,0)),""))</f>
        <v>2025-05-23</v>
      </c>
      <c r="F300" t="str">
        <f t="shared" si="4"/>
        <v>2025-05</v>
      </c>
      <c r="G300" t="str">
        <f>IF(ISBLANK(IFERROR(INDEX('2-3 引出列表'!$A$2:$CE$8700,$A300,MATCH(G$1,'2-3 引出列表'!$A$1:$CD$1,0)),"")),"",IFERROR(INDEX('2-3 引出列表'!$A$2:$CE$8700,$A300,MATCH(G$1,'2-3 引出列表'!$A$1:$CD$1,0)),""))</f>
        <v>物料消耗.物料消耗</v>
      </c>
      <c r="H300">
        <f>IF(ISBLANK(IFERROR(INDEX('2-3 引出列表'!$A$2:$CE$8700,$A300,MATCH(H$1,'2-3 引出列表'!$A$1:$CD$1,0)),"")),"",IFERROR(INDEX('2-3 引出列表'!$A$2:$CE$8700,$A300,MATCH(H$1,'2-3 引出列表'!$A$1:$CD$1,0)),""))</f>
        <v>0</v>
      </c>
      <c r="I300" t="str">
        <f>IF(ISBLANK(IFERROR(INDEX('2-3 引出列表'!$A$2:$CE$8700,$A300,MATCH(I$1,'2-3 引出列表'!$A$1:$CD$1,0)),"")),"",IFERROR(INDEX('2-3 引出列表'!$A$2:$CE$8700,$A300,MATCH(I$1,'2-3 引出列表'!$A$1:$CD$1,0)),""))</f>
        <v>金采易购</v>
      </c>
    </row>
    <row r="301" spans="1:9">
      <c r="A301">
        <v>300</v>
      </c>
      <c r="B301" t="str">
        <f>IF(ISBLANK(IFERROR(INDEX('2-3 引出列表'!$A$2:$CE$8700,$A301,MATCH(B$1,'2-3 引出列表'!$A$1:$CD$1,0)),"")),"",IFERROR(INDEX('2-3 引出列表'!$A$2:$CE$8700,$A301,MATCH(B$1,'2-3 引出列表'!$A$1:$CD$1,0)),""))</f>
        <v>FK250523000441</v>
      </c>
      <c r="C301">
        <f>IF(ISBLANK(IFERROR(INDEX('2-3 引出列表'!$A$2:$CE$8700,$A301,MATCH(C$1,'2-3 引出列表'!$A$1:$CD$1,0)),"")),"",IFERROR(INDEX('2-3 引出列表'!$A$2:$CE$8700,$A301,MATCH(C$1,'2-3 引出列表'!$A$1:$CD$1,0)),""))</f>
        <v>37978.19</v>
      </c>
      <c r="D301" t="str">
        <f>IF(ISBLANK(IFERROR(INDEX('2-3 引出列表'!$A$2:$CE$8700,$A301,MATCH(D$1,'2-3 引出列表'!$A$1:$CD$1,0)),"")),"",IFERROR(INDEX('2-3 引出列表'!$A$2:$CE$8700,$A301,MATCH(D$1,'2-3 引出列表'!$A$1:$CD$1,0)),""))</f>
        <v>已审核</v>
      </c>
      <c r="E301" t="str">
        <f>IF(ISBLANK(IFERROR(INDEX('2-3 引出列表'!$A$2:$CE$8700,$A301,MATCH(E$1,'2-3 引出列表'!$A$1:$CD$1,0)),"")),"",IFERROR(INDEX('2-3 引出列表'!$A$2:$CE$8700,$A301,MATCH(E$1,'2-3 引出列表'!$A$1:$CD$1,0)),""))</f>
        <v>2025-05-23</v>
      </c>
      <c r="F301" t="str">
        <f t="shared" si="4"/>
        <v>2025-05</v>
      </c>
      <c r="G301" t="str">
        <f>IF(ISBLANK(IFERROR(INDEX('2-3 引出列表'!$A$2:$CE$8700,$A301,MATCH(G$1,'2-3 引出列表'!$A$1:$CD$1,0)),"")),"",IFERROR(INDEX('2-3 引出列表'!$A$2:$CE$8700,$A301,MATCH(G$1,'2-3 引出列表'!$A$1:$CD$1,0)),""))</f>
        <v>物料消耗.物料消耗</v>
      </c>
      <c r="H301">
        <f>IF(ISBLANK(IFERROR(INDEX('2-3 引出列表'!$A$2:$CE$8700,$A301,MATCH(H$1,'2-3 引出列表'!$A$1:$CD$1,0)),"")),"",IFERROR(INDEX('2-3 引出列表'!$A$2:$CE$8700,$A301,MATCH(H$1,'2-3 引出列表'!$A$1:$CD$1,0)),""))</f>
        <v>0</v>
      </c>
      <c r="I301" t="str">
        <f>IF(ISBLANK(IFERROR(INDEX('2-3 引出列表'!$A$2:$CE$8700,$A301,MATCH(I$1,'2-3 引出列表'!$A$1:$CD$1,0)),"")),"",IFERROR(INDEX('2-3 引出列表'!$A$2:$CE$8700,$A301,MATCH(I$1,'2-3 引出列表'!$A$1:$CD$1,0)),""))</f>
        <v>金采易购</v>
      </c>
    </row>
    <row r="302" spans="1:9">
      <c r="A302">
        <v>301</v>
      </c>
      <c r="B302" t="str">
        <f>IF(ISBLANK(IFERROR(INDEX('2-3 引出列表'!$A$2:$CE$8700,$A302,MATCH(B$1,'2-3 引出列表'!$A$1:$CD$1,0)),"")),"",IFERROR(INDEX('2-3 引出列表'!$A$2:$CE$8700,$A302,MATCH(B$1,'2-3 引出列表'!$A$1:$CD$1,0)),""))</f>
        <v>FK250523000441</v>
      </c>
      <c r="C302">
        <f>IF(ISBLANK(IFERROR(INDEX('2-3 引出列表'!$A$2:$CE$8700,$A302,MATCH(C$1,'2-3 引出列表'!$A$1:$CD$1,0)),"")),"",IFERROR(INDEX('2-3 引出列表'!$A$2:$CE$8700,$A302,MATCH(C$1,'2-3 引出列表'!$A$1:$CD$1,0)),""))</f>
        <v>37978.19</v>
      </c>
      <c r="D302" t="str">
        <f>IF(ISBLANK(IFERROR(INDEX('2-3 引出列表'!$A$2:$CE$8700,$A302,MATCH(D$1,'2-3 引出列表'!$A$1:$CD$1,0)),"")),"",IFERROR(INDEX('2-3 引出列表'!$A$2:$CE$8700,$A302,MATCH(D$1,'2-3 引出列表'!$A$1:$CD$1,0)),""))</f>
        <v>已审核</v>
      </c>
      <c r="E302" t="str">
        <f>IF(ISBLANK(IFERROR(INDEX('2-3 引出列表'!$A$2:$CE$8700,$A302,MATCH(E$1,'2-3 引出列表'!$A$1:$CD$1,0)),"")),"",IFERROR(INDEX('2-3 引出列表'!$A$2:$CE$8700,$A302,MATCH(E$1,'2-3 引出列表'!$A$1:$CD$1,0)),""))</f>
        <v>2025-05-23</v>
      </c>
      <c r="F302" t="str">
        <f t="shared" si="4"/>
        <v>2025-05</v>
      </c>
      <c r="G302" t="str">
        <f>IF(ISBLANK(IFERROR(INDEX('2-3 引出列表'!$A$2:$CE$8700,$A302,MATCH(G$1,'2-3 引出列表'!$A$1:$CD$1,0)),"")),"",IFERROR(INDEX('2-3 引出列表'!$A$2:$CE$8700,$A302,MATCH(G$1,'2-3 引出列表'!$A$1:$CD$1,0)),""))</f>
        <v>物料消耗.物料消耗</v>
      </c>
      <c r="H302">
        <f>IF(ISBLANK(IFERROR(INDEX('2-3 引出列表'!$A$2:$CE$8700,$A302,MATCH(H$1,'2-3 引出列表'!$A$1:$CD$1,0)),"")),"",IFERROR(INDEX('2-3 引出列表'!$A$2:$CE$8700,$A302,MATCH(H$1,'2-3 引出列表'!$A$1:$CD$1,0)),""))</f>
        <v>0</v>
      </c>
      <c r="I302" t="str">
        <f>IF(ISBLANK(IFERROR(INDEX('2-3 引出列表'!$A$2:$CE$8700,$A302,MATCH(I$1,'2-3 引出列表'!$A$1:$CD$1,0)),"")),"",IFERROR(INDEX('2-3 引出列表'!$A$2:$CE$8700,$A302,MATCH(I$1,'2-3 引出列表'!$A$1:$CD$1,0)),""))</f>
        <v>金采易购</v>
      </c>
    </row>
    <row r="303" spans="1:9">
      <c r="A303">
        <v>302</v>
      </c>
      <c r="B303" t="str">
        <f>IF(ISBLANK(IFERROR(INDEX('2-3 引出列表'!$A$2:$CE$8700,$A303,MATCH(B$1,'2-3 引出列表'!$A$1:$CD$1,0)),"")),"",IFERROR(INDEX('2-3 引出列表'!$A$2:$CE$8700,$A303,MATCH(B$1,'2-3 引出列表'!$A$1:$CD$1,0)),""))</f>
        <v>FK250523000441</v>
      </c>
      <c r="C303">
        <f>IF(ISBLANK(IFERROR(INDEX('2-3 引出列表'!$A$2:$CE$8700,$A303,MATCH(C$1,'2-3 引出列表'!$A$1:$CD$1,0)),"")),"",IFERROR(INDEX('2-3 引出列表'!$A$2:$CE$8700,$A303,MATCH(C$1,'2-3 引出列表'!$A$1:$CD$1,0)),""))</f>
        <v>37978.19</v>
      </c>
      <c r="D303" t="str">
        <f>IF(ISBLANK(IFERROR(INDEX('2-3 引出列表'!$A$2:$CE$8700,$A303,MATCH(D$1,'2-3 引出列表'!$A$1:$CD$1,0)),"")),"",IFERROR(INDEX('2-3 引出列表'!$A$2:$CE$8700,$A303,MATCH(D$1,'2-3 引出列表'!$A$1:$CD$1,0)),""))</f>
        <v>已审核</v>
      </c>
      <c r="E303" t="str">
        <f>IF(ISBLANK(IFERROR(INDEX('2-3 引出列表'!$A$2:$CE$8700,$A303,MATCH(E$1,'2-3 引出列表'!$A$1:$CD$1,0)),"")),"",IFERROR(INDEX('2-3 引出列表'!$A$2:$CE$8700,$A303,MATCH(E$1,'2-3 引出列表'!$A$1:$CD$1,0)),""))</f>
        <v>2025-05-23</v>
      </c>
      <c r="F303" t="str">
        <f t="shared" si="4"/>
        <v>2025-05</v>
      </c>
      <c r="G303" t="str">
        <f>IF(ISBLANK(IFERROR(INDEX('2-3 引出列表'!$A$2:$CE$8700,$A303,MATCH(G$1,'2-3 引出列表'!$A$1:$CD$1,0)),"")),"",IFERROR(INDEX('2-3 引出列表'!$A$2:$CE$8700,$A303,MATCH(G$1,'2-3 引出列表'!$A$1:$CD$1,0)),""))</f>
        <v>物料消耗.物料消耗</v>
      </c>
      <c r="H303">
        <f>IF(ISBLANK(IFERROR(INDEX('2-3 引出列表'!$A$2:$CE$8700,$A303,MATCH(H$1,'2-3 引出列表'!$A$1:$CD$1,0)),"")),"",IFERROR(INDEX('2-3 引出列表'!$A$2:$CE$8700,$A303,MATCH(H$1,'2-3 引出列表'!$A$1:$CD$1,0)),""))</f>
        <v>0</v>
      </c>
      <c r="I303" t="str">
        <f>IF(ISBLANK(IFERROR(INDEX('2-3 引出列表'!$A$2:$CE$8700,$A303,MATCH(I$1,'2-3 引出列表'!$A$1:$CD$1,0)),"")),"",IFERROR(INDEX('2-3 引出列表'!$A$2:$CE$8700,$A303,MATCH(I$1,'2-3 引出列表'!$A$1:$CD$1,0)),""))</f>
        <v>金采易购</v>
      </c>
    </row>
    <row r="304" spans="1:9">
      <c r="A304">
        <v>303</v>
      </c>
      <c r="B304" t="str">
        <f>IF(ISBLANK(IFERROR(INDEX('2-3 引出列表'!$A$2:$CE$8700,$A304,MATCH(B$1,'2-3 引出列表'!$A$1:$CD$1,0)),"")),"",IFERROR(INDEX('2-3 引出列表'!$A$2:$CE$8700,$A304,MATCH(B$1,'2-3 引出列表'!$A$1:$CD$1,0)),""))</f>
        <v>FK250523000441</v>
      </c>
      <c r="C304">
        <f>IF(ISBLANK(IFERROR(INDEX('2-3 引出列表'!$A$2:$CE$8700,$A304,MATCH(C$1,'2-3 引出列表'!$A$1:$CD$1,0)),"")),"",IFERROR(INDEX('2-3 引出列表'!$A$2:$CE$8700,$A304,MATCH(C$1,'2-3 引出列表'!$A$1:$CD$1,0)),""))</f>
        <v>37978.19</v>
      </c>
      <c r="D304" t="str">
        <f>IF(ISBLANK(IFERROR(INDEX('2-3 引出列表'!$A$2:$CE$8700,$A304,MATCH(D$1,'2-3 引出列表'!$A$1:$CD$1,0)),"")),"",IFERROR(INDEX('2-3 引出列表'!$A$2:$CE$8700,$A304,MATCH(D$1,'2-3 引出列表'!$A$1:$CD$1,0)),""))</f>
        <v>已审核</v>
      </c>
      <c r="E304" t="str">
        <f>IF(ISBLANK(IFERROR(INDEX('2-3 引出列表'!$A$2:$CE$8700,$A304,MATCH(E$1,'2-3 引出列表'!$A$1:$CD$1,0)),"")),"",IFERROR(INDEX('2-3 引出列表'!$A$2:$CE$8700,$A304,MATCH(E$1,'2-3 引出列表'!$A$1:$CD$1,0)),""))</f>
        <v>2025-05-23</v>
      </c>
      <c r="F304" t="str">
        <f t="shared" si="4"/>
        <v>2025-05</v>
      </c>
      <c r="G304" t="str">
        <f>IF(ISBLANK(IFERROR(INDEX('2-3 引出列表'!$A$2:$CE$8700,$A304,MATCH(G$1,'2-3 引出列表'!$A$1:$CD$1,0)),"")),"",IFERROR(INDEX('2-3 引出列表'!$A$2:$CE$8700,$A304,MATCH(G$1,'2-3 引出列表'!$A$1:$CD$1,0)),""))</f>
        <v>物料消耗.物料消耗</v>
      </c>
      <c r="H304">
        <f>IF(ISBLANK(IFERROR(INDEX('2-3 引出列表'!$A$2:$CE$8700,$A304,MATCH(H$1,'2-3 引出列表'!$A$1:$CD$1,0)),"")),"",IFERROR(INDEX('2-3 引出列表'!$A$2:$CE$8700,$A304,MATCH(H$1,'2-3 引出列表'!$A$1:$CD$1,0)),""))</f>
        <v>0</v>
      </c>
      <c r="I304" t="str">
        <f>IF(ISBLANK(IFERROR(INDEX('2-3 引出列表'!$A$2:$CE$8700,$A304,MATCH(I$1,'2-3 引出列表'!$A$1:$CD$1,0)),"")),"",IFERROR(INDEX('2-3 引出列表'!$A$2:$CE$8700,$A304,MATCH(I$1,'2-3 引出列表'!$A$1:$CD$1,0)),""))</f>
        <v>金采易购</v>
      </c>
    </row>
    <row r="305" spans="1:9">
      <c r="A305">
        <v>304</v>
      </c>
      <c r="B305" t="str">
        <f>IF(ISBLANK(IFERROR(INDEX('2-3 引出列表'!$A$2:$CE$8700,$A305,MATCH(B$1,'2-3 引出列表'!$A$1:$CD$1,0)),"")),"",IFERROR(INDEX('2-3 引出列表'!$A$2:$CE$8700,$A305,MATCH(B$1,'2-3 引出列表'!$A$1:$CD$1,0)),""))</f>
        <v>FK250523000441</v>
      </c>
      <c r="C305">
        <f>IF(ISBLANK(IFERROR(INDEX('2-3 引出列表'!$A$2:$CE$8700,$A305,MATCH(C$1,'2-3 引出列表'!$A$1:$CD$1,0)),"")),"",IFERROR(INDEX('2-3 引出列表'!$A$2:$CE$8700,$A305,MATCH(C$1,'2-3 引出列表'!$A$1:$CD$1,0)),""))</f>
        <v>37978.19</v>
      </c>
      <c r="D305" t="str">
        <f>IF(ISBLANK(IFERROR(INDEX('2-3 引出列表'!$A$2:$CE$8700,$A305,MATCH(D$1,'2-3 引出列表'!$A$1:$CD$1,0)),"")),"",IFERROR(INDEX('2-3 引出列表'!$A$2:$CE$8700,$A305,MATCH(D$1,'2-3 引出列表'!$A$1:$CD$1,0)),""))</f>
        <v>已审核</v>
      </c>
      <c r="E305" t="str">
        <f>IF(ISBLANK(IFERROR(INDEX('2-3 引出列表'!$A$2:$CE$8700,$A305,MATCH(E$1,'2-3 引出列表'!$A$1:$CD$1,0)),"")),"",IFERROR(INDEX('2-3 引出列表'!$A$2:$CE$8700,$A305,MATCH(E$1,'2-3 引出列表'!$A$1:$CD$1,0)),""))</f>
        <v>2025-05-23</v>
      </c>
      <c r="F305" t="str">
        <f t="shared" si="4"/>
        <v>2025-05</v>
      </c>
      <c r="G305" t="str">
        <f>IF(ISBLANK(IFERROR(INDEX('2-3 引出列表'!$A$2:$CE$8700,$A305,MATCH(G$1,'2-3 引出列表'!$A$1:$CD$1,0)),"")),"",IFERROR(INDEX('2-3 引出列表'!$A$2:$CE$8700,$A305,MATCH(G$1,'2-3 引出列表'!$A$1:$CD$1,0)),""))</f>
        <v>物料消耗.物料消耗</v>
      </c>
      <c r="H305">
        <f>IF(ISBLANK(IFERROR(INDEX('2-3 引出列表'!$A$2:$CE$8700,$A305,MATCH(H$1,'2-3 引出列表'!$A$1:$CD$1,0)),"")),"",IFERROR(INDEX('2-3 引出列表'!$A$2:$CE$8700,$A305,MATCH(H$1,'2-3 引出列表'!$A$1:$CD$1,0)),""))</f>
        <v>0</v>
      </c>
      <c r="I305" t="str">
        <f>IF(ISBLANK(IFERROR(INDEX('2-3 引出列表'!$A$2:$CE$8700,$A305,MATCH(I$1,'2-3 引出列表'!$A$1:$CD$1,0)),"")),"",IFERROR(INDEX('2-3 引出列表'!$A$2:$CE$8700,$A305,MATCH(I$1,'2-3 引出列表'!$A$1:$CD$1,0)),""))</f>
        <v>金采易购</v>
      </c>
    </row>
    <row r="306" spans="1:9">
      <c r="A306">
        <v>305</v>
      </c>
      <c r="B306" t="str">
        <f>IF(ISBLANK(IFERROR(INDEX('2-3 引出列表'!$A$2:$CE$8700,$A306,MATCH(B$1,'2-3 引出列表'!$A$1:$CD$1,0)),"")),"",IFERROR(INDEX('2-3 引出列表'!$A$2:$CE$8700,$A306,MATCH(B$1,'2-3 引出列表'!$A$1:$CD$1,0)),""))</f>
        <v>FK250523000441</v>
      </c>
      <c r="C306">
        <f>IF(ISBLANK(IFERROR(INDEX('2-3 引出列表'!$A$2:$CE$8700,$A306,MATCH(C$1,'2-3 引出列表'!$A$1:$CD$1,0)),"")),"",IFERROR(INDEX('2-3 引出列表'!$A$2:$CE$8700,$A306,MATCH(C$1,'2-3 引出列表'!$A$1:$CD$1,0)),""))</f>
        <v>37978.19</v>
      </c>
      <c r="D306" t="str">
        <f>IF(ISBLANK(IFERROR(INDEX('2-3 引出列表'!$A$2:$CE$8700,$A306,MATCH(D$1,'2-3 引出列表'!$A$1:$CD$1,0)),"")),"",IFERROR(INDEX('2-3 引出列表'!$A$2:$CE$8700,$A306,MATCH(D$1,'2-3 引出列表'!$A$1:$CD$1,0)),""))</f>
        <v>已审核</v>
      </c>
      <c r="E306" t="str">
        <f>IF(ISBLANK(IFERROR(INDEX('2-3 引出列表'!$A$2:$CE$8700,$A306,MATCH(E$1,'2-3 引出列表'!$A$1:$CD$1,0)),"")),"",IFERROR(INDEX('2-3 引出列表'!$A$2:$CE$8700,$A306,MATCH(E$1,'2-3 引出列表'!$A$1:$CD$1,0)),""))</f>
        <v>2025-05-23</v>
      </c>
      <c r="F306" t="str">
        <f t="shared" si="4"/>
        <v>2025-05</v>
      </c>
      <c r="G306" t="str">
        <f>IF(ISBLANK(IFERROR(INDEX('2-3 引出列表'!$A$2:$CE$8700,$A306,MATCH(G$1,'2-3 引出列表'!$A$1:$CD$1,0)),"")),"",IFERROR(INDEX('2-3 引出列表'!$A$2:$CE$8700,$A306,MATCH(G$1,'2-3 引出列表'!$A$1:$CD$1,0)),""))</f>
        <v>物料消耗.物料消耗</v>
      </c>
      <c r="H306">
        <f>IF(ISBLANK(IFERROR(INDEX('2-3 引出列表'!$A$2:$CE$8700,$A306,MATCH(H$1,'2-3 引出列表'!$A$1:$CD$1,0)),"")),"",IFERROR(INDEX('2-3 引出列表'!$A$2:$CE$8700,$A306,MATCH(H$1,'2-3 引出列表'!$A$1:$CD$1,0)),""))</f>
        <v>0</v>
      </c>
      <c r="I306" t="str">
        <f>IF(ISBLANK(IFERROR(INDEX('2-3 引出列表'!$A$2:$CE$8700,$A306,MATCH(I$1,'2-3 引出列表'!$A$1:$CD$1,0)),"")),"",IFERROR(INDEX('2-3 引出列表'!$A$2:$CE$8700,$A306,MATCH(I$1,'2-3 引出列表'!$A$1:$CD$1,0)),""))</f>
        <v>金采易购</v>
      </c>
    </row>
    <row r="307" spans="1:9">
      <c r="A307">
        <v>306</v>
      </c>
      <c r="B307" t="str">
        <f>IF(ISBLANK(IFERROR(INDEX('2-3 引出列表'!$A$2:$CE$8700,$A307,MATCH(B$1,'2-3 引出列表'!$A$1:$CD$1,0)),"")),"",IFERROR(INDEX('2-3 引出列表'!$A$2:$CE$8700,$A307,MATCH(B$1,'2-3 引出列表'!$A$1:$CD$1,0)),""))</f>
        <v>FK250523000441</v>
      </c>
      <c r="C307">
        <f>IF(ISBLANK(IFERROR(INDEX('2-3 引出列表'!$A$2:$CE$8700,$A307,MATCH(C$1,'2-3 引出列表'!$A$1:$CD$1,0)),"")),"",IFERROR(INDEX('2-3 引出列表'!$A$2:$CE$8700,$A307,MATCH(C$1,'2-3 引出列表'!$A$1:$CD$1,0)),""))</f>
        <v>37978.19</v>
      </c>
      <c r="D307" t="str">
        <f>IF(ISBLANK(IFERROR(INDEX('2-3 引出列表'!$A$2:$CE$8700,$A307,MATCH(D$1,'2-3 引出列表'!$A$1:$CD$1,0)),"")),"",IFERROR(INDEX('2-3 引出列表'!$A$2:$CE$8700,$A307,MATCH(D$1,'2-3 引出列表'!$A$1:$CD$1,0)),""))</f>
        <v>已审核</v>
      </c>
      <c r="E307" t="str">
        <f>IF(ISBLANK(IFERROR(INDEX('2-3 引出列表'!$A$2:$CE$8700,$A307,MATCH(E$1,'2-3 引出列表'!$A$1:$CD$1,0)),"")),"",IFERROR(INDEX('2-3 引出列表'!$A$2:$CE$8700,$A307,MATCH(E$1,'2-3 引出列表'!$A$1:$CD$1,0)),""))</f>
        <v>2025-05-23</v>
      </c>
      <c r="F307" t="str">
        <f t="shared" si="4"/>
        <v>2025-05</v>
      </c>
      <c r="G307" t="str">
        <f>IF(ISBLANK(IFERROR(INDEX('2-3 引出列表'!$A$2:$CE$8700,$A307,MATCH(G$1,'2-3 引出列表'!$A$1:$CD$1,0)),"")),"",IFERROR(INDEX('2-3 引出列表'!$A$2:$CE$8700,$A307,MATCH(G$1,'2-3 引出列表'!$A$1:$CD$1,0)),""))</f>
        <v>物料消耗.物料消耗</v>
      </c>
      <c r="H307">
        <f>IF(ISBLANK(IFERROR(INDEX('2-3 引出列表'!$A$2:$CE$8700,$A307,MATCH(H$1,'2-3 引出列表'!$A$1:$CD$1,0)),"")),"",IFERROR(INDEX('2-3 引出列表'!$A$2:$CE$8700,$A307,MATCH(H$1,'2-3 引出列表'!$A$1:$CD$1,0)),""))</f>
        <v>0</v>
      </c>
      <c r="I307" t="str">
        <f>IF(ISBLANK(IFERROR(INDEX('2-3 引出列表'!$A$2:$CE$8700,$A307,MATCH(I$1,'2-3 引出列表'!$A$1:$CD$1,0)),"")),"",IFERROR(INDEX('2-3 引出列表'!$A$2:$CE$8700,$A307,MATCH(I$1,'2-3 引出列表'!$A$1:$CD$1,0)),""))</f>
        <v>金采易购</v>
      </c>
    </row>
    <row r="308" spans="1:9">
      <c r="A308">
        <v>307</v>
      </c>
      <c r="B308" t="str">
        <f>IF(ISBLANK(IFERROR(INDEX('2-3 引出列表'!$A$2:$CE$8700,$A308,MATCH(B$1,'2-3 引出列表'!$A$1:$CD$1,0)),"")),"",IFERROR(INDEX('2-3 引出列表'!$A$2:$CE$8700,$A308,MATCH(B$1,'2-3 引出列表'!$A$1:$CD$1,0)),""))</f>
        <v>FK250523000441</v>
      </c>
      <c r="C308">
        <f>IF(ISBLANK(IFERROR(INDEX('2-3 引出列表'!$A$2:$CE$8700,$A308,MATCH(C$1,'2-3 引出列表'!$A$1:$CD$1,0)),"")),"",IFERROR(INDEX('2-3 引出列表'!$A$2:$CE$8700,$A308,MATCH(C$1,'2-3 引出列表'!$A$1:$CD$1,0)),""))</f>
        <v>37978.19</v>
      </c>
      <c r="D308" t="str">
        <f>IF(ISBLANK(IFERROR(INDEX('2-3 引出列表'!$A$2:$CE$8700,$A308,MATCH(D$1,'2-3 引出列表'!$A$1:$CD$1,0)),"")),"",IFERROR(INDEX('2-3 引出列表'!$A$2:$CE$8700,$A308,MATCH(D$1,'2-3 引出列表'!$A$1:$CD$1,0)),""))</f>
        <v>已审核</v>
      </c>
      <c r="E308" t="str">
        <f>IF(ISBLANK(IFERROR(INDEX('2-3 引出列表'!$A$2:$CE$8700,$A308,MATCH(E$1,'2-3 引出列表'!$A$1:$CD$1,0)),"")),"",IFERROR(INDEX('2-3 引出列表'!$A$2:$CE$8700,$A308,MATCH(E$1,'2-3 引出列表'!$A$1:$CD$1,0)),""))</f>
        <v>2025-05-23</v>
      </c>
      <c r="F308" t="str">
        <f t="shared" si="4"/>
        <v>2025-05</v>
      </c>
      <c r="G308" t="str">
        <f>IF(ISBLANK(IFERROR(INDEX('2-3 引出列表'!$A$2:$CE$8700,$A308,MATCH(G$1,'2-3 引出列表'!$A$1:$CD$1,0)),"")),"",IFERROR(INDEX('2-3 引出列表'!$A$2:$CE$8700,$A308,MATCH(G$1,'2-3 引出列表'!$A$1:$CD$1,0)),""))</f>
        <v>物料消耗.物料消耗</v>
      </c>
      <c r="H308">
        <f>IF(ISBLANK(IFERROR(INDEX('2-3 引出列表'!$A$2:$CE$8700,$A308,MATCH(H$1,'2-3 引出列表'!$A$1:$CD$1,0)),"")),"",IFERROR(INDEX('2-3 引出列表'!$A$2:$CE$8700,$A308,MATCH(H$1,'2-3 引出列表'!$A$1:$CD$1,0)),""))</f>
        <v>0</v>
      </c>
      <c r="I308" t="str">
        <f>IF(ISBLANK(IFERROR(INDEX('2-3 引出列表'!$A$2:$CE$8700,$A308,MATCH(I$1,'2-3 引出列表'!$A$1:$CD$1,0)),"")),"",IFERROR(INDEX('2-3 引出列表'!$A$2:$CE$8700,$A308,MATCH(I$1,'2-3 引出列表'!$A$1:$CD$1,0)),""))</f>
        <v>金采易购</v>
      </c>
    </row>
    <row r="309" spans="1:9">
      <c r="A309">
        <v>308</v>
      </c>
      <c r="B309" t="str">
        <f>IF(ISBLANK(IFERROR(INDEX('2-3 引出列表'!$A$2:$CE$8700,$A309,MATCH(B$1,'2-3 引出列表'!$A$1:$CD$1,0)),"")),"",IFERROR(INDEX('2-3 引出列表'!$A$2:$CE$8700,$A309,MATCH(B$1,'2-3 引出列表'!$A$1:$CD$1,0)),""))</f>
        <v>FK250523000441</v>
      </c>
      <c r="C309">
        <f>IF(ISBLANK(IFERROR(INDEX('2-3 引出列表'!$A$2:$CE$8700,$A309,MATCH(C$1,'2-3 引出列表'!$A$1:$CD$1,0)),"")),"",IFERROR(INDEX('2-3 引出列表'!$A$2:$CE$8700,$A309,MATCH(C$1,'2-3 引出列表'!$A$1:$CD$1,0)),""))</f>
        <v>37978.19</v>
      </c>
      <c r="D309" t="str">
        <f>IF(ISBLANK(IFERROR(INDEX('2-3 引出列表'!$A$2:$CE$8700,$A309,MATCH(D$1,'2-3 引出列表'!$A$1:$CD$1,0)),"")),"",IFERROR(INDEX('2-3 引出列表'!$A$2:$CE$8700,$A309,MATCH(D$1,'2-3 引出列表'!$A$1:$CD$1,0)),""))</f>
        <v>已审核</v>
      </c>
      <c r="E309" t="str">
        <f>IF(ISBLANK(IFERROR(INDEX('2-3 引出列表'!$A$2:$CE$8700,$A309,MATCH(E$1,'2-3 引出列表'!$A$1:$CD$1,0)),"")),"",IFERROR(INDEX('2-3 引出列表'!$A$2:$CE$8700,$A309,MATCH(E$1,'2-3 引出列表'!$A$1:$CD$1,0)),""))</f>
        <v>2025-05-23</v>
      </c>
      <c r="F309" t="str">
        <f t="shared" si="4"/>
        <v>2025-05</v>
      </c>
      <c r="G309" t="str">
        <f>IF(ISBLANK(IFERROR(INDEX('2-3 引出列表'!$A$2:$CE$8700,$A309,MATCH(G$1,'2-3 引出列表'!$A$1:$CD$1,0)),"")),"",IFERROR(INDEX('2-3 引出列表'!$A$2:$CE$8700,$A309,MATCH(G$1,'2-3 引出列表'!$A$1:$CD$1,0)),""))</f>
        <v>物料消耗.物料消耗</v>
      </c>
      <c r="H309">
        <f>IF(ISBLANK(IFERROR(INDEX('2-3 引出列表'!$A$2:$CE$8700,$A309,MATCH(H$1,'2-3 引出列表'!$A$1:$CD$1,0)),"")),"",IFERROR(INDEX('2-3 引出列表'!$A$2:$CE$8700,$A309,MATCH(H$1,'2-3 引出列表'!$A$1:$CD$1,0)),""))</f>
        <v>0</v>
      </c>
      <c r="I309" t="str">
        <f>IF(ISBLANK(IFERROR(INDEX('2-3 引出列表'!$A$2:$CE$8700,$A309,MATCH(I$1,'2-3 引出列表'!$A$1:$CD$1,0)),"")),"",IFERROR(INDEX('2-3 引出列表'!$A$2:$CE$8700,$A309,MATCH(I$1,'2-3 引出列表'!$A$1:$CD$1,0)),""))</f>
        <v>金采易购</v>
      </c>
    </row>
    <row r="310" spans="1:9">
      <c r="A310">
        <v>309</v>
      </c>
      <c r="B310" t="str">
        <f>IF(ISBLANK(IFERROR(INDEX('2-3 引出列表'!$A$2:$CE$8700,$A310,MATCH(B$1,'2-3 引出列表'!$A$1:$CD$1,0)),"")),"",IFERROR(INDEX('2-3 引出列表'!$A$2:$CE$8700,$A310,MATCH(B$1,'2-3 引出列表'!$A$1:$CD$1,0)),""))</f>
        <v>FK250523000441</v>
      </c>
      <c r="C310">
        <f>IF(ISBLANK(IFERROR(INDEX('2-3 引出列表'!$A$2:$CE$8700,$A310,MATCH(C$1,'2-3 引出列表'!$A$1:$CD$1,0)),"")),"",IFERROR(INDEX('2-3 引出列表'!$A$2:$CE$8700,$A310,MATCH(C$1,'2-3 引出列表'!$A$1:$CD$1,0)),""))</f>
        <v>37978.19</v>
      </c>
      <c r="D310" t="str">
        <f>IF(ISBLANK(IFERROR(INDEX('2-3 引出列表'!$A$2:$CE$8700,$A310,MATCH(D$1,'2-3 引出列表'!$A$1:$CD$1,0)),"")),"",IFERROR(INDEX('2-3 引出列表'!$A$2:$CE$8700,$A310,MATCH(D$1,'2-3 引出列表'!$A$1:$CD$1,0)),""))</f>
        <v>已审核</v>
      </c>
      <c r="E310" t="str">
        <f>IF(ISBLANK(IFERROR(INDEX('2-3 引出列表'!$A$2:$CE$8700,$A310,MATCH(E$1,'2-3 引出列表'!$A$1:$CD$1,0)),"")),"",IFERROR(INDEX('2-3 引出列表'!$A$2:$CE$8700,$A310,MATCH(E$1,'2-3 引出列表'!$A$1:$CD$1,0)),""))</f>
        <v>2025-05-23</v>
      </c>
      <c r="F310" t="str">
        <f t="shared" si="4"/>
        <v>2025-05</v>
      </c>
      <c r="G310" t="str">
        <f>IF(ISBLANK(IFERROR(INDEX('2-3 引出列表'!$A$2:$CE$8700,$A310,MATCH(G$1,'2-3 引出列表'!$A$1:$CD$1,0)),"")),"",IFERROR(INDEX('2-3 引出列表'!$A$2:$CE$8700,$A310,MATCH(G$1,'2-3 引出列表'!$A$1:$CD$1,0)),""))</f>
        <v>物料消耗.物料消耗</v>
      </c>
      <c r="H310">
        <f>IF(ISBLANK(IFERROR(INDEX('2-3 引出列表'!$A$2:$CE$8700,$A310,MATCH(H$1,'2-3 引出列表'!$A$1:$CD$1,0)),"")),"",IFERROR(INDEX('2-3 引出列表'!$A$2:$CE$8700,$A310,MATCH(H$1,'2-3 引出列表'!$A$1:$CD$1,0)),""))</f>
        <v>0</v>
      </c>
      <c r="I310" t="str">
        <f>IF(ISBLANK(IFERROR(INDEX('2-3 引出列表'!$A$2:$CE$8700,$A310,MATCH(I$1,'2-3 引出列表'!$A$1:$CD$1,0)),"")),"",IFERROR(INDEX('2-3 引出列表'!$A$2:$CE$8700,$A310,MATCH(I$1,'2-3 引出列表'!$A$1:$CD$1,0)),""))</f>
        <v>金采易购</v>
      </c>
    </row>
    <row r="311" spans="1:9">
      <c r="A311">
        <v>310</v>
      </c>
      <c r="B311" t="str">
        <f>IF(ISBLANK(IFERROR(INDEX('2-3 引出列表'!$A$2:$CE$8700,$A311,MATCH(B$1,'2-3 引出列表'!$A$1:$CD$1,0)),"")),"",IFERROR(INDEX('2-3 引出列表'!$A$2:$CE$8700,$A311,MATCH(B$1,'2-3 引出列表'!$A$1:$CD$1,0)),""))</f>
        <v>FK250523000441</v>
      </c>
      <c r="C311">
        <f>IF(ISBLANK(IFERROR(INDEX('2-3 引出列表'!$A$2:$CE$8700,$A311,MATCH(C$1,'2-3 引出列表'!$A$1:$CD$1,0)),"")),"",IFERROR(INDEX('2-3 引出列表'!$A$2:$CE$8700,$A311,MATCH(C$1,'2-3 引出列表'!$A$1:$CD$1,0)),""))</f>
        <v>37978.19</v>
      </c>
      <c r="D311" t="str">
        <f>IF(ISBLANK(IFERROR(INDEX('2-3 引出列表'!$A$2:$CE$8700,$A311,MATCH(D$1,'2-3 引出列表'!$A$1:$CD$1,0)),"")),"",IFERROR(INDEX('2-3 引出列表'!$A$2:$CE$8700,$A311,MATCH(D$1,'2-3 引出列表'!$A$1:$CD$1,0)),""))</f>
        <v>已审核</v>
      </c>
      <c r="E311" t="str">
        <f>IF(ISBLANK(IFERROR(INDEX('2-3 引出列表'!$A$2:$CE$8700,$A311,MATCH(E$1,'2-3 引出列表'!$A$1:$CD$1,0)),"")),"",IFERROR(INDEX('2-3 引出列表'!$A$2:$CE$8700,$A311,MATCH(E$1,'2-3 引出列表'!$A$1:$CD$1,0)),""))</f>
        <v>2025-05-23</v>
      </c>
      <c r="F311" t="str">
        <f t="shared" si="4"/>
        <v>2025-05</v>
      </c>
      <c r="G311" t="str">
        <f>IF(ISBLANK(IFERROR(INDEX('2-3 引出列表'!$A$2:$CE$8700,$A311,MATCH(G$1,'2-3 引出列表'!$A$1:$CD$1,0)),"")),"",IFERROR(INDEX('2-3 引出列表'!$A$2:$CE$8700,$A311,MATCH(G$1,'2-3 引出列表'!$A$1:$CD$1,0)),""))</f>
        <v>物料消耗.物料消耗</v>
      </c>
      <c r="H311">
        <f>IF(ISBLANK(IFERROR(INDEX('2-3 引出列表'!$A$2:$CE$8700,$A311,MATCH(H$1,'2-3 引出列表'!$A$1:$CD$1,0)),"")),"",IFERROR(INDEX('2-3 引出列表'!$A$2:$CE$8700,$A311,MATCH(H$1,'2-3 引出列表'!$A$1:$CD$1,0)),""))</f>
        <v>0</v>
      </c>
      <c r="I311" t="str">
        <f>IF(ISBLANK(IFERROR(INDEX('2-3 引出列表'!$A$2:$CE$8700,$A311,MATCH(I$1,'2-3 引出列表'!$A$1:$CD$1,0)),"")),"",IFERROR(INDEX('2-3 引出列表'!$A$2:$CE$8700,$A311,MATCH(I$1,'2-3 引出列表'!$A$1:$CD$1,0)),""))</f>
        <v>金采易购</v>
      </c>
    </row>
    <row r="312" spans="1:9">
      <c r="A312">
        <v>311</v>
      </c>
      <c r="B312" t="str">
        <f>IF(ISBLANK(IFERROR(INDEX('2-3 引出列表'!$A$2:$CE$8700,$A312,MATCH(B$1,'2-3 引出列表'!$A$1:$CD$1,0)),"")),"",IFERROR(INDEX('2-3 引出列表'!$A$2:$CE$8700,$A312,MATCH(B$1,'2-3 引出列表'!$A$1:$CD$1,0)),""))</f>
        <v>FK250523000441</v>
      </c>
      <c r="C312">
        <f>IF(ISBLANK(IFERROR(INDEX('2-3 引出列表'!$A$2:$CE$8700,$A312,MATCH(C$1,'2-3 引出列表'!$A$1:$CD$1,0)),"")),"",IFERROR(INDEX('2-3 引出列表'!$A$2:$CE$8700,$A312,MATCH(C$1,'2-3 引出列表'!$A$1:$CD$1,0)),""))</f>
        <v>37978.19</v>
      </c>
      <c r="D312" t="str">
        <f>IF(ISBLANK(IFERROR(INDEX('2-3 引出列表'!$A$2:$CE$8700,$A312,MATCH(D$1,'2-3 引出列表'!$A$1:$CD$1,0)),"")),"",IFERROR(INDEX('2-3 引出列表'!$A$2:$CE$8700,$A312,MATCH(D$1,'2-3 引出列表'!$A$1:$CD$1,0)),""))</f>
        <v>已审核</v>
      </c>
      <c r="E312" t="str">
        <f>IF(ISBLANK(IFERROR(INDEX('2-3 引出列表'!$A$2:$CE$8700,$A312,MATCH(E$1,'2-3 引出列表'!$A$1:$CD$1,0)),"")),"",IFERROR(INDEX('2-3 引出列表'!$A$2:$CE$8700,$A312,MATCH(E$1,'2-3 引出列表'!$A$1:$CD$1,0)),""))</f>
        <v>2025-05-23</v>
      </c>
      <c r="F312" t="str">
        <f t="shared" si="4"/>
        <v>2025-05</v>
      </c>
      <c r="G312" t="str">
        <f>IF(ISBLANK(IFERROR(INDEX('2-3 引出列表'!$A$2:$CE$8700,$A312,MATCH(G$1,'2-3 引出列表'!$A$1:$CD$1,0)),"")),"",IFERROR(INDEX('2-3 引出列表'!$A$2:$CE$8700,$A312,MATCH(G$1,'2-3 引出列表'!$A$1:$CD$1,0)),""))</f>
        <v>物料消耗.物料消耗</v>
      </c>
      <c r="H312">
        <f>IF(ISBLANK(IFERROR(INDEX('2-3 引出列表'!$A$2:$CE$8700,$A312,MATCH(H$1,'2-3 引出列表'!$A$1:$CD$1,0)),"")),"",IFERROR(INDEX('2-3 引出列表'!$A$2:$CE$8700,$A312,MATCH(H$1,'2-3 引出列表'!$A$1:$CD$1,0)),""))</f>
        <v>0</v>
      </c>
      <c r="I312" t="str">
        <f>IF(ISBLANK(IFERROR(INDEX('2-3 引出列表'!$A$2:$CE$8700,$A312,MATCH(I$1,'2-3 引出列表'!$A$1:$CD$1,0)),"")),"",IFERROR(INDEX('2-3 引出列表'!$A$2:$CE$8700,$A312,MATCH(I$1,'2-3 引出列表'!$A$1:$CD$1,0)),""))</f>
        <v>金采易购</v>
      </c>
    </row>
    <row r="313" spans="1:9">
      <c r="A313">
        <v>312</v>
      </c>
      <c r="B313" t="str">
        <f>IF(ISBLANK(IFERROR(INDEX('2-3 引出列表'!$A$2:$CE$8700,$A313,MATCH(B$1,'2-3 引出列表'!$A$1:$CD$1,0)),"")),"",IFERROR(INDEX('2-3 引出列表'!$A$2:$CE$8700,$A313,MATCH(B$1,'2-3 引出列表'!$A$1:$CD$1,0)),""))</f>
        <v>FK250523000441</v>
      </c>
      <c r="C313">
        <f>IF(ISBLANK(IFERROR(INDEX('2-3 引出列表'!$A$2:$CE$8700,$A313,MATCH(C$1,'2-3 引出列表'!$A$1:$CD$1,0)),"")),"",IFERROR(INDEX('2-3 引出列表'!$A$2:$CE$8700,$A313,MATCH(C$1,'2-3 引出列表'!$A$1:$CD$1,0)),""))</f>
        <v>37978.19</v>
      </c>
      <c r="D313" t="str">
        <f>IF(ISBLANK(IFERROR(INDEX('2-3 引出列表'!$A$2:$CE$8700,$A313,MATCH(D$1,'2-3 引出列表'!$A$1:$CD$1,0)),"")),"",IFERROR(INDEX('2-3 引出列表'!$A$2:$CE$8700,$A313,MATCH(D$1,'2-3 引出列表'!$A$1:$CD$1,0)),""))</f>
        <v>已审核</v>
      </c>
      <c r="E313" t="str">
        <f>IF(ISBLANK(IFERROR(INDEX('2-3 引出列表'!$A$2:$CE$8700,$A313,MATCH(E$1,'2-3 引出列表'!$A$1:$CD$1,0)),"")),"",IFERROR(INDEX('2-3 引出列表'!$A$2:$CE$8700,$A313,MATCH(E$1,'2-3 引出列表'!$A$1:$CD$1,0)),""))</f>
        <v>2025-05-23</v>
      </c>
      <c r="F313" t="str">
        <f t="shared" si="4"/>
        <v>2025-05</v>
      </c>
      <c r="G313" t="str">
        <f>IF(ISBLANK(IFERROR(INDEX('2-3 引出列表'!$A$2:$CE$8700,$A313,MATCH(G$1,'2-3 引出列表'!$A$1:$CD$1,0)),"")),"",IFERROR(INDEX('2-3 引出列表'!$A$2:$CE$8700,$A313,MATCH(G$1,'2-3 引出列表'!$A$1:$CD$1,0)),""))</f>
        <v>物料消耗.物料消耗</v>
      </c>
      <c r="H313">
        <f>IF(ISBLANK(IFERROR(INDEX('2-3 引出列表'!$A$2:$CE$8700,$A313,MATCH(H$1,'2-3 引出列表'!$A$1:$CD$1,0)),"")),"",IFERROR(INDEX('2-3 引出列表'!$A$2:$CE$8700,$A313,MATCH(H$1,'2-3 引出列表'!$A$1:$CD$1,0)),""))</f>
        <v>0</v>
      </c>
      <c r="I313" t="str">
        <f>IF(ISBLANK(IFERROR(INDEX('2-3 引出列表'!$A$2:$CE$8700,$A313,MATCH(I$1,'2-3 引出列表'!$A$1:$CD$1,0)),"")),"",IFERROR(INDEX('2-3 引出列表'!$A$2:$CE$8700,$A313,MATCH(I$1,'2-3 引出列表'!$A$1:$CD$1,0)),""))</f>
        <v>金采易购</v>
      </c>
    </row>
    <row r="314" spans="1:9">
      <c r="A314">
        <v>313</v>
      </c>
      <c r="B314" t="str">
        <f>IF(ISBLANK(IFERROR(INDEX('2-3 引出列表'!$A$2:$CE$8700,$A314,MATCH(B$1,'2-3 引出列表'!$A$1:$CD$1,0)),"")),"",IFERROR(INDEX('2-3 引出列表'!$A$2:$CE$8700,$A314,MATCH(B$1,'2-3 引出列表'!$A$1:$CD$1,0)),""))</f>
        <v>FK250523000441</v>
      </c>
      <c r="C314">
        <f>IF(ISBLANK(IFERROR(INDEX('2-3 引出列表'!$A$2:$CE$8700,$A314,MATCH(C$1,'2-3 引出列表'!$A$1:$CD$1,0)),"")),"",IFERROR(INDEX('2-3 引出列表'!$A$2:$CE$8700,$A314,MATCH(C$1,'2-3 引出列表'!$A$1:$CD$1,0)),""))</f>
        <v>37978.19</v>
      </c>
      <c r="D314" t="str">
        <f>IF(ISBLANK(IFERROR(INDEX('2-3 引出列表'!$A$2:$CE$8700,$A314,MATCH(D$1,'2-3 引出列表'!$A$1:$CD$1,0)),"")),"",IFERROR(INDEX('2-3 引出列表'!$A$2:$CE$8700,$A314,MATCH(D$1,'2-3 引出列表'!$A$1:$CD$1,0)),""))</f>
        <v>已审核</v>
      </c>
      <c r="E314" t="str">
        <f>IF(ISBLANK(IFERROR(INDEX('2-3 引出列表'!$A$2:$CE$8700,$A314,MATCH(E$1,'2-3 引出列表'!$A$1:$CD$1,0)),"")),"",IFERROR(INDEX('2-3 引出列表'!$A$2:$CE$8700,$A314,MATCH(E$1,'2-3 引出列表'!$A$1:$CD$1,0)),""))</f>
        <v>2025-05-23</v>
      </c>
      <c r="F314" t="str">
        <f t="shared" si="4"/>
        <v>2025-05</v>
      </c>
      <c r="G314" t="str">
        <f>IF(ISBLANK(IFERROR(INDEX('2-3 引出列表'!$A$2:$CE$8700,$A314,MATCH(G$1,'2-3 引出列表'!$A$1:$CD$1,0)),"")),"",IFERROR(INDEX('2-3 引出列表'!$A$2:$CE$8700,$A314,MATCH(G$1,'2-3 引出列表'!$A$1:$CD$1,0)),""))</f>
        <v>物料消耗.物料消耗</v>
      </c>
      <c r="H314">
        <f>IF(ISBLANK(IFERROR(INDEX('2-3 引出列表'!$A$2:$CE$8700,$A314,MATCH(H$1,'2-3 引出列表'!$A$1:$CD$1,0)),"")),"",IFERROR(INDEX('2-3 引出列表'!$A$2:$CE$8700,$A314,MATCH(H$1,'2-3 引出列表'!$A$1:$CD$1,0)),""))</f>
        <v>0</v>
      </c>
      <c r="I314" t="str">
        <f>IF(ISBLANK(IFERROR(INDEX('2-3 引出列表'!$A$2:$CE$8700,$A314,MATCH(I$1,'2-3 引出列表'!$A$1:$CD$1,0)),"")),"",IFERROR(INDEX('2-3 引出列表'!$A$2:$CE$8700,$A314,MATCH(I$1,'2-3 引出列表'!$A$1:$CD$1,0)),""))</f>
        <v>金采易购</v>
      </c>
    </row>
    <row r="315" spans="1:9">
      <c r="A315">
        <v>314</v>
      </c>
      <c r="B315" t="str">
        <f>IF(ISBLANK(IFERROR(INDEX('2-3 引出列表'!$A$2:$CE$8700,$A315,MATCH(B$1,'2-3 引出列表'!$A$1:$CD$1,0)),"")),"",IFERROR(INDEX('2-3 引出列表'!$A$2:$CE$8700,$A315,MATCH(B$1,'2-3 引出列表'!$A$1:$CD$1,0)),""))</f>
        <v>FK250523000441</v>
      </c>
      <c r="C315">
        <f>IF(ISBLANK(IFERROR(INDEX('2-3 引出列表'!$A$2:$CE$8700,$A315,MATCH(C$1,'2-3 引出列表'!$A$1:$CD$1,0)),"")),"",IFERROR(INDEX('2-3 引出列表'!$A$2:$CE$8700,$A315,MATCH(C$1,'2-3 引出列表'!$A$1:$CD$1,0)),""))</f>
        <v>37978.19</v>
      </c>
      <c r="D315" t="str">
        <f>IF(ISBLANK(IFERROR(INDEX('2-3 引出列表'!$A$2:$CE$8700,$A315,MATCH(D$1,'2-3 引出列表'!$A$1:$CD$1,0)),"")),"",IFERROR(INDEX('2-3 引出列表'!$A$2:$CE$8700,$A315,MATCH(D$1,'2-3 引出列表'!$A$1:$CD$1,0)),""))</f>
        <v>已审核</v>
      </c>
      <c r="E315" t="str">
        <f>IF(ISBLANK(IFERROR(INDEX('2-3 引出列表'!$A$2:$CE$8700,$A315,MATCH(E$1,'2-3 引出列表'!$A$1:$CD$1,0)),"")),"",IFERROR(INDEX('2-3 引出列表'!$A$2:$CE$8700,$A315,MATCH(E$1,'2-3 引出列表'!$A$1:$CD$1,0)),""))</f>
        <v>2025-05-23</v>
      </c>
      <c r="F315" t="str">
        <f t="shared" si="4"/>
        <v>2025-05</v>
      </c>
      <c r="G315" t="str">
        <f>IF(ISBLANK(IFERROR(INDEX('2-3 引出列表'!$A$2:$CE$8700,$A315,MATCH(G$1,'2-3 引出列表'!$A$1:$CD$1,0)),"")),"",IFERROR(INDEX('2-3 引出列表'!$A$2:$CE$8700,$A315,MATCH(G$1,'2-3 引出列表'!$A$1:$CD$1,0)),""))</f>
        <v>物料消耗.物料消耗</v>
      </c>
      <c r="H315">
        <f>IF(ISBLANK(IFERROR(INDEX('2-3 引出列表'!$A$2:$CE$8700,$A315,MATCH(H$1,'2-3 引出列表'!$A$1:$CD$1,0)),"")),"",IFERROR(INDEX('2-3 引出列表'!$A$2:$CE$8700,$A315,MATCH(H$1,'2-3 引出列表'!$A$1:$CD$1,0)),""))</f>
        <v>0</v>
      </c>
      <c r="I315" t="str">
        <f>IF(ISBLANK(IFERROR(INDEX('2-3 引出列表'!$A$2:$CE$8700,$A315,MATCH(I$1,'2-3 引出列表'!$A$1:$CD$1,0)),"")),"",IFERROR(INDEX('2-3 引出列表'!$A$2:$CE$8700,$A315,MATCH(I$1,'2-3 引出列表'!$A$1:$CD$1,0)),""))</f>
        <v>金采易购</v>
      </c>
    </row>
    <row r="316" spans="1:9">
      <c r="A316">
        <v>315</v>
      </c>
      <c r="B316" t="str">
        <f>IF(ISBLANK(IFERROR(INDEX('2-3 引出列表'!$A$2:$CE$8700,$A316,MATCH(B$1,'2-3 引出列表'!$A$1:$CD$1,0)),"")),"",IFERROR(INDEX('2-3 引出列表'!$A$2:$CE$8700,$A316,MATCH(B$1,'2-3 引出列表'!$A$1:$CD$1,0)),""))</f>
        <v>FK250523000441</v>
      </c>
      <c r="C316">
        <f>IF(ISBLANK(IFERROR(INDEX('2-3 引出列表'!$A$2:$CE$8700,$A316,MATCH(C$1,'2-3 引出列表'!$A$1:$CD$1,0)),"")),"",IFERROR(INDEX('2-3 引出列表'!$A$2:$CE$8700,$A316,MATCH(C$1,'2-3 引出列表'!$A$1:$CD$1,0)),""))</f>
        <v>37978.19</v>
      </c>
      <c r="D316" t="str">
        <f>IF(ISBLANK(IFERROR(INDEX('2-3 引出列表'!$A$2:$CE$8700,$A316,MATCH(D$1,'2-3 引出列表'!$A$1:$CD$1,0)),"")),"",IFERROR(INDEX('2-3 引出列表'!$A$2:$CE$8700,$A316,MATCH(D$1,'2-3 引出列表'!$A$1:$CD$1,0)),""))</f>
        <v>已审核</v>
      </c>
      <c r="E316" t="str">
        <f>IF(ISBLANK(IFERROR(INDEX('2-3 引出列表'!$A$2:$CE$8700,$A316,MATCH(E$1,'2-3 引出列表'!$A$1:$CD$1,0)),"")),"",IFERROR(INDEX('2-3 引出列表'!$A$2:$CE$8700,$A316,MATCH(E$1,'2-3 引出列表'!$A$1:$CD$1,0)),""))</f>
        <v>2025-05-23</v>
      </c>
      <c r="F316" t="str">
        <f t="shared" si="4"/>
        <v>2025-05</v>
      </c>
      <c r="G316" t="str">
        <f>IF(ISBLANK(IFERROR(INDEX('2-3 引出列表'!$A$2:$CE$8700,$A316,MATCH(G$1,'2-3 引出列表'!$A$1:$CD$1,0)),"")),"",IFERROR(INDEX('2-3 引出列表'!$A$2:$CE$8700,$A316,MATCH(G$1,'2-3 引出列表'!$A$1:$CD$1,0)),""))</f>
        <v>物料消耗.物料消耗</v>
      </c>
      <c r="H316">
        <f>IF(ISBLANK(IFERROR(INDEX('2-3 引出列表'!$A$2:$CE$8700,$A316,MATCH(H$1,'2-3 引出列表'!$A$1:$CD$1,0)),"")),"",IFERROR(INDEX('2-3 引出列表'!$A$2:$CE$8700,$A316,MATCH(H$1,'2-3 引出列表'!$A$1:$CD$1,0)),""))</f>
        <v>0</v>
      </c>
      <c r="I316" t="str">
        <f>IF(ISBLANK(IFERROR(INDEX('2-3 引出列表'!$A$2:$CE$8700,$A316,MATCH(I$1,'2-3 引出列表'!$A$1:$CD$1,0)),"")),"",IFERROR(INDEX('2-3 引出列表'!$A$2:$CE$8700,$A316,MATCH(I$1,'2-3 引出列表'!$A$1:$CD$1,0)),""))</f>
        <v>金采易购</v>
      </c>
    </row>
    <row r="317" spans="1:9">
      <c r="A317">
        <v>316</v>
      </c>
      <c r="B317" t="str">
        <f>IF(ISBLANK(IFERROR(INDEX('2-3 引出列表'!$A$2:$CE$8700,$A317,MATCH(B$1,'2-3 引出列表'!$A$1:$CD$1,0)),"")),"",IFERROR(INDEX('2-3 引出列表'!$A$2:$CE$8700,$A317,MATCH(B$1,'2-3 引出列表'!$A$1:$CD$1,0)),""))</f>
        <v>FK250523000441</v>
      </c>
      <c r="C317">
        <f>IF(ISBLANK(IFERROR(INDEX('2-3 引出列表'!$A$2:$CE$8700,$A317,MATCH(C$1,'2-3 引出列表'!$A$1:$CD$1,0)),"")),"",IFERROR(INDEX('2-3 引出列表'!$A$2:$CE$8700,$A317,MATCH(C$1,'2-3 引出列表'!$A$1:$CD$1,0)),""))</f>
        <v>37978.19</v>
      </c>
      <c r="D317" t="str">
        <f>IF(ISBLANK(IFERROR(INDEX('2-3 引出列表'!$A$2:$CE$8700,$A317,MATCH(D$1,'2-3 引出列表'!$A$1:$CD$1,0)),"")),"",IFERROR(INDEX('2-3 引出列表'!$A$2:$CE$8700,$A317,MATCH(D$1,'2-3 引出列表'!$A$1:$CD$1,0)),""))</f>
        <v>已审核</v>
      </c>
      <c r="E317" t="str">
        <f>IF(ISBLANK(IFERROR(INDEX('2-3 引出列表'!$A$2:$CE$8700,$A317,MATCH(E$1,'2-3 引出列表'!$A$1:$CD$1,0)),"")),"",IFERROR(INDEX('2-3 引出列表'!$A$2:$CE$8700,$A317,MATCH(E$1,'2-3 引出列表'!$A$1:$CD$1,0)),""))</f>
        <v>2025-05-23</v>
      </c>
      <c r="F317" t="str">
        <f t="shared" si="4"/>
        <v>2025-05</v>
      </c>
      <c r="G317" t="str">
        <f>IF(ISBLANK(IFERROR(INDEX('2-3 引出列表'!$A$2:$CE$8700,$A317,MATCH(G$1,'2-3 引出列表'!$A$1:$CD$1,0)),"")),"",IFERROR(INDEX('2-3 引出列表'!$A$2:$CE$8700,$A317,MATCH(G$1,'2-3 引出列表'!$A$1:$CD$1,0)),""))</f>
        <v>物料消耗.物料消耗</v>
      </c>
      <c r="H317">
        <f>IF(ISBLANK(IFERROR(INDEX('2-3 引出列表'!$A$2:$CE$8700,$A317,MATCH(H$1,'2-3 引出列表'!$A$1:$CD$1,0)),"")),"",IFERROR(INDEX('2-3 引出列表'!$A$2:$CE$8700,$A317,MATCH(H$1,'2-3 引出列表'!$A$1:$CD$1,0)),""))</f>
        <v>0</v>
      </c>
      <c r="I317" t="str">
        <f>IF(ISBLANK(IFERROR(INDEX('2-3 引出列表'!$A$2:$CE$8700,$A317,MATCH(I$1,'2-3 引出列表'!$A$1:$CD$1,0)),"")),"",IFERROR(INDEX('2-3 引出列表'!$A$2:$CE$8700,$A317,MATCH(I$1,'2-3 引出列表'!$A$1:$CD$1,0)),""))</f>
        <v>金采易购</v>
      </c>
    </row>
    <row r="318" spans="1:9">
      <c r="A318">
        <v>317</v>
      </c>
      <c r="B318" t="str">
        <f>IF(ISBLANK(IFERROR(INDEX('2-3 引出列表'!$A$2:$CE$8700,$A318,MATCH(B$1,'2-3 引出列表'!$A$1:$CD$1,0)),"")),"",IFERROR(INDEX('2-3 引出列表'!$A$2:$CE$8700,$A318,MATCH(B$1,'2-3 引出列表'!$A$1:$CD$1,0)),""))</f>
        <v>FK250523000441</v>
      </c>
      <c r="C318">
        <f>IF(ISBLANK(IFERROR(INDEX('2-3 引出列表'!$A$2:$CE$8700,$A318,MATCH(C$1,'2-3 引出列表'!$A$1:$CD$1,0)),"")),"",IFERROR(INDEX('2-3 引出列表'!$A$2:$CE$8700,$A318,MATCH(C$1,'2-3 引出列表'!$A$1:$CD$1,0)),""))</f>
        <v>37978.19</v>
      </c>
      <c r="D318" t="str">
        <f>IF(ISBLANK(IFERROR(INDEX('2-3 引出列表'!$A$2:$CE$8700,$A318,MATCH(D$1,'2-3 引出列表'!$A$1:$CD$1,0)),"")),"",IFERROR(INDEX('2-3 引出列表'!$A$2:$CE$8700,$A318,MATCH(D$1,'2-3 引出列表'!$A$1:$CD$1,0)),""))</f>
        <v>已审核</v>
      </c>
      <c r="E318" t="str">
        <f>IF(ISBLANK(IFERROR(INDEX('2-3 引出列表'!$A$2:$CE$8700,$A318,MATCH(E$1,'2-3 引出列表'!$A$1:$CD$1,0)),"")),"",IFERROR(INDEX('2-3 引出列表'!$A$2:$CE$8700,$A318,MATCH(E$1,'2-3 引出列表'!$A$1:$CD$1,0)),""))</f>
        <v>2025-05-23</v>
      </c>
      <c r="F318" t="str">
        <f t="shared" si="4"/>
        <v>2025-05</v>
      </c>
      <c r="G318" t="str">
        <f>IF(ISBLANK(IFERROR(INDEX('2-3 引出列表'!$A$2:$CE$8700,$A318,MATCH(G$1,'2-3 引出列表'!$A$1:$CD$1,0)),"")),"",IFERROR(INDEX('2-3 引出列表'!$A$2:$CE$8700,$A318,MATCH(G$1,'2-3 引出列表'!$A$1:$CD$1,0)),""))</f>
        <v>物料消耗.物料消耗</v>
      </c>
      <c r="H318">
        <f>IF(ISBLANK(IFERROR(INDEX('2-3 引出列表'!$A$2:$CE$8700,$A318,MATCH(H$1,'2-3 引出列表'!$A$1:$CD$1,0)),"")),"",IFERROR(INDEX('2-3 引出列表'!$A$2:$CE$8700,$A318,MATCH(H$1,'2-3 引出列表'!$A$1:$CD$1,0)),""))</f>
        <v>0</v>
      </c>
      <c r="I318" t="str">
        <f>IF(ISBLANK(IFERROR(INDEX('2-3 引出列表'!$A$2:$CE$8700,$A318,MATCH(I$1,'2-3 引出列表'!$A$1:$CD$1,0)),"")),"",IFERROR(INDEX('2-3 引出列表'!$A$2:$CE$8700,$A318,MATCH(I$1,'2-3 引出列表'!$A$1:$CD$1,0)),""))</f>
        <v>金采易购</v>
      </c>
    </row>
    <row r="319" spans="1:9">
      <c r="A319">
        <v>318</v>
      </c>
      <c r="B319" t="str">
        <f>IF(ISBLANK(IFERROR(INDEX('2-3 引出列表'!$A$2:$CE$8700,$A319,MATCH(B$1,'2-3 引出列表'!$A$1:$CD$1,0)),"")),"",IFERROR(INDEX('2-3 引出列表'!$A$2:$CE$8700,$A319,MATCH(B$1,'2-3 引出列表'!$A$1:$CD$1,0)),""))</f>
        <v>FK250523000441</v>
      </c>
      <c r="C319">
        <f>IF(ISBLANK(IFERROR(INDEX('2-3 引出列表'!$A$2:$CE$8700,$A319,MATCH(C$1,'2-3 引出列表'!$A$1:$CD$1,0)),"")),"",IFERROR(INDEX('2-3 引出列表'!$A$2:$CE$8700,$A319,MATCH(C$1,'2-3 引出列表'!$A$1:$CD$1,0)),""))</f>
        <v>37978.19</v>
      </c>
      <c r="D319" t="str">
        <f>IF(ISBLANK(IFERROR(INDEX('2-3 引出列表'!$A$2:$CE$8700,$A319,MATCH(D$1,'2-3 引出列表'!$A$1:$CD$1,0)),"")),"",IFERROR(INDEX('2-3 引出列表'!$A$2:$CE$8700,$A319,MATCH(D$1,'2-3 引出列表'!$A$1:$CD$1,0)),""))</f>
        <v>已审核</v>
      </c>
      <c r="E319" t="str">
        <f>IF(ISBLANK(IFERROR(INDEX('2-3 引出列表'!$A$2:$CE$8700,$A319,MATCH(E$1,'2-3 引出列表'!$A$1:$CD$1,0)),"")),"",IFERROR(INDEX('2-3 引出列表'!$A$2:$CE$8700,$A319,MATCH(E$1,'2-3 引出列表'!$A$1:$CD$1,0)),""))</f>
        <v>2025-05-23</v>
      </c>
      <c r="F319" t="str">
        <f t="shared" si="4"/>
        <v>2025-05</v>
      </c>
      <c r="G319" t="str">
        <f>IF(ISBLANK(IFERROR(INDEX('2-3 引出列表'!$A$2:$CE$8700,$A319,MATCH(G$1,'2-3 引出列表'!$A$1:$CD$1,0)),"")),"",IFERROR(INDEX('2-3 引出列表'!$A$2:$CE$8700,$A319,MATCH(G$1,'2-3 引出列表'!$A$1:$CD$1,0)),""))</f>
        <v>物料消耗.物料消耗</v>
      </c>
      <c r="H319">
        <f>IF(ISBLANK(IFERROR(INDEX('2-3 引出列表'!$A$2:$CE$8700,$A319,MATCH(H$1,'2-3 引出列表'!$A$1:$CD$1,0)),"")),"",IFERROR(INDEX('2-3 引出列表'!$A$2:$CE$8700,$A319,MATCH(H$1,'2-3 引出列表'!$A$1:$CD$1,0)),""))</f>
        <v>0</v>
      </c>
      <c r="I319" t="str">
        <f>IF(ISBLANK(IFERROR(INDEX('2-3 引出列表'!$A$2:$CE$8700,$A319,MATCH(I$1,'2-3 引出列表'!$A$1:$CD$1,0)),"")),"",IFERROR(INDEX('2-3 引出列表'!$A$2:$CE$8700,$A319,MATCH(I$1,'2-3 引出列表'!$A$1:$CD$1,0)),""))</f>
        <v>金采易购</v>
      </c>
    </row>
    <row r="320" spans="1:9">
      <c r="A320">
        <v>319</v>
      </c>
      <c r="B320" t="str">
        <f>IF(ISBLANK(IFERROR(INDEX('2-3 引出列表'!$A$2:$CE$8700,$A320,MATCH(B$1,'2-3 引出列表'!$A$1:$CD$1,0)),"")),"",IFERROR(INDEX('2-3 引出列表'!$A$2:$CE$8700,$A320,MATCH(B$1,'2-3 引出列表'!$A$1:$CD$1,0)),""))</f>
        <v>FK250523000441</v>
      </c>
      <c r="C320">
        <f>IF(ISBLANK(IFERROR(INDEX('2-3 引出列表'!$A$2:$CE$8700,$A320,MATCH(C$1,'2-3 引出列表'!$A$1:$CD$1,0)),"")),"",IFERROR(INDEX('2-3 引出列表'!$A$2:$CE$8700,$A320,MATCH(C$1,'2-3 引出列表'!$A$1:$CD$1,0)),""))</f>
        <v>37978.19</v>
      </c>
      <c r="D320" t="str">
        <f>IF(ISBLANK(IFERROR(INDEX('2-3 引出列表'!$A$2:$CE$8700,$A320,MATCH(D$1,'2-3 引出列表'!$A$1:$CD$1,0)),"")),"",IFERROR(INDEX('2-3 引出列表'!$A$2:$CE$8700,$A320,MATCH(D$1,'2-3 引出列表'!$A$1:$CD$1,0)),""))</f>
        <v>已审核</v>
      </c>
      <c r="E320" t="str">
        <f>IF(ISBLANK(IFERROR(INDEX('2-3 引出列表'!$A$2:$CE$8700,$A320,MATCH(E$1,'2-3 引出列表'!$A$1:$CD$1,0)),"")),"",IFERROR(INDEX('2-3 引出列表'!$A$2:$CE$8700,$A320,MATCH(E$1,'2-3 引出列表'!$A$1:$CD$1,0)),""))</f>
        <v>2025-05-23</v>
      </c>
      <c r="F320" t="str">
        <f t="shared" si="4"/>
        <v>2025-05</v>
      </c>
      <c r="G320" t="str">
        <f>IF(ISBLANK(IFERROR(INDEX('2-3 引出列表'!$A$2:$CE$8700,$A320,MATCH(G$1,'2-3 引出列表'!$A$1:$CD$1,0)),"")),"",IFERROR(INDEX('2-3 引出列表'!$A$2:$CE$8700,$A320,MATCH(G$1,'2-3 引出列表'!$A$1:$CD$1,0)),""))</f>
        <v>物料消耗.物料消耗</v>
      </c>
      <c r="H320">
        <f>IF(ISBLANK(IFERROR(INDEX('2-3 引出列表'!$A$2:$CE$8700,$A320,MATCH(H$1,'2-3 引出列表'!$A$1:$CD$1,0)),"")),"",IFERROR(INDEX('2-3 引出列表'!$A$2:$CE$8700,$A320,MATCH(H$1,'2-3 引出列表'!$A$1:$CD$1,0)),""))</f>
        <v>0</v>
      </c>
      <c r="I320" t="str">
        <f>IF(ISBLANK(IFERROR(INDEX('2-3 引出列表'!$A$2:$CE$8700,$A320,MATCH(I$1,'2-3 引出列表'!$A$1:$CD$1,0)),"")),"",IFERROR(INDEX('2-3 引出列表'!$A$2:$CE$8700,$A320,MATCH(I$1,'2-3 引出列表'!$A$1:$CD$1,0)),""))</f>
        <v>金采易购</v>
      </c>
    </row>
    <row r="321" spans="1:9">
      <c r="A321">
        <v>320</v>
      </c>
      <c r="B321" t="str">
        <f>IF(ISBLANK(IFERROR(INDEX('2-3 引出列表'!$A$2:$CE$8700,$A321,MATCH(B$1,'2-3 引出列表'!$A$1:$CD$1,0)),"")),"",IFERROR(INDEX('2-3 引出列表'!$A$2:$CE$8700,$A321,MATCH(B$1,'2-3 引出列表'!$A$1:$CD$1,0)),""))</f>
        <v>FK250523000366</v>
      </c>
      <c r="C321">
        <f>IF(ISBLANK(IFERROR(INDEX('2-3 引出列表'!$A$2:$CE$8700,$A321,MATCH(C$1,'2-3 引出列表'!$A$1:$CD$1,0)),"")),"",IFERROR(INDEX('2-3 引出列表'!$A$2:$CE$8700,$A321,MATCH(C$1,'2-3 引出列表'!$A$1:$CD$1,0)),""))</f>
        <v>1200</v>
      </c>
      <c r="D321" t="str">
        <f>IF(ISBLANK(IFERROR(INDEX('2-3 引出列表'!$A$2:$CE$8700,$A321,MATCH(D$1,'2-3 引出列表'!$A$1:$CD$1,0)),"")),"",IFERROR(INDEX('2-3 引出列表'!$A$2:$CE$8700,$A321,MATCH(D$1,'2-3 引出列表'!$A$1:$CD$1,0)),""))</f>
        <v>已付款</v>
      </c>
      <c r="E321" t="str">
        <f>IF(ISBLANK(IFERROR(INDEX('2-3 引出列表'!$A$2:$CE$8700,$A321,MATCH(E$1,'2-3 引出列表'!$A$1:$CD$1,0)),"")),"",IFERROR(INDEX('2-3 引出列表'!$A$2:$CE$8700,$A321,MATCH(E$1,'2-3 引出列表'!$A$1:$CD$1,0)),""))</f>
        <v>2025-05-23</v>
      </c>
      <c r="F321" t="str">
        <f t="shared" si="4"/>
        <v>2025-05</v>
      </c>
      <c r="G321" t="str">
        <f>IF(ISBLANK(IFERROR(INDEX('2-3 引出列表'!$A$2:$CE$8700,$A321,MATCH(G$1,'2-3 引出列表'!$A$1:$CD$1,0)),"")),"",IFERROR(INDEX('2-3 引出列表'!$A$2:$CE$8700,$A321,MATCH(G$1,'2-3 引出列表'!$A$1:$CD$1,0)),""))</f>
        <v>外包服务费.工程施工外包</v>
      </c>
      <c r="H321">
        <f>IF(ISBLANK(IFERROR(INDEX('2-3 引出列表'!$A$2:$CE$8700,$A321,MATCH(H$1,'2-3 引出列表'!$A$1:$CD$1,0)),"")),"",IFERROR(INDEX('2-3 引出列表'!$A$2:$CE$8700,$A321,MATCH(H$1,'2-3 引出列表'!$A$1:$CD$1,0)),""))</f>
        <v>0</v>
      </c>
      <c r="I321" t="str">
        <f>IF(ISBLANK(IFERROR(INDEX('2-3 引出列表'!$A$2:$CE$8700,$A321,MATCH(I$1,'2-3 引出列表'!$A$1:$CD$1,0)),"")),"",IFERROR(INDEX('2-3 引出列表'!$A$2:$CE$8700,$A321,MATCH(I$1,'2-3 引出列表'!$A$1:$CD$1,0)),""))</f>
        <v>金采易购</v>
      </c>
    </row>
    <row r="322" spans="1:9">
      <c r="A322">
        <v>321</v>
      </c>
      <c r="B322" t="str">
        <f>IF(ISBLANK(IFERROR(INDEX('2-3 引出列表'!$A$2:$CE$8700,$A322,MATCH(B$1,'2-3 引出列表'!$A$1:$CD$1,0)),"")),"",IFERROR(INDEX('2-3 引出列表'!$A$2:$CE$8700,$A322,MATCH(B$1,'2-3 引出列表'!$A$1:$CD$1,0)),""))</f>
        <v>FK250114000232</v>
      </c>
      <c r="C322">
        <f>IF(ISBLANK(IFERROR(INDEX('2-3 引出列表'!$A$2:$CE$8700,$A322,MATCH(C$1,'2-3 引出列表'!$A$1:$CD$1,0)),"")),"",IFERROR(INDEX('2-3 引出列表'!$A$2:$CE$8700,$A322,MATCH(C$1,'2-3 引出列表'!$A$1:$CD$1,0)),""))</f>
        <v>9450</v>
      </c>
      <c r="D322" t="str">
        <f>IF(ISBLANK(IFERROR(INDEX('2-3 引出列表'!$A$2:$CE$8700,$A322,MATCH(D$1,'2-3 引出列表'!$A$1:$CD$1,0)),"")),"",IFERROR(INDEX('2-3 引出列表'!$A$2:$CE$8700,$A322,MATCH(D$1,'2-3 引出列表'!$A$1:$CD$1,0)),""))</f>
        <v>已付款</v>
      </c>
      <c r="E322" t="str">
        <f>IF(ISBLANK(IFERROR(INDEX('2-3 引出列表'!$A$2:$CE$8700,$A322,MATCH(E$1,'2-3 引出列表'!$A$1:$CD$1,0)),"")),"",IFERROR(INDEX('2-3 引出列表'!$A$2:$CE$8700,$A322,MATCH(E$1,'2-3 引出列表'!$A$1:$CD$1,0)),""))</f>
        <v>2025-01-14</v>
      </c>
      <c r="F322" t="str">
        <f t="shared" si="4"/>
        <v>2025-01</v>
      </c>
      <c r="G322" t="str">
        <f>IF(ISBLANK(IFERROR(INDEX('2-3 引出列表'!$A$2:$CE$8700,$A322,MATCH(G$1,'2-3 引出列表'!$A$1:$CD$1,0)),"")),"",IFERROR(INDEX('2-3 引出列表'!$A$2:$CE$8700,$A322,MATCH(G$1,'2-3 引出列表'!$A$1:$CD$1,0)),""))</f>
        <v>外包服务费.消杀外包</v>
      </c>
      <c r="H322" t="str">
        <f>IF(ISBLANK(IFERROR(INDEX('2-3 引出列表'!$A$2:$CE$8700,$A322,MATCH(H$1,'2-3 引出列表'!$A$1:$CD$1,0)),"")),"",IFERROR(INDEX('2-3 引出列表'!$A$2:$CE$8700,$A322,MATCH(H$1,'2-3 引出列表'!$A$1:$CD$1,0)),""))</f>
        <v>HJFW-Z-2024-2691</v>
      </c>
      <c r="I322" t="str">
        <f>IF(ISBLANK(IFERROR(INDEX('2-3 引出列表'!$A$2:$CE$8700,$A322,MATCH(I$1,'2-3 引出列表'!$A$1:$CD$1,0)),"")),"",IFERROR(INDEX('2-3 引出列表'!$A$2:$CE$8700,$A322,MATCH(I$1,'2-3 引出列表'!$A$1:$CD$1,0)),""))</f>
        <v>金采易购</v>
      </c>
    </row>
    <row r="323" spans="1:9">
      <c r="A323">
        <v>322</v>
      </c>
      <c r="B323" t="str">
        <f>IF(ISBLANK(IFERROR(INDEX('2-3 引出列表'!$A$2:$CE$8700,$A323,MATCH(B$1,'2-3 引出列表'!$A$1:$CD$1,0)),"")),"",IFERROR(INDEX('2-3 引出列表'!$A$2:$CE$8700,$A323,MATCH(B$1,'2-3 引出列表'!$A$1:$CD$1,0)),""))</f>
        <v>FK250521000465</v>
      </c>
      <c r="C323">
        <f>IF(ISBLANK(IFERROR(INDEX('2-3 引出列表'!$A$2:$CE$8700,$A323,MATCH(C$1,'2-3 引出列表'!$A$1:$CD$1,0)),"")),"",IFERROR(INDEX('2-3 引出列表'!$A$2:$CE$8700,$A323,MATCH(C$1,'2-3 引出列表'!$A$1:$CD$1,0)),""))</f>
        <v>1348</v>
      </c>
      <c r="D323" t="str">
        <f>IF(ISBLANK(IFERROR(INDEX('2-3 引出列表'!$A$2:$CE$8700,$A323,MATCH(D$1,'2-3 引出列表'!$A$1:$CD$1,0)),"")),"",IFERROR(INDEX('2-3 引出列表'!$A$2:$CE$8700,$A323,MATCH(D$1,'2-3 引出列表'!$A$1:$CD$1,0)),""))</f>
        <v>已审核</v>
      </c>
      <c r="E323" t="str">
        <f>IF(ISBLANK(IFERROR(INDEX('2-3 引出列表'!$A$2:$CE$8700,$A323,MATCH(E$1,'2-3 引出列表'!$A$1:$CD$1,0)),"")),"",IFERROR(INDEX('2-3 引出列表'!$A$2:$CE$8700,$A323,MATCH(E$1,'2-3 引出列表'!$A$1:$CD$1,0)),""))</f>
        <v>2025-05-21</v>
      </c>
      <c r="F323" t="str">
        <f t="shared" ref="F323:F386" si="5">LEFT(E323,7)</f>
        <v>2025-05</v>
      </c>
      <c r="G323" t="str">
        <f>IF(ISBLANK(IFERROR(INDEX('2-3 引出列表'!$A$2:$CE$8700,$A323,MATCH(G$1,'2-3 引出列表'!$A$1:$CD$1,0)),"")),"",IFERROR(INDEX('2-3 引出列表'!$A$2:$CE$8700,$A323,MATCH(G$1,'2-3 引出列表'!$A$1:$CD$1,0)),""))</f>
        <v>物料消耗.物料消耗</v>
      </c>
      <c r="H323">
        <f>IF(ISBLANK(IFERROR(INDEX('2-3 引出列表'!$A$2:$CE$8700,$A323,MATCH(H$1,'2-3 引出列表'!$A$1:$CD$1,0)),"")),"",IFERROR(INDEX('2-3 引出列表'!$A$2:$CE$8700,$A323,MATCH(H$1,'2-3 引出列表'!$A$1:$CD$1,0)),""))</f>
        <v>0</v>
      </c>
      <c r="I323" t="str">
        <f>IF(ISBLANK(IFERROR(INDEX('2-3 引出列表'!$A$2:$CE$8700,$A323,MATCH(I$1,'2-3 引出列表'!$A$1:$CD$1,0)),"")),"",IFERROR(INDEX('2-3 引出列表'!$A$2:$CE$8700,$A323,MATCH(I$1,'2-3 引出列表'!$A$1:$CD$1,0)),""))</f>
        <v>金采易购</v>
      </c>
    </row>
    <row r="324" spans="1:9">
      <c r="A324">
        <v>323</v>
      </c>
      <c r="B324" t="str">
        <f>IF(ISBLANK(IFERROR(INDEX('2-3 引出列表'!$A$2:$CE$8700,$A324,MATCH(B$1,'2-3 引出列表'!$A$1:$CD$1,0)),"")),"",IFERROR(INDEX('2-3 引出列表'!$A$2:$CE$8700,$A324,MATCH(B$1,'2-3 引出列表'!$A$1:$CD$1,0)),""))</f>
        <v>FK250521000429</v>
      </c>
      <c r="C324">
        <f>IF(ISBLANK(IFERROR(INDEX('2-3 引出列表'!$A$2:$CE$8700,$A324,MATCH(C$1,'2-3 引出列表'!$A$1:$CD$1,0)),"")),"",IFERROR(INDEX('2-3 引出列表'!$A$2:$CE$8700,$A324,MATCH(C$1,'2-3 引出列表'!$A$1:$CD$1,0)),""))</f>
        <v>980.4</v>
      </c>
      <c r="D324" t="str">
        <f>IF(ISBLANK(IFERROR(INDEX('2-3 引出列表'!$A$2:$CE$8700,$A324,MATCH(D$1,'2-3 引出列表'!$A$1:$CD$1,0)),"")),"",IFERROR(INDEX('2-3 引出列表'!$A$2:$CE$8700,$A324,MATCH(D$1,'2-3 引出列表'!$A$1:$CD$1,0)),""))</f>
        <v>已审核</v>
      </c>
      <c r="E324" t="str">
        <f>IF(ISBLANK(IFERROR(INDEX('2-3 引出列表'!$A$2:$CE$8700,$A324,MATCH(E$1,'2-3 引出列表'!$A$1:$CD$1,0)),"")),"",IFERROR(INDEX('2-3 引出列表'!$A$2:$CE$8700,$A324,MATCH(E$1,'2-3 引出列表'!$A$1:$CD$1,0)),""))</f>
        <v>2025-05-21</v>
      </c>
      <c r="F324" t="str">
        <f t="shared" si="5"/>
        <v>2025-05</v>
      </c>
      <c r="G324" t="str">
        <f>IF(ISBLANK(IFERROR(INDEX('2-3 引出列表'!$A$2:$CE$8700,$A324,MATCH(G$1,'2-3 引出列表'!$A$1:$CD$1,0)),"")),"",IFERROR(INDEX('2-3 引出列表'!$A$2:$CE$8700,$A324,MATCH(G$1,'2-3 引出列表'!$A$1:$CD$1,0)),""))</f>
        <v>物料消耗.物料消耗</v>
      </c>
      <c r="H324">
        <f>IF(ISBLANK(IFERROR(INDEX('2-3 引出列表'!$A$2:$CE$8700,$A324,MATCH(H$1,'2-3 引出列表'!$A$1:$CD$1,0)),"")),"",IFERROR(INDEX('2-3 引出列表'!$A$2:$CE$8700,$A324,MATCH(H$1,'2-3 引出列表'!$A$1:$CD$1,0)),""))</f>
        <v>0</v>
      </c>
      <c r="I324" t="str">
        <f>IF(ISBLANK(IFERROR(INDEX('2-3 引出列表'!$A$2:$CE$8700,$A324,MATCH(I$1,'2-3 引出列表'!$A$1:$CD$1,0)),"")),"",IFERROR(INDEX('2-3 引出列表'!$A$2:$CE$8700,$A324,MATCH(I$1,'2-3 引出列表'!$A$1:$CD$1,0)),""))</f>
        <v>金采易购</v>
      </c>
    </row>
    <row r="325" spans="1:9">
      <c r="A325">
        <v>324</v>
      </c>
      <c r="B325" t="str">
        <f>IF(ISBLANK(IFERROR(INDEX('2-3 引出列表'!$A$2:$CE$8700,$A325,MATCH(B$1,'2-3 引出列表'!$A$1:$CD$1,0)),"")),"",IFERROR(INDEX('2-3 引出列表'!$A$2:$CE$8700,$A325,MATCH(B$1,'2-3 引出列表'!$A$1:$CD$1,0)),""))</f>
        <v>FK250521000210</v>
      </c>
      <c r="C325">
        <f>IF(ISBLANK(IFERROR(INDEX('2-3 引出列表'!$A$2:$CE$8700,$A325,MATCH(C$1,'2-3 引出列表'!$A$1:$CD$1,0)),"")),"",IFERROR(INDEX('2-3 引出列表'!$A$2:$CE$8700,$A325,MATCH(C$1,'2-3 引出列表'!$A$1:$CD$1,0)),""))</f>
        <v>2956.71</v>
      </c>
      <c r="D325" t="str">
        <f>IF(ISBLANK(IFERROR(INDEX('2-3 引出列表'!$A$2:$CE$8700,$A325,MATCH(D$1,'2-3 引出列表'!$A$1:$CD$1,0)),"")),"",IFERROR(INDEX('2-3 引出列表'!$A$2:$CE$8700,$A325,MATCH(D$1,'2-3 引出列表'!$A$1:$CD$1,0)),""))</f>
        <v>已审核</v>
      </c>
      <c r="E325" t="str">
        <f>IF(ISBLANK(IFERROR(INDEX('2-3 引出列表'!$A$2:$CE$8700,$A325,MATCH(E$1,'2-3 引出列表'!$A$1:$CD$1,0)),"")),"",IFERROR(INDEX('2-3 引出列表'!$A$2:$CE$8700,$A325,MATCH(E$1,'2-3 引出列表'!$A$1:$CD$1,0)),""))</f>
        <v>2025-05-21</v>
      </c>
      <c r="F325" t="str">
        <f t="shared" si="5"/>
        <v>2025-05</v>
      </c>
      <c r="G325" t="str">
        <f>IF(ISBLANK(IFERROR(INDEX('2-3 引出列表'!$A$2:$CE$8700,$A325,MATCH(G$1,'2-3 引出列表'!$A$1:$CD$1,0)),"")),"",IFERROR(INDEX('2-3 引出列表'!$A$2:$CE$8700,$A325,MATCH(G$1,'2-3 引出列表'!$A$1:$CD$1,0)),""))</f>
        <v>物料消耗.物料消耗</v>
      </c>
      <c r="H325" t="str">
        <f>IF(ISBLANK(IFERROR(INDEX('2-3 引出列表'!$A$2:$CE$8700,$A325,MATCH(H$1,'2-3 引出列表'!$A$1:$CD$1,0)),"")),"",IFERROR(INDEX('2-3 引出列表'!$A$2:$CE$8700,$A325,MATCH(H$1,'2-3 引出列表'!$A$1:$CD$1,0)),""))</f>
        <v>ZB20210901JCWZ02</v>
      </c>
      <c r="I325" t="str">
        <f>IF(ISBLANK(IFERROR(INDEX('2-3 引出列表'!$A$2:$CE$8700,$A325,MATCH(I$1,'2-3 引出列表'!$A$1:$CD$1,0)),"")),"",IFERROR(INDEX('2-3 引出列表'!$A$2:$CE$8700,$A325,MATCH(I$1,'2-3 引出列表'!$A$1:$CD$1,0)),""))</f>
        <v>金采易购</v>
      </c>
    </row>
    <row r="326" spans="1:9">
      <c r="A326">
        <v>325</v>
      </c>
      <c r="B326" t="str">
        <f>IF(ISBLANK(IFERROR(INDEX('2-3 引出列表'!$A$2:$CE$8700,$A326,MATCH(B$1,'2-3 引出列表'!$A$1:$CD$1,0)),"")),"",IFERROR(INDEX('2-3 引出列表'!$A$2:$CE$8700,$A326,MATCH(B$1,'2-3 引出列表'!$A$1:$CD$1,0)),""))</f>
        <v>FK250521000210</v>
      </c>
      <c r="C326">
        <f>IF(ISBLANK(IFERROR(INDEX('2-3 引出列表'!$A$2:$CE$8700,$A326,MATCH(C$1,'2-3 引出列表'!$A$1:$CD$1,0)),"")),"",IFERROR(INDEX('2-3 引出列表'!$A$2:$CE$8700,$A326,MATCH(C$1,'2-3 引出列表'!$A$1:$CD$1,0)),""))</f>
        <v>2956.71</v>
      </c>
      <c r="D326" t="str">
        <f>IF(ISBLANK(IFERROR(INDEX('2-3 引出列表'!$A$2:$CE$8700,$A326,MATCH(D$1,'2-3 引出列表'!$A$1:$CD$1,0)),"")),"",IFERROR(INDEX('2-3 引出列表'!$A$2:$CE$8700,$A326,MATCH(D$1,'2-3 引出列表'!$A$1:$CD$1,0)),""))</f>
        <v>已审核</v>
      </c>
      <c r="E326" t="str">
        <f>IF(ISBLANK(IFERROR(INDEX('2-3 引出列表'!$A$2:$CE$8700,$A326,MATCH(E$1,'2-3 引出列表'!$A$1:$CD$1,0)),"")),"",IFERROR(INDEX('2-3 引出列表'!$A$2:$CE$8700,$A326,MATCH(E$1,'2-3 引出列表'!$A$1:$CD$1,0)),""))</f>
        <v>2025-05-21</v>
      </c>
      <c r="F326" t="str">
        <f t="shared" si="5"/>
        <v>2025-05</v>
      </c>
      <c r="G326" t="str">
        <f>IF(ISBLANK(IFERROR(INDEX('2-3 引出列表'!$A$2:$CE$8700,$A326,MATCH(G$1,'2-3 引出列表'!$A$1:$CD$1,0)),"")),"",IFERROR(INDEX('2-3 引出列表'!$A$2:$CE$8700,$A326,MATCH(G$1,'2-3 引出列表'!$A$1:$CD$1,0)),""))</f>
        <v>物料消耗.物料消耗</v>
      </c>
      <c r="H326" t="str">
        <f>IF(ISBLANK(IFERROR(INDEX('2-3 引出列表'!$A$2:$CE$8700,$A326,MATCH(H$1,'2-3 引出列表'!$A$1:$CD$1,0)),"")),"",IFERROR(INDEX('2-3 引出列表'!$A$2:$CE$8700,$A326,MATCH(H$1,'2-3 引出列表'!$A$1:$CD$1,0)),""))</f>
        <v>ZB20210901JCWZ02</v>
      </c>
      <c r="I326" t="str">
        <f>IF(ISBLANK(IFERROR(INDEX('2-3 引出列表'!$A$2:$CE$8700,$A326,MATCH(I$1,'2-3 引出列表'!$A$1:$CD$1,0)),"")),"",IFERROR(INDEX('2-3 引出列表'!$A$2:$CE$8700,$A326,MATCH(I$1,'2-3 引出列表'!$A$1:$CD$1,0)),""))</f>
        <v>金采易购</v>
      </c>
    </row>
    <row r="327" spans="1:9">
      <c r="A327">
        <v>326</v>
      </c>
      <c r="B327" t="str">
        <f>IF(ISBLANK(IFERROR(INDEX('2-3 引出列表'!$A$2:$CE$8700,$A327,MATCH(B$1,'2-3 引出列表'!$A$1:$CD$1,0)),"")),"",IFERROR(INDEX('2-3 引出列表'!$A$2:$CE$8700,$A327,MATCH(B$1,'2-3 引出列表'!$A$1:$CD$1,0)),""))</f>
        <v>FK250521000210</v>
      </c>
      <c r="C327">
        <f>IF(ISBLANK(IFERROR(INDEX('2-3 引出列表'!$A$2:$CE$8700,$A327,MATCH(C$1,'2-3 引出列表'!$A$1:$CD$1,0)),"")),"",IFERROR(INDEX('2-3 引出列表'!$A$2:$CE$8700,$A327,MATCH(C$1,'2-3 引出列表'!$A$1:$CD$1,0)),""))</f>
        <v>2956.71</v>
      </c>
      <c r="D327" t="str">
        <f>IF(ISBLANK(IFERROR(INDEX('2-3 引出列表'!$A$2:$CE$8700,$A327,MATCH(D$1,'2-3 引出列表'!$A$1:$CD$1,0)),"")),"",IFERROR(INDEX('2-3 引出列表'!$A$2:$CE$8700,$A327,MATCH(D$1,'2-3 引出列表'!$A$1:$CD$1,0)),""))</f>
        <v>已审核</v>
      </c>
      <c r="E327" t="str">
        <f>IF(ISBLANK(IFERROR(INDEX('2-3 引出列表'!$A$2:$CE$8700,$A327,MATCH(E$1,'2-3 引出列表'!$A$1:$CD$1,0)),"")),"",IFERROR(INDEX('2-3 引出列表'!$A$2:$CE$8700,$A327,MATCH(E$1,'2-3 引出列表'!$A$1:$CD$1,0)),""))</f>
        <v>2025-05-21</v>
      </c>
      <c r="F327" t="str">
        <f t="shared" si="5"/>
        <v>2025-05</v>
      </c>
      <c r="G327" t="str">
        <f>IF(ISBLANK(IFERROR(INDEX('2-3 引出列表'!$A$2:$CE$8700,$A327,MATCH(G$1,'2-3 引出列表'!$A$1:$CD$1,0)),"")),"",IFERROR(INDEX('2-3 引出列表'!$A$2:$CE$8700,$A327,MATCH(G$1,'2-3 引出列表'!$A$1:$CD$1,0)),""))</f>
        <v>物料消耗.物料消耗</v>
      </c>
      <c r="H327" t="str">
        <f>IF(ISBLANK(IFERROR(INDEX('2-3 引出列表'!$A$2:$CE$8700,$A327,MATCH(H$1,'2-3 引出列表'!$A$1:$CD$1,0)),"")),"",IFERROR(INDEX('2-3 引出列表'!$A$2:$CE$8700,$A327,MATCH(H$1,'2-3 引出列表'!$A$1:$CD$1,0)),""))</f>
        <v>ZB20210901JCWZ02</v>
      </c>
      <c r="I327" t="str">
        <f>IF(ISBLANK(IFERROR(INDEX('2-3 引出列表'!$A$2:$CE$8700,$A327,MATCH(I$1,'2-3 引出列表'!$A$1:$CD$1,0)),"")),"",IFERROR(INDEX('2-3 引出列表'!$A$2:$CE$8700,$A327,MATCH(I$1,'2-3 引出列表'!$A$1:$CD$1,0)),""))</f>
        <v>金采易购</v>
      </c>
    </row>
    <row r="328" spans="1:9">
      <c r="A328">
        <v>327</v>
      </c>
      <c r="B328" t="str">
        <f>IF(ISBLANK(IFERROR(INDEX('2-3 引出列表'!$A$2:$CE$8700,$A328,MATCH(B$1,'2-3 引出列表'!$A$1:$CD$1,0)),"")),"",IFERROR(INDEX('2-3 引出列表'!$A$2:$CE$8700,$A328,MATCH(B$1,'2-3 引出列表'!$A$1:$CD$1,0)),""))</f>
        <v>FK250521000210</v>
      </c>
      <c r="C328">
        <f>IF(ISBLANK(IFERROR(INDEX('2-3 引出列表'!$A$2:$CE$8700,$A328,MATCH(C$1,'2-3 引出列表'!$A$1:$CD$1,0)),"")),"",IFERROR(INDEX('2-3 引出列表'!$A$2:$CE$8700,$A328,MATCH(C$1,'2-3 引出列表'!$A$1:$CD$1,0)),""))</f>
        <v>2956.71</v>
      </c>
      <c r="D328" t="str">
        <f>IF(ISBLANK(IFERROR(INDEX('2-3 引出列表'!$A$2:$CE$8700,$A328,MATCH(D$1,'2-3 引出列表'!$A$1:$CD$1,0)),"")),"",IFERROR(INDEX('2-3 引出列表'!$A$2:$CE$8700,$A328,MATCH(D$1,'2-3 引出列表'!$A$1:$CD$1,0)),""))</f>
        <v>已审核</v>
      </c>
      <c r="E328" t="str">
        <f>IF(ISBLANK(IFERROR(INDEX('2-3 引出列表'!$A$2:$CE$8700,$A328,MATCH(E$1,'2-3 引出列表'!$A$1:$CD$1,0)),"")),"",IFERROR(INDEX('2-3 引出列表'!$A$2:$CE$8700,$A328,MATCH(E$1,'2-3 引出列表'!$A$1:$CD$1,0)),""))</f>
        <v>2025-05-21</v>
      </c>
      <c r="F328" t="str">
        <f t="shared" si="5"/>
        <v>2025-05</v>
      </c>
      <c r="G328" t="str">
        <f>IF(ISBLANK(IFERROR(INDEX('2-3 引出列表'!$A$2:$CE$8700,$A328,MATCH(G$1,'2-3 引出列表'!$A$1:$CD$1,0)),"")),"",IFERROR(INDEX('2-3 引出列表'!$A$2:$CE$8700,$A328,MATCH(G$1,'2-3 引出列表'!$A$1:$CD$1,0)),""))</f>
        <v>物料消耗.物料消耗</v>
      </c>
      <c r="H328" t="str">
        <f>IF(ISBLANK(IFERROR(INDEX('2-3 引出列表'!$A$2:$CE$8700,$A328,MATCH(H$1,'2-3 引出列表'!$A$1:$CD$1,0)),"")),"",IFERROR(INDEX('2-3 引出列表'!$A$2:$CE$8700,$A328,MATCH(H$1,'2-3 引出列表'!$A$1:$CD$1,0)),""))</f>
        <v>ZB20210901JCWZ02</v>
      </c>
      <c r="I328" t="str">
        <f>IF(ISBLANK(IFERROR(INDEX('2-3 引出列表'!$A$2:$CE$8700,$A328,MATCH(I$1,'2-3 引出列表'!$A$1:$CD$1,0)),"")),"",IFERROR(INDEX('2-3 引出列表'!$A$2:$CE$8700,$A328,MATCH(I$1,'2-3 引出列表'!$A$1:$CD$1,0)),""))</f>
        <v>金采易购</v>
      </c>
    </row>
    <row r="329" spans="1:9">
      <c r="A329">
        <v>328</v>
      </c>
      <c r="B329" t="str">
        <f>IF(ISBLANK(IFERROR(INDEX('2-3 引出列表'!$A$2:$CE$8700,$A329,MATCH(B$1,'2-3 引出列表'!$A$1:$CD$1,0)),"")),"",IFERROR(INDEX('2-3 引出列表'!$A$2:$CE$8700,$A329,MATCH(B$1,'2-3 引出列表'!$A$1:$CD$1,0)),""))</f>
        <v>FK250521000210</v>
      </c>
      <c r="C329">
        <f>IF(ISBLANK(IFERROR(INDEX('2-3 引出列表'!$A$2:$CE$8700,$A329,MATCH(C$1,'2-3 引出列表'!$A$1:$CD$1,0)),"")),"",IFERROR(INDEX('2-3 引出列表'!$A$2:$CE$8700,$A329,MATCH(C$1,'2-3 引出列表'!$A$1:$CD$1,0)),""))</f>
        <v>2956.71</v>
      </c>
      <c r="D329" t="str">
        <f>IF(ISBLANK(IFERROR(INDEX('2-3 引出列表'!$A$2:$CE$8700,$A329,MATCH(D$1,'2-3 引出列表'!$A$1:$CD$1,0)),"")),"",IFERROR(INDEX('2-3 引出列表'!$A$2:$CE$8700,$A329,MATCH(D$1,'2-3 引出列表'!$A$1:$CD$1,0)),""))</f>
        <v>已审核</v>
      </c>
      <c r="E329" t="str">
        <f>IF(ISBLANK(IFERROR(INDEX('2-3 引出列表'!$A$2:$CE$8700,$A329,MATCH(E$1,'2-3 引出列表'!$A$1:$CD$1,0)),"")),"",IFERROR(INDEX('2-3 引出列表'!$A$2:$CE$8700,$A329,MATCH(E$1,'2-3 引出列表'!$A$1:$CD$1,0)),""))</f>
        <v>2025-05-21</v>
      </c>
      <c r="F329" t="str">
        <f t="shared" si="5"/>
        <v>2025-05</v>
      </c>
      <c r="G329" t="str">
        <f>IF(ISBLANK(IFERROR(INDEX('2-3 引出列表'!$A$2:$CE$8700,$A329,MATCH(G$1,'2-3 引出列表'!$A$1:$CD$1,0)),"")),"",IFERROR(INDEX('2-3 引出列表'!$A$2:$CE$8700,$A329,MATCH(G$1,'2-3 引出列表'!$A$1:$CD$1,0)),""))</f>
        <v>物料消耗.物料消耗</v>
      </c>
      <c r="H329" t="str">
        <f>IF(ISBLANK(IFERROR(INDEX('2-3 引出列表'!$A$2:$CE$8700,$A329,MATCH(H$1,'2-3 引出列表'!$A$1:$CD$1,0)),"")),"",IFERROR(INDEX('2-3 引出列表'!$A$2:$CE$8700,$A329,MATCH(H$1,'2-3 引出列表'!$A$1:$CD$1,0)),""))</f>
        <v>ZB20210901JCWZ02</v>
      </c>
      <c r="I329" t="str">
        <f>IF(ISBLANK(IFERROR(INDEX('2-3 引出列表'!$A$2:$CE$8700,$A329,MATCH(I$1,'2-3 引出列表'!$A$1:$CD$1,0)),"")),"",IFERROR(INDEX('2-3 引出列表'!$A$2:$CE$8700,$A329,MATCH(I$1,'2-3 引出列表'!$A$1:$CD$1,0)),""))</f>
        <v>金采易购</v>
      </c>
    </row>
    <row r="330" spans="1:9">
      <c r="A330">
        <v>329</v>
      </c>
      <c r="B330" t="str">
        <f>IF(ISBLANK(IFERROR(INDEX('2-3 引出列表'!$A$2:$CE$8700,$A330,MATCH(B$1,'2-3 引出列表'!$A$1:$CD$1,0)),"")),"",IFERROR(INDEX('2-3 引出列表'!$A$2:$CE$8700,$A330,MATCH(B$1,'2-3 引出列表'!$A$1:$CD$1,0)),""))</f>
        <v>FK250521000210</v>
      </c>
      <c r="C330">
        <f>IF(ISBLANK(IFERROR(INDEX('2-3 引出列表'!$A$2:$CE$8700,$A330,MATCH(C$1,'2-3 引出列表'!$A$1:$CD$1,0)),"")),"",IFERROR(INDEX('2-3 引出列表'!$A$2:$CE$8700,$A330,MATCH(C$1,'2-3 引出列表'!$A$1:$CD$1,0)),""))</f>
        <v>2956.71</v>
      </c>
      <c r="D330" t="str">
        <f>IF(ISBLANK(IFERROR(INDEX('2-3 引出列表'!$A$2:$CE$8700,$A330,MATCH(D$1,'2-3 引出列表'!$A$1:$CD$1,0)),"")),"",IFERROR(INDEX('2-3 引出列表'!$A$2:$CE$8700,$A330,MATCH(D$1,'2-3 引出列表'!$A$1:$CD$1,0)),""))</f>
        <v>已审核</v>
      </c>
      <c r="E330" t="str">
        <f>IF(ISBLANK(IFERROR(INDEX('2-3 引出列表'!$A$2:$CE$8700,$A330,MATCH(E$1,'2-3 引出列表'!$A$1:$CD$1,0)),"")),"",IFERROR(INDEX('2-3 引出列表'!$A$2:$CE$8700,$A330,MATCH(E$1,'2-3 引出列表'!$A$1:$CD$1,0)),""))</f>
        <v>2025-05-21</v>
      </c>
      <c r="F330" t="str">
        <f t="shared" si="5"/>
        <v>2025-05</v>
      </c>
      <c r="G330" t="str">
        <f>IF(ISBLANK(IFERROR(INDEX('2-3 引出列表'!$A$2:$CE$8700,$A330,MATCH(G$1,'2-3 引出列表'!$A$1:$CD$1,0)),"")),"",IFERROR(INDEX('2-3 引出列表'!$A$2:$CE$8700,$A330,MATCH(G$1,'2-3 引出列表'!$A$1:$CD$1,0)),""))</f>
        <v>物料消耗.物料消耗</v>
      </c>
      <c r="H330" t="str">
        <f>IF(ISBLANK(IFERROR(INDEX('2-3 引出列表'!$A$2:$CE$8700,$A330,MATCH(H$1,'2-3 引出列表'!$A$1:$CD$1,0)),"")),"",IFERROR(INDEX('2-3 引出列表'!$A$2:$CE$8700,$A330,MATCH(H$1,'2-3 引出列表'!$A$1:$CD$1,0)),""))</f>
        <v>ZB20210901JCWZ02</v>
      </c>
      <c r="I330" t="str">
        <f>IF(ISBLANK(IFERROR(INDEX('2-3 引出列表'!$A$2:$CE$8700,$A330,MATCH(I$1,'2-3 引出列表'!$A$1:$CD$1,0)),"")),"",IFERROR(INDEX('2-3 引出列表'!$A$2:$CE$8700,$A330,MATCH(I$1,'2-3 引出列表'!$A$1:$CD$1,0)),""))</f>
        <v>金采易购</v>
      </c>
    </row>
    <row r="331" spans="1:9">
      <c r="A331">
        <v>330</v>
      </c>
      <c r="B331" t="str">
        <f>IF(ISBLANK(IFERROR(INDEX('2-3 引出列表'!$A$2:$CE$8700,$A331,MATCH(B$1,'2-3 引出列表'!$A$1:$CD$1,0)),"")),"",IFERROR(INDEX('2-3 引出列表'!$A$2:$CE$8700,$A331,MATCH(B$1,'2-3 引出列表'!$A$1:$CD$1,0)),""))</f>
        <v>FK250521000210</v>
      </c>
      <c r="C331">
        <f>IF(ISBLANK(IFERROR(INDEX('2-3 引出列表'!$A$2:$CE$8700,$A331,MATCH(C$1,'2-3 引出列表'!$A$1:$CD$1,0)),"")),"",IFERROR(INDEX('2-3 引出列表'!$A$2:$CE$8700,$A331,MATCH(C$1,'2-3 引出列表'!$A$1:$CD$1,0)),""))</f>
        <v>2956.71</v>
      </c>
      <c r="D331" t="str">
        <f>IF(ISBLANK(IFERROR(INDEX('2-3 引出列表'!$A$2:$CE$8700,$A331,MATCH(D$1,'2-3 引出列表'!$A$1:$CD$1,0)),"")),"",IFERROR(INDEX('2-3 引出列表'!$A$2:$CE$8700,$A331,MATCH(D$1,'2-3 引出列表'!$A$1:$CD$1,0)),""))</f>
        <v>已审核</v>
      </c>
      <c r="E331" t="str">
        <f>IF(ISBLANK(IFERROR(INDEX('2-3 引出列表'!$A$2:$CE$8700,$A331,MATCH(E$1,'2-3 引出列表'!$A$1:$CD$1,0)),"")),"",IFERROR(INDEX('2-3 引出列表'!$A$2:$CE$8700,$A331,MATCH(E$1,'2-3 引出列表'!$A$1:$CD$1,0)),""))</f>
        <v>2025-05-21</v>
      </c>
      <c r="F331" t="str">
        <f t="shared" si="5"/>
        <v>2025-05</v>
      </c>
      <c r="G331" t="str">
        <f>IF(ISBLANK(IFERROR(INDEX('2-3 引出列表'!$A$2:$CE$8700,$A331,MATCH(G$1,'2-3 引出列表'!$A$1:$CD$1,0)),"")),"",IFERROR(INDEX('2-3 引出列表'!$A$2:$CE$8700,$A331,MATCH(G$1,'2-3 引出列表'!$A$1:$CD$1,0)),""))</f>
        <v>物料消耗.物料消耗</v>
      </c>
      <c r="H331" t="str">
        <f>IF(ISBLANK(IFERROR(INDEX('2-3 引出列表'!$A$2:$CE$8700,$A331,MATCH(H$1,'2-3 引出列表'!$A$1:$CD$1,0)),"")),"",IFERROR(INDEX('2-3 引出列表'!$A$2:$CE$8700,$A331,MATCH(H$1,'2-3 引出列表'!$A$1:$CD$1,0)),""))</f>
        <v>ZB20210901JCWZ02</v>
      </c>
      <c r="I331" t="str">
        <f>IF(ISBLANK(IFERROR(INDEX('2-3 引出列表'!$A$2:$CE$8700,$A331,MATCH(I$1,'2-3 引出列表'!$A$1:$CD$1,0)),"")),"",IFERROR(INDEX('2-3 引出列表'!$A$2:$CE$8700,$A331,MATCH(I$1,'2-3 引出列表'!$A$1:$CD$1,0)),""))</f>
        <v>金采易购</v>
      </c>
    </row>
    <row r="332" spans="1:9">
      <c r="A332">
        <v>331</v>
      </c>
      <c r="B332" t="str">
        <f>IF(ISBLANK(IFERROR(INDEX('2-3 引出列表'!$A$2:$CE$8700,$A332,MATCH(B$1,'2-3 引出列表'!$A$1:$CD$1,0)),"")),"",IFERROR(INDEX('2-3 引出列表'!$A$2:$CE$8700,$A332,MATCH(B$1,'2-3 引出列表'!$A$1:$CD$1,0)),""))</f>
        <v>FK250521000210</v>
      </c>
      <c r="C332">
        <f>IF(ISBLANK(IFERROR(INDEX('2-3 引出列表'!$A$2:$CE$8700,$A332,MATCH(C$1,'2-3 引出列表'!$A$1:$CD$1,0)),"")),"",IFERROR(INDEX('2-3 引出列表'!$A$2:$CE$8700,$A332,MATCH(C$1,'2-3 引出列表'!$A$1:$CD$1,0)),""))</f>
        <v>2956.71</v>
      </c>
      <c r="D332" t="str">
        <f>IF(ISBLANK(IFERROR(INDEX('2-3 引出列表'!$A$2:$CE$8700,$A332,MATCH(D$1,'2-3 引出列表'!$A$1:$CD$1,0)),"")),"",IFERROR(INDEX('2-3 引出列表'!$A$2:$CE$8700,$A332,MATCH(D$1,'2-3 引出列表'!$A$1:$CD$1,0)),""))</f>
        <v>已审核</v>
      </c>
      <c r="E332" t="str">
        <f>IF(ISBLANK(IFERROR(INDEX('2-3 引出列表'!$A$2:$CE$8700,$A332,MATCH(E$1,'2-3 引出列表'!$A$1:$CD$1,0)),"")),"",IFERROR(INDEX('2-3 引出列表'!$A$2:$CE$8700,$A332,MATCH(E$1,'2-3 引出列表'!$A$1:$CD$1,0)),""))</f>
        <v>2025-05-21</v>
      </c>
      <c r="F332" t="str">
        <f t="shared" si="5"/>
        <v>2025-05</v>
      </c>
      <c r="G332" t="str">
        <f>IF(ISBLANK(IFERROR(INDEX('2-3 引出列表'!$A$2:$CE$8700,$A332,MATCH(G$1,'2-3 引出列表'!$A$1:$CD$1,0)),"")),"",IFERROR(INDEX('2-3 引出列表'!$A$2:$CE$8700,$A332,MATCH(G$1,'2-3 引出列表'!$A$1:$CD$1,0)),""))</f>
        <v>物料消耗.物料消耗</v>
      </c>
      <c r="H332" t="str">
        <f>IF(ISBLANK(IFERROR(INDEX('2-3 引出列表'!$A$2:$CE$8700,$A332,MATCH(H$1,'2-3 引出列表'!$A$1:$CD$1,0)),"")),"",IFERROR(INDEX('2-3 引出列表'!$A$2:$CE$8700,$A332,MATCH(H$1,'2-3 引出列表'!$A$1:$CD$1,0)),""))</f>
        <v>ZB20210901JCWZ02</v>
      </c>
      <c r="I332" t="str">
        <f>IF(ISBLANK(IFERROR(INDEX('2-3 引出列表'!$A$2:$CE$8700,$A332,MATCH(I$1,'2-3 引出列表'!$A$1:$CD$1,0)),"")),"",IFERROR(INDEX('2-3 引出列表'!$A$2:$CE$8700,$A332,MATCH(I$1,'2-3 引出列表'!$A$1:$CD$1,0)),""))</f>
        <v>金采易购</v>
      </c>
    </row>
    <row r="333" spans="1:9">
      <c r="A333">
        <v>332</v>
      </c>
      <c r="B333" t="str">
        <f>IF(ISBLANK(IFERROR(INDEX('2-3 引出列表'!$A$2:$CE$8700,$A333,MATCH(B$1,'2-3 引出列表'!$A$1:$CD$1,0)),"")),"",IFERROR(INDEX('2-3 引出列表'!$A$2:$CE$8700,$A333,MATCH(B$1,'2-3 引出列表'!$A$1:$CD$1,0)),""))</f>
        <v>FK250521000210</v>
      </c>
      <c r="C333">
        <f>IF(ISBLANK(IFERROR(INDEX('2-3 引出列表'!$A$2:$CE$8700,$A333,MATCH(C$1,'2-3 引出列表'!$A$1:$CD$1,0)),"")),"",IFERROR(INDEX('2-3 引出列表'!$A$2:$CE$8700,$A333,MATCH(C$1,'2-3 引出列表'!$A$1:$CD$1,0)),""))</f>
        <v>2956.71</v>
      </c>
      <c r="D333" t="str">
        <f>IF(ISBLANK(IFERROR(INDEX('2-3 引出列表'!$A$2:$CE$8700,$A333,MATCH(D$1,'2-3 引出列表'!$A$1:$CD$1,0)),"")),"",IFERROR(INDEX('2-3 引出列表'!$A$2:$CE$8700,$A333,MATCH(D$1,'2-3 引出列表'!$A$1:$CD$1,0)),""))</f>
        <v>已审核</v>
      </c>
      <c r="E333" t="str">
        <f>IF(ISBLANK(IFERROR(INDEX('2-3 引出列表'!$A$2:$CE$8700,$A333,MATCH(E$1,'2-3 引出列表'!$A$1:$CD$1,0)),"")),"",IFERROR(INDEX('2-3 引出列表'!$A$2:$CE$8700,$A333,MATCH(E$1,'2-3 引出列表'!$A$1:$CD$1,0)),""))</f>
        <v>2025-05-21</v>
      </c>
      <c r="F333" t="str">
        <f t="shared" si="5"/>
        <v>2025-05</v>
      </c>
      <c r="G333" t="str">
        <f>IF(ISBLANK(IFERROR(INDEX('2-3 引出列表'!$A$2:$CE$8700,$A333,MATCH(G$1,'2-3 引出列表'!$A$1:$CD$1,0)),"")),"",IFERROR(INDEX('2-3 引出列表'!$A$2:$CE$8700,$A333,MATCH(G$1,'2-3 引出列表'!$A$1:$CD$1,0)),""))</f>
        <v>物料消耗.物料消耗</v>
      </c>
      <c r="H333" t="str">
        <f>IF(ISBLANK(IFERROR(INDEX('2-3 引出列表'!$A$2:$CE$8700,$A333,MATCH(H$1,'2-3 引出列表'!$A$1:$CD$1,0)),"")),"",IFERROR(INDEX('2-3 引出列表'!$A$2:$CE$8700,$A333,MATCH(H$1,'2-3 引出列表'!$A$1:$CD$1,0)),""))</f>
        <v>ZB20210901JCWZ02</v>
      </c>
      <c r="I333" t="str">
        <f>IF(ISBLANK(IFERROR(INDEX('2-3 引出列表'!$A$2:$CE$8700,$A333,MATCH(I$1,'2-3 引出列表'!$A$1:$CD$1,0)),"")),"",IFERROR(INDEX('2-3 引出列表'!$A$2:$CE$8700,$A333,MATCH(I$1,'2-3 引出列表'!$A$1:$CD$1,0)),""))</f>
        <v>金采易购</v>
      </c>
    </row>
    <row r="334" spans="1:9">
      <c r="A334">
        <v>333</v>
      </c>
      <c r="B334" t="str">
        <f>IF(ISBLANK(IFERROR(INDEX('2-3 引出列表'!$A$2:$CE$8700,$A334,MATCH(B$1,'2-3 引出列表'!$A$1:$CD$1,0)),"")),"",IFERROR(INDEX('2-3 引出列表'!$A$2:$CE$8700,$A334,MATCH(B$1,'2-3 引出列表'!$A$1:$CD$1,0)),""))</f>
        <v>FK250521000210</v>
      </c>
      <c r="C334">
        <f>IF(ISBLANK(IFERROR(INDEX('2-3 引出列表'!$A$2:$CE$8700,$A334,MATCH(C$1,'2-3 引出列表'!$A$1:$CD$1,0)),"")),"",IFERROR(INDEX('2-3 引出列表'!$A$2:$CE$8700,$A334,MATCH(C$1,'2-3 引出列表'!$A$1:$CD$1,0)),""))</f>
        <v>2956.71</v>
      </c>
      <c r="D334" t="str">
        <f>IF(ISBLANK(IFERROR(INDEX('2-3 引出列表'!$A$2:$CE$8700,$A334,MATCH(D$1,'2-3 引出列表'!$A$1:$CD$1,0)),"")),"",IFERROR(INDEX('2-3 引出列表'!$A$2:$CE$8700,$A334,MATCH(D$1,'2-3 引出列表'!$A$1:$CD$1,0)),""))</f>
        <v>已审核</v>
      </c>
      <c r="E334" t="str">
        <f>IF(ISBLANK(IFERROR(INDEX('2-3 引出列表'!$A$2:$CE$8700,$A334,MATCH(E$1,'2-3 引出列表'!$A$1:$CD$1,0)),"")),"",IFERROR(INDEX('2-3 引出列表'!$A$2:$CE$8700,$A334,MATCH(E$1,'2-3 引出列表'!$A$1:$CD$1,0)),""))</f>
        <v>2025-05-21</v>
      </c>
      <c r="F334" t="str">
        <f t="shared" si="5"/>
        <v>2025-05</v>
      </c>
      <c r="G334" t="str">
        <f>IF(ISBLANK(IFERROR(INDEX('2-3 引出列表'!$A$2:$CE$8700,$A334,MATCH(G$1,'2-3 引出列表'!$A$1:$CD$1,0)),"")),"",IFERROR(INDEX('2-3 引出列表'!$A$2:$CE$8700,$A334,MATCH(G$1,'2-3 引出列表'!$A$1:$CD$1,0)),""))</f>
        <v>物料消耗.物料消耗</v>
      </c>
      <c r="H334" t="str">
        <f>IF(ISBLANK(IFERROR(INDEX('2-3 引出列表'!$A$2:$CE$8700,$A334,MATCH(H$1,'2-3 引出列表'!$A$1:$CD$1,0)),"")),"",IFERROR(INDEX('2-3 引出列表'!$A$2:$CE$8700,$A334,MATCH(H$1,'2-3 引出列表'!$A$1:$CD$1,0)),""))</f>
        <v>ZB20210901JCWZ02</v>
      </c>
      <c r="I334" t="str">
        <f>IF(ISBLANK(IFERROR(INDEX('2-3 引出列表'!$A$2:$CE$8700,$A334,MATCH(I$1,'2-3 引出列表'!$A$1:$CD$1,0)),"")),"",IFERROR(INDEX('2-3 引出列表'!$A$2:$CE$8700,$A334,MATCH(I$1,'2-3 引出列表'!$A$1:$CD$1,0)),""))</f>
        <v>金采易购</v>
      </c>
    </row>
    <row r="335" spans="1:9">
      <c r="A335">
        <v>334</v>
      </c>
      <c r="B335" t="str">
        <f>IF(ISBLANK(IFERROR(INDEX('2-3 引出列表'!$A$2:$CE$8700,$A335,MATCH(B$1,'2-3 引出列表'!$A$1:$CD$1,0)),"")),"",IFERROR(INDEX('2-3 引出列表'!$A$2:$CE$8700,$A335,MATCH(B$1,'2-3 引出列表'!$A$1:$CD$1,0)),""))</f>
        <v>FK250521000210</v>
      </c>
      <c r="C335">
        <f>IF(ISBLANK(IFERROR(INDEX('2-3 引出列表'!$A$2:$CE$8700,$A335,MATCH(C$1,'2-3 引出列表'!$A$1:$CD$1,0)),"")),"",IFERROR(INDEX('2-3 引出列表'!$A$2:$CE$8700,$A335,MATCH(C$1,'2-3 引出列表'!$A$1:$CD$1,0)),""))</f>
        <v>2956.71</v>
      </c>
      <c r="D335" t="str">
        <f>IF(ISBLANK(IFERROR(INDEX('2-3 引出列表'!$A$2:$CE$8700,$A335,MATCH(D$1,'2-3 引出列表'!$A$1:$CD$1,0)),"")),"",IFERROR(INDEX('2-3 引出列表'!$A$2:$CE$8700,$A335,MATCH(D$1,'2-3 引出列表'!$A$1:$CD$1,0)),""))</f>
        <v>已审核</v>
      </c>
      <c r="E335" t="str">
        <f>IF(ISBLANK(IFERROR(INDEX('2-3 引出列表'!$A$2:$CE$8700,$A335,MATCH(E$1,'2-3 引出列表'!$A$1:$CD$1,0)),"")),"",IFERROR(INDEX('2-3 引出列表'!$A$2:$CE$8700,$A335,MATCH(E$1,'2-3 引出列表'!$A$1:$CD$1,0)),""))</f>
        <v>2025-05-21</v>
      </c>
      <c r="F335" t="str">
        <f t="shared" si="5"/>
        <v>2025-05</v>
      </c>
      <c r="G335" t="str">
        <f>IF(ISBLANK(IFERROR(INDEX('2-3 引出列表'!$A$2:$CE$8700,$A335,MATCH(G$1,'2-3 引出列表'!$A$1:$CD$1,0)),"")),"",IFERROR(INDEX('2-3 引出列表'!$A$2:$CE$8700,$A335,MATCH(G$1,'2-3 引出列表'!$A$1:$CD$1,0)),""))</f>
        <v>物料消耗.物料消耗</v>
      </c>
      <c r="H335" t="str">
        <f>IF(ISBLANK(IFERROR(INDEX('2-3 引出列表'!$A$2:$CE$8700,$A335,MATCH(H$1,'2-3 引出列表'!$A$1:$CD$1,0)),"")),"",IFERROR(INDEX('2-3 引出列表'!$A$2:$CE$8700,$A335,MATCH(H$1,'2-3 引出列表'!$A$1:$CD$1,0)),""))</f>
        <v>ZB20210901JCWZ02</v>
      </c>
      <c r="I335" t="str">
        <f>IF(ISBLANK(IFERROR(INDEX('2-3 引出列表'!$A$2:$CE$8700,$A335,MATCH(I$1,'2-3 引出列表'!$A$1:$CD$1,0)),"")),"",IFERROR(INDEX('2-3 引出列表'!$A$2:$CE$8700,$A335,MATCH(I$1,'2-3 引出列表'!$A$1:$CD$1,0)),""))</f>
        <v>金采易购</v>
      </c>
    </row>
    <row r="336" spans="1:9">
      <c r="A336">
        <v>335</v>
      </c>
      <c r="B336" t="str">
        <f>IF(ISBLANK(IFERROR(INDEX('2-3 引出列表'!$A$2:$CE$8700,$A336,MATCH(B$1,'2-3 引出列表'!$A$1:$CD$1,0)),"")),"",IFERROR(INDEX('2-3 引出列表'!$A$2:$CE$8700,$A336,MATCH(B$1,'2-3 引出列表'!$A$1:$CD$1,0)),""))</f>
        <v>FK250521000210</v>
      </c>
      <c r="C336">
        <f>IF(ISBLANK(IFERROR(INDEX('2-3 引出列表'!$A$2:$CE$8700,$A336,MATCH(C$1,'2-3 引出列表'!$A$1:$CD$1,0)),"")),"",IFERROR(INDEX('2-3 引出列表'!$A$2:$CE$8700,$A336,MATCH(C$1,'2-3 引出列表'!$A$1:$CD$1,0)),""))</f>
        <v>2956.71</v>
      </c>
      <c r="D336" t="str">
        <f>IF(ISBLANK(IFERROR(INDEX('2-3 引出列表'!$A$2:$CE$8700,$A336,MATCH(D$1,'2-3 引出列表'!$A$1:$CD$1,0)),"")),"",IFERROR(INDEX('2-3 引出列表'!$A$2:$CE$8700,$A336,MATCH(D$1,'2-3 引出列表'!$A$1:$CD$1,0)),""))</f>
        <v>已审核</v>
      </c>
      <c r="E336" t="str">
        <f>IF(ISBLANK(IFERROR(INDEX('2-3 引出列表'!$A$2:$CE$8700,$A336,MATCH(E$1,'2-3 引出列表'!$A$1:$CD$1,0)),"")),"",IFERROR(INDEX('2-3 引出列表'!$A$2:$CE$8700,$A336,MATCH(E$1,'2-3 引出列表'!$A$1:$CD$1,0)),""))</f>
        <v>2025-05-21</v>
      </c>
      <c r="F336" t="str">
        <f t="shared" si="5"/>
        <v>2025-05</v>
      </c>
      <c r="G336" t="str">
        <f>IF(ISBLANK(IFERROR(INDEX('2-3 引出列表'!$A$2:$CE$8700,$A336,MATCH(G$1,'2-3 引出列表'!$A$1:$CD$1,0)),"")),"",IFERROR(INDEX('2-3 引出列表'!$A$2:$CE$8700,$A336,MATCH(G$1,'2-3 引出列表'!$A$1:$CD$1,0)),""))</f>
        <v>物料消耗.物料消耗</v>
      </c>
      <c r="H336" t="str">
        <f>IF(ISBLANK(IFERROR(INDEX('2-3 引出列表'!$A$2:$CE$8700,$A336,MATCH(H$1,'2-3 引出列表'!$A$1:$CD$1,0)),"")),"",IFERROR(INDEX('2-3 引出列表'!$A$2:$CE$8700,$A336,MATCH(H$1,'2-3 引出列表'!$A$1:$CD$1,0)),""))</f>
        <v>ZB20210901JCWZ02</v>
      </c>
      <c r="I336" t="str">
        <f>IF(ISBLANK(IFERROR(INDEX('2-3 引出列表'!$A$2:$CE$8700,$A336,MATCH(I$1,'2-3 引出列表'!$A$1:$CD$1,0)),"")),"",IFERROR(INDEX('2-3 引出列表'!$A$2:$CE$8700,$A336,MATCH(I$1,'2-3 引出列表'!$A$1:$CD$1,0)),""))</f>
        <v>金采易购</v>
      </c>
    </row>
    <row r="337" spans="1:9">
      <c r="A337">
        <v>336</v>
      </c>
      <c r="B337" t="str">
        <f>IF(ISBLANK(IFERROR(INDEX('2-3 引出列表'!$A$2:$CE$8700,$A337,MATCH(B$1,'2-3 引出列表'!$A$1:$CD$1,0)),"")),"",IFERROR(INDEX('2-3 引出列表'!$A$2:$CE$8700,$A337,MATCH(B$1,'2-3 引出列表'!$A$1:$CD$1,0)),""))</f>
        <v>FK250521000210</v>
      </c>
      <c r="C337">
        <f>IF(ISBLANK(IFERROR(INDEX('2-3 引出列表'!$A$2:$CE$8700,$A337,MATCH(C$1,'2-3 引出列表'!$A$1:$CD$1,0)),"")),"",IFERROR(INDEX('2-3 引出列表'!$A$2:$CE$8700,$A337,MATCH(C$1,'2-3 引出列表'!$A$1:$CD$1,0)),""))</f>
        <v>2956.71</v>
      </c>
      <c r="D337" t="str">
        <f>IF(ISBLANK(IFERROR(INDEX('2-3 引出列表'!$A$2:$CE$8700,$A337,MATCH(D$1,'2-3 引出列表'!$A$1:$CD$1,0)),"")),"",IFERROR(INDEX('2-3 引出列表'!$A$2:$CE$8700,$A337,MATCH(D$1,'2-3 引出列表'!$A$1:$CD$1,0)),""))</f>
        <v>已审核</v>
      </c>
      <c r="E337" t="str">
        <f>IF(ISBLANK(IFERROR(INDEX('2-3 引出列表'!$A$2:$CE$8700,$A337,MATCH(E$1,'2-3 引出列表'!$A$1:$CD$1,0)),"")),"",IFERROR(INDEX('2-3 引出列表'!$A$2:$CE$8700,$A337,MATCH(E$1,'2-3 引出列表'!$A$1:$CD$1,0)),""))</f>
        <v>2025-05-21</v>
      </c>
      <c r="F337" t="str">
        <f t="shared" si="5"/>
        <v>2025-05</v>
      </c>
      <c r="G337" t="str">
        <f>IF(ISBLANK(IFERROR(INDEX('2-3 引出列表'!$A$2:$CE$8700,$A337,MATCH(G$1,'2-3 引出列表'!$A$1:$CD$1,0)),"")),"",IFERROR(INDEX('2-3 引出列表'!$A$2:$CE$8700,$A337,MATCH(G$1,'2-3 引出列表'!$A$1:$CD$1,0)),""))</f>
        <v>物料消耗.物料消耗</v>
      </c>
      <c r="H337" t="str">
        <f>IF(ISBLANK(IFERROR(INDEX('2-3 引出列表'!$A$2:$CE$8700,$A337,MATCH(H$1,'2-3 引出列表'!$A$1:$CD$1,0)),"")),"",IFERROR(INDEX('2-3 引出列表'!$A$2:$CE$8700,$A337,MATCH(H$1,'2-3 引出列表'!$A$1:$CD$1,0)),""))</f>
        <v>ZB20210901JCWZ02</v>
      </c>
      <c r="I337" t="str">
        <f>IF(ISBLANK(IFERROR(INDEX('2-3 引出列表'!$A$2:$CE$8700,$A337,MATCH(I$1,'2-3 引出列表'!$A$1:$CD$1,0)),"")),"",IFERROR(INDEX('2-3 引出列表'!$A$2:$CE$8700,$A337,MATCH(I$1,'2-3 引出列表'!$A$1:$CD$1,0)),""))</f>
        <v>金采易购</v>
      </c>
    </row>
    <row r="338" spans="1:9">
      <c r="A338">
        <v>337</v>
      </c>
      <c r="B338" t="str">
        <f>IF(ISBLANK(IFERROR(INDEX('2-3 引出列表'!$A$2:$CE$8700,$A338,MATCH(B$1,'2-3 引出列表'!$A$1:$CD$1,0)),"")),"",IFERROR(INDEX('2-3 引出列表'!$A$2:$CE$8700,$A338,MATCH(B$1,'2-3 引出列表'!$A$1:$CD$1,0)),""))</f>
        <v>FK250521000210</v>
      </c>
      <c r="C338">
        <f>IF(ISBLANK(IFERROR(INDEX('2-3 引出列表'!$A$2:$CE$8700,$A338,MATCH(C$1,'2-3 引出列表'!$A$1:$CD$1,0)),"")),"",IFERROR(INDEX('2-3 引出列表'!$A$2:$CE$8700,$A338,MATCH(C$1,'2-3 引出列表'!$A$1:$CD$1,0)),""))</f>
        <v>2956.71</v>
      </c>
      <c r="D338" t="str">
        <f>IF(ISBLANK(IFERROR(INDEX('2-3 引出列表'!$A$2:$CE$8700,$A338,MATCH(D$1,'2-3 引出列表'!$A$1:$CD$1,0)),"")),"",IFERROR(INDEX('2-3 引出列表'!$A$2:$CE$8700,$A338,MATCH(D$1,'2-3 引出列表'!$A$1:$CD$1,0)),""))</f>
        <v>已审核</v>
      </c>
      <c r="E338" t="str">
        <f>IF(ISBLANK(IFERROR(INDEX('2-3 引出列表'!$A$2:$CE$8700,$A338,MATCH(E$1,'2-3 引出列表'!$A$1:$CD$1,0)),"")),"",IFERROR(INDEX('2-3 引出列表'!$A$2:$CE$8700,$A338,MATCH(E$1,'2-3 引出列表'!$A$1:$CD$1,0)),""))</f>
        <v>2025-05-21</v>
      </c>
      <c r="F338" t="str">
        <f t="shared" si="5"/>
        <v>2025-05</v>
      </c>
      <c r="G338" t="str">
        <f>IF(ISBLANK(IFERROR(INDEX('2-3 引出列表'!$A$2:$CE$8700,$A338,MATCH(G$1,'2-3 引出列表'!$A$1:$CD$1,0)),"")),"",IFERROR(INDEX('2-3 引出列表'!$A$2:$CE$8700,$A338,MATCH(G$1,'2-3 引出列表'!$A$1:$CD$1,0)),""))</f>
        <v>物料消耗.物料消耗</v>
      </c>
      <c r="H338" t="str">
        <f>IF(ISBLANK(IFERROR(INDEX('2-3 引出列表'!$A$2:$CE$8700,$A338,MATCH(H$1,'2-3 引出列表'!$A$1:$CD$1,0)),"")),"",IFERROR(INDEX('2-3 引出列表'!$A$2:$CE$8700,$A338,MATCH(H$1,'2-3 引出列表'!$A$1:$CD$1,0)),""))</f>
        <v>ZB20210901JCWZ02</v>
      </c>
      <c r="I338" t="str">
        <f>IF(ISBLANK(IFERROR(INDEX('2-3 引出列表'!$A$2:$CE$8700,$A338,MATCH(I$1,'2-3 引出列表'!$A$1:$CD$1,0)),"")),"",IFERROR(INDEX('2-3 引出列表'!$A$2:$CE$8700,$A338,MATCH(I$1,'2-3 引出列表'!$A$1:$CD$1,0)),""))</f>
        <v>金采易购</v>
      </c>
    </row>
    <row r="339" spans="1:9">
      <c r="A339">
        <v>338</v>
      </c>
      <c r="B339" t="str">
        <f>IF(ISBLANK(IFERROR(INDEX('2-3 引出列表'!$A$2:$CE$8700,$A339,MATCH(B$1,'2-3 引出列表'!$A$1:$CD$1,0)),"")),"",IFERROR(INDEX('2-3 引出列表'!$A$2:$CE$8700,$A339,MATCH(B$1,'2-3 引出列表'!$A$1:$CD$1,0)),""))</f>
        <v>FK250521000210</v>
      </c>
      <c r="C339">
        <f>IF(ISBLANK(IFERROR(INDEX('2-3 引出列表'!$A$2:$CE$8700,$A339,MATCH(C$1,'2-3 引出列表'!$A$1:$CD$1,0)),"")),"",IFERROR(INDEX('2-3 引出列表'!$A$2:$CE$8700,$A339,MATCH(C$1,'2-3 引出列表'!$A$1:$CD$1,0)),""))</f>
        <v>2956.71</v>
      </c>
      <c r="D339" t="str">
        <f>IF(ISBLANK(IFERROR(INDEX('2-3 引出列表'!$A$2:$CE$8700,$A339,MATCH(D$1,'2-3 引出列表'!$A$1:$CD$1,0)),"")),"",IFERROR(INDEX('2-3 引出列表'!$A$2:$CE$8700,$A339,MATCH(D$1,'2-3 引出列表'!$A$1:$CD$1,0)),""))</f>
        <v>已审核</v>
      </c>
      <c r="E339" t="str">
        <f>IF(ISBLANK(IFERROR(INDEX('2-3 引出列表'!$A$2:$CE$8700,$A339,MATCH(E$1,'2-3 引出列表'!$A$1:$CD$1,0)),"")),"",IFERROR(INDEX('2-3 引出列表'!$A$2:$CE$8700,$A339,MATCH(E$1,'2-3 引出列表'!$A$1:$CD$1,0)),""))</f>
        <v>2025-05-21</v>
      </c>
      <c r="F339" t="str">
        <f t="shared" si="5"/>
        <v>2025-05</v>
      </c>
      <c r="G339" t="str">
        <f>IF(ISBLANK(IFERROR(INDEX('2-3 引出列表'!$A$2:$CE$8700,$A339,MATCH(G$1,'2-3 引出列表'!$A$1:$CD$1,0)),"")),"",IFERROR(INDEX('2-3 引出列表'!$A$2:$CE$8700,$A339,MATCH(G$1,'2-3 引出列表'!$A$1:$CD$1,0)),""))</f>
        <v>物料消耗.物料消耗</v>
      </c>
      <c r="H339" t="str">
        <f>IF(ISBLANK(IFERROR(INDEX('2-3 引出列表'!$A$2:$CE$8700,$A339,MATCH(H$1,'2-3 引出列表'!$A$1:$CD$1,0)),"")),"",IFERROR(INDEX('2-3 引出列表'!$A$2:$CE$8700,$A339,MATCH(H$1,'2-3 引出列表'!$A$1:$CD$1,0)),""))</f>
        <v>ZB20210901JCWZ02</v>
      </c>
      <c r="I339" t="str">
        <f>IF(ISBLANK(IFERROR(INDEX('2-3 引出列表'!$A$2:$CE$8700,$A339,MATCH(I$1,'2-3 引出列表'!$A$1:$CD$1,0)),"")),"",IFERROR(INDEX('2-3 引出列表'!$A$2:$CE$8700,$A339,MATCH(I$1,'2-3 引出列表'!$A$1:$CD$1,0)),""))</f>
        <v>金采易购</v>
      </c>
    </row>
    <row r="340" spans="1:9">
      <c r="A340">
        <v>339</v>
      </c>
      <c r="B340" t="str">
        <f>IF(ISBLANK(IFERROR(INDEX('2-3 引出列表'!$A$2:$CE$8700,$A340,MATCH(B$1,'2-3 引出列表'!$A$1:$CD$1,0)),"")),"",IFERROR(INDEX('2-3 引出列表'!$A$2:$CE$8700,$A340,MATCH(B$1,'2-3 引出列表'!$A$1:$CD$1,0)),""))</f>
        <v>FK250521000210</v>
      </c>
      <c r="C340">
        <f>IF(ISBLANK(IFERROR(INDEX('2-3 引出列表'!$A$2:$CE$8700,$A340,MATCH(C$1,'2-3 引出列表'!$A$1:$CD$1,0)),"")),"",IFERROR(INDEX('2-3 引出列表'!$A$2:$CE$8700,$A340,MATCH(C$1,'2-3 引出列表'!$A$1:$CD$1,0)),""))</f>
        <v>2956.71</v>
      </c>
      <c r="D340" t="str">
        <f>IF(ISBLANK(IFERROR(INDEX('2-3 引出列表'!$A$2:$CE$8700,$A340,MATCH(D$1,'2-3 引出列表'!$A$1:$CD$1,0)),"")),"",IFERROR(INDEX('2-3 引出列表'!$A$2:$CE$8700,$A340,MATCH(D$1,'2-3 引出列表'!$A$1:$CD$1,0)),""))</f>
        <v>已审核</v>
      </c>
      <c r="E340" t="str">
        <f>IF(ISBLANK(IFERROR(INDEX('2-3 引出列表'!$A$2:$CE$8700,$A340,MATCH(E$1,'2-3 引出列表'!$A$1:$CD$1,0)),"")),"",IFERROR(INDEX('2-3 引出列表'!$A$2:$CE$8700,$A340,MATCH(E$1,'2-3 引出列表'!$A$1:$CD$1,0)),""))</f>
        <v>2025-05-21</v>
      </c>
      <c r="F340" t="str">
        <f t="shared" si="5"/>
        <v>2025-05</v>
      </c>
      <c r="G340" t="str">
        <f>IF(ISBLANK(IFERROR(INDEX('2-3 引出列表'!$A$2:$CE$8700,$A340,MATCH(G$1,'2-3 引出列表'!$A$1:$CD$1,0)),"")),"",IFERROR(INDEX('2-3 引出列表'!$A$2:$CE$8700,$A340,MATCH(G$1,'2-3 引出列表'!$A$1:$CD$1,0)),""))</f>
        <v>物料消耗.物料消耗</v>
      </c>
      <c r="H340" t="str">
        <f>IF(ISBLANK(IFERROR(INDEX('2-3 引出列表'!$A$2:$CE$8700,$A340,MATCH(H$1,'2-3 引出列表'!$A$1:$CD$1,0)),"")),"",IFERROR(INDEX('2-3 引出列表'!$A$2:$CE$8700,$A340,MATCH(H$1,'2-3 引出列表'!$A$1:$CD$1,0)),""))</f>
        <v>ZB20210901JCWZ02</v>
      </c>
      <c r="I340" t="str">
        <f>IF(ISBLANK(IFERROR(INDEX('2-3 引出列表'!$A$2:$CE$8700,$A340,MATCH(I$1,'2-3 引出列表'!$A$1:$CD$1,0)),"")),"",IFERROR(INDEX('2-3 引出列表'!$A$2:$CE$8700,$A340,MATCH(I$1,'2-3 引出列表'!$A$1:$CD$1,0)),""))</f>
        <v>金采易购</v>
      </c>
    </row>
    <row r="341" spans="1:9">
      <c r="A341">
        <v>340</v>
      </c>
      <c r="B341" t="str">
        <f>IF(ISBLANK(IFERROR(INDEX('2-3 引出列表'!$A$2:$CE$8700,$A341,MATCH(B$1,'2-3 引出列表'!$A$1:$CD$1,0)),"")),"",IFERROR(INDEX('2-3 引出列表'!$A$2:$CE$8700,$A341,MATCH(B$1,'2-3 引出列表'!$A$1:$CD$1,0)),""))</f>
        <v>FK250521000210</v>
      </c>
      <c r="C341">
        <f>IF(ISBLANK(IFERROR(INDEX('2-3 引出列表'!$A$2:$CE$8700,$A341,MATCH(C$1,'2-3 引出列表'!$A$1:$CD$1,0)),"")),"",IFERROR(INDEX('2-3 引出列表'!$A$2:$CE$8700,$A341,MATCH(C$1,'2-3 引出列表'!$A$1:$CD$1,0)),""))</f>
        <v>2956.71</v>
      </c>
      <c r="D341" t="str">
        <f>IF(ISBLANK(IFERROR(INDEX('2-3 引出列表'!$A$2:$CE$8700,$A341,MATCH(D$1,'2-3 引出列表'!$A$1:$CD$1,0)),"")),"",IFERROR(INDEX('2-3 引出列表'!$A$2:$CE$8700,$A341,MATCH(D$1,'2-3 引出列表'!$A$1:$CD$1,0)),""))</f>
        <v>已审核</v>
      </c>
      <c r="E341" t="str">
        <f>IF(ISBLANK(IFERROR(INDEX('2-3 引出列表'!$A$2:$CE$8700,$A341,MATCH(E$1,'2-3 引出列表'!$A$1:$CD$1,0)),"")),"",IFERROR(INDEX('2-3 引出列表'!$A$2:$CE$8700,$A341,MATCH(E$1,'2-3 引出列表'!$A$1:$CD$1,0)),""))</f>
        <v>2025-05-21</v>
      </c>
      <c r="F341" t="str">
        <f t="shared" si="5"/>
        <v>2025-05</v>
      </c>
      <c r="G341" t="str">
        <f>IF(ISBLANK(IFERROR(INDEX('2-3 引出列表'!$A$2:$CE$8700,$A341,MATCH(G$1,'2-3 引出列表'!$A$1:$CD$1,0)),"")),"",IFERROR(INDEX('2-3 引出列表'!$A$2:$CE$8700,$A341,MATCH(G$1,'2-3 引出列表'!$A$1:$CD$1,0)),""))</f>
        <v>物料消耗.物料消耗</v>
      </c>
      <c r="H341" t="str">
        <f>IF(ISBLANK(IFERROR(INDEX('2-3 引出列表'!$A$2:$CE$8700,$A341,MATCH(H$1,'2-3 引出列表'!$A$1:$CD$1,0)),"")),"",IFERROR(INDEX('2-3 引出列表'!$A$2:$CE$8700,$A341,MATCH(H$1,'2-3 引出列表'!$A$1:$CD$1,0)),""))</f>
        <v>ZB20210901JCWZ02</v>
      </c>
      <c r="I341" t="str">
        <f>IF(ISBLANK(IFERROR(INDEX('2-3 引出列表'!$A$2:$CE$8700,$A341,MATCH(I$1,'2-3 引出列表'!$A$1:$CD$1,0)),"")),"",IFERROR(INDEX('2-3 引出列表'!$A$2:$CE$8700,$A341,MATCH(I$1,'2-3 引出列表'!$A$1:$CD$1,0)),""))</f>
        <v>金采易购</v>
      </c>
    </row>
    <row r="342" spans="1:9">
      <c r="A342">
        <v>341</v>
      </c>
      <c r="B342" t="str">
        <f>IF(ISBLANK(IFERROR(INDEX('2-3 引出列表'!$A$2:$CE$8700,$A342,MATCH(B$1,'2-3 引出列表'!$A$1:$CD$1,0)),"")),"",IFERROR(INDEX('2-3 引出列表'!$A$2:$CE$8700,$A342,MATCH(B$1,'2-3 引出列表'!$A$1:$CD$1,0)),""))</f>
        <v>FK250521000210</v>
      </c>
      <c r="C342">
        <f>IF(ISBLANK(IFERROR(INDEX('2-3 引出列表'!$A$2:$CE$8700,$A342,MATCH(C$1,'2-3 引出列表'!$A$1:$CD$1,0)),"")),"",IFERROR(INDEX('2-3 引出列表'!$A$2:$CE$8700,$A342,MATCH(C$1,'2-3 引出列表'!$A$1:$CD$1,0)),""))</f>
        <v>2956.71</v>
      </c>
      <c r="D342" t="str">
        <f>IF(ISBLANK(IFERROR(INDEX('2-3 引出列表'!$A$2:$CE$8700,$A342,MATCH(D$1,'2-3 引出列表'!$A$1:$CD$1,0)),"")),"",IFERROR(INDEX('2-3 引出列表'!$A$2:$CE$8700,$A342,MATCH(D$1,'2-3 引出列表'!$A$1:$CD$1,0)),""))</f>
        <v>已审核</v>
      </c>
      <c r="E342" t="str">
        <f>IF(ISBLANK(IFERROR(INDEX('2-3 引出列表'!$A$2:$CE$8700,$A342,MATCH(E$1,'2-3 引出列表'!$A$1:$CD$1,0)),"")),"",IFERROR(INDEX('2-3 引出列表'!$A$2:$CE$8700,$A342,MATCH(E$1,'2-3 引出列表'!$A$1:$CD$1,0)),""))</f>
        <v>2025-05-21</v>
      </c>
      <c r="F342" t="str">
        <f t="shared" si="5"/>
        <v>2025-05</v>
      </c>
      <c r="G342" t="str">
        <f>IF(ISBLANK(IFERROR(INDEX('2-3 引出列表'!$A$2:$CE$8700,$A342,MATCH(G$1,'2-3 引出列表'!$A$1:$CD$1,0)),"")),"",IFERROR(INDEX('2-3 引出列表'!$A$2:$CE$8700,$A342,MATCH(G$1,'2-3 引出列表'!$A$1:$CD$1,0)),""))</f>
        <v>物料消耗.物料消耗</v>
      </c>
      <c r="H342" t="str">
        <f>IF(ISBLANK(IFERROR(INDEX('2-3 引出列表'!$A$2:$CE$8700,$A342,MATCH(H$1,'2-3 引出列表'!$A$1:$CD$1,0)),"")),"",IFERROR(INDEX('2-3 引出列表'!$A$2:$CE$8700,$A342,MATCH(H$1,'2-3 引出列表'!$A$1:$CD$1,0)),""))</f>
        <v>ZB20210901JCWZ02</v>
      </c>
      <c r="I342" t="str">
        <f>IF(ISBLANK(IFERROR(INDEX('2-3 引出列表'!$A$2:$CE$8700,$A342,MATCH(I$1,'2-3 引出列表'!$A$1:$CD$1,0)),"")),"",IFERROR(INDEX('2-3 引出列表'!$A$2:$CE$8700,$A342,MATCH(I$1,'2-3 引出列表'!$A$1:$CD$1,0)),""))</f>
        <v>金采易购</v>
      </c>
    </row>
    <row r="343" spans="1:9">
      <c r="A343">
        <v>342</v>
      </c>
      <c r="B343" t="str">
        <f>IF(ISBLANK(IFERROR(INDEX('2-3 引出列表'!$A$2:$CE$8700,$A343,MATCH(B$1,'2-3 引出列表'!$A$1:$CD$1,0)),"")),"",IFERROR(INDEX('2-3 引出列表'!$A$2:$CE$8700,$A343,MATCH(B$1,'2-3 引出列表'!$A$1:$CD$1,0)),""))</f>
        <v>FK250521000210</v>
      </c>
      <c r="C343">
        <f>IF(ISBLANK(IFERROR(INDEX('2-3 引出列表'!$A$2:$CE$8700,$A343,MATCH(C$1,'2-3 引出列表'!$A$1:$CD$1,0)),"")),"",IFERROR(INDEX('2-3 引出列表'!$A$2:$CE$8700,$A343,MATCH(C$1,'2-3 引出列表'!$A$1:$CD$1,0)),""))</f>
        <v>2956.71</v>
      </c>
      <c r="D343" t="str">
        <f>IF(ISBLANK(IFERROR(INDEX('2-3 引出列表'!$A$2:$CE$8700,$A343,MATCH(D$1,'2-3 引出列表'!$A$1:$CD$1,0)),"")),"",IFERROR(INDEX('2-3 引出列表'!$A$2:$CE$8700,$A343,MATCH(D$1,'2-3 引出列表'!$A$1:$CD$1,0)),""))</f>
        <v>已审核</v>
      </c>
      <c r="E343" t="str">
        <f>IF(ISBLANK(IFERROR(INDEX('2-3 引出列表'!$A$2:$CE$8700,$A343,MATCH(E$1,'2-3 引出列表'!$A$1:$CD$1,0)),"")),"",IFERROR(INDEX('2-3 引出列表'!$A$2:$CE$8700,$A343,MATCH(E$1,'2-3 引出列表'!$A$1:$CD$1,0)),""))</f>
        <v>2025-05-21</v>
      </c>
      <c r="F343" t="str">
        <f t="shared" si="5"/>
        <v>2025-05</v>
      </c>
      <c r="G343" t="str">
        <f>IF(ISBLANK(IFERROR(INDEX('2-3 引出列表'!$A$2:$CE$8700,$A343,MATCH(G$1,'2-3 引出列表'!$A$1:$CD$1,0)),"")),"",IFERROR(INDEX('2-3 引出列表'!$A$2:$CE$8700,$A343,MATCH(G$1,'2-3 引出列表'!$A$1:$CD$1,0)),""))</f>
        <v>物料消耗.物料消耗</v>
      </c>
      <c r="H343" t="str">
        <f>IF(ISBLANK(IFERROR(INDEX('2-3 引出列表'!$A$2:$CE$8700,$A343,MATCH(H$1,'2-3 引出列表'!$A$1:$CD$1,0)),"")),"",IFERROR(INDEX('2-3 引出列表'!$A$2:$CE$8700,$A343,MATCH(H$1,'2-3 引出列表'!$A$1:$CD$1,0)),""))</f>
        <v>ZB20210901JCWZ02</v>
      </c>
      <c r="I343" t="str">
        <f>IF(ISBLANK(IFERROR(INDEX('2-3 引出列表'!$A$2:$CE$8700,$A343,MATCH(I$1,'2-3 引出列表'!$A$1:$CD$1,0)),"")),"",IFERROR(INDEX('2-3 引出列表'!$A$2:$CE$8700,$A343,MATCH(I$1,'2-3 引出列表'!$A$1:$CD$1,0)),""))</f>
        <v>金采易购</v>
      </c>
    </row>
    <row r="344" spans="1:9">
      <c r="A344">
        <v>343</v>
      </c>
      <c r="B344" t="str">
        <f>IF(ISBLANK(IFERROR(INDEX('2-3 引出列表'!$A$2:$CE$8700,$A344,MATCH(B$1,'2-3 引出列表'!$A$1:$CD$1,0)),"")),"",IFERROR(INDEX('2-3 引出列表'!$A$2:$CE$8700,$A344,MATCH(B$1,'2-3 引出列表'!$A$1:$CD$1,0)),""))</f>
        <v>FK250521000210</v>
      </c>
      <c r="C344">
        <f>IF(ISBLANK(IFERROR(INDEX('2-3 引出列表'!$A$2:$CE$8700,$A344,MATCH(C$1,'2-3 引出列表'!$A$1:$CD$1,0)),"")),"",IFERROR(INDEX('2-3 引出列表'!$A$2:$CE$8700,$A344,MATCH(C$1,'2-3 引出列表'!$A$1:$CD$1,0)),""))</f>
        <v>2956.71</v>
      </c>
      <c r="D344" t="str">
        <f>IF(ISBLANK(IFERROR(INDEX('2-3 引出列表'!$A$2:$CE$8700,$A344,MATCH(D$1,'2-3 引出列表'!$A$1:$CD$1,0)),"")),"",IFERROR(INDEX('2-3 引出列表'!$A$2:$CE$8700,$A344,MATCH(D$1,'2-3 引出列表'!$A$1:$CD$1,0)),""))</f>
        <v>已审核</v>
      </c>
      <c r="E344" t="str">
        <f>IF(ISBLANK(IFERROR(INDEX('2-3 引出列表'!$A$2:$CE$8700,$A344,MATCH(E$1,'2-3 引出列表'!$A$1:$CD$1,0)),"")),"",IFERROR(INDEX('2-3 引出列表'!$A$2:$CE$8700,$A344,MATCH(E$1,'2-3 引出列表'!$A$1:$CD$1,0)),""))</f>
        <v>2025-05-21</v>
      </c>
      <c r="F344" t="str">
        <f t="shared" si="5"/>
        <v>2025-05</v>
      </c>
      <c r="G344" t="str">
        <f>IF(ISBLANK(IFERROR(INDEX('2-3 引出列表'!$A$2:$CE$8700,$A344,MATCH(G$1,'2-3 引出列表'!$A$1:$CD$1,0)),"")),"",IFERROR(INDEX('2-3 引出列表'!$A$2:$CE$8700,$A344,MATCH(G$1,'2-3 引出列表'!$A$1:$CD$1,0)),""))</f>
        <v>物料消耗.物料消耗</v>
      </c>
      <c r="H344" t="str">
        <f>IF(ISBLANK(IFERROR(INDEX('2-3 引出列表'!$A$2:$CE$8700,$A344,MATCH(H$1,'2-3 引出列表'!$A$1:$CD$1,0)),"")),"",IFERROR(INDEX('2-3 引出列表'!$A$2:$CE$8700,$A344,MATCH(H$1,'2-3 引出列表'!$A$1:$CD$1,0)),""))</f>
        <v>ZB20210901JCWZ02</v>
      </c>
      <c r="I344" t="str">
        <f>IF(ISBLANK(IFERROR(INDEX('2-3 引出列表'!$A$2:$CE$8700,$A344,MATCH(I$1,'2-3 引出列表'!$A$1:$CD$1,0)),"")),"",IFERROR(INDEX('2-3 引出列表'!$A$2:$CE$8700,$A344,MATCH(I$1,'2-3 引出列表'!$A$1:$CD$1,0)),""))</f>
        <v>金采易购</v>
      </c>
    </row>
    <row r="345" spans="1:9">
      <c r="A345">
        <v>344</v>
      </c>
      <c r="B345" t="str">
        <f>IF(ISBLANK(IFERROR(INDEX('2-3 引出列表'!$A$2:$CE$8700,$A345,MATCH(B$1,'2-3 引出列表'!$A$1:$CD$1,0)),"")),"",IFERROR(INDEX('2-3 引出列表'!$A$2:$CE$8700,$A345,MATCH(B$1,'2-3 引出列表'!$A$1:$CD$1,0)),""))</f>
        <v>FK250521000143</v>
      </c>
      <c r="C345">
        <f>IF(ISBLANK(IFERROR(INDEX('2-3 引出列表'!$A$2:$CE$8700,$A345,MATCH(C$1,'2-3 引出列表'!$A$1:$CD$1,0)),"")),"",IFERROR(INDEX('2-3 引出列表'!$A$2:$CE$8700,$A345,MATCH(C$1,'2-3 引出列表'!$A$1:$CD$1,0)),""))</f>
        <v>372</v>
      </c>
      <c r="D345" t="str">
        <f>IF(ISBLANK(IFERROR(INDEX('2-3 引出列表'!$A$2:$CE$8700,$A345,MATCH(D$1,'2-3 引出列表'!$A$1:$CD$1,0)),"")),"",IFERROR(INDEX('2-3 引出列表'!$A$2:$CE$8700,$A345,MATCH(D$1,'2-3 引出列表'!$A$1:$CD$1,0)),""))</f>
        <v>已审核</v>
      </c>
      <c r="E345" t="str">
        <f>IF(ISBLANK(IFERROR(INDEX('2-3 引出列表'!$A$2:$CE$8700,$A345,MATCH(E$1,'2-3 引出列表'!$A$1:$CD$1,0)),"")),"",IFERROR(INDEX('2-3 引出列表'!$A$2:$CE$8700,$A345,MATCH(E$1,'2-3 引出列表'!$A$1:$CD$1,0)),""))</f>
        <v>2025-05-21</v>
      </c>
      <c r="F345" t="str">
        <f t="shared" si="5"/>
        <v>2025-05</v>
      </c>
      <c r="G345" t="str">
        <f>IF(ISBLANK(IFERROR(INDEX('2-3 引出列表'!$A$2:$CE$8700,$A345,MATCH(G$1,'2-3 引出列表'!$A$1:$CD$1,0)),"")),"",IFERROR(INDEX('2-3 引出列表'!$A$2:$CE$8700,$A345,MATCH(G$1,'2-3 引出列表'!$A$1:$CD$1,0)),""))</f>
        <v>物料消耗.物料消耗</v>
      </c>
      <c r="H345" t="str">
        <f>IF(ISBLANK(IFERROR(INDEX('2-3 引出列表'!$A$2:$CE$8700,$A345,MATCH(H$1,'2-3 引出列表'!$A$1:$CD$1,0)),"")),"",IFERROR(INDEX('2-3 引出列表'!$A$2:$CE$8700,$A345,MATCH(H$1,'2-3 引出列表'!$A$1:$CD$1,0)),""))</f>
        <v>XHWZ-Z-2024-0101</v>
      </c>
      <c r="I345" t="str">
        <f>IF(ISBLANK(IFERROR(INDEX('2-3 引出列表'!$A$2:$CE$8700,$A345,MATCH(I$1,'2-3 引出列表'!$A$1:$CD$1,0)),"")),"",IFERROR(INDEX('2-3 引出列表'!$A$2:$CE$8700,$A345,MATCH(I$1,'2-3 引出列表'!$A$1:$CD$1,0)),""))</f>
        <v>金采易购</v>
      </c>
    </row>
    <row r="346" spans="1:9">
      <c r="A346">
        <v>345</v>
      </c>
      <c r="B346" t="str">
        <f>IF(ISBLANK(IFERROR(INDEX('2-3 引出列表'!$A$2:$CE$8700,$A346,MATCH(B$1,'2-3 引出列表'!$A$1:$CD$1,0)),"")),"",IFERROR(INDEX('2-3 引出列表'!$A$2:$CE$8700,$A346,MATCH(B$1,'2-3 引出列表'!$A$1:$CD$1,0)),""))</f>
        <v>FK250520000918</v>
      </c>
      <c r="C346">
        <f>IF(ISBLANK(IFERROR(INDEX('2-3 引出列表'!$A$2:$CE$8700,$A346,MATCH(C$1,'2-3 引出列表'!$A$1:$CD$1,0)),"")),"",IFERROR(INDEX('2-3 引出列表'!$A$2:$CE$8700,$A346,MATCH(C$1,'2-3 引出列表'!$A$1:$CD$1,0)),""))</f>
        <v>9166</v>
      </c>
      <c r="D346" t="str">
        <f>IF(ISBLANK(IFERROR(INDEX('2-3 引出列表'!$A$2:$CE$8700,$A346,MATCH(D$1,'2-3 引出列表'!$A$1:$CD$1,0)),"")),"",IFERROR(INDEX('2-3 引出列表'!$A$2:$CE$8700,$A346,MATCH(D$1,'2-3 引出列表'!$A$1:$CD$1,0)),""))</f>
        <v>已付款</v>
      </c>
      <c r="E346" t="str">
        <f>IF(ISBLANK(IFERROR(INDEX('2-3 引出列表'!$A$2:$CE$8700,$A346,MATCH(E$1,'2-3 引出列表'!$A$1:$CD$1,0)),"")),"",IFERROR(INDEX('2-3 引出列表'!$A$2:$CE$8700,$A346,MATCH(E$1,'2-3 引出列表'!$A$1:$CD$1,0)),""))</f>
        <v>2025-05-20</v>
      </c>
      <c r="F346" t="str">
        <f t="shared" si="5"/>
        <v>2025-05</v>
      </c>
      <c r="G346" t="str">
        <f>IF(ISBLANK(IFERROR(INDEX('2-3 引出列表'!$A$2:$CE$8700,$A346,MATCH(G$1,'2-3 引出列表'!$A$1:$CD$1,0)),"")),"",IFERROR(INDEX('2-3 引出列表'!$A$2:$CE$8700,$A346,MATCH(G$1,'2-3 引出列表'!$A$1:$CD$1,0)),""))</f>
        <v>外包服务费.消杀外包</v>
      </c>
      <c r="H346" t="str">
        <f>IF(ISBLANK(IFERROR(INDEX('2-3 引出列表'!$A$2:$CE$8700,$A346,MATCH(H$1,'2-3 引出列表'!$A$1:$CD$1,0)),"")),"",IFERROR(INDEX('2-3 引出列表'!$A$2:$CE$8700,$A346,MATCH(H$1,'2-3 引出列表'!$A$1:$CD$1,0)),""))</f>
        <v>HJFW-Z-2025-01171</v>
      </c>
      <c r="I346" t="str">
        <f>IF(ISBLANK(IFERROR(INDEX('2-3 引出列表'!$A$2:$CE$8700,$A346,MATCH(I$1,'2-3 引出列表'!$A$1:$CD$1,0)),"")),"",IFERROR(INDEX('2-3 引出列表'!$A$2:$CE$8700,$A346,MATCH(I$1,'2-3 引出列表'!$A$1:$CD$1,0)),""))</f>
        <v>金采易购</v>
      </c>
    </row>
    <row r="347" spans="1:9">
      <c r="A347">
        <v>346</v>
      </c>
      <c r="B347" t="str">
        <f>IF(ISBLANK(IFERROR(INDEX('2-3 引出列表'!$A$2:$CE$8700,$A347,MATCH(B$1,'2-3 引出列表'!$A$1:$CD$1,0)),"")),"",IFERROR(INDEX('2-3 引出列表'!$A$2:$CE$8700,$A347,MATCH(B$1,'2-3 引出列表'!$A$1:$CD$1,0)),""))</f>
        <v>FK250520000798</v>
      </c>
      <c r="C347">
        <f>IF(ISBLANK(IFERROR(INDEX('2-3 引出列表'!$A$2:$CE$8700,$A347,MATCH(C$1,'2-3 引出列表'!$A$1:$CD$1,0)),"")),"",IFERROR(INDEX('2-3 引出列表'!$A$2:$CE$8700,$A347,MATCH(C$1,'2-3 引出列表'!$A$1:$CD$1,0)),""))</f>
        <v>27086.63</v>
      </c>
      <c r="D347" t="str">
        <f>IF(ISBLANK(IFERROR(INDEX('2-3 引出列表'!$A$2:$CE$8700,$A347,MATCH(D$1,'2-3 引出列表'!$A$1:$CD$1,0)),"")),"",IFERROR(INDEX('2-3 引出列表'!$A$2:$CE$8700,$A347,MATCH(D$1,'2-3 引出列表'!$A$1:$CD$1,0)),""))</f>
        <v>已审核</v>
      </c>
      <c r="E347" t="str">
        <f>IF(ISBLANK(IFERROR(INDEX('2-3 引出列表'!$A$2:$CE$8700,$A347,MATCH(E$1,'2-3 引出列表'!$A$1:$CD$1,0)),"")),"",IFERROR(INDEX('2-3 引出列表'!$A$2:$CE$8700,$A347,MATCH(E$1,'2-3 引出列表'!$A$1:$CD$1,0)),""))</f>
        <v>2025-05-20</v>
      </c>
      <c r="F347" t="str">
        <f t="shared" si="5"/>
        <v>2025-05</v>
      </c>
      <c r="G347" t="str">
        <f>IF(ISBLANK(IFERROR(INDEX('2-3 引出列表'!$A$2:$CE$8700,$A347,MATCH(G$1,'2-3 引出列表'!$A$1:$CD$1,0)),"")),"",IFERROR(INDEX('2-3 引出列表'!$A$2:$CE$8700,$A347,MATCH(G$1,'2-3 引出列表'!$A$1:$CD$1,0)),""))</f>
        <v>物料消耗.物料消耗</v>
      </c>
      <c r="H347">
        <f>IF(ISBLANK(IFERROR(INDEX('2-3 引出列表'!$A$2:$CE$8700,$A347,MATCH(H$1,'2-3 引出列表'!$A$1:$CD$1,0)),"")),"",IFERROR(INDEX('2-3 引出列表'!$A$2:$CE$8700,$A347,MATCH(H$1,'2-3 引出列表'!$A$1:$CD$1,0)),""))</f>
        <v>0</v>
      </c>
      <c r="I347" t="str">
        <f>IF(ISBLANK(IFERROR(INDEX('2-3 引出列表'!$A$2:$CE$8700,$A347,MATCH(I$1,'2-3 引出列表'!$A$1:$CD$1,0)),"")),"",IFERROR(INDEX('2-3 引出列表'!$A$2:$CE$8700,$A347,MATCH(I$1,'2-3 引出列表'!$A$1:$CD$1,0)),""))</f>
        <v>金采易购</v>
      </c>
    </row>
    <row r="348" spans="1:9">
      <c r="A348">
        <v>347</v>
      </c>
      <c r="B348" t="str">
        <f>IF(ISBLANK(IFERROR(INDEX('2-3 引出列表'!$A$2:$CE$8700,$A348,MATCH(B$1,'2-3 引出列表'!$A$1:$CD$1,0)),"")),"",IFERROR(INDEX('2-3 引出列表'!$A$2:$CE$8700,$A348,MATCH(B$1,'2-3 引出列表'!$A$1:$CD$1,0)),""))</f>
        <v>FK250520000798</v>
      </c>
      <c r="C348">
        <f>IF(ISBLANK(IFERROR(INDEX('2-3 引出列表'!$A$2:$CE$8700,$A348,MATCH(C$1,'2-3 引出列表'!$A$1:$CD$1,0)),"")),"",IFERROR(INDEX('2-3 引出列表'!$A$2:$CE$8700,$A348,MATCH(C$1,'2-3 引出列表'!$A$1:$CD$1,0)),""))</f>
        <v>27086.63</v>
      </c>
      <c r="D348" t="str">
        <f>IF(ISBLANK(IFERROR(INDEX('2-3 引出列表'!$A$2:$CE$8700,$A348,MATCH(D$1,'2-3 引出列表'!$A$1:$CD$1,0)),"")),"",IFERROR(INDEX('2-3 引出列表'!$A$2:$CE$8700,$A348,MATCH(D$1,'2-3 引出列表'!$A$1:$CD$1,0)),""))</f>
        <v>已审核</v>
      </c>
      <c r="E348" t="str">
        <f>IF(ISBLANK(IFERROR(INDEX('2-3 引出列表'!$A$2:$CE$8700,$A348,MATCH(E$1,'2-3 引出列表'!$A$1:$CD$1,0)),"")),"",IFERROR(INDEX('2-3 引出列表'!$A$2:$CE$8700,$A348,MATCH(E$1,'2-3 引出列表'!$A$1:$CD$1,0)),""))</f>
        <v>2025-05-20</v>
      </c>
      <c r="F348" t="str">
        <f t="shared" si="5"/>
        <v>2025-05</v>
      </c>
      <c r="G348" t="str">
        <f>IF(ISBLANK(IFERROR(INDEX('2-3 引出列表'!$A$2:$CE$8700,$A348,MATCH(G$1,'2-3 引出列表'!$A$1:$CD$1,0)),"")),"",IFERROR(INDEX('2-3 引出列表'!$A$2:$CE$8700,$A348,MATCH(G$1,'2-3 引出列表'!$A$1:$CD$1,0)),""))</f>
        <v>物料消耗.物料消耗</v>
      </c>
      <c r="H348">
        <f>IF(ISBLANK(IFERROR(INDEX('2-3 引出列表'!$A$2:$CE$8700,$A348,MATCH(H$1,'2-3 引出列表'!$A$1:$CD$1,0)),"")),"",IFERROR(INDEX('2-3 引出列表'!$A$2:$CE$8700,$A348,MATCH(H$1,'2-3 引出列表'!$A$1:$CD$1,0)),""))</f>
        <v>0</v>
      </c>
      <c r="I348" t="str">
        <f>IF(ISBLANK(IFERROR(INDEX('2-3 引出列表'!$A$2:$CE$8700,$A348,MATCH(I$1,'2-3 引出列表'!$A$1:$CD$1,0)),"")),"",IFERROR(INDEX('2-3 引出列表'!$A$2:$CE$8700,$A348,MATCH(I$1,'2-3 引出列表'!$A$1:$CD$1,0)),""))</f>
        <v>金采易购</v>
      </c>
    </row>
    <row r="349" spans="1:9">
      <c r="A349">
        <v>348</v>
      </c>
      <c r="B349" t="str">
        <f>IF(ISBLANK(IFERROR(INDEX('2-3 引出列表'!$A$2:$CE$8700,$A349,MATCH(B$1,'2-3 引出列表'!$A$1:$CD$1,0)),"")),"",IFERROR(INDEX('2-3 引出列表'!$A$2:$CE$8700,$A349,MATCH(B$1,'2-3 引出列表'!$A$1:$CD$1,0)),""))</f>
        <v>FK241231000272</v>
      </c>
      <c r="C349">
        <f>IF(ISBLANK(IFERROR(INDEX('2-3 引出列表'!$A$2:$CE$8700,$A349,MATCH(C$1,'2-3 引出列表'!$A$1:$CD$1,0)),"")),"",IFERROR(INDEX('2-3 引出列表'!$A$2:$CE$8700,$A349,MATCH(C$1,'2-3 引出列表'!$A$1:$CD$1,0)),""))</f>
        <v>1152.7</v>
      </c>
      <c r="D349" t="str">
        <f>IF(ISBLANK(IFERROR(INDEX('2-3 引出列表'!$A$2:$CE$8700,$A349,MATCH(D$1,'2-3 引出列表'!$A$1:$CD$1,0)),"")),"",IFERROR(INDEX('2-3 引出列表'!$A$2:$CE$8700,$A349,MATCH(D$1,'2-3 引出列表'!$A$1:$CD$1,0)),""))</f>
        <v>已付款</v>
      </c>
      <c r="E349" t="str">
        <f>IF(ISBLANK(IFERROR(INDEX('2-3 引出列表'!$A$2:$CE$8700,$A349,MATCH(E$1,'2-3 引出列表'!$A$1:$CD$1,0)),"")),"",IFERROR(INDEX('2-3 引出列表'!$A$2:$CE$8700,$A349,MATCH(E$1,'2-3 引出列表'!$A$1:$CD$1,0)),""))</f>
        <v>2024-12-31</v>
      </c>
      <c r="F349" t="str">
        <f t="shared" si="5"/>
        <v>2024-12</v>
      </c>
      <c r="G349" t="str">
        <f>IF(ISBLANK(IFERROR(INDEX('2-3 引出列表'!$A$2:$CE$8700,$A349,MATCH(G$1,'2-3 引出列表'!$A$1:$CD$1,0)),"")),"",IFERROR(INDEX('2-3 引出列表'!$A$2:$CE$8700,$A349,MATCH(G$1,'2-3 引出列表'!$A$1:$CD$1,0)),""))</f>
        <v>物料消耗.物料消耗</v>
      </c>
      <c r="H349" t="str">
        <f>IF(ISBLANK(IFERROR(INDEX('2-3 引出列表'!$A$2:$CE$8700,$A349,MATCH(H$1,'2-3 引出列表'!$A$1:$CD$1,0)),"")),"",IFERROR(INDEX('2-3 引出列表'!$A$2:$CE$8700,$A349,MATCH(H$1,'2-3 引出列表'!$A$1:$CD$1,0)),""))</f>
        <v>ZB20210901JCWZ02</v>
      </c>
      <c r="I349" t="str">
        <f>IF(ISBLANK(IFERROR(INDEX('2-3 引出列表'!$A$2:$CE$8700,$A349,MATCH(I$1,'2-3 引出列表'!$A$1:$CD$1,0)),"")),"",IFERROR(INDEX('2-3 引出列表'!$A$2:$CE$8700,$A349,MATCH(I$1,'2-3 引出列表'!$A$1:$CD$1,0)),""))</f>
        <v>金采易购</v>
      </c>
    </row>
    <row r="350" spans="1:9">
      <c r="A350">
        <v>349</v>
      </c>
      <c r="B350" t="str">
        <f>IF(ISBLANK(IFERROR(INDEX('2-3 引出列表'!$A$2:$CE$8700,$A350,MATCH(B$1,'2-3 引出列表'!$A$1:$CD$1,0)),"")),"",IFERROR(INDEX('2-3 引出列表'!$A$2:$CE$8700,$A350,MATCH(B$1,'2-3 引出列表'!$A$1:$CD$1,0)),""))</f>
        <v>FK241231000272</v>
      </c>
      <c r="C350">
        <f>IF(ISBLANK(IFERROR(INDEX('2-3 引出列表'!$A$2:$CE$8700,$A350,MATCH(C$1,'2-3 引出列表'!$A$1:$CD$1,0)),"")),"",IFERROR(INDEX('2-3 引出列表'!$A$2:$CE$8700,$A350,MATCH(C$1,'2-3 引出列表'!$A$1:$CD$1,0)),""))</f>
        <v>1152.7</v>
      </c>
      <c r="D350" t="str">
        <f>IF(ISBLANK(IFERROR(INDEX('2-3 引出列表'!$A$2:$CE$8700,$A350,MATCH(D$1,'2-3 引出列表'!$A$1:$CD$1,0)),"")),"",IFERROR(INDEX('2-3 引出列表'!$A$2:$CE$8700,$A350,MATCH(D$1,'2-3 引出列表'!$A$1:$CD$1,0)),""))</f>
        <v>已付款</v>
      </c>
      <c r="E350" t="str">
        <f>IF(ISBLANK(IFERROR(INDEX('2-3 引出列表'!$A$2:$CE$8700,$A350,MATCH(E$1,'2-3 引出列表'!$A$1:$CD$1,0)),"")),"",IFERROR(INDEX('2-3 引出列表'!$A$2:$CE$8700,$A350,MATCH(E$1,'2-3 引出列表'!$A$1:$CD$1,0)),""))</f>
        <v>2024-12-31</v>
      </c>
      <c r="F350" t="str">
        <f t="shared" si="5"/>
        <v>2024-12</v>
      </c>
      <c r="G350" t="str">
        <f>IF(ISBLANK(IFERROR(INDEX('2-3 引出列表'!$A$2:$CE$8700,$A350,MATCH(G$1,'2-3 引出列表'!$A$1:$CD$1,0)),"")),"",IFERROR(INDEX('2-3 引出列表'!$A$2:$CE$8700,$A350,MATCH(G$1,'2-3 引出列表'!$A$1:$CD$1,0)),""))</f>
        <v>物料消耗.物料消耗</v>
      </c>
      <c r="H350" t="str">
        <f>IF(ISBLANK(IFERROR(INDEX('2-3 引出列表'!$A$2:$CE$8700,$A350,MATCH(H$1,'2-3 引出列表'!$A$1:$CD$1,0)),"")),"",IFERROR(INDEX('2-3 引出列表'!$A$2:$CE$8700,$A350,MATCH(H$1,'2-3 引出列表'!$A$1:$CD$1,0)),""))</f>
        <v>ZB20210901JCWZ02</v>
      </c>
      <c r="I350" t="str">
        <f>IF(ISBLANK(IFERROR(INDEX('2-3 引出列表'!$A$2:$CE$8700,$A350,MATCH(I$1,'2-3 引出列表'!$A$1:$CD$1,0)),"")),"",IFERROR(INDEX('2-3 引出列表'!$A$2:$CE$8700,$A350,MATCH(I$1,'2-3 引出列表'!$A$1:$CD$1,0)),""))</f>
        <v>金采易购</v>
      </c>
    </row>
    <row r="351" spans="1:9">
      <c r="A351">
        <v>350</v>
      </c>
      <c r="B351" t="str">
        <f>IF(ISBLANK(IFERROR(INDEX('2-3 引出列表'!$A$2:$CE$8700,$A351,MATCH(B$1,'2-3 引出列表'!$A$1:$CD$1,0)),"")),"",IFERROR(INDEX('2-3 引出列表'!$A$2:$CE$8700,$A351,MATCH(B$1,'2-3 引出列表'!$A$1:$CD$1,0)),""))</f>
        <v>FK241231000272</v>
      </c>
      <c r="C351">
        <f>IF(ISBLANK(IFERROR(INDEX('2-3 引出列表'!$A$2:$CE$8700,$A351,MATCH(C$1,'2-3 引出列表'!$A$1:$CD$1,0)),"")),"",IFERROR(INDEX('2-3 引出列表'!$A$2:$CE$8700,$A351,MATCH(C$1,'2-3 引出列表'!$A$1:$CD$1,0)),""))</f>
        <v>1152.7</v>
      </c>
      <c r="D351" t="str">
        <f>IF(ISBLANK(IFERROR(INDEX('2-3 引出列表'!$A$2:$CE$8700,$A351,MATCH(D$1,'2-3 引出列表'!$A$1:$CD$1,0)),"")),"",IFERROR(INDEX('2-3 引出列表'!$A$2:$CE$8700,$A351,MATCH(D$1,'2-3 引出列表'!$A$1:$CD$1,0)),""))</f>
        <v>已付款</v>
      </c>
      <c r="E351" t="str">
        <f>IF(ISBLANK(IFERROR(INDEX('2-3 引出列表'!$A$2:$CE$8700,$A351,MATCH(E$1,'2-3 引出列表'!$A$1:$CD$1,0)),"")),"",IFERROR(INDEX('2-3 引出列表'!$A$2:$CE$8700,$A351,MATCH(E$1,'2-3 引出列表'!$A$1:$CD$1,0)),""))</f>
        <v>2024-12-31</v>
      </c>
      <c r="F351" t="str">
        <f t="shared" si="5"/>
        <v>2024-12</v>
      </c>
      <c r="G351" t="str">
        <f>IF(ISBLANK(IFERROR(INDEX('2-3 引出列表'!$A$2:$CE$8700,$A351,MATCH(G$1,'2-3 引出列表'!$A$1:$CD$1,0)),"")),"",IFERROR(INDEX('2-3 引出列表'!$A$2:$CE$8700,$A351,MATCH(G$1,'2-3 引出列表'!$A$1:$CD$1,0)),""))</f>
        <v>物料消耗.物料消耗</v>
      </c>
      <c r="H351" t="str">
        <f>IF(ISBLANK(IFERROR(INDEX('2-3 引出列表'!$A$2:$CE$8700,$A351,MATCH(H$1,'2-3 引出列表'!$A$1:$CD$1,0)),"")),"",IFERROR(INDEX('2-3 引出列表'!$A$2:$CE$8700,$A351,MATCH(H$1,'2-3 引出列表'!$A$1:$CD$1,0)),""))</f>
        <v>ZB20210901JCWZ02</v>
      </c>
      <c r="I351" t="str">
        <f>IF(ISBLANK(IFERROR(INDEX('2-3 引出列表'!$A$2:$CE$8700,$A351,MATCH(I$1,'2-3 引出列表'!$A$1:$CD$1,0)),"")),"",IFERROR(INDEX('2-3 引出列表'!$A$2:$CE$8700,$A351,MATCH(I$1,'2-3 引出列表'!$A$1:$CD$1,0)),""))</f>
        <v>金采易购</v>
      </c>
    </row>
    <row r="352" spans="1:9">
      <c r="A352">
        <v>351</v>
      </c>
      <c r="B352" t="str">
        <f>IF(ISBLANK(IFERROR(INDEX('2-3 引出列表'!$A$2:$CE$8700,$A352,MATCH(B$1,'2-3 引出列表'!$A$1:$CD$1,0)),"")),"",IFERROR(INDEX('2-3 引出列表'!$A$2:$CE$8700,$A352,MATCH(B$1,'2-3 引出列表'!$A$1:$CD$1,0)),""))</f>
        <v>FK241231000272</v>
      </c>
      <c r="C352">
        <f>IF(ISBLANK(IFERROR(INDEX('2-3 引出列表'!$A$2:$CE$8700,$A352,MATCH(C$1,'2-3 引出列表'!$A$1:$CD$1,0)),"")),"",IFERROR(INDEX('2-3 引出列表'!$A$2:$CE$8700,$A352,MATCH(C$1,'2-3 引出列表'!$A$1:$CD$1,0)),""))</f>
        <v>1152.7</v>
      </c>
      <c r="D352" t="str">
        <f>IF(ISBLANK(IFERROR(INDEX('2-3 引出列表'!$A$2:$CE$8700,$A352,MATCH(D$1,'2-3 引出列表'!$A$1:$CD$1,0)),"")),"",IFERROR(INDEX('2-3 引出列表'!$A$2:$CE$8700,$A352,MATCH(D$1,'2-3 引出列表'!$A$1:$CD$1,0)),""))</f>
        <v>已付款</v>
      </c>
      <c r="E352" t="str">
        <f>IF(ISBLANK(IFERROR(INDEX('2-3 引出列表'!$A$2:$CE$8700,$A352,MATCH(E$1,'2-3 引出列表'!$A$1:$CD$1,0)),"")),"",IFERROR(INDEX('2-3 引出列表'!$A$2:$CE$8700,$A352,MATCH(E$1,'2-3 引出列表'!$A$1:$CD$1,0)),""))</f>
        <v>2024-12-31</v>
      </c>
      <c r="F352" t="str">
        <f t="shared" si="5"/>
        <v>2024-12</v>
      </c>
      <c r="G352" t="str">
        <f>IF(ISBLANK(IFERROR(INDEX('2-3 引出列表'!$A$2:$CE$8700,$A352,MATCH(G$1,'2-3 引出列表'!$A$1:$CD$1,0)),"")),"",IFERROR(INDEX('2-3 引出列表'!$A$2:$CE$8700,$A352,MATCH(G$1,'2-3 引出列表'!$A$1:$CD$1,0)),""))</f>
        <v>物料消耗.物料消耗</v>
      </c>
      <c r="H352" t="str">
        <f>IF(ISBLANK(IFERROR(INDEX('2-3 引出列表'!$A$2:$CE$8700,$A352,MATCH(H$1,'2-3 引出列表'!$A$1:$CD$1,0)),"")),"",IFERROR(INDEX('2-3 引出列表'!$A$2:$CE$8700,$A352,MATCH(H$1,'2-3 引出列表'!$A$1:$CD$1,0)),""))</f>
        <v>ZB20210901JCWZ02</v>
      </c>
      <c r="I352" t="str">
        <f>IF(ISBLANK(IFERROR(INDEX('2-3 引出列表'!$A$2:$CE$8700,$A352,MATCH(I$1,'2-3 引出列表'!$A$1:$CD$1,0)),"")),"",IFERROR(INDEX('2-3 引出列表'!$A$2:$CE$8700,$A352,MATCH(I$1,'2-3 引出列表'!$A$1:$CD$1,0)),""))</f>
        <v>金采易购</v>
      </c>
    </row>
    <row r="353" spans="1:9">
      <c r="A353">
        <v>352</v>
      </c>
      <c r="B353" t="str">
        <f>IF(ISBLANK(IFERROR(INDEX('2-3 引出列表'!$A$2:$CE$8700,$A353,MATCH(B$1,'2-3 引出列表'!$A$1:$CD$1,0)),"")),"",IFERROR(INDEX('2-3 引出列表'!$A$2:$CE$8700,$A353,MATCH(B$1,'2-3 引出列表'!$A$1:$CD$1,0)),""))</f>
        <v>FK241231000233</v>
      </c>
      <c r="C353">
        <f>IF(ISBLANK(IFERROR(INDEX('2-3 引出列表'!$A$2:$CE$8700,$A353,MATCH(C$1,'2-3 引出列表'!$A$1:$CD$1,0)),"")),"",IFERROR(INDEX('2-3 引出列表'!$A$2:$CE$8700,$A353,MATCH(C$1,'2-3 引出列表'!$A$1:$CD$1,0)),""))</f>
        <v>1643.46</v>
      </c>
      <c r="D353" t="str">
        <f>IF(ISBLANK(IFERROR(INDEX('2-3 引出列表'!$A$2:$CE$8700,$A353,MATCH(D$1,'2-3 引出列表'!$A$1:$CD$1,0)),"")),"",IFERROR(INDEX('2-3 引出列表'!$A$2:$CE$8700,$A353,MATCH(D$1,'2-3 引出列表'!$A$1:$CD$1,0)),""))</f>
        <v>已付款</v>
      </c>
      <c r="E353" t="str">
        <f>IF(ISBLANK(IFERROR(INDEX('2-3 引出列表'!$A$2:$CE$8700,$A353,MATCH(E$1,'2-3 引出列表'!$A$1:$CD$1,0)),"")),"",IFERROR(INDEX('2-3 引出列表'!$A$2:$CE$8700,$A353,MATCH(E$1,'2-3 引出列表'!$A$1:$CD$1,0)),""))</f>
        <v>2024-12-31</v>
      </c>
      <c r="F353" t="str">
        <f t="shared" si="5"/>
        <v>2024-12</v>
      </c>
      <c r="G353" t="str">
        <f>IF(ISBLANK(IFERROR(INDEX('2-3 引出列表'!$A$2:$CE$8700,$A353,MATCH(G$1,'2-3 引出列表'!$A$1:$CD$1,0)),"")),"",IFERROR(INDEX('2-3 引出列表'!$A$2:$CE$8700,$A353,MATCH(G$1,'2-3 引出列表'!$A$1:$CD$1,0)),""))</f>
        <v>物料消耗.物料消耗</v>
      </c>
      <c r="H353" t="str">
        <f>IF(ISBLANK(IFERROR(INDEX('2-3 引出列表'!$A$2:$CE$8700,$A353,MATCH(H$1,'2-3 引出列表'!$A$1:$CD$1,0)),"")),"",IFERROR(INDEX('2-3 引出列表'!$A$2:$CE$8700,$A353,MATCH(H$1,'2-3 引出列表'!$A$1:$CD$1,0)),""))</f>
        <v>ZB20210901JCWZ02</v>
      </c>
      <c r="I353" t="str">
        <f>IF(ISBLANK(IFERROR(INDEX('2-3 引出列表'!$A$2:$CE$8700,$A353,MATCH(I$1,'2-3 引出列表'!$A$1:$CD$1,0)),"")),"",IFERROR(INDEX('2-3 引出列表'!$A$2:$CE$8700,$A353,MATCH(I$1,'2-3 引出列表'!$A$1:$CD$1,0)),""))</f>
        <v>金采易购</v>
      </c>
    </row>
    <row r="354" spans="1:9">
      <c r="A354">
        <v>353</v>
      </c>
      <c r="B354" t="str">
        <f>IF(ISBLANK(IFERROR(INDEX('2-3 引出列表'!$A$2:$CE$8700,$A354,MATCH(B$1,'2-3 引出列表'!$A$1:$CD$1,0)),"")),"",IFERROR(INDEX('2-3 引出列表'!$A$2:$CE$8700,$A354,MATCH(B$1,'2-3 引出列表'!$A$1:$CD$1,0)),""))</f>
        <v>FK241231000233</v>
      </c>
      <c r="C354">
        <f>IF(ISBLANK(IFERROR(INDEX('2-3 引出列表'!$A$2:$CE$8700,$A354,MATCH(C$1,'2-3 引出列表'!$A$1:$CD$1,0)),"")),"",IFERROR(INDEX('2-3 引出列表'!$A$2:$CE$8700,$A354,MATCH(C$1,'2-3 引出列表'!$A$1:$CD$1,0)),""))</f>
        <v>1643.46</v>
      </c>
      <c r="D354" t="str">
        <f>IF(ISBLANK(IFERROR(INDEX('2-3 引出列表'!$A$2:$CE$8700,$A354,MATCH(D$1,'2-3 引出列表'!$A$1:$CD$1,0)),"")),"",IFERROR(INDEX('2-3 引出列表'!$A$2:$CE$8700,$A354,MATCH(D$1,'2-3 引出列表'!$A$1:$CD$1,0)),""))</f>
        <v>已付款</v>
      </c>
      <c r="E354" t="str">
        <f>IF(ISBLANK(IFERROR(INDEX('2-3 引出列表'!$A$2:$CE$8700,$A354,MATCH(E$1,'2-3 引出列表'!$A$1:$CD$1,0)),"")),"",IFERROR(INDEX('2-3 引出列表'!$A$2:$CE$8700,$A354,MATCH(E$1,'2-3 引出列表'!$A$1:$CD$1,0)),""))</f>
        <v>2024-12-31</v>
      </c>
      <c r="F354" t="str">
        <f t="shared" si="5"/>
        <v>2024-12</v>
      </c>
      <c r="G354" t="str">
        <f>IF(ISBLANK(IFERROR(INDEX('2-3 引出列表'!$A$2:$CE$8700,$A354,MATCH(G$1,'2-3 引出列表'!$A$1:$CD$1,0)),"")),"",IFERROR(INDEX('2-3 引出列表'!$A$2:$CE$8700,$A354,MATCH(G$1,'2-3 引出列表'!$A$1:$CD$1,0)),""))</f>
        <v>物料消耗.物料消耗</v>
      </c>
      <c r="H354" t="str">
        <f>IF(ISBLANK(IFERROR(INDEX('2-3 引出列表'!$A$2:$CE$8700,$A354,MATCH(H$1,'2-3 引出列表'!$A$1:$CD$1,0)),"")),"",IFERROR(INDEX('2-3 引出列表'!$A$2:$CE$8700,$A354,MATCH(H$1,'2-3 引出列表'!$A$1:$CD$1,0)),""))</f>
        <v>ZB20210901JCWZ02</v>
      </c>
      <c r="I354" t="str">
        <f>IF(ISBLANK(IFERROR(INDEX('2-3 引出列表'!$A$2:$CE$8700,$A354,MATCH(I$1,'2-3 引出列表'!$A$1:$CD$1,0)),"")),"",IFERROR(INDEX('2-3 引出列表'!$A$2:$CE$8700,$A354,MATCH(I$1,'2-3 引出列表'!$A$1:$CD$1,0)),""))</f>
        <v>金采易购</v>
      </c>
    </row>
    <row r="355" spans="1:9">
      <c r="A355">
        <v>354</v>
      </c>
      <c r="B355" t="str">
        <f>IF(ISBLANK(IFERROR(INDEX('2-3 引出列表'!$A$2:$CE$8700,$A355,MATCH(B$1,'2-3 引出列表'!$A$1:$CD$1,0)),"")),"",IFERROR(INDEX('2-3 引出列表'!$A$2:$CE$8700,$A355,MATCH(B$1,'2-3 引出列表'!$A$1:$CD$1,0)),""))</f>
        <v>FK241231000233</v>
      </c>
      <c r="C355">
        <f>IF(ISBLANK(IFERROR(INDEX('2-3 引出列表'!$A$2:$CE$8700,$A355,MATCH(C$1,'2-3 引出列表'!$A$1:$CD$1,0)),"")),"",IFERROR(INDEX('2-3 引出列表'!$A$2:$CE$8700,$A355,MATCH(C$1,'2-3 引出列表'!$A$1:$CD$1,0)),""))</f>
        <v>1643.46</v>
      </c>
      <c r="D355" t="str">
        <f>IF(ISBLANK(IFERROR(INDEX('2-3 引出列表'!$A$2:$CE$8700,$A355,MATCH(D$1,'2-3 引出列表'!$A$1:$CD$1,0)),"")),"",IFERROR(INDEX('2-3 引出列表'!$A$2:$CE$8700,$A355,MATCH(D$1,'2-3 引出列表'!$A$1:$CD$1,0)),""))</f>
        <v>已付款</v>
      </c>
      <c r="E355" t="str">
        <f>IF(ISBLANK(IFERROR(INDEX('2-3 引出列表'!$A$2:$CE$8700,$A355,MATCH(E$1,'2-3 引出列表'!$A$1:$CD$1,0)),"")),"",IFERROR(INDEX('2-3 引出列表'!$A$2:$CE$8700,$A355,MATCH(E$1,'2-3 引出列表'!$A$1:$CD$1,0)),""))</f>
        <v>2024-12-31</v>
      </c>
      <c r="F355" t="str">
        <f t="shared" si="5"/>
        <v>2024-12</v>
      </c>
      <c r="G355" t="str">
        <f>IF(ISBLANK(IFERROR(INDEX('2-3 引出列表'!$A$2:$CE$8700,$A355,MATCH(G$1,'2-3 引出列表'!$A$1:$CD$1,0)),"")),"",IFERROR(INDEX('2-3 引出列表'!$A$2:$CE$8700,$A355,MATCH(G$1,'2-3 引出列表'!$A$1:$CD$1,0)),""))</f>
        <v>物料消耗.物料消耗</v>
      </c>
      <c r="H355" t="str">
        <f>IF(ISBLANK(IFERROR(INDEX('2-3 引出列表'!$A$2:$CE$8700,$A355,MATCH(H$1,'2-3 引出列表'!$A$1:$CD$1,0)),"")),"",IFERROR(INDEX('2-3 引出列表'!$A$2:$CE$8700,$A355,MATCH(H$1,'2-3 引出列表'!$A$1:$CD$1,0)),""))</f>
        <v>ZB20210901JCWZ02</v>
      </c>
      <c r="I355" t="str">
        <f>IF(ISBLANK(IFERROR(INDEX('2-3 引出列表'!$A$2:$CE$8700,$A355,MATCH(I$1,'2-3 引出列表'!$A$1:$CD$1,0)),"")),"",IFERROR(INDEX('2-3 引出列表'!$A$2:$CE$8700,$A355,MATCH(I$1,'2-3 引出列表'!$A$1:$CD$1,0)),""))</f>
        <v>金采易购</v>
      </c>
    </row>
    <row r="356" spans="1:9">
      <c r="A356">
        <v>355</v>
      </c>
      <c r="B356" t="str">
        <f>IF(ISBLANK(IFERROR(INDEX('2-3 引出列表'!$A$2:$CE$8700,$A356,MATCH(B$1,'2-3 引出列表'!$A$1:$CD$1,0)),"")),"",IFERROR(INDEX('2-3 引出列表'!$A$2:$CE$8700,$A356,MATCH(B$1,'2-3 引出列表'!$A$1:$CD$1,0)),""))</f>
        <v>FK241231000233</v>
      </c>
      <c r="C356">
        <f>IF(ISBLANK(IFERROR(INDEX('2-3 引出列表'!$A$2:$CE$8700,$A356,MATCH(C$1,'2-3 引出列表'!$A$1:$CD$1,0)),"")),"",IFERROR(INDEX('2-3 引出列表'!$A$2:$CE$8700,$A356,MATCH(C$1,'2-3 引出列表'!$A$1:$CD$1,0)),""))</f>
        <v>1643.46</v>
      </c>
      <c r="D356" t="str">
        <f>IF(ISBLANK(IFERROR(INDEX('2-3 引出列表'!$A$2:$CE$8700,$A356,MATCH(D$1,'2-3 引出列表'!$A$1:$CD$1,0)),"")),"",IFERROR(INDEX('2-3 引出列表'!$A$2:$CE$8700,$A356,MATCH(D$1,'2-3 引出列表'!$A$1:$CD$1,0)),""))</f>
        <v>已付款</v>
      </c>
      <c r="E356" t="str">
        <f>IF(ISBLANK(IFERROR(INDEX('2-3 引出列表'!$A$2:$CE$8700,$A356,MATCH(E$1,'2-3 引出列表'!$A$1:$CD$1,0)),"")),"",IFERROR(INDEX('2-3 引出列表'!$A$2:$CE$8700,$A356,MATCH(E$1,'2-3 引出列表'!$A$1:$CD$1,0)),""))</f>
        <v>2024-12-31</v>
      </c>
      <c r="F356" t="str">
        <f t="shared" si="5"/>
        <v>2024-12</v>
      </c>
      <c r="G356" t="str">
        <f>IF(ISBLANK(IFERROR(INDEX('2-3 引出列表'!$A$2:$CE$8700,$A356,MATCH(G$1,'2-3 引出列表'!$A$1:$CD$1,0)),"")),"",IFERROR(INDEX('2-3 引出列表'!$A$2:$CE$8700,$A356,MATCH(G$1,'2-3 引出列表'!$A$1:$CD$1,0)),""))</f>
        <v>物料消耗.物料消耗</v>
      </c>
      <c r="H356" t="str">
        <f>IF(ISBLANK(IFERROR(INDEX('2-3 引出列表'!$A$2:$CE$8700,$A356,MATCH(H$1,'2-3 引出列表'!$A$1:$CD$1,0)),"")),"",IFERROR(INDEX('2-3 引出列表'!$A$2:$CE$8700,$A356,MATCH(H$1,'2-3 引出列表'!$A$1:$CD$1,0)),""))</f>
        <v>ZB20210901JCWZ02</v>
      </c>
      <c r="I356" t="str">
        <f>IF(ISBLANK(IFERROR(INDEX('2-3 引出列表'!$A$2:$CE$8700,$A356,MATCH(I$1,'2-3 引出列表'!$A$1:$CD$1,0)),"")),"",IFERROR(INDEX('2-3 引出列表'!$A$2:$CE$8700,$A356,MATCH(I$1,'2-3 引出列表'!$A$1:$CD$1,0)),""))</f>
        <v>金采易购</v>
      </c>
    </row>
    <row r="357" spans="1:9">
      <c r="A357">
        <v>356</v>
      </c>
      <c r="B357" t="str">
        <f>IF(ISBLANK(IFERROR(INDEX('2-3 引出列表'!$A$2:$CE$8700,$A357,MATCH(B$1,'2-3 引出列表'!$A$1:$CD$1,0)),"")),"",IFERROR(INDEX('2-3 引出列表'!$A$2:$CE$8700,$A357,MATCH(B$1,'2-3 引出列表'!$A$1:$CD$1,0)),""))</f>
        <v>FK241231000233</v>
      </c>
      <c r="C357">
        <f>IF(ISBLANK(IFERROR(INDEX('2-3 引出列表'!$A$2:$CE$8700,$A357,MATCH(C$1,'2-3 引出列表'!$A$1:$CD$1,0)),"")),"",IFERROR(INDEX('2-3 引出列表'!$A$2:$CE$8700,$A357,MATCH(C$1,'2-3 引出列表'!$A$1:$CD$1,0)),""))</f>
        <v>1643.46</v>
      </c>
      <c r="D357" t="str">
        <f>IF(ISBLANK(IFERROR(INDEX('2-3 引出列表'!$A$2:$CE$8700,$A357,MATCH(D$1,'2-3 引出列表'!$A$1:$CD$1,0)),"")),"",IFERROR(INDEX('2-3 引出列表'!$A$2:$CE$8700,$A357,MATCH(D$1,'2-3 引出列表'!$A$1:$CD$1,0)),""))</f>
        <v>已付款</v>
      </c>
      <c r="E357" t="str">
        <f>IF(ISBLANK(IFERROR(INDEX('2-3 引出列表'!$A$2:$CE$8700,$A357,MATCH(E$1,'2-3 引出列表'!$A$1:$CD$1,0)),"")),"",IFERROR(INDEX('2-3 引出列表'!$A$2:$CE$8700,$A357,MATCH(E$1,'2-3 引出列表'!$A$1:$CD$1,0)),""))</f>
        <v>2024-12-31</v>
      </c>
      <c r="F357" t="str">
        <f t="shared" si="5"/>
        <v>2024-12</v>
      </c>
      <c r="G357" t="str">
        <f>IF(ISBLANK(IFERROR(INDEX('2-3 引出列表'!$A$2:$CE$8700,$A357,MATCH(G$1,'2-3 引出列表'!$A$1:$CD$1,0)),"")),"",IFERROR(INDEX('2-3 引出列表'!$A$2:$CE$8700,$A357,MATCH(G$1,'2-3 引出列表'!$A$1:$CD$1,0)),""))</f>
        <v>物料消耗.物料消耗</v>
      </c>
      <c r="H357" t="str">
        <f>IF(ISBLANK(IFERROR(INDEX('2-3 引出列表'!$A$2:$CE$8700,$A357,MATCH(H$1,'2-3 引出列表'!$A$1:$CD$1,0)),"")),"",IFERROR(INDEX('2-3 引出列表'!$A$2:$CE$8700,$A357,MATCH(H$1,'2-3 引出列表'!$A$1:$CD$1,0)),""))</f>
        <v>ZB20210901JCWZ02</v>
      </c>
      <c r="I357" t="str">
        <f>IF(ISBLANK(IFERROR(INDEX('2-3 引出列表'!$A$2:$CE$8700,$A357,MATCH(I$1,'2-3 引出列表'!$A$1:$CD$1,0)),"")),"",IFERROR(INDEX('2-3 引出列表'!$A$2:$CE$8700,$A357,MATCH(I$1,'2-3 引出列表'!$A$1:$CD$1,0)),""))</f>
        <v>金采易购</v>
      </c>
    </row>
    <row r="358" spans="1:9">
      <c r="A358">
        <v>357</v>
      </c>
      <c r="B358" t="str">
        <f>IF(ISBLANK(IFERROR(INDEX('2-3 引出列表'!$A$2:$CE$8700,$A358,MATCH(B$1,'2-3 引出列表'!$A$1:$CD$1,0)),"")),"",IFERROR(INDEX('2-3 引出列表'!$A$2:$CE$8700,$A358,MATCH(B$1,'2-3 引出列表'!$A$1:$CD$1,0)),""))</f>
        <v>FK241231000211</v>
      </c>
      <c r="C358">
        <f>IF(ISBLANK(IFERROR(INDEX('2-3 引出列表'!$A$2:$CE$8700,$A358,MATCH(C$1,'2-3 引出列表'!$A$1:$CD$1,0)),"")),"",IFERROR(INDEX('2-3 引出列表'!$A$2:$CE$8700,$A358,MATCH(C$1,'2-3 引出列表'!$A$1:$CD$1,0)),""))</f>
        <v>624</v>
      </c>
      <c r="D358" t="str">
        <f>IF(ISBLANK(IFERROR(INDEX('2-3 引出列表'!$A$2:$CE$8700,$A358,MATCH(D$1,'2-3 引出列表'!$A$1:$CD$1,0)),"")),"",IFERROR(INDEX('2-3 引出列表'!$A$2:$CE$8700,$A358,MATCH(D$1,'2-3 引出列表'!$A$1:$CD$1,0)),""))</f>
        <v>已付款</v>
      </c>
      <c r="E358" t="str">
        <f>IF(ISBLANK(IFERROR(INDEX('2-3 引出列表'!$A$2:$CE$8700,$A358,MATCH(E$1,'2-3 引出列表'!$A$1:$CD$1,0)),"")),"",IFERROR(INDEX('2-3 引出列表'!$A$2:$CE$8700,$A358,MATCH(E$1,'2-3 引出列表'!$A$1:$CD$1,0)),""))</f>
        <v>2024-12-31</v>
      </c>
      <c r="F358" t="str">
        <f t="shared" si="5"/>
        <v>2024-12</v>
      </c>
      <c r="G358" t="str">
        <f>IF(ISBLANK(IFERROR(INDEX('2-3 引出列表'!$A$2:$CE$8700,$A358,MATCH(G$1,'2-3 引出列表'!$A$1:$CD$1,0)),"")),"",IFERROR(INDEX('2-3 引出列表'!$A$2:$CE$8700,$A358,MATCH(G$1,'2-3 引出列表'!$A$1:$CD$1,0)),""))</f>
        <v>物料消耗.物料消耗</v>
      </c>
      <c r="H358" t="str">
        <f>IF(ISBLANK(IFERROR(INDEX('2-3 引出列表'!$A$2:$CE$8700,$A358,MATCH(H$1,'2-3 引出列表'!$A$1:$CD$1,0)),"")),"",IFERROR(INDEX('2-3 引出列表'!$A$2:$CE$8700,$A358,MATCH(H$1,'2-3 引出列表'!$A$1:$CD$1,0)),""))</f>
        <v>XHWZ-Z-2023-0020</v>
      </c>
      <c r="I358" t="str">
        <f>IF(ISBLANK(IFERROR(INDEX('2-3 引出列表'!$A$2:$CE$8700,$A358,MATCH(I$1,'2-3 引出列表'!$A$1:$CD$1,0)),"")),"",IFERROR(INDEX('2-3 引出列表'!$A$2:$CE$8700,$A358,MATCH(I$1,'2-3 引出列表'!$A$1:$CD$1,0)),""))</f>
        <v>金采易购</v>
      </c>
    </row>
    <row r="359" spans="1:9">
      <c r="A359">
        <v>358</v>
      </c>
      <c r="B359" t="str">
        <f>IF(ISBLANK(IFERROR(INDEX('2-3 引出列表'!$A$2:$CE$8700,$A359,MATCH(B$1,'2-3 引出列表'!$A$1:$CD$1,0)),"")),"",IFERROR(INDEX('2-3 引出列表'!$A$2:$CE$8700,$A359,MATCH(B$1,'2-3 引出列表'!$A$1:$CD$1,0)),""))</f>
        <v>FK241231000095</v>
      </c>
      <c r="C359">
        <f>IF(ISBLANK(IFERROR(INDEX('2-3 引出列表'!$A$2:$CE$8700,$A359,MATCH(C$1,'2-3 引出列表'!$A$1:$CD$1,0)),"")),"",IFERROR(INDEX('2-3 引出列表'!$A$2:$CE$8700,$A359,MATCH(C$1,'2-3 引出列表'!$A$1:$CD$1,0)),""))</f>
        <v>4974</v>
      </c>
      <c r="D359" t="str">
        <f>IF(ISBLANK(IFERROR(INDEX('2-3 引出列表'!$A$2:$CE$8700,$A359,MATCH(D$1,'2-3 引出列表'!$A$1:$CD$1,0)),"")),"",IFERROR(INDEX('2-3 引出列表'!$A$2:$CE$8700,$A359,MATCH(D$1,'2-3 引出列表'!$A$1:$CD$1,0)),""))</f>
        <v>已付款</v>
      </c>
      <c r="E359" t="str">
        <f>IF(ISBLANK(IFERROR(INDEX('2-3 引出列表'!$A$2:$CE$8700,$A359,MATCH(E$1,'2-3 引出列表'!$A$1:$CD$1,0)),"")),"",IFERROR(INDEX('2-3 引出列表'!$A$2:$CE$8700,$A359,MATCH(E$1,'2-3 引出列表'!$A$1:$CD$1,0)),""))</f>
        <v>2024-12-31</v>
      </c>
      <c r="F359" t="str">
        <f t="shared" si="5"/>
        <v>2024-12</v>
      </c>
      <c r="G359" t="str">
        <f>IF(ISBLANK(IFERROR(INDEX('2-3 引出列表'!$A$2:$CE$8700,$A359,MATCH(G$1,'2-3 引出列表'!$A$1:$CD$1,0)),"")),"",IFERROR(INDEX('2-3 引出列表'!$A$2:$CE$8700,$A359,MATCH(G$1,'2-3 引出列表'!$A$1:$CD$1,0)),""))</f>
        <v>物料消耗.物料消耗</v>
      </c>
      <c r="H359" t="str">
        <f>IF(ISBLANK(IFERROR(INDEX('2-3 引出列表'!$A$2:$CE$8700,$A359,MATCH(H$1,'2-3 引出列表'!$A$1:$CD$1,0)),"")),"",IFERROR(INDEX('2-3 引出列表'!$A$2:$CE$8700,$A359,MATCH(H$1,'2-3 引出列表'!$A$1:$CD$1,0)),""))</f>
        <v>ZB20221124JCWZ01</v>
      </c>
      <c r="I359" t="str">
        <f>IF(ISBLANK(IFERROR(INDEX('2-3 引出列表'!$A$2:$CE$8700,$A359,MATCH(I$1,'2-3 引出列表'!$A$1:$CD$1,0)),"")),"",IFERROR(INDEX('2-3 引出列表'!$A$2:$CE$8700,$A359,MATCH(I$1,'2-3 引出列表'!$A$1:$CD$1,0)),""))</f>
        <v>金采易购</v>
      </c>
    </row>
    <row r="360" spans="1:9">
      <c r="A360">
        <v>359</v>
      </c>
      <c r="B360" t="str">
        <f>IF(ISBLANK(IFERROR(INDEX('2-3 引出列表'!$A$2:$CE$8700,$A360,MATCH(B$1,'2-3 引出列表'!$A$1:$CD$1,0)),"")),"",IFERROR(INDEX('2-3 引出列表'!$A$2:$CE$8700,$A360,MATCH(B$1,'2-3 引出列表'!$A$1:$CD$1,0)),""))</f>
        <v>FK241231000095</v>
      </c>
      <c r="C360">
        <f>IF(ISBLANK(IFERROR(INDEX('2-3 引出列表'!$A$2:$CE$8700,$A360,MATCH(C$1,'2-3 引出列表'!$A$1:$CD$1,0)),"")),"",IFERROR(INDEX('2-3 引出列表'!$A$2:$CE$8700,$A360,MATCH(C$1,'2-3 引出列表'!$A$1:$CD$1,0)),""))</f>
        <v>4974</v>
      </c>
      <c r="D360" t="str">
        <f>IF(ISBLANK(IFERROR(INDEX('2-3 引出列表'!$A$2:$CE$8700,$A360,MATCH(D$1,'2-3 引出列表'!$A$1:$CD$1,0)),"")),"",IFERROR(INDEX('2-3 引出列表'!$A$2:$CE$8700,$A360,MATCH(D$1,'2-3 引出列表'!$A$1:$CD$1,0)),""))</f>
        <v>已付款</v>
      </c>
      <c r="E360" t="str">
        <f>IF(ISBLANK(IFERROR(INDEX('2-3 引出列表'!$A$2:$CE$8700,$A360,MATCH(E$1,'2-3 引出列表'!$A$1:$CD$1,0)),"")),"",IFERROR(INDEX('2-3 引出列表'!$A$2:$CE$8700,$A360,MATCH(E$1,'2-3 引出列表'!$A$1:$CD$1,0)),""))</f>
        <v>2024-12-31</v>
      </c>
      <c r="F360" t="str">
        <f t="shared" si="5"/>
        <v>2024-12</v>
      </c>
      <c r="G360" t="str">
        <f>IF(ISBLANK(IFERROR(INDEX('2-3 引出列表'!$A$2:$CE$8700,$A360,MATCH(G$1,'2-3 引出列表'!$A$1:$CD$1,0)),"")),"",IFERROR(INDEX('2-3 引出列表'!$A$2:$CE$8700,$A360,MATCH(G$1,'2-3 引出列表'!$A$1:$CD$1,0)),""))</f>
        <v>物料消耗.物料消耗</v>
      </c>
      <c r="H360" t="str">
        <f>IF(ISBLANK(IFERROR(INDEX('2-3 引出列表'!$A$2:$CE$8700,$A360,MATCH(H$1,'2-3 引出列表'!$A$1:$CD$1,0)),"")),"",IFERROR(INDEX('2-3 引出列表'!$A$2:$CE$8700,$A360,MATCH(H$1,'2-3 引出列表'!$A$1:$CD$1,0)),""))</f>
        <v>ZB20221124JCWZ01</v>
      </c>
      <c r="I360" t="str">
        <f>IF(ISBLANK(IFERROR(INDEX('2-3 引出列表'!$A$2:$CE$8700,$A360,MATCH(I$1,'2-3 引出列表'!$A$1:$CD$1,0)),"")),"",IFERROR(INDEX('2-3 引出列表'!$A$2:$CE$8700,$A360,MATCH(I$1,'2-3 引出列表'!$A$1:$CD$1,0)),""))</f>
        <v>金采易购</v>
      </c>
    </row>
    <row r="361" spans="1:9">
      <c r="A361">
        <v>360</v>
      </c>
      <c r="B361" t="str">
        <f>IF(ISBLANK(IFERROR(INDEX('2-3 引出列表'!$A$2:$CE$8700,$A361,MATCH(B$1,'2-3 引出列表'!$A$1:$CD$1,0)),"")),"",IFERROR(INDEX('2-3 引出列表'!$A$2:$CE$8700,$A361,MATCH(B$1,'2-3 引出列表'!$A$1:$CD$1,0)),""))</f>
        <v>FK241227000133</v>
      </c>
      <c r="C361">
        <f>IF(ISBLANK(IFERROR(INDEX('2-3 引出列表'!$A$2:$CE$8700,$A361,MATCH(C$1,'2-3 引出列表'!$A$1:$CD$1,0)),"")),"",IFERROR(INDEX('2-3 引出列表'!$A$2:$CE$8700,$A361,MATCH(C$1,'2-3 引出列表'!$A$1:$CD$1,0)),""))</f>
        <v>5085.7</v>
      </c>
      <c r="D361" t="str">
        <f>IF(ISBLANK(IFERROR(INDEX('2-3 引出列表'!$A$2:$CE$8700,$A361,MATCH(D$1,'2-3 引出列表'!$A$1:$CD$1,0)),"")),"",IFERROR(INDEX('2-3 引出列表'!$A$2:$CE$8700,$A361,MATCH(D$1,'2-3 引出列表'!$A$1:$CD$1,0)),""))</f>
        <v>已付款</v>
      </c>
      <c r="E361" t="str">
        <f>IF(ISBLANK(IFERROR(INDEX('2-3 引出列表'!$A$2:$CE$8700,$A361,MATCH(E$1,'2-3 引出列表'!$A$1:$CD$1,0)),"")),"",IFERROR(INDEX('2-3 引出列表'!$A$2:$CE$8700,$A361,MATCH(E$1,'2-3 引出列表'!$A$1:$CD$1,0)),""))</f>
        <v>2024-12-27</v>
      </c>
      <c r="F361" t="str">
        <f t="shared" si="5"/>
        <v>2024-12</v>
      </c>
      <c r="G361" t="str">
        <f>IF(ISBLANK(IFERROR(INDEX('2-3 引出列表'!$A$2:$CE$8700,$A361,MATCH(G$1,'2-3 引出列表'!$A$1:$CD$1,0)),"")),"",IFERROR(INDEX('2-3 引出列表'!$A$2:$CE$8700,$A361,MATCH(G$1,'2-3 引出列表'!$A$1:$CD$1,0)),""))</f>
        <v>物料消耗.物料消耗</v>
      </c>
      <c r="H361" t="str">
        <f>IF(ISBLANK(IFERROR(INDEX('2-3 引出列表'!$A$2:$CE$8700,$A361,MATCH(H$1,'2-3 引出列表'!$A$1:$CD$1,0)),"")),"",IFERROR(INDEX('2-3 引出列表'!$A$2:$CE$8700,$A361,MATCH(H$1,'2-3 引出列表'!$A$1:$CD$1,0)),""))</f>
        <v>ZB20210901JCWZ02</v>
      </c>
      <c r="I361" t="str">
        <f>IF(ISBLANK(IFERROR(INDEX('2-3 引出列表'!$A$2:$CE$8700,$A361,MATCH(I$1,'2-3 引出列表'!$A$1:$CD$1,0)),"")),"",IFERROR(INDEX('2-3 引出列表'!$A$2:$CE$8700,$A361,MATCH(I$1,'2-3 引出列表'!$A$1:$CD$1,0)),""))</f>
        <v>金采易购</v>
      </c>
    </row>
    <row r="362" spans="1:9">
      <c r="A362">
        <v>361</v>
      </c>
      <c r="B362" t="str">
        <f>IF(ISBLANK(IFERROR(INDEX('2-3 引出列表'!$A$2:$CE$8700,$A362,MATCH(B$1,'2-3 引出列表'!$A$1:$CD$1,0)),"")),"",IFERROR(INDEX('2-3 引出列表'!$A$2:$CE$8700,$A362,MATCH(B$1,'2-3 引出列表'!$A$1:$CD$1,0)),""))</f>
        <v>FK241227000133</v>
      </c>
      <c r="C362">
        <f>IF(ISBLANK(IFERROR(INDEX('2-3 引出列表'!$A$2:$CE$8700,$A362,MATCH(C$1,'2-3 引出列表'!$A$1:$CD$1,0)),"")),"",IFERROR(INDEX('2-3 引出列表'!$A$2:$CE$8700,$A362,MATCH(C$1,'2-3 引出列表'!$A$1:$CD$1,0)),""))</f>
        <v>5085.7</v>
      </c>
      <c r="D362" t="str">
        <f>IF(ISBLANK(IFERROR(INDEX('2-3 引出列表'!$A$2:$CE$8700,$A362,MATCH(D$1,'2-3 引出列表'!$A$1:$CD$1,0)),"")),"",IFERROR(INDEX('2-3 引出列表'!$A$2:$CE$8700,$A362,MATCH(D$1,'2-3 引出列表'!$A$1:$CD$1,0)),""))</f>
        <v>已付款</v>
      </c>
      <c r="E362" t="str">
        <f>IF(ISBLANK(IFERROR(INDEX('2-3 引出列表'!$A$2:$CE$8700,$A362,MATCH(E$1,'2-3 引出列表'!$A$1:$CD$1,0)),"")),"",IFERROR(INDEX('2-3 引出列表'!$A$2:$CE$8700,$A362,MATCH(E$1,'2-3 引出列表'!$A$1:$CD$1,0)),""))</f>
        <v>2024-12-27</v>
      </c>
      <c r="F362" t="str">
        <f t="shared" si="5"/>
        <v>2024-12</v>
      </c>
      <c r="G362" t="str">
        <f>IF(ISBLANK(IFERROR(INDEX('2-3 引出列表'!$A$2:$CE$8700,$A362,MATCH(G$1,'2-3 引出列表'!$A$1:$CD$1,0)),"")),"",IFERROR(INDEX('2-3 引出列表'!$A$2:$CE$8700,$A362,MATCH(G$1,'2-3 引出列表'!$A$1:$CD$1,0)),""))</f>
        <v>物料消耗.物料消耗</v>
      </c>
      <c r="H362" t="str">
        <f>IF(ISBLANK(IFERROR(INDEX('2-3 引出列表'!$A$2:$CE$8700,$A362,MATCH(H$1,'2-3 引出列表'!$A$1:$CD$1,0)),"")),"",IFERROR(INDEX('2-3 引出列表'!$A$2:$CE$8700,$A362,MATCH(H$1,'2-3 引出列表'!$A$1:$CD$1,0)),""))</f>
        <v>ZB20210901JCWZ02</v>
      </c>
      <c r="I362" t="str">
        <f>IF(ISBLANK(IFERROR(INDEX('2-3 引出列表'!$A$2:$CE$8700,$A362,MATCH(I$1,'2-3 引出列表'!$A$1:$CD$1,0)),"")),"",IFERROR(INDEX('2-3 引出列表'!$A$2:$CE$8700,$A362,MATCH(I$1,'2-3 引出列表'!$A$1:$CD$1,0)),""))</f>
        <v>金采易购</v>
      </c>
    </row>
    <row r="363" spans="1:9">
      <c r="A363">
        <v>362</v>
      </c>
      <c r="B363" t="str">
        <f>IF(ISBLANK(IFERROR(INDEX('2-3 引出列表'!$A$2:$CE$8700,$A363,MATCH(B$1,'2-3 引出列表'!$A$1:$CD$1,0)),"")),"",IFERROR(INDEX('2-3 引出列表'!$A$2:$CE$8700,$A363,MATCH(B$1,'2-3 引出列表'!$A$1:$CD$1,0)),""))</f>
        <v>FK241227000133</v>
      </c>
      <c r="C363">
        <f>IF(ISBLANK(IFERROR(INDEX('2-3 引出列表'!$A$2:$CE$8700,$A363,MATCH(C$1,'2-3 引出列表'!$A$1:$CD$1,0)),"")),"",IFERROR(INDEX('2-3 引出列表'!$A$2:$CE$8700,$A363,MATCH(C$1,'2-3 引出列表'!$A$1:$CD$1,0)),""))</f>
        <v>5085.7</v>
      </c>
      <c r="D363" t="str">
        <f>IF(ISBLANK(IFERROR(INDEX('2-3 引出列表'!$A$2:$CE$8700,$A363,MATCH(D$1,'2-3 引出列表'!$A$1:$CD$1,0)),"")),"",IFERROR(INDEX('2-3 引出列表'!$A$2:$CE$8700,$A363,MATCH(D$1,'2-3 引出列表'!$A$1:$CD$1,0)),""))</f>
        <v>已付款</v>
      </c>
      <c r="E363" t="str">
        <f>IF(ISBLANK(IFERROR(INDEX('2-3 引出列表'!$A$2:$CE$8700,$A363,MATCH(E$1,'2-3 引出列表'!$A$1:$CD$1,0)),"")),"",IFERROR(INDEX('2-3 引出列表'!$A$2:$CE$8700,$A363,MATCH(E$1,'2-3 引出列表'!$A$1:$CD$1,0)),""))</f>
        <v>2024-12-27</v>
      </c>
      <c r="F363" t="str">
        <f t="shared" si="5"/>
        <v>2024-12</v>
      </c>
      <c r="G363" t="str">
        <f>IF(ISBLANK(IFERROR(INDEX('2-3 引出列表'!$A$2:$CE$8700,$A363,MATCH(G$1,'2-3 引出列表'!$A$1:$CD$1,0)),"")),"",IFERROR(INDEX('2-3 引出列表'!$A$2:$CE$8700,$A363,MATCH(G$1,'2-3 引出列表'!$A$1:$CD$1,0)),""))</f>
        <v>物料消耗.物料消耗</v>
      </c>
      <c r="H363" t="str">
        <f>IF(ISBLANK(IFERROR(INDEX('2-3 引出列表'!$A$2:$CE$8700,$A363,MATCH(H$1,'2-3 引出列表'!$A$1:$CD$1,0)),"")),"",IFERROR(INDEX('2-3 引出列表'!$A$2:$CE$8700,$A363,MATCH(H$1,'2-3 引出列表'!$A$1:$CD$1,0)),""))</f>
        <v>ZB20210901JCWZ02</v>
      </c>
      <c r="I363" t="str">
        <f>IF(ISBLANK(IFERROR(INDEX('2-3 引出列表'!$A$2:$CE$8700,$A363,MATCH(I$1,'2-3 引出列表'!$A$1:$CD$1,0)),"")),"",IFERROR(INDEX('2-3 引出列表'!$A$2:$CE$8700,$A363,MATCH(I$1,'2-3 引出列表'!$A$1:$CD$1,0)),""))</f>
        <v>金采易购</v>
      </c>
    </row>
    <row r="364" spans="1:9">
      <c r="A364">
        <v>363</v>
      </c>
      <c r="B364" t="str">
        <f>IF(ISBLANK(IFERROR(INDEX('2-3 引出列表'!$A$2:$CE$8700,$A364,MATCH(B$1,'2-3 引出列表'!$A$1:$CD$1,0)),"")),"",IFERROR(INDEX('2-3 引出列表'!$A$2:$CE$8700,$A364,MATCH(B$1,'2-3 引出列表'!$A$1:$CD$1,0)),""))</f>
        <v>FK241227000133</v>
      </c>
      <c r="C364">
        <f>IF(ISBLANK(IFERROR(INDEX('2-3 引出列表'!$A$2:$CE$8700,$A364,MATCH(C$1,'2-3 引出列表'!$A$1:$CD$1,0)),"")),"",IFERROR(INDEX('2-3 引出列表'!$A$2:$CE$8700,$A364,MATCH(C$1,'2-3 引出列表'!$A$1:$CD$1,0)),""))</f>
        <v>5085.7</v>
      </c>
      <c r="D364" t="str">
        <f>IF(ISBLANK(IFERROR(INDEX('2-3 引出列表'!$A$2:$CE$8700,$A364,MATCH(D$1,'2-3 引出列表'!$A$1:$CD$1,0)),"")),"",IFERROR(INDEX('2-3 引出列表'!$A$2:$CE$8700,$A364,MATCH(D$1,'2-3 引出列表'!$A$1:$CD$1,0)),""))</f>
        <v>已付款</v>
      </c>
      <c r="E364" t="str">
        <f>IF(ISBLANK(IFERROR(INDEX('2-3 引出列表'!$A$2:$CE$8700,$A364,MATCH(E$1,'2-3 引出列表'!$A$1:$CD$1,0)),"")),"",IFERROR(INDEX('2-3 引出列表'!$A$2:$CE$8700,$A364,MATCH(E$1,'2-3 引出列表'!$A$1:$CD$1,0)),""))</f>
        <v>2024-12-27</v>
      </c>
      <c r="F364" t="str">
        <f t="shared" si="5"/>
        <v>2024-12</v>
      </c>
      <c r="G364" t="str">
        <f>IF(ISBLANK(IFERROR(INDEX('2-3 引出列表'!$A$2:$CE$8700,$A364,MATCH(G$1,'2-3 引出列表'!$A$1:$CD$1,0)),"")),"",IFERROR(INDEX('2-3 引出列表'!$A$2:$CE$8700,$A364,MATCH(G$1,'2-3 引出列表'!$A$1:$CD$1,0)),""))</f>
        <v>物料消耗.物料消耗</v>
      </c>
      <c r="H364" t="str">
        <f>IF(ISBLANK(IFERROR(INDEX('2-3 引出列表'!$A$2:$CE$8700,$A364,MATCH(H$1,'2-3 引出列表'!$A$1:$CD$1,0)),"")),"",IFERROR(INDEX('2-3 引出列表'!$A$2:$CE$8700,$A364,MATCH(H$1,'2-3 引出列表'!$A$1:$CD$1,0)),""))</f>
        <v>ZB20210901JCWZ02</v>
      </c>
      <c r="I364" t="str">
        <f>IF(ISBLANK(IFERROR(INDEX('2-3 引出列表'!$A$2:$CE$8700,$A364,MATCH(I$1,'2-3 引出列表'!$A$1:$CD$1,0)),"")),"",IFERROR(INDEX('2-3 引出列表'!$A$2:$CE$8700,$A364,MATCH(I$1,'2-3 引出列表'!$A$1:$CD$1,0)),""))</f>
        <v>金采易购</v>
      </c>
    </row>
    <row r="365" spans="1:9">
      <c r="A365">
        <v>364</v>
      </c>
      <c r="B365" t="str">
        <f>IF(ISBLANK(IFERROR(INDEX('2-3 引出列表'!$A$2:$CE$8700,$A365,MATCH(B$1,'2-3 引出列表'!$A$1:$CD$1,0)),"")),"",IFERROR(INDEX('2-3 引出列表'!$A$2:$CE$8700,$A365,MATCH(B$1,'2-3 引出列表'!$A$1:$CD$1,0)),""))</f>
        <v>FK241227000133</v>
      </c>
      <c r="C365">
        <f>IF(ISBLANK(IFERROR(INDEX('2-3 引出列表'!$A$2:$CE$8700,$A365,MATCH(C$1,'2-3 引出列表'!$A$1:$CD$1,0)),"")),"",IFERROR(INDEX('2-3 引出列表'!$A$2:$CE$8700,$A365,MATCH(C$1,'2-3 引出列表'!$A$1:$CD$1,0)),""))</f>
        <v>5085.7</v>
      </c>
      <c r="D365" t="str">
        <f>IF(ISBLANK(IFERROR(INDEX('2-3 引出列表'!$A$2:$CE$8700,$A365,MATCH(D$1,'2-3 引出列表'!$A$1:$CD$1,0)),"")),"",IFERROR(INDEX('2-3 引出列表'!$A$2:$CE$8700,$A365,MATCH(D$1,'2-3 引出列表'!$A$1:$CD$1,0)),""))</f>
        <v>已付款</v>
      </c>
      <c r="E365" t="str">
        <f>IF(ISBLANK(IFERROR(INDEX('2-3 引出列表'!$A$2:$CE$8700,$A365,MATCH(E$1,'2-3 引出列表'!$A$1:$CD$1,0)),"")),"",IFERROR(INDEX('2-3 引出列表'!$A$2:$CE$8700,$A365,MATCH(E$1,'2-3 引出列表'!$A$1:$CD$1,0)),""))</f>
        <v>2024-12-27</v>
      </c>
      <c r="F365" t="str">
        <f t="shared" si="5"/>
        <v>2024-12</v>
      </c>
      <c r="G365" t="str">
        <f>IF(ISBLANK(IFERROR(INDEX('2-3 引出列表'!$A$2:$CE$8700,$A365,MATCH(G$1,'2-3 引出列表'!$A$1:$CD$1,0)),"")),"",IFERROR(INDEX('2-3 引出列表'!$A$2:$CE$8700,$A365,MATCH(G$1,'2-3 引出列表'!$A$1:$CD$1,0)),""))</f>
        <v>物料消耗.物料消耗</v>
      </c>
      <c r="H365" t="str">
        <f>IF(ISBLANK(IFERROR(INDEX('2-3 引出列表'!$A$2:$CE$8700,$A365,MATCH(H$1,'2-3 引出列表'!$A$1:$CD$1,0)),"")),"",IFERROR(INDEX('2-3 引出列表'!$A$2:$CE$8700,$A365,MATCH(H$1,'2-3 引出列表'!$A$1:$CD$1,0)),""))</f>
        <v>ZB20210901JCWZ02</v>
      </c>
      <c r="I365" t="str">
        <f>IF(ISBLANK(IFERROR(INDEX('2-3 引出列表'!$A$2:$CE$8700,$A365,MATCH(I$1,'2-3 引出列表'!$A$1:$CD$1,0)),"")),"",IFERROR(INDEX('2-3 引出列表'!$A$2:$CE$8700,$A365,MATCH(I$1,'2-3 引出列表'!$A$1:$CD$1,0)),""))</f>
        <v>金采易购</v>
      </c>
    </row>
    <row r="366" spans="1:9">
      <c r="A366">
        <v>365</v>
      </c>
      <c r="B366" t="str">
        <f>IF(ISBLANK(IFERROR(INDEX('2-3 引出列表'!$A$2:$CE$8700,$A366,MATCH(B$1,'2-3 引出列表'!$A$1:$CD$1,0)),"")),"",IFERROR(INDEX('2-3 引出列表'!$A$2:$CE$8700,$A366,MATCH(B$1,'2-3 引出列表'!$A$1:$CD$1,0)),""))</f>
        <v>FK241227000133</v>
      </c>
      <c r="C366">
        <f>IF(ISBLANK(IFERROR(INDEX('2-3 引出列表'!$A$2:$CE$8700,$A366,MATCH(C$1,'2-3 引出列表'!$A$1:$CD$1,0)),"")),"",IFERROR(INDEX('2-3 引出列表'!$A$2:$CE$8700,$A366,MATCH(C$1,'2-3 引出列表'!$A$1:$CD$1,0)),""))</f>
        <v>5085.7</v>
      </c>
      <c r="D366" t="str">
        <f>IF(ISBLANK(IFERROR(INDEX('2-3 引出列表'!$A$2:$CE$8700,$A366,MATCH(D$1,'2-3 引出列表'!$A$1:$CD$1,0)),"")),"",IFERROR(INDEX('2-3 引出列表'!$A$2:$CE$8700,$A366,MATCH(D$1,'2-3 引出列表'!$A$1:$CD$1,0)),""))</f>
        <v>已付款</v>
      </c>
      <c r="E366" t="str">
        <f>IF(ISBLANK(IFERROR(INDEX('2-3 引出列表'!$A$2:$CE$8700,$A366,MATCH(E$1,'2-3 引出列表'!$A$1:$CD$1,0)),"")),"",IFERROR(INDEX('2-3 引出列表'!$A$2:$CE$8700,$A366,MATCH(E$1,'2-3 引出列表'!$A$1:$CD$1,0)),""))</f>
        <v>2024-12-27</v>
      </c>
      <c r="F366" t="str">
        <f t="shared" si="5"/>
        <v>2024-12</v>
      </c>
      <c r="G366" t="str">
        <f>IF(ISBLANK(IFERROR(INDEX('2-3 引出列表'!$A$2:$CE$8700,$A366,MATCH(G$1,'2-3 引出列表'!$A$1:$CD$1,0)),"")),"",IFERROR(INDEX('2-3 引出列表'!$A$2:$CE$8700,$A366,MATCH(G$1,'2-3 引出列表'!$A$1:$CD$1,0)),""))</f>
        <v>物料消耗.物料消耗</v>
      </c>
      <c r="H366" t="str">
        <f>IF(ISBLANK(IFERROR(INDEX('2-3 引出列表'!$A$2:$CE$8700,$A366,MATCH(H$1,'2-3 引出列表'!$A$1:$CD$1,0)),"")),"",IFERROR(INDEX('2-3 引出列表'!$A$2:$CE$8700,$A366,MATCH(H$1,'2-3 引出列表'!$A$1:$CD$1,0)),""))</f>
        <v>ZB20210901JCWZ02</v>
      </c>
      <c r="I366" t="str">
        <f>IF(ISBLANK(IFERROR(INDEX('2-3 引出列表'!$A$2:$CE$8700,$A366,MATCH(I$1,'2-3 引出列表'!$A$1:$CD$1,0)),"")),"",IFERROR(INDEX('2-3 引出列表'!$A$2:$CE$8700,$A366,MATCH(I$1,'2-3 引出列表'!$A$1:$CD$1,0)),""))</f>
        <v>金采易购</v>
      </c>
    </row>
    <row r="367" spans="1:9">
      <c r="A367">
        <v>366</v>
      </c>
      <c r="B367" t="str">
        <f>IF(ISBLANK(IFERROR(INDEX('2-3 引出列表'!$A$2:$CE$8700,$A367,MATCH(B$1,'2-3 引出列表'!$A$1:$CD$1,0)),"")),"",IFERROR(INDEX('2-3 引出列表'!$A$2:$CE$8700,$A367,MATCH(B$1,'2-3 引出列表'!$A$1:$CD$1,0)),""))</f>
        <v>FK241227000133</v>
      </c>
      <c r="C367">
        <f>IF(ISBLANK(IFERROR(INDEX('2-3 引出列表'!$A$2:$CE$8700,$A367,MATCH(C$1,'2-3 引出列表'!$A$1:$CD$1,0)),"")),"",IFERROR(INDEX('2-3 引出列表'!$A$2:$CE$8700,$A367,MATCH(C$1,'2-3 引出列表'!$A$1:$CD$1,0)),""))</f>
        <v>5085.7</v>
      </c>
      <c r="D367" t="str">
        <f>IF(ISBLANK(IFERROR(INDEX('2-3 引出列表'!$A$2:$CE$8700,$A367,MATCH(D$1,'2-3 引出列表'!$A$1:$CD$1,0)),"")),"",IFERROR(INDEX('2-3 引出列表'!$A$2:$CE$8700,$A367,MATCH(D$1,'2-3 引出列表'!$A$1:$CD$1,0)),""))</f>
        <v>已付款</v>
      </c>
      <c r="E367" t="str">
        <f>IF(ISBLANK(IFERROR(INDEX('2-3 引出列表'!$A$2:$CE$8700,$A367,MATCH(E$1,'2-3 引出列表'!$A$1:$CD$1,0)),"")),"",IFERROR(INDEX('2-3 引出列表'!$A$2:$CE$8700,$A367,MATCH(E$1,'2-3 引出列表'!$A$1:$CD$1,0)),""))</f>
        <v>2024-12-27</v>
      </c>
      <c r="F367" t="str">
        <f t="shared" si="5"/>
        <v>2024-12</v>
      </c>
      <c r="G367" t="str">
        <f>IF(ISBLANK(IFERROR(INDEX('2-3 引出列表'!$A$2:$CE$8700,$A367,MATCH(G$1,'2-3 引出列表'!$A$1:$CD$1,0)),"")),"",IFERROR(INDEX('2-3 引出列表'!$A$2:$CE$8700,$A367,MATCH(G$1,'2-3 引出列表'!$A$1:$CD$1,0)),""))</f>
        <v>物料消耗.物料消耗</v>
      </c>
      <c r="H367" t="str">
        <f>IF(ISBLANK(IFERROR(INDEX('2-3 引出列表'!$A$2:$CE$8700,$A367,MATCH(H$1,'2-3 引出列表'!$A$1:$CD$1,0)),"")),"",IFERROR(INDEX('2-3 引出列表'!$A$2:$CE$8700,$A367,MATCH(H$1,'2-3 引出列表'!$A$1:$CD$1,0)),""))</f>
        <v>ZB20210901JCWZ02</v>
      </c>
      <c r="I367" t="str">
        <f>IF(ISBLANK(IFERROR(INDEX('2-3 引出列表'!$A$2:$CE$8700,$A367,MATCH(I$1,'2-3 引出列表'!$A$1:$CD$1,0)),"")),"",IFERROR(INDEX('2-3 引出列表'!$A$2:$CE$8700,$A367,MATCH(I$1,'2-3 引出列表'!$A$1:$CD$1,0)),""))</f>
        <v>金采易购</v>
      </c>
    </row>
    <row r="368" spans="1:9">
      <c r="A368">
        <v>367</v>
      </c>
      <c r="B368" t="str">
        <f>IF(ISBLANK(IFERROR(INDEX('2-3 引出列表'!$A$2:$CE$8700,$A368,MATCH(B$1,'2-3 引出列表'!$A$1:$CD$1,0)),"")),"",IFERROR(INDEX('2-3 引出列表'!$A$2:$CE$8700,$A368,MATCH(B$1,'2-3 引出列表'!$A$1:$CD$1,0)),""))</f>
        <v>FK241227000133</v>
      </c>
      <c r="C368">
        <f>IF(ISBLANK(IFERROR(INDEX('2-3 引出列表'!$A$2:$CE$8700,$A368,MATCH(C$1,'2-3 引出列表'!$A$1:$CD$1,0)),"")),"",IFERROR(INDEX('2-3 引出列表'!$A$2:$CE$8700,$A368,MATCH(C$1,'2-3 引出列表'!$A$1:$CD$1,0)),""))</f>
        <v>5085.7</v>
      </c>
      <c r="D368" t="str">
        <f>IF(ISBLANK(IFERROR(INDEX('2-3 引出列表'!$A$2:$CE$8700,$A368,MATCH(D$1,'2-3 引出列表'!$A$1:$CD$1,0)),"")),"",IFERROR(INDEX('2-3 引出列表'!$A$2:$CE$8700,$A368,MATCH(D$1,'2-3 引出列表'!$A$1:$CD$1,0)),""))</f>
        <v>已付款</v>
      </c>
      <c r="E368" t="str">
        <f>IF(ISBLANK(IFERROR(INDEX('2-3 引出列表'!$A$2:$CE$8700,$A368,MATCH(E$1,'2-3 引出列表'!$A$1:$CD$1,0)),"")),"",IFERROR(INDEX('2-3 引出列表'!$A$2:$CE$8700,$A368,MATCH(E$1,'2-3 引出列表'!$A$1:$CD$1,0)),""))</f>
        <v>2024-12-27</v>
      </c>
      <c r="F368" t="str">
        <f t="shared" si="5"/>
        <v>2024-12</v>
      </c>
      <c r="G368" t="str">
        <f>IF(ISBLANK(IFERROR(INDEX('2-3 引出列表'!$A$2:$CE$8700,$A368,MATCH(G$1,'2-3 引出列表'!$A$1:$CD$1,0)),"")),"",IFERROR(INDEX('2-3 引出列表'!$A$2:$CE$8700,$A368,MATCH(G$1,'2-3 引出列表'!$A$1:$CD$1,0)),""))</f>
        <v>物料消耗.物料消耗</v>
      </c>
      <c r="H368" t="str">
        <f>IF(ISBLANK(IFERROR(INDEX('2-3 引出列表'!$A$2:$CE$8700,$A368,MATCH(H$1,'2-3 引出列表'!$A$1:$CD$1,0)),"")),"",IFERROR(INDEX('2-3 引出列表'!$A$2:$CE$8700,$A368,MATCH(H$1,'2-3 引出列表'!$A$1:$CD$1,0)),""))</f>
        <v>ZB20210901JCWZ02</v>
      </c>
      <c r="I368" t="str">
        <f>IF(ISBLANK(IFERROR(INDEX('2-3 引出列表'!$A$2:$CE$8700,$A368,MATCH(I$1,'2-3 引出列表'!$A$1:$CD$1,0)),"")),"",IFERROR(INDEX('2-3 引出列表'!$A$2:$CE$8700,$A368,MATCH(I$1,'2-3 引出列表'!$A$1:$CD$1,0)),""))</f>
        <v>金采易购</v>
      </c>
    </row>
    <row r="369" spans="1:9">
      <c r="A369">
        <v>368</v>
      </c>
      <c r="B369" t="str">
        <f>IF(ISBLANK(IFERROR(INDEX('2-3 引出列表'!$A$2:$CE$8700,$A369,MATCH(B$1,'2-3 引出列表'!$A$1:$CD$1,0)),"")),"",IFERROR(INDEX('2-3 引出列表'!$A$2:$CE$8700,$A369,MATCH(B$1,'2-3 引出列表'!$A$1:$CD$1,0)),""))</f>
        <v>FK241227000133</v>
      </c>
      <c r="C369">
        <f>IF(ISBLANK(IFERROR(INDEX('2-3 引出列表'!$A$2:$CE$8700,$A369,MATCH(C$1,'2-3 引出列表'!$A$1:$CD$1,0)),"")),"",IFERROR(INDEX('2-3 引出列表'!$A$2:$CE$8700,$A369,MATCH(C$1,'2-3 引出列表'!$A$1:$CD$1,0)),""))</f>
        <v>5085.7</v>
      </c>
      <c r="D369" t="str">
        <f>IF(ISBLANK(IFERROR(INDEX('2-3 引出列表'!$A$2:$CE$8700,$A369,MATCH(D$1,'2-3 引出列表'!$A$1:$CD$1,0)),"")),"",IFERROR(INDEX('2-3 引出列表'!$A$2:$CE$8700,$A369,MATCH(D$1,'2-3 引出列表'!$A$1:$CD$1,0)),""))</f>
        <v>已付款</v>
      </c>
      <c r="E369" t="str">
        <f>IF(ISBLANK(IFERROR(INDEX('2-3 引出列表'!$A$2:$CE$8700,$A369,MATCH(E$1,'2-3 引出列表'!$A$1:$CD$1,0)),"")),"",IFERROR(INDEX('2-3 引出列表'!$A$2:$CE$8700,$A369,MATCH(E$1,'2-3 引出列表'!$A$1:$CD$1,0)),""))</f>
        <v>2024-12-27</v>
      </c>
      <c r="F369" t="str">
        <f t="shared" si="5"/>
        <v>2024-12</v>
      </c>
      <c r="G369" t="str">
        <f>IF(ISBLANK(IFERROR(INDEX('2-3 引出列表'!$A$2:$CE$8700,$A369,MATCH(G$1,'2-3 引出列表'!$A$1:$CD$1,0)),"")),"",IFERROR(INDEX('2-3 引出列表'!$A$2:$CE$8700,$A369,MATCH(G$1,'2-3 引出列表'!$A$1:$CD$1,0)),""))</f>
        <v>物料消耗.物料消耗</v>
      </c>
      <c r="H369" t="str">
        <f>IF(ISBLANK(IFERROR(INDEX('2-3 引出列表'!$A$2:$CE$8700,$A369,MATCH(H$1,'2-3 引出列表'!$A$1:$CD$1,0)),"")),"",IFERROR(INDEX('2-3 引出列表'!$A$2:$CE$8700,$A369,MATCH(H$1,'2-3 引出列表'!$A$1:$CD$1,0)),""))</f>
        <v>ZB20210901JCWZ02</v>
      </c>
      <c r="I369" t="str">
        <f>IF(ISBLANK(IFERROR(INDEX('2-3 引出列表'!$A$2:$CE$8700,$A369,MATCH(I$1,'2-3 引出列表'!$A$1:$CD$1,0)),"")),"",IFERROR(INDEX('2-3 引出列表'!$A$2:$CE$8700,$A369,MATCH(I$1,'2-3 引出列表'!$A$1:$CD$1,0)),""))</f>
        <v>金采易购</v>
      </c>
    </row>
    <row r="370" spans="1:9">
      <c r="A370">
        <v>369</v>
      </c>
      <c r="B370" t="str">
        <f>IF(ISBLANK(IFERROR(INDEX('2-3 引出列表'!$A$2:$CE$8700,$A370,MATCH(B$1,'2-3 引出列表'!$A$1:$CD$1,0)),"")),"",IFERROR(INDEX('2-3 引出列表'!$A$2:$CE$8700,$A370,MATCH(B$1,'2-3 引出列表'!$A$1:$CD$1,0)),""))</f>
        <v>FK241227000133</v>
      </c>
      <c r="C370">
        <f>IF(ISBLANK(IFERROR(INDEX('2-3 引出列表'!$A$2:$CE$8700,$A370,MATCH(C$1,'2-3 引出列表'!$A$1:$CD$1,0)),"")),"",IFERROR(INDEX('2-3 引出列表'!$A$2:$CE$8700,$A370,MATCH(C$1,'2-3 引出列表'!$A$1:$CD$1,0)),""))</f>
        <v>5085.7</v>
      </c>
      <c r="D370" t="str">
        <f>IF(ISBLANK(IFERROR(INDEX('2-3 引出列表'!$A$2:$CE$8700,$A370,MATCH(D$1,'2-3 引出列表'!$A$1:$CD$1,0)),"")),"",IFERROR(INDEX('2-3 引出列表'!$A$2:$CE$8700,$A370,MATCH(D$1,'2-3 引出列表'!$A$1:$CD$1,0)),""))</f>
        <v>已付款</v>
      </c>
      <c r="E370" t="str">
        <f>IF(ISBLANK(IFERROR(INDEX('2-3 引出列表'!$A$2:$CE$8700,$A370,MATCH(E$1,'2-3 引出列表'!$A$1:$CD$1,0)),"")),"",IFERROR(INDEX('2-3 引出列表'!$A$2:$CE$8700,$A370,MATCH(E$1,'2-3 引出列表'!$A$1:$CD$1,0)),""))</f>
        <v>2024-12-27</v>
      </c>
      <c r="F370" t="str">
        <f t="shared" si="5"/>
        <v>2024-12</v>
      </c>
      <c r="G370" t="str">
        <f>IF(ISBLANK(IFERROR(INDEX('2-3 引出列表'!$A$2:$CE$8700,$A370,MATCH(G$1,'2-3 引出列表'!$A$1:$CD$1,0)),"")),"",IFERROR(INDEX('2-3 引出列表'!$A$2:$CE$8700,$A370,MATCH(G$1,'2-3 引出列表'!$A$1:$CD$1,0)),""))</f>
        <v>物料消耗.物料消耗</v>
      </c>
      <c r="H370" t="str">
        <f>IF(ISBLANK(IFERROR(INDEX('2-3 引出列表'!$A$2:$CE$8700,$A370,MATCH(H$1,'2-3 引出列表'!$A$1:$CD$1,0)),"")),"",IFERROR(INDEX('2-3 引出列表'!$A$2:$CE$8700,$A370,MATCH(H$1,'2-3 引出列表'!$A$1:$CD$1,0)),""))</f>
        <v>ZB20210901JCWZ02</v>
      </c>
      <c r="I370" t="str">
        <f>IF(ISBLANK(IFERROR(INDEX('2-3 引出列表'!$A$2:$CE$8700,$A370,MATCH(I$1,'2-3 引出列表'!$A$1:$CD$1,0)),"")),"",IFERROR(INDEX('2-3 引出列表'!$A$2:$CE$8700,$A370,MATCH(I$1,'2-3 引出列表'!$A$1:$CD$1,0)),""))</f>
        <v>金采易购</v>
      </c>
    </row>
    <row r="371" spans="1:9">
      <c r="A371">
        <v>370</v>
      </c>
      <c r="B371" t="str">
        <f>IF(ISBLANK(IFERROR(INDEX('2-3 引出列表'!$A$2:$CE$8700,$A371,MATCH(B$1,'2-3 引出列表'!$A$1:$CD$1,0)),"")),"",IFERROR(INDEX('2-3 引出列表'!$A$2:$CE$8700,$A371,MATCH(B$1,'2-3 引出列表'!$A$1:$CD$1,0)),""))</f>
        <v>FK241227000133</v>
      </c>
      <c r="C371">
        <f>IF(ISBLANK(IFERROR(INDEX('2-3 引出列表'!$A$2:$CE$8700,$A371,MATCH(C$1,'2-3 引出列表'!$A$1:$CD$1,0)),"")),"",IFERROR(INDEX('2-3 引出列表'!$A$2:$CE$8700,$A371,MATCH(C$1,'2-3 引出列表'!$A$1:$CD$1,0)),""))</f>
        <v>5085.7</v>
      </c>
      <c r="D371" t="str">
        <f>IF(ISBLANK(IFERROR(INDEX('2-3 引出列表'!$A$2:$CE$8700,$A371,MATCH(D$1,'2-3 引出列表'!$A$1:$CD$1,0)),"")),"",IFERROR(INDEX('2-3 引出列表'!$A$2:$CE$8700,$A371,MATCH(D$1,'2-3 引出列表'!$A$1:$CD$1,0)),""))</f>
        <v>已付款</v>
      </c>
      <c r="E371" t="str">
        <f>IF(ISBLANK(IFERROR(INDEX('2-3 引出列表'!$A$2:$CE$8700,$A371,MATCH(E$1,'2-3 引出列表'!$A$1:$CD$1,0)),"")),"",IFERROR(INDEX('2-3 引出列表'!$A$2:$CE$8700,$A371,MATCH(E$1,'2-3 引出列表'!$A$1:$CD$1,0)),""))</f>
        <v>2024-12-27</v>
      </c>
      <c r="F371" t="str">
        <f t="shared" si="5"/>
        <v>2024-12</v>
      </c>
      <c r="G371" t="str">
        <f>IF(ISBLANK(IFERROR(INDEX('2-3 引出列表'!$A$2:$CE$8700,$A371,MATCH(G$1,'2-3 引出列表'!$A$1:$CD$1,0)),"")),"",IFERROR(INDEX('2-3 引出列表'!$A$2:$CE$8700,$A371,MATCH(G$1,'2-3 引出列表'!$A$1:$CD$1,0)),""))</f>
        <v>物料消耗.物料消耗</v>
      </c>
      <c r="H371" t="str">
        <f>IF(ISBLANK(IFERROR(INDEX('2-3 引出列表'!$A$2:$CE$8700,$A371,MATCH(H$1,'2-3 引出列表'!$A$1:$CD$1,0)),"")),"",IFERROR(INDEX('2-3 引出列表'!$A$2:$CE$8700,$A371,MATCH(H$1,'2-3 引出列表'!$A$1:$CD$1,0)),""))</f>
        <v>ZB20210901JCWZ02</v>
      </c>
      <c r="I371" t="str">
        <f>IF(ISBLANK(IFERROR(INDEX('2-3 引出列表'!$A$2:$CE$8700,$A371,MATCH(I$1,'2-3 引出列表'!$A$1:$CD$1,0)),"")),"",IFERROR(INDEX('2-3 引出列表'!$A$2:$CE$8700,$A371,MATCH(I$1,'2-3 引出列表'!$A$1:$CD$1,0)),""))</f>
        <v>金采易购</v>
      </c>
    </row>
    <row r="372" spans="1:9">
      <c r="A372">
        <v>371</v>
      </c>
      <c r="B372" t="str">
        <f>IF(ISBLANK(IFERROR(INDEX('2-3 引出列表'!$A$2:$CE$8700,$A372,MATCH(B$1,'2-3 引出列表'!$A$1:$CD$1,0)),"")),"",IFERROR(INDEX('2-3 引出列表'!$A$2:$CE$8700,$A372,MATCH(B$1,'2-3 引出列表'!$A$1:$CD$1,0)),""))</f>
        <v>FK241227000133</v>
      </c>
      <c r="C372">
        <f>IF(ISBLANK(IFERROR(INDEX('2-3 引出列表'!$A$2:$CE$8700,$A372,MATCH(C$1,'2-3 引出列表'!$A$1:$CD$1,0)),"")),"",IFERROR(INDEX('2-3 引出列表'!$A$2:$CE$8700,$A372,MATCH(C$1,'2-3 引出列表'!$A$1:$CD$1,0)),""))</f>
        <v>5085.7</v>
      </c>
      <c r="D372" t="str">
        <f>IF(ISBLANK(IFERROR(INDEX('2-3 引出列表'!$A$2:$CE$8700,$A372,MATCH(D$1,'2-3 引出列表'!$A$1:$CD$1,0)),"")),"",IFERROR(INDEX('2-3 引出列表'!$A$2:$CE$8700,$A372,MATCH(D$1,'2-3 引出列表'!$A$1:$CD$1,0)),""))</f>
        <v>已付款</v>
      </c>
      <c r="E372" t="str">
        <f>IF(ISBLANK(IFERROR(INDEX('2-3 引出列表'!$A$2:$CE$8700,$A372,MATCH(E$1,'2-3 引出列表'!$A$1:$CD$1,0)),"")),"",IFERROR(INDEX('2-3 引出列表'!$A$2:$CE$8700,$A372,MATCH(E$1,'2-3 引出列表'!$A$1:$CD$1,0)),""))</f>
        <v>2024-12-27</v>
      </c>
      <c r="F372" t="str">
        <f t="shared" si="5"/>
        <v>2024-12</v>
      </c>
      <c r="G372" t="str">
        <f>IF(ISBLANK(IFERROR(INDEX('2-3 引出列表'!$A$2:$CE$8700,$A372,MATCH(G$1,'2-3 引出列表'!$A$1:$CD$1,0)),"")),"",IFERROR(INDEX('2-3 引出列表'!$A$2:$CE$8700,$A372,MATCH(G$1,'2-3 引出列表'!$A$1:$CD$1,0)),""))</f>
        <v>物料消耗.物料消耗</v>
      </c>
      <c r="H372" t="str">
        <f>IF(ISBLANK(IFERROR(INDEX('2-3 引出列表'!$A$2:$CE$8700,$A372,MATCH(H$1,'2-3 引出列表'!$A$1:$CD$1,0)),"")),"",IFERROR(INDEX('2-3 引出列表'!$A$2:$CE$8700,$A372,MATCH(H$1,'2-3 引出列表'!$A$1:$CD$1,0)),""))</f>
        <v>ZB20210901JCWZ02</v>
      </c>
      <c r="I372" t="str">
        <f>IF(ISBLANK(IFERROR(INDEX('2-3 引出列表'!$A$2:$CE$8700,$A372,MATCH(I$1,'2-3 引出列表'!$A$1:$CD$1,0)),"")),"",IFERROR(INDEX('2-3 引出列表'!$A$2:$CE$8700,$A372,MATCH(I$1,'2-3 引出列表'!$A$1:$CD$1,0)),""))</f>
        <v>金采易购</v>
      </c>
    </row>
    <row r="373" spans="1:9">
      <c r="A373">
        <v>372</v>
      </c>
      <c r="B373" t="str">
        <f>IF(ISBLANK(IFERROR(INDEX('2-3 引出列表'!$A$2:$CE$8700,$A373,MATCH(B$1,'2-3 引出列表'!$A$1:$CD$1,0)),"")),"",IFERROR(INDEX('2-3 引出列表'!$A$2:$CE$8700,$A373,MATCH(B$1,'2-3 引出列表'!$A$1:$CD$1,0)),""))</f>
        <v>FK241227000133</v>
      </c>
      <c r="C373">
        <f>IF(ISBLANK(IFERROR(INDEX('2-3 引出列表'!$A$2:$CE$8700,$A373,MATCH(C$1,'2-3 引出列表'!$A$1:$CD$1,0)),"")),"",IFERROR(INDEX('2-3 引出列表'!$A$2:$CE$8700,$A373,MATCH(C$1,'2-3 引出列表'!$A$1:$CD$1,0)),""))</f>
        <v>5085.7</v>
      </c>
      <c r="D373" t="str">
        <f>IF(ISBLANK(IFERROR(INDEX('2-3 引出列表'!$A$2:$CE$8700,$A373,MATCH(D$1,'2-3 引出列表'!$A$1:$CD$1,0)),"")),"",IFERROR(INDEX('2-3 引出列表'!$A$2:$CE$8700,$A373,MATCH(D$1,'2-3 引出列表'!$A$1:$CD$1,0)),""))</f>
        <v>已付款</v>
      </c>
      <c r="E373" t="str">
        <f>IF(ISBLANK(IFERROR(INDEX('2-3 引出列表'!$A$2:$CE$8700,$A373,MATCH(E$1,'2-3 引出列表'!$A$1:$CD$1,0)),"")),"",IFERROR(INDEX('2-3 引出列表'!$A$2:$CE$8700,$A373,MATCH(E$1,'2-3 引出列表'!$A$1:$CD$1,0)),""))</f>
        <v>2024-12-27</v>
      </c>
      <c r="F373" t="str">
        <f t="shared" si="5"/>
        <v>2024-12</v>
      </c>
      <c r="G373" t="str">
        <f>IF(ISBLANK(IFERROR(INDEX('2-3 引出列表'!$A$2:$CE$8700,$A373,MATCH(G$1,'2-3 引出列表'!$A$1:$CD$1,0)),"")),"",IFERROR(INDEX('2-3 引出列表'!$A$2:$CE$8700,$A373,MATCH(G$1,'2-3 引出列表'!$A$1:$CD$1,0)),""))</f>
        <v>物料消耗.物料消耗</v>
      </c>
      <c r="H373" t="str">
        <f>IF(ISBLANK(IFERROR(INDEX('2-3 引出列表'!$A$2:$CE$8700,$A373,MATCH(H$1,'2-3 引出列表'!$A$1:$CD$1,0)),"")),"",IFERROR(INDEX('2-3 引出列表'!$A$2:$CE$8700,$A373,MATCH(H$1,'2-3 引出列表'!$A$1:$CD$1,0)),""))</f>
        <v>ZB20210901JCWZ02</v>
      </c>
      <c r="I373" t="str">
        <f>IF(ISBLANK(IFERROR(INDEX('2-3 引出列表'!$A$2:$CE$8700,$A373,MATCH(I$1,'2-3 引出列表'!$A$1:$CD$1,0)),"")),"",IFERROR(INDEX('2-3 引出列表'!$A$2:$CE$8700,$A373,MATCH(I$1,'2-3 引出列表'!$A$1:$CD$1,0)),""))</f>
        <v>金采易购</v>
      </c>
    </row>
    <row r="374" spans="1:9">
      <c r="A374">
        <v>373</v>
      </c>
      <c r="B374" t="str">
        <f>IF(ISBLANK(IFERROR(INDEX('2-3 引出列表'!$A$2:$CE$8700,$A374,MATCH(B$1,'2-3 引出列表'!$A$1:$CD$1,0)),"")),"",IFERROR(INDEX('2-3 引出列表'!$A$2:$CE$8700,$A374,MATCH(B$1,'2-3 引出列表'!$A$1:$CD$1,0)),""))</f>
        <v>FK241227000133</v>
      </c>
      <c r="C374">
        <f>IF(ISBLANK(IFERROR(INDEX('2-3 引出列表'!$A$2:$CE$8700,$A374,MATCH(C$1,'2-3 引出列表'!$A$1:$CD$1,0)),"")),"",IFERROR(INDEX('2-3 引出列表'!$A$2:$CE$8700,$A374,MATCH(C$1,'2-3 引出列表'!$A$1:$CD$1,0)),""))</f>
        <v>5085.7</v>
      </c>
      <c r="D374" t="str">
        <f>IF(ISBLANK(IFERROR(INDEX('2-3 引出列表'!$A$2:$CE$8700,$A374,MATCH(D$1,'2-3 引出列表'!$A$1:$CD$1,0)),"")),"",IFERROR(INDEX('2-3 引出列表'!$A$2:$CE$8700,$A374,MATCH(D$1,'2-3 引出列表'!$A$1:$CD$1,0)),""))</f>
        <v>已付款</v>
      </c>
      <c r="E374" t="str">
        <f>IF(ISBLANK(IFERROR(INDEX('2-3 引出列表'!$A$2:$CE$8700,$A374,MATCH(E$1,'2-3 引出列表'!$A$1:$CD$1,0)),"")),"",IFERROR(INDEX('2-3 引出列表'!$A$2:$CE$8700,$A374,MATCH(E$1,'2-3 引出列表'!$A$1:$CD$1,0)),""))</f>
        <v>2024-12-27</v>
      </c>
      <c r="F374" t="str">
        <f t="shared" si="5"/>
        <v>2024-12</v>
      </c>
      <c r="G374" t="str">
        <f>IF(ISBLANK(IFERROR(INDEX('2-3 引出列表'!$A$2:$CE$8700,$A374,MATCH(G$1,'2-3 引出列表'!$A$1:$CD$1,0)),"")),"",IFERROR(INDEX('2-3 引出列表'!$A$2:$CE$8700,$A374,MATCH(G$1,'2-3 引出列表'!$A$1:$CD$1,0)),""))</f>
        <v>物料消耗.物料消耗</v>
      </c>
      <c r="H374" t="str">
        <f>IF(ISBLANK(IFERROR(INDEX('2-3 引出列表'!$A$2:$CE$8700,$A374,MATCH(H$1,'2-3 引出列表'!$A$1:$CD$1,0)),"")),"",IFERROR(INDEX('2-3 引出列表'!$A$2:$CE$8700,$A374,MATCH(H$1,'2-3 引出列表'!$A$1:$CD$1,0)),""))</f>
        <v>ZB20210901JCWZ02</v>
      </c>
      <c r="I374" t="str">
        <f>IF(ISBLANK(IFERROR(INDEX('2-3 引出列表'!$A$2:$CE$8700,$A374,MATCH(I$1,'2-3 引出列表'!$A$1:$CD$1,0)),"")),"",IFERROR(INDEX('2-3 引出列表'!$A$2:$CE$8700,$A374,MATCH(I$1,'2-3 引出列表'!$A$1:$CD$1,0)),""))</f>
        <v>金采易购</v>
      </c>
    </row>
    <row r="375" spans="1:9">
      <c r="A375">
        <v>374</v>
      </c>
      <c r="B375" t="str">
        <f>IF(ISBLANK(IFERROR(INDEX('2-3 引出列表'!$A$2:$CE$8700,$A375,MATCH(B$1,'2-3 引出列表'!$A$1:$CD$1,0)),"")),"",IFERROR(INDEX('2-3 引出列表'!$A$2:$CE$8700,$A375,MATCH(B$1,'2-3 引出列表'!$A$1:$CD$1,0)),""))</f>
        <v>FK241227000133</v>
      </c>
      <c r="C375">
        <f>IF(ISBLANK(IFERROR(INDEX('2-3 引出列表'!$A$2:$CE$8700,$A375,MATCH(C$1,'2-3 引出列表'!$A$1:$CD$1,0)),"")),"",IFERROR(INDEX('2-3 引出列表'!$A$2:$CE$8700,$A375,MATCH(C$1,'2-3 引出列表'!$A$1:$CD$1,0)),""))</f>
        <v>5085.7</v>
      </c>
      <c r="D375" t="str">
        <f>IF(ISBLANK(IFERROR(INDEX('2-3 引出列表'!$A$2:$CE$8700,$A375,MATCH(D$1,'2-3 引出列表'!$A$1:$CD$1,0)),"")),"",IFERROR(INDEX('2-3 引出列表'!$A$2:$CE$8700,$A375,MATCH(D$1,'2-3 引出列表'!$A$1:$CD$1,0)),""))</f>
        <v>已付款</v>
      </c>
      <c r="E375" t="str">
        <f>IF(ISBLANK(IFERROR(INDEX('2-3 引出列表'!$A$2:$CE$8700,$A375,MATCH(E$1,'2-3 引出列表'!$A$1:$CD$1,0)),"")),"",IFERROR(INDEX('2-3 引出列表'!$A$2:$CE$8700,$A375,MATCH(E$1,'2-3 引出列表'!$A$1:$CD$1,0)),""))</f>
        <v>2024-12-27</v>
      </c>
      <c r="F375" t="str">
        <f t="shared" si="5"/>
        <v>2024-12</v>
      </c>
      <c r="G375" t="str">
        <f>IF(ISBLANK(IFERROR(INDEX('2-3 引出列表'!$A$2:$CE$8700,$A375,MATCH(G$1,'2-3 引出列表'!$A$1:$CD$1,0)),"")),"",IFERROR(INDEX('2-3 引出列表'!$A$2:$CE$8700,$A375,MATCH(G$1,'2-3 引出列表'!$A$1:$CD$1,0)),""))</f>
        <v>物料消耗.物料消耗</v>
      </c>
      <c r="H375" t="str">
        <f>IF(ISBLANK(IFERROR(INDEX('2-3 引出列表'!$A$2:$CE$8700,$A375,MATCH(H$1,'2-3 引出列表'!$A$1:$CD$1,0)),"")),"",IFERROR(INDEX('2-3 引出列表'!$A$2:$CE$8700,$A375,MATCH(H$1,'2-3 引出列表'!$A$1:$CD$1,0)),""))</f>
        <v>ZB20210901JCWZ02</v>
      </c>
      <c r="I375" t="str">
        <f>IF(ISBLANK(IFERROR(INDEX('2-3 引出列表'!$A$2:$CE$8700,$A375,MATCH(I$1,'2-3 引出列表'!$A$1:$CD$1,0)),"")),"",IFERROR(INDEX('2-3 引出列表'!$A$2:$CE$8700,$A375,MATCH(I$1,'2-3 引出列表'!$A$1:$CD$1,0)),""))</f>
        <v>金采易购</v>
      </c>
    </row>
    <row r="376" spans="1:9">
      <c r="A376">
        <v>375</v>
      </c>
      <c r="B376" t="str">
        <f>IF(ISBLANK(IFERROR(INDEX('2-3 引出列表'!$A$2:$CE$8700,$A376,MATCH(B$1,'2-3 引出列表'!$A$1:$CD$1,0)),"")),"",IFERROR(INDEX('2-3 引出列表'!$A$2:$CE$8700,$A376,MATCH(B$1,'2-3 引出列表'!$A$1:$CD$1,0)),""))</f>
        <v>FK241227000133</v>
      </c>
      <c r="C376">
        <f>IF(ISBLANK(IFERROR(INDEX('2-3 引出列表'!$A$2:$CE$8700,$A376,MATCH(C$1,'2-3 引出列表'!$A$1:$CD$1,0)),"")),"",IFERROR(INDEX('2-3 引出列表'!$A$2:$CE$8700,$A376,MATCH(C$1,'2-3 引出列表'!$A$1:$CD$1,0)),""))</f>
        <v>5085.7</v>
      </c>
      <c r="D376" t="str">
        <f>IF(ISBLANK(IFERROR(INDEX('2-3 引出列表'!$A$2:$CE$8700,$A376,MATCH(D$1,'2-3 引出列表'!$A$1:$CD$1,0)),"")),"",IFERROR(INDEX('2-3 引出列表'!$A$2:$CE$8700,$A376,MATCH(D$1,'2-3 引出列表'!$A$1:$CD$1,0)),""))</f>
        <v>已付款</v>
      </c>
      <c r="E376" t="str">
        <f>IF(ISBLANK(IFERROR(INDEX('2-3 引出列表'!$A$2:$CE$8700,$A376,MATCH(E$1,'2-3 引出列表'!$A$1:$CD$1,0)),"")),"",IFERROR(INDEX('2-3 引出列表'!$A$2:$CE$8700,$A376,MATCH(E$1,'2-3 引出列表'!$A$1:$CD$1,0)),""))</f>
        <v>2024-12-27</v>
      </c>
      <c r="F376" t="str">
        <f t="shared" si="5"/>
        <v>2024-12</v>
      </c>
      <c r="G376" t="str">
        <f>IF(ISBLANK(IFERROR(INDEX('2-3 引出列表'!$A$2:$CE$8700,$A376,MATCH(G$1,'2-3 引出列表'!$A$1:$CD$1,0)),"")),"",IFERROR(INDEX('2-3 引出列表'!$A$2:$CE$8700,$A376,MATCH(G$1,'2-3 引出列表'!$A$1:$CD$1,0)),""))</f>
        <v>物料消耗.物料消耗</v>
      </c>
      <c r="H376" t="str">
        <f>IF(ISBLANK(IFERROR(INDEX('2-3 引出列表'!$A$2:$CE$8700,$A376,MATCH(H$1,'2-3 引出列表'!$A$1:$CD$1,0)),"")),"",IFERROR(INDEX('2-3 引出列表'!$A$2:$CE$8700,$A376,MATCH(H$1,'2-3 引出列表'!$A$1:$CD$1,0)),""))</f>
        <v>ZB20210901JCWZ02</v>
      </c>
      <c r="I376" t="str">
        <f>IF(ISBLANK(IFERROR(INDEX('2-3 引出列表'!$A$2:$CE$8700,$A376,MATCH(I$1,'2-3 引出列表'!$A$1:$CD$1,0)),"")),"",IFERROR(INDEX('2-3 引出列表'!$A$2:$CE$8700,$A376,MATCH(I$1,'2-3 引出列表'!$A$1:$CD$1,0)),""))</f>
        <v>金采易购</v>
      </c>
    </row>
    <row r="377" spans="1:9">
      <c r="A377">
        <v>376</v>
      </c>
      <c r="B377" t="str">
        <f>IF(ISBLANK(IFERROR(INDEX('2-3 引出列表'!$A$2:$CE$8700,$A377,MATCH(B$1,'2-3 引出列表'!$A$1:$CD$1,0)),"")),"",IFERROR(INDEX('2-3 引出列表'!$A$2:$CE$8700,$A377,MATCH(B$1,'2-3 引出列表'!$A$1:$CD$1,0)),""))</f>
        <v>FK241227000133</v>
      </c>
      <c r="C377">
        <f>IF(ISBLANK(IFERROR(INDEX('2-3 引出列表'!$A$2:$CE$8700,$A377,MATCH(C$1,'2-3 引出列表'!$A$1:$CD$1,0)),"")),"",IFERROR(INDEX('2-3 引出列表'!$A$2:$CE$8700,$A377,MATCH(C$1,'2-3 引出列表'!$A$1:$CD$1,0)),""))</f>
        <v>5085.7</v>
      </c>
      <c r="D377" t="str">
        <f>IF(ISBLANK(IFERROR(INDEX('2-3 引出列表'!$A$2:$CE$8700,$A377,MATCH(D$1,'2-3 引出列表'!$A$1:$CD$1,0)),"")),"",IFERROR(INDEX('2-3 引出列表'!$A$2:$CE$8700,$A377,MATCH(D$1,'2-3 引出列表'!$A$1:$CD$1,0)),""))</f>
        <v>已付款</v>
      </c>
      <c r="E377" t="str">
        <f>IF(ISBLANK(IFERROR(INDEX('2-3 引出列表'!$A$2:$CE$8700,$A377,MATCH(E$1,'2-3 引出列表'!$A$1:$CD$1,0)),"")),"",IFERROR(INDEX('2-3 引出列表'!$A$2:$CE$8700,$A377,MATCH(E$1,'2-3 引出列表'!$A$1:$CD$1,0)),""))</f>
        <v>2024-12-27</v>
      </c>
      <c r="F377" t="str">
        <f t="shared" si="5"/>
        <v>2024-12</v>
      </c>
      <c r="G377" t="str">
        <f>IF(ISBLANK(IFERROR(INDEX('2-3 引出列表'!$A$2:$CE$8700,$A377,MATCH(G$1,'2-3 引出列表'!$A$1:$CD$1,0)),"")),"",IFERROR(INDEX('2-3 引出列表'!$A$2:$CE$8700,$A377,MATCH(G$1,'2-3 引出列表'!$A$1:$CD$1,0)),""))</f>
        <v>物料消耗.物料消耗</v>
      </c>
      <c r="H377" t="str">
        <f>IF(ISBLANK(IFERROR(INDEX('2-3 引出列表'!$A$2:$CE$8700,$A377,MATCH(H$1,'2-3 引出列表'!$A$1:$CD$1,0)),"")),"",IFERROR(INDEX('2-3 引出列表'!$A$2:$CE$8700,$A377,MATCH(H$1,'2-3 引出列表'!$A$1:$CD$1,0)),""))</f>
        <v>ZB20210901JCWZ02</v>
      </c>
      <c r="I377" t="str">
        <f>IF(ISBLANK(IFERROR(INDEX('2-3 引出列表'!$A$2:$CE$8700,$A377,MATCH(I$1,'2-3 引出列表'!$A$1:$CD$1,0)),"")),"",IFERROR(INDEX('2-3 引出列表'!$A$2:$CE$8700,$A377,MATCH(I$1,'2-3 引出列表'!$A$1:$CD$1,0)),""))</f>
        <v>金采易购</v>
      </c>
    </row>
    <row r="378" spans="1:9">
      <c r="A378">
        <v>377</v>
      </c>
      <c r="B378" t="str">
        <f>IF(ISBLANK(IFERROR(INDEX('2-3 引出列表'!$A$2:$CE$8700,$A378,MATCH(B$1,'2-3 引出列表'!$A$1:$CD$1,0)),"")),"",IFERROR(INDEX('2-3 引出列表'!$A$2:$CE$8700,$A378,MATCH(B$1,'2-3 引出列表'!$A$1:$CD$1,0)),""))</f>
        <v>FK241227000133</v>
      </c>
      <c r="C378">
        <f>IF(ISBLANK(IFERROR(INDEX('2-3 引出列表'!$A$2:$CE$8700,$A378,MATCH(C$1,'2-3 引出列表'!$A$1:$CD$1,0)),"")),"",IFERROR(INDEX('2-3 引出列表'!$A$2:$CE$8700,$A378,MATCH(C$1,'2-3 引出列表'!$A$1:$CD$1,0)),""))</f>
        <v>5085.7</v>
      </c>
      <c r="D378" t="str">
        <f>IF(ISBLANK(IFERROR(INDEX('2-3 引出列表'!$A$2:$CE$8700,$A378,MATCH(D$1,'2-3 引出列表'!$A$1:$CD$1,0)),"")),"",IFERROR(INDEX('2-3 引出列表'!$A$2:$CE$8700,$A378,MATCH(D$1,'2-3 引出列表'!$A$1:$CD$1,0)),""))</f>
        <v>已付款</v>
      </c>
      <c r="E378" t="str">
        <f>IF(ISBLANK(IFERROR(INDEX('2-3 引出列表'!$A$2:$CE$8700,$A378,MATCH(E$1,'2-3 引出列表'!$A$1:$CD$1,0)),"")),"",IFERROR(INDEX('2-3 引出列表'!$A$2:$CE$8700,$A378,MATCH(E$1,'2-3 引出列表'!$A$1:$CD$1,0)),""))</f>
        <v>2024-12-27</v>
      </c>
      <c r="F378" t="str">
        <f t="shared" si="5"/>
        <v>2024-12</v>
      </c>
      <c r="G378" t="str">
        <f>IF(ISBLANK(IFERROR(INDEX('2-3 引出列表'!$A$2:$CE$8700,$A378,MATCH(G$1,'2-3 引出列表'!$A$1:$CD$1,0)),"")),"",IFERROR(INDEX('2-3 引出列表'!$A$2:$CE$8700,$A378,MATCH(G$1,'2-3 引出列表'!$A$1:$CD$1,0)),""))</f>
        <v>物料消耗.物料消耗</v>
      </c>
      <c r="H378" t="str">
        <f>IF(ISBLANK(IFERROR(INDEX('2-3 引出列表'!$A$2:$CE$8700,$A378,MATCH(H$1,'2-3 引出列表'!$A$1:$CD$1,0)),"")),"",IFERROR(INDEX('2-3 引出列表'!$A$2:$CE$8700,$A378,MATCH(H$1,'2-3 引出列表'!$A$1:$CD$1,0)),""))</f>
        <v>ZB20210901JCWZ02</v>
      </c>
      <c r="I378" t="str">
        <f>IF(ISBLANK(IFERROR(INDEX('2-3 引出列表'!$A$2:$CE$8700,$A378,MATCH(I$1,'2-3 引出列表'!$A$1:$CD$1,0)),"")),"",IFERROR(INDEX('2-3 引出列表'!$A$2:$CE$8700,$A378,MATCH(I$1,'2-3 引出列表'!$A$1:$CD$1,0)),""))</f>
        <v>金采易购</v>
      </c>
    </row>
    <row r="379" spans="1:9">
      <c r="A379">
        <v>378</v>
      </c>
      <c r="B379" t="str">
        <f>IF(ISBLANK(IFERROR(INDEX('2-3 引出列表'!$A$2:$CE$8700,$A379,MATCH(B$1,'2-3 引出列表'!$A$1:$CD$1,0)),"")),"",IFERROR(INDEX('2-3 引出列表'!$A$2:$CE$8700,$A379,MATCH(B$1,'2-3 引出列表'!$A$1:$CD$1,0)),""))</f>
        <v>FK241227000133</v>
      </c>
      <c r="C379">
        <f>IF(ISBLANK(IFERROR(INDEX('2-3 引出列表'!$A$2:$CE$8700,$A379,MATCH(C$1,'2-3 引出列表'!$A$1:$CD$1,0)),"")),"",IFERROR(INDEX('2-3 引出列表'!$A$2:$CE$8700,$A379,MATCH(C$1,'2-3 引出列表'!$A$1:$CD$1,0)),""))</f>
        <v>5085.7</v>
      </c>
      <c r="D379" t="str">
        <f>IF(ISBLANK(IFERROR(INDEX('2-3 引出列表'!$A$2:$CE$8700,$A379,MATCH(D$1,'2-3 引出列表'!$A$1:$CD$1,0)),"")),"",IFERROR(INDEX('2-3 引出列表'!$A$2:$CE$8700,$A379,MATCH(D$1,'2-3 引出列表'!$A$1:$CD$1,0)),""))</f>
        <v>已付款</v>
      </c>
      <c r="E379" t="str">
        <f>IF(ISBLANK(IFERROR(INDEX('2-3 引出列表'!$A$2:$CE$8700,$A379,MATCH(E$1,'2-3 引出列表'!$A$1:$CD$1,0)),"")),"",IFERROR(INDEX('2-3 引出列表'!$A$2:$CE$8700,$A379,MATCH(E$1,'2-3 引出列表'!$A$1:$CD$1,0)),""))</f>
        <v>2024-12-27</v>
      </c>
      <c r="F379" t="str">
        <f t="shared" si="5"/>
        <v>2024-12</v>
      </c>
      <c r="G379" t="str">
        <f>IF(ISBLANK(IFERROR(INDEX('2-3 引出列表'!$A$2:$CE$8700,$A379,MATCH(G$1,'2-3 引出列表'!$A$1:$CD$1,0)),"")),"",IFERROR(INDEX('2-3 引出列表'!$A$2:$CE$8700,$A379,MATCH(G$1,'2-3 引出列表'!$A$1:$CD$1,0)),""))</f>
        <v>物料消耗.物料消耗</v>
      </c>
      <c r="H379" t="str">
        <f>IF(ISBLANK(IFERROR(INDEX('2-3 引出列表'!$A$2:$CE$8700,$A379,MATCH(H$1,'2-3 引出列表'!$A$1:$CD$1,0)),"")),"",IFERROR(INDEX('2-3 引出列表'!$A$2:$CE$8700,$A379,MATCH(H$1,'2-3 引出列表'!$A$1:$CD$1,0)),""))</f>
        <v>ZB20210901JCWZ02</v>
      </c>
      <c r="I379" t="str">
        <f>IF(ISBLANK(IFERROR(INDEX('2-3 引出列表'!$A$2:$CE$8700,$A379,MATCH(I$1,'2-3 引出列表'!$A$1:$CD$1,0)),"")),"",IFERROR(INDEX('2-3 引出列表'!$A$2:$CE$8700,$A379,MATCH(I$1,'2-3 引出列表'!$A$1:$CD$1,0)),""))</f>
        <v>金采易购</v>
      </c>
    </row>
    <row r="380" spans="1:9">
      <c r="A380">
        <v>379</v>
      </c>
      <c r="B380" t="str">
        <f>IF(ISBLANK(IFERROR(INDEX('2-3 引出列表'!$A$2:$CE$8700,$A380,MATCH(B$1,'2-3 引出列表'!$A$1:$CD$1,0)),"")),"",IFERROR(INDEX('2-3 引出列表'!$A$2:$CE$8700,$A380,MATCH(B$1,'2-3 引出列表'!$A$1:$CD$1,0)),""))</f>
        <v>FK241227000133</v>
      </c>
      <c r="C380">
        <f>IF(ISBLANK(IFERROR(INDEX('2-3 引出列表'!$A$2:$CE$8700,$A380,MATCH(C$1,'2-3 引出列表'!$A$1:$CD$1,0)),"")),"",IFERROR(INDEX('2-3 引出列表'!$A$2:$CE$8700,$A380,MATCH(C$1,'2-3 引出列表'!$A$1:$CD$1,0)),""))</f>
        <v>5085.7</v>
      </c>
      <c r="D380" t="str">
        <f>IF(ISBLANK(IFERROR(INDEX('2-3 引出列表'!$A$2:$CE$8700,$A380,MATCH(D$1,'2-3 引出列表'!$A$1:$CD$1,0)),"")),"",IFERROR(INDEX('2-3 引出列表'!$A$2:$CE$8700,$A380,MATCH(D$1,'2-3 引出列表'!$A$1:$CD$1,0)),""))</f>
        <v>已付款</v>
      </c>
      <c r="E380" t="str">
        <f>IF(ISBLANK(IFERROR(INDEX('2-3 引出列表'!$A$2:$CE$8700,$A380,MATCH(E$1,'2-3 引出列表'!$A$1:$CD$1,0)),"")),"",IFERROR(INDEX('2-3 引出列表'!$A$2:$CE$8700,$A380,MATCH(E$1,'2-3 引出列表'!$A$1:$CD$1,0)),""))</f>
        <v>2024-12-27</v>
      </c>
      <c r="F380" t="str">
        <f t="shared" si="5"/>
        <v>2024-12</v>
      </c>
      <c r="G380" t="str">
        <f>IF(ISBLANK(IFERROR(INDEX('2-3 引出列表'!$A$2:$CE$8700,$A380,MATCH(G$1,'2-3 引出列表'!$A$1:$CD$1,0)),"")),"",IFERROR(INDEX('2-3 引出列表'!$A$2:$CE$8700,$A380,MATCH(G$1,'2-3 引出列表'!$A$1:$CD$1,0)),""))</f>
        <v>物料消耗.物料消耗</v>
      </c>
      <c r="H380" t="str">
        <f>IF(ISBLANK(IFERROR(INDEX('2-3 引出列表'!$A$2:$CE$8700,$A380,MATCH(H$1,'2-3 引出列表'!$A$1:$CD$1,0)),"")),"",IFERROR(INDEX('2-3 引出列表'!$A$2:$CE$8700,$A380,MATCH(H$1,'2-3 引出列表'!$A$1:$CD$1,0)),""))</f>
        <v>ZB20210901JCWZ02</v>
      </c>
      <c r="I380" t="str">
        <f>IF(ISBLANK(IFERROR(INDEX('2-3 引出列表'!$A$2:$CE$8700,$A380,MATCH(I$1,'2-3 引出列表'!$A$1:$CD$1,0)),"")),"",IFERROR(INDEX('2-3 引出列表'!$A$2:$CE$8700,$A380,MATCH(I$1,'2-3 引出列表'!$A$1:$CD$1,0)),""))</f>
        <v>金采易购</v>
      </c>
    </row>
    <row r="381" spans="1:9">
      <c r="A381">
        <v>380</v>
      </c>
      <c r="B381" t="str">
        <f>IF(ISBLANK(IFERROR(INDEX('2-3 引出列表'!$A$2:$CE$8700,$A381,MATCH(B$1,'2-3 引出列表'!$A$1:$CD$1,0)),"")),"",IFERROR(INDEX('2-3 引出列表'!$A$2:$CE$8700,$A381,MATCH(B$1,'2-3 引出列表'!$A$1:$CD$1,0)),""))</f>
        <v>FK241227000133</v>
      </c>
      <c r="C381">
        <f>IF(ISBLANK(IFERROR(INDEX('2-3 引出列表'!$A$2:$CE$8700,$A381,MATCH(C$1,'2-3 引出列表'!$A$1:$CD$1,0)),"")),"",IFERROR(INDEX('2-3 引出列表'!$A$2:$CE$8700,$A381,MATCH(C$1,'2-3 引出列表'!$A$1:$CD$1,0)),""))</f>
        <v>5085.7</v>
      </c>
      <c r="D381" t="str">
        <f>IF(ISBLANK(IFERROR(INDEX('2-3 引出列表'!$A$2:$CE$8700,$A381,MATCH(D$1,'2-3 引出列表'!$A$1:$CD$1,0)),"")),"",IFERROR(INDEX('2-3 引出列表'!$A$2:$CE$8700,$A381,MATCH(D$1,'2-3 引出列表'!$A$1:$CD$1,0)),""))</f>
        <v>已付款</v>
      </c>
      <c r="E381" t="str">
        <f>IF(ISBLANK(IFERROR(INDEX('2-3 引出列表'!$A$2:$CE$8700,$A381,MATCH(E$1,'2-3 引出列表'!$A$1:$CD$1,0)),"")),"",IFERROR(INDEX('2-3 引出列表'!$A$2:$CE$8700,$A381,MATCH(E$1,'2-3 引出列表'!$A$1:$CD$1,0)),""))</f>
        <v>2024-12-27</v>
      </c>
      <c r="F381" t="str">
        <f t="shared" si="5"/>
        <v>2024-12</v>
      </c>
      <c r="G381" t="str">
        <f>IF(ISBLANK(IFERROR(INDEX('2-3 引出列表'!$A$2:$CE$8700,$A381,MATCH(G$1,'2-3 引出列表'!$A$1:$CD$1,0)),"")),"",IFERROR(INDEX('2-3 引出列表'!$A$2:$CE$8700,$A381,MATCH(G$1,'2-3 引出列表'!$A$1:$CD$1,0)),""))</f>
        <v>物料消耗.物料消耗</v>
      </c>
      <c r="H381" t="str">
        <f>IF(ISBLANK(IFERROR(INDEX('2-3 引出列表'!$A$2:$CE$8700,$A381,MATCH(H$1,'2-3 引出列表'!$A$1:$CD$1,0)),"")),"",IFERROR(INDEX('2-3 引出列表'!$A$2:$CE$8700,$A381,MATCH(H$1,'2-3 引出列表'!$A$1:$CD$1,0)),""))</f>
        <v>ZB20210901JCWZ02</v>
      </c>
      <c r="I381" t="str">
        <f>IF(ISBLANK(IFERROR(INDEX('2-3 引出列表'!$A$2:$CE$8700,$A381,MATCH(I$1,'2-3 引出列表'!$A$1:$CD$1,0)),"")),"",IFERROR(INDEX('2-3 引出列表'!$A$2:$CE$8700,$A381,MATCH(I$1,'2-3 引出列表'!$A$1:$CD$1,0)),""))</f>
        <v>金采易购</v>
      </c>
    </row>
    <row r="382" spans="1:9">
      <c r="A382">
        <v>381</v>
      </c>
      <c r="B382" t="str">
        <f>IF(ISBLANK(IFERROR(INDEX('2-3 引出列表'!$A$2:$CE$8700,$A382,MATCH(B$1,'2-3 引出列表'!$A$1:$CD$1,0)),"")),"",IFERROR(INDEX('2-3 引出列表'!$A$2:$CE$8700,$A382,MATCH(B$1,'2-3 引出列表'!$A$1:$CD$1,0)),""))</f>
        <v>FK241227000133</v>
      </c>
      <c r="C382">
        <f>IF(ISBLANK(IFERROR(INDEX('2-3 引出列表'!$A$2:$CE$8700,$A382,MATCH(C$1,'2-3 引出列表'!$A$1:$CD$1,0)),"")),"",IFERROR(INDEX('2-3 引出列表'!$A$2:$CE$8700,$A382,MATCH(C$1,'2-3 引出列表'!$A$1:$CD$1,0)),""))</f>
        <v>5085.7</v>
      </c>
      <c r="D382" t="str">
        <f>IF(ISBLANK(IFERROR(INDEX('2-3 引出列表'!$A$2:$CE$8700,$A382,MATCH(D$1,'2-3 引出列表'!$A$1:$CD$1,0)),"")),"",IFERROR(INDEX('2-3 引出列表'!$A$2:$CE$8700,$A382,MATCH(D$1,'2-3 引出列表'!$A$1:$CD$1,0)),""))</f>
        <v>已付款</v>
      </c>
      <c r="E382" t="str">
        <f>IF(ISBLANK(IFERROR(INDEX('2-3 引出列表'!$A$2:$CE$8700,$A382,MATCH(E$1,'2-3 引出列表'!$A$1:$CD$1,0)),"")),"",IFERROR(INDEX('2-3 引出列表'!$A$2:$CE$8700,$A382,MATCH(E$1,'2-3 引出列表'!$A$1:$CD$1,0)),""))</f>
        <v>2024-12-27</v>
      </c>
      <c r="F382" t="str">
        <f t="shared" si="5"/>
        <v>2024-12</v>
      </c>
      <c r="G382" t="str">
        <f>IF(ISBLANK(IFERROR(INDEX('2-3 引出列表'!$A$2:$CE$8700,$A382,MATCH(G$1,'2-3 引出列表'!$A$1:$CD$1,0)),"")),"",IFERROR(INDEX('2-3 引出列表'!$A$2:$CE$8700,$A382,MATCH(G$1,'2-3 引出列表'!$A$1:$CD$1,0)),""))</f>
        <v>物料消耗.物料消耗</v>
      </c>
      <c r="H382" t="str">
        <f>IF(ISBLANK(IFERROR(INDEX('2-3 引出列表'!$A$2:$CE$8700,$A382,MATCH(H$1,'2-3 引出列表'!$A$1:$CD$1,0)),"")),"",IFERROR(INDEX('2-3 引出列表'!$A$2:$CE$8700,$A382,MATCH(H$1,'2-3 引出列表'!$A$1:$CD$1,0)),""))</f>
        <v>ZB20210901JCWZ02</v>
      </c>
      <c r="I382" t="str">
        <f>IF(ISBLANK(IFERROR(INDEX('2-3 引出列表'!$A$2:$CE$8700,$A382,MATCH(I$1,'2-3 引出列表'!$A$1:$CD$1,0)),"")),"",IFERROR(INDEX('2-3 引出列表'!$A$2:$CE$8700,$A382,MATCH(I$1,'2-3 引出列表'!$A$1:$CD$1,0)),""))</f>
        <v>金采易购</v>
      </c>
    </row>
    <row r="383" spans="1:9">
      <c r="A383">
        <v>382</v>
      </c>
      <c r="B383" t="str">
        <f>IF(ISBLANK(IFERROR(INDEX('2-3 引出列表'!$A$2:$CE$8700,$A383,MATCH(B$1,'2-3 引出列表'!$A$1:$CD$1,0)),"")),"",IFERROR(INDEX('2-3 引出列表'!$A$2:$CE$8700,$A383,MATCH(B$1,'2-3 引出列表'!$A$1:$CD$1,0)),""))</f>
        <v>FK241227000133</v>
      </c>
      <c r="C383">
        <f>IF(ISBLANK(IFERROR(INDEX('2-3 引出列表'!$A$2:$CE$8700,$A383,MATCH(C$1,'2-3 引出列表'!$A$1:$CD$1,0)),"")),"",IFERROR(INDEX('2-3 引出列表'!$A$2:$CE$8700,$A383,MATCH(C$1,'2-3 引出列表'!$A$1:$CD$1,0)),""))</f>
        <v>5085.7</v>
      </c>
      <c r="D383" t="str">
        <f>IF(ISBLANK(IFERROR(INDEX('2-3 引出列表'!$A$2:$CE$8700,$A383,MATCH(D$1,'2-3 引出列表'!$A$1:$CD$1,0)),"")),"",IFERROR(INDEX('2-3 引出列表'!$A$2:$CE$8700,$A383,MATCH(D$1,'2-3 引出列表'!$A$1:$CD$1,0)),""))</f>
        <v>已付款</v>
      </c>
      <c r="E383" t="str">
        <f>IF(ISBLANK(IFERROR(INDEX('2-3 引出列表'!$A$2:$CE$8700,$A383,MATCH(E$1,'2-3 引出列表'!$A$1:$CD$1,0)),"")),"",IFERROR(INDEX('2-3 引出列表'!$A$2:$CE$8700,$A383,MATCH(E$1,'2-3 引出列表'!$A$1:$CD$1,0)),""))</f>
        <v>2024-12-27</v>
      </c>
      <c r="F383" t="str">
        <f t="shared" si="5"/>
        <v>2024-12</v>
      </c>
      <c r="G383" t="str">
        <f>IF(ISBLANK(IFERROR(INDEX('2-3 引出列表'!$A$2:$CE$8700,$A383,MATCH(G$1,'2-3 引出列表'!$A$1:$CD$1,0)),"")),"",IFERROR(INDEX('2-3 引出列表'!$A$2:$CE$8700,$A383,MATCH(G$1,'2-3 引出列表'!$A$1:$CD$1,0)),""))</f>
        <v>物料消耗.物料消耗</v>
      </c>
      <c r="H383" t="str">
        <f>IF(ISBLANK(IFERROR(INDEX('2-3 引出列表'!$A$2:$CE$8700,$A383,MATCH(H$1,'2-3 引出列表'!$A$1:$CD$1,0)),"")),"",IFERROR(INDEX('2-3 引出列表'!$A$2:$CE$8700,$A383,MATCH(H$1,'2-3 引出列表'!$A$1:$CD$1,0)),""))</f>
        <v>ZB20210901JCWZ02</v>
      </c>
      <c r="I383" t="str">
        <f>IF(ISBLANK(IFERROR(INDEX('2-3 引出列表'!$A$2:$CE$8700,$A383,MATCH(I$1,'2-3 引出列表'!$A$1:$CD$1,0)),"")),"",IFERROR(INDEX('2-3 引出列表'!$A$2:$CE$8700,$A383,MATCH(I$1,'2-3 引出列表'!$A$1:$CD$1,0)),""))</f>
        <v>金采易购</v>
      </c>
    </row>
    <row r="384" spans="1:9">
      <c r="A384">
        <v>383</v>
      </c>
      <c r="B384" t="str">
        <f>IF(ISBLANK(IFERROR(INDEX('2-3 引出列表'!$A$2:$CE$8700,$A384,MATCH(B$1,'2-3 引出列表'!$A$1:$CD$1,0)),"")),"",IFERROR(INDEX('2-3 引出列表'!$A$2:$CE$8700,$A384,MATCH(B$1,'2-3 引出列表'!$A$1:$CD$1,0)),""))</f>
        <v>FK241227000133</v>
      </c>
      <c r="C384">
        <f>IF(ISBLANK(IFERROR(INDEX('2-3 引出列表'!$A$2:$CE$8700,$A384,MATCH(C$1,'2-3 引出列表'!$A$1:$CD$1,0)),"")),"",IFERROR(INDEX('2-3 引出列表'!$A$2:$CE$8700,$A384,MATCH(C$1,'2-3 引出列表'!$A$1:$CD$1,0)),""))</f>
        <v>5085.7</v>
      </c>
      <c r="D384" t="str">
        <f>IF(ISBLANK(IFERROR(INDEX('2-3 引出列表'!$A$2:$CE$8700,$A384,MATCH(D$1,'2-3 引出列表'!$A$1:$CD$1,0)),"")),"",IFERROR(INDEX('2-3 引出列表'!$A$2:$CE$8700,$A384,MATCH(D$1,'2-3 引出列表'!$A$1:$CD$1,0)),""))</f>
        <v>已付款</v>
      </c>
      <c r="E384" t="str">
        <f>IF(ISBLANK(IFERROR(INDEX('2-3 引出列表'!$A$2:$CE$8700,$A384,MATCH(E$1,'2-3 引出列表'!$A$1:$CD$1,0)),"")),"",IFERROR(INDEX('2-3 引出列表'!$A$2:$CE$8700,$A384,MATCH(E$1,'2-3 引出列表'!$A$1:$CD$1,0)),""))</f>
        <v>2024-12-27</v>
      </c>
      <c r="F384" t="str">
        <f t="shared" si="5"/>
        <v>2024-12</v>
      </c>
      <c r="G384" t="str">
        <f>IF(ISBLANK(IFERROR(INDEX('2-3 引出列表'!$A$2:$CE$8700,$A384,MATCH(G$1,'2-3 引出列表'!$A$1:$CD$1,0)),"")),"",IFERROR(INDEX('2-3 引出列表'!$A$2:$CE$8700,$A384,MATCH(G$1,'2-3 引出列表'!$A$1:$CD$1,0)),""))</f>
        <v>物料消耗.物料消耗</v>
      </c>
      <c r="H384" t="str">
        <f>IF(ISBLANK(IFERROR(INDEX('2-3 引出列表'!$A$2:$CE$8700,$A384,MATCH(H$1,'2-3 引出列表'!$A$1:$CD$1,0)),"")),"",IFERROR(INDEX('2-3 引出列表'!$A$2:$CE$8700,$A384,MATCH(H$1,'2-3 引出列表'!$A$1:$CD$1,0)),""))</f>
        <v>ZB20210901JCWZ02</v>
      </c>
      <c r="I384" t="str">
        <f>IF(ISBLANK(IFERROR(INDEX('2-3 引出列表'!$A$2:$CE$8700,$A384,MATCH(I$1,'2-3 引出列表'!$A$1:$CD$1,0)),"")),"",IFERROR(INDEX('2-3 引出列表'!$A$2:$CE$8700,$A384,MATCH(I$1,'2-3 引出列表'!$A$1:$CD$1,0)),""))</f>
        <v>金采易购</v>
      </c>
    </row>
    <row r="385" spans="1:9">
      <c r="A385">
        <v>384</v>
      </c>
      <c r="B385" t="str">
        <f>IF(ISBLANK(IFERROR(INDEX('2-3 引出列表'!$A$2:$CE$8700,$A385,MATCH(B$1,'2-3 引出列表'!$A$1:$CD$1,0)),"")),"",IFERROR(INDEX('2-3 引出列表'!$A$2:$CE$8700,$A385,MATCH(B$1,'2-3 引出列表'!$A$1:$CD$1,0)),""))</f>
        <v>FK241227000133</v>
      </c>
      <c r="C385">
        <f>IF(ISBLANK(IFERROR(INDEX('2-3 引出列表'!$A$2:$CE$8700,$A385,MATCH(C$1,'2-3 引出列表'!$A$1:$CD$1,0)),"")),"",IFERROR(INDEX('2-3 引出列表'!$A$2:$CE$8700,$A385,MATCH(C$1,'2-3 引出列表'!$A$1:$CD$1,0)),""))</f>
        <v>5085.7</v>
      </c>
      <c r="D385" t="str">
        <f>IF(ISBLANK(IFERROR(INDEX('2-3 引出列表'!$A$2:$CE$8700,$A385,MATCH(D$1,'2-3 引出列表'!$A$1:$CD$1,0)),"")),"",IFERROR(INDEX('2-3 引出列表'!$A$2:$CE$8700,$A385,MATCH(D$1,'2-3 引出列表'!$A$1:$CD$1,0)),""))</f>
        <v>已付款</v>
      </c>
      <c r="E385" t="str">
        <f>IF(ISBLANK(IFERROR(INDEX('2-3 引出列表'!$A$2:$CE$8700,$A385,MATCH(E$1,'2-3 引出列表'!$A$1:$CD$1,0)),"")),"",IFERROR(INDEX('2-3 引出列表'!$A$2:$CE$8700,$A385,MATCH(E$1,'2-3 引出列表'!$A$1:$CD$1,0)),""))</f>
        <v>2024-12-27</v>
      </c>
      <c r="F385" t="str">
        <f t="shared" si="5"/>
        <v>2024-12</v>
      </c>
      <c r="G385" t="str">
        <f>IF(ISBLANK(IFERROR(INDEX('2-3 引出列表'!$A$2:$CE$8700,$A385,MATCH(G$1,'2-3 引出列表'!$A$1:$CD$1,0)),"")),"",IFERROR(INDEX('2-3 引出列表'!$A$2:$CE$8700,$A385,MATCH(G$1,'2-3 引出列表'!$A$1:$CD$1,0)),""))</f>
        <v>物料消耗.物料消耗</v>
      </c>
      <c r="H385" t="str">
        <f>IF(ISBLANK(IFERROR(INDEX('2-3 引出列表'!$A$2:$CE$8700,$A385,MATCH(H$1,'2-3 引出列表'!$A$1:$CD$1,0)),"")),"",IFERROR(INDEX('2-3 引出列表'!$A$2:$CE$8700,$A385,MATCH(H$1,'2-3 引出列表'!$A$1:$CD$1,0)),""))</f>
        <v>ZB20210901JCWZ02</v>
      </c>
      <c r="I385" t="str">
        <f>IF(ISBLANK(IFERROR(INDEX('2-3 引出列表'!$A$2:$CE$8700,$A385,MATCH(I$1,'2-3 引出列表'!$A$1:$CD$1,0)),"")),"",IFERROR(INDEX('2-3 引出列表'!$A$2:$CE$8700,$A385,MATCH(I$1,'2-3 引出列表'!$A$1:$CD$1,0)),""))</f>
        <v>金采易购</v>
      </c>
    </row>
    <row r="386" spans="1:9">
      <c r="A386">
        <v>385</v>
      </c>
      <c r="B386" t="str">
        <f>IF(ISBLANK(IFERROR(INDEX('2-3 引出列表'!$A$2:$CE$8700,$A386,MATCH(B$1,'2-3 引出列表'!$A$1:$CD$1,0)),"")),"",IFERROR(INDEX('2-3 引出列表'!$A$2:$CE$8700,$A386,MATCH(B$1,'2-3 引出列表'!$A$1:$CD$1,0)),""))</f>
        <v>FK241227000133</v>
      </c>
      <c r="C386">
        <f>IF(ISBLANK(IFERROR(INDEX('2-3 引出列表'!$A$2:$CE$8700,$A386,MATCH(C$1,'2-3 引出列表'!$A$1:$CD$1,0)),"")),"",IFERROR(INDEX('2-3 引出列表'!$A$2:$CE$8700,$A386,MATCH(C$1,'2-3 引出列表'!$A$1:$CD$1,0)),""))</f>
        <v>5085.7</v>
      </c>
      <c r="D386" t="str">
        <f>IF(ISBLANK(IFERROR(INDEX('2-3 引出列表'!$A$2:$CE$8700,$A386,MATCH(D$1,'2-3 引出列表'!$A$1:$CD$1,0)),"")),"",IFERROR(INDEX('2-3 引出列表'!$A$2:$CE$8700,$A386,MATCH(D$1,'2-3 引出列表'!$A$1:$CD$1,0)),""))</f>
        <v>已付款</v>
      </c>
      <c r="E386" t="str">
        <f>IF(ISBLANK(IFERROR(INDEX('2-3 引出列表'!$A$2:$CE$8700,$A386,MATCH(E$1,'2-3 引出列表'!$A$1:$CD$1,0)),"")),"",IFERROR(INDEX('2-3 引出列表'!$A$2:$CE$8700,$A386,MATCH(E$1,'2-3 引出列表'!$A$1:$CD$1,0)),""))</f>
        <v>2024-12-27</v>
      </c>
      <c r="F386" t="str">
        <f t="shared" si="5"/>
        <v>2024-12</v>
      </c>
      <c r="G386" t="str">
        <f>IF(ISBLANK(IFERROR(INDEX('2-3 引出列表'!$A$2:$CE$8700,$A386,MATCH(G$1,'2-3 引出列表'!$A$1:$CD$1,0)),"")),"",IFERROR(INDEX('2-3 引出列表'!$A$2:$CE$8700,$A386,MATCH(G$1,'2-3 引出列表'!$A$1:$CD$1,0)),""))</f>
        <v>物料消耗.物料消耗</v>
      </c>
      <c r="H386" t="str">
        <f>IF(ISBLANK(IFERROR(INDEX('2-3 引出列表'!$A$2:$CE$8700,$A386,MATCH(H$1,'2-3 引出列表'!$A$1:$CD$1,0)),"")),"",IFERROR(INDEX('2-3 引出列表'!$A$2:$CE$8700,$A386,MATCH(H$1,'2-3 引出列表'!$A$1:$CD$1,0)),""))</f>
        <v>ZB20210901JCWZ02</v>
      </c>
      <c r="I386" t="str">
        <f>IF(ISBLANK(IFERROR(INDEX('2-3 引出列表'!$A$2:$CE$8700,$A386,MATCH(I$1,'2-3 引出列表'!$A$1:$CD$1,0)),"")),"",IFERROR(INDEX('2-3 引出列表'!$A$2:$CE$8700,$A386,MATCH(I$1,'2-3 引出列表'!$A$1:$CD$1,0)),""))</f>
        <v>金采易购</v>
      </c>
    </row>
    <row r="387" spans="1:9">
      <c r="A387">
        <v>386</v>
      </c>
      <c r="B387" t="str">
        <f>IF(ISBLANK(IFERROR(INDEX('2-3 引出列表'!$A$2:$CE$8700,$A387,MATCH(B$1,'2-3 引出列表'!$A$1:$CD$1,0)),"")),"",IFERROR(INDEX('2-3 引出列表'!$A$2:$CE$8700,$A387,MATCH(B$1,'2-3 引出列表'!$A$1:$CD$1,0)),""))</f>
        <v>FK241227000057</v>
      </c>
      <c r="C387">
        <f>IF(ISBLANK(IFERROR(INDEX('2-3 引出列表'!$A$2:$CE$8700,$A387,MATCH(C$1,'2-3 引出列表'!$A$1:$CD$1,0)),"")),"",IFERROR(INDEX('2-3 引出列表'!$A$2:$CE$8700,$A387,MATCH(C$1,'2-3 引出列表'!$A$1:$CD$1,0)),""))</f>
        <v>71</v>
      </c>
      <c r="D387" t="str">
        <f>IF(ISBLANK(IFERROR(INDEX('2-3 引出列表'!$A$2:$CE$8700,$A387,MATCH(D$1,'2-3 引出列表'!$A$1:$CD$1,0)),"")),"",IFERROR(INDEX('2-3 引出列表'!$A$2:$CE$8700,$A387,MATCH(D$1,'2-3 引出列表'!$A$1:$CD$1,0)),""))</f>
        <v>已付款</v>
      </c>
      <c r="E387" t="str">
        <f>IF(ISBLANK(IFERROR(INDEX('2-3 引出列表'!$A$2:$CE$8700,$A387,MATCH(E$1,'2-3 引出列表'!$A$1:$CD$1,0)),"")),"",IFERROR(INDEX('2-3 引出列表'!$A$2:$CE$8700,$A387,MATCH(E$1,'2-3 引出列表'!$A$1:$CD$1,0)),""))</f>
        <v>2024-12-27</v>
      </c>
      <c r="F387" t="str">
        <f t="shared" ref="F387:F450" si="6">LEFT(E387,7)</f>
        <v>2024-12</v>
      </c>
      <c r="G387" t="str">
        <f>IF(ISBLANK(IFERROR(INDEX('2-3 引出列表'!$A$2:$CE$8700,$A387,MATCH(G$1,'2-3 引出列表'!$A$1:$CD$1,0)),"")),"",IFERROR(INDEX('2-3 引出列表'!$A$2:$CE$8700,$A387,MATCH(G$1,'2-3 引出列表'!$A$1:$CD$1,0)),""))</f>
        <v>物料消耗.物料消耗</v>
      </c>
      <c r="H387" t="str">
        <f>IF(ISBLANK(IFERROR(INDEX('2-3 引出列表'!$A$2:$CE$8700,$A387,MATCH(H$1,'2-3 引出列表'!$A$1:$CD$1,0)),"")),"",IFERROR(INDEX('2-3 引出列表'!$A$2:$CE$8700,$A387,MATCH(H$1,'2-3 引出列表'!$A$1:$CD$1,0)),""))</f>
        <v>XHWZ-Z-2024-0076</v>
      </c>
      <c r="I387" t="str">
        <f>IF(ISBLANK(IFERROR(INDEX('2-3 引出列表'!$A$2:$CE$8700,$A387,MATCH(I$1,'2-3 引出列表'!$A$1:$CD$1,0)),"")),"",IFERROR(INDEX('2-3 引出列表'!$A$2:$CE$8700,$A387,MATCH(I$1,'2-3 引出列表'!$A$1:$CD$1,0)),""))</f>
        <v>金采易购</v>
      </c>
    </row>
    <row r="388" spans="1:9">
      <c r="A388">
        <v>387</v>
      </c>
      <c r="B388" t="str">
        <f>IF(ISBLANK(IFERROR(INDEX('2-3 引出列表'!$A$2:$CE$8700,$A388,MATCH(B$1,'2-3 引出列表'!$A$1:$CD$1,0)),"")),"",IFERROR(INDEX('2-3 引出列表'!$A$2:$CE$8700,$A388,MATCH(B$1,'2-3 引出列表'!$A$1:$CD$1,0)),""))</f>
        <v>FK241227000057</v>
      </c>
      <c r="C388">
        <f>IF(ISBLANK(IFERROR(INDEX('2-3 引出列表'!$A$2:$CE$8700,$A388,MATCH(C$1,'2-3 引出列表'!$A$1:$CD$1,0)),"")),"",IFERROR(INDEX('2-3 引出列表'!$A$2:$CE$8700,$A388,MATCH(C$1,'2-3 引出列表'!$A$1:$CD$1,0)),""))</f>
        <v>71</v>
      </c>
      <c r="D388" t="str">
        <f>IF(ISBLANK(IFERROR(INDEX('2-3 引出列表'!$A$2:$CE$8700,$A388,MATCH(D$1,'2-3 引出列表'!$A$1:$CD$1,0)),"")),"",IFERROR(INDEX('2-3 引出列表'!$A$2:$CE$8700,$A388,MATCH(D$1,'2-3 引出列表'!$A$1:$CD$1,0)),""))</f>
        <v>已付款</v>
      </c>
      <c r="E388" t="str">
        <f>IF(ISBLANK(IFERROR(INDEX('2-3 引出列表'!$A$2:$CE$8700,$A388,MATCH(E$1,'2-3 引出列表'!$A$1:$CD$1,0)),"")),"",IFERROR(INDEX('2-3 引出列表'!$A$2:$CE$8700,$A388,MATCH(E$1,'2-3 引出列表'!$A$1:$CD$1,0)),""))</f>
        <v>2024-12-27</v>
      </c>
      <c r="F388" t="str">
        <f t="shared" si="6"/>
        <v>2024-12</v>
      </c>
      <c r="G388" t="str">
        <f>IF(ISBLANK(IFERROR(INDEX('2-3 引出列表'!$A$2:$CE$8700,$A388,MATCH(G$1,'2-3 引出列表'!$A$1:$CD$1,0)),"")),"",IFERROR(INDEX('2-3 引出列表'!$A$2:$CE$8700,$A388,MATCH(G$1,'2-3 引出列表'!$A$1:$CD$1,0)),""))</f>
        <v>物料消耗.物料消耗</v>
      </c>
      <c r="H388" t="str">
        <f>IF(ISBLANK(IFERROR(INDEX('2-3 引出列表'!$A$2:$CE$8700,$A388,MATCH(H$1,'2-3 引出列表'!$A$1:$CD$1,0)),"")),"",IFERROR(INDEX('2-3 引出列表'!$A$2:$CE$8700,$A388,MATCH(H$1,'2-3 引出列表'!$A$1:$CD$1,0)),""))</f>
        <v>XHWZ-Z-2024-0076</v>
      </c>
      <c r="I388" t="str">
        <f>IF(ISBLANK(IFERROR(INDEX('2-3 引出列表'!$A$2:$CE$8700,$A388,MATCH(I$1,'2-3 引出列表'!$A$1:$CD$1,0)),"")),"",IFERROR(INDEX('2-3 引出列表'!$A$2:$CE$8700,$A388,MATCH(I$1,'2-3 引出列表'!$A$1:$CD$1,0)),""))</f>
        <v>金采易购</v>
      </c>
    </row>
    <row r="389" spans="1:9">
      <c r="A389">
        <v>388</v>
      </c>
      <c r="B389" t="str">
        <f>IF(ISBLANK(IFERROR(INDEX('2-3 引出列表'!$A$2:$CE$8700,$A389,MATCH(B$1,'2-3 引出列表'!$A$1:$CD$1,0)),"")),"",IFERROR(INDEX('2-3 引出列表'!$A$2:$CE$8700,$A389,MATCH(B$1,'2-3 引出列表'!$A$1:$CD$1,0)),""))</f>
        <v>FK241227000057</v>
      </c>
      <c r="C389">
        <f>IF(ISBLANK(IFERROR(INDEX('2-3 引出列表'!$A$2:$CE$8700,$A389,MATCH(C$1,'2-3 引出列表'!$A$1:$CD$1,0)),"")),"",IFERROR(INDEX('2-3 引出列表'!$A$2:$CE$8700,$A389,MATCH(C$1,'2-3 引出列表'!$A$1:$CD$1,0)),""))</f>
        <v>71</v>
      </c>
      <c r="D389" t="str">
        <f>IF(ISBLANK(IFERROR(INDEX('2-3 引出列表'!$A$2:$CE$8700,$A389,MATCH(D$1,'2-3 引出列表'!$A$1:$CD$1,0)),"")),"",IFERROR(INDEX('2-3 引出列表'!$A$2:$CE$8700,$A389,MATCH(D$1,'2-3 引出列表'!$A$1:$CD$1,0)),""))</f>
        <v>已付款</v>
      </c>
      <c r="E389" t="str">
        <f>IF(ISBLANK(IFERROR(INDEX('2-3 引出列表'!$A$2:$CE$8700,$A389,MATCH(E$1,'2-3 引出列表'!$A$1:$CD$1,0)),"")),"",IFERROR(INDEX('2-3 引出列表'!$A$2:$CE$8700,$A389,MATCH(E$1,'2-3 引出列表'!$A$1:$CD$1,0)),""))</f>
        <v>2024-12-27</v>
      </c>
      <c r="F389" t="str">
        <f t="shared" si="6"/>
        <v>2024-12</v>
      </c>
      <c r="G389" t="str">
        <f>IF(ISBLANK(IFERROR(INDEX('2-3 引出列表'!$A$2:$CE$8700,$A389,MATCH(G$1,'2-3 引出列表'!$A$1:$CD$1,0)),"")),"",IFERROR(INDEX('2-3 引出列表'!$A$2:$CE$8700,$A389,MATCH(G$1,'2-3 引出列表'!$A$1:$CD$1,0)),""))</f>
        <v>物料消耗.物料消耗</v>
      </c>
      <c r="H389" t="str">
        <f>IF(ISBLANK(IFERROR(INDEX('2-3 引出列表'!$A$2:$CE$8700,$A389,MATCH(H$1,'2-3 引出列表'!$A$1:$CD$1,0)),"")),"",IFERROR(INDEX('2-3 引出列表'!$A$2:$CE$8700,$A389,MATCH(H$1,'2-3 引出列表'!$A$1:$CD$1,0)),""))</f>
        <v>XHWZ-Z-2024-0076</v>
      </c>
      <c r="I389" t="str">
        <f>IF(ISBLANK(IFERROR(INDEX('2-3 引出列表'!$A$2:$CE$8700,$A389,MATCH(I$1,'2-3 引出列表'!$A$1:$CD$1,0)),"")),"",IFERROR(INDEX('2-3 引出列表'!$A$2:$CE$8700,$A389,MATCH(I$1,'2-3 引出列表'!$A$1:$CD$1,0)),""))</f>
        <v>金采易购</v>
      </c>
    </row>
    <row r="390" spans="1:9">
      <c r="A390">
        <v>389</v>
      </c>
      <c r="B390" t="str">
        <f>IF(ISBLANK(IFERROR(INDEX('2-3 引出列表'!$A$2:$CE$8700,$A390,MATCH(B$1,'2-3 引出列表'!$A$1:$CD$1,0)),"")),"",IFERROR(INDEX('2-3 引出列表'!$A$2:$CE$8700,$A390,MATCH(B$1,'2-3 引出列表'!$A$1:$CD$1,0)),""))</f>
        <v>FK241209001249</v>
      </c>
      <c r="C390">
        <f>IF(ISBLANK(IFERROR(INDEX('2-3 引出列表'!$A$2:$CE$8700,$A390,MATCH(C$1,'2-3 引出列表'!$A$1:$CD$1,0)),"")),"",IFERROR(INDEX('2-3 引出列表'!$A$2:$CE$8700,$A390,MATCH(C$1,'2-3 引出列表'!$A$1:$CD$1,0)),""))</f>
        <v>5668.8</v>
      </c>
      <c r="D390" t="str">
        <f>IF(ISBLANK(IFERROR(INDEX('2-3 引出列表'!$A$2:$CE$8700,$A390,MATCH(D$1,'2-3 引出列表'!$A$1:$CD$1,0)),"")),"",IFERROR(INDEX('2-3 引出列表'!$A$2:$CE$8700,$A390,MATCH(D$1,'2-3 引出列表'!$A$1:$CD$1,0)),""))</f>
        <v>已付款</v>
      </c>
      <c r="E390" t="str">
        <f>IF(ISBLANK(IFERROR(INDEX('2-3 引出列表'!$A$2:$CE$8700,$A390,MATCH(E$1,'2-3 引出列表'!$A$1:$CD$1,0)),"")),"",IFERROR(INDEX('2-3 引出列表'!$A$2:$CE$8700,$A390,MATCH(E$1,'2-3 引出列表'!$A$1:$CD$1,0)),""))</f>
        <v>2024-12-09</v>
      </c>
      <c r="F390" t="str">
        <f t="shared" si="6"/>
        <v>2024-12</v>
      </c>
      <c r="G390" t="str">
        <f>IF(ISBLANK(IFERROR(INDEX('2-3 引出列表'!$A$2:$CE$8700,$A390,MATCH(G$1,'2-3 引出列表'!$A$1:$CD$1,0)),"")),"",IFERROR(INDEX('2-3 引出列表'!$A$2:$CE$8700,$A390,MATCH(G$1,'2-3 引出列表'!$A$1:$CD$1,0)),""))</f>
        <v>物料消耗.物料消耗</v>
      </c>
      <c r="H390">
        <f>IF(ISBLANK(IFERROR(INDEX('2-3 引出列表'!$A$2:$CE$8700,$A390,MATCH(H$1,'2-3 引出列表'!$A$1:$CD$1,0)),"")),"",IFERROR(INDEX('2-3 引出列表'!$A$2:$CE$8700,$A390,MATCH(H$1,'2-3 引出列表'!$A$1:$CD$1,0)),""))</f>
        <v>0</v>
      </c>
      <c r="I390" t="str">
        <f>IF(ISBLANK(IFERROR(INDEX('2-3 引出列表'!$A$2:$CE$8700,$A390,MATCH(I$1,'2-3 引出列表'!$A$1:$CD$1,0)),"")),"",IFERROR(INDEX('2-3 引出列表'!$A$2:$CE$8700,$A390,MATCH(I$1,'2-3 引出列表'!$A$1:$CD$1,0)),""))</f>
        <v>金采易购</v>
      </c>
    </row>
    <row r="391" spans="1:9">
      <c r="A391">
        <v>390</v>
      </c>
      <c r="B391" t="str">
        <f>IF(ISBLANK(IFERROR(INDEX('2-3 引出列表'!$A$2:$CE$8700,$A391,MATCH(B$1,'2-3 引出列表'!$A$1:$CD$1,0)),"")),"",IFERROR(INDEX('2-3 引出列表'!$A$2:$CE$8700,$A391,MATCH(B$1,'2-3 引出列表'!$A$1:$CD$1,0)),""))</f>
        <v>FK241209001249</v>
      </c>
      <c r="C391">
        <f>IF(ISBLANK(IFERROR(INDEX('2-3 引出列表'!$A$2:$CE$8700,$A391,MATCH(C$1,'2-3 引出列表'!$A$1:$CD$1,0)),"")),"",IFERROR(INDEX('2-3 引出列表'!$A$2:$CE$8700,$A391,MATCH(C$1,'2-3 引出列表'!$A$1:$CD$1,0)),""))</f>
        <v>5668.8</v>
      </c>
      <c r="D391" t="str">
        <f>IF(ISBLANK(IFERROR(INDEX('2-3 引出列表'!$A$2:$CE$8700,$A391,MATCH(D$1,'2-3 引出列表'!$A$1:$CD$1,0)),"")),"",IFERROR(INDEX('2-3 引出列表'!$A$2:$CE$8700,$A391,MATCH(D$1,'2-3 引出列表'!$A$1:$CD$1,0)),""))</f>
        <v>已付款</v>
      </c>
      <c r="E391" t="str">
        <f>IF(ISBLANK(IFERROR(INDEX('2-3 引出列表'!$A$2:$CE$8700,$A391,MATCH(E$1,'2-3 引出列表'!$A$1:$CD$1,0)),"")),"",IFERROR(INDEX('2-3 引出列表'!$A$2:$CE$8700,$A391,MATCH(E$1,'2-3 引出列表'!$A$1:$CD$1,0)),""))</f>
        <v>2024-12-09</v>
      </c>
      <c r="F391" t="str">
        <f t="shared" si="6"/>
        <v>2024-12</v>
      </c>
      <c r="G391" t="str">
        <f>IF(ISBLANK(IFERROR(INDEX('2-3 引出列表'!$A$2:$CE$8700,$A391,MATCH(G$1,'2-3 引出列表'!$A$1:$CD$1,0)),"")),"",IFERROR(INDEX('2-3 引出列表'!$A$2:$CE$8700,$A391,MATCH(G$1,'2-3 引出列表'!$A$1:$CD$1,0)),""))</f>
        <v>物料消耗.物料消耗</v>
      </c>
      <c r="H391">
        <f>IF(ISBLANK(IFERROR(INDEX('2-3 引出列表'!$A$2:$CE$8700,$A391,MATCH(H$1,'2-3 引出列表'!$A$1:$CD$1,0)),"")),"",IFERROR(INDEX('2-3 引出列表'!$A$2:$CE$8700,$A391,MATCH(H$1,'2-3 引出列表'!$A$1:$CD$1,0)),""))</f>
        <v>0</v>
      </c>
      <c r="I391" t="str">
        <f>IF(ISBLANK(IFERROR(INDEX('2-3 引出列表'!$A$2:$CE$8700,$A391,MATCH(I$1,'2-3 引出列表'!$A$1:$CD$1,0)),"")),"",IFERROR(INDEX('2-3 引出列表'!$A$2:$CE$8700,$A391,MATCH(I$1,'2-3 引出列表'!$A$1:$CD$1,0)),""))</f>
        <v>金采易购</v>
      </c>
    </row>
    <row r="392" spans="1:9">
      <c r="A392">
        <v>391</v>
      </c>
      <c r="B392" t="str">
        <f>IF(ISBLANK(IFERROR(INDEX('2-3 引出列表'!$A$2:$CE$8700,$A392,MATCH(B$1,'2-3 引出列表'!$A$1:$CD$1,0)),"")),"",IFERROR(INDEX('2-3 引出列表'!$A$2:$CE$8700,$A392,MATCH(B$1,'2-3 引出列表'!$A$1:$CD$1,0)),""))</f>
        <v>FK241209001249</v>
      </c>
      <c r="C392">
        <f>IF(ISBLANK(IFERROR(INDEX('2-3 引出列表'!$A$2:$CE$8700,$A392,MATCH(C$1,'2-3 引出列表'!$A$1:$CD$1,0)),"")),"",IFERROR(INDEX('2-3 引出列表'!$A$2:$CE$8700,$A392,MATCH(C$1,'2-3 引出列表'!$A$1:$CD$1,0)),""))</f>
        <v>5668.8</v>
      </c>
      <c r="D392" t="str">
        <f>IF(ISBLANK(IFERROR(INDEX('2-3 引出列表'!$A$2:$CE$8700,$A392,MATCH(D$1,'2-3 引出列表'!$A$1:$CD$1,0)),"")),"",IFERROR(INDEX('2-3 引出列表'!$A$2:$CE$8700,$A392,MATCH(D$1,'2-3 引出列表'!$A$1:$CD$1,0)),""))</f>
        <v>已付款</v>
      </c>
      <c r="E392" t="str">
        <f>IF(ISBLANK(IFERROR(INDEX('2-3 引出列表'!$A$2:$CE$8700,$A392,MATCH(E$1,'2-3 引出列表'!$A$1:$CD$1,0)),"")),"",IFERROR(INDEX('2-3 引出列表'!$A$2:$CE$8700,$A392,MATCH(E$1,'2-3 引出列表'!$A$1:$CD$1,0)),""))</f>
        <v>2024-12-09</v>
      </c>
      <c r="F392" t="str">
        <f t="shared" si="6"/>
        <v>2024-12</v>
      </c>
      <c r="G392" t="str">
        <f>IF(ISBLANK(IFERROR(INDEX('2-3 引出列表'!$A$2:$CE$8700,$A392,MATCH(G$1,'2-3 引出列表'!$A$1:$CD$1,0)),"")),"",IFERROR(INDEX('2-3 引出列表'!$A$2:$CE$8700,$A392,MATCH(G$1,'2-3 引出列表'!$A$1:$CD$1,0)),""))</f>
        <v>物料消耗.物料消耗</v>
      </c>
      <c r="H392">
        <f>IF(ISBLANK(IFERROR(INDEX('2-3 引出列表'!$A$2:$CE$8700,$A392,MATCH(H$1,'2-3 引出列表'!$A$1:$CD$1,0)),"")),"",IFERROR(INDEX('2-3 引出列表'!$A$2:$CE$8700,$A392,MATCH(H$1,'2-3 引出列表'!$A$1:$CD$1,0)),""))</f>
        <v>0</v>
      </c>
      <c r="I392" t="str">
        <f>IF(ISBLANK(IFERROR(INDEX('2-3 引出列表'!$A$2:$CE$8700,$A392,MATCH(I$1,'2-3 引出列表'!$A$1:$CD$1,0)),"")),"",IFERROR(INDEX('2-3 引出列表'!$A$2:$CE$8700,$A392,MATCH(I$1,'2-3 引出列表'!$A$1:$CD$1,0)),""))</f>
        <v>金采易购</v>
      </c>
    </row>
    <row r="393" spans="1:9">
      <c r="A393">
        <v>392</v>
      </c>
      <c r="B393" t="str">
        <f>IF(ISBLANK(IFERROR(INDEX('2-3 引出列表'!$A$2:$CE$8700,$A393,MATCH(B$1,'2-3 引出列表'!$A$1:$CD$1,0)),"")),"",IFERROR(INDEX('2-3 引出列表'!$A$2:$CE$8700,$A393,MATCH(B$1,'2-3 引出列表'!$A$1:$CD$1,0)),""))</f>
        <v>FK241209001249</v>
      </c>
      <c r="C393">
        <f>IF(ISBLANK(IFERROR(INDEX('2-3 引出列表'!$A$2:$CE$8700,$A393,MATCH(C$1,'2-3 引出列表'!$A$1:$CD$1,0)),"")),"",IFERROR(INDEX('2-3 引出列表'!$A$2:$CE$8700,$A393,MATCH(C$1,'2-3 引出列表'!$A$1:$CD$1,0)),""))</f>
        <v>5668.8</v>
      </c>
      <c r="D393" t="str">
        <f>IF(ISBLANK(IFERROR(INDEX('2-3 引出列表'!$A$2:$CE$8700,$A393,MATCH(D$1,'2-3 引出列表'!$A$1:$CD$1,0)),"")),"",IFERROR(INDEX('2-3 引出列表'!$A$2:$CE$8700,$A393,MATCH(D$1,'2-3 引出列表'!$A$1:$CD$1,0)),""))</f>
        <v>已付款</v>
      </c>
      <c r="E393" t="str">
        <f>IF(ISBLANK(IFERROR(INDEX('2-3 引出列表'!$A$2:$CE$8700,$A393,MATCH(E$1,'2-3 引出列表'!$A$1:$CD$1,0)),"")),"",IFERROR(INDEX('2-3 引出列表'!$A$2:$CE$8700,$A393,MATCH(E$1,'2-3 引出列表'!$A$1:$CD$1,0)),""))</f>
        <v>2024-12-09</v>
      </c>
      <c r="F393" t="str">
        <f t="shared" si="6"/>
        <v>2024-12</v>
      </c>
      <c r="G393" t="str">
        <f>IF(ISBLANK(IFERROR(INDEX('2-3 引出列表'!$A$2:$CE$8700,$A393,MATCH(G$1,'2-3 引出列表'!$A$1:$CD$1,0)),"")),"",IFERROR(INDEX('2-3 引出列表'!$A$2:$CE$8700,$A393,MATCH(G$1,'2-3 引出列表'!$A$1:$CD$1,0)),""))</f>
        <v>物料消耗.物料消耗</v>
      </c>
      <c r="H393">
        <f>IF(ISBLANK(IFERROR(INDEX('2-3 引出列表'!$A$2:$CE$8700,$A393,MATCH(H$1,'2-3 引出列表'!$A$1:$CD$1,0)),"")),"",IFERROR(INDEX('2-3 引出列表'!$A$2:$CE$8700,$A393,MATCH(H$1,'2-3 引出列表'!$A$1:$CD$1,0)),""))</f>
        <v>0</v>
      </c>
      <c r="I393" t="str">
        <f>IF(ISBLANK(IFERROR(INDEX('2-3 引出列表'!$A$2:$CE$8700,$A393,MATCH(I$1,'2-3 引出列表'!$A$1:$CD$1,0)),"")),"",IFERROR(INDEX('2-3 引出列表'!$A$2:$CE$8700,$A393,MATCH(I$1,'2-3 引出列表'!$A$1:$CD$1,0)),""))</f>
        <v>金采易购</v>
      </c>
    </row>
    <row r="394" spans="1:9">
      <c r="A394">
        <v>393</v>
      </c>
      <c r="B394" t="str">
        <f>IF(ISBLANK(IFERROR(INDEX('2-3 引出列表'!$A$2:$CE$8700,$A394,MATCH(B$1,'2-3 引出列表'!$A$1:$CD$1,0)),"")),"",IFERROR(INDEX('2-3 引出列表'!$A$2:$CE$8700,$A394,MATCH(B$1,'2-3 引出列表'!$A$1:$CD$1,0)),""))</f>
        <v>FK241209001249</v>
      </c>
      <c r="C394">
        <f>IF(ISBLANK(IFERROR(INDEX('2-3 引出列表'!$A$2:$CE$8700,$A394,MATCH(C$1,'2-3 引出列表'!$A$1:$CD$1,0)),"")),"",IFERROR(INDEX('2-3 引出列表'!$A$2:$CE$8700,$A394,MATCH(C$1,'2-3 引出列表'!$A$1:$CD$1,0)),""))</f>
        <v>5668.8</v>
      </c>
      <c r="D394" t="str">
        <f>IF(ISBLANK(IFERROR(INDEX('2-3 引出列表'!$A$2:$CE$8700,$A394,MATCH(D$1,'2-3 引出列表'!$A$1:$CD$1,0)),"")),"",IFERROR(INDEX('2-3 引出列表'!$A$2:$CE$8700,$A394,MATCH(D$1,'2-3 引出列表'!$A$1:$CD$1,0)),""))</f>
        <v>已付款</v>
      </c>
      <c r="E394" t="str">
        <f>IF(ISBLANK(IFERROR(INDEX('2-3 引出列表'!$A$2:$CE$8700,$A394,MATCH(E$1,'2-3 引出列表'!$A$1:$CD$1,0)),"")),"",IFERROR(INDEX('2-3 引出列表'!$A$2:$CE$8700,$A394,MATCH(E$1,'2-3 引出列表'!$A$1:$CD$1,0)),""))</f>
        <v>2024-12-09</v>
      </c>
      <c r="F394" t="str">
        <f t="shared" si="6"/>
        <v>2024-12</v>
      </c>
      <c r="G394" t="str">
        <f>IF(ISBLANK(IFERROR(INDEX('2-3 引出列表'!$A$2:$CE$8700,$A394,MATCH(G$1,'2-3 引出列表'!$A$1:$CD$1,0)),"")),"",IFERROR(INDEX('2-3 引出列表'!$A$2:$CE$8700,$A394,MATCH(G$1,'2-3 引出列表'!$A$1:$CD$1,0)),""))</f>
        <v>物料消耗.物料消耗</v>
      </c>
      <c r="H394">
        <f>IF(ISBLANK(IFERROR(INDEX('2-3 引出列表'!$A$2:$CE$8700,$A394,MATCH(H$1,'2-3 引出列表'!$A$1:$CD$1,0)),"")),"",IFERROR(INDEX('2-3 引出列表'!$A$2:$CE$8700,$A394,MATCH(H$1,'2-3 引出列表'!$A$1:$CD$1,0)),""))</f>
        <v>0</v>
      </c>
      <c r="I394" t="str">
        <f>IF(ISBLANK(IFERROR(INDEX('2-3 引出列表'!$A$2:$CE$8700,$A394,MATCH(I$1,'2-3 引出列表'!$A$1:$CD$1,0)),"")),"",IFERROR(INDEX('2-3 引出列表'!$A$2:$CE$8700,$A394,MATCH(I$1,'2-3 引出列表'!$A$1:$CD$1,0)),""))</f>
        <v>金采易购</v>
      </c>
    </row>
    <row r="395" spans="1:9">
      <c r="A395">
        <v>394</v>
      </c>
      <c r="B395" t="str">
        <f>IF(ISBLANK(IFERROR(INDEX('2-3 引出列表'!$A$2:$CE$8700,$A395,MATCH(B$1,'2-3 引出列表'!$A$1:$CD$1,0)),"")),"",IFERROR(INDEX('2-3 引出列表'!$A$2:$CE$8700,$A395,MATCH(B$1,'2-3 引出列表'!$A$1:$CD$1,0)),""))</f>
        <v>FK241209001249</v>
      </c>
      <c r="C395">
        <f>IF(ISBLANK(IFERROR(INDEX('2-3 引出列表'!$A$2:$CE$8700,$A395,MATCH(C$1,'2-3 引出列表'!$A$1:$CD$1,0)),"")),"",IFERROR(INDEX('2-3 引出列表'!$A$2:$CE$8700,$A395,MATCH(C$1,'2-3 引出列表'!$A$1:$CD$1,0)),""))</f>
        <v>5668.8</v>
      </c>
      <c r="D395" t="str">
        <f>IF(ISBLANK(IFERROR(INDEX('2-3 引出列表'!$A$2:$CE$8700,$A395,MATCH(D$1,'2-3 引出列表'!$A$1:$CD$1,0)),"")),"",IFERROR(INDEX('2-3 引出列表'!$A$2:$CE$8700,$A395,MATCH(D$1,'2-3 引出列表'!$A$1:$CD$1,0)),""))</f>
        <v>已付款</v>
      </c>
      <c r="E395" t="str">
        <f>IF(ISBLANK(IFERROR(INDEX('2-3 引出列表'!$A$2:$CE$8700,$A395,MATCH(E$1,'2-3 引出列表'!$A$1:$CD$1,0)),"")),"",IFERROR(INDEX('2-3 引出列表'!$A$2:$CE$8700,$A395,MATCH(E$1,'2-3 引出列表'!$A$1:$CD$1,0)),""))</f>
        <v>2024-12-09</v>
      </c>
      <c r="F395" t="str">
        <f t="shared" si="6"/>
        <v>2024-12</v>
      </c>
      <c r="G395" t="str">
        <f>IF(ISBLANK(IFERROR(INDEX('2-3 引出列表'!$A$2:$CE$8700,$A395,MATCH(G$1,'2-3 引出列表'!$A$1:$CD$1,0)),"")),"",IFERROR(INDEX('2-3 引出列表'!$A$2:$CE$8700,$A395,MATCH(G$1,'2-3 引出列表'!$A$1:$CD$1,0)),""))</f>
        <v>物料消耗.物料消耗</v>
      </c>
      <c r="H395">
        <f>IF(ISBLANK(IFERROR(INDEX('2-3 引出列表'!$A$2:$CE$8700,$A395,MATCH(H$1,'2-3 引出列表'!$A$1:$CD$1,0)),"")),"",IFERROR(INDEX('2-3 引出列表'!$A$2:$CE$8700,$A395,MATCH(H$1,'2-3 引出列表'!$A$1:$CD$1,0)),""))</f>
        <v>0</v>
      </c>
      <c r="I395" t="str">
        <f>IF(ISBLANK(IFERROR(INDEX('2-3 引出列表'!$A$2:$CE$8700,$A395,MATCH(I$1,'2-3 引出列表'!$A$1:$CD$1,0)),"")),"",IFERROR(INDEX('2-3 引出列表'!$A$2:$CE$8700,$A395,MATCH(I$1,'2-3 引出列表'!$A$1:$CD$1,0)),""))</f>
        <v>金采易购</v>
      </c>
    </row>
    <row r="396" spans="1:9">
      <c r="A396">
        <v>395</v>
      </c>
      <c r="B396" t="str">
        <f>IF(ISBLANK(IFERROR(INDEX('2-3 引出列表'!$A$2:$CE$8700,$A396,MATCH(B$1,'2-3 引出列表'!$A$1:$CD$1,0)),"")),"",IFERROR(INDEX('2-3 引出列表'!$A$2:$CE$8700,$A396,MATCH(B$1,'2-3 引出列表'!$A$1:$CD$1,0)),""))</f>
        <v>FK241209001249</v>
      </c>
      <c r="C396">
        <f>IF(ISBLANK(IFERROR(INDEX('2-3 引出列表'!$A$2:$CE$8700,$A396,MATCH(C$1,'2-3 引出列表'!$A$1:$CD$1,0)),"")),"",IFERROR(INDEX('2-3 引出列表'!$A$2:$CE$8700,$A396,MATCH(C$1,'2-3 引出列表'!$A$1:$CD$1,0)),""))</f>
        <v>5668.8</v>
      </c>
      <c r="D396" t="str">
        <f>IF(ISBLANK(IFERROR(INDEX('2-3 引出列表'!$A$2:$CE$8700,$A396,MATCH(D$1,'2-3 引出列表'!$A$1:$CD$1,0)),"")),"",IFERROR(INDEX('2-3 引出列表'!$A$2:$CE$8700,$A396,MATCH(D$1,'2-3 引出列表'!$A$1:$CD$1,0)),""))</f>
        <v>已付款</v>
      </c>
      <c r="E396" t="str">
        <f>IF(ISBLANK(IFERROR(INDEX('2-3 引出列表'!$A$2:$CE$8700,$A396,MATCH(E$1,'2-3 引出列表'!$A$1:$CD$1,0)),"")),"",IFERROR(INDEX('2-3 引出列表'!$A$2:$CE$8700,$A396,MATCH(E$1,'2-3 引出列表'!$A$1:$CD$1,0)),""))</f>
        <v>2024-12-09</v>
      </c>
      <c r="F396" t="str">
        <f t="shared" si="6"/>
        <v>2024-12</v>
      </c>
      <c r="G396" t="str">
        <f>IF(ISBLANK(IFERROR(INDEX('2-3 引出列表'!$A$2:$CE$8700,$A396,MATCH(G$1,'2-3 引出列表'!$A$1:$CD$1,0)),"")),"",IFERROR(INDEX('2-3 引出列表'!$A$2:$CE$8700,$A396,MATCH(G$1,'2-3 引出列表'!$A$1:$CD$1,0)),""))</f>
        <v>物料消耗.物料消耗</v>
      </c>
      <c r="H396">
        <f>IF(ISBLANK(IFERROR(INDEX('2-3 引出列表'!$A$2:$CE$8700,$A396,MATCH(H$1,'2-3 引出列表'!$A$1:$CD$1,0)),"")),"",IFERROR(INDEX('2-3 引出列表'!$A$2:$CE$8700,$A396,MATCH(H$1,'2-3 引出列表'!$A$1:$CD$1,0)),""))</f>
        <v>0</v>
      </c>
      <c r="I396" t="str">
        <f>IF(ISBLANK(IFERROR(INDEX('2-3 引出列表'!$A$2:$CE$8700,$A396,MATCH(I$1,'2-3 引出列表'!$A$1:$CD$1,0)),"")),"",IFERROR(INDEX('2-3 引出列表'!$A$2:$CE$8700,$A396,MATCH(I$1,'2-3 引出列表'!$A$1:$CD$1,0)),""))</f>
        <v>金采易购</v>
      </c>
    </row>
    <row r="397" spans="1:9">
      <c r="A397">
        <v>396</v>
      </c>
      <c r="B397" t="str">
        <f>IF(ISBLANK(IFERROR(INDEX('2-3 引出列表'!$A$2:$CE$8700,$A397,MATCH(B$1,'2-3 引出列表'!$A$1:$CD$1,0)),"")),"",IFERROR(INDEX('2-3 引出列表'!$A$2:$CE$8700,$A397,MATCH(B$1,'2-3 引出列表'!$A$1:$CD$1,0)),""))</f>
        <v>FK241209001249</v>
      </c>
      <c r="C397">
        <f>IF(ISBLANK(IFERROR(INDEX('2-3 引出列表'!$A$2:$CE$8700,$A397,MATCH(C$1,'2-3 引出列表'!$A$1:$CD$1,0)),"")),"",IFERROR(INDEX('2-3 引出列表'!$A$2:$CE$8700,$A397,MATCH(C$1,'2-3 引出列表'!$A$1:$CD$1,0)),""))</f>
        <v>5668.8</v>
      </c>
      <c r="D397" t="str">
        <f>IF(ISBLANK(IFERROR(INDEX('2-3 引出列表'!$A$2:$CE$8700,$A397,MATCH(D$1,'2-3 引出列表'!$A$1:$CD$1,0)),"")),"",IFERROR(INDEX('2-3 引出列表'!$A$2:$CE$8700,$A397,MATCH(D$1,'2-3 引出列表'!$A$1:$CD$1,0)),""))</f>
        <v>已付款</v>
      </c>
      <c r="E397" t="str">
        <f>IF(ISBLANK(IFERROR(INDEX('2-3 引出列表'!$A$2:$CE$8700,$A397,MATCH(E$1,'2-3 引出列表'!$A$1:$CD$1,0)),"")),"",IFERROR(INDEX('2-3 引出列表'!$A$2:$CE$8700,$A397,MATCH(E$1,'2-3 引出列表'!$A$1:$CD$1,0)),""))</f>
        <v>2024-12-09</v>
      </c>
      <c r="F397" t="str">
        <f t="shared" si="6"/>
        <v>2024-12</v>
      </c>
      <c r="G397" t="str">
        <f>IF(ISBLANK(IFERROR(INDEX('2-3 引出列表'!$A$2:$CE$8700,$A397,MATCH(G$1,'2-3 引出列表'!$A$1:$CD$1,0)),"")),"",IFERROR(INDEX('2-3 引出列表'!$A$2:$CE$8700,$A397,MATCH(G$1,'2-3 引出列表'!$A$1:$CD$1,0)),""))</f>
        <v>物料消耗.物料消耗</v>
      </c>
      <c r="H397">
        <f>IF(ISBLANK(IFERROR(INDEX('2-3 引出列表'!$A$2:$CE$8700,$A397,MATCH(H$1,'2-3 引出列表'!$A$1:$CD$1,0)),"")),"",IFERROR(INDEX('2-3 引出列表'!$A$2:$CE$8700,$A397,MATCH(H$1,'2-3 引出列表'!$A$1:$CD$1,0)),""))</f>
        <v>0</v>
      </c>
      <c r="I397" t="str">
        <f>IF(ISBLANK(IFERROR(INDEX('2-3 引出列表'!$A$2:$CE$8700,$A397,MATCH(I$1,'2-3 引出列表'!$A$1:$CD$1,0)),"")),"",IFERROR(INDEX('2-3 引出列表'!$A$2:$CE$8700,$A397,MATCH(I$1,'2-3 引出列表'!$A$1:$CD$1,0)),""))</f>
        <v>金采易购</v>
      </c>
    </row>
    <row r="398" spans="1:9">
      <c r="A398">
        <v>397</v>
      </c>
      <c r="B398" t="str">
        <f>IF(ISBLANK(IFERROR(INDEX('2-3 引出列表'!$A$2:$CE$8700,$A398,MATCH(B$1,'2-3 引出列表'!$A$1:$CD$1,0)),"")),"",IFERROR(INDEX('2-3 引出列表'!$A$2:$CE$8700,$A398,MATCH(B$1,'2-3 引出列表'!$A$1:$CD$1,0)),""))</f>
        <v>FK250509000731</v>
      </c>
      <c r="C398">
        <f>IF(ISBLANK(IFERROR(INDEX('2-3 引出列表'!$A$2:$CE$8700,$A398,MATCH(C$1,'2-3 引出列表'!$A$1:$CD$1,0)),"")),"",IFERROR(INDEX('2-3 引出列表'!$A$2:$CE$8700,$A398,MATCH(C$1,'2-3 引出列表'!$A$1:$CD$1,0)),""))</f>
        <v>10656</v>
      </c>
      <c r="D398" t="str">
        <f>IF(ISBLANK(IFERROR(INDEX('2-3 引出列表'!$A$2:$CE$8700,$A398,MATCH(D$1,'2-3 引出列表'!$A$1:$CD$1,0)),"")),"",IFERROR(INDEX('2-3 引出列表'!$A$2:$CE$8700,$A398,MATCH(D$1,'2-3 引出列表'!$A$1:$CD$1,0)),""))</f>
        <v>已付款</v>
      </c>
      <c r="E398" t="str">
        <f>IF(ISBLANK(IFERROR(INDEX('2-3 引出列表'!$A$2:$CE$8700,$A398,MATCH(E$1,'2-3 引出列表'!$A$1:$CD$1,0)),"")),"",IFERROR(INDEX('2-3 引出列表'!$A$2:$CE$8700,$A398,MATCH(E$1,'2-3 引出列表'!$A$1:$CD$1,0)),""))</f>
        <v>2025-05-09</v>
      </c>
      <c r="F398" t="str">
        <f t="shared" si="6"/>
        <v>2025-05</v>
      </c>
      <c r="G398" t="str">
        <f>IF(ISBLANK(IFERROR(INDEX('2-3 引出列表'!$A$2:$CE$8700,$A398,MATCH(G$1,'2-3 引出列表'!$A$1:$CD$1,0)),"")),"",IFERROR(INDEX('2-3 引出列表'!$A$2:$CE$8700,$A398,MATCH(G$1,'2-3 引出列表'!$A$1:$CD$1,0)),""))</f>
        <v>物料消耗.物料消耗</v>
      </c>
      <c r="H398" t="str">
        <f>IF(ISBLANK(IFERROR(INDEX('2-3 引出列表'!$A$2:$CE$8700,$A398,MATCH(H$1,'2-3 引出列表'!$A$1:$CD$1,0)),"")),"",IFERROR(INDEX('2-3 引出列表'!$A$2:$CE$8700,$A398,MATCH(H$1,'2-3 引出列表'!$A$1:$CD$1,0)),""))</f>
        <v>XHWZ-Z-2023-0190</v>
      </c>
      <c r="I398" t="str">
        <f>IF(ISBLANK(IFERROR(INDEX('2-3 引出列表'!$A$2:$CE$8700,$A398,MATCH(I$1,'2-3 引出列表'!$A$1:$CD$1,0)),"")),"",IFERROR(INDEX('2-3 引出列表'!$A$2:$CE$8700,$A398,MATCH(I$1,'2-3 引出列表'!$A$1:$CD$1,0)),""))</f>
        <v>金采易购</v>
      </c>
    </row>
    <row r="399" spans="1:9">
      <c r="A399">
        <v>398</v>
      </c>
      <c r="B399" t="str">
        <f>IF(ISBLANK(IFERROR(INDEX('2-3 引出列表'!$A$2:$CE$8700,$A399,MATCH(B$1,'2-3 引出列表'!$A$1:$CD$1,0)),"")),"",IFERROR(INDEX('2-3 引出列表'!$A$2:$CE$8700,$A399,MATCH(B$1,'2-3 引出列表'!$A$1:$CD$1,0)),""))</f>
        <v>FK250509000731</v>
      </c>
      <c r="C399">
        <f>IF(ISBLANK(IFERROR(INDEX('2-3 引出列表'!$A$2:$CE$8700,$A399,MATCH(C$1,'2-3 引出列表'!$A$1:$CD$1,0)),"")),"",IFERROR(INDEX('2-3 引出列表'!$A$2:$CE$8700,$A399,MATCH(C$1,'2-3 引出列表'!$A$1:$CD$1,0)),""))</f>
        <v>10656</v>
      </c>
      <c r="D399" t="str">
        <f>IF(ISBLANK(IFERROR(INDEX('2-3 引出列表'!$A$2:$CE$8700,$A399,MATCH(D$1,'2-3 引出列表'!$A$1:$CD$1,0)),"")),"",IFERROR(INDEX('2-3 引出列表'!$A$2:$CE$8700,$A399,MATCH(D$1,'2-3 引出列表'!$A$1:$CD$1,0)),""))</f>
        <v>已付款</v>
      </c>
      <c r="E399" t="str">
        <f>IF(ISBLANK(IFERROR(INDEX('2-3 引出列表'!$A$2:$CE$8700,$A399,MATCH(E$1,'2-3 引出列表'!$A$1:$CD$1,0)),"")),"",IFERROR(INDEX('2-3 引出列表'!$A$2:$CE$8700,$A399,MATCH(E$1,'2-3 引出列表'!$A$1:$CD$1,0)),""))</f>
        <v>2025-05-09</v>
      </c>
      <c r="F399" t="str">
        <f t="shared" si="6"/>
        <v>2025-05</v>
      </c>
      <c r="G399" t="str">
        <f>IF(ISBLANK(IFERROR(INDEX('2-3 引出列表'!$A$2:$CE$8700,$A399,MATCH(G$1,'2-3 引出列表'!$A$1:$CD$1,0)),"")),"",IFERROR(INDEX('2-3 引出列表'!$A$2:$CE$8700,$A399,MATCH(G$1,'2-3 引出列表'!$A$1:$CD$1,0)),""))</f>
        <v>物料消耗.物料消耗</v>
      </c>
      <c r="H399" t="str">
        <f>IF(ISBLANK(IFERROR(INDEX('2-3 引出列表'!$A$2:$CE$8700,$A399,MATCH(H$1,'2-3 引出列表'!$A$1:$CD$1,0)),"")),"",IFERROR(INDEX('2-3 引出列表'!$A$2:$CE$8700,$A399,MATCH(H$1,'2-3 引出列表'!$A$1:$CD$1,0)),""))</f>
        <v>XHWZ-Z-2023-0190</v>
      </c>
      <c r="I399" t="str">
        <f>IF(ISBLANK(IFERROR(INDEX('2-3 引出列表'!$A$2:$CE$8700,$A399,MATCH(I$1,'2-3 引出列表'!$A$1:$CD$1,0)),"")),"",IFERROR(INDEX('2-3 引出列表'!$A$2:$CE$8700,$A399,MATCH(I$1,'2-3 引出列表'!$A$1:$CD$1,0)),""))</f>
        <v>金采易购</v>
      </c>
    </row>
    <row r="400" spans="1:9">
      <c r="A400">
        <v>399</v>
      </c>
      <c r="B400" t="str">
        <f>IF(ISBLANK(IFERROR(INDEX('2-3 引出列表'!$A$2:$CE$8700,$A400,MATCH(B$1,'2-3 引出列表'!$A$1:$CD$1,0)),"")),"",IFERROR(INDEX('2-3 引出列表'!$A$2:$CE$8700,$A400,MATCH(B$1,'2-3 引出列表'!$A$1:$CD$1,0)),""))</f>
        <v>FK250509000684</v>
      </c>
      <c r="C400">
        <f>IF(ISBLANK(IFERROR(INDEX('2-3 引出列表'!$A$2:$CE$8700,$A400,MATCH(C$1,'2-3 引出列表'!$A$1:$CD$1,0)),"")),"",IFERROR(INDEX('2-3 引出列表'!$A$2:$CE$8700,$A400,MATCH(C$1,'2-3 引出列表'!$A$1:$CD$1,0)),""))</f>
        <v>1040</v>
      </c>
      <c r="D400" t="str">
        <f>IF(ISBLANK(IFERROR(INDEX('2-3 引出列表'!$A$2:$CE$8700,$A400,MATCH(D$1,'2-3 引出列表'!$A$1:$CD$1,0)),"")),"",IFERROR(INDEX('2-3 引出列表'!$A$2:$CE$8700,$A400,MATCH(D$1,'2-3 引出列表'!$A$1:$CD$1,0)),""))</f>
        <v>已付款</v>
      </c>
      <c r="E400" t="str">
        <f>IF(ISBLANK(IFERROR(INDEX('2-3 引出列表'!$A$2:$CE$8700,$A400,MATCH(E$1,'2-3 引出列表'!$A$1:$CD$1,0)),"")),"",IFERROR(INDEX('2-3 引出列表'!$A$2:$CE$8700,$A400,MATCH(E$1,'2-3 引出列表'!$A$1:$CD$1,0)),""))</f>
        <v>2025-05-09</v>
      </c>
      <c r="F400" t="str">
        <f t="shared" si="6"/>
        <v>2025-05</v>
      </c>
      <c r="G400" t="str">
        <f>IF(ISBLANK(IFERROR(INDEX('2-3 引出列表'!$A$2:$CE$8700,$A400,MATCH(G$1,'2-3 引出列表'!$A$1:$CD$1,0)),"")),"",IFERROR(INDEX('2-3 引出列表'!$A$2:$CE$8700,$A400,MATCH(G$1,'2-3 引出列表'!$A$1:$CD$1,0)),""))</f>
        <v>物料消耗.物料消耗</v>
      </c>
      <c r="H400" t="str">
        <f>IF(ISBLANK(IFERROR(INDEX('2-3 引出列表'!$A$2:$CE$8700,$A400,MATCH(H$1,'2-3 引出列表'!$A$1:$CD$1,0)),"")),"",IFERROR(INDEX('2-3 引出列表'!$A$2:$CE$8700,$A400,MATCH(H$1,'2-3 引出列表'!$A$1:$CD$1,0)),""))</f>
        <v>XHWZ-Z-2023-0160</v>
      </c>
      <c r="I400" t="str">
        <f>IF(ISBLANK(IFERROR(INDEX('2-3 引出列表'!$A$2:$CE$8700,$A400,MATCH(I$1,'2-3 引出列表'!$A$1:$CD$1,0)),"")),"",IFERROR(INDEX('2-3 引出列表'!$A$2:$CE$8700,$A400,MATCH(I$1,'2-3 引出列表'!$A$1:$CD$1,0)),""))</f>
        <v>金采易购</v>
      </c>
    </row>
    <row r="401" spans="1:9">
      <c r="A401">
        <v>400</v>
      </c>
      <c r="B401" t="str">
        <f>IF(ISBLANK(IFERROR(INDEX('2-3 引出列表'!$A$2:$CE$8700,$A401,MATCH(B$1,'2-3 引出列表'!$A$1:$CD$1,0)),"")),"",IFERROR(INDEX('2-3 引出列表'!$A$2:$CE$8700,$A401,MATCH(B$1,'2-3 引出列表'!$A$1:$CD$1,0)),""))</f>
        <v>FK250509000608</v>
      </c>
      <c r="C401">
        <f>IF(ISBLANK(IFERROR(INDEX('2-3 引出列表'!$A$2:$CE$8700,$A401,MATCH(C$1,'2-3 引出列表'!$A$1:$CD$1,0)),"")),"",IFERROR(INDEX('2-3 引出列表'!$A$2:$CE$8700,$A401,MATCH(C$1,'2-3 引出列表'!$A$1:$CD$1,0)),""))</f>
        <v>3128.55</v>
      </c>
      <c r="D401" t="str">
        <f>IF(ISBLANK(IFERROR(INDEX('2-3 引出列表'!$A$2:$CE$8700,$A401,MATCH(D$1,'2-3 引出列表'!$A$1:$CD$1,0)),"")),"",IFERROR(INDEX('2-3 引出列表'!$A$2:$CE$8700,$A401,MATCH(D$1,'2-3 引出列表'!$A$1:$CD$1,0)),""))</f>
        <v>已付款</v>
      </c>
      <c r="E401" t="str">
        <f>IF(ISBLANK(IFERROR(INDEX('2-3 引出列表'!$A$2:$CE$8700,$A401,MATCH(E$1,'2-3 引出列表'!$A$1:$CD$1,0)),"")),"",IFERROR(INDEX('2-3 引出列表'!$A$2:$CE$8700,$A401,MATCH(E$1,'2-3 引出列表'!$A$1:$CD$1,0)),""))</f>
        <v>2025-05-09</v>
      </c>
      <c r="F401" t="str">
        <f t="shared" si="6"/>
        <v>2025-05</v>
      </c>
      <c r="G401" t="str">
        <f>IF(ISBLANK(IFERROR(INDEX('2-3 引出列表'!$A$2:$CE$8700,$A401,MATCH(G$1,'2-3 引出列表'!$A$1:$CD$1,0)),"")),"",IFERROR(INDEX('2-3 引出列表'!$A$2:$CE$8700,$A401,MATCH(G$1,'2-3 引出列表'!$A$1:$CD$1,0)),""))</f>
        <v>物料消耗.物料消耗</v>
      </c>
      <c r="H401" t="str">
        <f>IF(ISBLANK(IFERROR(INDEX('2-3 引出列表'!$A$2:$CE$8700,$A401,MATCH(H$1,'2-3 引出列表'!$A$1:$CD$1,0)),"")),"",IFERROR(INDEX('2-3 引出列表'!$A$2:$CE$8700,$A401,MATCH(H$1,'2-3 引出列表'!$A$1:$CD$1,0)),""))</f>
        <v>XHWZ-Z-2024-0232</v>
      </c>
      <c r="I401" t="str">
        <f>IF(ISBLANK(IFERROR(INDEX('2-3 引出列表'!$A$2:$CE$8700,$A401,MATCH(I$1,'2-3 引出列表'!$A$1:$CD$1,0)),"")),"",IFERROR(INDEX('2-3 引出列表'!$A$2:$CE$8700,$A401,MATCH(I$1,'2-3 引出列表'!$A$1:$CD$1,0)),""))</f>
        <v>金采易购</v>
      </c>
    </row>
    <row r="402" spans="1:9">
      <c r="A402">
        <v>401</v>
      </c>
      <c r="B402" t="str">
        <f>IF(ISBLANK(IFERROR(INDEX('2-3 引出列表'!$A$2:$CE$8700,$A402,MATCH(B$1,'2-3 引出列表'!$A$1:$CD$1,0)),"")),"",IFERROR(INDEX('2-3 引出列表'!$A$2:$CE$8700,$A402,MATCH(B$1,'2-3 引出列表'!$A$1:$CD$1,0)),""))</f>
        <v>FK250509000608</v>
      </c>
      <c r="C402">
        <f>IF(ISBLANK(IFERROR(INDEX('2-3 引出列表'!$A$2:$CE$8700,$A402,MATCH(C$1,'2-3 引出列表'!$A$1:$CD$1,0)),"")),"",IFERROR(INDEX('2-3 引出列表'!$A$2:$CE$8700,$A402,MATCH(C$1,'2-3 引出列表'!$A$1:$CD$1,0)),""))</f>
        <v>3128.55</v>
      </c>
      <c r="D402" t="str">
        <f>IF(ISBLANK(IFERROR(INDEX('2-3 引出列表'!$A$2:$CE$8700,$A402,MATCH(D$1,'2-3 引出列表'!$A$1:$CD$1,0)),"")),"",IFERROR(INDEX('2-3 引出列表'!$A$2:$CE$8700,$A402,MATCH(D$1,'2-3 引出列表'!$A$1:$CD$1,0)),""))</f>
        <v>已付款</v>
      </c>
      <c r="E402" t="str">
        <f>IF(ISBLANK(IFERROR(INDEX('2-3 引出列表'!$A$2:$CE$8700,$A402,MATCH(E$1,'2-3 引出列表'!$A$1:$CD$1,0)),"")),"",IFERROR(INDEX('2-3 引出列表'!$A$2:$CE$8700,$A402,MATCH(E$1,'2-3 引出列表'!$A$1:$CD$1,0)),""))</f>
        <v>2025-05-09</v>
      </c>
      <c r="F402" t="str">
        <f t="shared" si="6"/>
        <v>2025-05</v>
      </c>
      <c r="G402" t="str">
        <f>IF(ISBLANK(IFERROR(INDEX('2-3 引出列表'!$A$2:$CE$8700,$A402,MATCH(G$1,'2-3 引出列表'!$A$1:$CD$1,0)),"")),"",IFERROR(INDEX('2-3 引出列表'!$A$2:$CE$8700,$A402,MATCH(G$1,'2-3 引出列表'!$A$1:$CD$1,0)),""))</f>
        <v>物料消耗.物料消耗</v>
      </c>
      <c r="H402" t="str">
        <f>IF(ISBLANK(IFERROR(INDEX('2-3 引出列表'!$A$2:$CE$8700,$A402,MATCH(H$1,'2-3 引出列表'!$A$1:$CD$1,0)),"")),"",IFERROR(INDEX('2-3 引出列表'!$A$2:$CE$8700,$A402,MATCH(H$1,'2-3 引出列表'!$A$1:$CD$1,0)),""))</f>
        <v>XHWZ-Z-2024-0232</v>
      </c>
      <c r="I402" t="str">
        <f>IF(ISBLANK(IFERROR(INDEX('2-3 引出列表'!$A$2:$CE$8700,$A402,MATCH(I$1,'2-3 引出列表'!$A$1:$CD$1,0)),"")),"",IFERROR(INDEX('2-3 引出列表'!$A$2:$CE$8700,$A402,MATCH(I$1,'2-3 引出列表'!$A$1:$CD$1,0)),""))</f>
        <v>金采易购</v>
      </c>
    </row>
    <row r="403" spans="1:9">
      <c r="A403">
        <v>402</v>
      </c>
      <c r="B403" t="str">
        <f>IF(ISBLANK(IFERROR(INDEX('2-3 引出列表'!$A$2:$CE$8700,$A403,MATCH(B$1,'2-3 引出列表'!$A$1:$CD$1,0)),"")),"",IFERROR(INDEX('2-3 引出列表'!$A$2:$CE$8700,$A403,MATCH(B$1,'2-3 引出列表'!$A$1:$CD$1,0)),""))</f>
        <v>FK250509000608</v>
      </c>
      <c r="C403">
        <f>IF(ISBLANK(IFERROR(INDEX('2-3 引出列表'!$A$2:$CE$8700,$A403,MATCH(C$1,'2-3 引出列表'!$A$1:$CD$1,0)),"")),"",IFERROR(INDEX('2-3 引出列表'!$A$2:$CE$8700,$A403,MATCH(C$1,'2-3 引出列表'!$A$1:$CD$1,0)),""))</f>
        <v>3128.55</v>
      </c>
      <c r="D403" t="str">
        <f>IF(ISBLANK(IFERROR(INDEX('2-3 引出列表'!$A$2:$CE$8700,$A403,MATCH(D$1,'2-3 引出列表'!$A$1:$CD$1,0)),"")),"",IFERROR(INDEX('2-3 引出列表'!$A$2:$CE$8700,$A403,MATCH(D$1,'2-3 引出列表'!$A$1:$CD$1,0)),""))</f>
        <v>已付款</v>
      </c>
      <c r="E403" t="str">
        <f>IF(ISBLANK(IFERROR(INDEX('2-3 引出列表'!$A$2:$CE$8700,$A403,MATCH(E$1,'2-3 引出列表'!$A$1:$CD$1,0)),"")),"",IFERROR(INDEX('2-3 引出列表'!$A$2:$CE$8700,$A403,MATCH(E$1,'2-3 引出列表'!$A$1:$CD$1,0)),""))</f>
        <v>2025-05-09</v>
      </c>
      <c r="F403" t="str">
        <f t="shared" si="6"/>
        <v>2025-05</v>
      </c>
      <c r="G403" t="str">
        <f>IF(ISBLANK(IFERROR(INDEX('2-3 引出列表'!$A$2:$CE$8700,$A403,MATCH(G$1,'2-3 引出列表'!$A$1:$CD$1,0)),"")),"",IFERROR(INDEX('2-3 引出列表'!$A$2:$CE$8700,$A403,MATCH(G$1,'2-3 引出列表'!$A$1:$CD$1,0)),""))</f>
        <v>物料消耗.物料消耗</v>
      </c>
      <c r="H403" t="str">
        <f>IF(ISBLANK(IFERROR(INDEX('2-3 引出列表'!$A$2:$CE$8700,$A403,MATCH(H$1,'2-3 引出列表'!$A$1:$CD$1,0)),"")),"",IFERROR(INDEX('2-3 引出列表'!$A$2:$CE$8700,$A403,MATCH(H$1,'2-3 引出列表'!$A$1:$CD$1,0)),""))</f>
        <v>XHWZ-Z-2024-0232</v>
      </c>
      <c r="I403" t="str">
        <f>IF(ISBLANK(IFERROR(INDEX('2-3 引出列表'!$A$2:$CE$8700,$A403,MATCH(I$1,'2-3 引出列表'!$A$1:$CD$1,0)),"")),"",IFERROR(INDEX('2-3 引出列表'!$A$2:$CE$8700,$A403,MATCH(I$1,'2-3 引出列表'!$A$1:$CD$1,0)),""))</f>
        <v>金采易购</v>
      </c>
    </row>
    <row r="404" spans="1:9">
      <c r="A404">
        <v>403</v>
      </c>
      <c r="B404" t="str">
        <f>IF(ISBLANK(IFERROR(INDEX('2-3 引出列表'!$A$2:$CE$8700,$A404,MATCH(B$1,'2-3 引出列表'!$A$1:$CD$1,0)),"")),"",IFERROR(INDEX('2-3 引出列表'!$A$2:$CE$8700,$A404,MATCH(B$1,'2-3 引出列表'!$A$1:$CD$1,0)),""))</f>
        <v>FK250509000608</v>
      </c>
      <c r="C404">
        <f>IF(ISBLANK(IFERROR(INDEX('2-3 引出列表'!$A$2:$CE$8700,$A404,MATCH(C$1,'2-3 引出列表'!$A$1:$CD$1,0)),"")),"",IFERROR(INDEX('2-3 引出列表'!$A$2:$CE$8700,$A404,MATCH(C$1,'2-3 引出列表'!$A$1:$CD$1,0)),""))</f>
        <v>3128.55</v>
      </c>
      <c r="D404" t="str">
        <f>IF(ISBLANK(IFERROR(INDEX('2-3 引出列表'!$A$2:$CE$8700,$A404,MATCH(D$1,'2-3 引出列表'!$A$1:$CD$1,0)),"")),"",IFERROR(INDEX('2-3 引出列表'!$A$2:$CE$8700,$A404,MATCH(D$1,'2-3 引出列表'!$A$1:$CD$1,0)),""))</f>
        <v>已付款</v>
      </c>
      <c r="E404" t="str">
        <f>IF(ISBLANK(IFERROR(INDEX('2-3 引出列表'!$A$2:$CE$8700,$A404,MATCH(E$1,'2-3 引出列表'!$A$1:$CD$1,0)),"")),"",IFERROR(INDEX('2-3 引出列表'!$A$2:$CE$8700,$A404,MATCH(E$1,'2-3 引出列表'!$A$1:$CD$1,0)),""))</f>
        <v>2025-05-09</v>
      </c>
      <c r="F404" t="str">
        <f t="shared" si="6"/>
        <v>2025-05</v>
      </c>
      <c r="G404" t="str">
        <f>IF(ISBLANK(IFERROR(INDEX('2-3 引出列表'!$A$2:$CE$8700,$A404,MATCH(G$1,'2-3 引出列表'!$A$1:$CD$1,0)),"")),"",IFERROR(INDEX('2-3 引出列表'!$A$2:$CE$8700,$A404,MATCH(G$1,'2-3 引出列表'!$A$1:$CD$1,0)),""))</f>
        <v>物料消耗.物料消耗</v>
      </c>
      <c r="H404" t="str">
        <f>IF(ISBLANK(IFERROR(INDEX('2-3 引出列表'!$A$2:$CE$8700,$A404,MATCH(H$1,'2-3 引出列表'!$A$1:$CD$1,0)),"")),"",IFERROR(INDEX('2-3 引出列表'!$A$2:$CE$8700,$A404,MATCH(H$1,'2-3 引出列表'!$A$1:$CD$1,0)),""))</f>
        <v>XHWZ-Z-2024-0232</v>
      </c>
      <c r="I404" t="str">
        <f>IF(ISBLANK(IFERROR(INDEX('2-3 引出列表'!$A$2:$CE$8700,$A404,MATCH(I$1,'2-3 引出列表'!$A$1:$CD$1,0)),"")),"",IFERROR(INDEX('2-3 引出列表'!$A$2:$CE$8700,$A404,MATCH(I$1,'2-3 引出列表'!$A$1:$CD$1,0)),""))</f>
        <v>金采易购</v>
      </c>
    </row>
    <row r="405" spans="1:9">
      <c r="A405">
        <v>404</v>
      </c>
      <c r="B405" t="str">
        <f>IF(ISBLANK(IFERROR(INDEX('2-3 引出列表'!$A$2:$CE$8700,$A405,MATCH(B$1,'2-3 引出列表'!$A$1:$CD$1,0)),"")),"",IFERROR(INDEX('2-3 引出列表'!$A$2:$CE$8700,$A405,MATCH(B$1,'2-3 引出列表'!$A$1:$CD$1,0)),""))</f>
        <v>FK250509000608</v>
      </c>
      <c r="C405">
        <f>IF(ISBLANK(IFERROR(INDEX('2-3 引出列表'!$A$2:$CE$8700,$A405,MATCH(C$1,'2-3 引出列表'!$A$1:$CD$1,0)),"")),"",IFERROR(INDEX('2-3 引出列表'!$A$2:$CE$8700,$A405,MATCH(C$1,'2-3 引出列表'!$A$1:$CD$1,0)),""))</f>
        <v>3128.55</v>
      </c>
      <c r="D405" t="str">
        <f>IF(ISBLANK(IFERROR(INDEX('2-3 引出列表'!$A$2:$CE$8700,$A405,MATCH(D$1,'2-3 引出列表'!$A$1:$CD$1,0)),"")),"",IFERROR(INDEX('2-3 引出列表'!$A$2:$CE$8700,$A405,MATCH(D$1,'2-3 引出列表'!$A$1:$CD$1,0)),""))</f>
        <v>已付款</v>
      </c>
      <c r="E405" t="str">
        <f>IF(ISBLANK(IFERROR(INDEX('2-3 引出列表'!$A$2:$CE$8700,$A405,MATCH(E$1,'2-3 引出列表'!$A$1:$CD$1,0)),"")),"",IFERROR(INDEX('2-3 引出列表'!$A$2:$CE$8700,$A405,MATCH(E$1,'2-3 引出列表'!$A$1:$CD$1,0)),""))</f>
        <v>2025-05-09</v>
      </c>
      <c r="F405" t="str">
        <f t="shared" si="6"/>
        <v>2025-05</v>
      </c>
      <c r="G405" t="str">
        <f>IF(ISBLANK(IFERROR(INDEX('2-3 引出列表'!$A$2:$CE$8700,$A405,MATCH(G$1,'2-3 引出列表'!$A$1:$CD$1,0)),"")),"",IFERROR(INDEX('2-3 引出列表'!$A$2:$CE$8700,$A405,MATCH(G$1,'2-3 引出列表'!$A$1:$CD$1,0)),""))</f>
        <v>物料消耗.物料消耗</v>
      </c>
      <c r="H405" t="str">
        <f>IF(ISBLANK(IFERROR(INDEX('2-3 引出列表'!$A$2:$CE$8700,$A405,MATCH(H$1,'2-3 引出列表'!$A$1:$CD$1,0)),"")),"",IFERROR(INDEX('2-3 引出列表'!$A$2:$CE$8700,$A405,MATCH(H$1,'2-3 引出列表'!$A$1:$CD$1,0)),""))</f>
        <v>XHWZ-Z-2024-0232</v>
      </c>
      <c r="I405" t="str">
        <f>IF(ISBLANK(IFERROR(INDEX('2-3 引出列表'!$A$2:$CE$8700,$A405,MATCH(I$1,'2-3 引出列表'!$A$1:$CD$1,0)),"")),"",IFERROR(INDEX('2-3 引出列表'!$A$2:$CE$8700,$A405,MATCH(I$1,'2-3 引出列表'!$A$1:$CD$1,0)),""))</f>
        <v>金采易购</v>
      </c>
    </row>
    <row r="406" spans="1:9">
      <c r="A406">
        <v>405</v>
      </c>
      <c r="B406" t="str">
        <f>IF(ISBLANK(IFERROR(INDEX('2-3 引出列表'!$A$2:$CE$8700,$A406,MATCH(B$1,'2-3 引出列表'!$A$1:$CD$1,0)),"")),"",IFERROR(INDEX('2-3 引出列表'!$A$2:$CE$8700,$A406,MATCH(B$1,'2-3 引出列表'!$A$1:$CD$1,0)),""))</f>
        <v>FK250509000608</v>
      </c>
      <c r="C406">
        <f>IF(ISBLANK(IFERROR(INDEX('2-3 引出列表'!$A$2:$CE$8700,$A406,MATCH(C$1,'2-3 引出列表'!$A$1:$CD$1,0)),"")),"",IFERROR(INDEX('2-3 引出列表'!$A$2:$CE$8700,$A406,MATCH(C$1,'2-3 引出列表'!$A$1:$CD$1,0)),""))</f>
        <v>3128.55</v>
      </c>
      <c r="D406" t="str">
        <f>IF(ISBLANK(IFERROR(INDEX('2-3 引出列表'!$A$2:$CE$8700,$A406,MATCH(D$1,'2-3 引出列表'!$A$1:$CD$1,0)),"")),"",IFERROR(INDEX('2-3 引出列表'!$A$2:$CE$8700,$A406,MATCH(D$1,'2-3 引出列表'!$A$1:$CD$1,0)),""))</f>
        <v>已付款</v>
      </c>
      <c r="E406" t="str">
        <f>IF(ISBLANK(IFERROR(INDEX('2-3 引出列表'!$A$2:$CE$8700,$A406,MATCH(E$1,'2-3 引出列表'!$A$1:$CD$1,0)),"")),"",IFERROR(INDEX('2-3 引出列表'!$A$2:$CE$8700,$A406,MATCH(E$1,'2-3 引出列表'!$A$1:$CD$1,0)),""))</f>
        <v>2025-05-09</v>
      </c>
      <c r="F406" t="str">
        <f t="shared" si="6"/>
        <v>2025-05</v>
      </c>
      <c r="G406" t="str">
        <f>IF(ISBLANK(IFERROR(INDEX('2-3 引出列表'!$A$2:$CE$8700,$A406,MATCH(G$1,'2-3 引出列表'!$A$1:$CD$1,0)),"")),"",IFERROR(INDEX('2-3 引出列表'!$A$2:$CE$8700,$A406,MATCH(G$1,'2-3 引出列表'!$A$1:$CD$1,0)),""))</f>
        <v>物料消耗.物料消耗</v>
      </c>
      <c r="H406" t="str">
        <f>IF(ISBLANK(IFERROR(INDEX('2-3 引出列表'!$A$2:$CE$8700,$A406,MATCH(H$1,'2-3 引出列表'!$A$1:$CD$1,0)),"")),"",IFERROR(INDEX('2-3 引出列表'!$A$2:$CE$8700,$A406,MATCH(H$1,'2-3 引出列表'!$A$1:$CD$1,0)),""))</f>
        <v>XHWZ-Z-2024-0232</v>
      </c>
      <c r="I406" t="str">
        <f>IF(ISBLANK(IFERROR(INDEX('2-3 引出列表'!$A$2:$CE$8700,$A406,MATCH(I$1,'2-3 引出列表'!$A$1:$CD$1,0)),"")),"",IFERROR(INDEX('2-3 引出列表'!$A$2:$CE$8700,$A406,MATCH(I$1,'2-3 引出列表'!$A$1:$CD$1,0)),""))</f>
        <v>金采易购</v>
      </c>
    </row>
    <row r="407" spans="1:9">
      <c r="A407">
        <v>406</v>
      </c>
      <c r="B407" t="str">
        <f>IF(ISBLANK(IFERROR(INDEX('2-3 引出列表'!$A$2:$CE$8700,$A407,MATCH(B$1,'2-3 引出列表'!$A$1:$CD$1,0)),"")),"",IFERROR(INDEX('2-3 引出列表'!$A$2:$CE$8700,$A407,MATCH(B$1,'2-3 引出列表'!$A$1:$CD$1,0)),""))</f>
        <v>FK250509000608</v>
      </c>
      <c r="C407">
        <f>IF(ISBLANK(IFERROR(INDEX('2-3 引出列表'!$A$2:$CE$8700,$A407,MATCH(C$1,'2-3 引出列表'!$A$1:$CD$1,0)),"")),"",IFERROR(INDEX('2-3 引出列表'!$A$2:$CE$8700,$A407,MATCH(C$1,'2-3 引出列表'!$A$1:$CD$1,0)),""))</f>
        <v>3128.55</v>
      </c>
      <c r="D407" t="str">
        <f>IF(ISBLANK(IFERROR(INDEX('2-3 引出列表'!$A$2:$CE$8700,$A407,MATCH(D$1,'2-3 引出列表'!$A$1:$CD$1,0)),"")),"",IFERROR(INDEX('2-3 引出列表'!$A$2:$CE$8700,$A407,MATCH(D$1,'2-3 引出列表'!$A$1:$CD$1,0)),""))</f>
        <v>已付款</v>
      </c>
      <c r="E407" t="str">
        <f>IF(ISBLANK(IFERROR(INDEX('2-3 引出列表'!$A$2:$CE$8700,$A407,MATCH(E$1,'2-3 引出列表'!$A$1:$CD$1,0)),"")),"",IFERROR(INDEX('2-3 引出列表'!$A$2:$CE$8700,$A407,MATCH(E$1,'2-3 引出列表'!$A$1:$CD$1,0)),""))</f>
        <v>2025-05-09</v>
      </c>
      <c r="F407" t="str">
        <f t="shared" si="6"/>
        <v>2025-05</v>
      </c>
      <c r="G407" t="str">
        <f>IF(ISBLANK(IFERROR(INDEX('2-3 引出列表'!$A$2:$CE$8700,$A407,MATCH(G$1,'2-3 引出列表'!$A$1:$CD$1,0)),"")),"",IFERROR(INDEX('2-3 引出列表'!$A$2:$CE$8700,$A407,MATCH(G$1,'2-3 引出列表'!$A$1:$CD$1,0)),""))</f>
        <v>物料消耗.物料消耗</v>
      </c>
      <c r="H407" t="str">
        <f>IF(ISBLANK(IFERROR(INDEX('2-3 引出列表'!$A$2:$CE$8700,$A407,MATCH(H$1,'2-3 引出列表'!$A$1:$CD$1,0)),"")),"",IFERROR(INDEX('2-3 引出列表'!$A$2:$CE$8700,$A407,MATCH(H$1,'2-3 引出列表'!$A$1:$CD$1,0)),""))</f>
        <v>XHWZ-Z-2024-0232</v>
      </c>
      <c r="I407" t="str">
        <f>IF(ISBLANK(IFERROR(INDEX('2-3 引出列表'!$A$2:$CE$8700,$A407,MATCH(I$1,'2-3 引出列表'!$A$1:$CD$1,0)),"")),"",IFERROR(INDEX('2-3 引出列表'!$A$2:$CE$8700,$A407,MATCH(I$1,'2-3 引出列表'!$A$1:$CD$1,0)),""))</f>
        <v>金采易购</v>
      </c>
    </row>
    <row r="408" spans="1:9">
      <c r="A408">
        <v>407</v>
      </c>
      <c r="B408" t="str">
        <f>IF(ISBLANK(IFERROR(INDEX('2-3 引出列表'!$A$2:$CE$8700,$A408,MATCH(B$1,'2-3 引出列表'!$A$1:$CD$1,0)),"")),"",IFERROR(INDEX('2-3 引出列表'!$A$2:$CE$8700,$A408,MATCH(B$1,'2-3 引出列表'!$A$1:$CD$1,0)),""))</f>
        <v>FK250509000608</v>
      </c>
      <c r="C408">
        <f>IF(ISBLANK(IFERROR(INDEX('2-3 引出列表'!$A$2:$CE$8700,$A408,MATCH(C$1,'2-3 引出列表'!$A$1:$CD$1,0)),"")),"",IFERROR(INDEX('2-3 引出列表'!$A$2:$CE$8700,$A408,MATCH(C$1,'2-3 引出列表'!$A$1:$CD$1,0)),""))</f>
        <v>3128.55</v>
      </c>
      <c r="D408" t="str">
        <f>IF(ISBLANK(IFERROR(INDEX('2-3 引出列表'!$A$2:$CE$8700,$A408,MATCH(D$1,'2-3 引出列表'!$A$1:$CD$1,0)),"")),"",IFERROR(INDEX('2-3 引出列表'!$A$2:$CE$8700,$A408,MATCH(D$1,'2-3 引出列表'!$A$1:$CD$1,0)),""))</f>
        <v>已付款</v>
      </c>
      <c r="E408" t="str">
        <f>IF(ISBLANK(IFERROR(INDEX('2-3 引出列表'!$A$2:$CE$8700,$A408,MATCH(E$1,'2-3 引出列表'!$A$1:$CD$1,0)),"")),"",IFERROR(INDEX('2-3 引出列表'!$A$2:$CE$8700,$A408,MATCH(E$1,'2-3 引出列表'!$A$1:$CD$1,0)),""))</f>
        <v>2025-05-09</v>
      </c>
      <c r="F408" t="str">
        <f t="shared" si="6"/>
        <v>2025-05</v>
      </c>
      <c r="G408" t="str">
        <f>IF(ISBLANK(IFERROR(INDEX('2-3 引出列表'!$A$2:$CE$8700,$A408,MATCH(G$1,'2-3 引出列表'!$A$1:$CD$1,0)),"")),"",IFERROR(INDEX('2-3 引出列表'!$A$2:$CE$8700,$A408,MATCH(G$1,'2-3 引出列表'!$A$1:$CD$1,0)),""))</f>
        <v>物料消耗.物料消耗</v>
      </c>
      <c r="H408" t="str">
        <f>IF(ISBLANK(IFERROR(INDEX('2-3 引出列表'!$A$2:$CE$8700,$A408,MATCH(H$1,'2-3 引出列表'!$A$1:$CD$1,0)),"")),"",IFERROR(INDEX('2-3 引出列表'!$A$2:$CE$8700,$A408,MATCH(H$1,'2-3 引出列表'!$A$1:$CD$1,0)),""))</f>
        <v>XHWZ-Z-2024-0232</v>
      </c>
      <c r="I408" t="str">
        <f>IF(ISBLANK(IFERROR(INDEX('2-3 引出列表'!$A$2:$CE$8700,$A408,MATCH(I$1,'2-3 引出列表'!$A$1:$CD$1,0)),"")),"",IFERROR(INDEX('2-3 引出列表'!$A$2:$CE$8700,$A408,MATCH(I$1,'2-3 引出列表'!$A$1:$CD$1,0)),""))</f>
        <v>金采易购</v>
      </c>
    </row>
    <row r="409" spans="1:9">
      <c r="A409">
        <v>408</v>
      </c>
      <c r="B409" t="str">
        <f>IF(ISBLANK(IFERROR(INDEX('2-3 引出列表'!$A$2:$CE$8700,$A409,MATCH(B$1,'2-3 引出列表'!$A$1:$CD$1,0)),"")),"",IFERROR(INDEX('2-3 引出列表'!$A$2:$CE$8700,$A409,MATCH(B$1,'2-3 引出列表'!$A$1:$CD$1,0)),""))</f>
        <v>TK20250428519391</v>
      </c>
      <c r="C409">
        <f>IF(ISBLANK(IFERROR(INDEX('2-3 引出列表'!$A$2:$CE$8700,$A409,MATCH(C$1,'2-3 引出列表'!$A$1:$CD$1,0)),"")),"",IFERROR(INDEX('2-3 引出列表'!$A$2:$CE$8700,$A409,MATCH(C$1,'2-3 引出列表'!$A$1:$CD$1,0)),""))</f>
        <v>700</v>
      </c>
      <c r="D409" t="str">
        <f>IF(ISBLANK(IFERROR(INDEX('2-3 引出列表'!$A$2:$CE$8700,$A409,MATCH(D$1,'2-3 引出列表'!$A$1:$CD$1,0)),"")),"",IFERROR(INDEX('2-3 引出列表'!$A$2:$CE$8700,$A409,MATCH(D$1,'2-3 引出列表'!$A$1:$CD$1,0)),""))</f>
        <v>已付款</v>
      </c>
      <c r="E409" t="str">
        <f>IF(ISBLANK(IFERROR(INDEX('2-3 引出列表'!$A$2:$CE$8700,$A409,MATCH(E$1,'2-3 引出列表'!$A$1:$CD$1,0)),"")),"",IFERROR(INDEX('2-3 引出列表'!$A$2:$CE$8700,$A409,MATCH(E$1,'2-3 引出列表'!$A$1:$CD$1,0)),""))</f>
        <v>2025-05-08</v>
      </c>
      <c r="F409" t="str">
        <f t="shared" si="6"/>
        <v>2025-05</v>
      </c>
      <c r="G409" t="str">
        <f>IF(ISBLANK(IFERROR(INDEX('2-3 引出列表'!$A$2:$CE$8700,$A409,MATCH(G$1,'2-3 引出列表'!$A$1:$CD$1,0)),"")),"",IFERROR(INDEX('2-3 引出列表'!$A$2:$CE$8700,$A409,MATCH(G$1,'2-3 引出列表'!$A$1:$CD$1,0)),""))</f>
        <v>保证金及押金.物业类押金</v>
      </c>
      <c r="H409">
        <f>IF(ISBLANK(IFERROR(INDEX('2-3 引出列表'!$A$2:$CE$8700,$A409,MATCH(H$1,'2-3 引出列表'!$A$1:$CD$1,0)),"")),"",IFERROR(INDEX('2-3 引出列表'!$A$2:$CE$8700,$A409,MATCH(H$1,'2-3 引出列表'!$A$1:$CD$1,0)),""))</f>
        <v>0</v>
      </c>
      <c r="I409" t="str">
        <f>IF(ISBLANK(IFERROR(INDEX('2-3 引出列表'!$A$2:$CE$8700,$A409,MATCH(I$1,'2-3 引出列表'!$A$1:$CD$1,0)),"")),"",IFERROR(INDEX('2-3 引出列表'!$A$2:$CE$8700,$A409,MATCH(I$1,'2-3 引出列表'!$A$1:$CD$1,0)),""))</f>
        <v>SIP</v>
      </c>
    </row>
    <row r="410" spans="1:9">
      <c r="A410">
        <v>409</v>
      </c>
      <c r="B410" t="str">
        <f>IF(ISBLANK(IFERROR(INDEX('2-3 引出列表'!$A$2:$CE$8700,$A410,MATCH(B$1,'2-3 引出列表'!$A$1:$CD$1,0)),"")),"",IFERROR(INDEX('2-3 引出列表'!$A$2:$CE$8700,$A410,MATCH(B$1,'2-3 引出列表'!$A$1:$CD$1,0)),""))</f>
        <v>TK20250428519391</v>
      </c>
      <c r="C410">
        <f>IF(ISBLANK(IFERROR(INDEX('2-3 引出列表'!$A$2:$CE$8700,$A410,MATCH(C$1,'2-3 引出列表'!$A$1:$CD$1,0)),"")),"",IFERROR(INDEX('2-3 引出列表'!$A$2:$CE$8700,$A410,MATCH(C$1,'2-3 引出列表'!$A$1:$CD$1,0)),""))</f>
        <v>700</v>
      </c>
      <c r="D410" t="str">
        <f>IF(ISBLANK(IFERROR(INDEX('2-3 引出列表'!$A$2:$CE$8700,$A410,MATCH(D$1,'2-3 引出列表'!$A$1:$CD$1,0)),"")),"",IFERROR(INDEX('2-3 引出列表'!$A$2:$CE$8700,$A410,MATCH(D$1,'2-3 引出列表'!$A$1:$CD$1,0)),""))</f>
        <v>已付款</v>
      </c>
      <c r="E410" t="str">
        <f>IF(ISBLANK(IFERROR(INDEX('2-3 引出列表'!$A$2:$CE$8700,$A410,MATCH(E$1,'2-3 引出列表'!$A$1:$CD$1,0)),"")),"",IFERROR(INDEX('2-3 引出列表'!$A$2:$CE$8700,$A410,MATCH(E$1,'2-3 引出列表'!$A$1:$CD$1,0)),""))</f>
        <v>2025-05-08</v>
      </c>
      <c r="F410" t="str">
        <f t="shared" si="6"/>
        <v>2025-05</v>
      </c>
      <c r="G410" t="str">
        <f>IF(ISBLANK(IFERROR(INDEX('2-3 引出列表'!$A$2:$CE$8700,$A410,MATCH(G$1,'2-3 引出列表'!$A$1:$CD$1,0)),"")),"",IFERROR(INDEX('2-3 引出列表'!$A$2:$CE$8700,$A410,MATCH(G$1,'2-3 引出列表'!$A$1:$CD$1,0)),""))</f>
        <v>保证金及押金.物业类押金</v>
      </c>
      <c r="H410">
        <f>IF(ISBLANK(IFERROR(INDEX('2-3 引出列表'!$A$2:$CE$8700,$A410,MATCH(H$1,'2-3 引出列表'!$A$1:$CD$1,0)),"")),"",IFERROR(INDEX('2-3 引出列表'!$A$2:$CE$8700,$A410,MATCH(H$1,'2-3 引出列表'!$A$1:$CD$1,0)),""))</f>
        <v>0</v>
      </c>
      <c r="I410" t="str">
        <f>IF(ISBLANK(IFERROR(INDEX('2-3 引出列表'!$A$2:$CE$8700,$A410,MATCH(I$1,'2-3 引出列表'!$A$1:$CD$1,0)),"")),"",IFERROR(INDEX('2-3 引出列表'!$A$2:$CE$8700,$A410,MATCH(I$1,'2-3 引出列表'!$A$1:$CD$1,0)),""))</f>
        <v>SIP</v>
      </c>
    </row>
    <row r="411" spans="1:9">
      <c r="A411">
        <v>410</v>
      </c>
      <c r="B411" t="str">
        <f>IF(ISBLANK(IFERROR(INDEX('2-3 引出列表'!$A$2:$CE$8700,$A411,MATCH(B$1,'2-3 引出列表'!$A$1:$CD$1,0)),"")),"",IFERROR(INDEX('2-3 引出列表'!$A$2:$CE$8700,$A411,MATCH(B$1,'2-3 引出列表'!$A$1:$CD$1,0)),""))</f>
        <v>TK20250428939658</v>
      </c>
      <c r="C411">
        <f>IF(ISBLANK(IFERROR(INDEX('2-3 引出列表'!$A$2:$CE$8700,$A411,MATCH(C$1,'2-3 引出列表'!$A$1:$CD$1,0)),"")),"",IFERROR(INDEX('2-3 引出列表'!$A$2:$CE$8700,$A411,MATCH(C$1,'2-3 引出列表'!$A$1:$CD$1,0)),""))</f>
        <v>500</v>
      </c>
      <c r="D411" t="str">
        <f>IF(ISBLANK(IFERROR(INDEX('2-3 引出列表'!$A$2:$CE$8700,$A411,MATCH(D$1,'2-3 引出列表'!$A$1:$CD$1,0)),"")),"",IFERROR(INDEX('2-3 引出列表'!$A$2:$CE$8700,$A411,MATCH(D$1,'2-3 引出列表'!$A$1:$CD$1,0)),""))</f>
        <v>已付款</v>
      </c>
      <c r="E411" t="str">
        <f>IF(ISBLANK(IFERROR(INDEX('2-3 引出列表'!$A$2:$CE$8700,$A411,MATCH(E$1,'2-3 引出列表'!$A$1:$CD$1,0)),"")),"",IFERROR(INDEX('2-3 引出列表'!$A$2:$CE$8700,$A411,MATCH(E$1,'2-3 引出列表'!$A$1:$CD$1,0)),""))</f>
        <v>2025-05-08</v>
      </c>
      <c r="F411" t="str">
        <f t="shared" si="6"/>
        <v>2025-05</v>
      </c>
      <c r="G411" t="str">
        <f>IF(ISBLANK(IFERROR(INDEX('2-3 引出列表'!$A$2:$CE$8700,$A411,MATCH(G$1,'2-3 引出列表'!$A$1:$CD$1,0)),"")),"",IFERROR(INDEX('2-3 引出列表'!$A$2:$CE$8700,$A411,MATCH(G$1,'2-3 引出列表'!$A$1:$CD$1,0)),""))</f>
        <v>保证金及押金.物业类押金</v>
      </c>
      <c r="H411">
        <f>IF(ISBLANK(IFERROR(INDEX('2-3 引出列表'!$A$2:$CE$8700,$A411,MATCH(H$1,'2-3 引出列表'!$A$1:$CD$1,0)),"")),"",IFERROR(INDEX('2-3 引出列表'!$A$2:$CE$8700,$A411,MATCH(H$1,'2-3 引出列表'!$A$1:$CD$1,0)),""))</f>
        <v>0</v>
      </c>
      <c r="I411" t="str">
        <f>IF(ISBLANK(IFERROR(INDEX('2-3 引出列表'!$A$2:$CE$8700,$A411,MATCH(I$1,'2-3 引出列表'!$A$1:$CD$1,0)),"")),"",IFERROR(INDEX('2-3 引出列表'!$A$2:$CE$8700,$A411,MATCH(I$1,'2-3 引出列表'!$A$1:$CD$1,0)),""))</f>
        <v>SIP</v>
      </c>
    </row>
    <row r="412" spans="1:9">
      <c r="A412">
        <v>411</v>
      </c>
      <c r="B412" t="str">
        <f>IF(ISBLANK(IFERROR(INDEX('2-3 引出列表'!$A$2:$CE$8700,$A412,MATCH(B$1,'2-3 引出列表'!$A$1:$CD$1,0)),"")),"",IFERROR(INDEX('2-3 引出列表'!$A$2:$CE$8700,$A412,MATCH(B$1,'2-3 引出列表'!$A$1:$CD$1,0)),""))</f>
        <v>TK20250428939658</v>
      </c>
      <c r="C412">
        <f>IF(ISBLANK(IFERROR(INDEX('2-3 引出列表'!$A$2:$CE$8700,$A412,MATCH(C$1,'2-3 引出列表'!$A$1:$CD$1,0)),"")),"",IFERROR(INDEX('2-3 引出列表'!$A$2:$CE$8700,$A412,MATCH(C$1,'2-3 引出列表'!$A$1:$CD$1,0)),""))</f>
        <v>500</v>
      </c>
      <c r="D412" t="str">
        <f>IF(ISBLANK(IFERROR(INDEX('2-3 引出列表'!$A$2:$CE$8700,$A412,MATCH(D$1,'2-3 引出列表'!$A$1:$CD$1,0)),"")),"",IFERROR(INDEX('2-3 引出列表'!$A$2:$CE$8700,$A412,MATCH(D$1,'2-3 引出列表'!$A$1:$CD$1,0)),""))</f>
        <v>已付款</v>
      </c>
      <c r="E412" t="str">
        <f>IF(ISBLANK(IFERROR(INDEX('2-3 引出列表'!$A$2:$CE$8700,$A412,MATCH(E$1,'2-3 引出列表'!$A$1:$CD$1,0)),"")),"",IFERROR(INDEX('2-3 引出列表'!$A$2:$CE$8700,$A412,MATCH(E$1,'2-3 引出列表'!$A$1:$CD$1,0)),""))</f>
        <v>2025-05-08</v>
      </c>
      <c r="F412" t="str">
        <f t="shared" si="6"/>
        <v>2025-05</v>
      </c>
      <c r="G412" t="str">
        <f>IF(ISBLANK(IFERROR(INDEX('2-3 引出列表'!$A$2:$CE$8700,$A412,MATCH(G$1,'2-3 引出列表'!$A$1:$CD$1,0)),"")),"",IFERROR(INDEX('2-3 引出列表'!$A$2:$CE$8700,$A412,MATCH(G$1,'2-3 引出列表'!$A$1:$CD$1,0)),""))</f>
        <v>保证金及押金.物业类押金</v>
      </c>
      <c r="H412">
        <f>IF(ISBLANK(IFERROR(INDEX('2-3 引出列表'!$A$2:$CE$8700,$A412,MATCH(H$1,'2-3 引出列表'!$A$1:$CD$1,0)),"")),"",IFERROR(INDEX('2-3 引出列表'!$A$2:$CE$8700,$A412,MATCH(H$1,'2-3 引出列表'!$A$1:$CD$1,0)),""))</f>
        <v>0</v>
      </c>
      <c r="I412" t="str">
        <f>IF(ISBLANK(IFERROR(INDEX('2-3 引出列表'!$A$2:$CE$8700,$A412,MATCH(I$1,'2-3 引出列表'!$A$1:$CD$1,0)),"")),"",IFERROR(INDEX('2-3 引出列表'!$A$2:$CE$8700,$A412,MATCH(I$1,'2-3 引出列表'!$A$1:$CD$1,0)),""))</f>
        <v>SIP</v>
      </c>
    </row>
    <row r="413" spans="1:9">
      <c r="A413">
        <v>412</v>
      </c>
      <c r="B413" t="str">
        <f>IF(ISBLANK(IFERROR(INDEX('2-3 引出列表'!$A$2:$CE$8700,$A413,MATCH(B$1,'2-3 引出列表'!$A$1:$CD$1,0)),"")),"",IFERROR(INDEX('2-3 引出列表'!$A$2:$CE$8700,$A413,MATCH(B$1,'2-3 引出列表'!$A$1:$CD$1,0)),""))</f>
        <v>TK20250428528988</v>
      </c>
      <c r="C413">
        <f>IF(ISBLANK(IFERROR(INDEX('2-3 引出列表'!$A$2:$CE$8700,$A413,MATCH(C$1,'2-3 引出列表'!$A$1:$CD$1,0)),"")),"",IFERROR(INDEX('2-3 引出列表'!$A$2:$CE$8700,$A413,MATCH(C$1,'2-3 引出列表'!$A$1:$CD$1,0)),""))</f>
        <v>200</v>
      </c>
      <c r="D413" t="str">
        <f>IF(ISBLANK(IFERROR(INDEX('2-3 引出列表'!$A$2:$CE$8700,$A413,MATCH(D$1,'2-3 引出列表'!$A$1:$CD$1,0)),"")),"",IFERROR(INDEX('2-3 引出列表'!$A$2:$CE$8700,$A413,MATCH(D$1,'2-3 引出列表'!$A$1:$CD$1,0)),""))</f>
        <v>已付款</v>
      </c>
      <c r="E413" t="str">
        <f>IF(ISBLANK(IFERROR(INDEX('2-3 引出列表'!$A$2:$CE$8700,$A413,MATCH(E$1,'2-3 引出列表'!$A$1:$CD$1,0)),"")),"",IFERROR(INDEX('2-3 引出列表'!$A$2:$CE$8700,$A413,MATCH(E$1,'2-3 引出列表'!$A$1:$CD$1,0)),""))</f>
        <v>2025-05-08</v>
      </c>
      <c r="F413" t="str">
        <f t="shared" si="6"/>
        <v>2025-05</v>
      </c>
      <c r="G413" t="str">
        <f>IF(ISBLANK(IFERROR(INDEX('2-3 引出列表'!$A$2:$CE$8700,$A413,MATCH(G$1,'2-3 引出列表'!$A$1:$CD$1,0)),"")),"",IFERROR(INDEX('2-3 引出列表'!$A$2:$CE$8700,$A413,MATCH(G$1,'2-3 引出列表'!$A$1:$CD$1,0)),""))</f>
        <v>保证金及押金.物业类押金</v>
      </c>
      <c r="H413">
        <f>IF(ISBLANK(IFERROR(INDEX('2-3 引出列表'!$A$2:$CE$8700,$A413,MATCH(H$1,'2-3 引出列表'!$A$1:$CD$1,0)),"")),"",IFERROR(INDEX('2-3 引出列表'!$A$2:$CE$8700,$A413,MATCH(H$1,'2-3 引出列表'!$A$1:$CD$1,0)),""))</f>
        <v>0</v>
      </c>
      <c r="I413" t="str">
        <f>IF(ISBLANK(IFERROR(INDEX('2-3 引出列表'!$A$2:$CE$8700,$A413,MATCH(I$1,'2-3 引出列表'!$A$1:$CD$1,0)),"")),"",IFERROR(INDEX('2-3 引出列表'!$A$2:$CE$8700,$A413,MATCH(I$1,'2-3 引出列表'!$A$1:$CD$1,0)),""))</f>
        <v>SIP</v>
      </c>
    </row>
    <row r="414" spans="1:9">
      <c r="A414">
        <v>413</v>
      </c>
      <c r="B414" t="str">
        <f>IF(ISBLANK(IFERROR(INDEX('2-3 引出列表'!$A$2:$CE$8700,$A414,MATCH(B$1,'2-3 引出列表'!$A$1:$CD$1,0)),"")),"",IFERROR(INDEX('2-3 引出列表'!$A$2:$CE$8700,$A414,MATCH(B$1,'2-3 引出列表'!$A$1:$CD$1,0)),""))</f>
        <v>TK20250718589888</v>
      </c>
      <c r="C414">
        <f>IF(ISBLANK(IFERROR(INDEX('2-3 引出列表'!$A$2:$CE$8700,$A414,MATCH(C$1,'2-3 引出列表'!$A$1:$CD$1,0)),"")),"",IFERROR(INDEX('2-3 引出列表'!$A$2:$CE$8700,$A414,MATCH(C$1,'2-3 引出列表'!$A$1:$CD$1,0)),""))</f>
        <v>1100</v>
      </c>
      <c r="D414" t="str">
        <f>IF(ISBLANK(IFERROR(INDEX('2-3 引出列表'!$A$2:$CE$8700,$A414,MATCH(D$1,'2-3 引出列表'!$A$1:$CD$1,0)),"")),"",IFERROR(INDEX('2-3 引出列表'!$A$2:$CE$8700,$A414,MATCH(D$1,'2-3 引出列表'!$A$1:$CD$1,0)),""))</f>
        <v>已审核</v>
      </c>
      <c r="E414" t="str">
        <f>IF(ISBLANK(IFERROR(INDEX('2-3 引出列表'!$A$2:$CE$8700,$A414,MATCH(E$1,'2-3 引出列表'!$A$1:$CD$1,0)),"")),"",IFERROR(INDEX('2-3 引出列表'!$A$2:$CE$8700,$A414,MATCH(E$1,'2-3 引出列表'!$A$1:$CD$1,0)),""))</f>
        <v>2025-07-23</v>
      </c>
      <c r="F414" t="str">
        <f t="shared" si="6"/>
        <v>2025-07</v>
      </c>
      <c r="G414" t="str">
        <f>IF(ISBLANK(IFERROR(INDEX('2-3 引出列表'!$A$2:$CE$8700,$A414,MATCH(G$1,'2-3 引出列表'!$A$1:$CD$1,0)),"")),"",IFERROR(INDEX('2-3 引出列表'!$A$2:$CE$8700,$A414,MATCH(G$1,'2-3 引出列表'!$A$1:$CD$1,0)),""))</f>
        <v>保证金及押金.物业类押金</v>
      </c>
      <c r="H414">
        <f>IF(ISBLANK(IFERROR(INDEX('2-3 引出列表'!$A$2:$CE$8700,$A414,MATCH(H$1,'2-3 引出列表'!$A$1:$CD$1,0)),"")),"",IFERROR(INDEX('2-3 引出列表'!$A$2:$CE$8700,$A414,MATCH(H$1,'2-3 引出列表'!$A$1:$CD$1,0)),""))</f>
        <v>0</v>
      </c>
      <c r="I414" t="str">
        <f>IF(ISBLANK(IFERROR(INDEX('2-3 引出列表'!$A$2:$CE$8700,$A414,MATCH(I$1,'2-3 引出列表'!$A$1:$CD$1,0)),"")),"",IFERROR(INDEX('2-3 引出列表'!$A$2:$CE$8700,$A414,MATCH(I$1,'2-3 引出列表'!$A$1:$CD$1,0)),""))</f>
        <v>SIP</v>
      </c>
    </row>
    <row r="415" spans="1:9">
      <c r="A415">
        <v>414</v>
      </c>
      <c r="B415" t="str">
        <f>IF(ISBLANK(IFERROR(INDEX('2-3 引出列表'!$A$2:$CE$8700,$A415,MATCH(B$1,'2-3 引出列表'!$A$1:$CD$1,0)),"")),"",IFERROR(INDEX('2-3 引出列表'!$A$2:$CE$8700,$A415,MATCH(B$1,'2-3 引出列表'!$A$1:$CD$1,0)),""))</f>
        <v>TK20250523742905</v>
      </c>
      <c r="C415">
        <f>IF(ISBLANK(IFERROR(INDEX('2-3 引出列表'!$A$2:$CE$8700,$A415,MATCH(C$1,'2-3 引出列表'!$A$1:$CD$1,0)),"")),"",IFERROR(INDEX('2-3 引出列表'!$A$2:$CE$8700,$A415,MATCH(C$1,'2-3 引出列表'!$A$1:$CD$1,0)),""))</f>
        <v>600</v>
      </c>
      <c r="D415" t="str">
        <f>IF(ISBLANK(IFERROR(INDEX('2-3 引出列表'!$A$2:$CE$8700,$A415,MATCH(D$1,'2-3 引出列表'!$A$1:$CD$1,0)),"")),"",IFERROR(INDEX('2-3 引出列表'!$A$2:$CE$8700,$A415,MATCH(D$1,'2-3 引出列表'!$A$1:$CD$1,0)),""))</f>
        <v>已审核</v>
      </c>
      <c r="E415" t="str">
        <f>IF(ISBLANK(IFERROR(INDEX('2-3 引出列表'!$A$2:$CE$8700,$A415,MATCH(E$1,'2-3 引出列表'!$A$1:$CD$1,0)),"")),"",IFERROR(INDEX('2-3 引出列表'!$A$2:$CE$8700,$A415,MATCH(E$1,'2-3 引出列表'!$A$1:$CD$1,0)),""))</f>
        <v>2025-07-23</v>
      </c>
      <c r="F415" t="str">
        <f t="shared" si="6"/>
        <v>2025-07</v>
      </c>
      <c r="G415" t="str">
        <f>IF(ISBLANK(IFERROR(INDEX('2-3 引出列表'!$A$2:$CE$8700,$A415,MATCH(G$1,'2-3 引出列表'!$A$1:$CD$1,0)),"")),"",IFERROR(INDEX('2-3 引出列表'!$A$2:$CE$8700,$A415,MATCH(G$1,'2-3 引出列表'!$A$1:$CD$1,0)),""))</f>
        <v>保证金及押金.物业类押金</v>
      </c>
      <c r="H415">
        <f>IF(ISBLANK(IFERROR(INDEX('2-3 引出列表'!$A$2:$CE$8700,$A415,MATCH(H$1,'2-3 引出列表'!$A$1:$CD$1,0)),"")),"",IFERROR(INDEX('2-3 引出列表'!$A$2:$CE$8700,$A415,MATCH(H$1,'2-3 引出列表'!$A$1:$CD$1,0)),""))</f>
        <v>0</v>
      </c>
      <c r="I415" t="str">
        <f>IF(ISBLANK(IFERROR(INDEX('2-3 引出列表'!$A$2:$CE$8700,$A415,MATCH(I$1,'2-3 引出列表'!$A$1:$CD$1,0)),"")),"",IFERROR(INDEX('2-3 引出列表'!$A$2:$CE$8700,$A415,MATCH(I$1,'2-3 引出列表'!$A$1:$CD$1,0)),""))</f>
        <v>SIP</v>
      </c>
    </row>
    <row r="416" spans="1:9">
      <c r="A416">
        <v>415</v>
      </c>
      <c r="B416" t="str">
        <f>IF(ISBLANK(IFERROR(INDEX('2-3 引出列表'!$A$2:$CE$8700,$A416,MATCH(B$1,'2-3 引出列表'!$A$1:$CD$1,0)),"")),"",IFERROR(INDEX('2-3 引出列表'!$A$2:$CE$8700,$A416,MATCH(B$1,'2-3 引出列表'!$A$1:$CD$1,0)),""))</f>
        <v>TK20250523742905</v>
      </c>
      <c r="C416">
        <f>IF(ISBLANK(IFERROR(INDEX('2-3 引出列表'!$A$2:$CE$8700,$A416,MATCH(C$1,'2-3 引出列表'!$A$1:$CD$1,0)),"")),"",IFERROR(INDEX('2-3 引出列表'!$A$2:$CE$8700,$A416,MATCH(C$1,'2-3 引出列表'!$A$1:$CD$1,0)),""))</f>
        <v>600</v>
      </c>
      <c r="D416" t="str">
        <f>IF(ISBLANK(IFERROR(INDEX('2-3 引出列表'!$A$2:$CE$8700,$A416,MATCH(D$1,'2-3 引出列表'!$A$1:$CD$1,0)),"")),"",IFERROR(INDEX('2-3 引出列表'!$A$2:$CE$8700,$A416,MATCH(D$1,'2-3 引出列表'!$A$1:$CD$1,0)),""))</f>
        <v>已审核</v>
      </c>
      <c r="E416" t="str">
        <f>IF(ISBLANK(IFERROR(INDEX('2-3 引出列表'!$A$2:$CE$8700,$A416,MATCH(E$1,'2-3 引出列表'!$A$1:$CD$1,0)),"")),"",IFERROR(INDEX('2-3 引出列表'!$A$2:$CE$8700,$A416,MATCH(E$1,'2-3 引出列表'!$A$1:$CD$1,0)),""))</f>
        <v>2025-07-23</v>
      </c>
      <c r="F416" t="str">
        <f t="shared" si="6"/>
        <v>2025-07</v>
      </c>
      <c r="G416" t="str">
        <f>IF(ISBLANK(IFERROR(INDEX('2-3 引出列表'!$A$2:$CE$8700,$A416,MATCH(G$1,'2-3 引出列表'!$A$1:$CD$1,0)),"")),"",IFERROR(INDEX('2-3 引出列表'!$A$2:$CE$8700,$A416,MATCH(G$1,'2-3 引出列表'!$A$1:$CD$1,0)),""))</f>
        <v>保证金及押金.物业类押金</v>
      </c>
      <c r="H416">
        <f>IF(ISBLANK(IFERROR(INDEX('2-3 引出列表'!$A$2:$CE$8700,$A416,MATCH(H$1,'2-3 引出列表'!$A$1:$CD$1,0)),"")),"",IFERROR(INDEX('2-3 引出列表'!$A$2:$CE$8700,$A416,MATCH(H$1,'2-3 引出列表'!$A$1:$CD$1,0)),""))</f>
        <v>0</v>
      </c>
      <c r="I416" t="str">
        <f>IF(ISBLANK(IFERROR(INDEX('2-3 引出列表'!$A$2:$CE$8700,$A416,MATCH(I$1,'2-3 引出列表'!$A$1:$CD$1,0)),"")),"",IFERROR(INDEX('2-3 引出列表'!$A$2:$CE$8700,$A416,MATCH(I$1,'2-3 引出列表'!$A$1:$CD$1,0)),""))</f>
        <v>SIP</v>
      </c>
    </row>
    <row r="417" spans="1:9">
      <c r="A417">
        <v>416</v>
      </c>
      <c r="B417" t="str">
        <f>IF(ISBLANK(IFERROR(INDEX('2-3 引出列表'!$A$2:$CE$8700,$A417,MATCH(B$1,'2-3 引出列表'!$A$1:$CD$1,0)),"")),"",IFERROR(INDEX('2-3 引出列表'!$A$2:$CE$8700,$A417,MATCH(B$1,'2-3 引出列表'!$A$1:$CD$1,0)),""))</f>
        <v>TK20250718383430</v>
      </c>
      <c r="C417">
        <f>IF(ISBLANK(IFERROR(INDEX('2-3 引出列表'!$A$2:$CE$8700,$A417,MATCH(C$1,'2-3 引出列表'!$A$1:$CD$1,0)),"")),"",IFERROR(INDEX('2-3 引出列表'!$A$2:$CE$8700,$A417,MATCH(C$1,'2-3 引出列表'!$A$1:$CD$1,0)),""))</f>
        <v>700</v>
      </c>
      <c r="D417" t="str">
        <f>IF(ISBLANK(IFERROR(INDEX('2-3 引出列表'!$A$2:$CE$8700,$A417,MATCH(D$1,'2-3 引出列表'!$A$1:$CD$1,0)),"")),"",IFERROR(INDEX('2-3 引出列表'!$A$2:$CE$8700,$A417,MATCH(D$1,'2-3 引出列表'!$A$1:$CD$1,0)),""))</f>
        <v>已审核</v>
      </c>
      <c r="E417" t="str">
        <f>IF(ISBLANK(IFERROR(INDEX('2-3 引出列表'!$A$2:$CE$8700,$A417,MATCH(E$1,'2-3 引出列表'!$A$1:$CD$1,0)),"")),"",IFERROR(INDEX('2-3 引出列表'!$A$2:$CE$8700,$A417,MATCH(E$1,'2-3 引出列表'!$A$1:$CD$1,0)),""))</f>
        <v>2025-07-23</v>
      </c>
      <c r="F417" t="str">
        <f t="shared" si="6"/>
        <v>2025-07</v>
      </c>
      <c r="G417" t="str">
        <f>IF(ISBLANK(IFERROR(INDEX('2-3 引出列表'!$A$2:$CE$8700,$A417,MATCH(G$1,'2-3 引出列表'!$A$1:$CD$1,0)),"")),"",IFERROR(INDEX('2-3 引出列表'!$A$2:$CE$8700,$A417,MATCH(G$1,'2-3 引出列表'!$A$1:$CD$1,0)),""))</f>
        <v>保证金及押金.物业类押金</v>
      </c>
      <c r="H417">
        <f>IF(ISBLANK(IFERROR(INDEX('2-3 引出列表'!$A$2:$CE$8700,$A417,MATCH(H$1,'2-3 引出列表'!$A$1:$CD$1,0)),"")),"",IFERROR(INDEX('2-3 引出列表'!$A$2:$CE$8700,$A417,MATCH(H$1,'2-3 引出列表'!$A$1:$CD$1,0)),""))</f>
        <v>0</v>
      </c>
      <c r="I417" t="str">
        <f>IF(ISBLANK(IFERROR(INDEX('2-3 引出列表'!$A$2:$CE$8700,$A417,MATCH(I$1,'2-3 引出列表'!$A$1:$CD$1,0)),"")),"",IFERROR(INDEX('2-3 引出列表'!$A$2:$CE$8700,$A417,MATCH(I$1,'2-3 引出列表'!$A$1:$CD$1,0)),""))</f>
        <v>SIP</v>
      </c>
    </row>
    <row r="418" spans="1:9">
      <c r="A418">
        <v>417</v>
      </c>
      <c r="B418" t="str">
        <f>IF(ISBLANK(IFERROR(INDEX('2-3 引出列表'!$A$2:$CE$8700,$A418,MATCH(B$1,'2-3 引出列表'!$A$1:$CD$1,0)),"")),"",IFERROR(INDEX('2-3 引出列表'!$A$2:$CE$8700,$A418,MATCH(B$1,'2-3 引出列表'!$A$1:$CD$1,0)),""))</f>
        <v>TK20250718383430</v>
      </c>
      <c r="C418">
        <f>IF(ISBLANK(IFERROR(INDEX('2-3 引出列表'!$A$2:$CE$8700,$A418,MATCH(C$1,'2-3 引出列表'!$A$1:$CD$1,0)),"")),"",IFERROR(INDEX('2-3 引出列表'!$A$2:$CE$8700,$A418,MATCH(C$1,'2-3 引出列表'!$A$1:$CD$1,0)),""))</f>
        <v>700</v>
      </c>
      <c r="D418" t="str">
        <f>IF(ISBLANK(IFERROR(INDEX('2-3 引出列表'!$A$2:$CE$8700,$A418,MATCH(D$1,'2-3 引出列表'!$A$1:$CD$1,0)),"")),"",IFERROR(INDEX('2-3 引出列表'!$A$2:$CE$8700,$A418,MATCH(D$1,'2-3 引出列表'!$A$1:$CD$1,0)),""))</f>
        <v>已审核</v>
      </c>
      <c r="E418" t="str">
        <f>IF(ISBLANK(IFERROR(INDEX('2-3 引出列表'!$A$2:$CE$8700,$A418,MATCH(E$1,'2-3 引出列表'!$A$1:$CD$1,0)),"")),"",IFERROR(INDEX('2-3 引出列表'!$A$2:$CE$8700,$A418,MATCH(E$1,'2-3 引出列表'!$A$1:$CD$1,0)),""))</f>
        <v>2025-07-23</v>
      </c>
      <c r="F418" t="str">
        <f t="shared" si="6"/>
        <v>2025-07</v>
      </c>
      <c r="G418" t="str">
        <f>IF(ISBLANK(IFERROR(INDEX('2-3 引出列表'!$A$2:$CE$8700,$A418,MATCH(G$1,'2-3 引出列表'!$A$1:$CD$1,0)),"")),"",IFERROR(INDEX('2-3 引出列表'!$A$2:$CE$8700,$A418,MATCH(G$1,'2-3 引出列表'!$A$1:$CD$1,0)),""))</f>
        <v>保证金及押金.物业类押金</v>
      </c>
      <c r="H418">
        <f>IF(ISBLANK(IFERROR(INDEX('2-3 引出列表'!$A$2:$CE$8700,$A418,MATCH(H$1,'2-3 引出列表'!$A$1:$CD$1,0)),"")),"",IFERROR(INDEX('2-3 引出列表'!$A$2:$CE$8700,$A418,MATCH(H$1,'2-3 引出列表'!$A$1:$CD$1,0)),""))</f>
        <v>0</v>
      </c>
      <c r="I418" t="str">
        <f>IF(ISBLANK(IFERROR(INDEX('2-3 引出列表'!$A$2:$CE$8700,$A418,MATCH(I$1,'2-3 引出列表'!$A$1:$CD$1,0)),"")),"",IFERROR(INDEX('2-3 引出列表'!$A$2:$CE$8700,$A418,MATCH(I$1,'2-3 引出列表'!$A$1:$CD$1,0)),""))</f>
        <v>SIP</v>
      </c>
    </row>
    <row r="419" spans="1:9">
      <c r="A419">
        <v>418</v>
      </c>
      <c r="B419">
        <f>IF(ISBLANK(IFERROR(INDEX('2-3 引出列表'!$A$2:$CE$8700,$A419,MATCH(B$1,'2-3 引出列表'!$A$1:$CD$1,0)),"")),"",IFERROR(INDEX('2-3 引出列表'!$A$2:$CE$8700,$A419,MATCH(B$1,'2-3 引出列表'!$A$1:$CD$1,0)),""))</f>
        <v>0</v>
      </c>
      <c r="C419">
        <f>IF(ISBLANK(IFERROR(INDEX('2-3 引出列表'!$A$2:$CE$8700,$A419,MATCH(C$1,'2-3 引出列表'!$A$1:$CD$1,0)),"")),"",IFERROR(INDEX('2-3 引出列表'!$A$2:$CE$8700,$A419,MATCH(C$1,'2-3 引出列表'!$A$1:$CD$1,0)),""))</f>
        <v>4500</v>
      </c>
      <c r="D419" t="str">
        <f>IF(ISBLANK(IFERROR(INDEX('2-3 引出列表'!$A$2:$CE$8700,$A419,MATCH(D$1,'2-3 引出列表'!$A$1:$CD$1,0)),"")),"",IFERROR(INDEX('2-3 引出列表'!$A$2:$CE$8700,$A419,MATCH(D$1,'2-3 引出列表'!$A$1:$CD$1,0)),""))</f>
        <v>已审核</v>
      </c>
      <c r="E419" t="str">
        <f>IF(ISBLANK(IFERROR(INDEX('2-3 引出列表'!$A$2:$CE$8700,$A419,MATCH(E$1,'2-3 引出列表'!$A$1:$CD$1,0)),"")),"",IFERROR(INDEX('2-3 引出列表'!$A$2:$CE$8700,$A419,MATCH(E$1,'2-3 引出列表'!$A$1:$CD$1,0)),""))</f>
        <v>2025-07-23</v>
      </c>
      <c r="F419" t="str">
        <f t="shared" si="6"/>
        <v>2025-07</v>
      </c>
      <c r="G419" t="str">
        <f>IF(ISBLANK(IFERROR(INDEX('2-3 引出列表'!$A$2:$CE$8700,$A419,MATCH(G$1,'2-3 引出列表'!$A$1:$CD$1,0)),"")),"",IFERROR(INDEX('2-3 引出列表'!$A$2:$CE$8700,$A419,MATCH(G$1,'2-3 引出列表'!$A$1:$CD$1,0)),""))</f>
        <v>人工费用.宿舍费</v>
      </c>
      <c r="H419" t="str">
        <f>IF(ISBLANK(IFERROR(INDEX('2-3 引出列表'!$A$2:$CE$8700,$A419,MATCH(H$1,'2-3 引出列表'!$A$1:$CD$1,0)),"")),"",IFERROR(INDEX('2-3 引出列表'!$A$2:$CE$8700,$A419,MATCH(H$1,'2-3 引出列表'!$A$1:$CD$1,0)),""))</f>
        <v>FWL-Z-2025-00078</v>
      </c>
      <c r="I419">
        <f>IF(ISBLANK(IFERROR(INDEX('2-3 引出列表'!$A$2:$CE$8700,$A419,MATCH(I$1,'2-3 引出列表'!$A$1:$CD$1,0)),"")),"",IFERROR(INDEX('2-3 引出列表'!$A$2:$CE$8700,$A419,MATCH(I$1,'2-3 引出列表'!$A$1:$CD$1,0)),""))</f>
        <v>0</v>
      </c>
    </row>
    <row r="420" spans="1:9">
      <c r="A420">
        <v>419</v>
      </c>
      <c r="B420">
        <f>IF(ISBLANK(IFERROR(INDEX('2-3 引出列表'!$A$2:$CE$8700,$A420,MATCH(B$1,'2-3 引出列表'!$A$1:$CD$1,0)),"")),"",IFERROR(INDEX('2-3 引出列表'!$A$2:$CE$8700,$A420,MATCH(B$1,'2-3 引出列表'!$A$1:$CD$1,0)),""))</f>
        <v>0</v>
      </c>
      <c r="C420">
        <f>IF(ISBLANK(IFERROR(INDEX('2-3 引出列表'!$A$2:$CE$8700,$A420,MATCH(C$1,'2-3 引出列表'!$A$1:$CD$1,0)),"")),"",IFERROR(INDEX('2-3 引出列表'!$A$2:$CE$8700,$A420,MATCH(C$1,'2-3 引出列表'!$A$1:$CD$1,0)),""))</f>
        <v>500</v>
      </c>
      <c r="D420" t="str">
        <f>IF(ISBLANK(IFERROR(INDEX('2-3 引出列表'!$A$2:$CE$8700,$A420,MATCH(D$1,'2-3 引出列表'!$A$1:$CD$1,0)),"")),"",IFERROR(INDEX('2-3 引出列表'!$A$2:$CE$8700,$A420,MATCH(D$1,'2-3 引出列表'!$A$1:$CD$1,0)),""))</f>
        <v>已审核</v>
      </c>
      <c r="E420" t="str">
        <f>IF(ISBLANK(IFERROR(INDEX('2-3 引出列表'!$A$2:$CE$8700,$A420,MATCH(E$1,'2-3 引出列表'!$A$1:$CD$1,0)),"")),"",IFERROR(INDEX('2-3 引出列表'!$A$2:$CE$8700,$A420,MATCH(E$1,'2-3 引出列表'!$A$1:$CD$1,0)),""))</f>
        <v>2025-07-23</v>
      </c>
      <c r="F420" t="str">
        <f t="shared" si="6"/>
        <v>2025-07</v>
      </c>
      <c r="G420" t="str">
        <f>IF(ISBLANK(IFERROR(INDEX('2-3 引出列表'!$A$2:$CE$8700,$A420,MATCH(G$1,'2-3 引出列表'!$A$1:$CD$1,0)),"")),"",IFERROR(INDEX('2-3 引出列表'!$A$2:$CE$8700,$A420,MATCH(G$1,'2-3 引出列表'!$A$1:$CD$1,0)),""))</f>
        <v>人工费用.宿舍费</v>
      </c>
      <c r="H420" t="str">
        <f>IF(ISBLANK(IFERROR(INDEX('2-3 引出列表'!$A$2:$CE$8700,$A420,MATCH(H$1,'2-3 引出列表'!$A$1:$CD$1,0)),"")),"",IFERROR(INDEX('2-3 引出列表'!$A$2:$CE$8700,$A420,MATCH(H$1,'2-3 引出列表'!$A$1:$CD$1,0)),""))</f>
        <v>FWL-Z-2025-00080</v>
      </c>
      <c r="I420">
        <f>IF(ISBLANK(IFERROR(INDEX('2-3 引出列表'!$A$2:$CE$8700,$A420,MATCH(I$1,'2-3 引出列表'!$A$1:$CD$1,0)),"")),"",IFERROR(INDEX('2-3 引出列表'!$A$2:$CE$8700,$A420,MATCH(I$1,'2-3 引出列表'!$A$1:$CD$1,0)),""))</f>
        <v>0</v>
      </c>
    </row>
    <row r="421" spans="1:9">
      <c r="A421">
        <v>420</v>
      </c>
      <c r="B421" t="str">
        <f>IF(ISBLANK(IFERROR(INDEX('2-3 引出列表'!$A$2:$CE$8700,$A421,MATCH(B$1,'2-3 引出列表'!$A$1:$CD$1,0)),"")),"",IFERROR(INDEX('2-3 引出列表'!$A$2:$CE$8700,$A421,MATCH(B$1,'2-3 引出列表'!$A$1:$CD$1,0)),""))</f>
        <v>FK250718000806</v>
      </c>
      <c r="C421">
        <f>IF(ISBLANK(IFERROR(INDEX('2-3 引出列表'!$A$2:$CE$8700,$A421,MATCH(C$1,'2-3 引出列表'!$A$1:$CD$1,0)),"")),"",IFERROR(INDEX('2-3 引出列表'!$A$2:$CE$8700,$A421,MATCH(C$1,'2-3 引出列表'!$A$1:$CD$1,0)),""))</f>
        <v>9110</v>
      </c>
      <c r="D421" t="str">
        <f>IF(ISBLANK(IFERROR(INDEX('2-3 引出列表'!$A$2:$CE$8700,$A421,MATCH(D$1,'2-3 引出列表'!$A$1:$CD$1,0)),"")),"",IFERROR(INDEX('2-3 引出列表'!$A$2:$CE$8700,$A421,MATCH(D$1,'2-3 引出列表'!$A$1:$CD$1,0)),""))</f>
        <v>已审核</v>
      </c>
      <c r="E421" t="str">
        <f>IF(ISBLANK(IFERROR(INDEX('2-3 引出列表'!$A$2:$CE$8700,$A421,MATCH(E$1,'2-3 引出列表'!$A$1:$CD$1,0)),"")),"",IFERROR(INDEX('2-3 引出列表'!$A$2:$CE$8700,$A421,MATCH(E$1,'2-3 引出列表'!$A$1:$CD$1,0)),""))</f>
        <v>2025-07-18</v>
      </c>
      <c r="F421" t="str">
        <f t="shared" si="6"/>
        <v>2025-07</v>
      </c>
      <c r="G421" t="str">
        <f>IF(ISBLANK(IFERROR(INDEX('2-3 引出列表'!$A$2:$CE$8700,$A421,MATCH(G$1,'2-3 引出列表'!$A$1:$CD$1,0)),"")),"",IFERROR(INDEX('2-3 引出列表'!$A$2:$CE$8700,$A421,MATCH(G$1,'2-3 引出列表'!$A$1:$CD$1,0)),""))</f>
        <v>物料消耗.物料消耗</v>
      </c>
      <c r="H421">
        <f>IF(ISBLANK(IFERROR(INDEX('2-3 引出列表'!$A$2:$CE$8700,$A421,MATCH(H$1,'2-3 引出列表'!$A$1:$CD$1,0)),"")),"",IFERROR(INDEX('2-3 引出列表'!$A$2:$CE$8700,$A421,MATCH(H$1,'2-3 引出列表'!$A$1:$CD$1,0)),""))</f>
        <v>0</v>
      </c>
      <c r="I421" t="str">
        <f>IF(ISBLANK(IFERROR(INDEX('2-3 引出列表'!$A$2:$CE$8700,$A421,MATCH(I$1,'2-3 引出列表'!$A$1:$CD$1,0)),"")),"",IFERROR(INDEX('2-3 引出列表'!$A$2:$CE$8700,$A421,MATCH(I$1,'2-3 引出列表'!$A$1:$CD$1,0)),""))</f>
        <v>金采易购</v>
      </c>
    </row>
    <row r="422" spans="1:9">
      <c r="A422">
        <v>421</v>
      </c>
      <c r="B422" t="str">
        <f>IF(ISBLANK(IFERROR(INDEX('2-3 引出列表'!$A$2:$CE$8700,$A422,MATCH(B$1,'2-3 引出列表'!$A$1:$CD$1,0)),"")),"",IFERROR(INDEX('2-3 引出列表'!$A$2:$CE$8700,$A422,MATCH(B$1,'2-3 引出列表'!$A$1:$CD$1,0)),""))</f>
        <v>FK250718000806</v>
      </c>
      <c r="C422">
        <f>IF(ISBLANK(IFERROR(INDEX('2-3 引出列表'!$A$2:$CE$8700,$A422,MATCH(C$1,'2-3 引出列表'!$A$1:$CD$1,0)),"")),"",IFERROR(INDEX('2-3 引出列表'!$A$2:$CE$8700,$A422,MATCH(C$1,'2-3 引出列表'!$A$1:$CD$1,0)),""))</f>
        <v>9110</v>
      </c>
      <c r="D422" t="str">
        <f>IF(ISBLANK(IFERROR(INDEX('2-3 引出列表'!$A$2:$CE$8700,$A422,MATCH(D$1,'2-3 引出列表'!$A$1:$CD$1,0)),"")),"",IFERROR(INDEX('2-3 引出列表'!$A$2:$CE$8700,$A422,MATCH(D$1,'2-3 引出列表'!$A$1:$CD$1,0)),""))</f>
        <v>已审核</v>
      </c>
      <c r="E422" t="str">
        <f>IF(ISBLANK(IFERROR(INDEX('2-3 引出列表'!$A$2:$CE$8700,$A422,MATCH(E$1,'2-3 引出列表'!$A$1:$CD$1,0)),"")),"",IFERROR(INDEX('2-3 引出列表'!$A$2:$CE$8700,$A422,MATCH(E$1,'2-3 引出列表'!$A$1:$CD$1,0)),""))</f>
        <v>2025-07-18</v>
      </c>
      <c r="F422" t="str">
        <f t="shared" si="6"/>
        <v>2025-07</v>
      </c>
      <c r="G422" t="str">
        <f>IF(ISBLANK(IFERROR(INDEX('2-3 引出列表'!$A$2:$CE$8700,$A422,MATCH(G$1,'2-3 引出列表'!$A$1:$CD$1,0)),"")),"",IFERROR(INDEX('2-3 引出列表'!$A$2:$CE$8700,$A422,MATCH(G$1,'2-3 引出列表'!$A$1:$CD$1,0)),""))</f>
        <v>物料消耗.物料消耗</v>
      </c>
      <c r="H422">
        <f>IF(ISBLANK(IFERROR(INDEX('2-3 引出列表'!$A$2:$CE$8700,$A422,MATCH(H$1,'2-3 引出列表'!$A$1:$CD$1,0)),"")),"",IFERROR(INDEX('2-3 引出列表'!$A$2:$CE$8700,$A422,MATCH(H$1,'2-3 引出列表'!$A$1:$CD$1,0)),""))</f>
        <v>0</v>
      </c>
      <c r="I422" t="str">
        <f>IF(ISBLANK(IFERROR(INDEX('2-3 引出列表'!$A$2:$CE$8700,$A422,MATCH(I$1,'2-3 引出列表'!$A$1:$CD$1,0)),"")),"",IFERROR(INDEX('2-3 引出列表'!$A$2:$CE$8700,$A422,MATCH(I$1,'2-3 引出列表'!$A$1:$CD$1,0)),""))</f>
        <v>金采易购</v>
      </c>
    </row>
    <row r="423" spans="1:9">
      <c r="A423">
        <v>422</v>
      </c>
      <c r="B423" t="str">
        <f>IF(ISBLANK(IFERROR(INDEX('2-3 引出列表'!$A$2:$CE$8700,$A423,MATCH(B$1,'2-3 引出列表'!$A$1:$CD$1,0)),"")),"",IFERROR(INDEX('2-3 引出列表'!$A$2:$CE$8700,$A423,MATCH(B$1,'2-3 引出列表'!$A$1:$CD$1,0)),""))</f>
        <v>FK250718000626</v>
      </c>
      <c r="C423">
        <f>IF(ISBLANK(IFERROR(INDEX('2-3 引出列表'!$A$2:$CE$8700,$A423,MATCH(C$1,'2-3 引出列表'!$A$1:$CD$1,0)),"")),"",IFERROR(INDEX('2-3 引出列表'!$A$2:$CE$8700,$A423,MATCH(C$1,'2-3 引出列表'!$A$1:$CD$1,0)),""))</f>
        <v>56512.5</v>
      </c>
      <c r="D423" t="str">
        <f>IF(ISBLANK(IFERROR(INDEX('2-3 引出列表'!$A$2:$CE$8700,$A423,MATCH(D$1,'2-3 引出列表'!$A$1:$CD$1,0)),"")),"",IFERROR(INDEX('2-3 引出列表'!$A$2:$CE$8700,$A423,MATCH(D$1,'2-3 引出列表'!$A$1:$CD$1,0)),""))</f>
        <v>已审核</v>
      </c>
      <c r="E423" t="str">
        <f>IF(ISBLANK(IFERROR(INDEX('2-3 引出列表'!$A$2:$CE$8700,$A423,MATCH(E$1,'2-3 引出列表'!$A$1:$CD$1,0)),"")),"",IFERROR(INDEX('2-3 引出列表'!$A$2:$CE$8700,$A423,MATCH(E$1,'2-3 引出列表'!$A$1:$CD$1,0)),""))</f>
        <v>2025-07-18</v>
      </c>
      <c r="F423" t="str">
        <f t="shared" si="6"/>
        <v>2025-07</v>
      </c>
      <c r="G423" t="str">
        <f>IF(ISBLANK(IFERROR(INDEX('2-3 引出列表'!$A$2:$CE$8700,$A423,MATCH(G$1,'2-3 引出列表'!$A$1:$CD$1,0)),"")),"",IFERROR(INDEX('2-3 引出列表'!$A$2:$CE$8700,$A423,MATCH(G$1,'2-3 引出列表'!$A$1:$CD$1,0)),""))</f>
        <v>外包服务费.工程施工外包</v>
      </c>
      <c r="H423" t="str">
        <f>IF(ISBLANK(IFERROR(INDEX('2-3 引出列表'!$A$2:$CE$8700,$A423,MATCH(H$1,'2-3 引出列表'!$A$1:$CD$1,0)),"")),"",IFERROR(INDEX('2-3 引出列表'!$A$2:$CE$8700,$A423,MATCH(H$1,'2-3 引出列表'!$A$1:$CD$1,0)),""))</f>
        <v>GCFW-Z-2025-00933</v>
      </c>
      <c r="I423" t="str">
        <f>IF(ISBLANK(IFERROR(INDEX('2-3 引出列表'!$A$2:$CE$8700,$A423,MATCH(I$1,'2-3 引出列表'!$A$1:$CD$1,0)),"")),"",IFERROR(INDEX('2-3 引出列表'!$A$2:$CE$8700,$A423,MATCH(I$1,'2-3 引出列表'!$A$1:$CD$1,0)),""))</f>
        <v>金采易购</v>
      </c>
    </row>
    <row r="424" spans="1:9">
      <c r="A424">
        <v>423</v>
      </c>
      <c r="B424" t="str">
        <f>IF(ISBLANK(IFERROR(INDEX('2-3 引出列表'!$A$2:$CE$8700,$A424,MATCH(B$1,'2-3 引出列表'!$A$1:$CD$1,0)),"")),"",IFERROR(INDEX('2-3 引出列表'!$A$2:$CE$8700,$A424,MATCH(B$1,'2-3 引出列表'!$A$1:$CD$1,0)),""))</f>
        <v>FK250718000626</v>
      </c>
      <c r="C424">
        <f>IF(ISBLANK(IFERROR(INDEX('2-3 引出列表'!$A$2:$CE$8700,$A424,MATCH(C$1,'2-3 引出列表'!$A$1:$CD$1,0)),"")),"",IFERROR(INDEX('2-3 引出列表'!$A$2:$CE$8700,$A424,MATCH(C$1,'2-3 引出列表'!$A$1:$CD$1,0)),""))</f>
        <v>56512.5</v>
      </c>
      <c r="D424" t="str">
        <f>IF(ISBLANK(IFERROR(INDEX('2-3 引出列表'!$A$2:$CE$8700,$A424,MATCH(D$1,'2-3 引出列表'!$A$1:$CD$1,0)),"")),"",IFERROR(INDEX('2-3 引出列表'!$A$2:$CE$8700,$A424,MATCH(D$1,'2-3 引出列表'!$A$1:$CD$1,0)),""))</f>
        <v>已审核</v>
      </c>
      <c r="E424" t="str">
        <f>IF(ISBLANK(IFERROR(INDEX('2-3 引出列表'!$A$2:$CE$8700,$A424,MATCH(E$1,'2-3 引出列表'!$A$1:$CD$1,0)),"")),"",IFERROR(INDEX('2-3 引出列表'!$A$2:$CE$8700,$A424,MATCH(E$1,'2-3 引出列表'!$A$1:$CD$1,0)),""))</f>
        <v>2025-07-18</v>
      </c>
      <c r="F424" t="str">
        <f t="shared" si="6"/>
        <v>2025-07</v>
      </c>
      <c r="G424" t="str">
        <f>IF(ISBLANK(IFERROR(INDEX('2-3 引出列表'!$A$2:$CE$8700,$A424,MATCH(G$1,'2-3 引出列表'!$A$1:$CD$1,0)),"")),"",IFERROR(INDEX('2-3 引出列表'!$A$2:$CE$8700,$A424,MATCH(G$1,'2-3 引出列表'!$A$1:$CD$1,0)),""))</f>
        <v>外包服务费.工程施工外包</v>
      </c>
      <c r="H424" t="str">
        <f>IF(ISBLANK(IFERROR(INDEX('2-3 引出列表'!$A$2:$CE$8700,$A424,MATCH(H$1,'2-3 引出列表'!$A$1:$CD$1,0)),"")),"",IFERROR(INDEX('2-3 引出列表'!$A$2:$CE$8700,$A424,MATCH(H$1,'2-3 引出列表'!$A$1:$CD$1,0)),""))</f>
        <v>GCFW-Z-2025-00933</v>
      </c>
      <c r="I424" t="str">
        <f>IF(ISBLANK(IFERROR(INDEX('2-3 引出列表'!$A$2:$CE$8700,$A424,MATCH(I$1,'2-3 引出列表'!$A$1:$CD$1,0)),"")),"",IFERROR(INDEX('2-3 引出列表'!$A$2:$CE$8700,$A424,MATCH(I$1,'2-3 引出列表'!$A$1:$CD$1,0)),""))</f>
        <v>金采易购</v>
      </c>
    </row>
    <row r="425" spans="1:9">
      <c r="A425">
        <v>424</v>
      </c>
      <c r="B425" t="str">
        <f>IF(ISBLANK(IFERROR(INDEX('2-3 引出列表'!$A$2:$CE$8700,$A425,MATCH(B$1,'2-3 引出列表'!$A$1:$CD$1,0)),"")),"",IFERROR(INDEX('2-3 引出列表'!$A$2:$CE$8700,$A425,MATCH(B$1,'2-3 引出列表'!$A$1:$CD$1,0)),""))</f>
        <v>FK250718000626</v>
      </c>
      <c r="C425">
        <f>IF(ISBLANK(IFERROR(INDEX('2-3 引出列表'!$A$2:$CE$8700,$A425,MATCH(C$1,'2-3 引出列表'!$A$1:$CD$1,0)),"")),"",IFERROR(INDEX('2-3 引出列表'!$A$2:$CE$8700,$A425,MATCH(C$1,'2-3 引出列表'!$A$1:$CD$1,0)),""))</f>
        <v>56512.5</v>
      </c>
      <c r="D425" t="str">
        <f>IF(ISBLANK(IFERROR(INDEX('2-3 引出列表'!$A$2:$CE$8700,$A425,MATCH(D$1,'2-3 引出列表'!$A$1:$CD$1,0)),"")),"",IFERROR(INDEX('2-3 引出列表'!$A$2:$CE$8700,$A425,MATCH(D$1,'2-3 引出列表'!$A$1:$CD$1,0)),""))</f>
        <v>已审核</v>
      </c>
      <c r="E425" t="str">
        <f>IF(ISBLANK(IFERROR(INDEX('2-3 引出列表'!$A$2:$CE$8700,$A425,MATCH(E$1,'2-3 引出列表'!$A$1:$CD$1,0)),"")),"",IFERROR(INDEX('2-3 引出列表'!$A$2:$CE$8700,$A425,MATCH(E$1,'2-3 引出列表'!$A$1:$CD$1,0)),""))</f>
        <v>2025-07-18</v>
      </c>
      <c r="F425" t="str">
        <f t="shared" si="6"/>
        <v>2025-07</v>
      </c>
      <c r="G425" t="str">
        <f>IF(ISBLANK(IFERROR(INDEX('2-3 引出列表'!$A$2:$CE$8700,$A425,MATCH(G$1,'2-3 引出列表'!$A$1:$CD$1,0)),"")),"",IFERROR(INDEX('2-3 引出列表'!$A$2:$CE$8700,$A425,MATCH(G$1,'2-3 引出列表'!$A$1:$CD$1,0)),""))</f>
        <v>外包服务费.工程施工外包</v>
      </c>
      <c r="H425" t="str">
        <f>IF(ISBLANK(IFERROR(INDEX('2-3 引出列表'!$A$2:$CE$8700,$A425,MATCH(H$1,'2-3 引出列表'!$A$1:$CD$1,0)),"")),"",IFERROR(INDEX('2-3 引出列表'!$A$2:$CE$8700,$A425,MATCH(H$1,'2-3 引出列表'!$A$1:$CD$1,0)),""))</f>
        <v>GCFW-Z-2025-00933</v>
      </c>
      <c r="I425" t="str">
        <f>IF(ISBLANK(IFERROR(INDEX('2-3 引出列表'!$A$2:$CE$8700,$A425,MATCH(I$1,'2-3 引出列表'!$A$1:$CD$1,0)),"")),"",IFERROR(INDEX('2-3 引出列表'!$A$2:$CE$8700,$A425,MATCH(I$1,'2-3 引出列表'!$A$1:$CD$1,0)),""))</f>
        <v>金采易购</v>
      </c>
    </row>
    <row r="426" spans="1:9">
      <c r="A426">
        <v>425</v>
      </c>
      <c r="B426" t="str">
        <f>IF(ISBLANK(IFERROR(INDEX('2-3 引出列表'!$A$2:$CE$8700,$A426,MATCH(B$1,'2-3 引出列表'!$A$1:$CD$1,0)),"")),"",IFERROR(INDEX('2-3 引出列表'!$A$2:$CE$8700,$A426,MATCH(B$1,'2-3 引出列表'!$A$1:$CD$1,0)),""))</f>
        <v>FK250717000699</v>
      </c>
      <c r="C426">
        <f>IF(ISBLANK(IFERROR(INDEX('2-3 引出列表'!$A$2:$CE$8700,$A426,MATCH(C$1,'2-3 引出列表'!$A$1:$CD$1,0)),"")),"",IFERROR(INDEX('2-3 引出列表'!$A$2:$CE$8700,$A426,MATCH(C$1,'2-3 引出列表'!$A$1:$CD$1,0)),""))</f>
        <v>600</v>
      </c>
      <c r="D426" t="str">
        <f>IF(ISBLANK(IFERROR(INDEX('2-3 引出列表'!$A$2:$CE$8700,$A426,MATCH(D$1,'2-3 引出列表'!$A$1:$CD$1,0)),"")),"",IFERROR(INDEX('2-3 引出列表'!$A$2:$CE$8700,$A426,MATCH(D$1,'2-3 引出列表'!$A$1:$CD$1,0)),""))</f>
        <v>已审核</v>
      </c>
      <c r="E426" t="str">
        <f>IF(ISBLANK(IFERROR(INDEX('2-3 引出列表'!$A$2:$CE$8700,$A426,MATCH(E$1,'2-3 引出列表'!$A$1:$CD$1,0)),"")),"",IFERROR(INDEX('2-3 引出列表'!$A$2:$CE$8700,$A426,MATCH(E$1,'2-3 引出列表'!$A$1:$CD$1,0)),""))</f>
        <v>2025-07-17</v>
      </c>
      <c r="F426" t="str">
        <f t="shared" si="6"/>
        <v>2025-07</v>
      </c>
      <c r="G426" t="str">
        <f>IF(ISBLANK(IFERROR(INDEX('2-3 引出列表'!$A$2:$CE$8700,$A426,MATCH(G$1,'2-3 引出列表'!$A$1:$CD$1,0)),"")),"",IFERROR(INDEX('2-3 引出列表'!$A$2:$CE$8700,$A426,MATCH(G$1,'2-3 引出列表'!$A$1:$CD$1,0)),""))</f>
        <v>物料消耗.物料消耗</v>
      </c>
      <c r="H426">
        <f>IF(ISBLANK(IFERROR(INDEX('2-3 引出列表'!$A$2:$CE$8700,$A426,MATCH(H$1,'2-3 引出列表'!$A$1:$CD$1,0)),"")),"",IFERROR(INDEX('2-3 引出列表'!$A$2:$CE$8700,$A426,MATCH(H$1,'2-3 引出列表'!$A$1:$CD$1,0)),""))</f>
        <v>0</v>
      </c>
      <c r="I426" t="str">
        <f>IF(ISBLANK(IFERROR(INDEX('2-3 引出列表'!$A$2:$CE$8700,$A426,MATCH(I$1,'2-3 引出列表'!$A$1:$CD$1,0)),"")),"",IFERROR(INDEX('2-3 引出列表'!$A$2:$CE$8700,$A426,MATCH(I$1,'2-3 引出列表'!$A$1:$CD$1,0)),""))</f>
        <v>金采易购</v>
      </c>
    </row>
    <row r="427" spans="1:9">
      <c r="A427">
        <v>426</v>
      </c>
      <c r="B427" t="str">
        <f>IF(ISBLANK(IFERROR(INDEX('2-3 引出列表'!$A$2:$CE$8700,$A427,MATCH(B$1,'2-3 引出列表'!$A$1:$CD$1,0)),"")),"",IFERROR(INDEX('2-3 引出列表'!$A$2:$CE$8700,$A427,MATCH(B$1,'2-3 引出列表'!$A$1:$CD$1,0)),""))</f>
        <v>FK250717000589</v>
      </c>
      <c r="C427">
        <f>IF(ISBLANK(IFERROR(INDEX('2-3 引出列表'!$A$2:$CE$8700,$A427,MATCH(C$1,'2-3 引出列表'!$A$1:$CD$1,0)),"")),"",IFERROR(INDEX('2-3 引出列表'!$A$2:$CE$8700,$A427,MATCH(C$1,'2-3 引出列表'!$A$1:$CD$1,0)),""))</f>
        <v>4167.44</v>
      </c>
      <c r="D427" t="str">
        <f>IF(ISBLANK(IFERROR(INDEX('2-3 引出列表'!$A$2:$CE$8700,$A427,MATCH(D$1,'2-3 引出列表'!$A$1:$CD$1,0)),"")),"",IFERROR(INDEX('2-3 引出列表'!$A$2:$CE$8700,$A427,MATCH(D$1,'2-3 引出列表'!$A$1:$CD$1,0)),""))</f>
        <v>已审核</v>
      </c>
      <c r="E427" t="str">
        <f>IF(ISBLANK(IFERROR(INDEX('2-3 引出列表'!$A$2:$CE$8700,$A427,MATCH(E$1,'2-3 引出列表'!$A$1:$CD$1,0)),"")),"",IFERROR(INDEX('2-3 引出列表'!$A$2:$CE$8700,$A427,MATCH(E$1,'2-3 引出列表'!$A$1:$CD$1,0)),""))</f>
        <v>2025-07-17</v>
      </c>
      <c r="F427" t="str">
        <f t="shared" si="6"/>
        <v>2025-07</v>
      </c>
      <c r="G427" t="str">
        <f>IF(ISBLANK(IFERROR(INDEX('2-3 引出列表'!$A$2:$CE$8700,$A427,MATCH(G$1,'2-3 引出列表'!$A$1:$CD$1,0)),"")),"",IFERROR(INDEX('2-3 引出列表'!$A$2:$CE$8700,$A427,MATCH(G$1,'2-3 引出列表'!$A$1:$CD$1,0)),""))</f>
        <v>物料消耗.物料消耗</v>
      </c>
      <c r="H427" t="str">
        <f>IF(ISBLANK(IFERROR(INDEX('2-3 引出列表'!$A$2:$CE$8700,$A427,MATCH(H$1,'2-3 引出列表'!$A$1:$CD$1,0)),"")),"",IFERROR(INDEX('2-3 引出列表'!$A$2:$CE$8700,$A427,MATCH(H$1,'2-3 引出列表'!$A$1:$CD$1,0)),""))</f>
        <v>ZB20220428JCWZ02</v>
      </c>
      <c r="I427" t="str">
        <f>IF(ISBLANK(IFERROR(INDEX('2-3 引出列表'!$A$2:$CE$8700,$A427,MATCH(I$1,'2-3 引出列表'!$A$1:$CD$1,0)),"")),"",IFERROR(INDEX('2-3 引出列表'!$A$2:$CE$8700,$A427,MATCH(I$1,'2-3 引出列表'!$A$1:$CD$1,0)),""))</f>
        <v>金采易购</v>
      </c>
    </row>
    <row r="428" spans="1:9">
      <c r="A428">
        <v>427</v>
      </c>
      <c r="B428" t="str">
        <f>IF(ISBLANK(IFERROR(INDEX('2-3 引出列表'!$A$2:$CE$8700,$A428,MATCH(B$1,'2-3 引出列表'!$A$1:$CD$1,0)),"")),"",IFERROR(INDEX('2-3 引出列表'!$A$2:$CE$8700,$A428,MATCH(B$1,'2-3 引出列表'!$A$1:$CD$1,0)),""))</f>
        <v>FK250717000589</v>
      </c>
      <c r="C428">
        <f>IF(ISBLANK(IFERROR(INDEX('2-3 引出列表'!$A$2:$CE$8700,$A428,MATCH(C$1,'2-3 引出列表'!$A$1:$CD$1,0)),"")),"",IFERROR(INDEX('2-3 引出列表'!$A$2:$CE$8700,$A428,MATCH(C$1,'2-3 引出列表'!$A$1:$CD$1,0)),""))</f>
        <v>4167.44</v>
      </c>
      <c r="D428" t="str">
        <f>IF(ISBLANK(IFERROR(INDEX('2-3 引出列表'!$A$2:$CE$8700,$A428,MATCH(D$1,'2-3 引出列表'!$A$1:$CD$1,0)),"")),"",IFERROR(INDEX('2-3 引出列表'!$A$2:$CE$8700,$A428,MATCH(D$1,'2-3 引出列表'!$A$1:$CD$1,0)),""))</f>
        <v>已审核</v>
      </c>
      <c r="E428" t="str">
        <f>IF(ISBLANK(IFERROR(INDEX('2-3 引出列表'!$A$2:$CE$8700,$A428,MATCH(E$1,'2-3 引出列表'!$A$1:$CD$1,0)),"")),"",IFERROR(INDEX('2-3 引出列表'!$A$2:$CE$8700,$A428,MATCH(E$1,'2-3 引出列表'!$A$1:$CD$1,0)),""))</f>
        <v>2025-07-17</v>
      </c>
      <c r="F428" t="str">
        <f t="shared" si="6"/>
        <v>2025-07</v>
      </c>
      <c r="G428" t="str">
        <f>IF(ISBLANK(IFERROR(INDEX('2-3 引出列表'!$A$2:$CE$8700,$A428,MATCH(G$1,'2-3 引出列表'!$A$1:$CD$1,0)),"")),"",IFERROR(INDEX('2-3 引出列表'!$A$2:$CE$8700,$A428,MATCH(G$1,'2-3 引出列表'!$A$1:$CD$1,0)),""))</f>
        <v>物料消耗.物料消耗</v>
      </c>
      <c r="H428" t="str">
        <f>IF(ISBLANK(IFERROR(INDEX('2-3 引出列表'!$A$2:$CE$8700,$A428,MATCH(H$1,'2-3 引出列表'!$A$1:$CD$1,0)),"")),"",IFERROR(INDEX('2-3 引出列表'!$A$2:$CE$8700,$A428,MATCH(H$1,'2-3 引出列表'!$A$1:$CD$1,0)),""))</f>
        <v>ZB20220428JCWZ02</v>
      </c>
      <c r="I428" t="str">
        <f>IF(ISBLANK(IFERROR(INDEX('2-3 引出列表'!$A$2:$CE$8700,$A428,MATCH(I$1,'2-3 引出列表'!$A$1:$CD$1,0)),"")),"",IFERROR(INDEX('2-3 引出列表'!$A$2:$CE$8700,$A428,MATCH(I$1,'2-3 引出列表'!$A$1:$CD$1,0)),""))</f>
        <v>金采易购</v>
      </c>
    </row>
    <row r="429" spans="1:9">
      <c r="A429">
        <v>428</v>
      </c>
      <c r="B429" t="str">
        <f>IF(ISBLANK(IFERROR(INDEX('2-3 引出列表'!$A$2:$CE$8700,$A429,MATCH(B$1,'2-3 引出列表'!$A$1:$CD$1,0)),"")),"",IFERROR(INDEX('2-3 引出列表'!$A$2:$CE$8700,$A429,MATCH(B$1,'2-3 引出列表'!$A$1:$CD$1,0)),""))</f>
        <v>FK250717000589</v>
      </c>
      <c r="C429">
        <f>IF(ISBLANK(IFERROR(INDEX('2-3 引出列表'!$A$2:$CE$8700,$A429,MATCH(C$1,'2-3 引出列表'!$A$1:$CD$1,0)),"")),"",IFERROR(INDEX('2-3 引出列表'!$A$2:$CE$8700,$A429,MATCH(C$1,'2-3 引出列表'!$A$1:$CD$1,0)),""))</f>
        <v>4167.44</v>
      </c>
      <c r="D429" t="str">
        <f>IF(ISBLANK(IFERROR(INDEX('2-3 引出列表'!$A$2:$CE$8700,$A429,MATCH(D$1,'2-3 引出列表'!$A$1:$CD$1,0)),"")),"",IFERROR(INDEX('2-3 引出列表'!$A$2:$CE$8700,$A429,MATCH(D$1,'2-3 引出列表'!$A$1:$CD$1,0)),""))</f>
        <v>已审核</v>
      </c>
      <c r="E429" t="str">
        <f>IF(ISBLANK(IFERROR(INDEX('2-3 引出列表'!$A$2:$CE$8700,$A429,MATCH(E$1,'2-3 引出列表'!$A$1:$CD$1,0)),"")),"",IFERROR(INDEX('2-3 引出列表'!$A$2:$CE$8700,$A429,MATCH(E$1,'2-3 引出列表'!$A$1:$CD$1,0)),""))</f>
        <v>2025-07-17</v>
      </c>
      <c r="F429" t="str">
        <f t="shared" si="6"/>
        <v>2025-07</v>
      </c>
      <c r="G429" t="str">
        <f>IF(ISBLANK(IFERROR(INDEX('2-3 引出列表'!$A$2:$CE$8700,$A429,MATCH(G$1,'2-3 引出列表'!$A$1:$CD$1,0)),"")),"",IFERROR(INDEX('2-3 引出列表'!$A$2:$CE$8700,$A429,MATCH(G$1,'2-3 引出列表'!$A$1:$CD$1,0)),""))</f>
        <v>物料消耗.物料消耗</v>
      </c>
      <c r="H429" t="str">
        <f>IF(ISBLANK(IFERROR(INDEX('2-3 引出列表'!$A$2:$CE$8700,$A429,MATCH(H$1,'2-3 引出列表'!$A$1:$CD$1,0)),"")),"",IFERROR(INDEX('2-3 引出列表'!$A$2:$CE$8700,$A429,MATCH(H$1,'2-3 引出列表'!$A$1:$CD$1,0)),""))</f>
        <v>ZB20220428JCWZ02</v>
      </c>
      <c r="I429" t="str">
        <f>IF(ISBLANK(IFERROR(INDEX('2-3 引出列表'!$A$2:$CE$8700,$A429,MATCH(I$1,'2-3 引出列表'!$A$1:$CD$1,0)),"")),"",IFERROR(INDEX('2-3 引出列表'!$A$2:$CE$8700,$A429,MATCH(I$1,'2-3 引出列表'!$A$1:$CD$1,0)),""))</f>
        <v>金采易购</v>
      </c>
    </row>
    <row r="430" spans="1:9">
      <c r="A430">
        <v>429</v>
      </c>
      <c r="B430" t="str">
        <f>IF(ISBLANK(IFERROR(INDEX('2-3 引出列表'!$A$2:$CE$8700,$A430,MATCH(B$1,'2-3 引出列表'!$A$1:$CD$1,0)),"")),"",IFERROR(INDEX('2-3 引出列表'!$A$2:$CE$8700,$A430,MATCH(B$1,'2-3 引出列表'!$A$1:$CD$1,0)),""))</f>
        <v>FK250717000589</v>
      </c>
      <c r="C430">
        <f>IF(ISBLANK(IFERROR(INDEX('2-3 引出列表'!$A$2:$CE$8700,$A430,MATCH(C$1,'2-3 引出列表'!$A$1:$CD$1,0)),"")),"",IFERROR(INDEX('2-3 引出列表'!$A$2:$CE$8700,$A430,MATCH(C$1,'2-3 引出列表'!$A$1:$CD$1,0)),""))</f>
        <v>4167.44</v>
      </c>
      <c r="D430" t="str">
        <f>IF(ISBLANK(IFERROR(INDEX('2-3 引出列表'!$A$2:$CE$8700,$A430,MATCH(D$1,'2-3 引出列表'!$A$1:$CD$1,0)),"")),"",IFERROR(INDEX('2-3 引出列表'!$A$2:$CE$8700,$A430,MATCH(D$1,'2-3 引出列表'!$A$1:$CD$1,0)),""))</f>
        <v>已审核</v>
      </c>
      <c r="E430" t="str">
        <f>IF(ISBLANK(IFERROR(INDEX('2-3 引出列表'!$A$2:$CE$8700,$A430,MATCH(E$1,'2-3 引出列表'!$A$1:$CD$1,0)),"")),"",IFERROR(INDEX('2-3 引出列表'!$A$2:$CE$8700,$A430,MATCH(E$1,'2-3 引出列表'!$A$1:$CD$1,0)),""))</f>
        <v>2025-07-17</v>
      </c>
      <c r="F430" t="str">
        <f t="shared" si="6"/>
        <v>2025-07</v>
      </c>
      <c r="G430" t="str">
        <f>IF(ISBLANK(IFERROR(INDEX('2-3 引出列表'!$A$2:$CE$8700,$A430,MATCH(G$1,'2-3 引出列表'!$A$1:$CD$1,0)),"")),"",IFERROR(INDEX('2-3 引出列表'!$A$2:$CE$8700,$A430,MATCH(G$1,'2-3 引出列表'!$A$1:$CD$1,0)),""))</f>
        <v>物料消耗.物料消耗</v>
      </c>
      <c r="H430" t="str">
        <f>IF(ISBLANK(IFERROR(INDEX('2-3 引出列表'!$A$2:$CE$8700,$A430,MATCH(H$1,'2-3 引出列表'!$A$1:$CD$1,0)),"")),"",IFERROR(INDEX('2-3 引出列表'!$A$2:$CE$8700,$A430,MATCH(H$1,'2-3 引出列表'!$A$1:$CD$1,0)),""))</f>
        <v>ZB20220428JCWZ02</v>
      </c>
      <c r="I430" t="str">
        <f>IF(ISBLANK(IFERROR(INDEX('2-3 引出列表'!$A$2:$CE$8700,$A430,MATCH(I$1,'2-3 引出列表'!$A$1:$CD$1,0)),"")),"",IFERROR(INDEX('2-3 引出列表'!$A$2:$CE$8700,$A430,MATCH(I$1,'2-3 引出列表'!$A$1:$CD$1,0)),""))</f>
        <v>金采易购</v>
      </c>
    </row>
    <row r="431" spans="1:9">
      <c r="A431">
        <v>430</v>
      </c>
      <c r="B431" t="str">
        <f>IF(ISBLANK(IFERROR(INDEX('2-3 引出列表'!$A$2:$CE$8700,$A431,MATCH(B$1,'2-3 引出列表'!$A$1:$CD$1,0)),"")),"",IFERROR(INDEX('2-3 引出列表'!$A$2:$CE$8700,$A431,MATCH(B$1,'2-3 引出列表'!$A$1:$CD$1,0)),""))</f>
        <v>FK250717000521</v>
      </c>
      <c r="C431">
        <f>IF(ISBLANK(IFERROR(INDEX('2-3 引出列表'!$A$2:$CE$8700,$A431,MATCH(C$1,'2-3 引出列表'!$A$1:$CD$1,0)),"")),"",IFERROR(INDEX('2-3 引出列表'!$A$2:$CE$8700,$A431,MATCH(C$1,'2-3 引出列表'!$A$1:$CD$1,0)),""))</f>
        <v>425</v>
      </c>
      <c r="D431" t="str">
        <f>IF(ISBLANK(IFERROR(INDEX('2-3 引出列表'!$A$2:$CE$8700,$A431,MATCH(D$1,'2-3 引出列表'!$A$1:$CD$1,0)),"")),"",IFERROR(INDEX('2-3 引出列表'!$A$2:$CE$8700,$A431,MATCH(D$1,'2-3 引出列表'!$A$1:$CD$1,0)),""))</f>
        <v>已审核</v>
      </c>
      <c r="E431" t="str">
        <f>IF(ISBLANK(IFERROR(INDEX('2-3 引出列表'!$A$2:$CE$8700,$A431,MATCH(E$1,'2-3 引出列表'!$A$1:$CD$1,0)),"")),"",IFERROR(INDEX('2-3 引出列表'!$A$2:$CE$8700,$A431,MATCH(E$1,'2-3 引出列表'!$A$1:$CD$1,0)),""))</f>
        <v>2025-07-17</v>
      </c>
      <c r="F431" t="str">
        <f t="shared" si="6"/>
        <v>2025-07</v>
      </c>
      <c r="G431" t="str">
        <f>IF(ISBLANK(IFERROR(INDEX('2-3 引出列表'!$A$2:$CE$8700,$A431,MATCH(G$1,'2-3 引出列表'!$A$1:$CD$1,0)),"")),"",IFERROR(INDEX('2-3 引出列表'!$A$2:$CE$8700,$A431,MATCH(G$1,'2-3 引出列表'!$A$1:$CD$1,0)),""))</f>
        <v>物料消耗.物料消耗</v>
      </c>
      <c r="H431" t="str">
        <f>IF(ISBLANK(IFERROR(INDEX('2-3 引出列表'!$A$2:$CE$8700,$A431,MATCH(H$1,'2-3 引出列表'!$A$1:$CD$1,0)),"")),"",IFERROR(INDEX('2-3 引出列表'!$A$2:$CE$8700,$A431,MATCH(H$1,'2-3 引出列表'!$A$1:$CD$1,0)),""))</f>
        <v>XHWZ-Z-2024-0224</v>
      </c>
      <c r="I431" t="str">
        <f>IF(ISBLANK(IFERROR(INDEX('2-3 引出列表'!$A$2:$CE$8700,$A431,MATCH(I$1,'2-3 引出列表'!$A$1:$CD$1,0)),"")),"",IFERROR(INDEX('2-3 引出列表'!$A$2:$CE$8700,$A431,MATCH(I$1,'2-3 引出列表'!$A$1:$CD$1,0)),""))</f>
        <v>金采易购</v>
      </c>
    </row>
    <row r="432" spans="1:9">
      <c r="A432">
        <v>431</v>
      </c>
      <c r="B432" t="str">
        <f>IF(ISBLANK(IFERROR(INDEX('2-3 引出列表'!$A$2:$CE$8700,$A432,MATCH(B$1,'2-3 引出列表'!$A$1:$CD$1,0)),"")),"",IFERROR(INDEX('2-3 引出列表'!$A$2:$CE$8700,$A432,MATCH(B$1,'2-3 引出列表'!$A$1:$CD$1,0)),""))</f>
        <v>FK250716001279</v>
      </c>
      <c r="C432">
        <f>IF(ISBLANK(IFERROR(INDEX('2-3 引出列表'!$A$2:$CE$8700,$A432,MATCH(C$1,'2-3 引出列表'!$A$1:$CD$1,0)),"")),"",IFERROR(INDEX('2-3 引出列表'!$A$2:$CE$8700,$A432,MATCH(C$1,'2-3 引出列表'!$A$1:$CD$1,0)),""))</f>
        <v>9166</v>
      </c>
      <c r="D432" t="str">
        <f>IF(ISBLANK(IFERROR(INDEX('2-3 引出列表'!$A$2:$CE$8700,$A432,MATCH(D$1,'2-3 引出列表'!$A$1:$CD$1,0)),"")),"",IFERROR(INDEX('2-3 引出列表'!$A$2:$CE$8700,$A432,MATCH(D$1,'2-3 引出列表'!$A$1:$CD$1,0)),""))</f>
        <v>已审核</v>
      </c>
      <c r="E432" t="str">
        <f>IF(ISBLANK(IFERROR(INDEX('2-3 引出列表'!$A$2:$CE$8700,$A432,MATCH(E$1,'2-3 引出列表'!$A$1:$CD$1,0)),"")),"",IFERROR(INDEX('2-3 引出列表'!$A$2:$CE$8700,$A432,MATCH(E$1,'2-3 引出列表'!$A$1:$CD$1,0)),""))</f>
        <v>2025-07-16</v>
      </c>
      <c r="F432" t="str">
        <f t="shared" si="6"/>
        <v>2025-07</v>
      </c>
      <c r="G432" t="str">
        <f>IF(ISBLANK(IFERROR(INDEX('2-3 引出列表'!$A$2:$CE$8700,$A432,MATCH(G$1,'2-3 引出列表'!$A$1:$CD$1,0)),"")),"",IFERROR(INDEX('2-3 引出列表'!$A$2:$CE$8700,$A432,MATCH(G$1,'2-3 引出列表'!$A$1:$CD$1,0)),""))</f>
        <v>外包服务费.消杀外包</v>
      </c>
      <c r="H432" t="str">
        <f>IF(ISBLANK(IFERROR(INDEX('2-3 引出列表'!$A$2:$CE$8700,$A432,MATCH(H$1,'2-3 引出列表'!$A$1:$CD$1,0)),"")),"",IFERROR(INDEX('2-3 引出列表'!$A$2:$CE$8700,$A432,MATCH(H$1,'2-3 引出列表'!$A$1:$CD$1,0)),""))</f>
        <v>HJFW-Z-2025-01171</v>
      </c>
      <c r="I432" t="str">
        <f>IF(ISBLANK(IFERROR(INDEX('2-3 引出列表'!$A$2:$CE$8700,$A432,MATCH(I$1,'2-3 引出列表'!$A$1:$CD$1,0)),"")),"",IFERROR(INDEX('2-3 引出列表'!$A$2:$CE$8700,$A432,MATCH(I$1,'2-3 引出列表'!$A$1:$CD$1,0)),""))</f>
        <v>金采易购</v>
      </c>
    </row>
    <row r="433" spans="1:9">
      <c r="A433">
        <v>432</v>
      </c>
      <c r="B433" t="str">
        <f>IF(ISBLANK(IFERROR(INDEX('2-3 引出列表'!$A$2:$CE$8700,$A433,MATCH(B$1,'2-3 引出列表'!$A$1:$CD$1,0)),"")),"",IFERROR(INDEX('2-3 引出列表'!$A$2:$CE$8700,$A433,MATCH(B$1,'2-3 引出列表'!$A$1:$CD$1,0)),""))</f>
        <v>FK250716001275</v>
      </c>
      <c r="C433">
        <f>IF(ISBLANK(IFERROR(INDEX('2-3 引出列表'!$A$2:$CE$8700,$A433,MATCH(C$1,'2-3 引出列表'!$A$1:$CD$1,0)),"")),"",IFERROR(INDEX('2-3 引出列表'!$A$2:$CE$8700,$A433,MATCH(C$1,'2-3 引出列表'!$A$1:$CD$1,0)),""))</f>
        <v>10800</v>
      </c>
      <c r="D433" t="str">
        <f>IF(ISBLANK(IFERROR(INDEX('2-3 引出列表'!$A$2:$CE$8700,$A433,MATCH(D$1,'2-3 引出列表'!$A$1:$CD$1,0)),"")),"",IFERROR(INDEX('2-3 引出列表'!$A$2:$CE$8700,$A433,MATCH(D$1,'2-3 引出列表'!$A$1:$CD$1,0)),""))</f>
        <v>已审核</v>
      </c>
      <c r="E433" t="str">
        <f>IF(ISBLANK(IFERROR(INDEX('2-3 引出列表'!$A$2:$CE$8700,$A433,MATCH(E$1,'2-3 引出列表'!$A$1:$CD$1,0)),"")),"",IFERROR(INDEX('2-3 引出列表'!$A$2:$CE$8700,$A433,MATCH(E$1,'2-3 引出列表'!$A$1:$CD$1,0)),""))</f>
        <v>2025-07-16</v>
      </c>
      <c r="F433" t="str">
        <f t="shared" si="6"/>
        <v>2025-07</v>
      </c>
      <c r="G433" t="str">
        <f>IF(ISBLANK(IFERROR(INDEX('2-3 引出列表'!$A$2:$CE$8700,$A433,MATCH(G$1,'2-3 引出列表'!$A$1:$CD$1,0)),"")),"",IFERROR(INDEX('2-3 引出列表'!$A$2:$CE$8700,$A433,MATCH(G$1,'2-3 引出列表'!$A$1:$CD$1,0)),""))</f>
        <v>外包服务费.消杀外包</v>
      </c>
      <c r="H433" t="str">
        <f>IF(ISBLANK(IFERROR(INDEX('2-3 引出列表'!$A$2:$CE$8700,$A433,MATCH(H$1,'2-3 引出列表'!$A$1:$CD$1,0)),"")),"",IFERROR(INDEX('2-3 引出列表'!$A$2:$CE$8700,$A433,MATCH(H$1,'2-3 引出列表'!$A$1:$CD$1,0)),""))</f>
        <v>HJFW-Z-2025-01569</v>
      </c>
      <c r="I433" t="str">
        <f>IF(ISBLANK(IFERROR(INDEX('2-3 引出列表'!$A$2:$CE$8700,$A433,MATCH(I$1,'2-3 引出列表'!$A$1:$CD$1,0)),"")),"",IFERROR(INDEX('2-3 引出列表'!$A$2:$CE$8700,$A433,MATCH(I$1,'2-3 引出列表'!$A$1:$CD$1,0)),""))</f>
        <v>金采易购</v>
      </c>
    </row>
    <row r="434" spans="1:9">
      <c r="A434">
        <v>433</v>
      </c>
      <c r="B434" t="str">
        <f>IF(ISBLANK(IFERROR(INDEX('2-3 引出列表'!$A$2:$CE$8700,$A434,MATCH(B$1,'2-3 引出列表'!$A$1:$CD$1,0)),"")),"",IFERROR(INDEX('2-3 引出列表'!$A$2:$CE$8700,$A434,MATCH(B$1,'2-3 引出列表'!$A$1:$CD$1,0)),""))</f>
        <v>FK250716001275</v>
      </c>
      <c r="C434">
        <f>IF(ISBLANK(IFERROR(INDEX('2-3 引出列表'!$A$2:$CE$8700,$A434,MATCH(C$1,'2-3 引出列表'!$A$1:$CD$1,0)),"")),"",IFERROR(INDEX('2-3 引出列表'!$A$2:$CE$8700,$A434,MATCH(C$1,'2-3 引出列表'!$A$1:$CD$1,0)),""))</f>
        <v>10800</v>
      </c>
      <c r="D434" t="str">
        <f>IF(ISBLANK(IFERROR(INDEX('2-3 引出列表'!$A$2:$CE$8700,$A434,MATCH(D$1,'2-3 引出列表'!$A$1:$CD$1,0)),"")),"",IFERROR(INDEX('2-3 引出列表'!$A$2:$CE$8700,$A434,MATCH(D$1,'2-3 引出列表'!$A$1:$CD$1,0)),""))</f>
        <v>已审核</v>
      </c>
      <c r="E434" t="str">
        <f>IF(ISBLANK(IFERROR(INDEX('2-3 引出列表'!$A$2:$CE$8700,$A434,MATCH(E$1,'2-3 引出列表'!$A$1:$CD$1,0)),"")),"",IFERROR(INDEX('2-3 引出列表'!$A$2:$CE$8700,$A434,MATCH(E$1,'2-3 引出列表'!$A$1:$CD$1,0)),""))</f>
        <v>2025-07-16</v>
      </c>
      <c r="F434" t="str">
        <f t="shared" si="6"/>
        <v>2025-07</v>
      </c>
      <c r="G434" t="str">
        <f>IF(ISBLANK(IFERROR(INDEX('2-3 引出列表'!$A$2:$CE$8700,$A434,MATCH(G$1,'2-3 引出列表'!$A$1:$CD$1,0)),"")),"",IFERROR(INDEX('2-3 引出列表'!$A$2:$CE$8700,$A434,MATCH(G$1,'2-3 引出列表'!$A$1:$CD$1,0)),""))</f>
        <v>外包服务费.消杀外包</v>
      </c>
      <c r="H434" t="str">
        <f>IF(ISBLANK(IFERROR(INDEX('2-3 引出列表'!$A$2:$CE$8700,$A434,MATCH(H$1,'2-3 引出列表'!$A$1:$CD$1,0)),"")),"",IFERROR(INDEX('2-3 引出列表'!$A$2:$CE$8700,$A434,MATCH(H$1,'2-3 引出列表'!$A$1:$CD$1,0)),""))</f>
        <v>HJFW-Z-2025-01569</v>
      </c>
      <c r="I434" t="str">
        <f>IF(ISBLANK(IFERROR(INDEX('2-3 引出列表'!$A$2:$CE$8700,$A434,MATCH(I$1,'2-3 引出列表'!$A$1:$CD$1,0)),"")),"",IFERROR(INDEX('2-3 引出列表'!$A$2:$CE$8700,$A434,MATCH(I$1,'2-3 引出列表'!$A$1:$CD$1,0)),""))</f>
        <v>金采易购</v>
      </c>
    </row>
    <row r="435" spans="1:9">
      <c r="A435">
        <v>434</v>
      </c>
      <c r="B435" t="str">
        <f>IF(ISBLANK(IFERROR(INDEX('2-3 引出列表'!$A$2:$CE$8700,$A435,MATCH(B$1,'2-3 引出列表'!$A$1:$CD$1,0)),"")),"",IFERROR(INDEX('2-3 引出列表'!$A$2:$CE$8700,$A435,MATCH(B$1,'2-3 引出列表'!$A$1:$CD$1,0)),""))</f>
        <v>FK250716001275</v>
      </c>
      <c r="C435">
        <f>IF(ISBLANK(IFERROR(INDEX('2-3 引出列表'!$A$2:$CE$8700,$A435,MATCH(C$1,'2-3 引出列表'!$A$1:$CD$1,0)),"")),"",IFERROR(INDEX('2-3 引出列表'!$A$2:$CE$8700,$A435,MATCH(C$1,'2-3 引出列表'!$A$1:$CD$1,0)),""))</f>
        <v>10800</v>
      </c>
      <c r="D435" t="str">
        <f>IF(ISBLANK(IFERROR(INDEX('2-3 引出列表'!$A$2:$CE$8700,$A435,MATCH(D$1,'2-3 引出列表'!$A$1:$CD$1,0)),"")),"",IFERROR(INDEX('2-3 引出列表'!$A$2:$CE$8700,$A435,MATCH(D$1,'2-3 引出列表'!$A$1:$CD$1,0)),""))</f>
        <v>已审核</v>
      </c>
      <c r="E435" t="str">
        <f>IF(ISBLANK(IFERROR(INDEX('2-3 引出列表'!$A$2:$CE$8700,$A435,MATCH(E$1,'2-3 引出列表'!$A$1:$CD$1,0)),"")),"",IFERROR(INDEX('2-3 引出列表'!$A$2:$CE$8700,$A435,MATCH(E$1,'2-3 引出列表'!$A$1:$CD$1,0)),""))</f>
        <v>2025-07-16</v>
      </c>
      <c r="F435" t="str">
        <f t="shared" si="6"/>
        <v>2025-07</v>
      </c>
      <c r="G435" t="str">
        <f>IF(ISBLANK(IFERROR(INDEX('2-3 引出列表'!$A$2:$CE$8700,$A435,MATCH(G$1,'2-3 引出列表'!$A$1:$CD$1,0)),"")),"",IFERROR(INDEX('2-3 引出列表'!$A$2:$CE$8700,$A435,MATCH(G$1,'2-3 引出列表'!$A$1:$CD$1,0)),""))</f>
        <v>外包服务费.消杀外包</v>
      </c>
      <c r="H435" t="str">
        <f>IF(ISBLANK(IFERROR(INDEX('2-3 引出列表'!$A$2:$CE$8700,$A435,MATCH(H$1,'2-3 引出列表'!$A$1:$CD$1,0)),"")),"",IFERROR(INDEX('2-3 引出列表'!$A$2:$CE$8700,$A435,MATCH(H$1,'2-3 引出列表'!$A$1:$CD$1,0)),""))</f>
        <v>HJFW-Z-2025-01569</v>
      </c>
      <c r="I435" t="str">
        <f>IF(ISBLANK(IFERROR(INDEX('2-3 引出列表'!$A$2:$CE$8700,$A435,MATCH(I$1,'2-3 引出列表'!$A$1:$CD$1,0)),"")),"",IFERROR(INDEX('2-3 引出列表'!$A$2:$CE$8700,$A435,MATCH(I$1,'2-3 引出列表'!$A$1:$CD$1,0)),""))</f>
        <v>金采易购</v>
      </c>
    </row>
    <row r="436" spans="1:9">
      <c r="A436">
        <v>435</v>
      </c>
      <c r="B436">
        <f>IF(ISBLANK(IFERROR(INDEX('2-3 引出列表'!$A$2:$CE$8700,$A436,MATCH(B$1,'2-3 引出列表'!$A$1:$CD$1,0)),"")),"",IFERROR(INDEX('2-3 引出列表'!$A$2:$CE$8700,$A436,MATCH(B$1,'2-3 引出列表'!$A$1:$CD$1,0)),""))</f>
        <v>0</v>
      </c>
      <c r="C436">
        <f>IF(ISBLANK(IFERROR(INDEX('2-3 引出列表'!$A$2:$CE$8700,$A436,MATCH(C$1,'2-3 引出列表'!$A$1:$CD$1,0)),"")),"",IFERROR(INDEX('2-3 引出列表'!$A$2:$CE$8700,$A436,MATCH(C$1,'2-3 引出列表'!$A$1:$CD$1,0)),""))</f>
        <v>402</v>
      </c>
      <c r="D436" t="str">
        <f>IF(ISBLANK(IFERROR(INDEX('2-3 引出列表'!$A$2:$CE$8700,$A436,MATCH(D$1,'2-3 引出列表'!$A$1:$CD$1,0)),"")),"",IFERROR(INDEX('2-3 引出列表'!$A$2:$CE$8700,$A436,MATCH(D$1,'2-3 引出列表'!$A$1:$CD$1,0)),""))</f>
        <v>已付款</v>
      </c>
      <c r="E436" t="str">
        <f>IF(ISBLANK(IFERROR(INDEX('2-3 引出列表'!$A$2:$CE$8700,$A436,MATCH(E$1,'2-3 引出列表'!$A$1:$CD$1,0)),"")),"",IFERROR(INDEX('2-3 引出列表'!$A$2:$CE$8700,$A436,MATCH(E$1,'2-3 引出列表'!$A$1:$CD$1,0)),""))</f>
        <v>2025-07-14</v>
      </c>
      <c r="F436" t="str">
        <f t="shared" si="6"/>
        <v>2025-07</v>
      </c>
      <c r="G436" t="str">
        <f>IF(ISBLANK(IFERROR(INDEX('2-3 引出列表'!$A$2:$CE$8700,$A436,MATCH(G$1,'2-3 引出列表'!$A$1:$CD$1,0)),"")),"",IFERROR(INDEX('2-3 引出列表'!$A$2:$CE$8700,$A436,MATCH(G$1,'2-3 引出列表'!$A$1:$CD$1,0)),""))</f>
        <v>业务活动.招聘费</v>
      </c>
      <c r="H436">
        <f>IF(ISBLANK(IFERROR(INDEX('2-3 引出列表'!$A$2:$CE$8700,$A436,MATCH(H$1,'2-3 引出列表'!$A$1:$CD$1,0)),"")),"",IFERROR(INDEX('2-3 引出列表'!$A$2:$CE$8700,$A436,MATCH(H$1,'2-3 引出列表'!$A$1:$CD$1,0)),""))</f>
        <v>0</v>
      </c>
      <c r="I436">
        <f>IF(ISBLANK(IFERROR(INDEX('2-3 引出列表'!$A$2:$CE$8700,$A436,MATCH(I$1,'2-3 引出列表'!$A$1:$CD$1,0)),"")),"",IFERROR(INDEX('2-3 引出列表'!$A$2:$CE$8700,$A436,MATCH(I$1,'2-3 引出列表'!$A$1:$CD$1,0)),""))</f>
        <v>0</v>
      </c>
    </row>
    <row r="437" spans="1:9">
      <c r="A437">
        <v>436</v>
      </c>
      <c r="B437">
        <f>IF(ISBLANK(IFERROR(INDEX('2-3 引出列表'!$A$2:$CE$8700,$A437,MATCH(B$1,'2-3 引出列表'!$A$1:$CD$1,0)),"")),"",IFERROR(INDEX('2-3 引出列表'!$A$2:$CE$8700,$A437,MATCH(B$1,'2-3 引出列表'!$A$1:$CD$1,0)),""))</f>
        <v>0</v>
      </c>
      <c r="C437">
        <f>IF(ISBLANK(IFERROR(INDEX('2-3 引出列表'!$A$2:$CE$8700,$A437,MATCH(C$1,'2-3 引出列表'!$A$1:$CD$1,0)),"")),"",IFERROR(INDEX('2-3 引出列表'!$A$2:$CE$8700,$A437,MATCH(C$1,'2-3 引出列表'!$A$1:$CD$1,0)),""))</f>
        <v>331</v>
      </c>
      <c r="D437" t="str">
        <f>IF(ISBLANK(IFERROR(INDEX('2-3 引出列表'!$A$2:$CE$8700,$A437,MATCH(D$1,'2-3 引出列表'!$A$1:$CD$1,0)),"")),"",IFERROR(INDEX('2-3 引出列表'!$A$2:$CE$8700,$A437,MATCH(D$1,'2-3 引出列表'!$A$1:$CD$1,0)),""))</f>
        <v>已付款</v>
      </c>
      <c r="E437" t="str">
        <f>IF(ISBLANK(IFERROR(INDEX('2-3 引出列表'!$A$2:$CE$8700,$A437,MATCH(E$1,'2-3 引出列表'!$A$1:$CD$1,0)),"")),"",IFERROR(INDEX('2-3 引出列表'!$A$2:$CE$8700,$A437,MATCH(E$1,'2-3 引出列表'!$A$1:$CD$1,0)),""))</f>
        <v>2025-07-14</v>
      </c>
      <c r="F437" t="str">
        <f t="shared" si="6"/>
        <v>2025-07</v>
      </c>
      <c r="G437" t="str">
        <f>IF(ISBLANK(IFERROR(INDEX('2-3 引出列表'!$A$2:$CE$8700,$A437,MATCH(G$1,'2-3 引出列表'!$A$1:$CD$1,0)),"")),"",IFERROR(INDEX('2-3 引出列表'!$A$2:$CE$8700,$A437,MATCH(G$1,'2-3 引出列表'!$A$1:$CD$1,0)),""))</f>
        <v>办公事务.办公费</v>
      </c>
      <c r="H437">
        <f>IF(ISBLANK(IFERROR(INDEX('2-3 引出列表'!$A$2:$CE$8700,$A437,MATCH(H$1,'2-3 引出列表'!$A$1:$CD$1,0)),"")),"",IFERROR(INDEX('2-3 引出列表'!$A$2:$CE$8700,$A437,MATCH(H$1,'2-3 引出列表'!$A$1:$CD$1,0)),""))</f>
        <v>0</v>
      </c>
      <c r="I437">
        <f>IF(ISBLANK(IFERROR(INDEX('2-3 引出列表'!$A$2:$CE$8700,$A437,MATCH(I$1,'2-3 引出列表'!$A$1:$CD$1,0)),"")),"",IFERROR(INDEX('2-3 引出列表'!$A$2:$CE$8700,$A437,MATCH(I$1,'2-3 引出列表'!$A$1:$CD$1,0)),""))</f>
        <v>0</v>
      </c>
    </row>
    <row r="438" spans="1:9">
      <c r="A438">
        <v>437</v>
      </c>
      <c r="B438" t="str">
        <f>IF(ISBLANK(IFERROR(INDEX('2-3 引出列表'!$A$2:$CE$8700,$A438,MATCH(B$1,'2-3 引出列表'!$A$1:$CD$1,0)),"")),"",IFERROR(INDEX('2-3 引出列表'!$A$2:$CE$8700,$A438,MATCH(B$1,'2-3 引出列表'!$A$1:$CD$1,0)),""))</f>
        <v>FK250707000839</v>
      </c>
      <c r="C438">
        <f>IF(ISBLANK(IFERROR(INDEX('2-3 引出列表'!$A$2:$CE$8700,$A438,MATCH(C$1,'2-3 引出列表'!$A$1:$CD$1,0)),"")),"",IFERROR(INDEX('2-3 引出列表'!$A$2:$CE$8700,$A438,MATCH(C$1,'2-3 引出列表'!$A$1:$CD$1,0)),""))</f>
        <v>6500</v>
      </c>
      <c r="D438" t="str">
        <f>IF(ISBLANK(IFERROR(INDEX('2-3 引出列表'!$A$2:$CE$8700,$A438,MATCH(D$1,'2-3 引出列表'!$A$1:$CD$1,0)),"")),"",IFERROR(INDEX('2-3 引出列表'!$A$2:$CE$8700,$A438,MATCH(D$1,'2-3 引出列表'!$A$1:$CD$1,0)),""))</f>
        <v>已审核</v>
      </c>
      <c r="E438" t="str">
        <f>IF(ISBLANK(IFERROR(INDEX('2-3 引出列表'!$A$2:$CE$8700,$A438,MATCH(E$1,'2-3 引出列表'!$A$1:$CD$1,0)),"")),"",IFERROR(INDEX('2-3 引出列表'!$A$2:$CE$8700,$A438,MATCH(E$1,'2-3 引出列表'!$A$1:$CD$1,0)),""))</f>
        <v>2025-07-07</v>
      </c>
      <c r="F438" t="str">
        <f t="shared" si="6"/>
        <v>2025-07</v>
      </c>
      <c r="G438" t="str">
        <f>IF(ISBLANK(IFERROR(INDEX('2-3 引出列表'!$A$2:$CE$8700,$A438,MATCH(G$1,'2-3 引出列表'!$A$1:$CD$1,0)),"")),"",IFERROR(INDEX('2-3 引出列表'!$A$2:$CE$8700,$A438,MATCH(G$1,'2-3 引出列表'!$A$1:$CD$1,0)),""))</f>
        <v>外包服务费.保洁外包</v>
      </c>
      <c r="H438" t="str">
        <f>IF(ISBLANK(IFERROR(INDEX('2-3 引出列表'!$A$2:$CE$8700,$A438,MATCH(H$1,'2-3 引出列表'!$A$1:$CD$1,0)),"")),"",IFERROR(INDEX('2-3 引出列表'!$A$2:$CE$8700,$A438,MATCH(H$1,'2-3 引出列表'!$A$1:$CD$1,0)),""))</f>
        <v>GCFW-Z-2024-3550</v>
      </c>
      <c r="I438" t="str">
        <f>IF(ISBLANK(IFERROR(INDEX('2-3 引出列表'!$A$2:$CE$8700,$A438,MATCH(I$1,'2-3 引出列表'!$A$1:$CD$1,0)),"")),"",IFERROR(INDEX('2-3 引出列表'!$A$2:$CE$8700,$A438,MATCH(I$1,'2-3 引出列表'!$A$1:$CD$1,0)),""))</f>
        <v>金采易购</v>
      </c>
    </row>
    <row r="439" spans="1:9">
      <c r="A439">
        <v>438</v>
      </c>
      <c r="B439" t="str">
        <f>IF(ISBLANK(IFERROR(INDEX('2-3 引出列表'!$A$2:$CE$8700,$A439,MATCH(B$1,'2-3 引出列表'!$A$1:$CD$1,0)),"")),"",IFERROR(INDEX('2-3 引出列表'!$A$2:$CE$8700,$A439,MATCH(B$1,'2-3 引出列表'!$A$1:$CD$1,0)),""))</f>
        <v>FK250707000839</v>
      </c>
      <c r="C439">
        <f>IF(ISBLANK(IFERROR(INDEX('2-3 引出列表'!$A$2:$CE$8700,$A439,MATCH(C$1,'2-3 引出列表'!$A$1:$CD$1,0)),"")),"",IFERROR(INDEX('2-3 引出列表'!$A$2:$CE$8700,$A439,MATCH(C$1,'2-3 引出列表'!$A$1:$CD$1,0)),""))</f>
        <v>6500</v>
      </c>
      <c r="D439" t="str">
        <f>IF(ISBLANK(IFERROR(INDEX('2-3 引出列表'!$A$2:$CE$8700,$A439,MATCH(D$1,'2-3 引出列表'!$A$1:$CD$1,0)),"")),"",IFERROR(INDEX('2-3 引出列表'!$A$2:$CE$8700,$A439,MATCH(D$1,'2-3 引出列表'!$A$1:$CD$1,0)),""))</f>
        <v>已审核</v>
      </c>
      <c r="E439" t="str">
        <f>IF(ISBLANK(IFERROR(INDEX('2-3 引出列表'!$A$2:$CE$8700,$A439,MATCH(E$1,'2-3 引出列表'!$A$1:$CD$1,0)),"")),"",IFERROR(INDEX('2-3 引出列表'!$A$2:$CE$8700,$A439,MATCH(E$1,'2-3 引出列表'!$A$1:$CD$1,0)),""))</f>
        <v>2025-07-07</v>
      </c>
      <c r="F439" t="str">
        <f t="shared" si="6"/>
        <v>2025-07</v>
      </c>
      <c r="G439" t="str">
        <f>IF(ISBLANK(IFERROR(INDEX('2-3 引出列表'!$A$2:$CE$8700,$A439,MATCH(G$1,'2-3 引出列表'!$A$1:$CD$1,0)),"")),"",IFERROR(INDEX('2-3 引出列表'!$A$2:$CE$8700,$A439,MATCH(G$1,'2-3 引出列表'!$A$1:$CD$1,0)),""))</f>
        <v>外包服务费.保洁外包</v>
      </c>
      <c r="H439" t="str">
        <f>IF(ISBLANK(IFERROR(INDEX('2-3 引出列表'!$A$2:$CE$8700,$A439,MATCH(H$1,'2-3 引出列表'!$A$1:$CD$1,0)),"")),"",IFERROR(INDEX('2-3 引出列表'!$A$2:$CE$8700,$A439,MATCH(H$1,'2-3 引出列表'!$A$1:$CD$1,0)),""))</f>
        <v>GCFW-Z-2024-3550</v>
      </c>
      <c r="I439" t="str">
        <f>IF(ISBLANK(IFERROR(INDEX('2-3 引出列表'!$A$2:$CE$8700,$A439,MATCH(I$1,'2-3 引出列表'!$A$1:$CD$1,0)),"")),"",IFERROR(INDEX('2-3 引出列表'!$A$2:$CE$8700,$A439,MATCH(I$1,'2-3 引出列表'!$A$1:$CD$1,0)),""))</f>
        <v>金采易购</v>
      </c>
    </row>
    <row r="440" spans="1:9">
      <c r="A440">
        <v>439</v>
      </c>
      <c r="B440" t="str">
        <f>IF(ISBLANK(IFERROR(INDEX('2-3 引出列表'!$A$2:$CE$8700,$A440,MATCH(B$1,'2-3 引出列表'!$A$1:$CD$1,0)),"")),"",IFERROR(INDEX('2-3 引出列表'!$A$2:$CE$8700,$A440,MATCH(B$1,'2-3 引出列表'!$A$1:$CD$1,0)),""))</f>
        <v>FK250707000839</v>
      </c>
      <c r="C440">
        <f>IF(ISBLANK(IFERROR(INDEX('2-3 引出列表'!$A$2:$CE$8700,$A440,MATCH(C$1,'2-3 引出列表'!$A$1:$CD$1,0)),"")),"",IFERROR(INDEX('2-3 引出列表'!$A$2:$CE$8700,$A440,MATCH(C$1,'2-3 引出列表'!$A$1:$CD$1,0)),""))</f>
        <v>6500</v>
      </c>
      <c r="D440" t="str">
        <f>IF(ISBLANK(IFERROR(INDEX('2-3 引出列表'!$A$2:$CE$8700,$A440,MATCH(D$1,'2-3 引出列表'!$A$1:$CD$1,0)),"")),"",IFERROR(INDEX('2-3 引出列表'!$A$2:$CE$8700,$A440,MATCH(D$1,'2-3 引出列表'!$A$1:$CD$1,0)),""))</f>
        <v>已审核</v>
      </c>
      <c r="E440" t="str">
        <f>IF(ISBLANK(IFERROR(INDEX('2-3 引出列表'!$A$2:$CE$8700,$A440,MATCH(E$1,'2-3 引出列表'!$A$1:$CD$1,0)),"")),"",IFERROR(INDEX('2-3 引出列表'!$A$2:$CE$8700,$A440,MATCH(E$1,'2-3 引出列表'!$A$1:$CD$1,0)),""))</f>
        <v>2025-07-07</v>
      </c>
      <c r="F440" t="str">
        <f t="shared" si="6"/>
        <v>2025-07</v>
      </c>
      <c r="G440" t="str">
        <f>IF(ISBLANK(IFERROR(INDEX('2-3 引出列表'!$A$2:$CE$8700,$A440,MATCH(G$1,'2-3 引出列表'!$A$1:$CD$1,0)),"")),"",IFERROR(INDEX('2-3 引出列表'!$A$2:$CE$8700,$A440,MATCH(G$1,'2-3 引出列表'!$A$1:$CD$1,0)),""))</f>
        <v>外包服务费.保洁外包</v>
      </c>
      <c r="H440" t="str">
        <f>IF(ISBLANK(IFERROR(INDEX('2-3 引出列表'!$A$2:$CE$8700,$A440,MATCH(H$1,'2-3 引出列表'!$A$1:$CD$1,0)),"")),"",IFERROR(INDEX('2-3 引出列表'!$A$2:$CE$8700,$A440,MATCH(H$1,'2-3 引出列表'!$A$1:$CD$1,0)),""))</f>
        <v>GCFW-Z-2024-3550</v>
      </c>
      <c r="I440" t="str">
        <f>IF(ISBLANK(IFERROR(INDEX('2-3 引出列表'!$A$2:$CE$8700,$A440,MATCH(I$1,'2-3 引出列表'!$A$1:$CD$1,0)),"")),"",IFERROR(INDEX('2-3 引出列表'!$A$2:$CE$8700,$A440,MATCH(I$1,'2-3 引出列表'!$A$1:$CD$1,0)),""))</f>
        <v>金采易购</v>
      </c>
    </row>
    <row r="441" spans="1:9">
      <c r="A441">
        <v>440</v>
      </c>
      <c r="B441" t="str">
        <f>IF(ISBLANK(IFERROR(INDEX('2-3 引出列表'!$A$2:$CE$8700,$A441,MATCH(B$1,'2-3 引出列表'!$A$1:$CD$1,0)),"")),"",IFERROR(INDEX('2-3 引出列表'!$A$2:$CE$8700,$A441,MATCH(B$1,'2-3 引出列表'!$A$1:$CD$1,0)),""))</f>
        <v>FK250707000762</v>
      </c>
      <c r="C441">
        <f>IF(ISBLANK(IFERROR(INDEX('2-3 引出列表'!$A$2:$CE$8700,$A441,MATCH(C$1,'2-3 引出列表'!$A$1:$CD$1,0)),"")),"",IFERROR(INDEX('2-3 引出列表'!$A$2:$CE$8700,$A441,MATCH(C$1,'2-3 引出列表'!$A$1:$CD$1,0)),""))</f>
        <v>1500</v>
      </c>
      <c r="D441" t="str">
        <f>IF(ISBLANK(IFERROR(INDEX('2-3 引出列表'!$A$2:$CE$8700,$A441,MATCH(D$1,'2-3 引出列表'!$A$1:$CD$1,0)),"")),"",IFERROR(INDEX('2-3 引出列表'!$A$2:$CE$8700,$A441,MATCH(D$1,'2-3 引出列表'!$A$1:$CD$1,0)),""))</f>
        <v>已审核</v>
      </c>
      <c r="E441" t="str">
        <f>IF(ISBLANK(IFERROR(INDEX('2-3 引出列表'!$A$2:$CE$8700,$A441,MATCH(E$1,'2-3 引出列表'!$A$1:$CD$1,0)),"")),"",IFERROR(INDEX('2-3 引出列表'!$A$2:$CE$8700,$A441,MATCH(E$1,'2-3 引出列表'!$A$1:$CD$1,0)),""))</f>
        <v>2025-07-07</v>
      </c>
      <c r="F441" t="str">
        <f t="shared" si="6"/>
        <v>2025-07</v>
      </c>
      <c r="G441" t="str">
        <f>IF(ISBLANK(IFERROR(INDEX('2-3 引出列表'!$A$2:$CE$8700,$A441,MATCH(G$1,'2-3 引出列表'!$A$1:$CD$1,0)),"")),"",IFERROR(INDEX('2-3 引出列表'!$A$2:$CE$8700,$A441,MATCH(G$1,'2-3 引出列表'!$A$1:$CD$1,0)),""))</f>
        <v>物料消耗.物料消耗</v>
      </c>
      <c r="H441">
        <f>IF(ISBLANK(IFERROR(INDEX('2-3 引出列表'!$A$2:$CE$8700,$A441,MATCH(H$1,'2-3 引出列表'!$A$1:$CD$1,0)),"")),"",IFERROR(INDEX('2-3 引出列表'!$A$2:$CE$8700,$A441,MATCH(H$1,'2-3 引出列表'!$A$1:$CD$1,0)),""))</f>
        <v>0</v>
      </c>
      <c r="I441" t="str">
        <f>IF(ISBLANK(IFERROR(INDEX('2-3 引出列表'!$A$2:$CE$8700,$A441,MATCH(I$1,'2-3 引出列表'!$A$1:$CD$1,0)),"")),"",IFERROR(INDEX('2-3 引出列表'!$A$2:$CE$8700,$A441,MATCH(I$1,'2-3 引出列表'!$A$1:$CD$1,0)),""))</f>
        <v>金采易购</v>
      </c>
    </row>
    <row r="442" spans="1:9">
      <c r="A442">
        <v>441</v>
      </c>
      <c r="B442" t="str">
        <f>IF(ISBLANK(IFERROR(INDEX('2-3 引出列表'!$A$2:$CE$8700,$A442,MATCH(B$1,'2-3 引出列表'!$A$1:$CD$1,0)),"")),"",IFERROR(INDEX('2-3 引出列表'!$A$2:$CE$8700,$A442,MATCH(B$1,'2-3 引出列表'!$A$1:$CD$1,0)),""))</f>
        <v>FK250707000718</v>
      </c>
      <c r="C442">
        <f>IF(ISBLANK(IFERROR(INDEX('2-3 引出列表'!$A$2:$CE$8700,$A442,MATCH(C$1,'2-3 引出列表'!$A$1:$CD$1,0)),"")),"",IFERROR(INDEX('2-3 引出列表'!$A$2:$CE$8700,$A442,MATCH(C$1,'2-3 引出列表'!$A$1:$CD$1,0)),""))</f>
        <v>1052</v>
      </c>
      <c r="D442" t="str">
        <f>IF(ISBLANK(IFERROR(INDEX('2-3 引出列表'!$A$2:$CE$8700,$A442,MATCH(D$1,'2-3 引出列表'!$A$1:$CD$1,0)),"")),"",IFERROR(INDEX('2-3 引出列表'!$A$2:$CE$8700,$A442,MATCH(D$1,'2-3 引出列表'!$A$1:$CD$1,0)),""))</f>
        <v>已审核</v>
      </c>
      <c r="E442" t="str">
        <f>IF(ISBLANK(IFERROR(INDEX('2-3 引出列表'!$A$2:$CE$8700,$A442,MATCH(E$1,'2-3 引出列表'!$A$1:$CD$1,0)),"")),"",IFERROR(INDEX('2-3 引出列表'!$A$2:$CE$8700,$A442,MATCH(E$1,'2-3 引出列表'!$A$1:$CD$1,0)),""))</f>
        <v>2025-07-07</v>
      </c>
      <c r="F442" t="str">
        <f t="shared" si="6"/>
        <v>2025-07</v>
      </c>
      <c r="G442" t="str">
        <f>IF(ISBLANK(IFERROR(INDEX('2-3 引出列表'!$A$2:$CE$8700,$A442,MATCH(G$1,'2-3 引出列表'!$A$1:$CD$1,0)),"")),"",IFERROR(INDEX('2-3 引出列表'!$A$2:$CE$8700,$A442,MATCH(G$1,'2-3 引出列表'!$A$1:$CD$1,0)),""))</f>
        <v>物料消耗.物料消耗</v>
      </c>
      <c r="H442" t="str">
        <f>IF(ISBLANK(IFERROR(INDEX('2-3 引出列表'!$A$2:$CE$8700,$A442,MATCH(H$1,'2-3 引出列表'!$A$1:$CD$1,0)),"")),"",IFERROR(INDEX('2-3 引出列表'!$A$2:$CE$8700,$A442,MATCH(H$1,'2-3 引出列表'!$A$1:$CD$1,0)),""))</f>
        <v>ZB20220930JCWZ01</v>
      </c>
      <c r="I442" t="str">
        <f>IF(ISBLANK(IFERROR(INDEX('2-3 引出列表'!$A$2:$CE$8700,$A442,MATCH(I$1,'2-3 引出列表'!$A$1:$CD$1,0)),"")),"",IFERROR(INDEX('2-3 引出列表'!$A$2:$CE$8700,$A442,MATCH(I$1,'2-3 引出列表'!$A$1:$CD$1,0)),""))</f>
        <v>金采易购</v>
      </c>
    </row>
    <row r="443" spans="1:9">
      <c r="A443">
        <v>442</v>
      </c>
      <c r="B443" t="str">
        <f>IF(ISBLANK(IFERROR(INDEX('2-3 引出列表'!$A$2:$CE$8700,$A443,MATCH(B$1,'2-3 引出列表'!$A$1:$CD$1,0)),"")),"",IFERROR(INDEX('2-3 引出列表'!$A$2:$CE$8700,$A443,MATCH(B$1,'2-3 引出列表'!$A$1:$CD$1,0)),""))</f>
        <v>FK250707000629</v>
      </c>
      <c r="C443">
        <f>IF(ISBLANK(IFERROR(INDEX('2-3 引出列表'!$A$2:$CE$8700,$A443,MATCH(C$1,'2-3 引出列表'!$A$1:$CD$1,0)),"")),"",IFERROR(INDEX('2-3 引出列表'!$A$2:$CE$8700,$A443,MATCH(C$1,'2-3 引出列表'!$A$1:$CD$1,0)),""))</f>
        <v>972</v>
      </c>
      <c r="D443" t="str">
        <f>IF(ISBLANK(IFERROR(INDEX('2-3 引出列表'!$A$2:$CE$8700,$A443,MATCH(D$1,'2-3 引出列表'!$A$1:$CD$1,0)),"")),"",IFERROR(INDEX('2-3 引出列表'!$A$2:$CE$8700,$A443,MATCH(D$1,'2-3 引出列表'!$A$1:$CD$1,0)),""))</f>
        <v>已审核</v>
      </c>
      <c r="E443" t="str">
        <f>IF(ISBLANK(IFERROR(INDEX('2-3 引出列表'!$A$2:$CE$8700,$A443,MATCH(E$1,'2-3 引出列表'!$A$1:$CD$1,0)),"")),"",IFERROR(INDEX('2-3 引出列表'!$A$2:$CE$8700,$A443,MATCH(E$1,'2-3 引出列表'!$A$1:$CD$1,0)),""))</f>
        <v>2025-07-07</v>
      </c>
      <c r="F443" t="str">
        <f t="shared" si="6"/>
        <v>2025-07</v>
      </c>
      <c r="G443" t="str">
        <f>IF(ISBLANK(IFERROR(INDEX('2-3 引出列表'!$A$2:$CE$8700,$A443,MATCH(G$1,'2-3 引出列表'!$A$1:$CD$1,0)),"")),"",IFERROR(INDEX('2-3 引出列表'!$A$2:$CE$8700,$A443,MATCH(G$1,'2-3 引出列表'!$A$1:$CD$1,0)),""))</f>
        <v>物料消耗.物料消耗</v>
      </c>
      <c r="H443" t="str">
        <f>IF(ISBLANK(IFERROR(INDEX('2-3 引出列表'!$A$2:$CE$8700,$A443,MATCH(H$1,'2-3 引出列表'!$A$1:$CD$1,0)),"")),"",IFERROR(INDEX('2-3 引出列表'!$A$2:$CE$8700,$A443,MATCH(H$1,'2-3 引出列表'!$A$1:$CD$1,0)),""))</f>
        <v>ZB20210901JCWZ02</v>
      </c>
      <c r="I443" t="str">
        <f>IF(ISBLANK(IFERROR(INDEX('2-3 引出列表'!$A$2:$CE$8700,$A443,MATCH(I$1,'2-3 引出列表'!$A$1:$CD$1,0)),"")),"",IFERROR(INDEX('2-3 引出列表'!$A$2:$CE$8700,$A443,MATCH(I$1,'2-3 引出列表'!$A$1:$CD$1,0)),""))</f>
        <v>金采易购</v>
      </c>
    </row>
    <row r="444" spans="1:9">
      <c r="A444">
        <v>443</v>
      </c>
      <c r="B444" t="str">
        <f>IF(ISBLANK(IFERROR(INDEX('2-3 引出列表'!$A$2:$CE$8700,$A444,MATCH(B$1,'2-3 引出列表'!$A$1:$CD$1,0)),"")),"",IFERROR(INDEX('2-3 引出列表'!$A$2:$CE$8700,$A444,MATCH(B$1,'2-3 引出列表'!$A$1:$CD$1,0)),""))</f>
        <v>FK250707000588</v>
      </c>
      <c r="C444">
        <f>IF(ISBLANK(IFERROR(INDEX('2-3 引出列表'!$A$2:$CE$8700,$A444,MATCH(C$1,'2-3 引出列表'!$A$1:$CD$1,0)),"")),"",IFERROR(INDEX('2-3 引出列表'!$A$2:$CE$8700,$A444,MATCH(C$1,'2-3 引出列表'!$A$1:$CD$1,0)),""))</f>
        <v>923</v>
      </c>
      <c r="D444" t="str">
        <f>IF(ISBLANK(IFERROR(INDEX('2-3 引出列表'!$A$2:$CE$8700,$A444,MATCH(D$1,'2-3 引出列表'!$A$1:$CD$1,0)),"")),"",IFERROR(INDEX('2-3 引出列表'!$A$2:$CE$8700,$A444,MATCH(D$1,'2-3 引出列表'!$A$1:$CD$1,0)),""))</f>
        <v>已审核</v>
      </c>
      <c r="E444" t="str">
        <f>IF(ISBLANK(IFERROR(INDEX('2-3 引出列表'!$A$2:$CE$8700,$A444,MATCH(E$1,'2-3 引出列表'!$A$1:$CD$1,0)),"")),"",IFERROR(INDEX('2-3 引出列表'!$A$2:$CE$8700,$A444,MATCH(E$1,'2-3 引出列表'!$A$1:$CD$1,0)),""))</f>
        <v>2025-07-07</v>
      </c>
      <c r="F444" t="str">
        <f t="shared" si="6"/>
        <v>2025-07</v>
      </c>
      <c r="G444" t="str">
        <f>IF(ISBLANK(IFERROR(INDEX('2-3 引出列表'!$A$2:$CE$8700,$A444,MATCH(G$1,'2-3 引出列表'!$A$1:$CD$1,0)),"")),"",IFERROR(INDEX('2-3 引出列表'!$A$2:$CE$8700,$A444,MATCH(G$1,'2-3 引出列表'!$A$1:$CD$1,0)),""))</f>
        <v>物料消耗.物料消耗</v>
      </c>
      <c r="H444" t="str">
        <f>IF(ISBLANK(IFERROR(INDEX('2-3 引出列表'!$A$2:$CE$8700,$A444,MATCH(H$1,'2-3 引出列表'!$A$1:$CD$1,0)),"")),"",IFERROR(INDEX('2-3 引出列表'!$A$2:$CE$8700,$A444,MATCH(H$1,'2-3 引出列表'!$A$1:$CD$1,0)),""))</f>
        <v>XHWZ-Z-2024-0109</v>
      </c>
      <c r="I444" t="str">
        <f>IF(ISBLANK(IFERROR(INDEX('2-3 引出列表'!$A$2:$CE$8700,$A444,MATCH(I$1,'2-3 引出列表'!$A$1:$CD$1,0)),"")),"",IFERROR(INDEX('2-3 引出列表'!$A$2:$CE$8700,$A444,MATCH(I$1,'2-3 引出列表'!$A$1:$CD$1,0)),""))</f>
        <v>金采易购</v>
      </c>
    </row>
    <row r="445" spans="1:9">
      <c r="A445">
        <v>444</v>
      </c>
      <c r="B445" t="str">
        <f>IF(ISBLANK(IFERROR(INDEX('2-3 引出列表'!$A$2:$CE$8700,$A445,MATCH(B$1,'2-3 引出列表'!$A$1:$CD$1,0)),"")),"",IFERROR(INDEX('2-3 引出列表'!$A$2:$CE$8700,$A445,MATCH(B$1,'2-3 引出列表'!$A$1:$CD$1,0)),""))</f>
        <v>FK250707000588</v>
      </c>
      <c r="C445">
        <f>IF(ISBLANK(IFERROR(INDEX('2-3 引出列表'!$A$2:$CE$8700,$A445,MATCH(C$1,'2-3 引出列表'!$A$1:$CD$1,0)),"")),"",IFERROR(INDEX('2-3 引出列表'!$A$2:$CE$8700,$A445,MATCH(C$1,'2-3 引出列表'!$A$1:$CD$1,0)),""))</f>
        <v>923</v>
      </c>
      <c r="D445" t="str">
        <f>IF(ISBLANK(IFERROR(INDEX('2-3 引出列表'!$A$2:$CE$8700,$A445,MATCH(D$1,'2-3 引出列表'!$A$1:$CD$1,0)),"")),"",IFERROR(INDEX('2-3 引出列表'!$A$2:$CE$8700,$A445,MATCH(D$1,'2-3 引出列表'!$A$1:$CD$1,0)),""))</f>
        <v>已审核</v>
      </c>
      <c r="E445" t="str">
        <f>IF(ISBLANK(IFERROR(INDEX('2-3 引出列表'!$A$2:$CE$8700,$A445,MATCH(E$1,'2-3 引出列表'!$A$1:$CD$1,0)),"")),"",IFERROR(INDEX('2-3 引出列表'!$A$2:$CE$8700,$A445,MATCH(E$1,'2-3 引出列表'!$A$1:$CD$1,0)),""))</f>
        <v>2025-07-07</v>
      </c>
      <c r="F445" t="str">
        <f t="shared" si="6"/>
        <v>2025-07</v>
      </c>
      <c r="G445" t="str">
        <f>IF(ISBLANK(IFERROR(INDEX('2-3 引出列表'!$A$2:$CE$8700,$A445,MATCH(G$1,'2-3 引出列表'!$A$1:$CD$1,0)),"")),"",IFERROR(INDEX('2-3 引出列表'!$A$2:$CE$8700,$A445,MATCH(G$1,'2-3 引出列表'!$A$1:$CD$1,0)),""))</f>
        <v>物料消耗.物料消耗</v>
      </c>
      <c r="H445" t="str">
        <f>IF(ISBLANK(IFERROR(INDEX('2-3 引出列表'!$A$2:$CE$8700,$A445,MATCH(H$1,'2-3 引出列表'!$A$1:$CD$1,0)),"")),"",IFERROR(INDEX('2-3 引出列表'!$A$2:$CE$8700,$A445,MATCH(H$1,'2-3 引出列表'!$A$1:$CD$1,0)),""))</f>
        <v>XHWZ-Z-2024-0109</v>
      </c>
      <c r="I445" t="str">
        <f>IF(ISBLANK(IFERROR(INDEX('2-3 引出列表'!$A$2:$CE$8700,$A445,MATCH(I$1,'2-3 引出列表'!$A$1:$CD$1,0)),"")),"",IFERROR(INDEX('2-3 引出列表'!$A$2:$CE$8700,$A445,MATCH(I$1,'2-3 引出列表'!$A$1:$CD$1,0)),""))</f>
        <v>金采易购</v>
      </c>
    </row>
    <row r="446" spans="1:9">
      <c r="A446">
        <v>445</v>
      </c>
      <c r="B446" t="str">
        <f>IF(ISBLANK(IFERROR(INDEX('2-3 引出列表'!$A$2:$CE$8700,$A446,MATCH(B$1,'2-3 引出列表'!$A$1:$CD$1,0)),"")),"",IFERROR(INDEX('2-3 引出列表'!$A$2:$CE$8700,$A446,MATCH(B$1,'2-3 引出列表'!$A$1:$CD$1,0)),""))</f>
        <v>TK20250624635312</v>
      </c>
      <c r="C446">
        <f>IF(ISBLANK(IFERROR(INDEX('2-3 引出列表'!$A$2:$CE$8700,$A446,MATCH(C$1,'2-3 引出列表'!$A$1:$CD$1,0)),"")),"",IFERROR(INDEX('2-3 引出列表'!$A$2:$CE$8700,$A446,MATCH(C$1,'2-3 引出列表'!$A$1:$CD$1,0)),""))</f>
        <v>1100</v>
      </c>
      <c r="D446" t="str">
        <f>IF(ISBLANK(IFERROR(INDEX('2-3 引出列表'!$A$2:$CE$8700,$A446,MATCH(D$1,'2-3 引出列表'!$A$1:$CD$1,0)),"")),"",IFERROR(INDEX('2-3 引出列表'!$A$2:$CE$8700,$A446,MATCH(D$1,'2-3 引出列表'!$A$1:$CD$1,0)),""))</f>
        <v>已付款</v>
      </c>
      <c r="E446" t="str">
        <f>IF(ISBLANK(IFERROR(INDEX('2-3 引出列表'!$A$2:$CE$8700,$A446,MATCH(E$1,'2-3 引出列表'!$A$1:$CD$1,0)),"")),"",IFERROR(INDEX('2-3 引出列表'!$A$2:$CE$8700,$A446,MATCH(E$1,'2-3 引出列表'!$A$1:$CD$1,0)),""))</f>
        <v>2025-06-26</v>
      </c>
      <c r="F446" t="str">
        <f t="shared" si="6"/>
        <v>2025-06</v>
      </c>
      <c r="G446" t="str">
        <f>IF(ISBLANK(IFERROR(INDEX('2-3 引出列表'!$A$2:$CE$8700,$A446,MATCH(G$1,'2-3 引出列表'!$A$1:$CD$1,0)),"")),"",IFERROR(INDEX('2-3 引出列表'!$A$2:$CE$8700,$A446,MATCH(G$1,'2-3 引出列表'!$A$1:$CD$1,0)),""))</f>
        <v>保证金及押金.物业类押金</v>
      </c>
      <c r="H446">
        <f>IF(ISBLANK(IFERROR(INDEX('2-3 引出列表'!$A$2:$CE$8700,$A446,MATCH(H$1,'2-3 引出列表'!$A$1:$CD$1,0)),"")),"",IFERROR(INDEX('2-3 引出列表'!$A$2:$CE$8700,$A446,MATCH(H$1,'2-3 引出列表'!$A$1:$CD$1,0)),""))</f>
        <v>0</v>
      </c>
      <c r="I446" t="str">
        <f>IF(ISBLANK(IFERROR(INDEX('2-3 引出列表'!$A$2:$CE$8700,$A446,MATCH(I$1,'2-3 引出列表'!$A$1:$CD$1,0)),"")),"",IFERROR(INDEX('2-3 引出列表'!$A$2:$CE$8700,$A446,MATCH(I$1,'2-3 引出列表'!$A$1:$CD$1,0)),""))</f>
        <v>SIP</v>
      </c>
    </row>
    <row r="447" spans="1:9">
      <c r="A447">
        <v>446</v>
      </c>
      <c r="B447" t="str">
        <f>IF(ISBLANK(IFERROR(INDEX('2-3 引出列表'!$A$2:$CE$8700,$A447,MATCH(B$1,'2-3 引出列表'!$A$1:$CD$1,0)),"")),"",IFERROR(INDEX('2-3 引出列表'!$A$2:$CE$8700,$A447,MATCH(B$1,'2-3 引出列表'!$A$1:$CD$1,0)),""))</f>
        <v>TK20250624635312</v>
      </c>
      <c r="C447">
        <f>IF(ISBLANK(IFERROR(INDEX('2-3 引出列表'!$A$2:$CE$8700,$A447,MATCH(C$1,'2-3 引出列表'!$A$1:$CD$1,0)),"")),"",IFERROR(INDEX('2-3 引出列表'!$A$2:$CE$8700,$A447,MATCH(C$1,'2-3 引出列表'!$A$1:$CD$1,0)),""))</f>
        <v>1100</v>
      </c>
      <c r="D447" t="str">
        <f>IF(ISBLANK(IFERROR(INDEX('2-3 引出列表'!$A$2:$CE$8700,$A447,MATCH(D$1,'2-3 引出列表'!$A$1:$CD$1,0)),"")),"",IFERROR(INDEX('2-3 引出列表'!$A$2:$CE$8700,$A447,MATCH(D$1,'2-3 引出列表'!$A$1:$CD$1,0)),""))</f>
        <v>已付款</v>
      </c>
      <c r="E447" t="str">
        <f>IF(ISBLANK(IFERROR(INDEX('2-3 引出列表'!$A$2:$CE$8700,$A447,MATCH(E$1,'2-3 引出列表'!$A$1:$CD$1,0)),"")),"",IFERROR(INDEX('2-3 引出列表'!$A$2:$CE$8700,$A447,MATCH(E$1,'2-3 引出列表'!$A$1:$CD$1,0)),""))</f>
        <v>2025-06-26</v>
      </c>
      <c r="F447" t="str">
        <f t="shared" si="6"/>
        <v>2025-06</v>
      </c>
      <c r="G447" t="str">
        <f>IF(ISBLANK(IFERROR(INDEX('2-3 引出列表'!$A$2:$CE$8700,$A447,MATCH(G$1,'2-3 引出列表'!$A$1:$CD$1,0)),"")),"",IFERROR(INDEX('2-3 引出列表'!$A$2:$CE$8700,$A447,MATCH(G$1,'2-3 引出列表'!$A$1:$CD$1,0)),""))</f>
        <v>保证金及押金.物业类押金</v>
      </c>
      <c r="H447">
        <f>IF(ISBLANK(IFERROR(INDEX('2-3 引出列表'!$A$2:$CE$8700,$A447,MATCH(H$1,'2-3 引出列表'!$A$1:$CD$1,0)),"")),"",IFERROR(INDEX('2-3 引出列表'!$A$2:$CE$8700,$A447,MATCH(H$1,'2-3 引出列表'!$A$1:$CD$1,0)),""))</f>
        <v>0</v>
      </c>
      <c r="I447" t="str">
        <f>IF(ISBLANK(IFERROR(INDEX('2-3 引出列表'!$A$2:$CE$8700,$A447,MATCH(I$1,'2-3 引出列表'!$A$1:$CD$1,0)),"")),"",IFERROR(INDEX('2-3 引出列表'!$A$2:$CE$8700,$A447,MATCH(I$1,'2-3 引出列表'!$A$1:$CD$1,0)),""))</f>
        <v>SIP</v>
      </c>
    </row>
    <row r="448" spans="1:9">
      <c r="A448">
        <v>447</v>
      </c>
      <c r="B448">
        <f>IF(ISBLANK(IFERROR(INDEX('2-3 引出列表'!$A$2:$CE$8700,$A448,MATCH(B$1,'2-3 引出列表'!$A$1:$CD$1,0)),"")),"",IFERROR(INDEX('2-3 引出列表'!$A$2:$CE$8700,$A448,MATCH(B$1,'2-3 引出列表'!$A$1:$CD$1,0)),""))</f>
        <v>0</v>
      </c>
      <c r="C448">
        <f>IF(ISBLANK(IFERROR(INDEX('2-3 引出列表'!$A$2:$CE$8700,$A448,MATCH(C$1,'2-3 引出列表'!$A$1:$CD$1,0)),"")),"",IFERROR(INDEX('2-3 引出列表'!$A$2:$CE$8700,$A448,MATCH(C$1,'2-3 引出列表'!$A$1:$CD$1,0)),""))</f>
        <v>500</v>
      </c>
      <c r="D448" t="str">
        <f>IF(ISBLANK(IFERROR(INDEX('2-3 引出列表'!$A$2:$CE$8700,$A448,MATCH(D$1,'2-3 引出列表'!$A$1:$CD$1,0)),"")),"",IFERROR(INDEX('2-3 引出列表'!$A$2:$CE$8700,$A448,MATCH(D$1,'2-3 引出列表'!$A$1:$CD$1,0)),""))</f>
        <v>已付款</v>
      </c>
      <c r="E448" t="str">
        <f>IF(ISBLANK(IFERROR(INDEX('2-3 引出列表'!$A$2:$CE$8700,$A448,MATCH(E$1,'2-3 引出列表'!$A$1:$CD$1,0)),"")),"",IFERROR(INDEX('2-3 引出列表'!$A$2:$CE$8700,$A448,MATCH(E$1,'2-3 引出列表'!$A$1:$CD$1,0)),""))</f>
        <v>2025-06-26</v>
      </c>
      <c r="F448" t="str">
        <f t="shared" si="6"/>
        <v>2025-06</v>
      </c>
      <c r="G448" t="str">
        <f>IF(ISBLANK(IFERROR(INDEX('2-3 引出列表'!$A$2:$CE$8700,$A448,MATCH(G$1,'2-3 引出列表'!$A$1:$CD$1,0)),"")),"",IFERROR(INDEX('2-3 引出列表'!$A$2:$CE$8700,$A448,MATCH(G$1,'2-3 引出列表'!$A$1:$CD$1,0)),""))</f>
        <v>人工费用.宿舍费</v>
      </c>
      <c r="H448" t="str">
        <f>IF(ISBLANK(IFERROR(INDEX('2-3 引出列表'!$A$2:$CE$8700,$A448,MATCH(H$1,'2-3 引出列表'!$A$1:$CD$1,0)),"")),"",IFERROR(INDEX('2-3 引出列表'!$A$2:$CE$8700,$A448,MATCH(H$1,'2-3 引出列表'!$A$1:$CD$1,0)),""))</f>
        <v>FWL-Z-2025-00080</v>
      </c>
      <c r="I448">
        <f>IF(ISBLANK(IFERROR(INDEX('2-3 引出列表'!$A$2:$CE$8700,$A448,MATCH(I$1,'2-3 引出列表'!$A$1:$CD$1,0)),"")),"",IFERROR(INDEX('2-3 引出列表'!$A$2:$CE$8700,$A448,MATCH(I$1,'2-3 引出列表'!$A$1:$CD$1,0)),""))</f>
        <v>0</v>
      </c>
    </row>
    <row r="449" spans="1:9">
      <c r="A449">
        <v>448</v>
      </c>
      <c r="B449">
        <f>IF(ISBLANK(IFERROR(INDEX('2-3 引出列表'!$A$2:$CE$8700,$A449,MATCH(B$1,'2-3 引出列表'!$A$1:$CD$1,0)),"")),"",IFERROR(INDEX('2-3 引出列表'!$A$2:$CE$8700,$A449,MATCH(B$1,'2-3 引出列表'!$A$1:$CD$1,0)),""))</f>
        <v>0</v>
      </c>
      <c r="C449">
        <f>IF(ISBLANK(IFERROR(INDEX('2-3 引出列表'!$A$2:$CE$8700,$A449,MATCH(C$1,'2-3 引出列表'!$A$1:$CD$1,0)),"")),"",IFERROR(INDEX('2-3 引出列表'!$A$2:$CE$8700,$A449,MATCH(C$1,'2-3 引出列表'!$A$1:$CD$1,0)),""))</f>
        <v>4500</v>
      </c>
      <c r="D449" t="str">
        <f>IF(ISBLANK(IFERROR(INDEX('2-3 引出列表'!$A$2:$CE$8700,$A449,MATCH(D$1,'2-3 引出列表'!$A$1:$CD$1,0)),"")),"",IFERROR(INDEX('2-3 引出列表'!$A$2:$CE$8700,$A449,MATCH(D$1,'2-3 引出列表'!$A$1:$CD$1,0)),""))</f>
        <v>已付款</v>
      </c>
      <c r="E449" t="str">
        <f>IF(ISBLANK(IFERROR(INDEX('2-3 引出列表'!$A$2:$CE$8700,$A449,MATCH(E$1,'2-3 引出列表'!$A$1:$CD$1,0)),"")),"",IFERROR(INDEX('2-3 引出列表'!$A$2:$CE$8700,$A449,MATCH(E$1,'2-3 引出列表'!$A$1:$CD$1,0)),""))</f>
        <v>2025-06-26</v>
      </c>
      <c r="F449" t="str">
        <f t="shared" si="6"/>
        <v>2025-06</v>
      </c>
      <c r="G449" t="str">
        <f>IF(ISBLANK(IFERROR(INDEX('2-3 引出列表'!$A$2:$CE$8700,$A449,MATCH(G$1,'2-3 引出列表'!$A$1:$CD$1,0)),"")),"",IFERROR(INDEX('2-3 引出列表'!$A$2:$CE$8700,$A449,MATCH(G$1,'2-3 引出列表'!$A$1:$CD$1,0)),""))</f>
        <v>人工费用.宿舍费</v>
      </c>
      <c r="H449" t="str">
        <f>IF(ISBLANK(IFERROR(INDEX('2-3 引出列表'!$A$2:$CE$8700,$A449,MATCH(H$1,'2-3 引出列表'!$A$1:$CD$1,0)),"")),"",IFERROR(INDEX('2-3 引出列表'!$A$2:$CE$8700,$A449,MATCH(H$1,'2-3 引出列表'!$A$1:$CD$1,0)),""))</f>
        <v>FWL-Z-2025-00078</v>
      </c>
      <c r="I449">
        <f>IF(ISBLANK(IFERROR(INDEX('2-3 引出列表'!$A$2:$CE$8700,$A449,MATCH(I$1,'2-3 引出列表'!$A$1:$CD$1,0)),"")),"",IFERROR(INDEX('2-3 引出列表'!$A$2:$CE$8700,$A449,MATCH(I$1,'2-3 引出列表'!$A$1:$CD$1,0)),""))</f>
        <v>0</v>
      </c>
    </row>
    <row r="450" spans="1:9">
      <c r="A450">
        <v>449</v>
      </c>
      <c r="B450" t="str">
        <f>IF(ISBLANK(IFERROR(INDEX('2-3 引出列表'!$A$2:$CE$8700,$A450,MATCH(B$1,'2-3 引出列表'!$A$1:$CD$1,0)),"")),"",IFERROR(INDEX('2-3 引出列表'!$A$2:$CE$8700,$A450,MATCH(B$1,'2-3 引出列表'!$A$1:$CD$1,0)),""))</f>
        <v>TK20250624992758</v>
      </c>
      <c r="C450">
        <f>IF(ISBLANK(IFERROR(INDEX('2-3 引出列表'!$A$2:$CE$8700,$A450,MATCH(C$1,'2-3 引出列表'!$A$1:$CD$1,0)),"")),"",IFERROR(INDEX('2-3 引出列表'!$A$2:$CE$8700,$A450,MATCH(C$1,'2-3 引出列表'!$A$1:$CD$1,0)),""))</f>
        <v>200</v>
      </c>
      <c r="D450" t="str">
        <f>IF(ISBLANK(IFERROR(INDEX('2-3 引出列表'!$A$2:$CE$8700,$A450,MATCH(D$1,'2-3 引出列表'!$A$1:$CD$1,0)),"")),"",IFERROR(INDEX('2-3 引出列表'!$A$2:$CE$8700,$A450,MATCH(D$1,'2-3 引出列表'!$A$1:$CD$1,0)),""))</f>
        <v>已付款</v>
      </c>
      <c r="E450" t="str">
        <f>IF(ISBLANK(IFERROR(INDEX('2-3 引出列表'!$A$2:$CE$8700,$A450,MATCH(E$1,'2-3 引出列表'!$A$1:$CD$1,0)),"")),"",IFERROR(INDEX('2-3 引出列表'!$A$2:$CE$8700,$A450,MATCH(E$1,'2-3 引出列表'!$A$1:$CD$1,0)),""))</f>
        <v>2025-06-25</v>
      </c>
      <c r="F450" t="str">
        <f t="shared" si="6"/>
        <v>2025-06</v>
      </c>
      <c r="G450" t="str">
        <f>IF(ISBLANK(IFERROR(INDEX('2-3 引出列表'!$A$2:$CE$8700,$A450,MATCH(G$1,'2-3 引出列表'!$A$1:$CD$1,0)),"")),"",IFERROR(INDEX('2-3 引出列表'!$A$2:$CE$8700,$A450,MATCH(G$1,'2-3 引出列表'!$A$1:$CD$1,0)),""))</f>
        <v>保证金及押金.物业类押金</v>
      </c>
      <c r="H450">
        <f>IF(ISBLANK(IFERROR(INDEX('2-3 引出列表'!$A$2:$CE$8700,$A450,MATCH(H$1,'2-3 引出列表'!$A$1:$CD$1,0)),"")),"",IFERROR(INDEX('2-3 引出列表'!$A$2:$CE$8700,$A450,MATCH(H$1,'2-3 引出列表'!$A$1:$CD$1,0)),""))</f>
        <v>0</v>
      </c>
      <c r="I450" t="str">
        <f>IF(ISBLANK(IFERROR(INDEX('2-3 引出列表'!$A$2:$CE$8700,$A450,MATCH(I$1,'2-3 引出列表'!$A$1:$CD$1,0)),"")),"",IFERROR(INDEX('2-3 引出列表'!$A$2:$CE$8700,$A450,MATCH(I$1,'2-3 引出列表'!$A$1:$CD$1,0)),""))</f>
        <v>SIP</v>
      </c>
    </row>
    <row r="451" spans="1:9">
      <c r="A451">
        <v>450</v>
      </c>
      <c r="B451" t="str">
        <f>IF(ISBLANK(IFERROR(INDEX('2-3 引出列表'!$A$2:$CE$8700,$A451,MATCH(B$1,'2-3 引出列表'!$A$1:$CD$1,0)),"")),"",IFERROR(INDEX('2-3 引出列表'!$A$2:$CE$8700,$A451,MATCH(B$1,'2-3 引出列表'!$A$1:$CD$1,0)),""))</f>
        <v>TK20250624598056</v>
      </c>
      <c r="C451">
        <f>IF(ISBLANK(IFERROR(INDEX('2-3 引出列表'!$A$2:$CE$8700,$A451,MATCH(C$1,'2-3 引出列表'!$A$1:$CD$1,0)),"")),"",IFERROR(INDEX('2-3 引出列表'!$A$2:$CE$8700,$A451,MATCH(C$1,'2-3 引出列表'!$A$1:$CD$1,0)),""))</f>
        <v>200</v>
      </c>
      <c r="D451" t="str">
        <f>IF(ISBLANK(IFERROR(INDEX('2-3 引出列表'!$A$2:$CE$8700,$A451,MATCH(D$1,'2-3 引出列表'!$A$1:$CD$1,0)),"")),"",IFERROR(INDEX('2-3 引出列表'!$A$2:$CE$8700,$A451,MATCH(D$1,'2-3 引出列表'!$A$1:$CD$1,0)),""))</f>
        <v>已付款</v>
      </c>
      <c r="E451" t="str">
        <f>IF(ISBLANK(IFERROR(INDEX('2-3 引出列表'!$A$2:$CE$8700,$A451,MATCH(E$1,'2-3 引出列表'!$A$1:$CD$1,0)),"")),"",IFERROR(INDEX('2-3 引出列表'!$A$2:$CE$8700,$A451,MATCH(E$1,'2-3 引出列表'!$A$1:$CD$1,0)),""))</f>
        <v>2025-06-25</v>
      </c>
      <c r="F451" t="str">
        <f t="shared" ref="F451:F504" si="7">LEFT(E451,7)</f>
        <v>2025-06</v>
      </c>
      <c r="G451" t="str">
        <f>IF(ISBLANK(IFERROR(INDEX('2-3 引出列表'!$A$2:$CE$8700,$A451,MATCH(G$1,'2-3 引出列表'!$A$1:$CD$1,0)),"")),"",IFERROR(INDEX('2-3 引出列表'!$A$2:$CE$8700,$A451,MATCH(G$1,'2-3 引出列表'!$A$1:$CD$1,0)),""))</f>
        <v>保证金及押金.物业类押金</v>
      </c>
      <c r="H451">
        <f>IF(ISBLANK(IFERROR(INDEX('2-3 引出列表'!$A$2:$CE$8700,$A451,MATCH(H$1,'2-3 引出列表'!$A$1:$CD$1,0)),"")),"",IFERROR(INDEX('2-3 引出列表'!$A$2:$CE$8700,$A451,MATCH(H$1,'2-3 引出列表'!$A$1:$CD$1,0)),""))</f>
        <v>0</v>
      </c>
      <c r="I451" t="str">
        <f>IF(ISBLANK(IFERROR(INDEX('2-3 引出列表'!$A$2:$CE$8700,$A451,MATCH(I$1,'2-3 引出列表'!$A$1:$CD$1,0)),"")),"",IFERROR(INDEX('2-3 引出列表'!$A$2:$CE$8700,$A451,MATCH(I$1,'2-3 引出列表'!$A$1:$CD$1,0)),""))</f>
        <v>SIP</v>
      </c>
    </row>
    <row r="452" spans="1:9">
      <c r="A452">
        <v>451</v>
      </c>
      <c r="B452" t="str">
        <f>IF(ISBLANK(IFERROR(INDEX('2-3 引出列表'!$A$2:$CE$8700,$A452,MATCH(B$1,'2-3 引出列表'!$A$1:$CD$1,0)),"")),"",IFERROR(INDEX('2-3 引出列表'!$A$2:$CE$8700,$A452,MATCH(B$1,'2-3 引出列表'!$A$1:$CD$1,0)),""))</f>
        <v>TK20250624885309</v>
      </c>
      <c r="C452">
        <f>IF(ISBLANK(IFERROR(INDEX('2-3 引出列表'!$A$2:$CE$8700,$A452,MATCH(C$1,'2-3 引出列表'!$A$1:$CD$1,0)),"")),"",IFERROR(INDEX('2-3 引出列表'!$A$2:$CE$8700,$A452,MATCH(C$1,'2-3 引出列表'!$A$1:$CD$1,0)),""))</f>
        <v>1900</v>
      </c>
      <c r="D452" t="str">
        <f>IF(ISBLANK(IFERROR(INDEX('2-3 引出列表'!$A$2:$CE$8700,$A452,MATCH(D$1,'2-3 引出列表'!$A$1:$CD$1,0)),"")),"",IFERROR(INDEX('2-3 引出列表'!$A$2:$CE$8700,$A452,MATCH(D$1,'2-3 引出列表'!$A$1:$CD$1,0)),""))</f>
        <v>已付款</v>
      </c>
      <c r="E452" t="str">
        <f>IF(ISBLANK(IFERROR(INDEX('2-3 引出列表'!$A$2:$CE$8700,$A452,MATCH(E$1,'2-3 引出列表'!$A$1:$CD$1,0)),"")),"",IFERROR(INDEX('2-3 引出列表'!$A$2:$CE$8700,$A452,MATCH(E$1,'2-3 引出列表'!$A$1:$CD$1,0)),""))</f>
        <v>2025-06-25</v>
      </c>
      <c r="F452" t="str">
        <f t="shared" si="7"/>
        <v>2025-06</v>
      </c>
      <c r="G452" t="str">
        <f>IF(ISBLANK(IFERROR(INDEX('2-3 引出列表'!$A$2:$CE$8700,$A452,MATCH(G$1,'2-3 引出列表'!$A$1:$CD$1,0)),"")),"",IFERROR(INDEX('2-3 引出列表'!$A$2:$CE$8700,$A452,MATCH(G$1,'2-3 引出列表'!$A$1:$CD$1,0)),""))</f>
        <v>保证金及押金.物业类押金</v>
      </c>
      <c r="H452">
        <f>IF(ISBLANK(IFERROR(INDEX('2-3 引出列表'!$A$2:$CE$8700,$A452,MATCH(H$1,'2-3 引出列表'!$A$1:$CD$1,0)),"")),"",IFERROR(INDEX('2-3 引出列表'!$A$2:$CE$8700,$A452,MATCH(H$1,'2-3 引出列表'!$A$1:$CD$1,0)),""))</f>
        <v>0</v>
      </c>
      <c r="I452" t="str">
        <f>IF(ISBLANK(IFERROR(INDEX('2-3 引出列表'!$A$2:$CE$8700,$A452,MATCH(I$1,'2-3 引出列表'!$A$1:$CD$1,0)),"")),"",IFERROR(INDEX('2-3 引出列表'!$A$2:$CE$8700,$A452,MATCH(I$1,'2-3 引出列表'!$A$1:$CD$1,0)),""))</f>
        <v>SIP</v>
      </c>
    </row>
    <row r="453" spans="1:9">
      <c r="A453">
        <v>452</v>
      </c>
      <c r="B453" t="str">
        <f>IF(ISBLANK(IFERROR(INDEX('2-3 引出列表'!$A$2:$CE$8700,$A453,MATCH(B$1,'2-3 引出列表'!$A$1:$CD$1,0)),"")),"",IFERROR(INDEX('2-3 引出列表'!$A$2:$CE$8700,$A453,MATCH(B$1,'2-3 引出列表'!$A$1:$CD$1,0)),""))</f>
        <v>TK20250624885309</v>
      </c>
      <c r="C453">
        <f>IF(ISBLANK(IFERROR(INDEX('2-3 引出列表'!$A$2:$CE$8700,$A453,MATCH(C$1,'2-3 引出列表'!$A$1:$CD$1,0)),"")),"",IFERROR(INDEX('2-3 引出列表'!$A$2:$CE$8700,$A453,MATCH(C$1,'2-3 引出列表'!$A$1:$CD$1,0)),""))</f>
        <v>1900</v>
      </c>
      <c r="D453" t="str">
        <f>IF(ISBLANK(IFERROR(INDEX('2-3 引出列表'!$A$2:$CE$8700,$A453,MATCH(D$1,'2-3 引出列表'!$A$1:$CD$1,0)),"")),"",IFERROR(INDEX('2-3 引出列表'!$A$2:$CE$8700,$A453,MATCH(D$1,'2-3 引出列表'!$A$1:$CD$1,0)),""))</f>
        <v>已付款</v>
      </c>
      <c r="E453" t="str">
        <f>IF(ISBLANK(IFERROR(INDEX('2-3 引出列表'!$A$2:$CE$8700,$A453,MATCH(E$1,'2-3 引出列表'!$A$1:$CD$1,0)),"")),"",IFERROR(INDEX('2-3 引出列表'!$A$2:$CE$8700,$A453,MATCH(E$1,'2-3 引出列表'!$A$1:$CD$1,0)),""))</f>
        <v>2025-06-25</v>
      </c>
      <c r="F453" t="str">
        <f t="shared" si="7"/>
        <v>2025-06</v>
      </c>
      <c r="G453" t="str">
        <f>IF(ISBLANK(IFERROR(INDEX('2-3 引出列表'!$A$2:$CE$8700,$A453,MATCH(G$1,'2-3 引出列表'!$A$1:$CD$1,0)),"")),"",IFERROR(INDEX('2-3 引出列表'!$A$2:$CE$8700,$A453,MATCH(G$1,'2-3 引出列表'!$A$1:$CD$1,0)),""))</f>
        <v>保证金及押金.物业类押金</v>
      </c>
      <c r="H453">
        <f>IF(ISBLANK(IFERROR(INDEX('2-3 引出列表'!$A$2:$CE$8700,$A453,MATCH(H$1,'2-3 引出列表'!$A$1:$CD$1,0)),"")),"",IFERROR(INDEX('2-3 引出列表'!$A$2:$CE$8700,$A453,MATCH(H$1,'2-3 引出列表'!$A$1:$CD$1,0)),""))</f>
        <v>0</v>
      </c>
      <c r="I453" t="str">
        <f>IF(ISBLANK(IFERROR(INDEX('2-3 引出列表'!$A$2:$CE$8700,$A453,MATCH(I$1,'2-3 引出列表'!$A$1:$CD$1,0)),"")),"",IFERROR(INDEX('2-3 引出列表'!$A$2:$CE$8700,$A453,MATCH(I$1,'2-3 引出列表'!$A$1:$CD$1,0)),""))</f>
        <v>SIP</v>
      </c>
    </row>
    <row r="454" spans="1:9">
      <c r="A454">
        <v>453</v>
      </c>
      <c r="B454" t="str">
        <f>IF(ISBLANK(IFERROR(INDEX('2-3 引出列表'!$A$2:$CE$8700,$A454,MATCH(B$1,'2-3 引出列表'!$A$1:$CD$1,0)),"")),"",IFERROR(INDEX('2-3 引出列表'!$A$2:$CE$8700,$A454,MATCH(B$1,'2-3 引出列表'!$A$1:$CD$1,0)),""))</f>
        <v>TK20250624885309</v>
      </c>
      <c r="C454">
        <f>IF(ISBLANK(IFERROR(INDEX('2-3 引出列表'!$A$2:$CE$8700,$A454,MATCH(C$1,'2-3 引出列表'!$A$1:$CD$1,0)),"")),"",IFERROR(INDEX('2-3 引出列表'!$A$2:$CE$8700,$A454,MATCH(C$1,'2-3 引出列表'!$A$1:$CD$1,0)),""))</f>
        <v>1900</v>
      </c>
      <c r="D454" t="str">
        <f>IF(ISBLANK(IFERROR(INDEX('2-3 引出列表'!$A$2:$CE$8700,$A454,MATCH(D$1,'2-3 引出列表'!$A$1:$CD$1,0)),"")),"",IFERROR(INDEX('2-3 引出列表'!$A$2:$CE$8700,$A454,MATCH(D$1,'2-3 引出列表'!$A$1:$CD$1,0)),""))</f>
        <v>已付款</v>
      </c>
      <c r="E454" t="str">
        <f>IF(ISBLANK(IFERROR(INDEX('2-3 引出列表'!$A$2:$CE$8700,$A454,MATCH(E$1,'2-3 引出列表'!$A$1:$CD$1,0)),"")),"",IFERROR(INDEX('2-3 引出列表'!$A$2:$CE$8700,$A454,MATCH(E$1,'2-3 引出列表'!$A$1:$CD$1,0)),""))</f>
        <v>2025-06-25</v>
      </c>
      <c r="F454" t="str">
        <f t="shared" si="7"/>
        <v>2025-06</v>
      </c>
      <c r="G454" t="str">
        <f>IF(ISBLANK(IFERROR(INDEX('2-3 引出列表'!$A$2:$CE$8700,$A454,MATCH(G$1,'2-3 引出列表'!$A$1:$CD$1,0)),"")),"",IFERROR(INDEX('2-3 引出列表'!$A$2:$CE$8700,$A454,MATCH(G$1,'2-3 引出列表'!$A$1:$CD$1,0)),""))</f>
        <v>保证金及押金.物业类押金</v>
      </c>
      <c r="H454">
        <f>IF(ISBLANK(IFERROR(INDEX('2-3 引出列表'!$A$2:$CE$8700,$A454,MATCH(H$1,'2-3 引出列表'!$A$1:$CD$1,0)),"")),"",IFERROR(INDEX('2-3 引出列表'!$A$2:$CE$8700,$A454,MATCH(H$1,'2-3 引出列表'!$A$1:$CD$1,0)),""))</f>
        <v>0</v>
      </c>
      <c r="I454" t="str">
        <f>IF(ISBLANK(IFERROR(INDEX('2-3 引出列表'!$A$2:$CE$8700,$A454,MATCH(I$1,'2-3 引出列表'!$A$1:$CD$1,0)),"")),"",IFERROR(INDEX('2-3 引出列表'!$A$2:$CE$8700,$A454,MATCH(I$1,'2-3 引出列表'!$A$1:$CD$1,0)),""))</f>
        <v>SIP</v>
      </c>
    </row>
    <row r="455" spans="1:9">
      <c r="A455">
        <v>454</v>
      </c>
      <c r="B455" t="str">
        <f>IF(ISBLANK(IFERROR(INDEX('2-3 引出列表'!$A$2:$CE$8700,$A455,MATCH(B$1,'2-3 引出列表'!$A$1:$CD$1,0)),"")),"",IFERROR(INDEX('2-3 引出列表'!$A$2:$CE$8700,$A455,MATCH(B$1,'2-3 引出列表'!$A$1:$CD$1,0)),""))</f>
        <v>TK20250624885309</v>
      </c>
      <c r="C455">
        <f>IF(ISBLANK(IFERROR(INDEX('2-3 引出列表'!$A$2:$CE$8700,$A455,MATCH(C$1,'2-3 引出列表'!$A$1:$CD$1,0)),"")),"",IFERROR(INDEX('2-3 引出列表'!$A$2:$CE$8700,$A455,MATCH(C$1,'2-3 引出列表'!$A$1:$CD$1,0)),""))</f>
        <v>1900</v>
      </c>
      <c r="D455" t="str">
        <f>IF(ISBLANK(IFERROR(INDEX('2-3 引出列表'!$A$2:$CE$8700,$A455,MATCH(D$1,'2-3 引出列表'!$A$1:$CD$1,0)),"")),"",IFERROR(INDEX('2-3 引出列表'!$A$2:$CE$8700,$A455,MATCH(D$1,'2-3 引出列表'!$A$1:$CD$1,0)),""))</f>
        <v>已付款</v>
      </c>
      <c r="E455" t="str">
        <f>IF(ISBLANK(IFERROR(INDEX('2-3 引出列表'!$A$2:$CE$8700,$A455,MATCH(E$1,'2-3 引出列表'!$A$1:$CD$1,0)),"")),"",IFERROR(INDEX('2-3 引出列表'!$A$2:$CE$8700,$A455,MATCH(E$1,'2-3 引出列表'!$A$1:$CD$1,0)),""))</f>
        <v>2025-06-25</v>
      </c>
      <c r="F455" t="str">
        <f t="shared" si="7"/>
        <v>2025-06</v>
      </c>
      <c r="G455" t="str">
        <f>IF(ISBLANK(IFERROR(INDEX('2-3 引出列表'!$A$2:$CE$8700,$A455,MATCH(G$1,'2-3 引出列表'!$A$1:$CD$1,0)),"")),"",IFERROR(INDEX('2-3 引出列表'!$A$2:$CE$8700,$A455,MATCH(G$1,'2-3 引出列表'!$A$1:$CD$1,0)),""))</f>
        <v>保证金及押金.物业类押金</v>
      </c>
      <c r="H455">
        <f>IF(ISBLANK(IFERROR(INDEX('2-3 引出列表'!$A$2:$CE$8700,$A455,MATCH(H$1,'2-3 引出列表'!$A$1:$CD$1,0)),"")),"",IFERROR(INDEX('2-3 引出列表'!$A$2:$CE$8700,$A455,MATCH(H$1,'2-3 引出列表'!$A$1:$CD$1,0)),""))</f>
        <v>0</v>
      </c>
      <c r="I455" t="str">
        <f>IF(ISBLANK(IFERROR(INDEX('2-3 引出列表'!$A$2:$CE$8700,$A455,MATCH(I$1,'2-3 引出列表'!$A$1:$CD$1,0)),"")),"",IFERROR(INDEX('2-3 引出列表'!$A$2:$CE$8700,$A455,MATCH(I$1,'2-3 引出列表'!$A$1:$CD$1,0)),""))</f>
        <v>SIP</v>
      </c>
    </row>
    <row r="456" spans="1:9">
      <c r="A456">
        <v>455</v>
      </c>
      <c r="B456" t="str">
        <f>IF(ISBLANK(IFERROR(INDEX('2-3 引出列表'!$A$2:$CE$8700,$A456,MATCH(B$1,'2-3 引出列表'!$A$1:$CD$1,0)),"")),"",IFERROR(INDEX('2-3 引出列表'!$A$2:$CE$8700,$A456,MATCH(B$1,'2-3 引出列表'!$A$1:$CD$1,0)),""))</f>
        <v>TK20250624885309</v>
      </c>
      <c r="C456">
        <f>IF(ISBLANK(IFERROR(INDEX('2-3 引出列表'!$A$2:$CE$8700,$A456,MATCH(C$1,'2-3 引出列表'!$A$1:$CD$1,0)),"")),"",IFERROR(INDEX('2-3 引出列表'!$A$2:$CE$8700,$A456,MATCH(C$1,'2-3 引出列表'!$A$1:$CD$1,0)),""))</f>
        <v>1900</v>
      </c>
      <c r="D456" t="str">
        <f>IF(ISBLANK(IFERROR(INDEX('2-3 引出列表'!$A$2:$CE$8700,$A456,MATCH(D$1,'2-3 引出列表'!$A$1:$CD$1,0)),"")),"",IFERROR(INDEX('2-3 引出列表'!$A$2:$CE$8700,$A456,MATCH(D$1,'2-3 引出列表'!$A$1:$CD$1,0)),""))</f>
        <v>已付款</v>
      </c>
      <c r="E456" t="str">
        <f>IF(ISBLANK(IFERROR(INDEX('2-3 引出列表'!$A$2:$CE$8700,$A456,MATCH(E$1,'2-3 引出列表'!$A$1:$CD$1,0)),"")),"",IFERROR(INDEX('2-3 引出列表'!$A$2:$CE$8700,$A456,MATCH(E$1,'2-3 引出列表'!$A$1:$CD$1,0)),""))</f>
        <v>2025-06-25</v>
      </c>
      <c r="F456" t="str">
        <f t="shared" si="7"/>
        <v>2025-06</v>
      </c>
      <c r="G456" t="str">
        <f>IF(ISBLANK(IFERROR(INDEX('2-3 引出列表'!$A$2:$CE$8700,$A456,MATCH(G$1,'2-3 引出列表'!$A$1:$CD$1,0)),"")),"",IFERROR(INDEX('2-3 引出列表'!$A$2:$CE$8700,$A456,MATCH(G$1,'2-3 引出列表'!$A$1:$CD$1,0)),""))</f>
        <v>保证金及押金.物业类押金</v>
      </c>
      <c r="H456">
        <f>IF(ISBLANK(IFERROR(INDEX('2-3 引出列表'!$A$2:$CE$8700,$A456,MATCH(H$1,'2-3 引出列表'!$A$1:$CD$1,0)),"")),"",IFERROR(INDEX('2-3 引出列表'!$A$2:$CE$8700,$A456,MATCH(H$1,'2-3 引出列表'!$A$1:$CD$1,0)),""))</f>
        <v>0</v>
      </c>
      <c r="I456" t="str">
        <f>IF(ISBLANK(IFERROR(INDEX('2-3 引出列表'!$A$2:$CE$8700,$A456,MATCH(I$1,'2-3 引出列表'!$A$1:$CD$1,0)),"")),"",IFERROR(INDEX('2-3 引出列表'!$A$2:$CE$8700,$A456,MATCH(I$1,'2-3 引出列表'!$A$1:$CD$1,0)),""))</f>
        <v>SIP</v>
      </c>
    </row>
    <row r="457" spans="1:9">
      <c r="A457">
        <v>456</v>
      </c>
      <c r="B457" t="str">
        <f>IF(ISBLANK(IFERROR(INDEX('2-3 引出列表'!$A$2:$CE$8700,$A457,MATCH(B$1,'2-3 引出列表'!$A$1:$CD$1,0)),"")),"",IFERROR(INDEX('2-3 引出列表'!$A$2:$CE$8700,$A457,MATCH(B$1,'2-3 引出列表'!$A$1:$CD$1,0)),""))</f>
        <v>FK250623000418</v>
      </c>
      <c r="C457">
        <f>IF(ISBLANK(IFERROR(INDEX('2-3 引出列表'!$A$2:$CE$8700,$A457,MATCH(C$1,'2-3 引出列表'!$A$1:$CD$1,0)),"")),"",IFERROR(INDEX('2-3 引出列表'!$A$2:$CE$8700,$A457,MATCH(C$1,'2-3 引出列表'!$A$1:$CD$1,0)),""))</f>
        <v>404</v>
      </c>
      <c r="D457" t="str">
        <f>IF(ISBLANK(IFERROR(INDEX('2-3 引出列表'!$A$2:$CE$8700,$A457,MATCH(D$1,'2-3 引出列表'!$A$1:$CD$1,0)),"")),"",IFERROR(INDEX('2-3 引出列表'!$A$2:$CE$8700,$A457,MATCH(D$1,'2-3 引出列表'!$A$1:$CD$1,0)),""))</f>
        <v>已审核</v>
      </c>
      <c r="E457" t="str">
        <f>IF(ISBLANK(IFERROR(INDEX('2-3 引出列表'!$A$2:$CE$8700,$A457,MATCH(E$1,'2-3 引出列表'!$A$1:$CD$1,0)),"")),"",IFERROR(INDEX('2-3 引出列表'!$A$2:$CE$8700,$A457,MATCH(E$1,'2-3 引出列表'!$A$1:$CD$1,0)),""))</f>
        <v>2025-06-23</v>
      </c>
      <c r="F457" t="str">
        <f t="shared" si="7"/>
        <v>2025-06</v>
      </c>
      <c r="G457" t="str">
        <f>IF(ISBLANK(IFERROR(INDEX('2-3 引出列表'!$A$2:$CE$8700,$A457,MATCH(G$1,'2-3 引出列表'!$A$1:$CD$1,0)),"")),"",IFERROR(INDEX('2-3 引出列表'!$A$2:$CE$8700,$A457,MATCH(G$1,'2-3 引出列表'!$A$1:$CD$1,0)),""))</f>
        <v>物料消耗.物料消耗</v>
      </c>
      <c r="H457">
        <f>IF(ISBLANK(IFERROR(INDEX('2-3 引出列表'!$A$2:$CE$8700,$A457,MATCH(H$1,'2-3 引出列表'!$A$1:$CD$1,0)),"")),"",IFERROR(INDEX('2-3 引出列表'!$A$2:$CE$8700,$A457,MATCH(H$1,'2-3 引出列表'!$A$1:$CD$1,0)),""))</f>
        <v>0</v>
      </c>
      <c r="I457" t="str">
        <f>IF(ISBLANK(IFERROR(INDEX('2-3 引出列表'!$A$2:$CE$8700,$A457,MATCH(I$1,'2-3 引出列表'!$A$1:$CD$1,0)),"")),"",IFERROR(INDEX('2-3 引出列表'!$A$2:$CE$8700,$A457,MATCH(I$1,'2-3 引出列表'!$A$1:$CD$1,0)),""))</f>
        <v>金采易购</v>
      </c>
    </row>
    <row r="458" spans="1:9">
      <c r="A458">
        <v>457</v>
      </c>
      <c r="B458" t="str">
        <f>IF(ISBLANK(IFERROR(INDEX('2-3 引出列表'!$A$2:$CE$8700,$A458,MATCH(B$1,'2-3 引出列表'!$A$1:$CD$1,0)),"")),"",IFERROR(INDEX('2-3 引出列表'!$A$2:$CE$8700,$A458,MATCH(B$1,'2-3 引出列表'!$A$1:$CD$1,0)),""))</f>
        <v>FK250623000418</v>
      </c>
      <c r="C458">
        <f>IF(ISBLANK(IFERROR(INDEX('2-3 引出列表'!$A$2:$CE$8700,$A458,MATCH(C$1,'2-3 引出列表'!$A$1:$CD$1,0)),"")),"",IFERROR(INDEX('2-3 引出列表'!$A$2:$CE$8700,$A458,MATCH(C$1,'2-3 引出列表'!$A$1:$CD$1,0)),""))</f>
        <v>404</v>
      </c>
      <c r="D458" t="str">
        <f>IF(ISBLANK(IFERROR(INDEX('2-3 引出列表'!$A$2:$CE$8700,$A458,MATCH(D$1,'2-3 引出列表'!$A$1:$CD$1,0)),"")),"",IFERROR(INDEX('2-3 引出列表'!$A$2:$CE$8700,$A458,MATCH(D$1,'2-3 引出列表'!$A$1:$CD$1,0)),""))</f>
        <v>已审核</v>
      </c>
      <c r="E458" t="str">
        <f>IF(ISBLANK(IFERROR(INDEX('2-3 引出列表'!$A$2:$CE$8700,$A458,MATCH(E$1,'2-3 引出列表'!$A$1:$CD$1,0)),"")),"",IFERROR(INDEX('2-3 引出列表'!$A$2:$CE$8700,$A458,MATCH(E$1,'2-3 引出列表'!$A$1:$CD$1,0)),""))</f>
        <v>2025-06-23</v>
      </c>
      <c r="F458" t="str">
        <f t="shared" si="7"/>
        <v>2025-06</v>
      </c>
      <c r="G458" t="str">
        <f>IF(ISBLANK(IFERROR(INDEX('2-3 引出列表'!$A$2:$CE$8700,$A458,MATCH(G$1,'2-3 引出列表'!$A$1:$CD$1,0)),"")),"",IFERROR(INDEX('2-3 引出列表'!$A$2:$CE$8700,$A458,MATCH(G$1,'2-3 引出列表'!$A$1:$CD$1,0)),""))</f>
        <v>物料消耗.物料消耗</v>
      </c>
      <c r="H458">
        <f>IF(ISBLANK(IFERROR(INDEX('2-3 引出列表'!$A$2:$CE$8700,$A458,MATCH(H$1,'2-3 引出列表'!$A$1:$CD$1,0)),"")),"",IFERROR(INDEX('2-3 引出列表'!$A$2:$CE$8700,$A458,MATCH(H$1,'2-3 引出列表'!$A$1:$CD$1,0)),""))</f>
        <v>0</v>
      </c>
      <c r="I458" t="str">
        <f>IF(ISBLANK(IFERROR(INDEX('2-3 引出列表'!$A$2:$CE$8700,$A458,MATCH(I$1,'2-3 引出列表'!$A$1:$CD$1,0)),"")),"",IFERROR(INDEX('2-3 引出列表'!$A$2:$CE$8700,$A458,MATCH(I$1,'2-3 引出列表'!$A$1:$CD$1,0)),""))</f>
        <v>金采易购</v>
      </c>
    </row>
    <row r="459" spans="1:9">
      <c r="A459">
        <v>458</v>
      </c>
      <c r="B459" t="str">
        <f>IF(ISBLANK(IFERROR(INDEX('2-3 引出列表'!$A$2:$CE$8700,$A459,MATCH(B$1,'2-3 引出列表'!$A$1:$CD$1,0)),"")),"",IFERROR(INDEX('2-3 引出列表'!$A$2:$CE$8700,$A459,MATCH(B$1,'2-3 引出列表'!$A$1:$CD$1,0)),""))</f>
        <v>FK250623000393</v>
      </c>
      <c r="C459">
        <f>IF(ISBLANK(IFERROR(INDEX('2-3 引出列表'!$A$2:$CE$8700,$A459,MATCH(C$1,'2-3 引出列表'!$A$1:$CD$1,0)),"")),"",IFERROR(INDEX('2-3 引出列表'!$A$2:$CE$8700,$A459,MATCH(C$1,'2-3 引出列表'!$A$1:$CD$1,0)),""))</f>
        <v>220.6</v>
      </c>
      <c r="D459" t="str">
        <f>IF(ISBLANK(IFERROR(INDEX('2-3 引出列表'!$A$2:$CE$8700,$A459,MATCH(D$1,'2-3 引出列表'!$A$1:$CD$1,0)),"")),"",IFERROR(INDEX('2-3 引出列表'!$A$2:$CE$8700,$A459,MATCH(D$1,'2-3 引出列表'!$A$1:$CD$1,0)),""))</f>
        <v>已审核</v>
      </c>
      <c r="E459" t="str">
        <f>IF(ISBLANK(IFERROR(INDEX('2-3 引出列表'!$A$2:$CE$8700,$A459,MATCH(E$1,'2-3 引出列表'!$A$1:$CD$1,0)),"")),"",IFERROR(INDEX('2-3 引出列表'!$A$2:$CE$8700,$A459,MATCH(E$1,'2-3 引出列表'!$A$1:$CD$1,0)),""))</f>
        <v>2025-06-23</v>
      </c>
      <c r="F459" t="str">
        <f t="shared" si="7"/>
        <v>2025-06</v>
      </c>
      <c r="G459" t="str">
        <f>IF(ISBLANK(IFERROR(INDEX('2-3 引出列表'!$A$2:$CE$8700,$A459,MATCH(G$1,'2-3 引出列表'!$A$1:$CD$1,0)),"")),"",IFERROR(INDEX('2-3 引出列表'!$A$2:$CE$8700,$A459,MATCH(G$1,'2-3 引出列表'!$A$1:$CD$1,0)),""))</f>
        <v>物料消耗.物料消耗</v>
      </c>
      <c r="H459" t="str">
        <f>IF(ISBLANK(IFERROR(INDEX('2-3 引出列表'!$A$2:$CE$8700,$A459,MATCH(H$1,'2-3 引出列表'!$A$1:$CD$1,0)),"")),"",IFERROR(INDEX('2-3 引出列表'!$A$2:$CE$8700,$A459,MATCH(H$1,'2-3 引出列表'!$A$1:$CD$1,0)),""))</f>
        <v>XHWZ-Z-2024-0076</v>
      </c>
      <c r="I459" t="str">
        <f>IF(ISBLANK(IFERROR(INDEX('2-3 引出列表'!$A$2:$CE$8700,$A459,MATCH(I$1,'2-3 引出列表'!$A$1:$CD$1,0)),"")),"",IFERROR(INDEX('2-3 引出列表'!$A$2:$CE$8700,$A459,MATCH(I$1,'2-3 引出列表'!$A$1:$CD$1,0)),""))</f>
        <v>金采易购</v>
      </c>
    </row>
    <row r="460" spans="1:9">
      <c r="A460">
        <v>459</v>
      </c>
      <c r="B460" t="str">
        <f>IF(ISBLANK(IFERROR(INDEX('2-3 引出列表'!$A$2:$CE$8700,$A460,MATCH(B$1,'2-3 引出列表'!$A$1:$CD$1,0)),"")),"",IFERROR(INDEX('2-3 引出列表'!$A$2:$CE$8700,$A460,MATCH(B$1,'2-3 引出列表'!$A$1:$CD$1,0)),""))</f>
        <v>FK250623000393</v>
      </c>
      <c r="C460">
        <f>IF(ISBLANK(IFERROR(INDEX('2-3 引出列表'!$A$2:$CE$8700,$A460,MATCH(C$1,'2-3 引出列表'!$A$1:$CD$1,0)),"")),"",IFERROR(INDEX('2-3 引出列表'!$A$2:$CE$8700,$A460,MATCH(C$1,'2-3 引出列表'!$A$1:$CD$1,0)),""))</f>
        <v>220.6</v>
      </c>
      <c r="D460" t="str">
        <f>IF(ISBLANK(IFERROR(INDEX('2-3 引出列表'!$A$2:$CE$8700,$A460,MATCH(D$1,'2-3 引出列表'!$A$1:$CD$1,0)),"")),"",IFERROR(INDEX('2-3 引出列表'!$A$2:$CE$8700,$A460,MATCH(D$1,'2-3 引出列表'!$A$1:$CD$1,0)),""))</f>
        <v>已审核</v>
      </c>
      <c r="E460" t="str">
        <f>IF(ISBLANK(IFERROR(INDEX('2-3 引出列表'!$A$2:$CE$8700,$A460,MATCH(E$1,'2-3 引出列表'!$A$1:$CD$1,0)),"")),"",IFERROR(INDEX('2-3 引出列表'!$A$2:$CE$8700,$A460,MATCH(E$1,'2-3 引出列表'!$A$1:$CD$1,0)),""))</f>
        <v>2025-06-23</v>
      </c>
      <c r="F460" t="str">
        <f t="shared" si="7"/>
        <v>2025-06</v>
      </c>
      <c r="G460" t="str">
        <f>IF(ISBLANK(IFERROR(INDEX('2-3 引出列表'!$A$2:$CE$8700,$A460,MATCH(G$1,'2-3 引出列表'!$A$1:$CD$1,0)),"")),"",IFERROR(INDEX('2-3 引出列表'!$A$2:$CE$8700,$A460,MATCH(G$1,'2-3 引出列表'!$A$1:$CD$1,0)),""))</f>
        <v>物料消耗.物料消耗</v>
      </c>
      <c r="H460" t="str">
        <f>IF(ISBLANK(IFERROR(INDEX('2-3 引出列表'!$A$2:$CE$8700,$A460,MATCH(H$1,'2-3 引出列表'!$A$1:$CD$1,0)),"")),"",IFERROR(INDEX('2-3 引出列表'!$A$2:$CE$8700,$A460,MATCH(H$1,'2-3 引出列表'!$A$1:$CD$1,0)),""))</f>
        <v>XHWZ-Z-2024-0076</v>
      </c>
      <c r="I460" t="str">
        <f>IF(ISBLANK(IFERROR(INDEX('2-3 引出列表'!$A$2:$CE$8700,$A460,MATCH(I$1,'2-3 引出列表'!$A$1:$CD$1,0)),"")),"",IFERROR(INDEX('2-3 引出列表'!$A$2:$CE$8700,$A460,MATCH(I$1,'2-3 引出列表'!$A$1:$CD$1,0)),""))</f>
        <v>金采易购</v>
      </c>
    </row>
    <row r="461" spans="1:9">
      <c r="A461">
        <v>460</v>
      </c>
      <c r="B461" t="str">
        <f>IF(ISBLANK(IFERROR(INDEX('2-3 引出列表'!$A$2:$CE$8700,$A461,MATCH(B$1,'2-3 引出列表'!$A$1:$CD$1,0)),"")),"",IFERROR(INDEX('2-3 引出列表'!$A$2:$CE$8700,$A461,MATCH(B$1,'2-3 引出列表'!$A$1:$CD$1,0)),""))</f>
        <v>FK250623000368</v>
      </c>
      <c r="C461">
        <f>IF(ISBLANK(IFERROR(INDEX('2-3 引出列表'!$A$2:$CE$8700,$A461,MATCH(C$1,'2-3 引出列表'!$A$1:$CD$1,0)),"")),"",IFERROR(INDEX('2-3 引出列表'!$A$2:$CE$8700,$A461,MATCH(C$1,'2-3 引出列表'!$A$1:$CD$1,0)),""))</f>
        <v>9166</v>
      </c>
      <c r="D461" t="str">
        <f>IF(ISBLANK(IFERROR(INDEX('2-3 引出列表'!$A$2:$CE$8700,$A461,MATCH(D$1,'2-3 引出列表'!$A$1:$CD$1,0)),"")),"",IFERROR(INDEX('2-3 引出列表'!$A$2:$CE$8700,$A461,MATCH(D$1,'2-3 引出列表'!$A$1:$CD$1,0)),""))</f>
        <v>已审核</v>
      </c>
      <c r="E461" t="str">
        <f>IF(ISBLANK(IFERROR(INDEX('2-3 引出列表'!$A$2:$CE$8700,$A461,MATCH(E$1,'2-3 引出列表'!$A$1:$CD$1,0)),"")),"",IFERROR(INDEX('2-3 引出列表'!$A$2:$CE$8700,$A461,MATCH(E$1,'2-3 引出列表'!$A$1:$CD$1,0)),""))</f>
        <v>2025-06-23</v>
      </c>
      <c r="F461" t="str">
        <f t="shared" si="7"/>
        <v>2025-06</v>
      </c>
      <c r="G461" t="str">
        <f>IF(ISBLANK(IFERROR(INDEX('2-3 引出列表'!$A$2:$CE$8700,$A461,MATCH(G$1,'2-3 引出列表'!$A$1:$CD$1,0)),"")),"",IFERROR(INDEX('2-3 引出列表'!$A$2:$CE$8700,$A461,MATCH(G$1,'2-3 引出列表'!$A$1:$CD$1,0)),""))</f>
        <v>外包服务费.消杀外包</v>
      </c>
      <c r="H461" t="str">
        <f>IF(ISBLANK(IFERROR(INDEX('2-3 引出列表'!$A$2:$CE$8700,$A461,MATCH(H$1,'2-3 引出列表'!$A$1:$CD$1,0)),"")),"",IFERROR(INDEX('2-3 引出列表'!$A$2:$CE$8700,$A461,MATCH(H$1,'2-3 引出列表'!$A$1:$CD$1,0)),""))</f>
        <v>HJFW-Z-2025-01171</v>
      </c>
      <c r="I461" t="str">
        <f>IF(ISBLANK(IFERROR(INDEX('2-3 引出列表'!$A$2:$CE$8700,$A461,MATCH(I$1,'2-3 引出列表'!$A$1:$CD$1,0)),"")),"",IFERROR(INDEX('2-3 引出列表'!$A$2:$CE$8700,$A461,MATCH(I$1,'2-3 引出列表'!$A$1:$CD$1,0)),""))</f>
        <v>金采易购</v>
      </c>
    </row>
    <row r="462" spans="1:9">
      <c r="A462">
        <v>461</v>
      </c>
      <c r="B462" t="str">
        <f>IF(ISBLANK(IFERROR(INDEX('2-3 引出列表'!$A$2:$CE$8700,$A462,MATCH(B$1,'2-3 引出列表'!$A$1:$CD$1,0)),"")),"",IFERROR(INDEX('2-3 引出列表'!$A$2:$CE$8700,$A462,MATCH(B$1,'2-3 引出列表'!$A$1:$CD$1,0)),""))</f>
        <v>FK250623000245</v>
      </c>
      <c r="C462">
        <f>IF(ISBLANK(IFERROR(INDEX('2-3 引出列表'!$A$2:$CE$8700,$A462,MATCH(C$1,'2-3 引出列表'!$A$1:$CD$1,0)),"")),"",IFERROR(INDEX('2-3 引出列表'!$A$2:$CE$8700,$A462,MATCH(C$1,'2-3 引出列表'!$A$1:$CD$1,0)),""))</f>
        <v>24052.2</v>
      </c>
      <c r="D462" t="str">
        <f>IF(ISBLANK(IFERROR(INDEX('2-3 引出列表'!$A$2:$CE$8700,$A462,MATCH(D$1,'2-3 引出列表'!$A$1:$CD$1,0)),"")),"",IFERROR(INDEX('2-3 引出列表'!$A$2:$CE$8700,$A462,MATCH(D$1,'2-3 引出列表'!$A$1:$CD$1,0)),""))</f>
        <v>已审核</v>
      </c>
      <c r="E462" t="str">
        <f>IF(ISBLANK(IFERROR(INDEX('2-3 引出列表'!$A$2:$CE$8700,$A462,MATCH(E$1,'2-3 引出列表'!$A$1:$CD$1,0)),"")),"",IFERROR(INDEX('2-3 引出列表'!$A$2:$CE$8700,$A462,MATCH(E$1,'2-3 引出列表'!$A$1:$CD$1,0)),""))</f>
        <v>2025-06-23</v>
      </c>
      <c r="F462" t="str">
        <f t="shared" si="7"/>
        <v>2025-06</v>
      </c>
      <c r="G462" t="str">
        <f>IF(ISBLANK(IFERROR(INDEX('2-3 引出列表'!$A$2:$CE$8700,$A462,MATCH(G$1,'2-3 引出列表'!$A$1:$CD$1,0)),"")),"",IFERROR(INDEX('2-3 引出列表'!$A$2:$CE$8700,$A462,MATCH(G$1,'2-3 引出列表'!$A$1:$CD$1,0)),""))</f>
        <v>物料消耗.物料消耗</v>
      </c>
      <c r="H462">
        <f>IF(ISBLANK(IFERROR(INDEX('2-3 引出列表'!$A$2:$CE$8700,$A462,MATCH(H$1,'2-3 引出列表'!$A$1:$CD$1,0)),"")),"",IFERROR(INDEX('2-3 引出列表'!$A$2:$CE$8700,$A462,MATCH(H$1,'2-3 引出列表'!$A$1:$CD$1,0)),""))</f>
        <v>0</v>
      </c>
      <c r="I462" t="str">
        <f>IF(ISBLANK(IFERROR(INDEX('2-3 引出列表'!$A$2:$CE$8700,$A462,MATCH(I$1,'2-3 引出列表'!$A$1:$CD$1,0)),"")),"",IFERROR(INDEX('2-3 引出列表'!$A$2:$CE$8700,$A462,MATCH(I$1,'2-3 引出列表'!$A$1:$CD$1,0)),""))</f>
        <v>金采易购</v>
      </c>
    </row>
    <row r="463" spans="1:9">
      <c r="A463">
        <v>462</v>
      </c>
      <c r="B463" t="str">
        <f>IF(ISBLANK(IFERROR(INDEX('2-3 引出列表'!$A$2:$CE$8700,$A463,MATCH(B$1,'2-3 引出列表'!$A$1:$CD$1,0)),"")),"",IFERROR(INDEX('2-3 引出列表'!$A$2:$CE$8700,$A463,MATCH(B$1,'2-3 引出列表'!$A$1:$CD$1,0)),""))</f>
        <v>FK250623000245</v>
      </c>
      <c r="C463">
        <f>IF(ISBLANK(IFERROR(INDEX('2-3 引出列表'!$A$2:$CE$8700,$A463,MATCH(C$1,'2-3 引出列表'!$A$1:$CD$1,0)),"")),"",IFERROR(INDEX('2-3 引出列表'!$A$2:$CE$8700,$A463,MATCH(C$1,'2-3 引出列表'!$A$1:$CD$1,0)),""))</f>
        <v>24052.2</v>
      </c>
      <c r="D463" t="str">
        <f>IF(ISBLANK(IFERROR(INDEX('2-3 引出列表'!$A$2:$CE$8700,$A463,MATCH(D$1,'2-3 引出列表'!$A$1:$CD$1,0)),"")),"",IFERROR(INDEX('2-3 引出列表'!$A$2:$CE$8700,$A463,MATCH(D$1,'2-3 引出列表'!$A$1:$CD$1,0)),""))</f>
        <v>已审核</v>
      </c>
      <c r="E463" t="str">
        <f>IF(ISBLANK(IFERROR(INDEX('2-3 引出列表'!$A$2:$CE$8700,$A463,MATCH(E$1,'2-3 引出列表'!$A$1:$CD$1,0)),"")),"",IFERROR(INDEX('2-3 引出列表'!$A$2:$CE$8700,$A463,MATCH(E$1,'2-3 引出列表'!$A$1:$CD$1,0)),""))</f>
        <v>2025-06-23</v>
      </c>
      <c r="F463" t="str">
        <f t="shared" si="7"/>
        <v>2025-06</v>
      </c>
      <c r="G463" t="str">
        <f>IF(ISBLANK(IFERROR(INDEX('2-3 引出列表'!$A$2:$CE$8700,$A463,MATCH(G$1,'2-3 引出列表'!$A$1:$CD$1,0)),"")),"",IFERROR(INDEX('2-3 引出列表'!$A$2:$CE$8700,$A463,MATCH(G$1,'2-3 引出列表'!$A$1:$CD$1,0)),""))</f>
        <v>物料消耗.物料消耗</v>
      </c>
      <c r="H463">
        <f>IF(ISBLANK(IFERROR(INDEX('2-3 引出列表'!$A$2:$CE$8700,$A463,MATCH(H$1,'2-3 引出列表'!$A$1:$CD$1,0)),"")),"",IFERROR(INDEX('2-3 引出列表'!$A$2:$CE$8700,$A463,MATCH(H$1,'2-3 引出列表'!$A$1:$CD$1,0)),""))</f>
        <v>0</v>
      </c>
      <c r="I463" t="str">
        <f>IF(ISBLANK(IFERROR(INDEX('2-3 引出列表'!$A$2:$CE$8700,$A463,MATCH(I$1,'2-3 引出列表'!$A$1:$CD$1,0)),"")),"",IFERROR(INDEX('2-3 引出列表'!$A$2:$CE$8700,$A463,MATCH(I$1,'2-3 引出列表'!$A$1:$CD$1,0)),""))</f>
        <v>金采易购</v>
      </c>
    </row>
    <row r="464" spans="1:9">
      <c r="A464">
        <v>463</v>
      </c>
      <c r="B464" t="str">
        <f>IF(ISBLANK(IFERROR(INDEX('2-3 引出列表'!$A$2:$CE$8700,$A464,MATCH(B$1,'2-3 引出列表'!$A$1:$CD$1,0)),"")),"",IFERROR(INDEX('2-3 引出列表'!$A$2:$CE$8700,$A464,MATCH(B$1,'2-3 引出列表'!$A$1:$CD$1,0)),""))</f>
        <v>FK250623000245</v>
      </c>
      <c r="C464">
        <f>IF(ISBLANK(IFERROR(INDEX('2-3 引出列表'!$A$2:$CE$8700,$A464,MATCH(C$1,'2-3 引出列表'!$A$1:$CD$1,0)),"")),"",IFERROR(INDEX('2-3 引出列表'!$A$2:$CE$8700,$A464,MATCH(C$1,'2-3 引出列表'!$A$1:$CD$1,0)),""))</f>
        <v>24052.2</v>
      </c>
      <c r="D464" t="str">
        <f>IF(ISBLANK(IFERROR(INDEX('2-3 引出列表'!$A$2:$CE$8700,$A464,MATCH(D$1,'2-3 引出列表'!$A$1:$CD$1,0)),"")),"",IFERROR(INDEX('2-3 引出列表'!$A$2:$CE$8700,$A464,MATCH(D$1,'2-3 引出列表'!$A$1:$CD$1,0)),""))</f>
        <v>已审核</v>
      </c>
      <c r="E464" t="str">
        <f>IF(ISBLANK(IFERROR(INDEX('2-3 引出列表'!$A$2:$CE$8700,$A464,MATCH(E$1,'2-3 引出列表'!$A$1:$CD$1,0)),"")),"",IFERROR(INDEX('2-3 引出列表'!$A$2:$CE$8700,$A464,MATCH(E$1,'2-3 引出列表'!$A$1:$CD$1,0)),""))</f>
        <v>2025-06-23</v>
      </c>
      <c r="F464" t="str">
        <f t="shared" si="7"/>
        <v>2025-06</v>
      </c>
      <c r="G464" t="str">
        <f>IF(ISBLANK(IFERROR(INDEX('2-3 引出列表'!$A$2:$CE$8700,$A464,MATCH(G$1,'2-3 引出列表'!$A$1:$CD$1,0)),"")),"",IFERROR(INDEX('2-3 引出列表'!$A$2:$CE$8700,$A464,MATCH(G$1,'2-3 引出列表'!$A$1:$CD$1,0)),""))</f>
        <v>物料消耗.物料消耗</v>
      </c>
      <c r="H464">
        <f>IF(ISBLANK(IFERROR(INDEX('2-3 引出列表'!$A$2:$CE$8700,$A464,MATCH(H$1,'2-3 引出列表'!$A$1:$CD$1,0)),"")),"",IFERROR(INDEX('2-3 引出列表'!$A$2:$CE$8700,$A464,MATCH(H$1,'2-3 引出列表'!$A$1:$CD$1,0)),""))</f>
        <v>0</v>
      </c>
      <c r="I464" t="str">
        <f>IF(ISBLANK(IFERROR(INDEX('2-3 引出列表'!$A$2:$CE$8700,$A464,MATCH(I$1,'2-3 引出列表'!$A$1:$CD$1,0)),"")),"",IFERROR(INDEX('2-3 引出列表'!$A$2:$CE$8700,$A464,MATCH(I$1,'2-3 引出列表'!$A$1:$CD$1,0)),""))</f>
        <v>金采易购</v>
      </c>
    </row>
    <row r="465" spans="1:9">
      <c r="A465">
        <v>464</v>
      </c>
      <c r="B465" t="str">
        <f>IF(ISBLANK(IFERROR(INDEX('2-3 引出列表'!$A$2:$CE$8700,$A465,MATCH(B$1,'2-3 引出列表'!$A$1:$CD$1,0)),"")),"",IFERROR(INDEX('2-3 引出列表'!$A$2:$CE$8700,$A465,MATCH(B$1,'2-3 引出列表'!$A$1:$CD$1,0)),""))</f>
        <v>FK250623000245</v>
      </c>
      <c r="C465">
        <f>IF(ISBLANK(IFERROR(INDEX('2-3 引出列表'!$A$2:$CE$8700,$A465,MATCH(C$1,'2-3 引出列表'!$A$1:$CD$1,0)),"")),"",IFERROR(INDEX('2-3 引出列表'!$A$2:$CE$8700,$A465,MATCH(C$1,'2-3 引出列表'!$A$1:$CD$1,0)),""))</f>
        <v>24052.2</v>
      </c>
      <c r="D465" t="str">
        <f>IF(ISBLANK(IFERROR(INDEX('2-3 引出列表'!$A$2:$CE$8700,$A465,MATCH(D$1,'2-3 引出列表'!$A$1:$CD$1,0)),"")),"",IFERROR(INDEX('2-3 引出列表'!$A$2:$CE$8700,$A465,MATCH(D$1,'2-3 引出列表'!$A$1:$CD$1,0)),""))</f>
        <v>已审核</v>
      </c>
      <c r="E465" t="str">
        <f>IF(ISBLANK(IFERROR(INDEX('2-3 引出列表'!$A$2:$CE$8700,$A465,MATCH(E$1,'2-3 引出列表'!$A$1:$CD$1,0)),"")),"",IFERROR(INDEX('2-3 引出列表'!$A$2:$CE$8700,$A465,MATCH(E$1,'2-3 引出列表'!$A$1:$CD$1,0)),""))</f>
        <v>2025-06-23</v>
      </c>
      <c r="F465" t="str">
        <f t="shared" si="7"/>
        <v>2025-06</v>
      </c>
      <c r="G465" t="str">
        <f>IF(ISBLANK(IFERROR(INDEX('2-3 引出列表'!$A$2:$CE$8700,$A465,MATCH(G$1,'2-3 引出列表'!$A$1:$CD$1,0)),"")),"",IFERROR(INDEX('2-3 引出列表'!$A$2:$CE$8700,$A465,MATCH(G$1,'2-3 引出列表'!$A$1:$CD$1,0)),""))</f>
        <v>物料消耗.物料消耗</v>
      </c>
      <c r="H465">
        <f>IF(ISBLANK(IFERROR(INDEX('2-3 引出列表'!$A$2:$CE$8700,$A465,MATCH(H$1,'2-3 引出列表'!$A$1:$CD$1,0)),"")),"",IFERROR(INDEX('2-3 引出列表'!$A$2:$CE$8700,$A465,MATCH(H$1,'2-3 引出列表'!$A$1:$CD$1,0)),""))</f>
        <v>0</v>
      </c>
      <c r="I465" t="str">
        <f>IF(ISBLANK(IFERROR(INDEX('2-3 引出列表'!$A$2:$CE$8700,$A465,MATCH(I$1,'2-3 引出列表'!$A$1:$CD$1,0)),"")),"",IFERROR(INDEX('2-3 引出列表'!$A$2:$CE$8700,$A465,MATCH(I$1,'2-3 引出列表'!$A$1:$CD$1,0)),""))</f>
        <v>金采易购</v>
      </c>
    </row>
    <row r="466" spans="1:9">
      <c r="A466">
        <v>465</v>
      </c>
      <c r="B466" t="str">
        <f>IF(ISBLANK(IFERROR(INDEX('2-3 引出列表'!$A$2:$CE$8700,$A466,MATCH(B$1,'2-3 引出列表'!$A$1:$CD$1,0)),"")),"",IFERROR(INDEX('2-3 引出列表'!$A$2:$CE$8700,$A466,MATCH(B$1,'2-3 引出列表'!$A$1:$CD$1,0)),""))</f>
        <v>FK250623000245</v>
      </c>
      <c r="C466">
        <f>IF(ISBLANK(IFERROR(INDEX('2-3 引出列表'!$A$2:$CE$8700,$A466,MATCH(C$1,'2-3 引出列表'!$A$1:$CD$1,0)),"")),"",IFERROR(INDEX('2-3 引出列表'!$A$2:$CE$8700,$A466,MATCH(C$1,'2-3 引出列表'!$A$1:$CD$1,0)),""))</f>
        <v>24052.2</v>
      </c>
      <c r="D466" t="str">
        <f>IF(ISBLANK(IFERROR(INDEX('2-3 引出列表'!$A$2:$CE$8700,$A466,MATCH(D$1,'2-3 引出列表'!$A$1:$CD$1,0)),"")),"",IFERROR(INDEX('2-3 引出列表'!$A$2:$CE$8700,$A466,MATCH(D$1,'2-3 引出列表'!$A$1:$CD$1,0)),""))</f>
        <v>已审核</v>
      </c>
      <c r="E466" t="str">
        <f>IF(ISBLANK(IFERROR(INDEX('2-3 引出列表'!$A$2:$CE$8700,$A466,MATCH(E$1,'2-3 引出列表'!$A$1:$CD$1,0)),"")),"",IFERROR(INDEX('2-3 引出列表'!$A$2:$CE$8700,$A466,MATCH(E$1,'2-3 引出列表'!$A$1:$CD$1,0)),""))</f>
        <v>2025-06-23</v>
      </c>
      <c r="F466" t="str">
        <f t="shared" si="7"/>
        <v>2025-06</v>
      </c>
      <c r="G466" t="str">
        <f>IF(ISBLANK(IFERROR(INDEX('2-3 引出列表'!$A$2:$CE$8700,$A466,MATCH(G$1,'2-3 引出列表'!$A$1:$CD$1,0)),"")),"",IFERROR(INDEX('2-3 引出列表'!$A$2:$CE$8700,$A466,MATCH(G$1,'2-3 引出列表'!$A$1:$CD$1,0)),""))</f>
        <v>物料消耗.物料消耗</v>
      </c>
      <c r="H466">
        <f>IF(ISBLANK(IFERROR(INDEX('2-3 引出列表'!$A$2:$CE$8700,$A466,MATCH(H$1,'2-3 引出列表'!$A$1:$CD$1,0)),"")),"",IFERROR(INDEX('2-3 引出列表'!$A$2:$CE$8700,$A466,MATCH(H$1,'2-3 引出列表'!$A$1:$CD$1,0)),""))</f>
        <v>0</v>
      </c>
      <c r="I466" t="str">
        <f>IF(ISBLANK(IFERROR(INDEX('2-3 引出列表'!$A$2:$CE$8700,$A466,MATCH(I$1,'2-3 引出列表'!$A$1:$CD$1,0)),"")),"",IFERROR(INDEX('2-3 引出列表'!$A$2:$CE$8700,$A466,MATCH(I$1,'2-3 引出列表'!$A$1:$CD$1,0)),""))</f>
        <v>金采易购</v>
      </c>
    </row>
    <row r="467" spans="1:9">
      <c r="A467">
        <v>466</v>
      </c>
      <c r="B467" t="str">
        <f>IF(ISBLANK(IFERROR(INDEX('2-3 引出列表'!$A$2:$CE$8700,$A467,MATCH(B$1,'2-3 引出列表'!$A$1:$CD$1,0)),"")),"",IFERROR(INDEX('2-3 引出列表'!$A$2:$CE$8700,$A467,MATCH(B$1,'2-3 引出列表'!$A$1:$CD$1,0)),""))</f>
        <v>FK250623000245</v>
      </c>
      <c r="C467">
        <f>IF(ISBLANK(IFERROR(INDEX('2-3 引出列表'!$A$2:$CE$8700,$A467,MATCH(C$1,'2-3 引出列表'!$A$1:$CD$1,0)),"")),"",IFERROR(INDEX('2-3 引出列表'!$A$2:$CE$8700,$A467,MATCH(C$1,'2-3 引出列表'!$A$1:$CD$1,0)),""))</f>
        <v>24052.2</v>
      </c>
      <c r="D467" t="str">
        <f>IF(ISBLANK(IFERROR(INDEX('2-3 引出列表'!$A$2:$CE$8700,$A467,MATCH(D$1,'2-3 引出列表'!$A$1:$CD$1,0)),"")),"",IFERROR(INDEX('2-3 引出列表'!$A$2:$CE$8700,$A467,MATCH(D$1,'2-3 引出列表'!$A$1:$CD$1,0)),""))</f>
        <v>已审核</v>
      </c>
      <c r="E467" t="str">
        <f>IF(ISBLANK(IFERROR(INDEX('2-3 引出列表'!$A$2:$CE$8700,$A467,MATCH(E$1,'2-3 引出列表'!$A$1:$CD$1,0)),"")),"",IFERROR(INDEX('2-3 引出列表'!$A$2:$CE$8700,$A467,MATCH(E$1,'2-3 引出列表'!$A$1:$CD$1,0)),""))</f>
        <v>2025-06-23</v>
      </c>
      <c r="F467" t="str">
        <f t="shared" si="7"/>
        <v>2025-06</v>
      </c>
      <c r="G467" t="str">
        <f>IF(ISBLANK(IFERROR(INDEX('2-3 引出列表'!$A$2:$CE$8700,$A467,MATCH(G$1,'2-3 引出列表'!$A$1:$CD$1,0)),"")),"",IFERROR(INDEX('2-3 引出列表'!$A$2:$CE$8700,$A467,MATCH(G$1,'2-3 引出列表'!$A$1:$CD$1,0)),""))</f>
        <v>物料消耗.物料消耗</v>
      </c>
      <c r="H467">
        <f>IF(ISBLANK(IFERROR(INDEX('2-3 引出列表'!$A$2:$CE$8700,$A467,MATCH(H$1,'2-3 引出列表'!$A$1:$CD$1,0)),"")),"",IFERROR(INDEX('2-3 引出列表'!$A$2:$CE$8700,$A467,MATCH(H$1,'2-3 引出列表'!$A$1:$CD$1,0)),""))</f>
        <v>0</v>
      </c>
      <c r="I467" t="str">
        <f>IF(ISBLANK(IFERROR(INDEX('2-3 引出列表'!$A$2:$CE$8700,$A467,MATCH(I$1,'2-3 引出列表'!$A$1:$CD$1,0)),"")),"",IFERROR(INDEX('2-3 引出列表'!$A$2:$CE$8700,$A467,MATCH(I$1,'2-3 引出列表'!$A$1:$CD$1,0)),""))</f>
        <v>金采易购</v>
      </c>
    </row>
    <row r="468" spans="1:9">
      <c r="A468">
        <v>467</v>
      </c>
      <c r="B468" t="str">
        <f>IF(ISBLANK(IFERROR(INDEX('2-3 引出列表'!$A$2:$CE$8700,$A468,MATCH(B$1,'2-3 引出列表'!$A$1:$CD$1,0)),"")),"",IFERROR(INDEX('2-3 引出列表'!$A$2:$CE$8700,$A468,MATCH(B$1,'2-3 引出列表'!$A$1:$CD$1,0)),""))</f>
        <v>FK250623000245</v>
      </c>
      <c r="C468">
        <f>IF(ISBLANK(IFERROR(INDEX('2-3 引出列表'!$A$2:$CE$8700,$A468,MATCH(C$1,'2-3 引出列表'!$A$1:$CD$1,0)),"")),"",IFERROR(INDEX('2-3 引出列表'!$A$2:$CE$8700,$A468,MATCH(C$1,'2-3 引出列表'!$A$1:$CD$1,0)),""))</f>
        <v>24052.2</v>
      </c>
      <c r="D468" t="str">
        <f>IF(ISBLANK(IFERROR(INDEX('2-3 引出列表'!$A$2:$CE$8700,$A468,MATCH(D$1,'2-3 引出列表'!$A$1:$CD$1,0)),"")),"",IFERROR(INDEX('2-3 引出列表'!$A$2:$CE$8700,$A468,MATCH(D$1,'2-3 引出列表'!$A$1:$CD$1,0)),""))</f>
        <v>已审核</v>
      </c>
      <c r="E468" t="str">
        <f>IF(ISBLANK(IFERROR(INDEX('2-3 引出列表'!$A$2:$CE$8700,$A468,MATCH(E$1,'2-3 引出列表'!$A$1:$CD$1,0)),"")),"",IFERROR(INDEX('2-3 引出列表'!$A$2:$CE$8700,$A468,MATCH(E$1,'2-3 引出列表'!$A$1:$CD$1,0)),""))</f>
        <v>2025-06-23</v>
      </c>
      <c r="F468" t="str">
        <f t="shared" si="7"/>
        <v>2025-06</v>
      </c>
      <c r="G468" t="str">
        <f>IF(ISBLANK(IFERROR(INDEX('2-3 引出列表'!$A$2:$CE$8700,$A468,MATCH(G$1,'2-3 引出列表'!$A$1:$CD$1,0)),"")),"",IFERROR(INDEX('2-3 引出列表'!$A$2:$CE$8700,$A468,MATCH(G$1,'2-3 引出列表'!$A$1:$CD$1,0)),""))</f>
        <v>物料消耗.物料消耗</v>
      </c>
      <c r="H468">
        <f>IF(ISBLANK(IFERROR(INDEX('2-3 引出列表'!$A$2:$CE$8700,$A468,MATCH(H$1,'2-3 引出列表'!$A$1:$CD$1,0)),"")),"",IFERROR(INDEX('2-3 引出列表'!$A$2:$CE$8700,$A468,MATCH(H$1,'2-3 引出列表'!$A$1:$CD$1,0)),""))</f>
        <v>0</v>
      </c>
      <c r="I468" t="str">
        <f>IF(ISBLANK(IFERROR(INDEX('2-3 引出列表'!$A$2:$CE$8700,$A468,MATCH(I$1,'2-3 引出列表'!$A$1:$CD$1,0)),"")),"",IFERROR(INDEX('2-3 引出列表'!$A$2:$CE$8700,$A468,MATCH(I$1,'2-3 引出列表'!$A$1:$CD$1,0)),""))</f>
        <v>金采易购</v>
      </c>
    </row>
    <row r="469" spans="1:9">
      <c r="A469">
        <v>468</v>
      </c>
      <c r="B469" t="str">
        <f>IF(ISBLANK(IFERROR(INDEX('2-3 引出列表'!$A$2:$CE$8700,$A469,MATCH(B$1,'2-3 引出列表'!$A$1:$CD$1,0)),"")),"",IFERROR(INDEX('2-3 引出列表'!$A$2:$CE$8700,$A469,MATCH(B$1,'2-3 引出列表'!$A$1:$CD$1,0)),""))</f>
        <v>FK250623000245</v>
      </c>
      <c r="C469">
        <f>IF(ISBLANK(IFERROR(INDEX('2-3 引出列表'!$A$2:$CE$8700,$A469,MATCH(C$1,'2-3 引出列表'!$A$1:$CD$1,0)),"")),"",IFERROR(INDEX('2-3 引出列表'!$A$2:$CE$8700,$A469,MATCH(C$1,'2-3 引出列表'!$A$1:$CD$1,0)),""))</f>
        <v>24052.2</v>
      </c>
      <c r="D469" t="str">
        <f>IF(ISBLANK(IFERROR(INDEX('2-3 引出列表'!$A$2:$CE$8700,$A469,MATCH(D$1,'2-3 引出列表'!$A$1:$CD$1,0)),"")),"",IFERROR(INDEX('2-3 引出列表'!$A$2:$CE$8700,$A469,MATCH(D$1,'2-3 引出列表'!$A$1:$CD$1,0)),""))</f>
        <v>已审核</v>
      </c>
      <c r="E469" t="str">
        <f>IF(ISBLANK(IFERROR(INDEX('2-3 引出列表'!$A$2:$CE$8700,$A469,MATCH(E$1,'2-3 引出列表'!$A$1:$CD$1,0)),"")),"",IFERROR(INDEX('2-3 引出列表'!$A$2:$CE$8700,$A469,MATCH(E$1,'2-3 引出列表'!$A$1:$CD$1,0)),""))</f>
        <v>2025-06-23</v>
      </c>
      <c r="F469" t="str">
        <f t="shared" si="7"/>
        <v>2025-06</v>
      </c>
      <c r="G469" t="str">
        <f>IF(ISBLANK(IFERROR(INDEX('2-3 引出列表'!$A$2:$CE$8700,$A469,MATCH(G$1,'2-3 引出列表'!$A$1:$CD$1,0)),"")),"",IFERROR(INDEX('2-3 引出列表'!$A$2:$CE$8700,$A469,MATCH(G$1,'2-3 引出列表'!$A$1:$CD$1,0)),""))</f>
        <v>物料消耗.物料消耗</v>
      </c>
      <c r="H469">
        <f>IF(ISBLANK(IFERROR(INDEX('2-3 引出列表'!$A$2:$CE$8700,$A469,MATCH(H$1,'2-3 引出列表'!$A$1:$CD$1,0)),"")),"",IFERROR(INDEX('2-3 引出列表'!$A$2:$CE$8700,$A469,MATCH(H$1,'2-3 引出列表'!$A$1:$CD$1,0)),""))</f>
        <v>0</v>
      </c>
      <c r="I469" t="str">
        <f>IF(ISBLANK(IFERROR(INDEX('2-3 引出列表'!$A$2:$CE$8700,$A469,MATCH(I$1,'2-3 引出列表'!$A$1:$CD$1,0)),"")),"",IFERROR(INDEX('2-3 引出列表'!$A$2:$CE$8700,$A469,MATCH(I$1,'2-3 引出列表'!$A$1:$CD$1,0)),""))</f>
        <v>金采易购</v>
      </c>
    </row>
    <row r="470" spans="1:9">
      <c r="A470">
        <v>469</v>
      </c>
      <c r="B470" t="str">
        <f>IF(ISBLANK(IFERROR(INDEX('2-3 引出列表'!$A$2:$CE$8700,$A470,MATCH(B$1,'2-3 引出列表'!$A$1:$CD$1,0)),"")),"",IFERROR(INDEX('2-3 引出列表'!$A$2:$CE$8700,$A470,MATCH(B$1,'2-3 引出列表'!$A$1:$CD$1,0)),""))</f>
        <v>FK250623000245</v>
      </c>
      <c r="C470">
        <f>IF(ISBLANK(IFERROR(INDEX('2-3 引出列表'!$A$2:$CE$8700,$A470,MATCH(C$1,'2-3 引出列表'!$A$1:$CD$1,0)),"")),"",IFERROR(INDEX('2-3 引出列表'!$A$2:$CE$8700,$A470,MATCH(C$1,'2-3 引出列表'!$A$1:$CD$1,0)),""))</f>
        <v>24052.2</v>
      </c>
      <c r="D470" t="str">
        <f>IF(ISBLANK(IFERROR(INDEX('2-3 引出列表'!$A$2:$CE$8700,$A470,MATCH(D$1,'2-3 引出列表'!$A$1:$CD$1,0)),"")),"",IFERROR(INDEX('2-3 引出列表'!$A$2:$CE$8700,$A470,MATCH(D$1,'2-3 引出列表'!$A$1:$CD$1,0)),""))</f>
        <v>已审核</v>
      </c>
      <c r="E470" t="str">
        <f>IF(ISBLANK(IFERROR(INDEX('2-3 引出列表'!$A$2:$CE$8700,$A470,MATCH(E$1,'2-3 引出列表'!$A$1:$CD$1,0)),"")),"",IFERROR(INDEX('2-3 引出列表'!$A$2:$CE$8700,$A470,MATCH(E$1,'2-3 引出列表'!$A$1:$CD$1,0)),""))</f>
        <v>2025-06-23</v>
      </c>
      <c r="F470" t="str">
        <f t="shared" si="7"/>
        <v>2025-06</v>
      </c>
      <c r="G470" t="str">
        <f>IF(ISBLANK(IFERROR(INDEX('2-3 引出列表'!$A$2:$CE$8700,$A470,MATCH(G$1,'2-3 引出列表'!$A$1:$CD$1,0)),"")),"",IFERROR(INDEX('2-3 引出列表'!$A$2:$CE$8700,$A470,MATCH(G$1,'2-3 引出列表'!$A$1:$CD$1,0)),""))</f>
        <v>物料消耗.物料消耗</v>
      </c>
      <c r="H470">
        <f>IF(ISBLANK(IFERROR(INDEX('2-3 引出列表'!$A$2:$CE$8700,$A470,MATCH(H$1,'2-3 引出列表'!$A$1:$CD$1,0)),"")),"",IFERROR(INDEX('2-3 引出列表'!$A$2:$CE$8700,$A470,MATCH(H$1,'2-3 引出列表'!$A$1:$CD$1,0)),""))</f>
        <v>0</v>
      </c>
      <c r="I470" t="str">
        <f>IF(ISBLANK(IFERROR(INDEX('2-3 引出列表'!$A$2:$CE$8700,$A470,MATCH(I$1,'2-3 引出列表'!$A$1:$CD$1,0)),"")),"",IFERROR(INDEX('2-3 引出列表'!$A$2:$CE$8700,$A470,MATCH(I$1,'2-3 引出列表'!$A$1:$CD$1,0)),""))</f>
        <v>金采易购</v>
      </c>
    </row>
    <row r="471" spans="1:9">
      <c r="A471">
        <v>470</v>
      </c>
      <c r="B471" t="str">
        <f>IF(ISBLANK(IFERROR(INDEX('2-3 引出列表'!$A$2:$CE$8700,$A471,MATCH(B$1,'2-3 引出列表'!$A$1:$CD$1,0)),"")),"",IFERROR(INDEX('2-3 引出列表'!$A$2:$CE$8700,$A471,MATCH(B$1,'2-3 引出列表'!$A$1:$CD$1,0)),""))</f>
        <v>FK250623000245</v>
      </c>
      <c r="C471">
        <f>IF(ISBLANK(IFERROR(INDEX('2-3 引出列表'!$A$2:$CE$8700,$A471,MATCH(C$1,'2-3 引出列表'!$A$1:$CD$1,0)),"")),"",IFERROR(INDEX('2-3 引出列表'!$A$2:$CE$8700,$A471,MATCH(C$1,'2-3 引出列表'!$A$1:$CD$1,0)),""))</f>
        <v>24052.2</v>
      </c>
      <c r="D471" t="str">
        <f>IF(ISBLANK(IFERROR(INDEX('2-3 引出列表'!$A$2:$CE$8700,$A471,MATCH(D$1,'2-3 引出列表'!$A$1:$CD$1,0)),"")),"",IFERROR(INDEX('2-3 引出列表'!$A$2:$CE$8700,$A471,MATCH(D$1,'2-3 引出列表'!$A$1:$CD$1,0)),""))</f>
        <v>已审核</v>
      </c>
      <c r="E471" t="str">
        <f>IF(ISBLANK(IFERROR(INDEX('2-3 引出列表'!$A$2:$CE$8700,$A471,MATCH(E$1,'2-3 引出列表'!$A$1:$CD$1,0)),"")),"",IFERROR(INDEX('2-3 引出列表'!$A$2:$CE$8700,$A471,MATCH(E$1,'2-3 引出列表'!$A$1:$CD$1,0)),""))</f>
        <v>2025-06-23</v>
      </c>
      <c r="F471" t="str">
        <f t="shared" si="7"/>
        <v>2025-06</v>
      </c>
      <c r="G471" t="str">
        <f>IF(ISBLANK(IFERROR(INDEX('2-3 引出列表'!$A$2:$CE$8700,$A471,MATCH(G$1,'2-3 引出列表'!$A$1:$CD$1,0)),"")),"",IFERROR(INDEX('2-3 引出列表'!$A$2:$CE$8700,$A471,MATCH(G$1,'2-3 引出列表'!$A$1:$CD$1,0)),""))</f>
        <v>物料消耗.物料消耗</v>
      </c>
      <c r="H471">
        <f>IF(ISBLANK(IFERROR(INDEX('2-3 引出列表'!$A$2:$CE$8700,$A471,MATCH(H$1,'2-3 引出列表'!$A$1:$CD$1,0)),"")),"",IFERROR(INDEX('2-3 引出列表'!$A$2:$CE$8700,$A471,MATCH(H$1,'2-3 引出列表'!$A$1:$CD$1,0)),""))</f>
        <v>0</v>
      </c>
      <c r="I471" t="str">
        <f>IF(ISBLANK(IFERROR(INDEX('2-3 引出列表'!$A$2:$CE$8700,$A471,MATCH(I$1,'2-3 引出列表'!$A$1:$CD$1,0)),"")),"",IFERROR(INDEX('2-3 引出列表'!$A$2:$CE$8700,$A471,MATCH(I$1,'2-3 引出列表'!$A$1:$CD$1,0)),""))</f>
        <v>金采易购</v>
      </c>
    </row>
    <row r="472" spans="1:9">
      <c r="A472">
        <v>471</v>
      </c>
      <c r="B472" t="str">
        <f>IF(ISBLANK(IFERROR(INDEX('2-3 引出列表'!$A$2:$CE$8700,$A472,MATCH(B$1,'2-3 引出列表'!$A$1:$CD$1,0)),"")),"",IFERROR(INDEX('2-3 引出列表'!$A$2:$CE$8700,$A472,MATCH(B$1,'2-3 引出列表'!$A$1:$CD$1,0)),""))</f>
        <v>FK250623000245</v>
      </c>
      <c r="C472">
        <f>IF(ISBLANK(IFERROR(INDEX('2-3 引出列表'!$A$2:$CE$8700,$A472,MATCH(C$1,'2-3 引出列表'!$A$1:$CD$1,0)),"")),"",IFERROR(INDEX('2-3 引出列表'!$A$2:$CE$8700,$A472,MATCH(C$1,'2-3 引出列表'!$A$1:$CD$1,0)),""))</f>
        <v>24052.2</v>
      </c>
      <c r="D472" t="str">
        <f>IF(ISBLANK(IFERROR(INDEX('2-3 引出列表'!$A$2:$CE$8700,$A472,MATCH(D$1,'2-3 引出列表'!$A$1:$CD$1,0)),"")),"",IFERROR(INDEX('2-3 引出列表'!$A$2:$CE$8700,$A472,MATCH(D$1,'2-3 引出列表'!$A$1:$CD$1,0)),""))</f>
        <v>已审核</v>
      </c>
      <c r="E472" t="str">
        <f>IF(ISBLANK(IFERROR(INDEX('2-3 引出列表'!$A$2:$CE$8700,$A472,MATCH(E$1,'2-3 引出列表'!$A$1:$CD$1,0)),"")),"",IFERROR(INDEX('2-3 引出列表'!$A$2:$CE$8700,$A472,MATCH(E$1,'2-3 引出列表'!$A$1:$CD$1,0)),""))</f>
        <v>2025-06-23</v>
      </c>
      <c r="F472" t="str">
        <f t="shared" si="7"/>
        <v>2025-06</v>
      </c>
      <c r="G472" t="str">
        <f>IF(ISBLANK(IFERROR(INDEX('2-3 引出列表'!$A$2:$CE$8700,$A472,MATCH(G$1,'2-3 引出列表'!$A$1:$CD$1,0)),"")),"",IFERROR(INDEX('2-3 引出列表'!$A$2:$CE$8700,$A472,MATCH(G$1,'2-3 引出列表'!$A$1:$CD$1,0)),""))</f>
        <v>物料消耗.物料消耗</v>
      </c>
      <c r="H472">
        <f>IF(ISBLANK(IFERROR(INDEX('2-3 引出列表'!$A$2:$CE$8700,$A472,MATCH(H$1,'2-3 引出列表'!$A$1:$CD$1,0)),"")),"",IFERROR(INDEX('2-3 引出列表'!$A$2:$CE$8700,$A472,MATCH(H$1,'2-3 引出列表'!$A$1:$CD$1,0)),""))</f>
        <v>0</v>
      </c>
      <c r="I472" t="str">
        <f>IF(ISBLANK(IFERROR(INDEX('2-3 引出列表'!$A$2:$CE$8700,$A472,MATCH(I$1,'2-3 引出列表'!$A$1:$CD$1,0)),"")),"",IFERROR(INDEX('2-3 引出列表'!$A$2:$CE$8700,$A472,MATCH(I$1,'2-3 引出列表'!$A$1:$CD$1,0)),""))</f>
        <v>金采易购</v>
      </c>
    </row>
    <row r="473" spans="1:9">
      <c r="A473">
        <v>472</v>
      </c>
      <c r="B473" t="str">
        <f>IF(ISBLANK(IFERROR(INDEX('2-3 引出列表'!$A$2:$CE$8700,$A473,MATCH(B$1,'2-3 引出列表'!$A$1:$CD$1,0)),"")),"",IFERROR(INDEX('2-3 引出列表'!$A$2:$CE$8700,$A473,MATCH(B$1,'2-3 引出列表'!$A$1:$CD$1,0)),""))</f>
        <v>FK250623000245</v>
      </c>
      <c r="C473">
        <f>IF(ISBLANK(IFERROR(INDEX('2-3 引出列表'!$A$2:$CE$8700,$A473,MATCH(C$1,'2-3 引出列表'!$A$1:$CD$1,0)),"")),"",IFERROR(INDEX('2-3 引出列表'!$A$2:$CE$8700,$A473,MATCH(C$1,'2-3 引出列表'!$A$1:$CD$1,0)),""))</f>
        <v>24052.2</v>
      </c>
      <c r="D473" t="str">
        <f>IF(ISBLANK(IFERROR(INDEX('2-3 引出列表'!$A$2:$CE$8700,$A473,MATCH(D$1,'2-3 引出列表'!$A$1:$CD$1,0)),"")),"",IFERROR(INDEX('2-3 引出列表'!$A$2:$CE$8700,$A473,MATCH(D$1,'2-3 引出列表'!$A$1:$CD$1,0)),""))</f>
        <v>已审核</v>
      </c>
      <c r="E473" t="str">
        <f>IF(ISBLANK(IFERROR(INDEX('2-3 引出列表'!$A$2:$CE$8700,$A473,MATCH(E$1,'2-3 引出列表'!$A$1:$CD$1,0)),"")),"",IFERROR(INDEX('2-3 引出列表'!$A$2:$CE$8700,$A473,MATCH(E$1,'2-3 引出列表'!$A$1:$CD$1,0)),""))</f>
        <v>2025-06-23</v>
      </c>
      <c r="F473" t="str">
        <f t="shared" si="7"/>
        <v>2025-06</v>
      </c>
      <c r="G473" t="str">
        <f>IF(ISBLANK(IFERROR(INDEX('2-3 引出列表'!$A$2:$CE$8700,$A473,MATCH(G$1,'2-3 引出列表'!$A$1:$CD$1,0)),"")),"",IFERROR(INDEX('2-3 引出列表'!$A$2:$CE$8700,$A473,MATCH(G$1,'2-3 引出列表'!$A$1:$CD$1,0)),""))</f>
        <v>物料消耗.物料消耗</v>
      </c>
      <c r="H473">
        <f>IF(ISBLANK(IFERROR(INDEX('2-3 引出列表'!$A$2:$CE$8700,$A473,MATCH(H$1,'2-3 引出列表'!$A$1:$CD$1,0)),"")),"",IFERROR(INDEX('2-3 引出列表'!$A$2:$CE$8700,$A473,MATCH(H$1,'2-3 引出列表'!$A$1:$CD$1,0)),""))</f>
        <v>0</v>
      </c>
      <c r="I473" t="str">
        <f>IF(ISBLANK(IFERROR(INDEX('2-3 引出列表'!$A$2:$CE$8700,$A473,MATCH(I$1,'2-3 引出列表'!$A$1:$CD$1,0)),"")),"",IFERROR(INDEX('2-3 引出列表'!$A$2:$CE$8700,$A473,MATCH(I$1,'2-3 引出列表'!$A$1:$CD$1,0)),""))</f>
        <v>金采易购</v>
      </c>
    </row>
    <row r="474" spans="1:9">
      <c r="A474">
        <v>473</v>
      </c>
      <c r="B474" t="str">
        <f>IF(ISBLANK(IFERROR(INDEX('2-3 引出列表'!$A$2:$CE$8700,$A474,MATCH(B$1,'2-3 引出列表'!$A$1:$CD$1,0)),"")),"",IFERROR(INDEX('2-3 引出列表'!$A$2:$CE$8700,$A474,MATCH(B$1,'2-3 引出列表'!$A$1:$CD$1,0)),""))</f>
        <v>FK250623000245</v>
      </c>
      <c r="C474">
        <f>IF(ISBLANK(IFERROR(INDEX('2-3 引出列表'!$A$2:$CE$8700,$A474,MATCH(C$1,'2-3 引出列表'!$A$1:$CD$1,0)),"")),"",IFERROR(INDEX('2-3 引出列表'!$A$2:$CE$8700,$A474,MATCH(C$1,'2-3 引出列表'!$A$1:$CD$1,0)),""))</f>
        <v>24052.2</v>
      </c>
      <c r="D474" t="str">
        <f>IF(ISBLANK(IFERROR(INDEX('2-3 引出列表'!$A$2:$CE$8700,$A474,MATCH(D$1,'2-3 引出列表'!$A$1:$CD$1,0)),"")),"",IFERROR(INDEX('2-3 引出列表'!$A$2:$CE$8700,$A474,MATCH(D$1,'2-3 引出列表'!$A$1:$CD$1,0)),""))</f>
        <v>已审核</v>
      </c>
      <c r="E474" t="str">
        <f>IF(ISBLANK(IFERROR(INDEX('2-3 引出列表'!$A$2:$CE$8700,$A474,MATCH(E$1,'2-3 引出列表'!$A$1:$CD$1,0)),"")),"",IFERROR(INDEX('2-3 引出列表'!$A$2:$CE$8700,$A474,MATCH(E$1,'2-3 引出列表'!$A$1:$CD$1,0)),""))</f>
        <v>2025-06-23</v>
      </c>
      <c r="F474" t="str">
        <f t="shared" si="7"/>
        <v>2025-06</v>
      </c>
      <c r="G474" t="str">
        <f>IF(ISBLANK(IFERROR(INDEX('2-3 引出列表'!$A$2:$CE$8700,$A474,MATCH(G$1,'2-3 引出列表'!$A$1:$CD$1,0)),"")),"",IFERROR(INDEX('2-3 引出列表'!$A$2:$CE$8700,$A474,MATCH(G$1,'2-3 引出列表'!$A$1:$CD$1,0)),""))</f>
        <v>物料消耗.物料消耗</v>
      </c>
      <c r="H474">
        <f>IF(ISBLANK(IFERROR(INDEX('2-3 引出列表'!$A$2:$CE$8700,$A474,MATCH(H$1,'2-3 引出列表'!$A$1:$CD$1,0)),"")),"",IFERROR(INDEX('2-3 引出列表'!$A$2:$CE$8700,$A474,MATCH(H$1,'2-3 引出列表'!$A$1:$CD$1,0)),""))</f>
        <v>0</v>
      </c>
      <c r="I474" t="str">
        <f>IF(ISBLANK(IFERROR(INDEX('2-3 引出列表'!$A$2:$CE$8700,$A474,MATCH(I$1,'2-3 引出列表'!$A$1:$CD$1,0)),"")),"",IFERROR(INDEX('2-3 引出列表'!$A$2:$CE$8700,$A474,MATCH(I$1,'2-3 引出列表'!$A$1:$CD$1,0)),""))</f>
        <v>金采易购</v>
      </c>
    </row>
    <row r="475" spans="1:9">
      <c r="A475">
        <v>474</v>
      </c>
      <c r="B475" t="str">
        <f>IF(ISBLANK(IFERROR(INDEX('2-3 引出列表'!$A$2:$CE$8700,$A475,MATCH(B$1,'2-3 引出列表'!$A$1:$CD$1,0)),"")),"",IFERROR(INDEX('2-3 引出列表'!$A$2:$CE$8700,$A475,MATCH(B$1,'2-3 引出列表'!$A$1:$CD$1,0)),""))</f>
        <v>FK250623000245</v>
      </c>
      <c r="C475">
        <f>IF(ISBLANK(IFERROR(INDEX('2-3 引出列表'!$A$2:$CE$8700,$A475,MATCH(C$1,'2-3 引出列表'!$A$1:$CD$1,0)),"")),"",IFERROR(INDEX('2-3 引出列表'!$A$2:$CE$8700,$A475,MATCH(C$1,'2-3 引出列表'!$A$1:$CD$1,0)),""))</f>
        <v>24052.2</v>
      </c>
      <c r="D475" t="str">
        <f>IF(ISBLANK(IFERROR(INDEX('2-3 引出列表'!$A$2:$CE$8700,$A475,MATCH(D$1,'2-3 引出列表'!$A$1:$CD$1,0)),"")),"",IFERROR(INDEX('2-3 引出列表'!$A$2:$CE$8700,$A475,MATCH(D$1,'2-3 引出列表'!$A$1:$CD$1,0)),""))</f>
        <v>已审核</v>
      </c>
      <c r="E475" t="str">
        <f>IF(ISBLANK(IFERROR(INDEX('2-3 引出列表'!$A$2:$CE$8700,$A475,MATCH(E$1,'2-3 引出列表'!$A$1:$CD$1,0)),"")),"",IFERROR(INDEX('2-3 引出列表'!$A$2:$CE$8700,$A475,MATCH(E$1,'2-3 引出列表'!$A$1:$CD$1,0)),""))</f>
        <v>2025-06-23</v>
      </c>
      <c r="F475" t="str">
        <f t="shared" si="7"/>
        <v>2025-06</v>
      </c>
      <c r="G475" t="str">
        <f>IF(ISBLANK(IFERROR(INDEX('2-3 引出列表'!$A$2:$CE$8700,$A475,MATCH(G$1,'2-3 引出列表'!$A$1:$CD$1,0)),"")),"",IFERROR(INDEX('2-3 引出列表'!$A$2:$CE$8700,$A475,MATCH(G$1,'2-3 引出列表'!$A$1:$CD$1,0)),""))</f>
        <v>物料消耗.物料消耗</v>
      </c>
      <c r="H475">
        <f>IF(ISBLANK(IFERROR(INDEX('2-3 引出列表'!$A$2:$CE$8700,$A475,MATCH(H$1,'2-3 引出列表'!$A$1:$CD$1,0)),"")),"",IFERROR(INDEX('2-3 引出列表'!$A$2:$CE$8700,$A475,MATCH(H$1,'2-3 引出列表'!$A$1:$CD$1,0)),""))</f>
        <v>0</v>
      </c>
      <c r="I475" t="str">
        <f>IF(ISBLANK(IFERROR(INDEX('2-3 引出列表'!$A$2:$CE$8700,$A475,MATCH(I$1,'2-3 引出列表'!$A$1:$CD$1,0)),"")),"",IFERROR(INDEX('2-3 引出列表'!$A$2:$CE$8700,$A475,MATCH(I$1,'2-3 引出列表'!$A$1:$CD$1,0)),""))</f>
        <v>金采易购</v>
      </c>
    </row>
    <row r="476" spans="1:9">
      <c r="A476">
        <v>475</v>
      </c>
      <c r="B476" t="str">
        <f>IF(ISBLANK(IFERROR(INDEX('2-3 引出列表'!$A$2:$CE$8700,$A476,MATCH(B$1,'2-3 引出列表'!$A$1:$CD$1,0)),"")),"",IFERROR(INDEX('2-3 引出列表'!$A$2:$CE$8700,$A476,MATCH(B$1,'2-3 引出列表'!$A$1:$CD$1,0)),""))</f>
        <v>FK250623000245</v>
      </c>
      <c r="C476">
        <f>IF(ISBLANK(IFERROR(INDEX('2-3 引出列表'!$A$2:$CE$8700,$A476,MATCH(C$1,'2-3 引出列表'!$A$1:$CD$1,0)),"")),"",IFERROR(INDEX('2-3 引出列表'!$A$2:$CE$8700,$A476,MATCH(C$1,'2-3 引出列表'!$A$1:$CD$1,0)),""))</f>
        <v>24052.2</v>
      </c>
      <c r="D476" t="str">
        <f>IF(ISBLANK(IFERROR(INDEX('2-3 引出列表'!$A$2:$CE$8700,$A476,MATCH(D$1,'2-3 引出列表'!$A$1:$CD$1,0)),"")),"",IFERROR(INDEX('2-3 引出列表'!$A$2:$CE$8700,$A476,MATCH(D$1,'2-3 引出列表'!$A$1:$CD$1,0)),""))</f>
        <v>已审核</v>
      </c>
      <c r="E476" t="str">
        <f>IF(ISBLANK(IFERROR(INDEX('2-3 引出列表'!$A$2:$CE$8700,$A476,MATCH(E$1,'2-3 引出列表'!$A$1:$CD$1,0)),"")),"",IFERROR(INDEX('2-3 引出列表'!$A$2:$CE$8700,$A476,MATCH(E$1,'2-3 引出列表'!$A$1:$CD$1,0)),""))</f>
        <v>2025-06-23</v>
      </c>
      <c r="F476" t="str">
        <f t="shared" si="7"/>
        <v>2025-06</v>
      </c>
      <c r="G476" t="str">
        <f>IF(ISBLANK(IFERROR(INDEX('2-3 引出列表'!$A$2:$CE$8700,$A476,MATCH(G$1,'2-3 引出列表'!$A$1:$CD$1,0)),"")),"",IFERROR(INDEX('2-3 引出列表'!$A$2:$CE$8700,$A476,MATCH(G$1,'2-3 引出列表'!$A$1:$CD$1,0)),""))</f>
        <v>物料消耗.物料消耗</v>
      </c>
      <c r="H476">
        <f>IF(ISBLANK(IFERROR(INDEX('2-3 引出列表'!$A$2:$CE$8700,$A476,MATCH(H$1,'2-3 引出列表'!$A$1:$CD$1,0)),"")),"",IFERROR(INDEX('2-3 引出列表'!$A$2:$CE$8700,$A476,MATCH(H$1,'2-3 引出列表'!$A$1:$CD$1,0)),""))</f>
        <v>0</v>
      </c>
      <c r="I476" t="str">
        <f>IF(ISBLANK(IFERROR(INDEX('2-3 引出列表'!$A$2:$CE$8700,$A476,MATCH(I$1,'2-3 引出列表'!$A$1:$CD$1,0)),"")),"",IFERROR(INDEX('2-3 引出列表'!$A$2:$CE$8700,$A476,MATCH(I$1,'2-3 引出列表'!$A$1:$CD$1,0)),""))</f>
        <v>金采易购</v>
      </c>
    </row>
    <row r="477" spans="1:9">
      <c r="A477">
        <v>476</v>
      </c>
      <c r="B477" t="str">
        <f>IF(ISBLANK(IFERROR(INDEX('2-3 引出列表'!$A$2:$CE$8700,$A477,MATCH(B$1,'2-3 引出列表'!$A$1:$CD$1,0)),"")),"",IFERROR(INDEX('2-3 引出列表'!$A$2:$CE$8700,$A477,MATCH(B$1,'2-3 引出列表'!$A$1:$CD$1,0)),""))</f>
        <v>FK250623000245</v>
      </c>
      <c r="C477">
        <f>IF(ISBLANK(IFERROR(INDEX('2-3 引出列表'!$A$2:$CE$8700,$A477,MATCH(C$1,'2-3 引出列表'!$A$1:$CD$1,0)),"")),"",IFERROR(INDEX('2-3 引出列表'!$A$2:$CE$8700,$A477,MATCH(C$1,'2-3 引出列表'!$A$1:$CD$1,0)),""))</f>
        <v>24052.2</v>
      </c>
      <c r="D477" t="str">
        <f>IF(ISBLANK(IFERROR(INDEX('2-3 引出列表'!$A$2:$CE$8700,$A477,MATCH(D$1,'2-3 引出列表'!$A$1:$CD$1,0)),"")),"",IFERROR(INDEX('2-3 引出列表'!$A$2:$CE$8700,$A477,MATCH(D$1,'2-3 引出列表'!$A$1:$CD$1,0)),""))</f>
        <v>已审核</v>
      </c>
      <c r="E477" t="str">
        <f>IF(ISBLANK(IFERROR(INDEX('2-3 引出列表'!$A$2:$CE$8700,$A477,MATCH(E$1,'2-3 引出列表'!$A$1:$CD$1,0)),"")),"",IFERROR(INDEX('2-3 引出列表'!$A$2:$CE$8700,$A477,MATCH(E$1,'2-3 引出列表'!$A$1:$CD$1,0)),""))</f>
        <v>2025-06-23</v>
      </c>
      <c r="F477" t="str">
        <f t="shared" si="7"/>
        <v>2025-06</v>
      </c>
      <c r="G477" t="str">
        <f>IF(ISBLANK(IFERROR(INDEX('2-3 引出列表'!$A$2:$CE$8700,$A477,MATCH(G$1,'2-3 引出列表'!$A$1:$CD$1,0)),"")),"",IFERROR(INDEX('2-3 引出列表'!$A$2:$CE$8700,$A477,MATCH(G$1,'2-3 引出列表'!$A$1:$CD$1,0)),""))</f>
        <v>物料消耗.物料消耗</v>
      </c>
      <c r="H477">
        <f>IF(ISBLANK(IFERROR(INDEX('2-3 引出列表'!$A$2:$CE$8700,$A477,MATCH(H$1,'2-3 引出列表'!$A$1:$CD$1,0)),"")),"",IFERROR(INDEX('2-3 引出列表'!$A$2:$CE$8700,$A477,MATCH(H$1,'2-3 引出列表'!$A$1:$CD$1,0)),""))</f>
        <v>0</v>
      </c>
      <c r="I477" t="str">
        <f>IF(ISBLANK(IFERROR(INDEX('2-3 引出列表'!$A$2:$CE$8700,$A477,MATCH(I$1,'2-3 引出列表'!$A$1:$CD$1,0)),"")),"",IFERROR(INDEX('2-3 引出列表'!$A$2:$CE$8700,$A477,MATCH(I$1,'2-3 引出列表'!$A$1:$CD$1,0)),""))</f>
        <v>金采易购</v>
      </c>
    </row>
    <row r="478" spans="1:9">
      <c r="A478">
        <v>477</v>
      </c>
      <c r="B478" t="str">
        <f>IF(ISBLANK(IFERROR(INDEX('2-3 引出列表'!$A$2:$CE$8700,$A478,MATCH(B$1,'2-3 引出列表'!$A$1:$CD$1,0)),"")),"",IFERROR(INDEX('2-3 引出列表'!$A$2:$CE$8700,$A478,MATCH(B$1,'2-3 引出列表'!$A$1:$CD$1,0)),""))</f>
        <v>FK250623000245</v>
      </c>
      <c r="C478">
        <f>IF(ISBLANK(IFERROR(INDEX('2-3 引出列表'!$A$2:$CE$8700,$A478,MATCH(C$1,'2-3 引出列表'!$A$1:$CD$1,0)),"")),"",IFERROR(INDEX('2-3 引出列表'!$A$2:$CE$8700,$A478,MATCH(C$1,'2-3 引出列表'!$A$1:$CD$1,0)),""))</f>
        <v>24052.2</v>
      </c>
      <c r="D478" t="str">
        <f>IF(ISBLANK(IFERROR(INDEX('2-3 引出列表'!$A$2:$CE$8700,$A478,MATCH(D$1,'2-3 引出列表'!$A$1:$CD$1,0)),"")),"",IFERROR(INDEX('2-3 引出列表'!$A$2:$CE$8700,$A478,MATCH(D$1,'2-3 引出列表'!$A$1:$CD$1,0)),""))</f>
        <v>已审核</v>
      </c>
      <c r="E478" t="str">
        <f>IF(ISBLANK(IFERROR(INDEX('2-3 引出列表'!$A$2:$CE$8700,$A478,MATCH(E$1,'2-3 引出列表'!$A$1:$CD$1,0)),"")),"",IFERROR(INDEX('2-3 引出列表'!$A$2:$CE$8700,$A478,MATCH(E$1,'2-3 引出列表'!$A$1:$CD$1,0)),""))</f>
        <v>2025-06-23</v>
      </c>
      <c r="F478" t="str">
        <f t="shared" si="7"/>
        <v>2025-06</v>
      </c>
      <c r="G478" t="str">
        <f>IF(ISBLANK(IFERROR(INDEX('2-3 引出列表'!$A$2:$CE$8700,$A478,MATCH(G$1,'2-3 引出列表'!$A$1:$CD$1,0)),"")),"",IFERROR(INDEX('2-3 引出列表'!$A$2:$CE$8700,$A478,MATCH(G$1,'2-3 引出列表'!$A$1:$CD$1,0)),""))</f>
        <v>物料消耗.物料消耗</v>
      </c>
      <c r="H478">
        <f>IF(ISBLANK(IFERROR(INDEX('2-3 引出列表'!$A$2:$CE$8700,$A478,MATCH(H$1,'2-3 引出列表'!$A$1:$CD$1,0)),"")),"",IFERROR(INDEX('2-3 引出列表'!$A$2:$CE$8700,$A478,MATCH(H$1,'2-3 引出列表'!$A$1:$CD$1,0)),""))</f>
        <v>0</v>
      </c>
      <c r="I478" t="str">
        <f>IF(ISBLANK(IFERROR(INDEX('2-3 引出列表'!$A$2:$CE$8700,$A478,MATCH(I$1,'2-3 引出列表'!$A$1:$CD$1,0)),"")),"",IFERROR(INDEX('2-3 引出列表'!$A$2:$CE$8700,$A478,MATCH(I$1,'2-3 引出列表'!$A$1:$CD$1,0)),""))</f>
        <v>金采易购</v>
      </c>
    </row>
    <row r="479" spans="1:9">
      <c r="A479">
        <v>478</v>
      </c>
      <c r="B479" t="str">
        <f>IF(ISBLANK(IFERROR(INDEX('2-3 引出列表'!$A$2:$CE$8700,$A479,MATCH(B$1,'2-3 引出列表'!$A$1:$CD$1,0)),"")),"",IFERROR(INDEX('2-3 引出列表'!$A$2:$CE$8700,$A479,MATCH(B$1,'2-3 引出列表'!$A$1:$CD$1,0)),""))</f>
        <v>FK250623000245</v>
      </c>
      <c r="C479">
        <f>IF(ISBLANK(IFERROR(INDEX('2-3 引出列表'!$A$2:$CE$8700,$A479,MATCH(C$1,'2-3 引出列表'!$A$1:$CD$1,0)),"")),"",IFERROR(INDEX('2-3 引出列表'!$A$2:$CE$8700,$A479,MATCH(C$1,'2-3 引出列表'!$A$1:$CD$1,0)),""))</f>
        <v>24052.2</v>
      </c>
      <c r="D479" t="str">
        <f>IF(ISBLANK(IFERROR(INDEX('2-3 引出列表'!$A$2:$CE$8700,$A479,MATCH(D$1,'2-3 引出列表'!$A$1:$CD$1,0)),"")),"",IFERROR(INDEX('2-3 引出列表'!$A$2:$CE$8700,$A479,MATCH(D$1,'2-3 引出列表'!$A$1:$CD$1,0)),""))</f>
        <v>已审核</v>
      </c>
      <c r="E479" t="str">
        <f>IF(ISBLANK(IFERROR(INDEX('2-3 引出列表'!$A$2:$CE$8700,$A479,MATCH(E$1,'2-3 引出列表'!$A$1:$CD$1,0)),"")),"",IFERROR(INDEX('2-3 引出列表'!$A$2:$CE$8700,$A479,MATCH(E$1,'2-3 引出列表'!$A$1:$CD$1,0)),""))</f>
        <v>2025-06-23</v>
      </c>
      <c r="F479" t="str">
        <f t="shared" si="7"/>
        <v>2025-06</v>
      </c>
      <c r="G479" t="str">
        <f>IF(ISBLANK(IFERROR(INDEX('2-3 引出列表'!$A$2:$CE$8700,$A479,MATCH(G$1,'2-3 引出列表'!$A$1:$CD$1,0)),"")),"",IFERROR(INDEX('2-3 引出列表'!$A$2:$CE$8700,$A479,MATCH(G$1,'2-3 引出列表'!$A$1:$CD$1,0)),""))</f>
        <v>物料消耗.物料消耗</v>
      </c>
      <c r="H479">
        <f>IF(ISBLANK(IFERROR(INDEX('2-3 引出列表'!$A$2:$CE$8700,$A479,MATCH(H$1,'2-3 引出列表'!$A$1:$CD$1,0)),"")),"",IFERROR(INDEX('2-3 引出列表'!$A$2:$CE$8700,$A479,MATCH(H$1,'2-3 引出列表'!$A$1:$CD$1,0)),""))</f>
        <v>0</v>
      </c>
      <c r="I479" t="str">
        <f>IF(ISBLANK(IFERROR(INDEX('2-3 引出列表'!$A$2:$CE$8700,$A479,MATCH(I$1,'2-3 引出列表'!$A$1:$CD$1,0)),"")),"",IFERROR(INDEX('2-3 引出列表'!$A$2:$CE$8700,$A479,MATCH(I$1,'2-3 引出列表'!$A$1:$CD$1,0)),""))</f>
        <v>金采易购</v>
      </c>
    </row>
    <row r="480" spans="1:9">
      <c r="A480">
        <v>479</v>
      </c>
      <c r="B480" t="str">
        <f>IF(ISBLANK(IFERROR(INDEX('2-3 引出列表'!$A$2:$CE$8700,$A480,MATCH(B$1,'2-3 引出列表'!$A$1:$CD$1,0)),"")),"",IFERROR(INDEX('2-3 引出列表'!$A$2:$CE$8700,$A480,MATCH(B$1,'2-3 引出列表'!$A$1:$CD$1,0)),""))</f>
        <v>FK250623000208</v>
      </c>
      <c r="C480">
        <f>IF(ISBLANK(IFERROR(INDEX('2-3 引出列表'!$A$2:$CE$8700,$A480,MATCH(C$1,'2-3 引出列表'!$A$1:$CD$1,0)),"")),"",IFERROR(INDEX('2-3 引出列表'!$A$2:$CE$8700,$A480,MATCH(C$1,'2-3 引出列表'!$A$1:$CD$1,0)),""))</f>
        <v>896</v>
      </c>
      <c r="D480" t="str">
        <f>IF(ISBLANK(IFERROR(INDEX('2-3 引出列表'!$A$2:$CE$8700,$A480,MATCH(D$1,'2-3 引出列表'!$A$1:$CD$1,0)),"")),"",IFERROR(INDEX('2-3 引出列表'!$A$2:$CE$8700,$A480,MATCH(D$1,'2-3 引出列表'!$A$1:$CD$1,0)),""))</f>
        <v>已付款</v>
      </c>
      <c r="E480" t="str">
        <f>IF(ISBLANK(IFERROR(INDEX('2-3 引出列表'!$A$2:$CE$8700,$A480,MATCH(E$1,'2-3 引出列表'!$A$1:$CD$1,0)),"")),"",IFERROR(INDEX('2-3 引出列表'!$A$2:$CE$8700,$A480,MATCH(E$1,'2-3 引出列表'!$A$1:$CD$1,0)),""))</f>
        <v>2025-06-23</v>
      </c>
      <c r="F480" t="str">
        <f t="shared" si="7"/>
        <v>2025-06</v>
      </c>
      <c r="G480" t="str">
        <f>IF(ISBLANK(IFERROR(INDEX('2-3 引出列表'!$A$2:$CE$8700,$A480,MATCH(G$1,'2-3 引出列表'!$A$1:$CD$1,0)),"")),"",IFERROR(INDEX('2-3 引出列表'!$A$2:$CE$8700,$A480,MATCH(G$1,'2-3 引出列表'!$A$1:$CD$1,0)),""))</f>
        <v>物料消耗.物料消耗</v>
      </c>
      <c r="H480">
        <f>IF(ISBLANK(IFERROR(INDEX('2-3 引出列表'!$A$2:$CE$8700,$A480,MATCH(H$1,'2-3 引出列表'!$A$1:$CD$1,0)),"")),"",IFERROR(INDEX('2-3 引出列表'!$A$2:$CE$8700,$A480,MATCH(H$1,'2-3 引出列表'!$A$1:$CD$1,0)),""))</f>
        <v>0</v>
      </c>
      <c r="I480" t="str">
        <f>IF(ISBLANK(IFERROR(INDEX('2-3 引出列表'!$A$2:$CE$8700,$A480,MATCH(I$1,'2-3 引出列表'!$A$1:$CD$1,0)),"")),"",IFERROR(INDEX('2-3 引出列表'!$A$2:$CE$8700,$A480,MATCH(I$1,'2-3 引出列表'!$A$1:$CD$1,0)),""))</f>
        <v>金采易购</v>
      </c>
    </row>
    <row r="481" spans="1:9">
      <c r="A481">
        <v>480</v>
      </c>
      <c r="B481" t="str">
        <f>IF(ISBLANK(IFERROR(INDEX('2-3 引出列表'!$A$2:$CE$8700,$A481,MATCH(B$1,'2-3 引出列表'!$A$1:$CD$1,0)),"")),"",IFERROR(INDEX('2-3 引出列表'!$A$2:$CE$8700,$A481,MATCH(B$1,'2-3 引出列表'!$A$1:$CD$1,0)),""))</f>
        <v>FK250623000208</v>
      </c>
      <c r="C481">
        <f>IF(ISBLANK(IFERROR(INDEX('2-3 引出列表'!$A$2:$CE$8700,$A481,MATCH(C$1,'2-3 引出列表'!$A$1:$CD$1,0)),"")),"",IFERROR(INDEX('2-3 引出列表'!$A$2:$CE$8700,$A481,MATCH(C$1,'2-3 引出列表'!$A$1:$CD$1,0)),""))</f>
        <v>896</v>
      </c>
      <c r="D481" t="str">
        <f>IF(ISBLANK(IFERROR(INDEX('2-3 引出列表'!$A$2:$CE$8700,$A481,MATCH(D$1,'2-3 引出列表'!$A$1:$CD$1,0)),"")),"",IFERROR(INDEX('2-3 引出列表'!$A$2:$CE$8700,$A481,MATCH(D$1,'2-3 引出列表'!$A$1:$CD$1,0)),""))</f>
        <v>已付款</v>
      </c>
      <c r="E481" t="str">
        <f>IF(ISBLANK(IFERROR(INDEX('2-3 引出列表'!$A$2:$CE$8700,$A481,MATCH(E$1,'2-3 引出列表'!$A$1:$CD$1,0)),"")),"",IFERROR(INDEX('2-3 引出列表'!$A$2:$CE$8700,$A481,MATCH(E$1,'2-3 引出列表'!$A$1:$CD$1,0)),""))</f>
        <v>2025-06-23</v>
      </c>
      <c r="F481" t="str">
        <f t="shared" si="7"/>
        <v>2025-06</v>
      </c>
      <c r="G481" t="str">
        <f>IF(ISBLANK(IFERROR(INDEX('2-3 引出列表'!$A$2:$CE$8700,$A481,MATCH(G$1,'2-3 引出列表'!$A$1:$CD$1,0)),"")),"",IFERROR(INDEX('2-3 引出列表'!$A$2:$CE$8700,$A481,MATCH(G$1,'2-3 引出列表'!$A$1:$CD$1,0)),""))</f>
        <v>物料消耗.物料消耗</v>
      </c>
      <c r="H481">
        <f>IF(ISBLANK(IFERROR(INDEX('2-3 引出列表'!$A$2:$CE$8700,$A481,MATCH(H$1,'2-3 引出列表'!$A$1:$CD$1,0)),"")),"",IFERROR(INDEX('2-3 引出列表'!$A$2:$CE$8700,$A481,MATCH(H$1,'2-3 引出列表'!$A$1:$CD$1,0)),""))</f>
        <v>0</v>
      </c>
      <c r="I481" t="str">
        <f>IF(ISBLANK(IFERROR(INDEX('2-3 引出列表'!$A$2:$CE$8700,$A481,MATCH(I$1,'2-3 引出列表'!$A$1:$CD$1,0)),"")),"",IFERROR(INDEX('2-3 引出列表'!$A$2:$CE$8700,$A481,MATCH(I$1,'2-3 引出列表'!$A$1:$CD$1,0)),""))</f>
        <v>金采易购</v>
      </c>
    </row>
    <row r="482" spans="1:9">
      <c r="A482">
        <v>481</v>
      </c>
      <c r="B482" t="str">
        <f>IF(ISBLANK(IFERROR(INDEX('2-3 引出列表'!$A$2:$CE$8700,$A482,MATCH(B$1,'2-3 引出列表'!$A$1:$CD$1,0)),"")),"",IFERROR(INDEX('2-3 引出列表'!$A$2:$CE$8700,$A482,MATCH(B$1,'2-3 引出列表'!$A$1:$CD$1,0)),""))</f>
        <v>FK250623000081</v>
      </c>
      <c r="C482">
        <f>IF(ISBLANK(IFERROR(INDEX('2-3 引出列表'!$A$2:$CE$8700,$A482,MATCH(C$1,'2-3 引出列表'!$A$1:$CD$1,0)),"")),"",IFERROR(INDEX('2-3 引出列表'!$A$2:$CE$8700,$A482,MATCH(C$1,'2-3 引出列表'!$A$1:$CD$1,0)),""))</f>
        <v>1470</v>
      </c>
      <c r="D482" t="str">
        <f>IF(ISBLANK(IFERROR(INDEX('2-3 引出列表'!$A$2:$CE$8700,$A482,MATCH(D$1,'2-3 引出列表'!$A$1:$CD$1,0)),"")),"",IFERROR(INDEX('2-3 引出列表'!$A$2:$CE$8700,$A482,MATCH(D$1,'2-3 引出列表'!$A$1:$CD$1,0)),""))</f>
        <v>已审核</v>
      </c>
      <c r="E482" t="str">
        <f>IF(ISBLANK(IFERROR(INDEX('2-3 引出列表'!$A$2:$CE$8700,$A482,MATCH(E$1,'2-3 引出列表'!$A$1:$CD$1,0)),"")),"",IFERROR(INDEX('2-3 引出列表'!$A$2:$CE$8700,$A482,MATCH(E$1,'2-3 引出列表'!$A$1:$CD$1,0)),""))</f>
        <v>2025-06-23</v>
      </c>
      <c r="F482" t="str">
        <f t="shared" si="7"/>
        <v>2025-06</v>
      </c>
      <c r="G482" t="str">
        <f>IF(ISBLANK(IFERROR(INDEX('2-3 引出列表'!$A$2:$CE$8700,$A482,MATCH(G$1,'2-3 引出列表'!$A$1:$CD$1,0)),"")),"",IFERROR(INDEX('2-3 引出列表'!$A$2:$CE$8700,$A482,MATCH(G$1,'2-3 引出列表'!$A$1:$CD$1,0)),""))</f>
        <v>物料消耗.物料消耗</v>
      </c>
      <c r="H482" t="str">
        <f>IF(ISBLANK(IFERROR(INDEX('2-3 引出列表'!$A$2:$CE$8700,$A482,MATCH(H$1,'2-3 引出列表'!$A$1:$CD$1,0)),"")),"",IFERROR(INDEX('2-3 引出列表'!$A$2:$CE$8700,$A482,MATCH(H$1,'2-3 引出列表'!$A$1:$CD$1,0)),""))</f>
        <v>XHWZ-Z-2024-0232</v>
      </c>
      <c r="I482" t="str">
        <f>IF(ISBLANK(IFERROR(INDEX('2-3 引出列表'!$A$2:$CE$8700,$A482,MATCH(I$1,'2-3 引出列表'!$A$1:$CD$1,0)),"")),"",IFERROR(INDEX('2-3 引出列表'!$A$2:$CE$8700,$A482,MATCH(I$1,'2-3 引出列表'!$A$1:$CD$1,0)),""))</f>
        <v>金采易购</v>
      </c>
    </row>
    <row r="483" spans="1:9">
      <c r="A483">
        <v>482</v>
      </c>
      <c r="B483" t="str">
        <f>IF(ISBLANK(IFERROR(INDEX('2-3 引出列表'!$A$2:$CE$8700,$A483,MATCH(B$1,'2-3 引出列表'!$A$1:$CD$1,0)),"")),"",IFERROR(INDEX('2-3 引出列表'!$A$2:$CE$8700,$A483,MATCH(B$1,'2-3 引出列表'!$A$1:$CD$1,0)),""))</f>
        <v>FK250623000081</v>
      </c>
      <c r="C483">
        <f>IF(ISBLANK(IFERROR(INDEX('2-3 引出列表'!$A$2:$CE$8700,$A483,MATCH(C$1,'2-3 引出列表'!$A$1:$CD$1,0)),"")),"",IFERROR(INDEX('2-3 引出列表'!$A$2:$CE$8700,$A483,MATCH(C$1,'2-3 引出列表'!$A$1:$CD$1,0)),""))</f>
        <v>1470</v>
      </c>
      <c r="D483" t="str">
        <f>IF(ISBLANK(IFERROR(INDEX('2-3 引出列表'!$A$2:$CE$8700,$A483,MATCH(D$1,'2-3 引出列表'!$A$1:$CD$1,0)),"")),"",IFERROR(INDEX('2-3 引出列表'!$A$2:$CE$8700,$A483,MATCH(D$1,'2-3 引出列表'!$A$1:$CD$1,0)),""))</f>
        <v>已审核</v>
      </c>
      <c r="E483" t="str">
        <f>IF(ISBLANK(IFERROR(INDEX('2-3 引出列表'!$A$2:$CE$8700,$A483,MATCH(E$1,'2-3 引出列表'!$A$1:$CD$1,0)),"")),"",IFERROR(INDEX('2-3 引出列表'!$A$2:$CE$8700,$A483,MATCH(E$1,'2-3 引出列表'!$A$1:$CD$1,0)),""))</f>
        <v>2025-06-23</v>
      </c>
      <c r="F483" t="str">
        <f t="shared" si="7"/>
        <v>2025-06</v>
      </c>
      <c r="G483" t="str">
        <f>IF(ISBLANK(IFERROR(INDEX('2-3 引出列表'!$A$2:$CE$8700,$A483,MATCH(G$1,'2-3 引出列表'!$A$1:$CD$1,0)),"")),"",IFERROR(INDEX('2-3 引出列表'!$A$2:$CE$8700,$A483,MATCH(G$1,'2-3 引出列表'!$A$1:$CD$1,0)),""))</f>
        <v>物料消耗.物料消耗</v>
      </c>
      <c r="H483" t="str">
        <f>IF(ISBLANK(IFERROR(INDEX('2-3 引出列表'!$A$2:$CE$8700,$A483,MATCH(H$1,'2-3 引出列表'!$A$1:$CD$1,0)),"")),"",IFERROR(INDEX('2-3 引出列表'!$A$2:$CE$8700,$A483,MATCH(H$1,'2-3 引出列表'!$A$1:$CD$1,0)),""))</f>
        <v>XHWZ-Z-2024-0232</v>
      </c>
      <c r="I483" t="str">
        <f>IF(ISBLANK(IFERROR(INDEX('2-3 引出列表'!$A$2:$CE$8700,$A483,MATCH(I$1,'2-3 引出列表'!$A$1:$CD$1,0)),"")),"",IFERROR(INDEX('2-3 引出列表'!$A$2:$CE$8700,$A483,MATCH(I$1,'2-3 引出列表'!$A$1:$CD$1,0)),""))</f>
        <v>金采易购</v>
      </c>
    </row>
    <row r="484" spans="1:9">
      <c r="A484">
        <v>483</v>
      </c>
      <c r="B484" t="str">
        <f>IF(ISBLANK(IFERROR(INDEX('2-3 引出列表'!$A$2:$CE$8700,$A484,MATCH(B$1,'2-3 引出列表'!$A$1:$CD$1,0)),"")),"",IFERROR(INDEX('2-3 引出列表'!$A$2:$CE$8700,$A484,MATCH(B$1,'2-3 引出列表'!$A$1:$CD$1,0)),""))</f>
        <v>FK250506000803</v>
      </c>
      <c r="C484">
        <f>IF(ISBLANK(IFERROR(INDEX('2-3 引出列表'!$A$2:$CE$8700,$A484,MATCH(C$1,'2-3 引出列表'!$A$1:$CD$1,0)),"")),"",IFERROR(INDEX('2-3 引出列表'!$A$2:$CE$8700,$A484,MATCH(C$1,'2-3 引出列表'!$A$1:$CD$1,0)),""))</f>
        <v>56512.5</v>
      </c>
      <c r="D484" t="str">
        <f>IF(ISBLANK(IFERROR(INDEX('2-3 引出列表'!$A$2:$CE$8700,$A484,MATCH(D$1,'2-3 引出列表'!$A$1:$CD$1,0)),"")),"",IFERROR(INDEX('2-3 引出列表'!$A$2:$CE$8700,$A484,MATCH(D$1,'2-3 引出列表'!$A$1:$CD$1,0)),""))</f>
        <v>已付款</v>
      </c>
      <c r="E484" t="str">
        <f>IF(ISBLANK(IFERROR(INDEX('2-3 引出列表'!$A$2:$CE$8700,$A484,MATCH(E$1,'2-3 引出列表'!$A$1:$CD$1,0)),"")),"",IFERROR(INDEX('2-3 引出列表'!$A$2:$CE$8700,$A484,MATCH(E$1,'2-3 引出列表'!$A$1:$CD$1,0)),""))</f>
        <v>2025-05-06</v>
      </c>
      <c r="F484" t="str">
        <f t="shared" si="7"/>
        <v>2025-05</v>
      </c>
      <c r="G484" t="str">
        <f>IF(ISBLANK(IFERROR(INDEX('2-3 引出列表'!$A$2:$CE$8700,$A484,MATCH(G$1,'2-3 引出列表'!$A$1:$CD$1,0)),"")),"",IFERROR(INDEX('2-3 引出列表'!$A$2:$CE$8700,$A484,MATCH(G$1,'2-3 引出列表'!$A$1:$CD$1,0)),""))</f>
        <v>外包服务费.工程施工外包</v>
      </c>
      <c r="H484" t="str">
        <f>IF(ISBLANK(IFERROR(INDEX('2-3 引出列表'!$A$2:$CE$8700,$A484,MATCH(H$1,'2-3 引出列表'!$A$1:$CD$1,0)),"")),"",IFERROR(INDEX('2-3 引出列表'!$A$2:$CE$8700,$A484,MATCH(H$1,'2-3 引出列表'!$A$1:$CD$1,0)),""))</f>
        <v>GCFW-Z-2025-00933</v>
      </c>
      <c r="I484" t="str">
        <f>IF(ISBLANK(IFERROR(INDEX('2-3 引出列表'!$A$2:$CE$8700,$A484,MATCH(I$1,'2-3 引出列表'!$A$1:$CD$1,0)),"")),"",IFERROR(INDEX('2-3 引出列表'!$A$2:$CE$8700,$A484,MATCH(I$1,'2-3 引出列表'!$A$1:$CD$1,0)),""))</f>
        <v>金采易购</v>
      </c>
    </row>
    <row r="485" spans="1:9">
      <c r="A485">
        <v>484</v>
      </c>
      <c r="B485" t="str">
        <f>IF(ISBLANK(IFERROR(INDEX('2-3 引出列表'!$A$2:$CE$8700,$A485,MATCH(B$1,'2-3 引出列表'!$A$1:$CD$1,0)),"")),"",IFERROR(INDEX('2-3 引出列表'!$A$2:$CE$8700,$A485,MATCH(B$1,'2-3 引出列表'!$A$1:$CD$1,0)),""))</f>
        <v>FK250506000803</v>
      </c>
      <c r="C485">
        <f>IF(ISBLANK(IFERROR(INDEX('2-3 引出列表'!$A$2:$CE$8700,$A485,MATCH(C$1,'2-3 引出列表'!$A$1:$CD$1,0)),"")),"",IFERROR(INDEX('2-3 引出列表'!$A$2:$CE$8700,$A485,MATCH(C$1,'2-3 引出列表'!$A$1:$CD$1,0)),""))</f>
        <v>56512.5</v>
      </c>
      <c r="D485" t="str">
        <f>IF(ISBLANK(IFERROR(INDEX('2-3 引出列表'!$A$2:$CE$8700,$A485,MATCH(D$1,'2-3 引出列表'!$A$1:$CD$1,0)),"")),"",IFERROR(INDEX('2-3 引出列表'!$A$2:$CE$8700,$A485,MATCH(D$1,'2-3 引出列表'!$A$1:$CD$1,0)),""))</f>
        <v>已付款</v>
      </c>
      <c r="E485" t="str">
        <f>IF(ISBLANK(IFERROR(INDEX('2-3 引出列表'!$A$2:$CE$8700,$A485,MATCH(E$1,'2-3 引出列表'!$A$1:$CD$1,0)),"")),"",IFERROR(INDEX('2-3 引出列表'!$A$2:$CE$8700,$A485,MATCH(E$1,'2-3 引出列表'!$A$1:$CD$1,0)),""))</f>
        <v>2025-05-06</v>
      </c>
      <c r="F485" t="str">
        <f t="shared" si="7"/>
        <v>2025-05</v>
      </c>
      <c r="G485" t="str">
        <f>IF(ISBLANK(IFERROR(INDEX('2-3 引出列表'!$A$2:$CE$8700,$A485,MATCH(G$1,'2-3 引出列表'!$A$1:$CD$1,0)),"")),"",IFERROR(INDEX('2-3 引出列表'!$A$2:$CE$8700,$A485,MATCH(G$1,'2-3 引出列表'!$A$1:$CD$1,0)),""))</f>
        <v>外包服务费.工程施工外包</v>
      </c>
      <c r="H485" t="str">
        <f>IF(ISBLANK(IFERROR(INDEX('2-3 引出列表'!$A$2:$CE$8700,$A485,MATCH(H$1,'2-3 引出列表'!$A$1:$CD$1,0)),"")),"",IFERROR(INDEX('2-3 引出列表'!$A$2:$CE$8700,$A485,MATCH(H$1,'2-3 引出列表'!$A$1:$CD$1,0)),""))</f>
        <v>GCFW-Z-2025-00933</v>
      </c>
      <c r="I485" t="str">
        <f>IF(ISBLANK(IFERROR(INDEX('2-3 引出列表'!$A$2:$CE$8700,$A485,MATCH(I$1,'2-3 引出列表'!$A$1:$CD$1,0)),"")),"",IFERROR(INDEX('2-3 引出列表'!$A$2:$CE$8700,$A485,MATCH(I$1,'2-3 引出列表'!$A$1:$CD$1,0)),""))</f>
        <v>金采易购</v>
      </c>
    </row>
    <row r="486" spans="1:9">
      <c r="A486">
        <v>485</v>
      </c>
      <c r="B486" t="str">
        <f>IF(ISBLANK(IFERROR(INDEX('2-3 引出列表'!$A$2:$CE$8700,$A486,MATCH(B$1,'2-3 引出列表'!$A$1:$CD$1,0)),"")),"",IFERROR(INDEX('2-3 引出列表'!$A$2:$CE$8700,$A486,MATCH(B$1,'2-3 引出列表'!$A$1:$CD$1,0)),""))</f>
        <v>FK250506000803</v>
      </c>
      <c r="C486">
        <f>IF(ISBLANK(IFERROR(INDEX('2-3 引出列表'!$A$2:$CE$8700,$A486,MATCH(C$1,'2-3 引出列表'!$A$1:$CD$1,0)),"")),"",IFERROR(INDEX('2-3 引出列表'!$A$2:$CE$8700,$A486,MATCH(C$1,'2-3 引出列表'!$A$1:$CD$1,0)),""))</f>
        <v>56512.5</v>
      </c>
      <c r="D486" t="str">
        <f>IF(ISBLANK(IFERROR(INDEX('2-3 引出列表'!$A$2:$CE$8700,$A486,MATCH(D$1,'2-3 引出列表'!$A$1:$CD$1,0)),"")),"",IFERROR(INDEX('2-3 引出列表'!$A$2:$CE$8700,$A486,MATCH(D$1,'2-3 引出列表'!$A$1:$CD$1,0)),""))</f>
        <v>已付款</v>
      </c>
      <c r="E486" t="str">
        <f>IF(ISBLANK(IFERROR(INDEX('2-3 引出列表'!$A$2:$CE$8700,$A486,MATCH(E$1,'2-3 引出列表'!$A$1:$CD$1,0)),"")),"",IFERROR(INDEX('2-3 引出列表'!$A$2:$CE$8700,$A486,MATCH(E$1,'2-3 引出列表'!$A$1:$CD$1,0)),""))</f>
        <v>2025-05-06</v>
      </c>
      <c r="F486" t="str">
        <f t="shared" si="7"/>
        <v>2025-05</v>
      </c>
      <c r="G486" t="str">
        <f>IF(ISBLANK(IFERROR(INDEX('2-3 引出列表'!$A$2:$CE$8700,$A486,MATCH(G$1,'2-3 引出列表'!$A$1:$CD$1,0)),"")),"",IFERROR(INDEX('2-3 引出列表'!$A$2:$CE$8700,$A486,MATCH(G$1,'2-3 引出列表'!$A$1:$CD$1,0)),""))</f>
        <v>外包服务费.工程施工外包</v>
      </c>
      <c r="H486" t="str">
        <f>IF(ISBLANK(IFERROR(INDEX('2-3 引出列表'!$A$2:$CE$8700,$A486,MATCH(H$1,'2-3 引出列表'!$A$1:$CD$1,0)),"")),"",IFERROR(INDEX('2-3 引出列表'!$A$2:$CE$8700,$A486,MATCH(H$1,'2-3 引出列表'!$A$1:$CD$1,0)),""))</f>
        <v>GCFW-Z-2025-00933</v>
      </c>
      <c r="I486" t="str">
        <f>IF(ISBLANK(IFERROR(INDEX('2-3 引出列表'!$A$2:$CE$8700,$A486,MATCH(I$1,'2-3 引出列表'!$A$1:$CD$1,0)),"")),"",IFERROR(INDEX('2-3 引出列表'!$A$2:$CE$8700,$A486,MATCH(I$1,'2-3 引出列表'!$A$1:$CD$1,0)),""))</f>
        <v>金采易购</v>
      </c>
    </row>
    <row r="487" spans="1:9">
      <c r="A487">
        <v>486</v>
      </c>
      <c r="B487" t="str">
        <f>IF(ISBLANK(IFERROR(INDEX('2-3 引出列表'!$A$2:$CE$8700,$A487,MATCH(B$1,'2-3 引出列表'!$A$1:$CD$1,0)),"")),"",IFERROR(INDEX('2-3 引出列表'!$A$2:$CE$8700,$A487,MATCH(B$1,'2-3 引出列表'!$A$1:$CD$1,0)),""))</f>
        <v>FK250427000215</v>
      </c>
      <c r="C487">
        <f>IF(ISBLANK(IFERROR(INDEX('2-3 引出列表'!$A$2:$CE$8700,$A487,MATCH(C$1,'2-3 引出列表'!$A$1:$CD$1,0)),"")),"",IFERROR(INDEX('2-3 引出列表'!$A$2:$CE$8700,$A487,MATCH(C$1,'2-3 引出列表'!$A$1:$CD$1,0)),""))</f>
        <v>2133.79</v>
      </c>
      <c r="D487" t="str">
        <f>IF(ISBLANK(IFERROR(INDEX('2-3 引出列表'!$A$2:$CE$8700,$A487,MATCH(D$1,'2-3 引出列表'!$A$1:$CD$1,0)),"")),"",IFERROR(INDEX('2-3 引出列表'!$A$2:$CE$8700,$A487,MATCH(D$1,'2-3 引出列表'!$A$1:$CD$1,0)),""))</f>
        <v>已付款</v>
      </c>
      <c r="E487" t="str">
        <f>IF(ISBLANK(IFERROR(INDEX('2-3 引出列表'!$A$2:$CE$8700,$A487,MATCH(E$1,'2-3 引出列表'!$A$1:$CD$1,0)),"")),"",IFERROR(INDEX('2-3 引出列表'!$A$2:$CE$8700,$A487,MATCH(E$1,'2-3 引出列表'!$A$1:$CD$1,0)),""))</f>
        <v>2025-04-27</v>
      </c>
      <c r="F487" t="str">
        <f t="shared" si="7"/>
        <v>2025-04</v>
      </c>
      <c r="G487" t="str">
        <f>IF(ISBLANK(IFERROR(INDEX('2-3 引出列表'!$A$2:$CE$8700,$A487,MATCH(G$1,'2-3 引出列表'!$A$1:$CD$1,0)),"")),"",IFERROR(INDEX('2-3 引出列表'!$A$2:$CE$8700,$A487,MATCH(G$1,'2-3 引出列表'!$A$1:$CD$1,0)),""))</f>
        <v>物料消耗.物料消耗</v>
      </c>
      <c r="H487" t="str">
        <f>IF(ISBLANK(IFERROR(INDEX('2-3 引出列表'!$A$2:$CE$8700,$A487,MATCH(H$1,'2-3 引出列表'!$A$1:$CD$1,0)),"")),"",IFERROR(INDEX('2-3 引出列表'!$A$2:$CE$8700,$A487,MATCH(H$1,'2-3 引出列表'!$A$1:$CD$1,0)),""))</f>
        <v>ZB20210901JCWZ02</v>
      </c>
      <c r="I487" t="str">
        <f>IF(ISBLANK(IFERROR(INDEX('2-3 引出列表'!$A$2:$CE$8700,$A487,MATCH(I$1,'2-3 引出列表'!$A$1:$CD$1,0)),"")),"",IFERROR(INDEX('2-3 引出列表'!$A$2:$CE$8700,$A487,MATCH(I$1,'2-3 引出列表'!$A$1:$CD$1,0)),""))</f>
        <v>金采易购</v>
      </c>
    </row>
    <row r="488" spans="1:9">
      <c r="A488">
        <v>487</v>
      </c>
      <c r="B488" t="str">
        <f>IF(ISBLANK(IFERROR(INDEX('2-3 引出列表'!$A$2:$CE$8700,$A488,MATCH(B$1,'2-3 引出列表'!$A$1:$CD$1,0)),"")),"",IFERROR(INDEX('2-3 引出列表'!$A$2:$CE$8700,$A488,MATCH(B$1,'2-3 引出列表'!$A$1:$CD$1,0)),""))</f>
        <v>FK250427000215</v>
      </c>
      <c r="C488">
        <f>IF(ISBLANK(IFERROR(INDEX('2-3 引出列表'!$A$2:$CE$8700,$A488,MATCH(C$1,'2-3 引出列表'!$A$1:$CD$1,0)),"")),"",IFERROR(INDEX('2-3 引出列表'!$A$2:$CE$8700,$A488,MATCH(C$1,'2-3 引出列表'!$A$1:$CD$1,0)),""))</f>
        <v>2133.79</v>
      </c>
      <c r="D488" t="str">
        <f>IF(ISBLANK(IFERROR(INDEX('2-3 引出列表'!$A$2:$CE$8700,$A488,MATCH(D$1,'2-3 引出列表'!$A$1:$CD$1,0)),"")),"",IFERROR(INDEX('2-3 引出列表'!$A$2:$CE$8700,$A488,MATCH(D$1,'2-3 引出列表'!$A$1:$CD$1,0)),""))</f>
        <v>已付款</v>
      </c>
      <c r="E488" t="str">
        <f>IF(ISBLANK(IFERROR(INDEX('2-3 引出列表'!$A$2:$CE$8700,$A488,MATCH(E$1,'2-3 引出列表'!$A$1:$CD$1,0)),"")),"",IFERROR(INDEX('2-3 引出列表'!$A$2:$CE$8700,$A488,MATCH(E$1,'2-3 引出列表'!$A$1:$CD$1,0)),""))</f>
        <v>2025-04-27</v>
      </c>
      <c r="F488" t="str">
        <f t="shared" si="7"/>
        <v>2025-04</v>
      </c>
      <c r="G488" t="str">
        <f>IF(ISBLANK(IFERROR(INDEX('2-3 引出列表'!$A$2:$CE$8700,$A488,MATCH(G$1,'2-3 引出列表'!$A$1:$CD$1,0)),"")),"",IFERROR(INDEX('2-3 引出列表'!$A$2:$CE$8700,$A488,MATCH(G$1,'2-3 引出列表'!$A$1:$CD$1,0)),""))</f>
        <v>物料消耗.物料消耗</v>
      </c>
      <c r="H488" t="str">
        <f>IF(ISBLANK(IFERROR(INDEX('2-3 引出列表'!$A$2:$CE$8700,$A488,MATCH(H$1,'2-3 引出列表'!$A$1:$CD$1,0)),"")),"",IFERROR(INDEX('2-3 引出列表'!$A$2:$CE$8700,$A488,MATCH(H$1,'2-3 引出列表'!$A$1:$CD$1,0)),""))</f>
        <v>ZB20210901JCWZ02</v>
      </c>
      <c r="I488" t="str">
        <f>IF(ISBLANK(IFERROR(INDEX('2-3 引出列表'!$A$2:$CE$8700,$A488,MATCH(I$1,'2-3 引出列表'!$A$1:$CD$1,0)),"")),"",IFERROR(INDEX('2-3 引出列表'!$A$2:$CE$8700,$A488,MATCH(I$1,'2-3 引出列表'!$A$1:$CD$1,0)),""))</f>
        <v>金采易购</v>
      </c>
    </row>
    <row r="489" spans="1:9">
      <c r="A489">
        <v>488</v>
      </c>
      <c r="B489" t="str">
        <f>IF(ISBLANK(IFERROR(INDEX('2-3 引出列表'!$A$2:$CE$8700,$A489,MATCH(B$1,'2-3 引出列表'!$A$1:$CD$1,0)),"")),"",IFERROR(INDEX('2-3 引出列表'!$A$2:$CE$8700,$A489,MATCH(B$1,'2-3 引出列表'!$A$1:$CD$1,0)),""))</f>
        <v>FK250427000215</v>
      </c>
      <c r="C489">
        <f>IF(ISBLANK(IFERROR(INDEX('2-3 引出列表'!$A$2:$CE$8700,$A489,MATCH(C$1,'2-3 引出列表'!$A$1:$CD$1,0)),"")),"",IFERROR(INDEX('2-3 引出列表'!$A$2:$CE$8700,$A489,MATCH(C$1,'2-3 引出列表'!$A$1:$CD$1,0)),""))</f>
        <v>2133.79</v>
      </c>
      <c r="D489" t="str">
        <f>IF(ISBLANK(IFERROR(INDEX('2-3 引出列表'!$A$2:$CE$8700,$A489,MATCH(D$1,'2-3 引出列表'!$A$1:$CD$1,0)),"")),"",IFERROR(INDEX('2-3 引出列表'!$A$2:$CE$8700,$A489,MATCH(D$1,'2-3 引出列表'!$A$1:$CD$1,0)),""))</f>
        <v>已付款</v>
      </c>
      <c r="E489" t="str">
        <f>IF(ISBLANK(IFERROR(INDEX('2-3 引出列表'!$A$2:$CE$8700,$A489,MATCH(E$1,'2-3 引出列表'!$A$1:$CD$1,0)),"")),"",IFERROR(INDEX('2-3 引出列表'!$A$2:$CE$8700,$A489,MATCH(E$1,'2-3 引出列表'!$A$1:$CD$1,0)),""))</f>
        <v>2025-04-27</v>
      </c>
      <c r="F489" t="str">
        <f t="shared" si="7"/>
        <v>2025-04</v>
      </c>
      <c r="G489" t="str">
        <f>IF(ISBLANK(IFERROR(INDEX('2-3 引出列表'!$A$2:$CE$8700,$A489,MATCH(G$1,'2-3 引出列表'!$A$1:$CD$1,0)),"")),"",IFERROR(INDEX('2-3 引出列表'!$A$2:$CE$8700,$A489,MATCH(G$1,'2-3 引出列表'!$A$1:$CD$1,0)),""))</f>
        <v>物料消耗.物料消耗</v>
      </c>
      <c r="H489" t="str">
        <f>IF(ISBLANK(IFERROR(INDEX('2-3 引出列表'!$A$2:$CE$8700,$A489,MATCH(H$1,'2-3 引出列表'!$A$1:$CD$1,0)),"")),"",IFERROR(INDEX('2-3 引出列表'!$A$2:$CE$8700,$A489,MATCH(H$1,'2-3 引出列表'!$A$1:$CD$1,0)),""))</f>
        <v>ZB20210901JCWZ02</v>
      </c>
      <c r="I489" t="str">
        <f>IF(ISBLANK(IFERROR(INDEX('2-3 引出列表'!$A$2:$CE$8700,$A489,MATCH(I$1,'2-3 引出列表'!$A$1:$CD$1,0)),"")),"",IFERROR(INDEX('2-3 引出列表'!$A$2:$CE$8700,$A489,MATCH(I$1,'2-3 引出列表'!$A$1:$CD$1,0)),""))</f>
        <v>金采易购</v>
      </c>
    </row>
    <row r="490" spans="1:9">
      <c r="A490">
        <v>489</v>
      </c>
      <c r="B490" t="str">
        <f>IF(ISBLANK(IFERROR(INDEX('2-3 引出列表'!$A$2:$CE$8700,$A490,MATCH(B$1,'2-3 引出列表'!$A$1:$CD$1,0)),"")),"",IFERROR(INDEX('2-3 引出列表'!$A$2:$CE$8700,$A490,MATCH(B$1,'2-3 引出列表'!$A$1:$CD$1,0)),""))</f>
        <v>FK250427000215</v>
      </c>
      <c r="C490">
        <f>IF(ISBLANK(IFERROR(INDEX('2-3 引出列表'!$A$2:$CE$8700,$A490,MATCH(C$1,'2-3 引出列表'!$A$1:$CD$1,0)),"")),"",IFERROR(INDEX('2-3 引出列表'!$A$2:$CE$8700,$A490,MATCH(C$1,'2-3 引出列表'!$A$1:$CD$1,0)),""))</f>
        <v>2133.79</v>
      </c>
      <c r="D490" t="str">
        <f>IF(ISBLANK(IFERROR(INDEX('2-3 引出列表'!$A$2:$CE$8700,$A490,MATCH(D$1,'2-3 引出列表'!$A$1:$CD$1,0)),"")),"",IFERROR(INDEX('2-3 引出列表'!$A$2:$CE$8700,$A490,MATCH(D$1,'2-3 引出列表'!$A$1:$CD$1,0)),""))</f>
        <v>已付款</v>
      </c>
      <c r="E490" t="str">
        <f>IF(ISBLANK(IFERROR(INDEX('2-3 引出列表'!$A$2:$CE$8700,$A490,MATCH(E$1,'2-3 引出列表'!$A$1:$CD$1,0)),"")),"",IFERROR(INDEX('2-3 引出列表'!$A$2:$CE$8700,$A490,MATCH(E$1,'2-3 引出列表'!$A$1:$CD$1,0)),""))</f>
        <v>2025-04-27</v>
      </c>
      <c r="F490" t="str">
        <f t="shared" si="7"/>
        <v>2025-04</v>
      </c>
      <c r="G490" t="str">
        <f>IF(ISBLANK(IFERROR(INDEX('2-3 引出列表'!$A$2:$CE$8700,$A490,MATCH(G$1,'2-3 引出列表'!$A$1:$CD$1,0)),"")),"",IFERROR(INDEX('2-3 引出列表'!$A$2:$CE$8700,$A490,MATCH(G$1,'2-3 引出列表'!$A$1:$CD$1,0)),""))</f>
        <v>物料消耗.物料消耗</v>
      </c>
      <c r="H490" t="str">
        <f>IF(ISBLANK(IFERROR(INDEX('2-3 引出列表'!$A$2:$CE$8700,$A490,MATCH(H$1,'2-3 引出列表'!$A$1:$CD$1,0)),"")),"",IFERROR(INDEX('2-3 引出列表'!$A$2:$CE$8700,$A490,MATCH(H$1,'2-3 引出列表'!$A$1:$CD$1,0)),""))</f>
        <v>ZB20210901JCWZ02</v>
      </c>
      <c r="I490" t="str">
        <f>IF(ISBLANK(IFERROR(INDEX('2-3 引出列表'!$A$2:$CE$8700,$A490,MATCH(I$1,'2-3 引出列表'!$A$1:$CD$1,0)),"")),"",IFERROR(INDEX('2-3 引出列表'!$A$2:$CE$8700,$A490,MATCH(I$1,'2-3 引出列表'!$A$1:$CD$1,0)),""))</f>
        <v>金采易购</v>
      </c>
    </row>
    <row r="491" spans="1:9">
      <c r="A491">
        <v>490</v>
      </c>
      <c r="B491" t="str">
        <f>IF(ISBLANK(IFERROR(INDEX('2-3 引出列表'!$A$2:$CE$8700,$A491,MATCH(B$1,'2-3 引出列表'!$A$1:$CD$1,0)),"")),"",IFERROR(INDEX('2-3 引出列表'!$A$2:$CE$8700,$A491,MATCH(B$1,'2-3 引出列表'!$A$1:$CD$1,0)),""))</f>
        <v>FK250427000215</v>
      </c>
      <c r="C491">
        <f>IF(ISBLANK(IFERROR(INDEX('2-3 引出列表'!$A$2:$CE$8700,$A491,MATCH(C$1,'2-3 引出列表'!$A$1:$CD$1,0)),"")),"",IFERROR(INDEX('2-3 引出列表'!$A$2:$CE$8700,$A491,MATCH(C$1,'2-3 引出列表'!$A$1:$CD$1,0)),""))</f>
        <v>2133.79</v>
      </c>
      <c r="D491" t="str">
        <f>IF(ISBLANK(IFERROR(INDEX('2-3 引出列表'!$A$2:$CE$8700,$A491,MATCH(D$1,'2-3 引出列表'!$A$1:$CD$1,0)),"")),"",IFERROR(INDEX('2-3 引出列表'!$A$2:$CE$8700,$A491,MATCH(D$1,'2-3 引出列表'!$A$1:$CD$1,0)),""))</f>
        <v>已付款</v>
      </c>
      <c r="E491" t="str">
        <f>IF(ISBLANK(IFERROR(INDEX('2-3 引出列表'!$A$2:$CE$8700,$A491,MATCH(E$1,'2-3 引出列表'!$A$1:$CD$1,0)),"")),"",IFERROR(INDEX('2-3 引出列表'!$A$2:$CE$8700,$A491,MATCH(E$1,'2-3 引出列表'!$A$1:$CD$1,0)),""))</f>
        <v>2025-04-27</v>
      </c>
      <c r="F491" t="str">
        <f t="shared" si="7"/>
        <v>2025-04</v>
      </c>
      <c r="G491" t="str">
        <f>IF(ISBLANK(IFERROR(INDEX('2-3 引出列表'!$A$2:$CE$8700,$A491,MATCH(G$1,'2-3 引出列表'!$A$1:$CD$1,0)),"")),"",IFERROR(INDEX('2-3 引出列表'!$A$2:$CE$8700,$A491,MATCH(G$1,'2-3 引出列表'!$A$1:$CD$1,0)),""))</f>
        <v>物料消耗.物料消耗</v>
      </c>
      <c r="H491" t="str">
        <f>IF(ISBLANK(IFERROR(INDEX('2-3 引出列表'!$A$2:$CE$8700,$A491,MATCH(H$1,'2-3 引出列表'!$A$1:$CD$1,0)),"")),"",IFERROR(INDEX('2-3 引出列表'!$A$2:$CE$8700,$A491,MATCH(H$1,'2-3 引出列表'!$A$1:$CD$1,0)),""))</f>
        <v>ZB20210901JCWZ02</v>
      </c>
      <c r="I491" t="str">
        <f>IF(ISBLANK(IFERROR(INDEX('2-3 引出列表'!$A$2:$CE$8700,$A491,MATCH(I$1,'2-3 引出列表'!$A$1:$CD$1,0)),"")),"",IFERROR(INDEX('2-3 引出列表'!$A$2:$CE$8700,$A491,MATCH(I$1,'2-3 引出列表'!$A$1:$CD$1,0)),""))</f>
        <v>金采易购</v>
      </c>
    </row>
    <row r="492" spans="1:9">
      <c r="A492">
        <v>491</v>
      </c>
      <c r="B492" t="str">
        <f>IF(ISBLANK(IFERROR(INDEX('2-3 引出列表'!$A$2:$CE$8700,$A492,MATCH(B$1,'2-3 引出列表'!$A$1:$CD$1,0)),"")),"",IFERROR(INDEX('2-3 引出列表'!$A$2:$CE$8700,$A492,MATCH(B$1,'2-3 引出列表'!$A$1:$CD$1,0)),""))</f>
        <v>FK250427000215</v>
      </c>
      <c r="C492">
        <f>IF(ISBLANK(IFERROR(INDEX('2-3 引出列表'!$A$2:$CE$8700,$A492,MATCH(C$1,'2-3 引出列表'!$A$1:$CD$1,0)),"")),"",IFERROR(INDEX('2-3 引出列表'!$A$2:$CE$8700,$A492,MATCH(C$1,'2-3 引出列表'!$A$1:$CD$1,0)),""))</f>
        <v>2133.79</v>
      </c>
      <c r="D492" t="str">
        <f>IF(ISBLANK(IFERROR(INDEX('2-3 引出列表'!$A$2:$CE$8700,$A492,MATCH(D$1,'2-3 引出列表'!$A$1:$CD$1,0)),"")),"",IFERROR(INDEX('2-3 引出列表'!$A$2:$CE$8700,$A492,MATCH(D$1,'2-3 引出列表'!$A$1:$CD$1,0)),""))</f>
        <v>已付款</v>
      </c>
      <c r="E492" t="str">
        <f>IF(ISBLANK(IFERROR(INDEX('2-3 引出列表'!$A$2:$CE$8700,$A492,MATCH(E$1,'2-3 引出列表'!$A$1:$CD$1,0)),"")),"",IFERROR(INDEX('2-3 引出列表'!$A$2:$CE$8700,$A492,MATCH(E$1,'2-3 引出列表'!$A$1:$CD$1,0)),""))</f>
        <v>2025-04-27</v>
      </c>
      <c r="F492" t="str">
        <f t="shared" si="7"/>
        <v>2025-04</v>
      </c>
      <c r="G492" t="str">
        <f>IF(ISBLANK(IFERROR(INDEX('2-3 引出列表'!$A$2:$CE$8700,$A492,MATCH(G$1,'2-3 引出列表'!$A$1:$CD$1,0)),"")),"",IFERROR(INDEX('2-3 引出列表'!$A$2:$CE$8700,$A492,MATCH(G$1,'2-3 引出列表'!$A$1:$CD$1,0)),""))</f>
        <v>物料消耗.物料消耗</v>
      </c>
      <c r="H492" t="str">
        <f>IF(ISBLANK(IFERROR(INDEX('2-3 引出列表'!$A$2:$CE$8700,$A492,MATCH(H$1,'2-3 引出列表'!$A$1:$CD$1,0)),"")),"",IFERROR(INDEX('2-3 引出列表'!$A$2:$CE$8700,$A492,MATCH(H$1,'2-3 引出列表'!$A$1:$CD$1,0)),""))</f>
        <v>ZB20210901JCWZ02</v>
      </c>
      <c r="I492" t="str">
        <f>IF(ISBLANK(IFERROR(INDEX('2-3 引出列表'!$A$2:$CE$8700,$A492,MATCH(I$1,'2-3 引出列表'!$A$1:$CD$1,0)),"")),"",IFERROR(INDEX('2-3 引出列表'!$A$2:$CE$8700,$A492,MATCH(I$1,'2-3 引出列表'!$A$1:$CD$1,0)),""))</f>
        <v>金采易购</v>
      </c>
    </row>
    <row r="493" spans="1:9">
      <c r="A493">
        <v>492</v>
      </c>
      <c r="B493" t="str">
        <f>IF(ISBLANK(IFERROR(INDEX('2-3 引出列表'!$A$2:$CE$8700,$A493,MATCH(B$1,'2-3 引出列表'!$A$1:$CD$1,0)),"")),"",IFERROR(INDEX('2-3 引出列表'!$A$2:$CE$8700,$A493,MATCH(B$1,'2-3 引出列表'!$A$1:$CD$1,0)),""))</f>
        <v>FK250427000215</v>
      </c>
      <c r="C493">
        <f>IF(ISBLANK(IFERROR(INDEX('2-3 引出列表'!$A$2:$CE$8700,$A493,MATCH(C$1,'2-3 引出列表'!$A$1:$CD$1,0)),"")),"",IFERROR(INDEX('2-3 引出列表'!$A$2:$CE$8700,$A493,MATCH(C$1,'2-3 引出列表'!$A$1:$CD$1,0)),""))</f>
        <v>2133.79</v>
      </c>
      <c r="D493" t="str">
        <f>IF(ISBLANK(IFERROR(INDEX('2-3 引出列表'!$A$2:$CE$8700,$A493,MATCH(D$1,'2-3 引出列表'!$A$1:$CD$1,0)),"")),"",IFERROR(INDEX('2-3 引出列表'!$A$2:$CE$8700,$A493,MATCH(D$1,'2-3 引出列表'!$A$1:$CD$1,0)),""))</f>
        <v>已付款</v>
      </c>
      <c r="E493" t="str">
        <f>IF(ISBLANK(IFERROR(INDEX('2-3 引出列表'!$A$2:$CE$8700,$A493,MATCH(E$1,'2-3 引出列表'!$A$1:$CD$1,0)),"")),"",IFERROR(INDEX('2-3 引出列表'!$A$2:$CE$8700,$A493,MATCH(E$1,'2-3 引出列表'!$A$1:$CD$1,0)),""))</f>
        <v>2025-04-27</v>
      </c>
      <c r="F493" t="str">
        <f t="shared" si="7"/>
        <v>2025-04</v>
      </c>
      <c r="G493" t="str">
        <f>IF(ISBLANK(IFERROR(INDEX('2-3 引出列表'!$A$2:$CE$8700,$A493,MATCH(G$1,'2-3 引出列表'!$A$1:$CD$1,0)),"")),"",IFERROR(INDEX('2-3 引出列表'!$A$2:$CE$8700,$A493,MATCH(G$1,'2-3 引出列表'!$A$1:$CD$1,0)),""))</f>
        <v>物料消耗.物料消耗</v>
      </c>
      <c r="H493" t="str">
        <f>IF(ISBLANK(IFERROR(INDEX('2-3 引出列表'!$A$2:$CE$8700,$A493,MATCH(H$1,'2-3 引出列表'!$A$1:$CD$1,0)),"")),"",IFERROR(INDEX('2-3 引出列表'!$A$2:$CE$8700,$A493,MATCH(H$1,'2-3 引出列表'!$A$1:$CD$1,0)),""))</f>
        <v>ZB20210901JCWZ02</v>
      </c>
      <c r="I493" t="str">
        <f>IF(ISBLANK(IFERROR(INDEX('2-3 引出列表'!$A$2:$CE$8700,$A493,MATCH(I$1,'2-3 引出列表'!$A$1:$CD$1,0)),"")),"",IFERROR(INDEX('2-3 引出列表'!$A$2:$CE$8700,$A493,MATCH(I$1,'2-3 引出列表'!$A$1:$CD$1,0)),""))</f>
        <v>金采易购</v>
      </c>
    </row>
    <row r="494" spans="1:9">
      <c r="A494">
        <v>493</v>
      </c>
      <c r="B494" t="str">
        <f>IF(ISBLANK(IFERROR(INDEX('2-3 引出列表'!$A$2:$CE$8700,$A494,MATCH(B$1,'2-3 引出列表'!$A$1:$CD$1,0)),"")),"",IFERROR(INDEX('2-3 引出列表'!$A$2:$CE$8700,$A494,MATCH(B$1,'2-3 引出列表'!$A$1:$CD$1,0)),""))</f>
        <v>FK250427000215</v>
      </c>
      <c r="C494">
        <f>IF(ISBLANK(IFERROR(INDEX('2-3 引出列表'!$A$2:$CE$8700,$A494,MATCH(C$1,'2-3 引出列表'!$A$1:$CD$1,0)),"")),"",IFERROR(INDEX('2-3 引出列表'!$A$2:$CE$8700,$A494,MATCH(C$1,'2-3 引出列表'!$A$1:$CD$1,0)),""))</f>
        <v>2133.79</v>
      </c>
      <c r="D494" t="str">
        <f>IF(ISBLANK(IFERROR(INDEX('2-3 引出列表'!$A$2:$CE$8700,$A494,MATCH(D$1,'2-3 引出列表'!$A$1:$CD$1,0)),"")),"",IFERROR(INDEX('2-3 引出列表'!$A$2:$CE$8700,$A494,MATCH(D$1,'2-3 引出列表'!$A$1:$CD$1,0)),""))</f>
        <v>已付款</v>
      </c>
      <c r="E494" t="str">
        <f>IF(ISBLANK(IFERROR(INDEX('2-3 引出列表'!$A$2:$CE$8700,$A494,MATCH(E$1,'2-3 引出列表'!$A$1:$CD$1,0)),"")),"",IFERROR(INDEX('2-3 引出列表'!$A$2:$CE$8700,$A494,MATCH(E$1,'2-3 引出列表'!$A$1:$CD$1,0)),""))</f>
        <v>2025-04-27</v>
      </c>
      <c r="F494" t="str">
        <f t="shared" si="7"/>
        <v>2025-04</v>
      </c>
      <c r="G494" t="str">
        <f>IF(ISBLANK(IFERROR(INDEX('2-3 引出列表'!$A$2:$CE$8700,$A494,MATCH(G$1,'2-3 引出列表'!$A$1:$CD$1,0)),"")),"",IFERROR(INDEX('2-3 引出列表'!$A$2:$CE$8700,$A494,MATCH(G$1,'2-3 引出列表'!$A$1:$CD$1,0)),""))</f>
        <v>物料消耗.物料消耗</v>
      </c>
      <c r="H494" t="str">
        <f>IF(ISBLANK(IFERROR(INDEX('2-3 引出列表'!$A$2:$CE$8700,$A494,MATCH(H$1,'2-3 引出列表'!$A$1:$CD$1,0)),"")),"",IFERROR(INDEX('2-3 引出列表'!$A$2:$CE$8700,$A494,MATCH(H$1,'2-3 引出列表'!$A$1:$CD$1,0)),""))</f>
        <v>ZB20210901JCWZ02</v>
      </c>
      <c r="I494" t="str">
        <f>IF(ISBLANK(IFERROR(INDEX('2-3 引出列表'!$A$2:$CE$8700,$A494,MATCH(I$1,'2-3 引出列表'!$A$1:$CD$1,0)),"")),"",IFERROR(INDEX('2-3 引出列表'!$A$2:$CE$8700,$A494,MATCH(I$1,'2-3 引出列表'!$A$1:$CD$1,0)),""))</f>
        <v>金采易购</v>
      </c>
    </row>
    <row r="495" spans="1:9">
      <c r="A495">
        <v>494</v>
      </c>
      <c r="B495" t="str">
        <f>IF(ISBLANK(IFERROR(INDEX('2-3 引出列表'!$A$2:$CE$8700,$A495,MATCH(B$1,'2-3 引出列表'!$A$1:$CD$1,0)),"")),"",IFERROR(INDEX('2-3 引出列表'!$A$2:$CE$8700,$A495,MATCH(B$1,'2-3 引出列表'!$A$1:$CD$1,0)),""))</f>
        <v>FK250427000215</v>
      </c>
      <c r="C495">
        <f>IF(ISBLANK(IFERROR(INDEX('2-3 引出列表'!$A$2:$CE$8700,$A495,MATCH(C$1,'2-3 引出列表'!$A$1:$CD$1,0)),"")),"",IFERROR(INDEX('2-3 引出列表'!$A$2:$CE$8700,$A495,MATCH(C$1,'2-3 引出列表'!$A$1:$CD$1,0)),""))</f>
        <v>2133.79</v>
      </c>
      <c r="D495" t="str">
        <f>IF(ISBLANK(IFERROR(INDEX('2-3 引出列表'!$A$2:$CE$8700,$A495,MATCH(D$1,'2-3 引出列表'!$A$1:$CD$1,0)),"")),"",IFERROR(INDEX('2-3 引出列表'!$A$2:$CE$8700,$A495,MATCH(D$1,'2-3 引出列表'!$A$1:$CD$1,0)),""))</f>
        <v>已付款</v>
      </c>
      <c r="E495" t="str">
        <f>IF(ISBLANK(IFERROR(INDEX('2-3 引出列表'!$A$2:$CE$8700,$A495,MATCH(E$1,'2-3 引出列表'!$A$1:$CD$1,0)),"")),"",IFERROR(INDEX('2-3 引出列表'!$A$2:$CE$8700,$A495,MATCH(E$1,'2-3 引出列表'!$A$1:$CD$1,0)),""))</f>
        <v>2025-04-27</v>
      </c>
      <c r="F495" t="str">
        <f t="shared" si="7"/>
        <v>2025-04</v>
      </c>
      <c r="G495" t="str">
        <f>IF(ISBLANK(IFERROR(INDEX('2-3 引出列表'!$A$2:$CE$8700,$A495,MATCH(G$1,'2-3 引出列表'!$A$1:$CD$1,0)),"")),"",IFERROR(INDEX('2-3 引出列表'!$A$2:$CE$8700,$A495,MATCH(G$1,'2-3 引出列表'!$A$1:$CD$1,0)),""))</f>
        <v>物料消耗.物料消耗</v>
      </c>
      <c r="H495" t="str">
        <f>IF(ISBLANK(IFERROR(INDEX('2-3 引出列表'!$A$2:$CE$8700,$A495,MATCH(H$1,'2-3 引出列表'!$A$1:$CD$1,0)),"")),"",IFERROR(INDEX('2-3 引出列表'!$A$2:$CE$8700,$A495,MATCH(H$1,'2-3 引出列表'!$A$1:$CD$1,0)),""))</f>
        <v>ZB20210901JCWZ02</v>
      </c>
      <c r="I495" t="str">
        <f>IF(ISBLANK(IFERROR(INDEX('2-3 引出列表'!$A$2:$CE$8700,$A495,MATCH(I$1,'2-3 引出列表'!$A$1:$CD$1,0)),"")),"",IFERROR(INDEX('2-3 引出列表'!$A$2:$CE$8700,$A495,MATCH(I$1,'2-3 引出列表'!$A$1:$CD$1,0)),""))</f>
        <v>金采易购</v>
      </c>
    </row>
    <row r="496" spans="1:9">
      <c r="A496">
        <v>495</v>
      </c>
      <c r="B496" t="str">
        <f>IF(ISBLANK(IFERROR(INDEX('2-3 引出列表'!$A$2:$CE$8700,$A496,MATCH(B$1,'2-3 引出列表'!$A$1:$CD$1,0)),"")),"",IFERROR(INDEX('2-3 引出列表'!$A$2:$CE$8700,$A496,MATCH(B$1,'2-3 引出列表'!$A$1:$CD$1,0)),""))</f>
        <v>FK250427000215</v>
      </c>
      <c r="C496">
        <f>IF(ISBLANK(IFERROR(INDEX('2-3 引出列表'!$A$2:$CE$8700,$A496,MATCH(C$1,'2-3 引出列表'!$A$1:$CD$1,0)),"")),"",IFERROR(INDEX('2-3 引出列表'!$A$2:$CE$8700,$A496,MATCH(C$1,'2-3 引出列表'!$A$1:$CD$1,0)),""))</f>
        <v>2133.79</v>
      </c>
      <c r="D496" t="str">
        <f>IF(ISBLANK(IFERROR(INDEX('2-3 引出列表'!$A$2:$CE$8700,$A496,MATCH(D$1,'2-3 引出列表'!$A$1:$CD$1,0)),"")),"",IFERROR(INDEX('2-3 引出列表'!$A$2:$CE$8700,$A496,MATCH(D$1,'2-3 引出列表'!$A$1:$CD$1,0)),""))</f>
        <v>已付款</v>
      </c>
      <c r="E496" t="str">
        <f>IF(ISBLANK(IFERROR(INDEX('2-3 引出列表'!$A$2:$CE$8700,$A496,MATCH(E$1,'2-3 引出列表'!$A$1:$CD$1,0)),"")),"",IFERROR(INDEX('2-3 引出列表'!$A$2:$CE$8700,$A496,MATCH(E$1,'2-3 引出列表'!$A$1:$CD$1,0)),""))</f>
        <v>2025-04-27</v>
      </c>
      <c r="F496" t="str">
        <f t="shared" si="7"/>
        <v>2025-04</v>
      </c>
      <c r="G496" t="str">
        <f>IF(ISBLANK(IFERROR(INDEX('2-3 引出列表'!$A$2:$CE$8700,$A496,MATCH(G$1,'2-3 引出列表'!$A$1:$CD$1,0)),"")),"",IFERROR(INDEX('2-3 引出列表'!$A$2:$CE$8700,$A496,MATCH(G$1,'2-3 引出列表'!$A$1:$CD$1,0)),""))</f>
        <v>物料消耗.物料消耗</v>
      </c>
      <c r="H496" t="str">
        <f>IF(ISBLANK(IFERROR(INDEX('2-3 引出列表'!$A$2:$CE$8700,$A496,MATCH(H$1,'2-3 引出列表'!$A$1:$CD$1,0)),"")),"",IFERROR(INDEX('2-3 引出列表'!$A$2:$CE$8700,$A496,MATCH(H$1,'2-3 引出列表'!$A$1:$CD$1,0)),""))</f>
        <v>ZB20210901JCWZ02</v>
      </c>
      <c r="I496" t="str">
        <f>IF(ISBLANK(IFERROR(INDEX('2-3 引出列表'!$A$2:$CE$8700,$A496,MATCH(I$1,'2-3 引出列表'!$A$1:$CD$1,0)),"")),"",IFERROR(INDEX('2-3 引出列表'!$A$2:$CE$8700,$A496,MATCH(I$1,'2-3 引出列表'!$A$1:$CD$1,0)),""))</f>
        <v>金采易购</v>
      </c>
    </row>
    <row r="497" spans="1:9">
      <c r="A497">
        <v>496</v>
      </c>
      <c r="B497" t="str">
        <f>IF(ISBLANK(IFERROR(INDEX('2-3 引出列表'!$A$2:$CE$8700,$A497,MATCH(B$1,'2-3 引出列表'!$A$1:$CD$1,0)),"")),"",IFERROR(INDEX('2-3 引出列表'!$A$2:$CE$8700,$A497,MATCH(B$1,'2-3 引出列表'!$A$1:$CD$1,0)),""))</f>
        <v>FK250427000215</v>
      </c>
      <c r="C497">
        <f>IF(ISBLANK(IFERROR(INDEX('2-3 引出列表'!$A$2:$CE$8700,$A497,MATCH(C$1,'2-3 引出列表'!$A$1:$CD$1,0)),"")),"",IFERROR(INDEX('2-3 引出列表'!$A$2:$CE$8700,$A497,MATCH(C$1,'2-3 引出列表'!$A$1:$CD$1,0)),""))</f>
        <v>2133.79</v>
      </c>
      <c r="D497" t="str">
        <f>IF(ISBLANK(IFERROR(INDEX('2-3 引出列表'!$A$2:$CE$8700,$A497,MATCH(D$1,'2-3 引出列表'!$A$1:$CD$1,0)),"")),"",IFERROR(INDEX('2-3 引出列表'!$A$2:$CE$8700,$A497,MATCH(D$1,'2-3 引出列表'!$A$1:$CD$1,0)),""))</f>
        <v>已付款</v>
      </c>
      <c r="E497" t="str">
        <f>IF(ISBLANK(IFERROR(INDEX('2-3 引出列表'!$A$2:$CE$8700,$A497,MATCH(E$1,'2-3 引出列表'!$A$1:$CD$1,0)),"")),"",IFERROR(INDEX('2-3 引出列表'!$A$2:$CE$8700,$A497,MATCH(E$1,'2-3 引出列表'!$A$1:$CD$1,0)),""))</f>
        <v>2025-04-27</v>
      </c>
      <c r="F497" t="str">
        <f t="shared" si="7"/>
        <v>2025-04</v>
      </c>
      <c r="G497" t="str">
        <f>IF(ISBLANK(IFERROR(INDEX('2-3 引出列表'!$A$2:$CE$8700,$A497,MATCH(G$1,'2-3 引出列表'!$A$1:$CD$1,0)),"")),"",IFERROR(INDEX('2-3 引出列表'!$A$2:$CE$8700,$A497,MATCH(G$1,'2-3 引出列表'!$A$1:$CD$1,0)),""))</f>
        <v>物料消耗.物料消耗</v>
      </c>
      <c r="H497" t="str">
        <f>IF(ISBLANK(IFERROR(INDEX('2-3 引出列表'!$A$2:$CE$8700,$A497,MATCH(H$1,'2-3 引出列表'!$A$1:$CD$1,0)),"")),"",IFERROR(INDEX('2-3 引出列表'!$A$2:$CE$8700,$A497,MATCH(H$1,'2-3 引出列表'!$A$1:$CD$1,0)),""))</f>
        <v>ZB20210901JCWZ02</v>
      </c>
      <c r="I497" t="str">
        <f>IF(ISBLANK(IFERROR(INDEX('2-3 引出列表'!$A$2:$CE$8700,$A497,MATCH(I$1,'2-3 引出列表'!$A$1:$CD$1,0)),"")),"",IFERROR(INDEX('2-3 引出列表'!$A$2:$CE$8700,$A497,MATCH(I$1,'2-3 引出列表'!$A$1:$CD$1,0)),""))</f>
        <v>金采易购</v>
      </c>
    </row>
    <row r="498" spans="1:9">
      <c r="A498">
        <v>497</v>
      </c>
      <c r="B498" t="str">
        <f>IF(ISBLANK(IFERROR(INDEX('2-3 引出列表'!$A$2:$CE$8700,$A498,MATCH(B$1,'2-3 引出列表'!$A$1:$CD$1,0)),"")),"",IFERROR(INDEX('2-3 引出列表'!$A$2:$CE$8700,$A498,MATCH(B$1,'2-3 引出列表'!$A$1:$CD$1,0)),""))</f>
        <v>FK250427000201</v>
      </c>
      <c r="C498">
        <f>IF(ISBLANK(IFERROR(INDEX('2-3 引出列表'!$A$2:$CE$8700,$A498,MATCH(C$1,'2-3 引出列表'!$A$1:$CD$1,0)),"")),"",IFERROR(INDEX('2-3 引出列表'!$A$2:$CE$8700,$A498,MATCH(C$1,'2-3 引出列表'!$A$1:$CD$1,0)),""))</f>
        <v>344</v>
      </c>
      <c r="D498" t="str">
        <f>IF(ISBLANK(IFERROR(INDEX('2-3 引出列表'!$A$2:$CE$8700,$A498,MATCH(D$1,'2-3 引出列表'!$A$1:$CD$1,0)),"")),"",IFERROR(INDEX('2-3 引出列表'!$A$2:$CE$8700,$A498,MATCH(D$1,'2-3 引出列表'!$A$1:$CD$1,0)),""))</f>
        <v>已付款</v>
      </c>
      <c r="E498" t="str">
        <f>IF(ISBLANK(IFERROR(INDEX('2-3 引出列表'!$A$2:$CE$8700,$A498,MATCH(E$1,'2-3 引出列表'!$A$1:$CD$1,0)),"")),"",IFERROR(INDEX('2-3 引出列表'!$A$2:$CE$8700,$A498,MATCH(E$1,'2-3 引出列表'!$A$1:$CD$1,0)),""))</f>
        <v>2025-04-27</v>
      </c>
      <c r="F498" t="str">
        <f t="shared" si="7"/>
        <v>2025-04</v>
      </c>
      <c r="G498" t="str">
        <f>IF(ISBLANK(IFERROR(INDEX('2-3 引出列表'!$A$2:$CE$8700,$A498,MATCH(G$1,'2-3 引出列表'!$A$1:$CD$1,0)),"")),"",IFERROR(INDEX('2-3 引出列表'!$A$2:$CE$8700,$A498,MATCH(G$1,'2-3 引出列表'!$A$1:$CD$1,0)),""))</f>
        <v>物料消耗.物料消耗</v>
      </c>
      <c r="H498">
        <f>IF(ISBLANK(IFERROR(INDEX('2-3 引出列表'!$A$2:$CE$8700,$A498,MATCH(H$1,'2-3 引出列表'!$A$1:$CD$1,0)),"")),"",IFERROR(INDEX('2-3 引出列表'!$A$2:$CE$8700,$A498,MATCH(H$1,'2-3 引出列表'!$A$1:$CD$1,0)),""))</f>
        <v>0</v>
      </c>
      <c r="I498" t="str">
        <f>IF(ISBLANK(IFERROR(INDEX('2-3 引出列表'!$A$2:$CE$8700,$A498,MATCH(I$1,'2-3 引出列表'!$A$1:$CD$1,0)),"")),"",IFERROR(INDEX('2-3 引出列表'!$A$2:$CE$8700,$A498,MATCH(I$1,'2-3 引出列表'!$A$1:$CD$1,0)),""))</f>
        <v>金采易购</v>
      </c>
    </row>
    <row r="499" spans="1:9">
      <c r="A499">
        <v>498</v>
      </c>
      <c r="B499" t="str">
        <f>IF(ISBLANK(IFERROR(INDEX('2-3 引出列表'!$A$2:$CE$8700,$A499,MATCH(B$1,'2-3 引出列表'!$A$1:$CD$1,0)),"")),"",IFERROR(INDEX('2-3 引出列表'!$A$2:$CE$8700,$A499,MATCH(B$1,'2-3 引出列表'!$A$1:$CD$1,0)),""))</f>
        <v>FK250427000113</v>
      </c>
      <c r="C499">
        <f>IF(ISBLANK(IFERROR(INDEX('2-3 引出列表'!$A$2:$CE$8700,$A499,MATCH(C$1,'2-3 引出列表'!$A$1:$CD$1,0)),"")),"",IFERROR(INDEX('2-3 引出列表'!$A$2:$CE$8700,$A499,MATCH(C$1,'2-3 引出列表'!$A$1:$CD$1,0)),""))</f>
        <v>4500</v>
      </c>
      <c r="D499" t="str">
        <f>IF(ISBLANK(IFERROR(INDEX('2-3 引出列表'!$A$2:$CE$8700,$A499,MATCH(D$1,'2-3 引出列表'!$A$1:$CD$1,0)),"")),"",IFERROR(INDEX('2-3 引出列表'!$A$2:$CE$8700,$A499,MATCH(D$1,'2-3 引出列表'!$A$1:$CD$1,0)),""))</f>
        <v>已付款</v>
      </c>
      <c r="E499" t="str">
        <f>IF(ISBLANK(IFERROR(INDEX('2-3 引出列表'!$A$2:$CE$8700,$A499,MATCH(E$1,'2-3 引出列表'!$A$1:$CD$1,0)),"")),"",IFERROR(INDEX('2-3 引出列表'!$A$2:$CE$8700,$A499,MATCH(E$1,'2-3 引出列表'!$A$1:$CD$1,0)),""))</f>
        <v>2025-04-27</v>
      </c>
      <c r="F499" t="str">
        <f t="shared" si="7"/>
        <v>2025-04</v>
      </c>
      <c r="G499" t="str">
        <f>IF(ISBLANK(IFERROR(INDEX('2-3 引出列表'!$A$2:$CE$8700,$A499,MATCH(G$1,'2-3 引出列表'!$A$1:$CD$1,0)),"")),"",IFERROR(INDEX('2-3 引出列表'!$A$2:$CE$8700,$A499,MATCH(G$1,'2-3 引出列表'!$A$1:$CD$1,0)),""))</f>
        <v>外包服务费.保洁外包</v>
      </c>
      <c r="H499" t="str">
        <f>IF(ISBLANK(IFERROR(INDEX('2-3 引出列表'!$A$2:$CE$8700,$A499,MATCH(H$1,'2-3 引出列表'!$A$1:$CD$1,0)),"")),"",IFERROR(INDEX('2-3 引出列表'!$A$2:$CE$8700,$A499,MATCH(H$1,'2-3 引出列表'!$A$1:$CD$1,0)),""))</f>
        <v>GCFW-Z-2024-3550</v>
      </c>
      <c r="I499" t="str">
        <f>IF(ISBLANK(IFERROR(INDEX('2-3 引出列表'!$A$2:$CE$8700,$A499,MATCH(I$1,'2-3 引出列表'!$A$1:$CD$1,0)),"")),"",IFERROR(INDEX('2-3 引出列表'!$A$2:$CE$8700,$A499,MATCH(I$1,'2-3 引出列表'!$A$1:$CD$1,0)),""))</f>
        <v>金采易购</v>
      </c>
    </row>
    <row r="500" spans="1:9">
      <c r="A500">
        <v>499</v>
      </c>
      <c r="B500" t="str">
        <f>IF(ISBLANK(IFERROR(INDEX('2-3 引出列表'!$A$2:$CE$8700,$A500,MATCH(B$1,'2-3 引出列表'!$A$1:$CD$1,0)),"")),"",IFERROR(INDEX('2-3 引出列表'!$A$2:$CE$8700,$A500,MATCH(B$1,'2-3 引出列表'!$A$1:$CD$1,0)),""))</f>
        <v>FK250427000113</v>
      </c>
      <c r="C500">
        <f>IF(ISBLANK(IFERROR(INDEX('2-3 引出列表'!$A$2:$CE$8700,$A500,MATCH(C$1,'2-3 引出列表'!$A$1:$CD$1,0)),"")),"",IFERROR(INDEX('2-3 引出列表'!$A$2:$CE$8700,$A500,MATCH(C$1,'2-3 引出列表'!$A$1:$CD$1,0)),""))</f>
        <v>4500</v>
      </c>
      <c r="D500" t="str">
        <f>IF(ISBLANK(IFERROR(INDEX('2-3 引出列表'!$A$2:$CE$8700,$A500,MATCH(D$1,'2-3 引出列表'!$A$1:$CD$1,0)),"")),"",IFERROR(INDEX('2-3 引出列表'!$A$2:$CE$8700,$A500,MATCH(D$1,'2-3 引出列表'!$A$1:$CD$1,0)),""))</f>
        <v>已付款</v>
      </c>
      <c r="E500" t="str">
        <f>IF(ISBLANK(IFERROR(INDEX('2-3 引出列表'!$A$2:$CE$8700,$A500,MATCH(E$1,'2-3 引出列表'!$A$1:$CD$1,0)),"")),"",IFERROR(INDEX('2-3 引出列表'!$A$2:$CE$8700,$A500,MATCH(E$1,'2-3 引出列表'!$A$1:$CD$1,0)),""))</f>
        <v>2025-04-27</v>
      </c>
      <c r="F500" t="str">
        <f t="shared" si="7"/>
        <v>2025-04</v>
      </c>
      <c r="G500" t="str">
        <f>IF(ISBLANK(IFERROR(INDEX('2-3 引出列表'!$A$2:$CE$8700,$A500,MATCH(G$1,'2-3 引出列表'!$A$1:$CD$1,0)),"")),"",IFERROR(INDEX('2-3 引出列表'!$A$2:$CE$8700,$A500,MATCH(G$1,'2-3 引出列表'!$A$1:$CD$1,0)),""))</f>
        <v>外包服务费.保洁外包</v>
      </c>
      <c r="H500" t="str">
        <f>IF(ISBLANK(IFERROR(INDEX('2-3 引出列表'!$A$2:$CE$8700,$A500,MATCH(H$1,'2-3 引出列表'!$A$1:$CD$1,0)),"")),"",IFERROR(INDEX('2-3 引出列表'!$A$2:$CE$8700,$A500,MATCH(H$1,'2-3 引出列表'!$A$1:$CD$1,0)),""))</f>
        <v>GCFW-Z-2024-3550</v>
      </c>
      <c r="I500" t="str">
        <f>IF(ISBLANK(IFERROR(INDEX('2-3 引出列表'!$A$2:$CE$8700,$A500,MATCH(I$1,'2-3 引出列表'!$A$1:$CD$1,0)),"")),"",IFERROR(INDEX('2-3 引出列表'!$A$2:$CE$8700,$A500,MATCH(I$1,'2-3 引出列表'!$A$1:$CD$1,0)),""))</f>
        <v>金采易购</v>
      </c>
    </row>
    <row r="501" spans="1:9">
      <c r="A501">
        <v>500</v>
      </c>
      <c r="B501" t="str">
        <f>IF(ISBLANK(IFERROR(INDEX('2-3 引出列表'!$A$2:$CE$8700,$A501,MATCH(B$1,'2-3 引出列表'!$A$1:$CD$1,0)),"")),"",IFERROR(INDEX('2-3 引出列表'!$A$2:$CE$8700,$A501,MATCH(B$1,'2-3 引出列表'!$A$1:$CD$1,0)),""))</f>
        <v>FK250427000113</v>
      </c>
      <c r="C501">
        <f>IF(ISBLANK(IFERROR(INDEX('2-3 引出列表'!$A$2:$CE$8700,$A501,MATCH(C$1,'2-3 引出列表'!$A$1:$CD$1,0)),"")),"",IFERROR(INDEX('2-3 引出列表'!$A$2:$CE$8700,$A501,MATCH(C$1,'2-3 引出列表'!$A$1:$CD$1,0)),""))</f>
        <v>4500</v>
      </c>
      <c r="D501" t="str">
        <f>IF(ISBLANK(IFERROR(INDEX('2-3 引出列表'!$A$2:$CE$8700,$A501,MATCH(D$1,'2-3 引出列表'!$A$1:$CD$1,0)),"")),"",IFERROR(INDEX('2-3 引出列表'!$A$2:$CE$8700,$A501,MATCH(D$1,'2-3 引出列表'!$A$1:$CD$1,0)),""))</f>
        <v>已付款</v>
      </c>
      <c r="E501" t="str">
        <f>IF(ISBLANK(IFERROR(INDEX('2-3 引出列表'!$A$2:$CE$8700,$A501,MATCH(E$1,'2-3 引出列表'!$A$1:$CD$1,0)),"")),"",IFERROR(INDEX('2-3 引出列表'!$A$2:$CE$8700,$A501,MATCH(E$1,'2-3 引出列表'!$A$1:$CD$1,0)),""))</f>
        <v>2025-04-27</v>
      </c>
      <c r="F501" t="str">
        <f t="shared" si="7"/>
        <v>2025-04</v>
      </c>
      <c r="G501" t="str">
        <f>IF(ISBLANK(IFERROR(INDEX('2-3 引出列表'!$A$2:$CE$8700,$A501,MATCH(G$1,'2-3 引出列表'!$A$1:$CD$1,0)),"")),"",IFERROR(INDEX('2-3 引出列表'!$A$2:$CE$8700,$A501,MATCH(G$1,'2-3 引出列表'!$A$1:$CD$1,0)),""))</f>
        <v>外包服务费.保洁外包</v>
      </c>
      <c r="H501" t="str">
        <f>IF(ISBLANK(IFERROR(INDEX('2-3 引出列表'!$A$2:$CE$8700,$A501,MATCH(H$1,'2-3 引出列表'!$A$1:$CD$1,0)),"")),"",IFERROR(INDEX('2-3 引出列表'!$A$2:$CE$8700,$A501,MATCH(H$1,'2-3 引出列表'!$A$1:$CD$1,0)),""))</f>
        <v>GCFW-Z-2024-3550</v>
      </c>
      <c r="I501" t="str">
        <f>IF(ISBLANK(IFERROR(INDEX('2-3 引出列表'!$A$2:$CE$8700,$A501,MATCH(I$1,'2-3 引出列表'!$A$1:$CD$1,0)),"")),"",IFERROR(INDEX('2-3 引出列表'!$A$2:$CE$8700,$A501,MATCH(I$1,'2-3 引出列表'!$A$1:$CD$1,0)),""))</f>
        <v>金采易购</v>
      </c>
    </row>
    <row r="502" spans="1:9">
      <c r="A502">
        <v>501</v>
      </c>
      <c r="B502" t="str">
        <f>IF(ISBLANK(IFERROR(INDEX('2-3 引出列表'!$A$2:$CE$8700,$A502,MATCH(B$1,'2-3 引出列表'!$A$1:$CD$1,0)),"")),"",IFERROR(INDEX('2-3 引出列表'!$A$2:$CE$8700,$A502,MATCH(B$1,'2-3 引出列表'!$A$1:$CD$1,0)),""))</f>
        <v>FK250425000625</v>
      </c>
      <c r="C502">
        <f>IF(ISBLANK(IFERROR(INDEX('2-3 引出列表'!$A$2:$CE$8700,$A502,MATCH(C$1,'2-3 引出列表'!$A$1:$CD$1,0)),"")),"",IFERROR(INDEX('2-3 引出列表'!$A$2:$CE$8700,$A502,MATCH(C$1,'2-3 引出列表'!$A$1:$CD$1,0)),""))</f>
        <v>18150</v>
      </c>
      <c r="D502" t="str">
        <f>IF(ISBLANK(IFERROR(INDEX('2-3 引出列表'!$A$2:$CE$8700,$A502,MATCH(D$1,'2-3 引出列表'!$A$1:$CD$1,0)),"")),"",IFERROR(INDEX('2-3 引出列表'!$A$2:$CE$8700,$A502,MATCH(D$1,'2-3 引出列表'!$A$1:$CD$1,0)),""))</f>
        <v>已付款</v>
      </c>
      <c r="E502" t="str">
        <f>IF(ISBLANK(IFERROR(INDEX('2-3 引出列表'!$A$2:$CE$8700,$A502,MATCH(E$1,'2-3 引出列表'!$A$1:$CD$1,0)),"")),"",IFERROR(INDEX('2-3 引出列表'!$A$2:$CE$8700,$A502,MATCH(E$1,'2-3 引出列表'!$A$1:$CD$1,0)),""))</f>
        <v>2025-04-25</v>
      </c>
      <c r="F502" t="str">
        <f t="shared" si="7"/>
        <v>2025-04</v>
      </c>
      <c r="G502" t="str">
        <f>IF(ISBLANK(IFERROR(INDEX('2-3 引出列表'!$A$2:$CE$8700,$A502,MATCH(G$1,'2-3 引出列表'!$A$1:$CD$1,0)),"")),"",IFERROR(INDEX('2-3 引出列表'!$A$2:$CE$8700,$A502,MATCH(G$1,'2-3 引出列表'!$A$1:$CD$1,0)),""))</f>
        <v>物料消耗.物料消耗</v>
      </c>
      <c r="H502">
        <f>IF(ISBLANK(IFERROR(INDEX('2-3 引出列表'!$A$2:$CE$8700,$A502,MATCH(H$1,'2-3 引出列表'!$A$1:$CD$1,0)),"")),"",IFERROR(INDEX('2-3 引出列表'!$A$2:$CE$8700,$A502,MATCH(H$1,'2-3 引出列表'!$A$1:$CD$1,0)),""))</f>
        <v>0</v>
      </c>
      <c r="I502" t="str">
        <f>IF(ISBLANK(IFERROR(INDEX('2-3 引出列表'!$A$2:$CE$8700,$A502,MATCH(I$1,'2-3 引出列表'!$A$1:$CD$1,0)),"")),"",IFERROR(INDEX('2-3 引出列表'!$A$2:$CE$8700,$A502,MATCH(I$1,'2-3 引出列表'!$A$1:$CD$1,0)),""))</f>
        <v>金采易购</v>
      </c>
    </row>
    <row r="503" spans="1:9">
      <c r="A503">
        <v>502</v>
      </c>
      <c r="B503" t="str">
        <f>IF(ISBLANK(IFERROR(INDEX('2-3 引出列表'!$A$2:$CE$8700,$A503,MATCH(B$1,'2-3 引出列表'!$A$1:$CD$1,0)),"")),"",IFERROR(INDEX('2-3 引出列表'!$A$2:$CE$8700,$A503,MATCH(B$1,'2-3 引出列表'!$A$1:$CD$1,0)),""))</f>
        <v>FK250425000557</v>
      </c>
      <c r="C503">
        <f>IF(ISBLANK(IFERROR(INDEX('2-3 引出列表'!$A$2:$CE$8700,$A503,MATCH(C$1,'2-3 引出列表'!$A$1:$CD$1,0)),"")),"",IFERROR(INDEX('2-3 引出列表'!$A$2:$CE$8700,$A503,MATCH(C$1,'2-3 引出列表'!$A$1:$CD$1,0)),""))</f>
        <v>1200</v>
      </c>
      <c r="D503" t="str">
        <f>IF(ISBLANK(IFERROR(INDEX('2-3 引出列表'!$A$2:$CE$8700,$A503,MATCH(D$1,'2-3 引出列表'!$A$1:$CD$1,0)),"")),"",IFERROR(INDEX('2-3 引出列表'!$A$2:$CE$8700,$A503,MATCH(D$1,'2-3 引出列表'!$A$1:$CD$1,0)),""))</f>
        <v>已付款</v>
      </c>
      <c r="E503" t="str">
        <f>IF(ISBLANK(IFERROR(INDEX('2-3 引出列表'!$A$2:$CE$8700,$A503,MATCH(E$1,'2-3 引出列表'!$A$1:$CD$1,0)),"")),"",IFERROR(INDEX('2-3 引出列表'!$A$2:$CE$8700,$A503,MATCH(E$1,'2-3 引出列表'!$A$1:$CD$1,0)),""))</f>
        <v>2025-04-25</v>
      </c>
      <c r="F503" t="str">
        <f t="shared" si="7"/>
        <v>2025-04</v>
      </c>
      <c r="G503" t="str">
        <f>IF(ISBLANK(IFERROR(INDEX('2-3 引出列表'!$A$2:$CE$8700,$A503,MATCH(G$1,'2-3 引出列表'!$A$1:$CD$1,0)),"")),"",IFERROR(INDEX('2-3 引出列表'!$A$2:$CE$8700,$A503,MATCH(G$1,'2-3 引出列表'!$A$1:$CD$1,0)),""))</f>
        <v>外包服务费.工程施工外包</v>
      </c>
      <c r="H503">
        <f>IF(ISBLANK(IFERROR(INDEX('2-3 引出列表'!$A$2:$CE$8700,$A503,MATCH(H$1,'2-3 引出列表'!$A$1:$CD$1,0)),"")),"",IFERROR(INDEX('2-3 引出列表'!$A$2:$CE$8700,$A503,MATCH(H$1,'2-3 引出列表'!$A$1:$CD$1,0)),""))</f>
        <v>0</v>
      </c>
      <c r="I503" t="str">
        <f>IF(ISBLANK(IFERROR(INDEX('2-3 引出列表'!$A$2:$CE$8700,$A503,MATCH(I$1,'2-3 引出列表'!$A$1:$CD$1,0)),"")),"",IFERROR(INDEX('2-3 引出列表'!$A$2:$CE$8700,$A503,MATCH(I$1,'2-3 引出列表'!$A$1:$CD$1,0)),""))</f>
        <v>金采易购</v>
      </c>
    </row>
    <row r="504" spans="1:9">
      <c r="A504">
        <v>503</v>
      </c>
      <c r="B504" t="str">
        <f>IF(ISBLANK(IFERROR(INDEX('2-3 引出列表'!$A$2:$CE$8700,$A504,MATCH(B$1,'2-3 引出列表'!$A$1:$CD$1,0)),"")),"",IFERROR(INDEX('2-3 引出列表'!$A$2:$CE$8700,$A504,MATCH(B$1,'2-3 引出列表'!$A$1:$CD$1,0)),""))</f>
        <v>FK250424000882</v>
      </c>
      <c r="C504">
        <f>IF(ISBLANK(IFERROR(INDEX('2-3 引出列表'!$A$2:$CE$8700,$A504,MATCH(C$1,'2-3 引出列表'!$A$1:$CD$1,0)),"")),"",IFERROR(INDEX('2-3 引出列表'!$A$2:$CE$8700,$A504,MATCH(C$1,'2-3 引出列表'!$A$1:$CD$1,0)),""))</f>
        <v>51520</v>
      </c>
      <c r="D504" t="str">
        <f>IF(ISBLANK(IFERROR(INDEX('2-3 引出列表'!$A$2:$CE$8700,$A504,MATCH(D$1,'2-3 引出列表'!$A$1:$CD$1,0)),"")),"",IFERROR(INDEX('2-3 引出列表'!$A$2:$CE$8700,$A504,MATCH(D$1,'2-3 引出列表'!$A$1:$CD$1,0)),""))</f>
        <v>已付款</v>
      </c>
      <c r="E504" t="str">
        <f>IF(ISBLANK(IFERROR(INDEX('2-3 引出列表'!$A$2:$CE$8700,$A504,MATCH(E$1,'2-3 引出列表'!$A$1:$CD$1,0)),"")),"",IFERROR(INDEX('2-3 引出列表'!$A$2:$CE$8700,$A504,MATCH(E$1,'2-3 引出列表'!$A$1:$CD$1,0)),""))</f>
        <v>2025-04-24</v>
      </c>
      <c r="F504" t="str">
        <f t="shared" si="7"/>
        <v>2025-04</v>
      </c>
      <c r="G504" t="str">
        <f>IF(ISBLANK(IFERROR(INDEX('2-3 引出列表'!$A$2:$CE$8700,$A504,MATCH(G$1,'2-3 引出列表'!$A$1:$CD$1,0)),"")),"",IFERROR(INDEX('2-3 引出列表'!$A$2:$CE$8700,$A504,MATCH(G$1,'2-3 引出列表'!$A$1:$CD$1,0)),""))</f>
        <v>物料消耗.物料消耗</v>
      </c>
      <c r="H504">
        <f>IF(ISBLANK(IFERROR(INDEX('2-3 引出列表'!$A$2:$CE$8700,$A504,MATCH(H$1,'2-3 引出列表'!$A$1:$CD$1,0)),"")),"",IFERROR(INDEX('2-3 引出列表'!$A$2:$CE$8700,$A504,MATCH(H$1,'2-3 引出列表'!$A$1:$CD$1,0)),""))</f>
        <v>0</v>
      </c>
      <c r="I504" t="str">
        <f>IF(ISBLANK(IFERROR(INDEX('2-3 引出列表'!$A$2:$CE$8700,$A504,MATCH(I$1,'2-3 引出列表'!$A$1:$CD$1,0)),"")),"",IFERROR(INDEX('2-3 引出列表'!$A$2:$CE$8700,$A504,MATCH(I$1,'2-3 引出列表'!$A$1:$CD$1,0)),""))</f>
        <v>金采易购</v>
      </c>
    </row>
    <row r="505" spans="1:1">
      <c r="A505">
        <v>504</v>
      </c>
    </row>
    <row r="506" spans="1:1">
      <c r="A506">
        <v>505</v>
      </c>
    </row>
    <row r="507" spans="1:1">
      <c r="A507">
        <v>506</v>
      </c>
    </row>
    <row r="508" spans="1:1">
      <c r="A508">
        <v>507</v>
      </c>
    </row>
    <row r="509" spans="1:1">
      <c r="A509">
        <v>508</v>
      </c>
    </row>
    <row r="510" spans="1:1">
      <c r="A510">
        <v>509</v>
      </c>
    </row>
    <row r="511" spans="1:1">
      <c r="A511">
        <v>510</v>
      </c>
    </row>
    <row r="512" spans="1:1">
      <c r="A512">
        <v>511</v>
      </c>
    </row>
    <row r="513" spans="1:1">
      <c r="A513">
        <v>512</v>
      </c>
    </row>
    <row r="514" spans="1:1">
      <c r="A514">
        <v>513</v>
      </c>
    </row>
    <row r="515" spans="1:1">
      <c r="A515">
        <v>514</v>
      </c>
    </row>
    <row r="516" spans="1:1">
      <c r="A516">
        <v>515</v>
      </c>
    </row>
    <row r="517" spans="1:1">
      <c r="A517">
        <v>516</v>
      </c>
    </row>
    <row r="518" spans="1:1">
      <c r="A518">
        <v>517</v>
      </c>
    </row>
    <row r="519" spans="1:1">
      <c r="A519">
        <v>518</v>
      </c>
    </row>
    <row r="520" spans="1:1">
      <c r="A520">
        <v>519</v>
      </c>
    </row>
    <row r="521" spans="1:1">
      <c r="A521">
        <v>520</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ref="F514:F577" si="8">LEFT(E522,7)</f>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504"/>
  <sheetViews>
    <sheetView zoomScale="127" zoomScaleNormal="127" workbookViewId="0">
      <selection activeCell="A1" sqref="$A1:$XFD1010323"/>
    </sheetView>
  </sheetViews>
  <sheetFormatPr defaultColWidth="9" defaultRowHeight="13.5"/>
  <sheetData>
    <row r="1" spans="1:82">
      <c r="A1" s="59" t="s">
        <v>4574</v>
      </c>
      <c r="B1" s="59" t="s">
        <v>4583</v>
      </c>
      <c r="C1" s="59" t="s">
        <v>4575</v>
      </c>
      <c r="D1" s="59" t="s">
        <v>4584</v>
      </c>
      <c r="E1" s="59" t="s">
        <v>4585</v>
      </c>
      <c r="F1" s="59" t="s">
        <v>4586</v>
      </c>
      <c r="G1" s="59" t="s">
        <v>710</v>
      </c>
      <c r="H1" s="59" t="s">
        <v>4587</v>
      </c>
      <c r="I1" s="59" t="s">
        <v>4576</v>
      </c>
      <c r="J1" s="59" t="s">
        <v>4588</v>
      </c>
      <c r="K1" s="59" t="s">
        <v>4589</v>
      </c>
      <c r="L1" s="59" t="s">
        <v>4577</v>
      </c>
      <c r="M1" s="59" t="s">
        <v>4578</v>
      </c>
      <c r="N1" s="59" t="s">
        <v>4579</v>
      </c>
      <c r="O1" s="59" t="s">
        <v>4590</v>
      </c>
      <c r="P1" s="59" t="s">
        <v>4591</v>
      </c>
      <c r="Q1" s="59" t="s">
        <v>4592</v>
      </c>
      <c r="R1" s="59" t="s">
        <v>4593</v>
      </c>
      <c r="S1" s="59" t="s">
        <v>4594</v>
      </c>
      <c r="T1" s="59" t="s">
        <v>4581</v>
      </c>
      <c r="U1" s="59" t="s">
        <v>4595</v>
      </c>
      <c r="V1" s="59" t="s">
        <v>4596</v>
      </c>
      <c r="W1" s="59" t="s">
        <v>4597</v>
      </c>
      <c r="X1" s="59" t="s">
        <v>4598</v>
      </c>
      <c r="Y1" s="59" t="s">
        <v>4599</v>
      </c>
      <c r="Z1" s="59" t="s">
        <v>4194</v>
      </c>
      <c r="AA1" s="59" t="s">
        <v>4600</v>
      </c>
      <c r="AB1" s="59" t="s">
        <v>4601</v>
      </c>
      <c r="AC1" s="59" t="s">
        <v>4602</v>
      </c>
      <c r="AD1" s="59" t="s">
        <v>4603</v>
      </c>
      <c r="AE1" s="59" t="s">
        <v>4604</v>
      </c>
      <c r="AF1" s="59" t="s">
        <v>4605</v>
      </c>
      <c r="AG1" s="59" t="s">
        <v>4606</v>
      </c>
      <c r="AH1" s="59" t="s">
        <v>4607</v>
      </c>
      <c r="AI1" s="59" t="s">
        <v>4608</v>
      </c>
      <c r="AJ1" s="59" t="s">
        <v>4609</v>
      </c>
      <c r="AK1" s="59" t="s">
        <v>4610</v>
      </c>
      <c r="AL1" s="59" t="s">
        <v>4611</v>
      </c>
      <c r="AM1" s="59" t="s">
        <v>4612</v>
      </c>
      <c r="AN1" s="59" t="s">
        <v>4613</v>
      </c>
      <c r="AO1" s="59" t="s">
        <v>4614</v>
      </c>
      <c r="AP1" s="59" t="s">
        <v>4196</v>
      </c>
      <c r="AQ1" s="59" t="s">
        <v>4615</v>
      </c>
      <c r="AR1" s="59" t="s">
        <v>4616</v>
      </c>
      <c r="AS1" s="59" t="s">
        <v>4617</v>
      </c>
      <c r="AT1" s="59" t="s">
        <v>4618</v>
      </c>
      <c r="AU1" s="59" t="s">
        <v>4619</v>
      </c>
      <c r="AV1" s="59" t="s">
        <v>4620</v>
      </c>
      <c r="AW1" s="59" t="s">
        <v>4195</v>
      </c>
      <c r="AX1" s="59" t="s">
        <v>4621</v>
      </c>
      <c r="AY1" s="59" t="s">
        <v>4622</v>
      </c>
      <c r="AZ1" s="59" t="s">
        <v>4623</v>
      </c>
      <c r="BA1" s="59" t="s">
        <v>4624</v>
      </c>
      <c r="BB1" s="59" t="s">
        <v>4625</v>
      </c>
      <c r="BC1" s="59" t="s">
        <v>4626</v>
      </c>
      <c r="BD1" s="59" t="s">
        <v>4580</v>
      </c>
      <c r="BE1" s="59" t="s">
        <v>4164</v>
      </c>
      <c r="BF1" s="59" t="s">
        <v>4627</v>
      </c>
      <c r="BG1" s="59" t="s">
        <v>4628</v>
      </c>
      <c r="BH1" s="59" t="s">
        <v>4629</v>
      </c>
      <c r="BI1" s="59" t="s">
        <v>4630</v>
      </c>
      <c r="BJ1" s="59" t="s">
        <v>4631</v>
      </c>
      <c r="BK1" s="59" t="s">
        <v>4632</v>
      </c>
      <c r="BL1" s="59" t="s">
        <v>4633</v>
      </c>
      <c r="BM1" s="59" t="s">
        <v>4634</v>
      </c>
      <c r="BN1" s="59" t="s">
        <v>4635</v>
      </c>
      <c r="BO1" s="59" t="s">
        <v>4636</v>
      </c>
      <c r="BP1" s="59" t="s">
        <v>4637</v>
      </c>
      <c r="BQ1" s="59" t="s">
        <v>4638</v>
      </c>
      <c r="BR1" s="59" t="s">
        <v>4639</v>
      </c>
      <c r="BS1" s="59" t="s">
        <v>4640</v>
      </c>
      <c r="BT1" s="59" t="s">
        <v>4641</v>
      </c>
      <c r="BU1" s="59" t="s">
        <v>4642</v>
      </c>
      <c r="BV1" s="59" t="s">
        <v>4643</v>
      </c>
      <c r="BW1" s="59" t="s">
        <v>4644</v>
      </c>
      <c r="BX1" s="59" t="s">
        <v>4645</v>
      </c>
      <c r="BY1" s="59" t="s">
        <v>4646</v>
      </c>
      <c r="BZ1" s="59" t="s">
        <v>4647</v>
      </c>
      <c r="CA1" s="59" t="s">
        <v>4648</v>
      </c>
      <c r="CB1" s="59" t="s">
        <v>4649</v>
      </c>
      <c r="CC1" s="59" t="s">
        <v>4650</v>
      </c>
      <c r="CD1" s="59" t="s">
        <v>4651</v>
      </c>
    </row>
    <row r="2" spans="1:82">
      <c r="A2" s="60" t="s">
        <v>4652</v>
      </c>
      <c r="B2" s="60" t="s">
        <v>4653</v>
      </c>
      <c r="C2" s="60"/>
      <c r="D2" s="60" t="s">
        <v>4654</v>
      </c>
      <c r="E2" s="60" t="s">
        <v>4655</v>
      </c>
      <c r="F2" s="60" t="s">
        <v>4656</v>
      </c>
      <c r="G2" s="60" t="s">
        <v>4657</v>
      </c>
      <c r="H2" s="60" t="s">
        <v>4658</v>
      </c>
      <c r="I2" s="60">
        <v>342</v>
      </c>
      <c r="J2" s="60"/>
      <c r="K2" s="60"/>
      <c r="L2" s="60" t="s">
        <v>4659</v>
      </c>
      <c r="M2" s="60" t="s">
        <v>4660</v>
      </c>
      <c r="N2" s="60" t="s">
        <v>4660</v>
      </c>
      <c r="O2" s="60"/>
      <c r="P2" s="60"/>
      <c r="Q2" s="60" t="s">
        <v>4658</v>
      </c>
      <c r="R2" s="60" t="s">
        <v>4661</v>
      </c>
      <c r="S2" s="60" t="s">
        <v>4662</v>
      </c>
      <c r="T2" s="60"/>
      <c r="U2" s="60"/>
      <c r="V2" s="60" t="s">
        <v>4211</v>
      </c>
      <c r="W2" s="60"/>
      <c r="X2" s="60" t="s">
        <v>4663</v>
      </c>
      <c r="Y2" s="60" t="s">
        <v>4664</v>
      </c>
      <c r="Z2" s="60" t="s">
        <v>4660</v>
      </c>
      <c r="AA2" s="60" t="s">
        <v>4665</v>
      </c>
      <c r="AB2" s="60" t="s">
        <v>4666</v>
      </c>
      <c r="AC2" s="60" t="s">
        <v>4667</v>
      </c>
      <c r="AD2" s="60"/>
      <c r="AE2" s="60"/>
      <c r="AF2" s="60" t="s">
        <v>4668</v>
      </c>
      <c r="AG2" s="60"/>
      <c r="AH2" s="60"/>
      <c r="AI2" s="60" t="s">
        <v>4668</v>
      </c>
      <c r="AJ2" s="60"/>
      <c r="AK2" s="60" t="s">
        <v>1277</v>
      </c>
      <c r="AL2" s="60" t="s">
        <v>4669</v>
      </c>
      <c r="AM2" s="60"/>
      <c r="AN2" s="60" t="s">
        <v>4670</v>
      </c>
      <c r="AO2" s="60"/>
      <c r="AP2" s="61">
        <v>45793.8126967593</v>
      </c>
      <c r="AQ2" s="60"/>
      <c r="AR2" s="60" t="s">
        <v>4335</v>
      </c>
      <c r="AS2" s="60" t="s">
        <v>4244</v>
      </c>
      <c r="AT2" s="60" t="s">
        <v>4671</v>
      </c>
      <c r="AU2" s="60" t="s">
        <v>4672</v>
      </c>
      <c r="AV2" s="60"/>
      <c r="AW2" s="61">
        <v>45768.6580787037</v>
      </c>
      <c r="AX2" s="60" t="s">
        <v>4669</v>
      </c>
      <c r="AY2" s="60" t="s">
        <v>4673</v>
      </c>
      <c r="AZ2" s="60"/>
      <c r="BA2" s="60"/>
      <c r="BB2" s="60"/>
      <c r="BC2" s="60"/>
      <c r="BD2" s="60" t="s">
        <v>4674</v>
      </c>
      <c r="BE2" s="60"/>
      <c r="BF2" s="60" t="s">
        <v>4675</v>
      </c>
      <c r="BG2" s="60"/>
      <c r="BH2" s="60"/>
      <c r="BI2" s="60" t="s">
        <v>4676</v>
      </c>
      <c r="BJ2" s="60"/>
      <c r="BK2" s="60"/>
      <c r="BL2" s="60"/>
      <c r="BM2" s="60"/>
      <c r="BN2" s="60">
        <v>342</v>
      </c>
      <c r="BO2" s="60"/>
      <c r="BP2" s="60" t="s">
        <v>4677</v>
      </c>
      <c r="BQ2" s="60"/>
      <c r="BR2" s="60"/>
      <c r="BS2" s="60"/>
      <c r="BT2" s="60" t="s">
        <v>1277</v>
      </c>
      <c r="BU2" s="60"/>
      <c r="BV2" s="60" t="s">
        <v>4678</v>
      </c>
      <c r="BW2" s="60"/>
      <c r="BX2" s="60">
        <v>342</v>
      </c>
      <c r="BY2" s="60"/>
      <c r="BZ2" s="60"/>
      <c r="CA2" s="60" t="s">
        <v>4678</v>
      </c>
      <c r="CB2" s="60" t="s">
        <v>4678</v>
      </c>
      <c r="CC2" s="60"/>
      <c r="CD2" s="60"/>
    </row>
    <row r="3" spans="1:82">
      <c r="A3" s="60" t="s">
        <v>4679</v>
      </c>
      <c r="B3" s="60" t="s">
        <v>4653</v>
      </c>
      <c r="C3" s="60"/>
      <c r="D3" s="60" t="s">
        <v>4680</v>
      </c>
      <c r="E3" s="60" t="s">
        <v>4655</v>
      </c>
      <c r="F3" s="60" t="s">
        <v>4681</v>
      </c>
      <c r="G3" s="60" t="s">
        <v>4657</v>
      </c>
      <c r="H3" s="60" t="s">
        <v>4682</v>
      </c>
      <c r="I3" s="60">
        <v>185</v>
      </c>
      <c r="J3" s="60"/>
      <c r="K3" s="60"/>
      <c r="L3" s="60" t="s">
        <v>4659</v>
      </c>
      <c r="M3" s="60" t="s">
        <v>4660</v>
      </c>
      <c r="N3" s="60" t="s">
        <v>4660</v>
      </c>
      <c r="O3" s="60"/>
      <c r="P3" s="60"/>
      <c r="Q3" s="60" t="s">
        <v>4682</v>
      </c>
      <c r="R3" s="60" t="s">
        <v>4683</v>
      </c>
      <c r="S3" s="60" t="s">
        <v>4662</v>
      </c>
      <c r="T3" s="60"/>
      <c r="U3" s="60"/>
      <c r="V3" s="60" t="s">
        <v>4211</v>
      </c>
      <c r="W3" s="60"/>
      <c r="X3" s="60" t="s">
        <v>4684</v>
      </c>
      <c r="Y3" s="60" t="s">
        <v>4664</v>
      </c>
      <c r="Z3" s="60" t="s">
        <v>4660</v>
      </c>
      <c r="AA3" s="60" t="s">
        <v>4665</v>
      </c>
      <c r="AB3" s="60" t="s">
        <v>4666</v>
      </c>
      <c r="AC3" s="60" t="s">
        <v>4667</v>
      </c>
      <c r="AD3" s="60"/>
      <c r="AE3" s="60"/>
      <c r="AF3" s="60" t="s">
        <v>4668</v>
      </c>
      <c r="AG3" s="60"/>
      <c r="AH3" s="60"/>
      <c r="AI3" s="60" t="s">
        <v>4668</v>
      </c>
      <c r="AJ3" s="60"/>
      <c r="AK3" s="60" t="s">
        <v>1277</v>
      </c>
      <c r="AL3" s="60" t="s">
        <v>4685</v>
      </c>
      <c r="AM3" s="60"/>
      <c r="AN3" s="60" t="s">
        <v>4686</v>
      </c>
      <c r="AO3" s="60"/>
      <c r="AP3" s="61">
        <v>45793.8126967593</v>
      </c>
      <c r="AQ3" s="60"/>
      <c r="AR3" s="60" t="s">
        <v>4335</v>
      </c>
      <c r="AS3" s="60" t="s">
        <v>4244</v>
      </c>
      <c r="AT3" s="60" t="s">
        <v>4671</v>
      </c>
      <c r="AU3" s="60" t="s">
        <v>4687</v>
      </c>
      <c r="AV3" s="60"/>
      <c r="AW3" s="61">
        <v>45768.5752199074</v>
      </c>
      <c r="AX3" s="60" t="s">
        <v>4685</v>
      </c>
      <c r="AY3" s="60" t="s">
        <v>4673</v>
      </c>
      <c r="AZ3" s="60"/>
      <c r="BA3" s="60"/>
      <c r="BB3" s="60"/>
      <c r="BC3" s="60"/>
      <c r="BD3" s="60" t="s">
        <v>4688</v>
      </c>
      <c r="BE3" s="60"/>
      <c r="BF3" s="60" t="s">
        <v>4675</v>
      </c>
      <c r="BG3" s="60"/>
      <c r="BH3" s="60"/>
      <c r="BI3" s="60" t="s">
        <v>4676</v>
      </c>
      <c r="BJ3" s="60"/>
      <c r="BK3" s="60"/>
      <c r="BL3" s="60"/>
      <c r="BM3" s="60"/>
      <c r="BN3" s="60">
        <v>185</v>
      </c>
      <c r="BO3" s="60"/>
      <c r="BP3" s="60" t="s">
        <v>4677</v>
      </c>
      <c r="BQ3" s="60"/>
      <c r="BR3" s="60"/>
      <c r="BS3" s="60"/>
      <c r="BT3" s="60" t="s">
        <v>1277</v>
      </c>
      <c r="BU3" s="60"/>
      <c r="BV3" s="60" t="s">
        <v>4678</v>
      </c>
      <c r="BW3" s="60"/>
      <c r="BX3" s="60">
        <v>185</v>
      </c>
      <c r="BY3" s="60"/>
      <c r="BZ3" s="60"/>
      <c r="CA3" s="60" t="s">
        <v>4678</v>
      </c>
      <c r="CB3" s="60" t="s">
        <v>4678</v>
      </c>
      <c r="CC3" s="60"/>
      <c r="CD3" s="60"/>
    </row>
    <row r="4" spans="1:82">
      <c r="A4" s="60" t="s">
        <v>4689</v>
      </c>
      <c r="B4" s="60" t="s">
        <v>4690</v>
      </c>
      <c r="C4" s="60"/>
      <c r="D4" s="60" t="s">
        <v>4691</v>
      </c>
      <c r="E4" s="60" t="s">
        <v>4655</v>
      </c>
      <c r="F4" s="60" t="s">
        <v>4692</v>
      </c>
      <c r="G4" s="60" t="s">
        <v>4657</v>
      </c>
      <c r="H4" s="60" t="s">
        <v>4693</v>
      </c>
      <c r="I4" s="60">
        <v>500</v>
      </c>
      <c r="J4" s="60"/>
      <c r="K4" s="60"/>
      <c r="L4" s="60" t="s">
        <v>4659</v>
      </c>
      <c r="M4" s="60" t="s">
        <v>4660</v>
      </c>
      <c r="N4" s="60" t="s">
        <v>4660</v>
      </c>
      <c r="O4" s="60"/>
      <c r="P4" s="60"/>
      <c r="Q4" s="60" t="s">
        <v>4693</v>
      </c>
      <c r="R4" s="60" t="s">
        <v>4694</v>
      </c>
      <c r="S4" s="60" t="s">
        <v>4695</v>
      </c>
      <c r="T4" s="60"/>
      <c r="U4" s="60"/>
      <c r="V4" s="60" t="s">
        <v>4211</v>
      </c>
      <c r="W4" s="60"/>
      <c r="X4" s="60" t="s">
        <v>4696</v>
      </c>
      <c r="Y4" s="60" t="s">
        <v>4664</v>
      </c>
      <c r="Z4" s="60" t="s">
        <v>4660</v>
      </c>
      <c r="AA4" s="60" t="s">
        <v>4665</v>
      </c>
      <c r="AB4" s="60" t="s">
        <v>4666</v>
      </c>
      <c r="AC4" s="60" t="s">
        <v>4667</v>
      </c>
      <c r="AD4" s="60"/>
      <c r="AE4" s="60"/>
      <c r="AF4" s="60" t="s">
        <v>4668</v>
      </c>
      <c r="AG4" s="60"/>
      <c r="AH4" s="60"/>
      <c r="AI4" s="60" t="s">
        <v>4668</v>
      </c>
      <c r="AJ4" s="60"/>
      <c r="AK4" s="60" t="s">
        <v>1277</v>
      </c>
      <c r="AL4" s="60" t="s">
        <v>4697</v>
      </c>
      <c r="AM4" s="60"/>
      <c r="AN4" s="60" t="s">
        <v>4698</v>
      </c>
      <c r="AO4" s="60"/>
      <c r="AP4" s="61">
        <v>45793.8126851852</v>
      </c>
      <c r="AQ4" s="60"/>
      <c r="AR4" s="60" t="s">
        <v>4335</v>
      </c>
      <c r="AS4" s="60" t="s">
        <v>4244</v>
      </c>
      <c r="AT4" s="60" t="s">
        <v>4699</v>
      </c>
      <c r="AU4" s="60" t="s">
        <v>4700</v>
      </c>
      <c r="AV4" s="60"/>
      <c r="AW4" s="61">
        <v>45768.5727083333</v>
      </c>
      <c r="AX4" s="60" t="s">
        <v>4697</v>
      </c>
      <c r="AY4" s="60" t="s">
        <v>4673</v>
      </c>
      <c r="AZ4" s="60"/>
      <c r="BA4" s="60"/>
      <c r="BB4" s="60"/>
      <c r="BC4" s="60"/>
      <c r="BD4" s="60" t="s">
        <v>4701</v>
      </c>
      <c r="BE4" s="60" t="s">
        <v>4702</v>
      </c>
      <c r="BF4" s="60" t="s">
        <v>4675</v>
      </c>
      <c r="BG4" s="60"/>
      <c r="BH4" s="60"/>
      <c r="BI4" s="60" t="s">
        <v>2794</v>
      </c>
      <c r="BJ4" s="60"/>
      <c r="BK4" s="60"/>
      <c r="BL4" s="60"/>
      <c r="BM4" s="60"/>
      <c r="BN4" s="60">
        <v>500</v>
      </c>
      <c r="BO4" s="60"/>
      <c r="BP4" s="60" t="s">
        <v>4677</v>
      </c>
      <c r="BQ4" s="60"/>
      <c r="BR4" s="60"/>
      <c r="BS4" s="60"/>
      <c r="BT4" s="60"/>
      <c r="BU4" s="60"/>
      <c r="BV4" s="60" t="s">
        <v>4678</v>
      </c>
      <c r="BW4" s="60"/>
      <c r="BX4" s="60">
        <v>500</v>
      </c>
      <c r="BY4" s="60"/>
      <c r="BZ4" s="60"/>
      <c r="CA4" s="60"/>
      <c r="CB4" s="60"/>
      <c r="CC4" s="60"/>
      <c r="CD4" s="60"/>
    </row>
    <row r="5" spans="1:82">
      <c r="A5" s="60" t="s">
        <v>4703</v>
      </c>
      <c r="B5" s="60" t="s">
        <v>4690</v>
      </c>
      <c r="C5" s="60"/>
      <c r="D5" s="60" t="s">
        <v>4704</v>
      </c>
      <c r="E5" s="60" t="s">
        <v>4655</v>
      </c>
      <c r="F5" s="60" t="s">
        <v>4705</v>
      </c>
      <c r="G5" s="60" t="s">
        <v>4657</v>
      </c>
      <c r="H5" s="60" t="s">
        <v>4706</v>
      </c>
      <c r="I5" s="60">
        <v>4500</v>
      </c>
      <c r="J5" s="60"/>
      <c r="K5" s="60"/>
      <c r="L5" s="60" t="s">
        <v>4659</v>
      </c>
      <c r="M5" s="60" t="s">
        <v>4660</v>
      </c>
      <c r="N5" s="60" t="s">
        <v>4660</v>
      </c>
      <c r="O5" s="60"/>
      <c r="P5" s="60"/>
      <c r="Q5" s="60" t="s">
        <v>4706</v>
      </c>
      <c r="R5" s="60" t="s">
        <v>4707</v>
      </c>
      <c r="S5" s="60" t="s">
        <v>4695</v>
      </c>
      <c r="T5" s="60"/>
      <c r="U5" s="60"/>
      <c r="V5" s="60" t="s">
        <v>4211</v>
      </c>
      <c r="W5" s="60"/>
      <c r="X5" s="60" t="s">
        <v>4708</v>
      </c>
      <c r="Y5" s="60" t="s">
        <v>4664</v>
      </c>
      <c r="Z5" s="60" t="s">
        <v>4660</v>
      </c>
      <c r="AA5" s="60" t="s">
        <v>4709</v>
      </c>
      <c r="AB5" s="60" t="s">
        <v>4666</v>
      </c>
      <c r="AC5" s="60" t="s">
        <v>4667</v>
      </c>
      <c r="AD5" s="60"/>
      <c r="AE5" s="60"/>
      <c r="AF5" s="60" t="s">
        <v>4668</v>
      </c>
      <c r="AG5" s="60"/>
      <c r="AH5" s="60"/>
      <c r="AI5" s="60" t="s">
        <v>4668</v>
      </c>
      <c r="AJ5" s="60"/>
      <c r="AK5" s="60" t="s">
        <v>1277</v>
      </c>
      <c r="AL5" s="60" t="s">
        <v>4710</v>
      </c>
      <c r="AM5" s="60"/>
      <c r="AN5" s="60" t="s">
        <v>4711</v>
      </c>
      <c r="AO5" s="60"/>
      <c r="AP5" s="61">
        <v>45786.8685069444</v>
      </c>
      <c r="AQ5" s="60"/>
      <c r="AR5" s="60" t="s">
        <v>4335</v>
      </c>
      <c r="AS5" s="60" t="s">
        <v>4244</v>
      </c>
      <c r="AT5" s="60" t="s">
        <v>4699</v>
      </c>
      <c r="AU5" s="60" t="s">
        <v>4712</v>
      </c>
      <c r="AV5" s="60"/>
      <c r="AW5" s="61">
        <v>45768.5655555556</v>
      </c>
      <c r="AX5" s="60" t="s">
        <v>4710</v>
      </c>
      <c r="AY5" s="60" t="s">
        <v>4673</v>
      </c>
      <c r="AZ5" s="60"/>
      <c r="BA5" s="60"/>
      <c r="BB5" s="60"/>
      <c r="BC5" s="60"/>
      <c r="BD5" s="60" t="s">
        <v>4701</v>
      </c>
      <c r="BE5" s="60" t="s">
        <v>4713</v>
      </c>
      <c r="BF5" s="60" t="s">
        <v>4675</v>
      </c>
      <c r="BG5" s="60"/>
      <c r="BH5" s="60"/>
      <c r="BI5" s="60" t="s">
        <v>2794</v>
      </c>
      <c r="BJ5" s="60"/>
      <c r="BK5" s="60"/>
      <c r="BL5" s="60"/>
      <c r="BM5" s="60"/>
      <c r="BN5" s="60">
        <v>4500</v>
      </c>
      <c r="BO5" s="60"/>
      <c r="BP5" s="60" t="s">
        <v>4677</v>
      </c>
      <c r="BQ5" s="60"/>
      <c r="BR5" s="60"/>
      <c r="BS5" s="60"/>
      <c r="BT5" s="60"/>
      <c r="BU5" s="60"/>
      <c r="BV5" s="60" t="s">
        <v>4678</v>
      </c>
      <c r="BW5" s="60"/>
      <c r="BX5" s="60">
        <v>4500</v>
      </c>
      <c r="BY5" s="60"/>
      <c r="BZ5" s="60"/>
      <c r="CA5" s="60"/>
      <c r="CB5" s="60"/>
      <c r="CC5" s="60"/>
      <c r="CD5" s="60"/>
    </row>
    <row r="6" spans="1:82">
      <c r="A6" s="60" t="s">
        <v>4714</v>
      </c>
      <c r="B6" s="60"/>
      <c r="C6" s="60" t="s">
        <v>4715</v>
      </c>
      <c r="D6" s="60"/>
      <c r="E6" s="60" t="s">
        <v>4655</v>
      </c>
      <c r="F6" s="60" t="s">
        <v>4716</v>
      </c>
      <c r="G6" s="60" t="s">
        <v>4657</v>
      </c>
      <c r="H6" s="60" t="s">
        <v>3666</v>
      </c>
      <c r="I6" s="60">
        <v>9450</v>
      </c>
      <c r="J6" s="60"/>
      <c r="K6" s="60"/>
      <c r="L6" s="60" t="s">
        <v>4659</v>
      </c>
      <c r="M6" s="60" t="s">
        <v>4369</v>
      </c>
      <c r="N6" s="60" t="s">
        <v>4369</v>
      </c>
      <c r="O6" s="60"/>
      <c r="P6" s="60"/>
      <c r="Q6" s="60" t="s">
        <v>3666</v>
      </c>
      <c r="R6" s="60" t="s">
        <v>4717</v>
      </c>
      <c r="S6" s="60" t="s">
        <v>4718</v>
      </c>
      <c r="T6" s="60" t="s">
        <v>4719</v>
      </c>
      <c r="U6" s="60"/>
      <c r="V6" s="60" t="s">
        <v>4211</v>
      </c>
      <c r="W6" s="60"/>
      <c r="X6" s="60" t="s">
        <v>4720</v>
      </c>
      <c r="Y6" s="60" t="s">
        <v>4664</v>
      </c>
      <c r="Z6" s="60" t="s">
        <v>4721</v>
      </c>
      <c r="AA6" s="60" t="s">
        <v>4541</v>
      </c>
      <c r="AB6" s="60"/>
      <c r="AC6" s="60" t="s">
        <v>4722</v>
      </c>
      <c r="AD6" s="60"/>
      <c r="AE6" s="60"/>
      <c r="AF6" s="60"/>
      <c r="AG6" s="60"/>
      <c r="AH6" s="60"/>
      <c r="AI6" s="60"/>
      <c r="AJ6" s="60"/>
      <c r="AK6" s="60" t="s">
        <v>1277</v>
      </c>
      <c r="AL6" s="60" t="s">
        <v>4723</v>
      </c>
      <c r="AM6" s="60"/>
      <c r="AN6" s="60" t="s">
        <v>4670</v>
      </c>
      <c r="AO6" s="60"/>
      <c r="AP6" s="61">
        <v>45847.6216203704</v>
      </c>
      <c r="AQ6" s="60"/>
      <c r="AR6" s="60" t="s">
        <v>4724</v>
      </c>
      <c r="AS6" s="60" t="s">
        <v>4244</v>
      </c>
      <c r="AT6" s="60" t="s">
        <v>4671</v>
      </c>
      <c r="AU6" s="60" t="s">
        <v>4725</v>
      </c>
      <c r="AV6" s="60"/>
      <c r="AW6" s="61">
        <v>45793.775775463</v>
      </c>
      <c r="AX6" s="60" t="s">
        <v>4723</v>
      </c>
      <c r="AY6" s="60" t="s">
        <v>4673</v>
      </c>
      <c r="AZ6" s="60"/>
      <c r="BA6" s="60"/>
      <c r="BB6" s="60"/>
      <c r="BC6" s="60" t="s">
        <v>3664</v>
      </c>
      <c r="BD6" s="60" t="s">
        <v>4726</v>
      </c>
      <c r="BE6" s="60" t="s">
        <v>2821</v>
      </c>
      <c r="BF6" s="60" t="s">
        <v>4675</v>
      </c>
      <c r="BG6" s="60"/>
      <c r="BH6" s="60"/>
      <c r="BI6" s="60" t="s">
        <v>2794</v>
      </c>
      <c r="BJ6" s="60"/>
      <c r="BK6" s="60"/>
      <c r="BL6" s="60">
        <v>3052550</v>
      </c>
      <c r="BM6" s="60" t="s">
        <v>4727</v>
      </c>
      <c r="BN6" s="60"/>
      <c r="BO6" s="60">
        <v>9450</v>
      </c>
      <c r="BP6" s="60" t="s">
        <v>4728</v>
      </c>
      <c r="BQ6" s="60"/>
      <c r="BR6" s="60" t="s">
        <v>4729</v>
      </c>
      <c r="BS6" s="60" t="s">
        <v>1277</v>
      </c>
      <c r="BT6" s="60"/>
      <c r="BU6" s="60"/>
      <c r="BV6" s="60" t="s">
        <v>4678</v>
      </c>
      <c r="BW6" s="60"/>
      <c r="BX6" s="60">
        <v>9450</v>
      </c>
      <c r="BY6" s="60"/>
      <c r="BZ6" s="60"/>
      <c r="CA6" s="60"/>
      <c r="CB6" s="60"/>
      <c r="CC6" s="60"/>
      <c r="CD6" s="60"/>
    </row>
    <row r="7" spans="1:82">
      <c r="A7" s="60" t="s">
        <v>4730</v>
      </c>
      <c r="B7" s="60"/>
      <c r="C7" s="60" t="s">
        <v>4731</v>
      </c>
      <c r="D7" s="60"/>
      <c r="E7" s="60" t="s">
        <v>4655</v>
      </c>
      <c r="F7" s="60" t="s">
        <v>4732</v>
      </c>
      <c r="G7" s="60" t="s">
        <v>4657</v>
      </c>
      <c r="H7" s="60" t="s">
        <v>3467</v>
      </c>
      <c r="I7" s="60">
        <v>2244</v>
      </c>
      <c r="J7" s="60"/>
      <c r="K7" s="60"/>
      <c r="L7" s="60" t="s">
        <v>4659</v>
      </c>
      <c r="M7" s="60" t="s">
        <v>4733</v>
      </c>
      <c r="N7" s="60" t="s">
        <v>4733</v>
      </c>
      <c r="O7" s="60"/>
      <c r="P7" s="60"/>
      <c r="Q7" s="60" t="s">
        <v>3467</v>
      </c>
      <c r="R7" s="60" t="s">
        <v>4734</v>
      </c>
      <c r="S7" s="60" t="s">
        <v>4735</v>
      </c>
      <c r="T7" s="60" t="s">
        <v>4719</v>
      </c>
      <c r="U7" s="60"/>
      <c r="V7" s="60" t="s">
        <v>4211</v>
      </c>
      <c r="W7" s="60"/>
      <c r="X7" s="60" t="s">
        <v>4736</v>
      </c>
      <c r="Y7" s="60" t="s">
        <v>4664</v>
      </c>
      <c r="Z7" s="60" t="s">
        <v>4660</v>
      </c>
      <c r="AA7" s="60" t="s">
        <v>4737</v>
      </c>
      <c r="AB7" s="60"/>
      <c r="AC7" s="60" t="s">
        <v>4722</v>
      </c>
      <c r="AD7" s="60"/>
      <c r="AE7" s="60"/>
      <c r="AF7" s="60"/>
      <c r="AG7" s="60"/>
      <c r="AH7" s="60"/>
      <c r="AI7" s="60"/>
      <c r="AJ7" s="60"/>
      <c r="AK7" s="60" t="s">
        <v>1277</v>
      </c>
      <c r="AL7" s="60" t="s">
        <v>4738</v>
      </c>
      <c r="AM7" s="60"/>
      <c r="AN7" s="60" t="s">
        <v>4739</v>
      </c>
      <c r="AO7" s="60"/>
      <c r="AP7" s="61">
        <v>45854.7192013889</v>
      </c>
      <c r="AQ7" s="60"/>
      <c r="AR7" s="60" t="s">
        <v>4724</v>
      </c>
      <c r="AS7" s="60" t="s">
        <v>4244</v>
      </c>
      <c r="AT7" s="60" t="s">
        <v>4671</v>
      </c>
      <c r="AU7" s="60" t="s">
        <v>4740</v>
      </c>
      <c r="AV7" s="60"/>
      <c r="AW7" s="61">
        <v>45768.3990046296</v>
      </c>
      <c r="AX7" s="60" t="s">
        <v>4738</v>
      </c>
      <c r="AY7" s="60" t="s">
        <v>4673</v>
      </c>
      <c r="AZ7" s="60"/>
      <c r="BA7" s="60"/>
      <c r="BB7" s="60"/>
      <c r="BC7" s="60" t="s">
        <v>4741</v>
      </c>
      <c r="BD7" s="60" t="s">
        <v>4688</v>
      </c>
      <c r="BE7" s="60" t="s">
        <v>4742</v>
      </c>
      <c r="BF7" s="60" t="s">
        <v>4675</v>
      </c>
      <c r="BG7" s="60"/>
      <c r="BH7" s="60"/>
      <c r="BI7" s="60" t="s">
        <v>2794</v>
      </c>
      <c r="BJ7" s="60"/>
      <c r="BK7" s="60"/>
      <c r="BL7" s="60">
        <v>3535469</v>
      </c>
      <c r="BM7" s="60" t="s">
        <v>4743</v>
      </c>
      <c r="BN7" s="60"/>
      <c r="BO7" s="60">
        <v>2244</v>
      </c>
      <c r="BP7" s="60" t="s">
        <v>4728</v>
      </c>
      <c r="BQ7" s="60"/>
      <c r="BR7" s="60" t="s">
        <v>4744</v>
      </c>
      <c r="BS7" s="60" t="s">
        <v>1277</v>
      </c>
      <c r="BT7" s="60"/>
      <c r="BU7" s="60"/>
      <c r="BV7" s="60" t="s">
        <v>4678</v>
      </c>
      <c r="BW7" s="60"/>
      <c r="BX7" s="60">
        <v>2244</v>
      </c>
      <c r="BY7" s="60"/>
      <c r="BZ7" s="60"/>
      <c r="CA7" s="60"/>
      <c r="CB7" s="60"/>
      <c r="CC7" s="60"/>
      <c r="CD7" s="60"/>
    </row>
    <row r="8" spans="1:82">
      <c r="A8" s="60" t="s">
        <v>4745</v>
      </c>
      <c r="B8" s="60"/>
      <c r="C8" s="60" t="s">
        <v>4746</v>
      </c>
      <c r="D8" s="60"/>
      <c r="E8" s="60" t="s">
        <v>4655</v>
      </c>
      <c r="F8" s="60" t="s">
        <v>4747</v>
      </c>
      <c r="G8" s="60" t="s">
        <v>4657</v>
      </c>
      <c r="H8" s="60" t="s">
        <v>3478</v>
      </c>
      <c r="I8" s="60">
        <v>170</v>
      </c>
      <c r="J8" s="60"/>
      <c r="K8" s="60"/>
      <c r="L8" s="60" t="s">
        <v>4659</v>
      </c>
      <c r="M8" s="60" t="s">
        <v>4733</v>
      </c>
      <c r="N8" s="60" t="s">
        <v>4733</v>
      </c>
      <c r="O8" s="60"/>
      <c r="P8" s="60"/>
      <c r="Q8" s="60" t="s">
        <v>3478</v>
      </c>
      <c r="R8" s="60" t="s">
        <v>4748</v>
      </c>
      <c r="S8" s="60" t="s">
        <v>4749</v>
      </c>
      <c r="T8" s="60" t="s">
        <v>4719</v>
      </c>
      <c r="U8" s="60"/>
      <c r="V8" s="60" t="s">
        <v>4211</v>
      </c>
      <c r="W8" s="60"/>
      <c r="X8" s="60" t="s">
        <v>4750</v>
      </c>
      <c r="Y8" s="60" t="s">
        <v>4664</v>
      </c>
      <c r="Z8" s="60" t="s">
        <v>4660</v>
      </c>
      <c r="AA8" s="60" t="s">
        <v>4541</v>
      </c>
      <c r="AB8" s="60"/>
      <c r="AC8" s="60" t="s">
        <v>4722</v>
      </c>
      <c r="AD8" s="60"/>
      <c r="AE8" s="60"/>
      <c r="AF8" s="60"/>
      <c r="AG8" s="60"/>
      <c r="AH8" s="60"/>
      <c r="AI8" s="60"/>
      <c r="AJ8" s="60"/>
      <c r="AK8" s="60" t="s">
        <v>1277</v>
      </c>
      <c r="AL8" s="60" t="s">
        <v>4751</v>
      </c>
      <c r="AM8" s="60"/>
      <c r="AN8" s="60" t="s">
        <v>4752</v>
      </c>
      <c r="AO8" s="60"/>
      <c r="AP8" s="61">
        <v>45847.6219560185</v>
      </c>
      <c r="AQ8" s="60"/>
      <c r="AR8" s="60" t="s">
        <v>4724</v>
      </c>
      <c r="AS8" s="60" t="s">
        <v>4244</v>
      </c>
      <c r="AT8" s="60" t="s">
        <v>4671</v>
      </c>
      <c r="AU8" s="60" t="s">
        <v>4753</v>
      </c>
      <c r="AV8" s="60"/>
      <c r="AW8" s="61">
        <v>45768.3991087963</v>
      </c>
      <c r="AX8" s="60" t="s">
        <v>4751</v>
      </c>
      <c r="AY8" s="60" t="s">
        <v>4673</v>
      </c>
      <c r="AZ8" s="60"/>
      <c r="BA8" s="60"/>
      <c r="BB8" s="60"/>
      <c r="BC8" s="60" t="s">
        <v>1656</v>
      </c>
      <c r="BD8" s="60" t="s">
        <v>4582</v>
      </c>
      <c r="BE8" s="60"/>
      <c r="BF8" s="60" t="s">
        <v>4675</v>
      </c>
      <c r="BG8" s="60"/>
      <c r="BH8" s="60"/>
      <c r="BI8" s="60" t="s">
        <v>2794</v>
      </c>
      <c r="BJ8" s="60"/>
      <c r="BK8" s="60"/>
      <c r="BL8" s="60">
        <v>3525416</v>
      </c>
      <c r="BM8" s="60" t="s">
        <v>4754</v>
      </c>
      <c r="BN8" s="60"/>
      <c r="BO8" s="60">
        <v>50.9</v>
      </c>
      <c r="BP8" s="60" t="s">
        <v>4728</v>
      </c>
      <c r="BQ8" s="60"/>
      <c r="BR8" s="60" t="s">
        <v>4755</v>
      </c>
      <c r="BS8" s="60" t="s">
        <v>1277</v>
      </c>
      <c r="BT8" s="60"/>
      <c r="BU8" s="60"/>
      <c r="BV8" s="60" t="s">
        <v>4678</v>
      </c>
      <c r="BW8" s="60"/>
      <c r="BX8" s="60">
        <v>50.9</v>
      </c>
      <c r="BY8" s="60"/>
      <c r="BZ8" s="60"/>
      <c r="CA8" s="60"/>
      <c r="CB8" s="60"/>
      <c r="CC8" s="60"/>
      <c r="CD8" s="60"/>
    </row>
    <row r="9" spans="1:82">
      <c r="A9" s="60" t="s">
        <v>4756</v>
      </c>
      <c r="B9" s="60"/>
      <c r="C9" s="60" t="s">
        <v>4746</v>
      </c>
      <c r="D9" s="60"/>
      <c r="E9" s="60" t="s">
        <v>4655</v>
      </c>
      <c r="F9" s="60" t="s">
        <v>4747</v>
      </c>
      <c r="G9" s="60" t="s">
        <v>4657</v>
      </c>
      <c r="H9" s="60" t="s">
        <v>3478</v>
      </c>
      <c r="I9" s="60">
        <v>170</v>
      </c>
      <c r="J9" s="60"/>
      <c r="K9" s="60"/>
      <c r="L9" s="60" t="s">
        <v>4659</v>
      </c>
      <c r="M9" s="60" t="s">
        <v>4733</v>
      </c>
      <c r="N9" s="60" t="s">
        <v>4733</v>
      </c>
      <c r="O9" s="60"/>
      <c r="P9" s="60"/>
      <c r="Q9" s="60" t="s">
        <v>3478</v>
      </c>
      <c r="R9" s="60" t="s">
        <v>4748</v>
      </c>
      <c r="S9" s="60" t="s">
        <v>4749</v>
      </c>
      <c r="T9" s="60" t="s">
        <v>4719</v>
      </c>
      <c r="U9" s="60"/>
      <c r="V9" s="60" t="s">
        <v>4211</v>
      </c>
      <c r="W9" s="60"/>
      <c r="X9" s="60" t="s">
        <v>4750</v>
      </c>
      <c r="Y9" s="60" t="s">
        <v>4664</v>
      </c>
      <c r="Z9" s="60" t="s">
        <v>4660</v>
      </c>
      <c r="AA9" s="60" t="s">
        <v>4541</v>
      </c>
      <c r="AB9" s="60"/>
      <c r="AC9" s="60" t="s">
        <v>4722</v>
      </c>
      <c r="AD9" s="60"/>
      <c r="AE9" s="60"/>
      <c r="AF9" s="60"/>
      <c r="AG9" s="60"/>
      <c r="AH9" s="60"/>
      <c r="AI9" s="60"/>
      <c r="AJ9" s="60"/>
      <c r="AK9" s="60" t="s">
        <v>1277</v>
      </c>
      <c r="AL9" s="60" t="s">
        <v>4751</v>
      </c>
      <c r="AM9" s="60"/>
      <c r="AN9" s="60" t="s">
        <v>4752</v>
      </c>
      <c r="AO9" s="60"/>
      <c r="AP9" s="61">
        <v>45847.6219560185</v>
      </c>
      <c r="AQ9" s="60"/>
      <c r="AR9" s="60" t="s">
        <v>4724</v>
      </c>
      <c r="AS9" s="60" t="s">
        <v>4244</v>
      </c>
      <c r="AT9" s="60" t="s">
        <v>4671</v>
      </c>
      <c r="AU9" s="60" t="s">
        <v>4753</v>
      </c>
      <c r="AV9" s="60"/>
      <c r="AW9" s="61">
        <v>45768.3991087963</v>
      </c>
      <c r="AX9" s="60" t="s">
        <v>4751</v>
      </c>
      <c r="AY9" s="60" t="s">
        <v>4673</v>
      </c>
      <c r="AZ9" s="60"/>
      <c r="BA9" s="60"/>
      <c r="BB9" s="60"/>
      <c r="BC9" s="60" t="s">
        <v>1656</v>
      </c>
      <c r="BD9" s="60" t="s">
        <v>4582</v>
      </c>
      <c r="BE9" s="60"/>
      <c r="BF9" s="60" t="s">
        <v>4675</v>
      </c>
      <c r="BG9" s="60"/>
      <c r="BH9" s="60"/>
      <c r="BI9" s="60" t="s">
        <v>2794</v>
      </c>
      <c r="BJ9" s="60"/>
      <c r="BK9" s="60"/>
      <c r="BL9" s="60">
        <v>3525415</v>
      </c>
      <c r="BM9" s="60" t="s">
        <v>4754</v>
      </c>
      <c r="BN9" s="60"/>
      <c r="BO9" s="60">
        <v>40</v>
      </c>
      <c r="BP9" s="60" t="s">
        <v>4728</v>
      </c>
      <c r="BQ9" s="60"/>
      <c r="BR9" s="60" t="s">
        <v>4755</v>
      </c>
      <c r="BS9" s="60" t="s">
        <v>1277</v>
      </c>
      <c r="BT9" s="60"/>
      <c r="BU9" s="60"/>
      <c r="BV9" s="60" t="s">
        <v>4678</v>
      </c>
      <c r="BW9" s="60"/>
      <c r="BX9" s="60">
        <v>40</v>
      </c>
      <c r="BY9" s="60"/>
      <c r="BZ9" s="60"/>
      <c r="CA9" s="60"/>
      <c r="CB9" s="60"/>
      <c r="CC9" s="60"/>
      <c r="CD9" s="60"/>
    </row>
    <row r="10" spans="1:82">
      <c r="A10" s="60" t="s">
        <v>4757</v>
      </c>
      <c r="B10" s="60"/>
      <c r="C10" s="60" t="s">
        <v>4746</v>
      </c>
      <c r="D10" s="60"/>
      <c r="E10" s="60" t="s">
        <v>4655</v>
      </c>
      <c r="F10" s="60" t="s">
        <v>4747</v>
      </c>
      <c r="G10" s="60" t="s">
        <v>4657</v>
      </c>
      <c r="H10" s="60" t="s">
        <v>3478</v>
      </c>
      <c r="I10" s="60">
        <v>170</v>
      </c>
      <c r="J10" s="60"/>
      <c r="K10" s="60"/>
      <c r="L10" s="60" t="s">
        <v>4659</v>
      </c>
      <c r="M10" s="60" t="s">
        <v>4733</v>
      </c>
      <c r="N10" s="60" t="s">
        <v>4733</v>
      </c>
      <c r="O10" s="60"/>
      <c r="P10" s="60"/>
      <c r="Q10" s="60" t="s">
        <v>3478</v>
      </c>
      <c r="R10" s="60" t="s">
        <v>4748</v>
      </c>
      <c r="S10" s="60" t="s">
        <v>4749</v>
      </c>
      <c r="T10" s="60" t="s">
        <v>4719</v>
      </c>
      <c r="U10" s="60"/>
      <c r="V10" s="60" t="s">
        <v>4211</v>
      </c>
      <c r="W10" s="60"/>
      <c r="X10" s="60" t="s">
        <v>4750</v>
      </c>
      <c r="Y10" s="60" t="s">
        <v>4664</v>
      </c>
      <c r="Z10" s="60" t="s">
        <v>4660</v>
      </c>
      <c r="AA10" s="60" t="s">
        <v>4541</v>
      </c>
      <c r="AB10" s="60"/>
      <c r="AC10" s="60" t="s">
        <v>4722</v>
      </c>
      <c r="AD10" s="60"/>
      <c r="AE10" s="60"/>
      <c r="AF10" s="60"/>
      <c r="AG10" s="60"/>
      <c r="AH10" s="60"/>
      <c r="AI10" s="60"/>
      <c r="AJ10" s="60"/>
      <c r="AK10" s="60" t="s">
        <v>1277</v>
      </c>
      <c r="AL10" s="60" t="s">
        <v>4751</v>
      </c>
      <c r="AM10" s="60"/>
      <c r="AN10" s="60" t="s">
        <v>4752</v>
      </c>
      <c r="AO10" s="60"/>
      <c r="AP10" s="61">
        <v>45847.6219560185</v>
      </c>
      <c r="AQ10" s="60"/>
      <c r="AR10" s="60" t="s">
        <v>4724</v>
      </c>
      <c r="AS10" s="60" t="s">
        <v>4244</v>
      </c>
      <c r="AT10" s="60" t="s">
        <v>4671</v>
      </c>
      <c r="AU10" s="60" t="s">
        <v>4753</v>
      </c>
      <c r="AV10" s="60"/>
      <c r="AW10" s="61">
        <v>45768.3991087963</v>
      </c>
      <c r="AX10" s="60" t="s">
        <v>4751</v>
      </c>
      <c r="AY10" s="60" t="s">
        <v>4673</v>
      </c>
      <c r="AZ10" s="60"/>
      <c r="BA10" s="60"/>
      <c r="BB10" s="60"/>
      <c r="BC10" s="60" t="s">
        <v>1656</v>
      </c>
      <c r="BD10" s="60" t="s">
        <v>4582</v>
      </c>
      <c r="BE10" s="60"/>
      <c r="BF10" s="60" t="s">
        <v>4675</v>
      </c>
      <c r="BG10" s="60"/>
      <c r="BH10" s="60"/>
      <c r="BI10" s="60" t="s">
        <v>2794</v>
      </c>
      <c r="BJ10" s="60"/>
      <c r="BK10" s="60"/>
      <c r="BL10" s="60">
        <v>3525414</v>
      </c>
      <c r="BM10" s="60" t="s">
        <v>4754</v>
      </c>
      <c r="BN10" s="60"/>
      <c r="BO10" s="60">
        <v>33.9</v>
      </c>
      <c r="BP10" s="60" t="s">
        <v>4728</v>
      </c>
      <c r="BQ10" s="60"/>
      <c r="BR10" s="60" t="s">
        <v>4755</v>
      </c>
      <c r="BS10" s="60" t="s">
        <v>1277</v>
      </c>
      <c r="BT10" s="60"/>
      <c r="BU10" s="60"/>
      <c r="BV10" s="60" t="s">
        <v>4678</v>
      </c>
      <c r="BW10" s="60"/>
      <c r="BX10" s="60">
        <v>33.9</v>
      </c>
      <c r="BY10" s="60"/>
      <c r="BZ10" s="60"/>
      <c r="CA10" s="60"/>
      <c r="CB10" s="60"/>
      <c r="CC10" s="60"/>
      <c r="CD10" s="60"/>
    </row>
    <row r="11" spans="1:82">
      <c r="A11" s="60" t="s">
        <v>4758</v>
      </c>
      <c r="B11" s="60"/>
      <c r="C11" s="60" t="s">
        <v>4746</v>
      </c>
      <c r="D11" s="60"/>
      <c r="E11" s="60" t="s">
        <v>4655</v>
      </c>
      <c r="F11" s="60" t="s">
        <v>4747</v>
      </c>
      <c r="G11" s="60" t="s">
        <v>4657</v>
      </c>
      <c r="H11" s="60" t="s">
        <v>3478</v>
      </c>
      <c r="I11" s="60">
        <v>170</v>
      </c>
      <c r="J11" s="60"/>
      <c r="K11" s="60"/>
      <c r="L11" s="60" t="s">
        <v>4659</v>
      </c>
      <c r="M11" s="60" t="s">
        <v>4733</v>
      </c>
      <c r="N11" s="60" t="s">
        <v>4733</v>
      </c>
      <c r="O11" s="60"/>
      <c r="P11" s="60"/>
      <c r="Q11" s="60" t="s">
        <v>3478</v>
      </c>
      <c r="R11" s="60" t="s">
        <v>4748</v>
      </c>
      <c r="S11" s="60" t="s">
        <v>4749</v>
      </c>
      <c r="T11" s="60" t="s">
        <v>4719</v>
      </c>
      <c r="U11" s="60"/>
      <c r="V11" s="60" t="s">
        <v>4211</v>
      </c>
      <c r="W11" s="60"/>
      <c r="X11" s="60" t="s">
        <v>4750</v>
      </c>
      <c r="Y11" s="60" t="s">
        <v>4664</v>
      </c>
      <c r="Z11" s="60" t="s">
        <v>4660</v>
      </c>
      <c r="AA11" s="60" t="s">
        <v>4541</v>
      </c>
      <c r="AB11" s="60"/>
      <c r="AC11" s="60" t="s">
        <v>4722</v>
      </c>
      <c r="AD11" s="60"/>
      <c r="AE11" s="60"/>
      <c r="AF11" s="60"/>
      <c r="AG11" s="60"/>
      <c r="AH11" s="60"/>
      <c r="AI11" s="60"/>
      <c r="AJ11" s="60"/>
      <c r="AK11" s="60" t="s">
        <v>1277</v>
      </c>
      <c r="AL11" s="60" t="s">
        <v>4751</v>
      </c>
      <c r="AM11" s="60"/>
      <c r="AN11" s="60" t="s">
        <v>4752</v>
      </c>
      <c r="AO11" s="60"/>
      <c r="AP11" s="61">
        <v>45847.6219560185</v>
      </c>
      <c r="AQ11" s="60"/>
      <c r="AR11" s="60" t="s">
        <v>4724</v>
      </c>
      <c r="AS11" s="60" t="s">
        <v>4244</v>
      </c>
      <c r="AT11" s="60" t="s">
        <v>4671</v>
      </c>
      <c r="AU11" s="60" t="s">
        <v>4753</v>
      </c>
      <c r="AV11" s="60"/>
      <c r="AW11" s="61">
        <v>45768.3991087963</v>
      </c>
      <c r="AX11" s="60" t="s">
        <v>4751</v>
      </c>
      <c r="AY11" s="60" t="s">
        <v>4673</v>
      </c>
      <c r="AZ11" s="60"/>
      <c r="BA11" s="60"/>
      <c r="BB11" s="60"/>
      <c r="BC11" s="60" t="s">
        <v>1656</v>
      </c>
      <c r="BD11" s="60" t="s">
        <v>4582</v>
      </c>
      <c r="BE11" s="60"/>
      <c r="BF11" s="60" t="s">
        <v>4675</v>
      </c>
      <c r="BG11" s="60"/>
      <c r="BH11" s="60"/>
      <c r="BI11" s="60" t="s">
        <v>2794</v>
      </c>
      <c r="BJ11" s="60"/>
      <c r="BK11" s="60"/>
      <c r="BL11" s="60">
        <v>3525413</v>
      </c>
      <c r="BM11" s="60" t="s">
        <v>4754</v>
      </c>
      <c r="BN11" s="60"/>
      <c r="BO11" s="60">
        <v>45.2</v>
      </c>
      <c r="BP11" s="60" t="s">
        <v>4728</v>
      </c>
      <c r="BQ11" s="60"/>
      <c r="BR11" s="60" t="s">
        <v>4755</v>
      </c>
      <c r="BS11" s="60" t="s">
        <v>1277</v>
      </c>
      <c r="BT11" s="60"/>
      <c r="BU11" s="60"/>
      <c r="BV11" s="60" t="s">
        <v>4678</v>
      </c>
      <c r="BW11" s="60"/>
      <c r="BX11" s="60">
        <v>45.2</v>
      </c>
      <c r="BY11" s="60"/>
      <c r="BZ11" s="60"/>
      <c r="CA11" s="60"/>
      <c r="CB11" s="60"/>
      <c r="CC11" s="60"/>
      <c r="CD11" s="60"/>
    </row>
    <row r="12" spans="1:82">
      <c r="A12" s="60" t="s">
        <v>4759</v>
      </c>
      <c r="B12" s="60"/>
      <c r="C12" s="60" t="s">
        <v>4760</v>
      </c>
      <c r="D12" s="60"/>
      <c r="E12" s="60" t="s">
        <v>4655</v>
      </c>
      <c r="F12" s="60" t="s">
        <v>4761</v>
      </c>
      <c r="G12" s="60" t="s">
        <v>4657</v>
      </c>
      <c r="H12" s="60" t="s">
        <v>2972</v>
      </c>
      <c r="I12" s="60">
        <v>7910.5</v>
      </c>
      <c r="J12" s="60"/>
      <c r="K12" s="60"/>
      <c r="L12" s="60" t="s">
        <v>4659</v>
      </c>
      <c r="M12" s="60" t="s">
        <v>4733</v>
      </c>
      <c r="N12" s="60" t="s">
        <v>4733</v>
      </c>
      <c r="O12" s="60"/>
      <c r="P12" s="60"/>
      <c r="Q12" s="60" t="s">
        <v>2972</v>
      </c>
      <c r="R12" s="60" t="s">
        <v>4762</v>
      </c>
      <c r="S12" s="60" t="s">
        <v>4763</v>
      </c>
      <c r="T12" s="60" t="s">
        <v>4719</v>
      </c>
      <c r="U12" s="60"/>
      <c r="V12" s="60" t="s">
        <v>4211</v>
      </c>
      <c r="W12" s="60"/>
      <c r="X12" s="60" t="s">
        <v>4764</v>
      </c>
      <c r="Y12" s="60" t="s">
        <v>4664</v>
      </c>
      <c r="Z12" s="60" t="s">
        <v>4660</v>
      </c>
      <c r="AA12" s="60" t="s">
        <v>4541</v>
      </c>
      <c r="AB12" s="60"/>
      <c r="AC12" s="60" t="s">
        <v>4722</v>
      </c>
      <c r="AD12" s="60"/>
      <c r="AE12" s="60"/>
      <c r="AF12" s="60"/>
      <c r="AG12" s="60"/>
      <c r="AH12" s="60"/>
      <c r="AI12" s="60"/>
      <c r="AJ12" s="60"/>
      <c r="AK12" s="60" t="s">
        <v>1277</v>
      </c>
      <c r="AL12" s="60" t="s">
        <v>4765</v>
      </c>
      <c r="AM12" s="60"/>
      <c r="AN12" s="60" t="s">
        <v>4766</v>
      </c>
      <c r="AO12" s="60"/>
      <c r="AP12" s="61">
        <v>45847.6218634259</v>
      </c>
      <c r="AQ12" s="60"/>
      <c r="AR12" s="60" t="s">
        <v>4724</v>
      </c>
      <c r="AS12" s="60" t="s">
        <v>4244</v>
      </c>
      <c r="AT12" s="60" t="s">
        <v>4671</v>
      </c>
      <c r="AU12" s="60" t="s">
        <v>4767</v>
      </c>
      <c r="AV12" s="60"/>
      <c r="AW12" s="61">
        <v>45768.427962963</v>
      </c>
      <c r="AX12" s="60" t="s">
        <v>4765</v>
      </c>
      <c r="AY12" s="60" t="s">
        <v>4673</v>
      </c>
      <c r="AZ12" s="60"/>
      <c r="BA12" s="60"/>
      <c r="BB12" s="60"/>
      <c r="BC12" s="60" t="s">
        <v>2123</v>
      </c>
      <c r="BD12" s="60" t="s">
        <v>4582</v>
      </c>
      <c r="BE12" s="60" t="s">
        <v>4768</v>
      </c>
      <c r="BF12" s="60" t="s">
        <v>4675</v>
      </c>
      <c r="BG12" s="60"/>
      <c r="BH12" s="60"/>
      <c r="BI12" s="60" t="s">
        <v>2794</v>
      </c>
      <c r="BJ12" s="60"/>
      <c r="BK12" s="60"/>
      <c r="BL12" s="60">
        <v>3517408</v>
      </c>
      <c r="BM12" s="60" t="s">
        <v>4769</v>
      </c>
      <c r="BN12" s="60"/>
      <c r="BO12" s="60">
        <v>1270.5</v>
      </c>
      <c r="BP12" s="60" t="s">
        <v>4728</v>
      </c>
      <c r="BQ12" s="60"/>
      <c r="BR12" s="60" t="s">
        <v>4770</v>
      </c>
      <c r="BS12" s="60" t="s">
        <v>1277</v>
      </c>
      <c r="BT12" s="60"/>
      <c r="BU12" s="60"/>
      <c r="BV12" s="60" t="s">
        <v>4678</v>
      </c>
      <c r="BW12" s="60"/>
      <c r="BX12" s="60">
        <v>1270.5</v>
      </c>
      <c r="BY12" s="60"/>
      <c r="BZ12" s="60"/>
      <c r="CA12" s="60"/>
      <c r="CB12" s="60"/>
      <c r="CC12" s="60"/>
      <c r="CD12" s="60"/>
    </row>
    <row r="13" spans="1:82">
      <c r="A13" s="60" t="s">
        <v>4771</v>
      </c>
      <c r="B13" s="60"/>
      <c r="C13" s="60" t="s">
        <v>4760</v>
      </c>
      <c r="D13" s="60"/>
      <c r="E13" s="60" t="s">
        <v>4655</v>
      </c>
      <c r="F13" s="60" t="s">
        <v>4761</v>
      </c>
      <c r="G13" s="60" t="s">
        <v>4657</v>
      </c>
      <c r="H13" s="60" t="s">
        <v>2972</v>
      </c>
      <c r="I13" s="60">
        <v>7910.5</v>
      </c>
      <c r="J13" s="60"/>
      <c r="K13" s="60"/>
      <c r="L13" s="60" t="s">
        <v>4659</v>
      </c>
      <c r="M13" s="60" t="s">
        <v>4733</v>
      </c>
      <c r="N13" s="60" t="s">
        <v>4733</v>
      </c>
      <c r="O13" s="60"/>
      <c r="P13" s="60"/>
      <c r="Q13" s="60" t="s">
        <v>2972</v>
      </c>
      <c r="R13" s="60" t="s">
        <v>4762</v>
      </c>
      <c r="S13" s="60" t="s">
        <v>4763</v>
      </c>
      <c r="T13" s="60" t="s">
        <v>4719</v>
      </c>
      <c r="U13" s="60"/>
      <c r="V13" s="60" t="s">
        <v>4211</v>
      </c>
      <c r="W13" s="60"/>
      <c r="X13" s="60" t="s">
        <v>4764</v>
      </c>
      <c r="Y13" s="60" t="s">
        <v>4664</v>
      </c>
      <c r="Z13" s="60" t="s">
        <v>4660</v>
      </c>
      <c r="AA13" s="60" t="s">
        <v>4541</v>
      </c>
      <c r="AB13" s="60"/>
      <c r="AC13" s="60" t="s">
        <v>4722</v>
      </c>
      <c r="AD13" s="60"/>
      <c r="AE13" s="60"/>
      <c r="AF13" s="60"/>
      <c r="AG13" s="60"/>
      <c r="AH13" s="60"/>
      <c r="AI13" s="60"/>
      <c r="AJ13" s="60"/>
      <c r="AK13" s="60" t="s">
        <v>1277</v>
      </c>
      <c r="AL13" s="60" t="s">
        <v>4765</v>
      </c>
      <c r="AM13" s="60"/>
      <c r="AN13" s="60" t="s">
        <v>4766</v>
      </c>
      <c r="AO13" s="60"/>
      <c r="AP13" s="61">
        <v>45847.6218634259</v>
      </c>
      <c r="AQ13" s="60"/>
      <c r="AR13" s="60" t="s">
        <v>4724</v>
      </c>
      <c r="AS13" s="60" t="s">
        <v>4244</v>
      </c>
      <c r="AT13" s="60" t="s">
        <v>4671</v>
      </c>
      <c r="AU13" s="60" t="s">
        <v>4767</v>
      </c>
      <c r="AV13" s="60"/>
      <c r="AW13" s="61">
        <v>45768.427962963</v>
      </c>
      <c r="AX13" s="60" t="s">
        <v>4765</v>
      </c>
      <c r="AY13" s="60" t="s">
        <v>4673</v>
      </c>
      <c r="AZ13" s="60"/>
      <c r="BA13" s="60"/>
      <c r="BB13" s="60"/>
      <c r="BC13" s="60" t="s">
        <v>2123</v>
      </c>
      <c r="BD13" s="60" t="s">
        <v>4582</v>
      </c>
      <c r="BE13" s="60" t="s">
        <v>4768</v>
      </c>
      <c r="BF13" s="60" t="s">
        <v>4675</v>
      </c>
      <c r="BG13" s="60"/>
      <c r="BH13" s="60"/>
      <c r="BI13" s="60" t="s">
        <v>2794</v>
      </c>
      <c r="BJ13" s="60"/>
      <c r="BK13" s="60"/>
      <c r="BL13" s="60">
        <v>3517407</v>
      </c>
      <c r="BM13" s="60" t="s">
        <v>4769</v>
      </c>
      <c r="BN13" s="60"/>
      <c r="BO13" s="60">
        <v>4200</v>
      </c>
      <c r="BP13" s="60" t="s">
        <v>4728</v>
      </c>
      <c r="BQ13" s="60"/>
      <c r="BR13" s="60" t="s">
        <v>4770</v>
      </c>
      <c r="BS13" s="60" t="s">
        <v>1277</v>
      </c>
      <c r="BT13" s="60"/>
      <c r="BU13" s="60"/>
      <c r="BV13" s="60" t="s">
        <v>4678</v>
      </c>
      <c r="BW13" s="60"/>
      <c r="BX13" s="60">
        <v>4200</v>
      </c>
      <c r="BY13" s="60"/>
      <c r="BZ13" s="60"/>
      <c r="CA13" s="60"/>
      <c r="CB13" s="60"/>
      <c r="CC13" s="60"/>
      <c r="CD13" s="60"/>
    </row>
    <row r="14" spans="1:82">
      <c r="A14" s="60" t="s">
        <v>4772</v>
      </c>
      <c r="B14" s="60"/>
      <c r="C14" s="60" t="s">
        <v>4760</v>
      </c>
      <c r="D14" s="60"/>
      <c r="E14" s="60" t="s">
        <v>4655</v>
      </c>
      <c r="F14" s="60" t="s">
        <v>4761</v>
      </c>
      <c r="G14" s="60" t="s">
        <v>4657</v>
      </c>
      <c r="H14" s="60" t="s">
        <v>2972</v>
      </c>
      <c r="I14" s="60">
        <v>7910.5</v>
      </c>
      <c r="J14" s="60"/>
      <c r="K14" s="60"/>
      <c r="L14" s="60" t="s">
        <v>4659</v>
      </c>
      <c r="M14" s="60" t="s">
        <v>4733</v>
      </c>
      <c r="N14" s="60" t="s">
        <v>4733</v>
      </c>
      <c r="O14" s="60"/>
      <c r="P14" s="60"/>
      <c r="Q14" s="60" t="s">
        <v>2972</v>
      </c>
      <c r="R14" s="60" t="s">
        <v>4762</v>
      </c>
      <c r="S14" s="60" t="s">
        <v>4763</v>
      </c>
      <c r="T14" s="60" t="s">
        <v>4719</v>
      </c>
      <c r="U14" s="60"/>
      <c r="V14" s="60" t="s">
        <v>4211</v>
      </c>
      <c r="W14" s="60"/>
      <c r="X14" s="60" t="s">
        <v>4764</v>
      </c>
      <c r="Y14" s="60" t="s">
        <v>4664</v>
      </c>
      <c r="Z14" s="60" t="s">
        <v>4660</v>
      </c>
      <c r="AA14" s="60" t="s">
        <v>4541</v>
      </c>
      <c r="AB14" s="60"/>
      <c r="AC14" s="60" t="s">
        <v>4722</v>
      </c>
      <c r="AD14" s="60"/>
      <c r="AE14" s="60"/>
      <c r="AF14" s="60"/>
      <c r="AG14" s="60"/>
      <c r="AH14" s="60"/>
      <c r="AI14" s="60"/>
      <c r="AJ14" s="60"/>
      <c r="AK14" s="60" t="s">
        <v>1277</v>
      </c>
      <c r="AL14" s="60" t="s">
        <v>4765</v>
      </c>
      <c r="AM14" s="60"/>
      <c r="AN14" s="60" t="s">
        <v>4766</v>
      </c>
      <c r="AO14" s="60"/>
      <c r="AP14" s="61">
        <v>45847.6218634259</v>
      </c>
      <c r="AQ14" s="60"/>
      <c r="AR14" s="60" t="s">
        <v>4724</v>
      </c>
      <c r="AS14" s="60" t="s">
        <v>4244</v>
      </c>
      <c r="AT14" s="60" t="s">
        <v>4671</v>
      </c>
      <c r="AU14" s="60" t="s">
        <v>4767</v>
      </c>
      <c r="AV14" s="60"/>
      <c r="AW14" s="61">
        <v>45768.427962963</v>
      </c>
      <c r="AX14" s="60" t="s">
        <v>4765</v>
      </c>
      <c r="AY14" s="60" t="s">
        <v>4673</v>
      </c>
      <c r="AZ14" s="60"/>
      <c r="BA14" s="60"/>
      <c r="BB14" s="60"/>
      <c r="BC14" s="60" t="s">
        <v>2123</v>
      </c>
      <c r="BD14" s="60" t="s">
        <v>4582</v>
      </c>
      <c r="BE14" s="60" t="s">
        <v>4768</v>
      </c>
      <c r="BF14" s="60" t="s">
        <v>4675</v>
      </c>
      <c r="BG14" s="60"/>
      <c r="BH14" s="60"/>
      <c r="BI14" s="60" t="s">
        <v>2794</v>
      </c>
      <c r="BJ14" s="60"/>
      <c r="BK14" s="60"/>
      <c r="BL14" s="60">
        <v>3517406</v>
      </c>
      <c r="BM14" s="60" t="s">
        <v>4769</v>
      </c>
      <c r="BN14" s="60"/>
      <c r="BO14" s="60">
        <v>2440</v>
      </c>
      <c r="BP14" s="60" t="s">
        <v>4728</v>
      </c>
      <c r="BQ14" s="60"/>
      <c r="BR14" s="60" t="s">
        <v>4770</v>
      </c>
      <c r="BS14" s="60" t="s">
        <v>1277</v>
      </c>
      <c r="BT14" s="60"/>
      <c r="BU14" s="60"/>
      <c r="BV14" s="60" t="s">
        <v>4678</v>
      </c>
      <c r="BW14" s="60"/>
      <c r="BX14" s="60">
        <v>2440</v>
      </c>
      <c r="BY14" s="60"/>
      <c r="BZ14" s="60"/>
      <c r="CA14" s="60"/>
      <c r="CB14" s="60"/>
      <c r="CC14" s="60"/>
      <c r="CD14" s="60"/>
    </row>
    <row r="15" spans="1:82">
      <c r="A15" s="60" t="s">
        <v>4773</v>
      </c>
      <c r="B15" s="60"/>
      <c r="C15" s="60" t="s">
        <v>4774</v>
      </c>
      <c r="D15" s="60"/>
      <c r="E15" s="60" t="s">
        <v>4655</v>
      </c>
      <c r="F15" s="60" t="s">
        <v>4775</v>
      </c>
      <c r="G15" s="60" t="s">
        <v>4657</v>
      </c>
      <c r="H15" s="60" t="s">
        <v>2899</v>
      </c>
      <c r="I15" s="60">
        <v>1558</v>
      </c>
      <c r="J15" s="60"/>
      <c r="K15" s="60"/>
      <c r="L15" s="60" t="s">
        <v>4659</v>
      </c>
      <c r="M15" s="60" t="s">
        <v>4776</v>
      </c>
      <c r="N15" s="60" t="s">
        <v>4776</v>
      </c>
      <c r="O15" s="60"/>
      <c r="P15" s="60"/>
      <c r="Q15" s="60" t="s">
        <v>2899</v>
      </c>
      <c r="R15" s="60" t="s">
        <v>4777</v>
      </c>
      <c r="S15" s="60" t="s">
        <v>4778</v>
      </c>
      <c r="T15" s="60" t="s">
        <v>4719</v>
      </c>
      <c r="U15" s="60"/>
      <c r="V15" s="60" t="s">
        <v>4211</v>
      </c>
      <c r="W15" s="60"/>
      <c r="X15" s="60" t="s">
        <v>4779</v>
      </c>
      <c r="Y15" s="60" t="s">
        <v>4664</v>
      </c>
      <c r="Z15" s="60" t="s">
        <v>4660</v>
      </c>
      <c r="AA15" s="60" t="s">
        <v>4541</v>
      </c>
      <c r="AB15" s="60"/>
      <c r="AC15" s="60" t="s">
        <v>4722</v>
      </c>
      <c r="AD15" s="60"/>
      <c r="AE15" s="60"/>
      <c r="AF15" s="60"/>
      <c r="AG15" s="60"/>
      <c r="AH15" s="60"/>
      <c r="AI15" s="60"/>
      <c r="AJ15" s="60"/>
      <c r="AK15" s="60" t="s">
        <v>1277</v>
      </c>
      <c r="AL15" s="60" t="s">
        <v>4780</v>
      </c>
      <c r="AM15" s="60"/>
      <c r="AN15" s="60" t="s">
        <v>4711</v>
      </c>
      <c r="AO15" s="60"/>
      <c r="AP15" s="61">
        <v>45847.6219328704</v>
      </c>
      <c r="AQ15" s="60"/>
      <c r="AR15" s="60" t="s">
        <v>4724</v>
      </c>
      <c r="AS15" s="60" t="s">
        <v>4244</v>
      </c>
      <c r="AT15" s="60" t="s">
        <v>4671</v>
      </c>
      <c r="AU15" s="60" t="s">
        <v>4781</v>
      </c>
      <c r="AV15" s="60"/>
      <c r="AW15" s="61">
        <v>45768.4017708333</v>
      </c>
      <c r="AX15" s="60" t="s">
        <v>4780</v>
      </c>
      <c r="AY15" s="60" t="s">
        <v>4673</v>
      </c>
      <c r="AZ15" s="60"/>
      <c r="BA15" s="60"/>
      <c r="BB15" s="60"/>
      <c r="BC15" s="60" t="s">
        <v>2140</v>
      </c>
      <c r="BD15" s="60" t="s">
        <v>4582</v>
      </c>
      <c r="BE15" s="60"/>
      <c r="BF15" s="60" t="s">
        <v>4675</v>
      </c>
      <c r="BG15" s="60"/>
      <c r="BH15" s="60"/>
      <c r="BI15" s="60" t="s">
        <v>2794</v>
      </c>
      <c r="BJ15" s="60"/>
      <c r="BK15" s="60"/>
      <c r="BL15" s="60">
        <v>3519489</v>
      </c>
      <c r="BM15" s="60" t="s">
        <v>4782</v>
      </c>
      <c r="BN15" s="60"/>
      <c r="BO15" s="60">
        <v>1558</v>
      </c>
      <c r="BP15" s="60" t="s">
        <v>4728</v>
      </c>
      <c r="BQ15" s="60"/>
      <c r="BR15" s="60" t="s">
        <v>4783</v>
      </c>
      <c r="BS15" s="60" t="s">
        <v>1277</v>
      </c>
      <c r="BT15" s="60"/>
      <c r="BU15" s="60"/>
      <c r="BV15" s="60" t="s">
        <v>4678</v>
      </c>
      <c r="BW15" s="60"/>
      <c r="BX15" s="60">
        <v>1558</v>
      </c>
      <c r="BY15" s="60"/>
      <c r="BZ15" s="60"/>
      <c r="CA15" s="60"/>
      <c r="CB15" s="60"/>
      <c r="CC15" s="60"/>
      <c r="CD15" s="60"/>
    </row>
    <row r="16" spans="1:82">
      <c r="A16" s="60" t="s">
        <v>4784</v>
      </c>
      <c r="B16" s="60"/>
      <c r="C16" s="60" t="s">
        <v>4785</v>
      </c>
      <c r="D16" s="60"/>
      <c r="E16" s="60" t="s">
        <v>4655</v>
      </c>
      <c r="F16" s="60" t="s">
        <v>4786</v>
      </c>
      <c r="G16" s="60" t="s">
        <v>4657</v>
      </c>
      <c r="H16" s="60" t="s">
        <v>2899</v>
      </c>
      <c r="I16" s="60">
        <v>860</v>
      </c>
      <c r="J16" s="60"/>
      <c r="K16" s="60"/>
      <c r="L16" s="60" t="s">
        <v>4659</v>
      </c>
      <c r="M16" s="60" t="s">
        <v>4776</v>
      </c>
      <c r="N16" s="60" t="s">
        <v>4776</v>
      </c>
      <c r="O16" s="60"/>
      <c r="P16" s="60"/>
      <c r="Q16" s="60" t="s">
        <v>2899</v>
      </c>
      <c r="R16" s="60" t="s">
        <v>4777</v>
      </c>
      <c r="S16" s="60" t="s">
        <v>4778</v>
      </c>
      <c r="T16" s="60" t="s">
        <v>4719</v>
      </c>
      <c r="U16" s="60"/>
      <c r="V16" s="60" t="s">
        <v>4211</v>
      </c>
      <c r="W16" s="60"/>
      <c r="X16" s="60" t="s">
        <v>4764</v>
      </c>
      <c r="Y16" s="60" t="s">
        <v>4664</v>
      </c>
      <c r="Z16" s="60" t="s">
        <v>4660</v>
      </c>
      <c r="AA16" s="60" t="s">
        <v>4541</v>
      </c>
      <c r="AB16" s="60"/>
      <c r="AC16" s="60" t="s">
        <v>4722</v>
      </c>
      <c r="AD16" s="60"/>
      <c r="AE16" s="60"/>
      <c r="AF16" s="60"/>
      <c r="AG16" s="60"/>
      <c r="AH16" s="60"/>
      <c r="AI16" s="60"/>
      <c r="AJ16" s="60"/>
      <c r="AK16" s="60" t="s">
        <v>1277</v>
      </c>
      <c r="AL16" s="60" t="s">
        <v>4787</v>
      </c>
      <c r="AM16" s="60"/>
      <c r="AN16" s="60" t="s">
        <v>4788</v>
      </c>
      <c r="AO16" s="60"/>
      <c r="AP16" s="61">
        <v>45847.6218865741</v>
      </c>
      <c r="AQ16" s="60"/>
      <c r="AR16" s="60" t="s">
        <v>4724</v>
      </c>
      <c r="AS16" s="60" t="s">
        <v>4244</v>
      </c>
      <c r="AT16" s="60" t="s">
        <v>4671</v>
      </c>
      <c r="AU16" s="60" t="s">
        <v>4789</v>
      </c>
      <c r="AV16" s="60"/>
      <c r="AW16" s="61">
        <v>45768.3995717593</v>
      </c>
      <c r="AX16" s="60" t="s">
        <v>4787</v>
      </c>
      <c r="AY16" s="60" t="s">
        <v>4673</v>
      </c>
      <c r="AZ16" s="60"/>
      <c r="BA16" s="60"/>
      <c r="BB16" s="60"/>
      <c r="BC16" s="60" t="s">
        <v>2140</v>
      </c>
      <c r="BD16" s="60" t="s">
        <v>4582</v>
      </c>
      <c r="BE16" s="60" t="s">
        <v>4790</v>
      </c>
      <c r="BF16" s="60" t="s">
        <v>4675</v>
      </c>
      <c r="BG16" s="60"/>
      <c r="BH16" s="60"/>
      <c r="BI16" s="60" t="s">
        <v>2794</v>
      </c>
      <c r="BJ16" s="60"/>
      <c r="BK16" s="60"/>
      <c r="BL16" s="60">
        <v>3517405</v>
      </c>
      <c r="BM16" s="60" t="s">
        <v>4791</v>
      </c>
      <c r="BN16" s="60"/>
      <c r="BO16" s="60">
        <v>800</v>
      </c>
      <c r="BP16" s="60" t="s">
        <v>4728</v>
      </c>
      <c r="BQ16" s="60"/>
      <c r="BR16" s="60" t="s">
        <v>4792</v>
      </c>
      <c r="BS16" s="60" t="s">
        <v>1277</v>
      </c>
      <c r="BT16" s="60"/>
      <c r="BU16" s="60"/>
      <c r="BV16" s="60" t="s">
        <v>4678</v>
      </c>
      <c r="BW16" s="60"/>
      <c r="BX16" s="60">
        <v>800</v>
      </c>
      <c r="BY16" s="60"/>
      <c r="BZ16" s="60"/>
      <c r="CA16" s="60"/>
      <c r="CB16" s="60"/>
      <c r="CC16" s="60"/>
      <c r="CD16" s="60"/>
    </row>
    <row r="17" spans="1:82">
      <c r="A17" s="60" t="s">
        <v>4793</v>
      </c>
      <c r="B17" s="60"/>
      <c r="C17" s="60" t="s">
        <v>4785</v>
      </c>
      <c r="D17" s="60"/>
      <c r="E17" s="60" t="s">
        <v>4655</v>
      </c>
      <c r="F17" s="60" t="s">
        <v>4786</v>
      </c>
      <c r="G17" s="60" t="s">
        <v>4657</v>
      </c>
      <c r="H17" s="60" t="s">
        <v>2899</v>
      </c>
      <c r="I17" s="60">
        <v>860</v>
      </c>
      <c r="J17" s="60"/>
      <c r="K17" s="60"/>
      <c r="L17" s="60" t="s">
        <v>4659</v>
      </c>
      <c r="M17" s="60" t="s">
        <v>4776</v>
      </c>
      <c r="N17" s="60" t="s">
        <v>4776</v>
      </c>
      <c r="O17" s="60"/>
      <c r="P17" s="60"/>
      <c r="Q17" s="60" t="s">
        <v>2899</v>
      </c>
      <c r="R17" s="60" t="s">
        <v>4777</v>
      </c>
      <c r="S17" s="60" t="s">
        <v>4778</v>
      </c>
      <c r="T17" s="60" t="s">
        <v>4719</v>
      </c>
      <c r="U17" s="60"/>
      <c r="V17" s="60" t="s">
        <v>4211</v>
      </c>
      <c r="W17" s="60"/>
      <c r="X17" s="60" t="s">
        <v>4764</v>
      </c>
      <c r="Y17" s="60" t="s">
        <v>4664</v>
      </c>
      <c r="Z17" s="60" t="s">
        <v>4660</v>
      </c>
      <c r="AA17" s="60" t="s">
        <v>4541</v>
      </c>
      <c r="AB17" s="60"/>
      <c r="AC17" s="60" t="s">
        <v>4722</v>
      </c>
      <c r="AD17" s="60"/>
      <c r="AE17" s="60"/>
      <c r="AF17" s="60"/>
      <c r="AG17" s="60"/>
      <c r="AH17" s="60"/>
      <c r="AI17" s="60"/>
      <c r="AJ17" s="60"/>
      <c r="AK17" s="60" t="s">
        <v>1277</v>
      </c>
      <c r="AL17" s="60" t="s">
        <v>4787</v>
      </c>
      <c r="AM17" s="60"/>
      <c r="AN17" s="60" t="s">
        <v>4788</v>
      </c>
      <c r="AO17" s="60"/>
      <c r="AP17" s="61">
        <v>45847.6218865741</v>
      </c>
      <c r="AQ17" s="60"/>
      <c r="AR17" s="60" t="s">
        <v>4724</v>
      </c>
      <c r="AS17" s="60" t="s">
        <v>4244</v>
      </c>
      <c r="AT17" s="60" t="s">
        <v>4671</v>
      </c>
      <c r="AU17" s="60" t="s">
        <v>4789</v>
      </c>
      <c r="AV17" s="60"/>
      <c r="AW17" s="61">
        <v>45768.3995717593</v>
      </c>
      <c r="AX17" s="60" t="s">
        <v>4787</v>
      </c>
      <c r="AY17" s="60" t="s">
        <v>4673</v>
      </c>
      <c r="AZ17" s="60"/>
      <c r="BA17" s="60"/>
      <c r="BB17" s="60"/>
      <c r="BC17" s="60" t="s">
        <v>2140</v>
      </c>
      <c r="BD17" s="60" t="s">
        <v>4582</v>
      </c>
      <c r="BE17" s="60" t="s">
        <v>4790</v>
      </c>
      <c r="BF17" s="60" t="s">
        <v>4675</v>
      </c>
      <c r="BG17" s="60"/>
      <c r="BH17" s="60"/>
      <c r="BI17" s="60" t="s">
        <v>2794</v>
      </c>
      <c r="BJ17" s="60"/>
      <c r="BK17" s="60"/>
      <c r="BL17" s="60">
        <v>3517404</v>
      </c>
      <c r="BM17" s="60" t="s">
        <v>4791</v>
      </c>
      <c r="BN17" s="60"/>
      <c r="BO17" s="60">
        <v>60</v>
      </c>
      <c r="BP17" s="60" t="s">
        <v>4728</v>
      </c>
      <c r="BQ17" s="60"/>
      <c r="BR17" s="60" t="s">
        <v>4792</v>
      </c>
      <c r="BS17" s="60" t="s">
        <v>1277</v>
      </c>
      <c r="BT17" s="60"/>
      <c r="BU17" s="60"/>
      <c r="BV17" s="60" t="s">
        <v>4678</v>
      </c>
      <c r="BW17" s="60"/>
      <c r="BX17" s="60">
        <v>60</v>
      </c>
      <c r="BY17" s="60"/>
      <c r="BZ17" s="60"/>
      <c r="CA17" s="60"/>
      <c r="CB17" s="60"/>
      <c r="CC17" s="60"/>
      <c r="CD17" s="60"/>
    </row>
    <row r="18" spans="1:82">
      <c r="A18" s="60" t="s">
        <v>4794</v>
      </c>
      <c r="B18" s="60"/>
      <c r="C18" s="60" t="s">
        <v>4795</v>
      </c>
      <c r="D18" s="60"/>
      <c r="E18" s="60" t="s">
        <v>4655</v>
      </c>
      <c r="F18" s="60" t="s">
        <v>4796</v>
      </c>
      <c r="G18" s="60" t="s">
        <v>4657</v>
      </c>
      <c r="H18" s="60" t="s">
        <v>2905</v>
      </c>
      <c r="I18" s="60">
        <v>4622.6</v>
      </c>
      <c r="J18" s="60"/>
      <c r="K18" s="60"/>
      <c r="L18" s="60" t="s">
        <v>4659</v>
      </c>
      <c r="M18" s="60" t="s">
        <v>4776</v>
      </c>
      <c r="N18" s="60" t="s">
        <v>4776</v>
      </c>
      <c r="O18" s="60"/>
      <c r="P18" s="60"/>
      <c r="Q18" s="60" t="s">
        <v>2905</v>
      </c>
      <c r="R18" s="60" t="s">
        <v>4797</v>
      </c>
      <c r="S18" s="60" t="s">
        <v>4798</v>
      </c>
      <c r="T18" s="60" t="s">
        <v>4719</v>
      </c>
      <c r="U18" s="60"/>
      <c r="V18" s="60" t="s">
        <v>4211</v>
      </c>
      <c r="W18" s="60"/>
      <c r="X18" s="60" t="s">
        <v>4764</v>
      </c>
      <c r="Y18" s="60" t="s">
        <v>4664</v>
      </c>
      <c r="Z18" s="60" t="s">
        <v>4660</v>
      </c>
      <c r="AA18" s="60" t="s">
        <v>4541</v>
      </c>
      <c r="AB18" s="60"/>
      <c r="AC18" s="60" t="s">
        <v>4722</v>
      </c>
      <c r="AD18" s="60"/>
      <c r="AE18" s="60"/>
      <c r="AF18" s="60"/>
      <c r="AG18" s="60"/>
      <c r="AH18" s="60"/>
      <c r="AI18" s="60"/>
      <c r="AJ18" s="60"/>
      <c r="AK18" s="60" t="s">
        <v>1277</v>
      </c>
      <c r="AL18" s="60" t="s">
        <v>4799</v>
      </c>
      <c r="AM18" s="60"/>
      <c r="AN18" s="60" t="s">
        <v>4800</v>
      </c>
      <c r="AO18" s="60"/>
      <c r="AP18" s="61">
        <v>45847.6219097222</v>
      </c>
      <c r="AQ18" s="60"/>
      <c r="AR18" s="60" t="s">
        <v>4724</v>
      </c>
      <c r="AS18" s="60" t="s">
        <v>4244</v>
      </c>
      <c r="AT18" s="60" t="s">
        <v>4671</v>
      </c>
      <c r="AU18" s="60" t="s">
        <v>4801</v>
      </c>
      <c r="AV18" s="60"/>
      <c r="AW18" s="61">
        <v>45768.3996990741</v>
      </c>
      <c r="AX18" s="60" t="s">
        <v>4799</v>
      </c>
      <c r="AY18" s="60" t="s">
        <v>4673</v>
      </c>
      <c r="AZ18" s="60"/>
      <c r="BA18" s="60"/>
      <c r="BB18" s="60"/>
      <c r="BC18" s="60" t="s">
        <v>2128</v>
      </c>
      <c r="BD18" s="60" t="s">
        <v>4582</v>
      </c>
      <c r="BE18" s="60" t="s">
        <v>4802</v>
      </c>
      <c r="BF18" s="60" t="s">
        <v>4675</v>
      </c>
      <c r="BG18" s="60"/>
      <c r="BH18" s="60"/>
      <c r="BI18" s="60" t="s">
        <v>2794</v>
      </c>
      <c r="BJ18" s="60"/>
      <c r="BK18" s="60"/>
      <c r="BL18" s="60">
        <v>3525019</v>
      </c>
      <c r="BM18" s="60" t="s">
        <v>4803</v>
      </c>
      <c r="BN18" s="60"/>
      <c r="BO18" s="60">
        <v>82.4</v>
      </c>
      <c r="BP18" s="60" t="s">
        <v>4728</v>
      </c>
      <c r="BQ18" s="60"/>
      <c r="BR18" s="60" t="s">
        <v>4804</v>
      </c>
      <c r="BS18" s="60" t="s">
        <v>1277</v>
      </c>
      <c r="BT18" s="60"/>
      <c r="BU18" s="60"/>
      <c r="BV18" s="60" t="s">
        <v>4678</v>
      </c>
      <c r="BW18" s="60"/>
      <c r="BX18" s="60">
        <v>82.4</v>
      </c>
      <c r="BY18" s="60"/>
      <c r="BZ18" s="60"/>
      <c r="CA18" s="60"/>
      <c r="CB18" s="60"/>
      <c r="CC18" s="60"/>
      <c r="CD18" s="60"/>
    </row>
    <row r="19" spans="1:82">
      <c r="A19" s="60" t="s">
        <v>4805</v>
      </c>
      <c r="B19" s="60"/>
      <c r="C19" s="60" t="s">
        <v>4795</v>
      </c>
      <c r="D19" s="60"/>
      <c r="E19" s="60" t="s">
        <v>4655</v>
      </c>
      <c r="F19" s="60" t="s">
        <v>4796</v>
      </c>
      <c r="G19" s="60" t="s">
        <v>4657</v>
      </c>
      <c r="H19" s="60" t="s">
        <v>2905</v>
      </c>
      <c r="I19" s="60">
        <v>4622.6</v>
      </c>
      <c r="J19" s="60"/>
      <c r="K19" s="60"/>
      <c r="L19" s="60" t="s">
        <v>4659</v>
      </c>
      <c r="M19" s="60" t="s">
        <v>4776</v>
      </c>
      <c r="N19" s="60" t="s">
        <v>4776</v>
      </c>
      <c r="O19" s="60"/>
      <c r="P19" s="60"/>
      <c r="Q19" s="60" t="s">
        <v>2905</v>
      </c>
      <c r="R19" s="60" t="s">
        <v>4797</v>
      </c>
      <c r="S19" s="60" t="s">
        <v>4798</v>
      </c>
      <c r="T19" s="60" t="s">
        <v>4719</v>
      </c>
      <c r="U19" s="60"/>
      <c r="V19" s="60" t="s">
        <v>4211</v>
      </c>
      <c r="W19" s="60"/>
      <c r="X19" s="60" t="s">
        <v>4764</v>
      </c>
      <c r="Y19" s="60" t="s">
        <v>4664</v>
      </c>
      <c r="Z19" s="60" t="s">
        <v>4660</v>
      </c>
      <c r="AA19" s="60" t="s">
        <v>4541</v>
      </c>
      <c r="AB19" s="60"/>
      <c r="AC19" s="60" t="s">
        <v>4722</v>
      </c>
      <c r="AD19" s="60"/>
      <c r="AE19" s="60"/>
      <c r="AF19" s="60"/>
      <c r="AG19" s="60"/>
      <c r="AH19" s="60"/>
      <c r="AI19" s="60"/>
      <c r="AJ19" s="60"/>
      <c r="AK19" s="60" t="s">
        <v>1277</v>
      </c>
      <c r="AL19" s="60" t="s">
        <v>4799</v>
      </c>
      <c r="AM19" s="60"/>
      <c r="AN19" s="60" t="s">
        <v>4800</v>
      </c>
      <c r="AO19" s="60"/>
      <c r="AP19" s="61">
        <v>45847.6219097222</v>
      </c>
      <c r="AQ19" s="60"/>
      <c r="AR19" s="60" t="s">
        <v>4724</v>
      </c>
      <c r="AS19" s="60" t="s">
        <v>4244</v>
      </c>
      <c r="AT19" s="60" t="s">
        <v>4671</v>
      </c>
      <c r="AU19" s="60" t="s">
        <v>4801</v>
      </c>
      <c r="AV19" s="60"/>
      <c r="AW19" s="61">
        <v>45768.3996990741</v>
      </c>
      <c r="AX19" s="60" t="s">
        <v>4799</v>
      </c>
      <c r="AY19" s="60" t="s">
        <v>4673</v>
      </c>
      <c r="AZ19" s="60"/>
      <c r="BA19" s="60"/>
      <c r="BB19" s="60"/>
      <c r="BC19" s="60" t="s">
        <v>2128</v>
      </c>
      <c r="BD19" s="60" t="s">
        <v>4582</v>
      </c>
      <c r="BE19" s="60" t="s">
        <v>4802</v>
      </c>
      <c r="BF19" s="60" t="s">
        <v>4675</v>
      </c>
      <c r="BG19" s="60"/>
      <c r="BH19" s="60"/>
      <c r="BI19" s="60" t="s">
        <v>2794</v>
      </c>
      <c r="BJ19" s="60"/>
      <c r="BK19" s="60"/>
      <c r="BL19" s="60">
        <v>3525017</v>
      </c>
      <c r="BM19" s="60" t="s">
        <v>4803</v>
      </c>
      <c r="BN19" s="60"/>
      <c r="BO19" s="60">
        <v>87.2</v>
      </c>
      <c r="BP19" s="60" t="s">
        <v>4728</v>
      </c>
      <c r="BQ19" s="60"/>
      <c r="BR19" s="60" t="s">
        <v>4804</v>
      </c>
      <c r="BS19" s="60" t="s">
        <v>1277</v>
      </c>
      <c r="BT19" s="60"/>
      <c r="BU19" s="60"/>
      <c r="BV19" s="60" t="s">
        <v>4678</v>
      </c>
      <c r="BW19" s="60"/>
      <c r="BX19" s="60">
        <v>87.2</v>
      </c>
      <c r="BY19" s="60"/>
      <c r="BZ19" s="60"/>
      <c r="CA19" s="60"/>
      <c r="CB19" s="60"/>
      <c r="CC19" s="60"/>
      <c r="CD19" s="60"/>
    </row>
    <row r="20" spans="1:82">
      <c r="A20" s="60" t="s">
        <v>4806</v>
      </c>
      <c r="B20" s="60"/>
      <c r="C20" s="60" t="s">
        <v>4795</v>
      </c>
      <c r="D20" s="60"/>
      <c r="E20" s="60" t="s">
        <v>4655</v>
      </c>
      <c r="F20" s="60" t="s">
        <v>4796</v>
      </c>
      <c r="G20" s="60" t="s">
        <v>4657</v>
      </c>
      <c r="H20" s="60" t="s">
        <v>2905</v>
      </c>
      <c r="I20" s="60">
        <v>4622.6</v>
      </c>
      <c r="J20" s="60"/>
      <c r="K20" s="60"/>
      <c r="L20" s="60" t="s">
        <v>4659</v>
      </c>
      <c r="M20" s="60" t="s">
        <v>4776</v>
      </c>
      <c r="N20" s="60" t="s">
        <v>4776</v>
      </c>
      <c r="O20" s="60"/>
      <c r="P20" s="60"/>
      <c r="Q20" s="60" t="s">
        <v>2905</v>
      </c>
      <c r="R20" s="60" t="s">
        <v>4797</v>
      </c>
      <c r="S20" s="60" t="s">
        <v>4798</v>
      </c>
      <c r="T20" s="60" t="s">
        <v>4719</v>
      </c>
      <c r="U20" s="60"/>
      <c r="V20" s="60" t="s">
        <v>4211</v>
      </c>
      <c r="W20" s="60"/>
      <c r="X20" s="60" t="s">
        <v>4764</v>
      </c>
      <c r="Y20" s="60" t="s">
        <v>4664</v>
      </c>
      <c r="Z20" s="60" t="s">
        <v>4660</v>
      </c>
      <c r="AA20" s="60" t="s">
        <v>4541</v>
      </c>
      <c r="AB20" s="60"/>
      <c r="AC20" s="60" t="s">
        <v>4722</v>
      </c>
      <c r="AD20" s="60"/>
      <c r="AE20" s="60"/>
      <c r="AF20" s="60"/>
      <c r="AG20" s="60"/>
      <c r="AH20" s="60"/>
      <c r="AI20" s="60"/>
      <c r="AJ20" s="60"/>
      <c r="AK20" s="60" t="s">
        <v>1277</v>
      </c>
      <c r="AL20" s="60" t="s">
        <v>4799</v>
      </c>
      <c r="AM20" s="60"/>
      <c r="AN20" s="60" t="s">
        <v>4800</v>
      </c>
      <c r="AO20" s="60"/>
      <c r="AP20" s="61">
        <v>45847.6219097222</v>
      </c>
      <c r="AQ20" s="60"/>
      <c r="AR20" s="60" t="s">
        <v>4724</v>
      </c>
      <c r="AS20" s="60" t="s">
        <v>4244</v>
      </c>
      <c r="AT20" s="60" t="s">
        <v>4671</v>
      </c>
      <c r="AU20" s="60" t="s">
        <v>4801</v>
      </c>
      <c r="AV20" s="60"/>
      <c r="AW20" s="61">
        <v>45768.3996990741</v>
      </c>
      <c r="AX20" s="60" t="s">
        <v>4799</v>
      </c>
      <c r="AY20" s="60" t="s">
        <v>4673</v>
      </c>
      <c r="AZ20" s="60"/>
      <c r="BA20" s="60"/>
      <c r="BB20" s="60"/>
      <c r="BC20" s="60" t="s">
        <v>2140</v>
      </c>
      <c r="BD20" s="60" t="s">
        <v>4582</v>
      </c>
      <c r="BE20" s="60" t="s">
        <v>4802</v>
      </c>
      <c r="BF20" s="60" t="s">
        <v>4675</v>
      </c>
      <c r="BG20" s="60"/>
      <c r="BH20" s="60"/>
      <c r="BI20" s="60" t="s">
        <v>2794</v>
      </c>
      <c r="BJ20" s="60"/>
      <c r="BK20" s="60"/>
      <c r="BL20" s="60">
        <v>3525015</v>
      </c>
      <c r="BM20" s="60" t="s">
        <v>4803</v>
      </c>
      <c r="BN20" s="60"/>
      <c r="BO20" s="60">
        <v>648.6</v>
      </c>
      <c r="BP20" s="60" t="s">
        <v>4728</v>
      </c>
      <c r="BQ20" s="60"/>
      <c r="BR20" s="60" t="s">
        <v>4804</v>
      </c>
      <c r="BS20" s="60" t="s">
        <v>1277</v>
      </c>
      <c r="BT20" s="60"/>
      <c r="BU20" s="60"/>
      <c r="BV20" s="60" t="s">
        <v>4678</v>
      </c>
      <c r="BW20" s="60"/>
      <c r="BX20" s="60">
        <v>648.6</v>
      </c>
      <c r="BY20" s="60"/>
      <c r="BZ20" s="60"/>
      <c r="CA20" s="60"/>
      <c r="CB20" s="60"/>
      <c r="CC20" s="60"/>
      <c r="CD20" s="60"/>
    </row>
    <row r="21" spans="1:82">
      <c r="A21" s="60" t="s">
        <v>4807</v>
      </c>
      <c r="B21" s="60"/>
      <c r="C21" s="60" t="s">
        <v>4795</v>
      </c>
      <c r="D21" s="60"/>
      <c r="E21" s="60" t="s">
        <v>4655</v>
      </c>
      <c r="F21" s="60" t="s">
        <v>4796</v>
      </c>
      <c r="G21" s="60" t="s">
        <v>4657</v>
      </c>
      <c r="H21" s="60" t="s">
        <v>2905</v>
      </c>
      <c r="I21" s="60">
        <v>4622.6</v>
      </c>
      <c r="J21" s="60"/>
      <c r="K21" s="60"/>
      <c r="L21" s="60" t="s">
        <v>4659</v>
      </c>
      <c r="M21" s="60" t="s">
        <v>4776</v>
      </c>
      <c r="N21" s="60" t="s">
        <v>4776</v>
      </c>
      <c r="O21" s="60"/>
      <c r="P21" s="60"/>
      <c r="Q21" s="60" t="s">
        <v>2905</v>
      </c>
      <c r="R21" s="60" t="s">
        <v>4797</v>
      </c>
      <c r="S21" s="60" t="s">
        <v>4798</v>
      </c>
      <c r="T21" s="60" t="s">
        <v>4719</v>
      </c>
      <c r="U21" s="60"/>
      <c r="V21" s="60" t="s">
        <v>4211</v>
      </c>
      <c r="W21" s="60"/>
      <c r="X21" s="60" t="s">
        <v>4764</v>
      </c>
      <c r="Y21" s="60" t="s">
        <v>4664</v>
      </c>
      <c r="Z21" s="60" t="s">
        <v>4660</v>
      </c>
      <c r="AA21" s="60" t="s">
        <v>4541</v>
      </c>
      <c r="AB21" s="60"/>
      <c r="AC21" s="60" t="s">
        <v>4722</v>
      </c>
      <c r="AD21" s="60"/>
      <c r="AE21" s="60"/>
      <c r="AF21" s="60"/>
      <c r="AG21" s="60"/>
      <c r="AH21" s="60"/>
      <c r="AI21" s="60"/>
      <c r="AJ21" s="60"/>
      <c r="AK21" s="60" t="s">
        <v>1277</v>
      </c>
      <c r="AL21" s="60" t="s">
        <v>4799</v>
      </c>
      <c r="AM21" s="60"/>
      <c r="AN21" s="60" t="s">
        <v>4800</v>
      </c>
      <c r="AO21" s="60"/>
      <c r="AP21" s="61">
        <v>45847.6219097222</v>
      </c>
      <c r="AQ21" s="60"/>
      <c r="AR21" s="60" t="s">
        <v>4724</v>
      </c>
      <c r="AS21" s="60" t="s">
        <v>4244</v>
      </c>
      <c r="AT21" s="60" t="s">
        <v>4671</v>
      </c>
      <c r="AU21" s="60" t="s">
        <v>4801</v>
      </c>
      <c r="AV21" s="60"/>
      <c r="AW21" s="61">
        <v>45768.3996990741</v>
      </c>
      <c r="AX21" s="60" t="s">
        <v>4799</v>
      </c>
      <c r="AY21" s="60" t="s">
        <v>4673</v>
      </c>
      <c r="AZ21" s="60"/>
      <c r="BA21" s="60"/>
      <c r="BB21" s="60"/>
      <c r="BC21" s="60" t="s">
        <v>2123</v>
      </c>
      <c r="BD21" s="60" t="s">
        <v>4582</v>
      </c>
      <c r="BE21" s="60" t="s">
        <v>4802</v>
      </c>
      <c r="BF21" s="60" t="s">
        <v>4675</v>
      </c>
      <c r="BG21" s="60"/>
      <c r="BH21" s="60"/>
      <c r="BI21" s="60" t="s">
        <v>2794</v>
      </c>
      <c r="BJ21" s="60"/>
      <c r="BK21" s="60"/>
      <c r="BL21" s="60">
        <v>3525016</v>
      </c>
      <c r="BM21" s="60" t="s">
        <v>4803</v>
      </c>
      <c r="BN21" s="60"/>
      <c r="BO21" s="60">
        <v>3722</v>
      </c>
      <c r="BP21" s="60" t="s">
        <v>4728</v>
      </c>
      <c r="BQ21" s="60"/>
      <c r="BR21" s="60" t="s">
        <v>4804</v>
      </c>
      <c r="BS21" s="60" t="s">
        <v>1277</v>
      </c>
      <c r="BT21" s="60"/>
      <c r="BU21" s="60"/>
      <c r="BV21" s="60" t="s">
        <v>4678</v>
      </c>
      <c r="BW21" s="60"/>
      <c r="BX21" s="60">
        <v>3722</v>
      </c>
      <c r="BY21" s="60"/>
      <c r="BZ21" s="60"/>
      <c r="CA21" s="60"/>
      <c r="CB21" s="60"/>
      <c r="CC21" s="60"/>
      <c r="CD21" s="60"/>
    </row>
    <row r="22" spans="1:82">
      <c r="A22" s="60" t="s">
        <v>4808</v>
      </c>
      <c r="B22" s="60"/>
      <c r="C22" s="60" t="s">
        <v>4795</v>
      </c>
      <c r="D22" s="60"/>
      <c r="E22" s="60" t="s">
        <v>4655</v>
      </c>
      <c r="F22" s="60" t="s">
        <v>4796</v>
      </c>
      <c r="G22" s="60" t="s">
        <v>4657</v>
      </c>
      <c r="H22" s="60" t="s">
        <v>2905</v>
      </c>
      <c r="I22" s="60">
        <v>4622.6</v>
      </c>
      <c r="J22" s="60"/>
      <c r="K22" s="60"/>
      <c r="L22" s="60" t="s">
        <v>4659</v>
      </c>
      <c r="M22" s="60" t="s">
        <v>4776</v>
      </c>
      <c r="N22" s="60" t="s">
        <v>4776</v>
      </c>
      <c r="O22" s="60"/>
      <c r="P22" s="60"/>
      <c r="Q22" s="60" t="s">
        <v>2905</v>
      </c>
      <c r="R22" s="60" t="s">
        <v>4797</v>
      </c>
      <c r="S22" s="60" t="s">
        <v>4798</v>
      </c>
      <c r="T22" s="60" t="s">
        <v>4719</v>
      </c>
      <c r="U22" s="60"/>
      <c r="V22" s="60" t="s">
        <v>4211</v>
      </c>
      <c r="W22" s="60"/>
      <c r="X22" s="60" t="s">
        <v>4764</v>
      </c>
      <c r="Y22" s="60" t="s">
        <v>4664</v>
      </c>
      <c r="Z22" s="60" t="s">
        <v>4660</v>
      </c>
      <c r="AA22" s="60" t="s">
        <v>4541</v>
      </c>
      <c r="AB22" s="60"/>
      <c r="AC22" s="60" t="s">
        <v>4722</v>
      </c>
      <c r="AD22" s="60"/>
      <c r="AE22" s="60"/>
      <c r="AF22" s="60"/>
      <c r="AG22" s="60"/>
      <c r="AH22" s="60"/>
      <c r="AI22" s="60"/>
      <c r="AJ22" s="60"/>
      <c r="AK22" s="60" t="s">
        <v>1277</v>
      </c>
      <c r="AL22" s="60" t="s">
        <v>4799</v>
      </c>
      <c r="AM22" s="60"/>
      <c r="AN22" s="60" t="s">
        <v>4800</v>
      </c>
      <c r="AO22" s="60"/>
      <c r="AP22" s="61">
        <v>45847.6219097222</v>
      </c>
      <c r="AQ22" s="60"/>
      <c r="AR22" s="60" t="s">
        <v>4724</v>
      </c>
      <c r="AS22" s="60" t="s">
        <v>4244</v>
      </c>
      <c r="AT22" s="60" t="s">
        <v>4671</v>
      </c>
      <c r="AU22" s="60" t="s">
        <v>4801</v>
      </c>
      <c r="AV22" s="60"/>
      <c r="AW22" s="61">
        <v>45768.3996990741</v>
      </c>
      <c r="AX22" s="60" t="s">
        <v>4799</v>
      </c>
      <c r="AY22" s="60" t="s">
        <v>4673</v>
      </c>
      <c r="AZ22" s="60"/>
      <c r="BA22" s="60"/>
      <c r="BB22" s="60"/>
      <c r="BC22" s="60" t="s">
        <v>2128</v>
      </c>
      <c r="BD22" s="60" t="s">
        <v>4582</v>
      </c>
      <c r="BE22" s="60" t="s">
        <v>4802</v>
      </c>
      <c r="BF22" s="60" t="s">
        <v>4675</v>
      </c>
      <c r="BG22" s="60"/>
      <c r="BH22" s="60"/>
      <c r="BI22" s="60" t="s">
        <v>2794</v>
      </c>
      <c r="BJ22" s="60"/>
      <c r="BK22" s="60"/>
      <c r="BL22" s="60">
        <v>3525018</v>
      </c>
      <c r="BM22" s="60" t="s">
        <v>4803</v>
      </c>
      <c r="BN22" s="60"/>
      <c r="BO22" s="60">
        <v>82.4</v>
      </c>
      <c r="BP22" s="60" t="s">
        <v>4728</v>
      </c>
      <c r="BQ22" s="60"/>
      <c r="BR22" s="60" t="s">
        <v>4804</v>
      </c>
      <c r="BS22" s="60" t="s">
        <v>1277</v>
      </c>
      <c r="BT22" s="60"/>
      <c r="BU22" s="60"/>
      <c r="BV22" s="60" t="s">
        <v>4678</v>
      </c>
      <c r="BW22" s="60"/>
      <c r="BX22" s="60">
        <v>82.4</v>
      </c>
      <c r="BY22" s="60"/>
      <c r="BZ22" s="60"/>
      <c r="CA22" s="60"/>
      <c r="CB22" s="60"/>
      <c r="CC22" s="60"/>
      <c r="CD22" s="60"/>
    </row>
    <row r="23" spans="1:82">
      <c r="A23" s="60" t="s">
        <v>4809</v>
      </c>
      <c r="B23" s="60"/>
      <c r="C23" s="60" t="s">
        <v>4810</v>
      </c>
      <c r="D23" s="60"/>
      <c r="E23" s="60" t="s">
        <v>4655</v>
      </c>
      <c r="F23" s="60" t="s">
        <v>4811</v>
      </c>
      <c r="G23" s="60" t="s">
        <v>4657</v>
      </c>
      <c r="H23" s="60" t="s">
        <v>4223</v>
      </c>
      <c r="I23" s="60">
        <v>320</v>
      </c>
      <c r="J23" s="60"/>
      <c r="K23" s="60"/>
      <c r="L23" s="60" t="s">
        <v>4659</v>
      </c>
      <c r="M23" s="60" t="s">
        <v>4776</v>
      </c>
      <c r="N23" s="60" t="s">
        <v>4776</v>
      </c>
      <c r="O23" s="60"/>
      <c r="P23" s="60"/>
      <c r="Q23" s="60" t="s">
        <v>2892</v>
      </c>
      <c r="R23" s="60" t="s">
        <v>4812</v>
      </c>
      <c r="S23" s="60" t="s">
        <v>4662</v>
      </c>
      <c r="T23" s="60" t="s">
        <v>4719</v>
      </c>
      <c r="U23" s="60"/>
      <c r="V23" s="60" t="s">
        <v>4211</v>
      </c>
      <c r="W23" s="60"/>
      <c r="X23" s="60" t="s">
        <v>4813</v>
      </c>
      <c r="Y23" s="60" t="s">
        <v>4664</v>
      </c>
      <c r="Z23" s="60" t="s">
        <v>4660</v>
      </c>
      <c r="AA23" s="60" t="s">
        <v>4709</v>
      </c>
      <c r="AB23" s="60"/>
      <c r="AC23" s="60" t="s">
        <v>4667</v>
      </c>
      <c r="AD23" s="60"/>
      <c r="AE23" s="60"/>
      <c r="AF23" s="60"/>
      <c r="AG23" s="60"/>
      <c r="AH23" s="60"/>
      <c r="AI23" s="60"/>
      <c r="AJ23" s="60"/>
      <c r="AK23" s="60" t="s">
        <v>1277</v>
      </c>
      <c r="AL23" s="60" t="s">
        <v>4814</v>
      </c>
      <c r="AM23" s="60"/>
      <c r="AN23" s="60" t="s">
        <v>4800</v>
      </c>
      <c r="AO23" s="60"/>
      <c r="AP23" s="61">
        <v>45786.8684953704</v>
      </c>
      <c r="AQ23" s="60"/>
      <c r="AR23" s="60" t="s">
        <v>4335</v>
      </c>
      <c r="AS23" s="60" t="s">
        <v>4244</v>
      </c>
      <c r="AT23" s="60" t="s">
        <v>4671</v>
      </c>
      <c r="AU23" s="60" t="s">
        <v>4815</v>
      </c>
      <c r="AV23" s="60"/>
      <c r="AW23" s="61">
        <v>45768.3998032407</v>
      </c>
      <c r="AX23" s="60" t="s">
        <v>4814</v>
      </c>
      <c r="AY23" s="60" t="s">
        <v>4673</v>
      </c>
      <c r="AZ23" s="60"/>
      <c r="BA23" s="60"/>
      <c r="BB23" s="60"/>
      <c r="BC23" s="60" t="s">
        <v>3301</v>
      </c>
      <c r="BD23" s="60" t="s">
        <v>4816</v>
      </c>
      <c r="BE23" s="60"/>
      <c r="BF23" s="60" t="s">
        <v>4675</v>
      </c>
      <c r="BG23" s="60"/>
      <c r="BH23" s="60"/>
      <c r="BI23" s="60" t="s">
        <v>2794</v>
      </c>
      <c r="BJ23" s="60"/>
      <c r="BK23" s="60"/>
      <c r="BL23" s="60">
        <v>3525422</v>
      </c>
      <c r="BM23" s="60" t="s">
        <v>4817</v>
      </c>
      <c r="BN23" s="60"/>
      <c r="BO23" s="60">
        <v>320</v>
      </c>
      <c r="BP23" s="60" t="s">
        <v>4677</v>
      </c>
      <c r="BQ23" s="60"/>
      <c r="BR23" s="60" t="s">
        <v>4818</v>
      </c>
      <c r="BS23" s="60" t="s">
        <v>1277</v>
      </c>
      <c r="BT23" s="60" t="s">
        <v>1277</v>
      </c>
      <c r="BU23" s="60"/>
      <c r="BV23" s="60" t="s">
        <v>4678</v>
      </c>
      <c r="BW23" s="60"/>
      <c r="BX23" s="60">
        <v>320</v>
      </c>
      <c r="BY23" s="60"/>
      <c r="BZ23" s="60"/>
      <c r="CA23" s="60"/>
      <c r="CB23" s="60"/>
      <c r="CC23" s="60"/>
      <c r="CD23" s="60"/>
    </row>
    <row r="24" spans="1:82">
      <c r="A24" s="60" t="s">
        <v>4819</v>
      </c>
      <c r="B24" s="60"/>
      <c r="C24" s="60" t="s">
        <v>4820</v>
      </c>
      <c r="D24" s="60"/>
      <c r="E24" s="60" t="s">
        <v>4655</v>
      </c>
      <c r="F24" s="60" t="s">
        <v>4821</v>
      </c>
      <c r="G24" s="60" t="s">
        <v>4657</v>
      </c>
      <c r="H24" s="60" t="s">
        <v>4822</v>
      </c>
      <c r="I24" s="60">
        <v>1808</v>
      </c>
      <c r="J24" s="60"/>
      <c r="K24" s="60"/>
      <c r="L24" s="60" t="s">
        <v>4659</v>
      </c>
      <c r="M24" s="60" t="s">
        <v>4776</v>
      </c>
      <c r="N24" s="60" t="s">
        <v>4776</v>
      </c>
      <c r="O24" s="60"/>
      <c r="P24" s="60"/>
      <c r="Q24" s="60" t="s">
        <v>3704</v>
      </c>
      <c r="R24" s="60" t="s">
        <v>4823</v>
      </c>
      <c r="S24" s="60" t="s">
        <v>4824</v>
      </c>
      <c r="T24" s="60" t="s">
        <v>4719</v>
      </c>
      <c r="U24" s="60"/>
      <c r="V24" s="60" t="s">
        <v>4211</v>
      </c>
      <c r="W24" s="60"/>
      <c r="X24" s="60" t="s">
        <v>4764</v>
      </c>
      <c r="Y24" s="60" t="s">
        <v>4664</v>
      </c>
      <c r="Z24" s="60" t="s">
        <v>4660</v>
      </c>
      <c r="AA24" s="60" t="s">
        <v>4541</v>
      </c>
      <c r="AB24" s="60"/>
      <c r="AC24" s="60" t="s">
        <v>4722</v>
      </c>
      <c r="AD24" s="60"/>
      <c r="AE24" s="60"/>
      <c r="AF24" s="60"/>
      <c r="AG24" s="60"/>
      <c r="AH24" s="60"/>
      <c r="AI24" s="60"/>
      <c r="AJ24" s="60"/>
      <c r="AK24" s="60" t="s">
        <v>1277</v>
      </c>
      <c r="AL24" s="60" t="s">
        <v>4825</v>
      </c>
      <c r="AM24" s="60"/>
      <c r="AN24" s="60" t="s">
        <v>4826</v>
      </c>
      <c r="AO24" s="60"/>
      <c r="AP24" s="61">
        <v>45847.6219212963</v>
      </c>
      <c r="AQ24" s="60"/>
      <c r="AR24" s="60" t="s">
        <v>4724</v>
      </c>
      <c r="AS24" s="60" t="s">
        <v>4244</v>
      </c>
      <c r="AT24" s="60" t="s">
        <v>4671</v>
      </c>
      <c r="AU24" s="60" t="s">
        <v>4827</v>
      </c>
      <c r="AV24" s="60"/>
      <c r="AW24" s="61">
        <v>45768.3993171296</v>
      </c>
      <c r="AX24" s="60" t="s">
        <v>4825</v>
      </c>
      <c r="AY24" s="60" t="s">
        <v>4673</v>
      </c>
      <c r="AZ24" s="60"/>
      <c r="BA24" s="60"/>
      <c r="BB24" s="60"/>
      <c r="BC24" s="60" t="s">
        <v>2140</v>
      </c>
      <c r="BD24" s="60" t="s">
        <v>4582</v>
      </c>
      <c r="BE24" s="60"/>
      <c r="BF24" s="60" t="s">
        <v>4675</v>
      </c>
      <c r="BG24" s="60"/>
      <c r="BH24" s="60"/>
      <c r="BI24" s="60" t="s">
        <v>2794</v>
      </c>
      <c r="BJ24" s="60"/>
      <c r="BK24" s="60"/>
      <c r="BL24" s="60">
        <v>3525893</v>
      </c>
      <c r="BM24" s="60" t="s">
        <v>4828</v>
      </c>
      <c r="BN24" s="60"/>
      <c r="BO24" s="60">
        <v>1808</v>
      </c>
      <c r="BP24" s="60" t="s">
        <v>4728</v>
      </c>
      <c r="BQ24" s="60"/>
      <c r="BR24" s="60" t="s">
        <v>4829</v>
      </c>
      <c r="BS24" s="60" t="s">
        <v>1277</v>
      </c>
      <c r="BT24" s="60"/>
      <c r="BU24" s="60"/>
      <c r="BV24" s="60" t="s">
        <v>4678</v>
      </c>
      <c r="BW24" s="60"/>
      <c r="BX24" s="60">
        <v>1808</v>
      </c>
      <c r="BY24" s="60"/>
      <c r="BZ24" s="60"/>
      <c r="CA24" s="60"/>
      <c r="CB24" s="60"/>
      <c r="CC24" s="60"/>
      <c r="CD24" s="60"/>
    </row>
    <row r="25" spans="1:82">
      <c r="A25" s="60" t="s">
        <v>4830</v>
      </c>
      <c r="B25" s="60"/>
      <c r="C25" s="60" t="s">
        <v>4831</v>
      </c>
      <c r="D25" s="60"/>
      <c r="E25" s="60" t="s">
        <v>4655</v>
      </c>
      <c r="F25" s="60" t="s">
        <v>4832</v>
      </c>
      <c r="G25" s="60" t="s">
        <v>4657</v>
      </c>
      <c r="H25" s="60" t="s">
        <v>4833</v>
      </c>
      <c r="I25" s="60">
        <v>500</v>
      </c>
      <c r="J25" s="60"/>
      <c r="K25" s="60"/>
      <c r="L25" s="60" t="s">
        <v>4659</v>
      </c>
      <c r="M25" s="60" t="s">
        <v>4834</v>
      </c>
      <c r="N25" s="60" t="s">
        <v>4834</v>
      </c>
      <c r="O25" s="60"/>
      <c r="P25" s="60"/>
      <c r="Q25" s="60" t="s">
        <v>4835</v>
      </c>
      <c r="R25" s="60" t="s">
        <v>4836</v>
      </c>
      <c r="S25" s="60" t="s">
        <v>4837</v>
      </c>
      <c r="T25" s="60" t="s">
        <v>4838</v>
      </c>
      <c r="U25" s="60"/>
      <c r="V25" s="60" t="s">
        <v>4211</v>
      </c>
      <c r="W25" s="60"/>
      <c r="X25" s="60"/>
      <c r="Y25" s="60" t="s">
        <v>4664</v>
      </c>
      <c r="Z25" s="60" t="s">
        <v>4834</v>
      </c>
      <c r="AA25" s="60" t="s">
        <v>4839</v>
      </c>
      <c r="AB25" s="60"/>
      <c r="AC25" s="60" t="s">
        <v>4667</v>
      </c>
      <c r="AD25" s="60"/>
      <c r="AE25" s="60"/>
      <c r="AF25" s="60"/>
      <c r="AG25" s="60"/>
      <c r="AH25" s="60"/>
      <c r="AI25" s="60"/>
      <c r="AJ25" s="60"/>
      <c r="AK25" s="60" t="s">
        <v>1277</v>
      </c>
      <c r="AL25" s="60" t="s">
        <v>4840</v>
      </c>
      <c r="AM25" s="60"/>
      <c r="AN25" s="60" t="s">
        <v>4841</v>
      </c>
      <c r="AO25" s="60"/>
      <c r="AP25" s="61">
        <v>45758.4418287037</v>
      </c>
      <c r="AQ25" s="60"/>
      <c r="AR25" s="60" t="s">
        <v>4842</v>
      </c>
      <c r="AS25" s="60" t="s">
        <v>4244</v>
      </c>
      <c r="AT25" s="60" t="s">
        <v>4843</v>
      </c>
      <c r="AU25" s="60" t="s">
        <v>4844</v>
      </c>
      <c r="AV25" s="60"/>
      <c r="AW25" s="61">
        <v>45743.5865277778</v>
      </c>
      <c r="AX25" s="60" t="s">
        <v>4840</v>
      </c>
      <c r="AY25" s="60" t="s">
        <v>4673</v>
      </c>
      <c r="AZ25" s="60"/>
      <c r="BA25" s="60"/>
      <c r="BB25" s="60"/>
      <c r="BC25" s="60" t="s">
        <v>4845</v>
      </c>
      <c r="BD25" s="60" t="s">
        <v>4846</v>
      </c>
      <c r="BE25" s="60"/>
      <c r="BF25" s="60" t="s">
        <v>4675</v>
      </c>
      <c r="BG25" s="60" t="s">
        <v>4847</v>
      </c>
      <c r="BH25" s="60" t="s">
        <v>4848</v>
      </c>
      <c r="BI25" s="60" t="s">
        <v>4849</v>
      </c>
      <c r="BJ25" s="60"/>
      <c r="BK25" s="60"/>
      <c r="BL25" s="60"/>
      <c r="BM25" s="60"/>
      <c r="BN25" s="60">
        <v>100</v>
      </c>
      <c r="BO25" s="60"/>
      <c r="BP25" s="60" t="s">
        <v>4850</v>
      </c>
      <c r="BQ25" s="60" t="s">
        <v>4851</v>
      </c>
      <c r="BR25" s="60"/>
      <c r="BS25" s="60" t="s">
        <v>1277</v>
      </c>
      <c r="BT25" s="60" t="s">
        <v>1277</v>
      </c>
      <c r="BU25" s="60"/>
      <c r="BV25" s="60" t="s">
        <v>4678</v>
      </c>
      <c r="BW25" s="60"/>
      <c r="BX25" s="60">
        <v>100</v>
      </c>
      <c r="BY25" s="60"/>
      <c r="BZ25" s="60"/>
      <c r="CA25" s="60"/>
      <c r="CB25" s="60"/>
      <c r="CC25" s="60"/>
      <c r="CD25" s="60"/>
    </row>
    <row r="26" spans="1:82">
      <c r="A26" s="60" t="s">
        <v>4852</v>
      </c>
      <c r="B26" s="60"/>
      <c r="C26" s="60" t="s">
        <v>4831</v>
      </c>
      <c r="D26" s="60"/>
      <c r="E26" s="60" t="s">
        <v>4655</v>
      </c>
      <c r="F26" s="60" t="s">
        <v>4832</v>
      </c>
      <c r="G26" s="60" t="s">
        <v>4657</v>
      </c>
      <c r="H26" s="60" t="s">
        <v>4833</v>
      </c>
      <c r="I26" s="60">
        <v>500</v>
      </c>
      <c r="J26" s="60"/>
      <c r="K26" s="60"/>
      <c r="L26" s="60" t="s">
        <v>4659</v>
      </c>
      <c r="M26" s="60" t="s">
        <v>4834</v>
      </c>
      <c r="N26" s="60" t="s">
        <v>4834</v>
      </c>
      <c r="O26" s="60"/>
      <c r="P26" s="60"/>
      <c r="Q26" s="60" t="s">
        <v>4835</v>
      </c>
      <c r="R26" s="60" t="s">
        <v>4836</v>
      </c>
      <c r="S26" s="60" t="s">
        <v>4837</v>
      </c>
      <c r="T26" s="60" t="s">
        <v>4838</v>
      </c>
      <c r="U26" s="60"/>
      <c r="V26" s="60" t="s">
        <v>4211</v>
      </c>
      <c r="W26" s="60"/>
      <c r="X26" s="60"/>
      <c r="Y26" s="60" t="s">
        <v>4664</v>
      </c>
      <c r="Z26" s="60" t="s">
        <v>4834</v>
      </c>
      <c r="AA26" s="60" t="s">
        <v>4839</v>
      </c>
      <c r="AB26" s="60"/>
      <c r="AC26" s="60" t="s">
        <v>4667</v>
      </c>
      <c r="AD26" s="60"/>
      <c r="AE26" s="60"/>
      <c r="AF26" s="60"/>
      <c r="AG26" s="60"/>
      <c r="AH26" s="60"/>
      <c r="AI26" s="60"/>
      <c r="AJ26" s="60"/>
      <c r="AK26" s="60" t="s">
        <v>1277</v>
      </c>
      <c r="AL26" s="60" t="s">
        <v>4840</v>
      </c>
      <c r="AM26" s="60"/>
      <c r="AN26" s="60" t="s">
        <v>4841</v>
      </c>
      <c r="AO26" s="60"/>
      <c r="AP26" s="61">
        <v>45758.4418287037</v>
      </c>
      <c r="AQ26" s="60"/>
      <c r="AR26" s="60" t="s">
        <v>4842</v>
      </c>
      <c r="AS26" s="60" t="s">
        <v>4244</v>
      </c>
      <c r="AT26" s="60" t="s">
        <v>4843</v>
      </c>
      <c r="AU26" s="60" t="s">
        <v>4844</v>
      </c>
      <c r="AV26" s="60"/>
      <c r="AW26" s="61">
        <v>45743.5865277778</v>
      </c>
      <c r="AX26" s="60" t="s">
        <v>4840</v>
      </c>
      <c r="AY26" s="60" t="s">
        <v>4673</v>
      </c>
      <c r="AZ26" s="60"/>
      <c r="BA26" s="60"/>
      <c r="BB26" s="60"/>
      <c r="BC26" s="60" t="s">
        <v>4845</v>
      </c>
      <c r="BD26" s="60" t="s">
        <v>4846</v>
      </c>
      <c r="BE26" s="60"/>
      <c r="BF26" s="60" t="s">
        <v>4675</v>
      </c>
      <c r="BG26" s="60" t="s">
        <v>4847</v>
      </c>
      <c r="BH26" s="60" t="s">
        <v>4853</v>
      </c>
      <c r="BI26" s="60" t="s">
        <v>4849</v>
      </c>
      <c r="BJ26" s="60"/>
      <c r="BK26" s="60"/>
      <c r="BL26" s="60"/>
      <c r="BM26" s="60"/>
      <c r="BN26" s="60">
        <v>400</v>
      </c>
      <c r="BO26" s="60"/>
      <c r="BP26" s="60" t="s">
        <v>4850</v>
      </c>
      <c r="BQ26" s="60" t="s">
        <v>4851</v>
      </c>
      <c r="BR26" s="60"/>
      <c r="BS26" s="60" t="s">
        <v>1277</v>
      </c>
      <c r="BT26" s="60" t="s">
        <v>1277</v>
      </c>
      <c r="BU26" s="60"/>
      <c r="BV26" s="60" t="s">
        <v>4678</v>
      </c>
      <c r="BW26" s="60"/>
      <c r="BX26" s="60">
        <v>400</v>
      </c>
      <c r="BY26" s="60"/>
      <c r="BZ26" s="60"/>
      <c r="CA26" s="60"/>
      <c r="CB26" s="60"/>
      <c r="CC26" s="60"/>
      <c r="CD26" s="60"/>
    </row>
    <row r="27" spans="1:82">
      <c r="A27" s="60" t="s">
        <v>4854</v>
      </c>
      <c r="B27" s="60"/>
      <c r="C27" s="60" t="s">
        <v>4855</v>
      </c>
      <c r="D27" s="60"/>
      <c r="E27" s="60" t="s">
        <v>4655</v>
      </c>
      <c r="F27" s="60" t="s">
        <v>4856</v>
      </c>
      <c r="G27" s="60" t="s">
        <v>4657</v>
      </c>
      <c r="H27" s="60" t="s">
        <v>4857</v>
      </c>
      <c r="I27" s="60">
        <v>1100</v>
      </c>
      <c r="J27" s="60"/>
      <c r="K27" s="60"/>
      <c r="L27" s="60" t="s">
        <v>4659</v>
      </c>
      <c r="M27" s="60" t="s">
        <v>4834</v>
      </c>
      <c r="N27" s="60" t="s">
        <v>4834</v>
      </c>
      <c r="O27" s="60"/>
      <c r="P27" s="60"/>
      <c r="Q27" s="60" t="s">
        <v>4835</v>
      </c>
      <c r="R27" s="60" t="s">
        <v>4858</v>
      </c>
      <c r="S27" s="60" t="s">
        <v>4859</v>
      </c>
      <c r="T27" s="60" t="s">
        <v>4838</v>
      </c>
      <c r="U27" s="60"/>
      <c r="V27" s="60" t="s">
        <v>4211</v>
      </c>
      <c r="W27" s="60"/>
      <c r="X27" s="60"/>
      <c r="Y27" s="60" t="s">
        <v>4664</v>
      </c>
      <c r="Z27" s="60" t="s">
        <v>4834</v>
      </c>
      <c r="AA27" s="60" t="s">
        <v>4839</v>
      </c>
      <c r="AB27" s="60"/>
      <c r="AC27" s="60" t="s">
        <v>4667</v>
      </c>
      <c r="AD27" s="60"/>
      <c r="AE27" s="60"/>
      <c r="AF27" s="60"/>
      <c r="AG27" s="60"/>
      <c r="AH27" s="60"/>
      <c r="AI27" s="60"/>
      <c r="AJ27" s="60"/>
      <c r="AK27" s="60" t="s">
        <v>1277</v>
      </c>
      <c r="AL27" s="60" t="s">
        <v>4860</v>
      </c>
      <c r="AM27" s="60"/>
      <c r="AN27" s="60" t="s">
        <v>4861</v>
      </c>
      <c r="AO27" s="60"/>
      <c r="AP27" s="61">
        <v>45758.4418171296</v>
      </c>
      <c r="AQ27" s="60"/>
      <c r="AR27" s="60" t="s">
        <v>4842</v>
      </c>
      <c r="AS27" s="60" t="s">
        <v>4244</v>
      </c>
      <c r="AT27" s="60" t="s">
        <v>4843</v>
      </c>
      <c r="AU27" s="60" t="s">
        <v>4862</v>
      </c>
      <c r="AV27" s="60"/>
      <c r="AW27" s="61">
        <v>45743.482025463</v>
      </c>
      <c r="AX27" s="60" t="s">
        <v>4860</v>
      </c>
      <c r="AY27" s="60" t="s">
        <v>4673</v>
      </c>
      <c r="AZ27" s="60"/>
      <c r="BA27" s="60"/>
      <c r="BB27" s="60"/>
      <c r="BC27" s="60" t="s">
        <v>4845</v>
      </c>
      <c r="BD27" s="60" t="s">
        <v>4846</v>
      </c>
      <c r="BE27" s="60"/>
      <c r="BF27" s="60" t="s">
        <v>4675</v>
      </c>
      <c r="BG27" s="60" t="s">
        <v>4847</v>
      </c>
      <c r="BH27" s="60" t="s">
        <v>4863</v>
      </c>
      <c r="BI27" s="60" t="s">
        <v>4849</v>
      </c>
      <c r="BJ27" s="60"/>
      <c r="BK27" s="60"/>
      <c r="BL27" s="60"/>
      <c r="BM27" s="60"/>
      <c r="BN27" s="60">
        <v>1100</v>
      </c>
      <c r="BO27" s="60"/>
      <c r="BP27" s="60" t="s">
        <v>4850</v>
      </c>
      <c r="BQ27" s="60" t="s">
        <v>4851</v>
      </c>
      <c r="BR27" s="60"/>
      <c r="BS27" s="60" t="s">
        <v>1277</v>
      </c>
      <c r="BT27" s="60" t="s">
        <v>1277</v>
      </c>
      <c r="BU27" s="60"/>
      <c r="BV27" s="60" t="s">
        <v>4678</v>
      </c>
      <c r="BW27" s="60"/>
      <c r="BX27" s="60">
        <v>1100</v>
      </c>
      <c r="BY27" s="60"/>
      <c r="BZ27" s="60"/>
      <c r="CA27" s="60"/>
      <c r="CB27" s="60"/>
      <c r="CC27" s="60"/>
      <c r="CD27" s="60"/>
    </row>
    <row r="28" spans="1:82">
      <c r="A28" s="60" t="s">
        <v>4864</v>
      </c>
      <c r="B28" s="60"/>
      <c r="C28" s="60" t="s">
        <v>4865</v>
      </c>
      <c r="D28" s="60"/>
      <c r="E28" s="60" t="s">
        <v>4655</v>
      </c>
      <c r="F28" s="60" t="s">
        <v>4866</v>
      </c>
      <c r="G28" s="60" t="s">
        <v>4657</v>
      </c>
      <c r="H28" s="60" t="s">
        <v>4867</v>
      </c>
      <c r="I28" s="60">
        <v>600</v>
      </c>
      <c r="J28" s="60"/>
      <c r="K28" s="60"/>
      <c r="L28" s="60" t="s">
        <v>4659</v>
      </c>
      <c r="M28" s="60" t="s">
        <v>4834</v>
      </c>
      <c r="N28" s="60" t="s">
        <v>4834</v>
      </c>
      <c r="O28" s="60"/>
      <c r="P28" s="60"/>
      <c r="Q28" s="60" t="s">
        <v>4835</v>
      </c>
      <c r="R28" s="60" t="s">
        <v>4868</v>
      </c>
      <c r="S28" s="60" t="s">
        <v>4869</v>
      </c>
      <c r="T28" s="60" t="s">
        <v>4838</v>
      </c>
      <c r="U28" s="60"/>
      <c r="V28" s="60" t="s">
        <v>4211</v>
      </c>
      <c r="W28" s="60"/>
      <c r="X28" s="60"/>
      <c r="Y28" s="60" t="s">
        <v>4664</v>
      </c>
      <c r="Z28" s="60" t="s">
        <v>4834</v>
      </c>
      <c r="AA28" s="60" t="s">
        <v>4839</v>
      </c>
      <c r="AB28" s="60"/>
      <c r="AC28" s="60" t="s">
        <v>4667</v>
      </c>
      <c r="AD28" s="60"/>
      <c r="AE28" s="60"/>
      <c r="AF28" s="60"/>
      <c r="AG28" s="60"/>
      <c r="AH28" s="60"/>
      <c r="AI28" s="60"/>
      <c r="AJ28" s="60"/>
      <c r="AK28" s="60" t="s">
        <v>1277</v>
      </c>
      <c r="AL28" s="60" t="s">
        <v>4870</v>
      </c>
      <c r="AM28" s="60"/>
      <c r="AN28" s="60" t="s">
        <v>4752</v>
      </c>
      <c r="AO28" s="60"/>
      <c r="AP28" s="61">
        <v>45758.4208449074</v>
      </c>
      <c r="AQ28" s="60"/>
      <c r="AR28" s="60" t="s">
        <v>4842</v>
      </c>
      <c r="AS28" s="60" t="s">
        <v>4244</v>
      </c>
      <c r="AT28" s="60" t="s">
        <v>4843</v>
      </c>
      <c r="AU28" s="60" t="s">
        <v>4871</v>
      </c>
      <c r="AV28" s="60"/>
      <c r="AW28" s="61">
        <v>45743.481875</v>
      </c>
      <c r="AX28" s="60" t="s">
        <v>4870</v>
      </c>
      <c r="AY28" s="60" t="s">
        <v>4673</v>
      </c>
      <c r="AZ28" s="60"/>
      <c r="BA28" s="60"/>
      <c r="BB28" s="60"/>
      <c r="BC28" s="60" t="s">
        <v>4845</v>
      </c>
      <c r="BD28" s="60" t="s">
        <v>4846</v>
      </c>
      <c r="BE28" s="60"/>
      <c r="BF28" s="60" t="s">
        <v>4675</v>
      </c>
      <c r="BG28" s="60" t="s">
        <v>4847</v>
      </c>
      <c r="BH28" s="60" t="s">
        <v>4872</v>
      </c>
      <c r="BI28" s="60" t="s">
        <v>4849</v>
      </c>
      <c r="BJ28" s="60"/>
      <c r="BK28" s="60"/>
      <c r="BL28" s="60"/>
      <c r="BM28" s="60"/>
      <c r="BN28" s="60">
        <v>100</v>
      </c>
      <c r="BO28" s="60"/>
      <c r="BP28" s="60" t="s">
        <v>4850</v>
      </c>
      <c r="BQ28" s="60" t="s">
        <v>4851</v>
      </c>
      <c r="BR28" s="60"/>
      <c r="BS28" s="60" t="s">
        <v>1277</v>
      </c>
      <c r="BT28" s="60" t="s">
        <v>1277</v>
      </c>
      <c r="BU28" s="60"/>
      <c r="BV28" s="60" t="s">
        <v>4678</v>
      </c>
      <c r="BW28" s="60"/>
      <c r="BX28" s="60">
        <v>100</v>
      </c>
      <c r="BY28" s="60"/>
      <c r="BZ28" s="60"/>
      <c r="CA28" s="60"/>
      <c r="CB28" s="60"/>
      <c r="CC28" s="60"/>
      <c r="CD28" s="60"/>
    </row>
    <row r="29" spans="1:82">
      <c r="A29" s="60" t="s">
        <v>4873</v>
      </c>
      <c r="B29" s="60"/>
      <c r="C29" s="60" t="s">
        <v>4865</v>
      </c>
      <c r="D29" s="60"/>
      <c r="E29" s="60" t="s">
        <v>4655</v>
      </c>
      <c r="F29" s="60" t="s">
        <v>4866</v>
      </c>
      <c r="G29" s="60" t="s">
        <v>4657</v>
      </c>
      <c r="H29" s="60" t="s">
        <v>4867</v>
      </c>
      <c r="I29" s="60">
        <v>600</v>
      </c>
      <c r="J29" s="60"/>
      <c r="K29" s="60"/>
      <c r="L29" s="60" t="s">
        <v>4659</v>
      </c>
      <c r="M29" s="60" t="s">
        <v>4834</v>
      </c>
      <c r="N29" s="60" t="s">
        <v>4834</v>
      </c>
      <c r="O29" s="60"/>
      <c r="P29" s="60"/>
      <c r="Q29" s="60" t="s">
        <v>4835</v>
      </c>
      <c r="R29" s="60" t="s">
        <v>4868</v>
      </c>
      <c r="S29" s="60" t="s">
        <v>4869</v>
      </c>
      <c r="T29" s="60" t="s">
        <v>4838</v>
      </c>
      <c r="U29" s="60"/>
      <c r="V29" s="60" t="s">
        <v>4211</v>
      </c>
      <c r="W29" s="60"/>
      <c r="X29" s="60"/>
      <c r="Y29" s="60" t="s">
        <v>4664</v>
      </c>
      <c r="Z29" s="60" t="s">
        <v>4834</v>
      </c>
      <c r="AA29" s="60" t="s">
        <v>4839</v>
      </c>
      <c r="AB29" s="60"/>
      <c r="AC29" s="60" t="s">
        <v>4667</v>
      </c>
      <c r="AD29" s="60"/>
      <c r="AE29" s="60"/>
      <c r="AF29" s="60"/>
      <c r="AG29" s="60"/>
      <c r="AH29" s="60"/>
      <c r="AI29" s="60"/>
      <c r="AJ29" s="60"/>
      <c r="AK29" s="60" t="s">
        <v>1277</v>
      </c>
      <c r="AL29" s="60" t="s">
        <v>4870</v>
      </c>
      <c r="AM29" s="60"/>
      <c r="AN29" s="60" t="s">
        <v>4752</v>
      </c>
      <c r="AO29" s="60"/>
      <c r="AP29" s="61">
        <v>45758.4208449074</v>
      </c>
      <c r="AQ29" s="60"/>
      <c r="AR29" s="60" t="s">
        <v>4842</v>
      </c>
      <c r="AS29" s="60" t="s">
        <v>4244</v>
      </c>
      <c r="AT29" s="60" t="s">
        <v>4843</v>
      </c>
      <c r="AU29" s="60" t="s">
        <v>4871</v>
      </c>
      <c r="AV29" s="60"/>
      <c r="AW29" s="61">
        <v>45743.481875</v>
      </c>
      <c r="AX29" s="60" t="s">
        <v>4870</v>
      </c>
      <c r="AY29" s="60" t="s">
        <v>4673</v>
      </c>
      <c r="AZ29" s="60"/>
      <c r="BA29" s="60"/>
      <c r="BB29" s="60"/>
      <c r="BC29" s="60" t="s">
        <v>4845</v>
      </c>
      <c r="BD29" s="60" t="s">
        <v>4846</v>
      </c>
      <c r="BE29" s="60"/>
      <c r="BF29" s="60" t="s">
        <v>4675</v>
      </c>
      <c r="BG29" s="60" t="s">
        <v>4847</v>
      </c>
      <c r="BH29" s="60" t="s">
        <v>4874</v>
      </c>
      <c r="BI29" s="60" t="s">
        <v>4849</v>
      </c>
      <c r="BJ29" s="60"/>
      <c r="BK29" s="60"/>
      <c r="BL29" s="60"/>
      <c r="BM29" s="60"/>
      <c r="BN29" s="60">
        <v>500</v>
      </c>
      <c r="BO29" s="60"/>
      <c r="BP29" s="60" t="s">
        <v>4850</v>
      </c>
      <c r="BQ29" s="60" t="s">
        <v>4851</v>
      </c>
      <c r="BR29" s="60"/>
      <c r="BS29" s="60" t="s">
        <v>1277</v>
      </c>
      <c r="BT29" s="60" t="s">
        <v>1277</v>
      </c>
      <c r="BU29" s="60"/>
      <c r="BV29" s="60" t="s">
        <v>4678</v>
      </c>
      <c r="BW29" s="60"/>
      <c r="BX29" s="60">
        <v>500</v>
      </c>
      <c r="BY29" s="60"/>
      <c r="BZ29" s="60"/>
      <c r="CA29" s="60"/>
      <c r="CB29" s="60"/>
      <c r="CC29" s="60"/>
      <c r="CD29" s="60"/>
    </row>
    <row r="30" spans="1:82">
      <c r="A30" s="60" t="s">
        <v>4875</v>
      </c>
      <c r="B30" s="60"/>
      <c r="C30" s="60" t="s">
        <v>4876</v>
      </c>
      <c r="D30" s="60"/>
      <c r="E30" s="60" t="s">
        <v>4655</v>
      </c>
      <c r="F30" s="60" t="s">
        <v>4877</v>
      </c>
      <c r="G30" s="60" t="s">
        <v>4657</v>
      </c>
      <c r="H30" s="60" t="s">
        <v>4878</v>
      </c>
      <c r="I30" s="60">
        <v>600</v>
      </c>
      <c r="J30" s="60"/>
      <c r="K30" s="60"/>
      <c r="L30" s="60" t="s">
        <v>4659</v>
      </c>
      <c r="M30" s="60" t="s">
        <v>4834</v>
      </c>
      <c r="N30" s="60" t="s">
        <v>4834</v>
      </c>
      <c r="O30" s="60"/>
      <c r="P30" s="60"/>
      <c r="Q30" s="60" t="s">
        <v>4835</v>
      </c>
      <c r="R30" s="60" t="s">
        <v>4879</v>
      </c>
      <c r="S30" s="60" t="s">
        <v>4880</v>
      </c>
      <c r="T30" s="60" t="s">
        <v>4838</v>
      </c>
      <c r="U30" s="60"/>
      <c r="V30" s="60" t="s">
        <v>4211</v>
      </c>
      <c r="W30" s="60"/>
      <c r="X30" s="60"/>
      <c r="Y30" s="60" t="s">
        <v>4664</v>
      </c>
      <c r="Z30" s="60" t="s">
        <v>4834</v>
      </c>
      <c r="AA30" s="60" t="s">
        <v>4839</v>
      </c>
      <c r="AB30" s="60"/>
      <c r="AC30" s="60" t="s">
        <v>4667</v>
      </c>
      <c r="AD30" s="60"/>
      <c r="AE30" s="60"/>
      <c r="AF30" s="60"/>
      <c r="AG30" s="60"/>
      <c r="AH30" s="60"/>
      <c r="AI30" s="60"/>
      <c r="AJ30" s="60"/>
      <c r="AK30" s="60" t="s">
        <v>1277</v>
      </c>
      <c r="AL30" s="60" t="s">
        <v>4881</v>
      </c>
      <c r="AM30" s="60"/>
      <c r="AN30" s="60" t="s">
        <v>4882</v>
      </c>
      <c r="AO30" s="60"/>
      <c r="AP30" s="61">
        <v>45758.4418055556</v>
      </c>
      <c r="AQ30" s="60"/>
      <c r="AR30" s="60" t="s">
        <v>4842</v>
      </c>
      <c r="AS30" s="60" t="s">
        <v>4244</v>
      </c>
      <c r="AT30" s="60" t="s">
        <v>4843</v>
      </c>
      <c r="AU30" s="60" t="s">
        <v>4883</v>
      </c>
      <c r="AV30" s="60"/>
      <c r="AW30" s="61">
        <v>45743.4816435185</v>
      </c>
      <c r="AX30" s="60" t="s">
        <v>4881</v>
      </c>
      <c r="AY30" s="60" t="s">
        <v>4673</v>
      </c>
      <c r="AZ30" s="60"/>
      <c r="BA30" s="60"/>
      <c r="BB30" s="60"/>
      <c r="BC30" s="60" t="s">
        <v>4845</v>
      </c>
      <c r="BD30" s="60" t="s">
        <v>4846</v>
      </c>
      <c r="BE30" s="60"/>
      <c r="BF30" s="60" t="s">
        <v>4675</v>
      </c>
      <c r="BG30" s="60" t="s">
        <v>4847</v>
      </c>
      <c r="BH30" s="60" t="s">
        <v>4884</v>
      </c>
      <c r="BI30" s="60" t="s">
        <v>4849</v>
      </c>
      <c r="BJ30" s="60"/>
      <c r="BK30" s="60"/>
      <c r="BL30" s="60"/>
      <c r="BM30" s="60"/>
      <c r="BN30" s="60">
        <v>400</v>
      </c>
      <c r="BO30" s="60"/>
      <c r="BP30" s="60" t="s">
        <v>4850</v>
      </c>
      <c r="BQ30" s="60" t="s">
        <v>4851</v>
      </c>
      <c r="BR30" s="60"/>
      <c r="BS30" s="60" t="s">
        <v>1277</v>
      </c>
      <c r="BT30" s="60" t="s">
        <v>1277</v>
      </c>
      <c r="BU30" s="60"/>
      <c r="BV30" s="60" t="s">
        <v>4678</v>
      </c>
      <c r="BW30" s="60"/>
      <c r="BX30" s="60">
        <v>400</v>
      </c>
      <c r="BY30" s="60"/>
      <c r="BZ30" s="60"/>
      <c r="CA30" s="60"/>
      <c r="CB30" s="60"/>
      <c r="CC30" s="60"/>
      <c r="CD30" s="60"/>
    </row>
    <row r="31" spans="1:82">
      <c r="A31" s="60" t="s">
        <v>4885</v>
      </c>
      <c r="B31" s="60"/>
      <c r="C31" s="60" t="s">
        <v>4876</v>
      </c>
      <c r="D31" s="60"/>
      <c r="E31" s="60" t="s">
        <v>4655</v>
      </c>
      <c r="F31" s="60" t="s">
        <v>4877</v>
      </c>
      <c r="G31" s="60" t="s">
        <v>4657</v>
      </c>
      <c r="H31" s="60" t="s">
        <v>4878</v>
      </c>
      <c r="I31" s="60">
        <v>600</v>
      </c>
      <c r="J31" s="60"/>
      <c r="K31" s="60"/>
      <c r="L31" s="60" t="s">
        <v>4659</v>
      </c>
      <c r="M31" s="60" t="s">
        <v>4834</v>
      </c>
      <c r="N31" s="60" t="s">
        <v>4834</v>
      </c>
      <c r="O31" s="60"/>
      <c r="P31" s="60"/>
      <c r="Q31" s="60" t="s">
        <v>4835</v>
      </c>
      <c r="R31" s="60" t="s">
        <v>4879</v>
      </c>
      <c r="S31" s="60" t="s">
        <v>4880</v>
      </c>
      <c r="T31" s="60" t="s">
        <v>4838</v>
      </c>
      <c r="U31" s="60"/>
      <c r="V31" s="60" t="s">
        <v>4211</v>
      </c>
      <c r="W31" s="60"/>
      <c r="X31" s="60"/>
      <c r="Y31" s="60" t="s">
        <v>4664</v>
      </c>
      <c r="Z31" s="60" t="s">
        <v>4834</v>
      </c>
      <c r="AA31" s="60" t="s">
        <v>4839</v>
      </c>
      <c r="AB31" s="60"/>
      <c r="AC31" s="60" t="s">
        <v>4667</v>
      </c>
      <c r="AD31" s="60"/>
      <c r="AE31" s="60"/>
      <c r="AF31" s="60"/>
      <c r="AG31" s="60"/>
      <c r="AH31" s="60"/>
      <c r="AI31" s="60"/>
      <c r="AJ31" s="60"/>
      <c r="AK31" s="60" t="s">
        <v>1277</v>
      </c>
      <c r="AL31" s="60" t="s">
        <v>4881</v>
      </c>
      <c r="AM31" s="60"/>
      <c r="AN31" s="60" t="s">
        <v>4882</v>
      </c>
      <c r="AO31" s="60"/>
      <c r="AP31" s="61">
        <v>45758.4418055556</v>
      </c>
      <c r="AQ31" s="60"/>
      <c r="AR31" s="60" t="s">
        <v>4842</v>
      </c>
      <c r="AS31" s="60" t="s">
        <v>4244</v>
      </c>
      <c r="AT31" s="60" t="s">
        <v>4843</v>
      </c>
      <c r="AU31" s="60" t="s">
        <v>4883</v>
      </c>
      <c r="AV31" s="60"/>
      <c r="AW31" s="61">
        <v>45743.4816435185</v>
      </c>
      <c r="AX31" s="60" t="s">
        <v>4881</v>
      </c>
      <c r="AY31" s="60" t="s">
        <v>4673</v>
      </c>
      <c r="AZ31" s="60"/>
      <c r="BA31" s="60"/>
      <c r="BB31" s="60"/>
      <c r="BC31" s="60" t="s">
        <v>4845</v>
      </c>
      <c r="BD31" s="60" t="s">
        <v>4846</v>
      </c>
      <c r="BE31" s="60"/>
      <c r="BF31" s="60" t="s">
        <v>4675</v>
      </c>
      <c r="BG31" s="60" t="s">
        <v>4847</v>
      </c>
      <c r="BH31" s="60" t="s">
        <v>4886</v>
      </c>
      <c r="BI31" s="60" t="s">
        <v>4849</v>
      </c>
      <c r="BJ31" s="60"/>
      <c r="BK31" s="60"/>
      <c r="BL31" s="60"/>
      <c r="BM31" s="60"/>
      <c r="BN31" s="60">
        <v>200</v>
      </c>
      <c r="BO31" s="60"/>
      <c r="BP31" s="60" t="s">
        <v>4850</v>
      </c>
      <c r="BQ31" s="60" t="s">
        <v>4851</v>
      </c>
      <c r="BR31" s="60"/>
      <c r="BS31" s="60" t="s">
        <v>1277</v>
      </c>
      <c r="BT31" s="60" t="s">
        <v>1277</v>
      </c>
      <c r="BU31" s="60"/>
      <c r="BV31" s="60" t="s">
        <v>4678</v>
      </c>
      <c r="BW31" s="60"/>
      <c r="BX31" s="60">
        <v>200</v>
      </c>
      <c r="BY31" s="60"/>
      <c r="BZ31" s="60"/>
      <c r="CA31" s="60"/>
      <c r="CB31" s="60"/>
      <c r="CC31" s="60"/>
      <c r="CD31" s="60"/>
    </row>
    <row r="32" spans="1:82">
      <c r="A32" s="60" t="s">
        <v>4887</v>
      </c>
      <c r="B32" s="60"/>
      <c r="C32" s="60" t="s">
        <v>4888</v>
      </c>
      <c r="D32" s="60"/>
      <c r="E32" s="60" t="s">
        <v>4655</v>
      </c>
      <c r="F32" s="60" t="s">
        <v>4889</v>
      </c>
      <c r="G32" s="60" t="s">
        <v>4657</v>
      </c>
      <c r="H32" s="60" t="s">
        <v>4890</v>
      </c>
      <c r="I32" s="60">
        <v>19919</v>
      </c>
      <c r="J32" s="60"/>
      <c r="K32" s="60"/>
      <c r="L32" s="60" t="s">
        <v>4659</v>
      </c>
      <c r="M32" s="60" t="s">
        <v>4891</v>
      </c>
      <c r="N32" s="60" t="s">
        <v>4891</v>
      </c>
      <c r="O32" s="60"/>
      <c r="P32" s="60"/>
      <c r="Q32" s="60" t="s">
        <v>2892</v>
      </c>
      <c r="R32" s="60" t="s">
        <v>4892</v>
      </c>
      <c r="S32" s="60" t="s">
        <v>4893</v>
      </c>
      <c r="T32" s="60" t="s">
        <v>4719</v>
      </c>
      <c r="U32" s="60"/>
      <c r="V32" s="60" t="s">
        <v>4211</v>
      </c>
      <c r="W32" s="60"/>
      <c r="X32" s="60" t="s">
        <v>4894</v>
      </c>
      <c r="Y32" s="60" t="s">
        <v>4664</v>
      </c>
      <c r="Z32" s="60" t="s">
        <v>4895</v>
      </c>
      <c r="AA32" s="60" t="s">
        <v>4896</v>
      </c>
      <c r="AB32" s="60"/>
      <c r="AC32" s="60" t="s">
        <v>4667</v>
      </c>
      <c r="AD32" s="60"/>
      <c r="AE32" s="60"/>
      <c r="AF32" s="60"/>
      <c r="AG32" s="60"/>
      <c r="AH32" s="60"/>
      <c r="AI32" s="60"/>
      <c r="AJ32" s="60"/>
      <c r="AK32" s="60" t="s">
        <v>1277</v>
      </c>
      <c r="AL32" s="60" t="s">
        <v>4897</v>
      </c>
      <c r="AM32" s="60"/>
      <c r="AN32" s="60" t="s">
        <v>4898</v>
      </c>
      <c r="AO32" s="60"/>
      <c r="AP32" s="61">
        <v>45765.8096527778</v>
      </c>
      <c r="AQ32" s="60"/>
      <c r="AR32" s="60" t="s">
        <v>4842</v>
      </c>
      <c r="AS32" s="60" t="s">
        <v>4244</v>
      </c>
      <c r="AT32" s="60" t="s">
        <v>4671</v>
      </c>
      <c r="AU32" s="60" t="s">
        <v>4899</v>
      </c>
      <c r="AV32" s="60"/>
      <c r="AW32" s="61">
        <v>45749.5993171296</v>
      </c>
      <c r="AX32" s="60" t="s">
        <v>4897</v>
      </c>
      <c r="AY32" s="60" t="s">
        <v>4673</v>
      </c>
      <c r="AZ32" s="60"/>
      <c r="BA32" s="60"/>
      <c r="BB32" s="60"/>
      <c r="BC32" s="60" t="s">
        <v>4900</v>
      </c>
      <c r="BD32" s="60" t="s">
        <v>4901</v>
      </c>
      <c r="BE32" s="60"/>
      <c r="BF32" s="60" t="s">
        <v>4675</v>
      </c>
      <c r="BG32" s="60"/>
      <c r="BH32" s="60"/>
      <c r="BI32" s="60" t="s">
        <v>2794</v>
      </c>
      <c r="BJ32" s="60"/>
      <c r="BK32" s="60"/>
      <c r="BL32" s="60">
        <v>3494877</v>
      </c>
      <c r="BM32" s="60" t="s">
        <v>4902</v>
      </c>
      <c r="BN32" s="60"/>
      <c r="BO32" s="60">
        <v>245.29</v>
      </c>
      <c r="BP32" s="60" t="s">
        <v>4850</v>
      </c>
      <c r="BQ32" s="60"/>
      <c r="BR32" s="60" t="s">
        <v>4903</v>
      </c>
      <c r="BS32" s="60" t="s">
        <v>1277</v>
      </c>
      <c r="BT32" s="60" t="s">
        <v>1277</v>
      </c>
      <c r="BU32" s="60"/>
      <c r="BV32" s="60" t="s">
        <v>4678</v>
      </c>
      <c r="BW32" s="60"/>
      <c r="BX32" s="60">
        <v>245.29</v>
      </c>
      <c r="BY32" s="60"/>
      <c r="BZ32" s="60"/>
      <c r="CA32" s="60"/>
      <c r="CB32" s="60"/>
      <c r="CC32" s="60"/>
      <c r="CD32" s="60"/>
    </row>
    <row r="33" spans="1:82">
      <c r="A33" s="60" t="s">
        <v>4904</v>
      </c>
      <c r="B33" s="60"/>
      <c r="C33" s="60" t="s">
        <v>4888</v>
      </c>
      <c r="D33" s="60"/>
      <c r="E33" s="60" t="s">
        <v>4655</v>
      </c>
      <c r="F33" s="60" t="s">
        <v>4889</v>
      </c>
      <c r="G33" s="60" t="s">
        <v>4657</v>
      </c>
      <c r="H33" s="60" t="s">
        <v>4890</v>
      </c>
      <c r="I33" s="60">
        <v>19919</v>
      </c>
      <c r="J33" s="60"/>
      <c r="K33" s="60"/>
      <c r="L33" s="60" t="s">
        <v>4659</v>
      </c>
      <c r="M33" s="60" t="s">
        <v>4891</v>
      </c>
      <c r="N33" s="60" t="s">
        <v>4891</v>
      </c>
      <c r="O33" s="60"/>
      <c r="P33" s="60"/>
      <c r="Q33" s="60" t="s">
        <v>2892</v>
      </c>
      <c r="R33" s="60" t="s">
        <v>4892</v>
      </c>
      <c r="S33" s="60" t="s">
        <v>4893</v>
      </c>
      <c r="T33" s="60" t="s">
        <v>4719</v>
      </c>
      <c r="U33" s="60"/>
      <c r="V33" s="60" t="s">
        <v>4211</v>
      </c>
      <c r="W33" s="60"/>
      <c r="X33" s="60" t="s">
        <v>4894</v>
      </c>
      <c r="Y33" s="60" t="s">
        <v>4664</v>
      </c>
      <c r="Z33" s="60" t="s">
        <v>4895</v>
      </c>
      <c r="AA33" s="60" t="s">
        <v>4896</v>
      </c>
      <c r="AB33" s="60"/>
      <c r="AC33" s="60" t="s">
        <v>4667</v>
      </c>
      <c r="AD33" s="60"/>
      <c r="AE33" s="60"/>
      <c r="AF33" s="60"/>
      <c r="AG33" s="60"/>
      <c r="AH33" s="60"/>
      <c r="AI33" s="60"/>
      <c r="AJ33" s="60"/>
      <c r="AK33" s="60" t="s">
        <v>1277</v>
      </c>
      <c r="AL33" s="60" t="s">
        <v>4897</v>
      </c>
      <c r="AM33" s="60"/>
      <c r="AN33" s="60" t="s">
        <v>4898</v>
      </c>
      <c r="AO33" s="60"/>
      <c r="AP33" s="61">
        <v>45765.8096527778</v>
      </c>
      <c r="AQ33" s="60"/>
      <c r="AR33" s="60" t="s">
        <v>4842</v>
      </c>
      <c r="AS33" s="60" t="s">
        <v>4244</v>
      </c>
      <c r="AT33" s="60" t="s">
        <v>4671</v>
      </c>
      <c r="AU33" s="60" t="s">
        <v>4899</v>
      </c>
      <c r="AV33" s="60"/>
      <c r="AW33" s="61">
        <v>45749.5993171296</v>
      </c>
      <c r="AX33" s="60" t="s">
        <v>4897</v>
      </c>
      <c r="AY33" s="60" t="s">
        <v>4673</v>
      </c>
      <c r="AZ33" s="60"/>
      <c r="BA33" s="60"/>
      <c r="BB33" s="60"/>
      <c r="BC33" s="60" t="s">
        <v>4900</v>
      </c>
      <c r="BD33" s="60" t="s">
        <v>4901</v>
      </c>
      <c r="BE33" s="60"/>
      <c r="BF33" s="60" t="s">
        <v>4675</v>
      </c>
      <c r="BG33" s="60"/>
      <c r="BH33" s="60"/>
      <c r="BI33" s="60" t="s">
        <v>2794</v>
      </c>
      <c r="BJ33" s="60"/>
      <c r="BK33" s="60"/>
      <c r="BL33" s="60">
        <v>3494876</v>
      </c>
      <c r="BM33" s="60" t="s">
        <v>4902</v>
      </c>
      <c r="BN33" s="60"/>
      <c r="BO33" s="60">
        <v>19673.71</v>
      </c>
      <c r="BP33" s="60" t="s">
        <v>4850</v>
      </c>
      <c r="BQ33" s="60"/>
      <c r="BR33" s="60" t="s">
        <v>4903</v>
      </c>
      <c r="BS33" s="60" t="s">
        <v>1277</v>
      </c>
      <c r="BT33" s="60" t="s">
        <v>1277</v>
      </c>
      <c r="BU33" s="60"/>
      <c r="BV33" s="60" t="s">
        <v>4678</v>
      </c>
      <c r="BW33" s="60"/>
      <c r="BX33" s="60">
        <v>19673.71</v>
      </c>
      <c r="BY33" s="60"/>
      <c r="BZ33" s="60"/>
      <c r="CA33" s="60"/>
      <c r="CB33" s="60"/>
      <c r="CC33" s="60"/>
      <c r="CD33" s="60"/>
    </row>
    <row r="34" spans="1:82">
      <c r="A34" s="60" t="s">
        <v>4905</v>
      </c>
      <c r="B34" s="60"/>
      <c r="C34" s="60" t="s">
        <v>4906</v>
      </c>
      <c r="D34" s="60"/>
      <c r="E34" s="60" t="s">
        <v>4655</v>
      </c>
      <c r="F34" s="60" t="s">
        <v>4907</v>
      </c>
      <c r="G34" s="60" t="s">
        <v>4657</v>
      </c>
      <c r="H34" s="60" t="s">
        <v>3773</v>
      </c>
      <c r="I34" s="60">
        <v>7300</v>
      </c>
      <c r="J34" s="60"/>
      <c r="K34" s="60"/>
      <c r="L34" s="60" t="s">
        <v>4659</v>
      </c>
      <c r="M34" s="60" t="s">
        <v>4891</v>
      </c>
      <c r="N34" s="60" t="s">
        <v>4891</v>
      </c>
      <c r="O34" s="60"/>
      <c r="P34" s="60"/>
      <c r="Q34" s="60" t="s">
        <v>3773</v>
      </c>
      <c r="R34" s="60" t="s">
        <v>4908</v>
      </c>
      <c r="S34" s="60" t="s">
        <v>4909</v>
      </c>
      <c r="T34" s="60" t="s">
        <v>4719</v>
      </c>
      <c r="U34" s="60"/>
      <c r="V34" s="60" t="s">
        <v>4211</v>
      </c>
      <c r="W34" s="60"/>
      <c r="X34" s="60" t="s">
        <v>4910</v>
      </c>
      <c r="Y34" s="60" t="s">
        <v>4664</v>
      </c>
      <c r="Z34" s="60" t="s">
        <v>4895</v>
      </c>
      <c r="AA34" s="60" t="s">
        <v>4911</v>
      </c>
      <c r="AB34" s="60"/>
      <c r="AC34" s="60" t="s">
        <v>4667</v>
      </c>
      <c r="AD34" s="60"/>
      <c r="AE34" s="60"/>
      <c r="AF34" s="60"/>
      <c r="AG34" s="60"/>
      <c r="AH34" s="60"/>
      <c r="AI34" s="60"/>
      <c r="AJ34" s="60"/>
      <c r="AK34" s="60" t="s">
        <v>1277</v>
      </c>
      <c r="AL34" s="60" t="s">
        <v>4912</v>
      </c>
      <c r="AM34" s="60"/>
      <c r="AN34" s="60" t="s">
        <v>4913</v>
      </c>
      <c r="AO34" s="60"/>
      <c r="AP34" s="61">
        <v>45821.7983564815</v>
      </c>
      <c r="AQ34" s="60"/>
      <c r="AR34" s="60" t="s">
        <v>4383</v>
      </c>
      <c r="AS34" s="60" t="s">
        <v>4244</v>
      </c>
      <c r="AT34" s="60" t="s">
        <v>4671</v>
      </c>
      <c r="AU34" s="60" t="s">
        <v>4914</v>
      </c>
      <c r="AV34" s="60"/>
      <c r="AW34" s="61">
        <v>45748.7590277778</v>
      </c>
      <c r="AX34" s="60" t="s">
        <v>4912</v>
      </c>
      <c r="AY34" s="60" t="s">
        <v>4673</v>
      </c>
      <c r="AZ34" s="60"/>
      <c r="BA34" s="60"/>
      <c r="BB34" s="60"/>
      <c r="BC34" s="60" t="s">
        <v>4915</v>
      </c>
      <c r="BD34" s="60" t="s">
        <v>4916</v>
      </c>
      <c r="BE34" s="60" t="s">
        <v>4917</v>
      </c>
      <c r="BF34" s="60" t="s">
        <v>4675</v>
      </c>
      <c r="BG34" s="60"/>
      <c r="BH34" s="60"/>
      <c r="BI34" s="60" t="s">
        <v>2794</v>
      </c>
      <c r="BJ34" s="60"/>
      <c r="BK34" s="60"/>
      <c r="BL34" s="60">
        <v>3492293</v>
      </c>
      <c r="BM34" s="60" t="s">
        <v>4918</v>
      </c>
      <c r="BN34" s="60"/>
      <c r="BO34" s="60">
        <v>7300</v>
      </c>
      <c r="BP34" s="60" t="s">
        <v>4919</v>
      </c>
      <c r="BQ34" s="60"/>
      <c r="BR34" s="60" t="s">
        <v>4920</v>
      </c>
      <c r="BS34" s="60" t="s">
        <v>1277</v>
      </c>
      <c r="BT34" s="60"/>
      <c r="BU34" s="60"/>
      <c r="BV34" s="60" t="s">
        <v>4678</v>
      </c>
      <c r="BW34" s="60"/>
      <c r="BX34" s="60">
        <v>7300</v>
      </c>
      <c r="BY34" s="60"/>
      <c r="BZ34" s="60"/>
      <c r="CA34" s="60"/>
      <c r="CB34" s="60"/>
      <c r="CC34" s="60"/>
      <c r="CD34" s="60"/>
    </row>
    <row r="35" spans="1:82">
      <c r="A35" s="60" t="s">
        <v>4921</v>
      </c>
      <c r="B35" s="60"/>
      <c r="C35" s="60" t="s">
        <v>4922</v>
      </c>
      <c r="D35" s="60"/>
      <c r="E35" s="60" t="s">
        <v>4655</v>
      </c>
      <c r="F35" s="60" t="s">
        <v>4923</v>
      </c>
      <c r="G35" s="60" t="s">
        <v>4657</v>
      </c>
      <c r="H35" s="60" t="s">
        <v>2905</v>
      </c>
      <c r="I35" s="60">
        <v>5646.6</v>
      </c>
      <c r="J35" s="60"/>
      <c r="K35" s="60"/>
      <c r="L35" s="60" t="s">
        <v>4659</v>
      </c>
      <c r="M35" s="60" t="s">
        <v>4891</v>
      </c>
      <c r="N35" s="60" t="s">
        <v>4891</v>
      </c>
      <c r="O35" s="60"/>
      <c r="P35" s="60"/>
      <c r="Q35" s="60" t="s">
        <v>2905</v>
      </c>
      <c r="R35" s="60" t="s">
        <v>4797</v>
      </c>
      <c r="S35" s="60" t="s">
        <v>4798</v>
      </c>
      <c r="T35" s="60" t="s">
        <v>4719</v>
      </c>
      <c r="U35" s="60"/>
      <c r="V35" s="60" t="s">
        <v>4211</v>
      </c>
      <c r="W35" s="60"/>
      <c r="X35" s="60" t="s">
        <v>4910</v>
      </c>
      <c r="Y35" s="60" t="s">
        <v>4664</v>
      </c>
      <c r="Z35" s="60" t="s">
        <v>4924</v>
      </c>
      <c r="AA35" s="60" t="s">
        <v>4911</v>
      </c>
      <c r="AB35" s="60"/>
      <c r="AC35" s="60" t="s">
        <v>4667</v>
      </c>
      <c r="AD35" s="60"/>
      <c r="AE35" s="60"/>
      <c r="AF35" s="60"/>
      <c r="AG35" s="60"/>
      <c r="AH35" s="60"/>
      <c r="AI35" s="60"/>
      <c r="AJ35" s="60"/>
      <c r="AK35" s="60" t="s">
        <v>1277</v>
      </c>
      <c r="AL35" s="60" t="s">
        <v>4925</v>
      </c>
      <c r="AM35" s="60"/>
      <c r="AN35" s="60" t="s">
        <v>4926</v>
      </c>
      <c r="AO35" s="60"/>
      <c r="AP35" s="61">
        <v>45821.7984490741</v>
      </c>
      <c r="AQ35" s="60"/>
      <c r="AR35" s="60" t="s">
        <v>4383</v>
      </c>
      <c r="AS35" s="60" t="s">
        <v>4244</v>
      </c>
      <c r="AT35" s="60" t="s">
        <v>4671</v>
      </c>
      <c r="AU35" s="60" t="s">
        <v>4927</v>
      </c>
      <c r="AV35" s="60"/>
      <c r="AW35" s="61">
        <v>45748.7589467593</v>
      </c>
      <c r="AX35" s="60" t="s">
        <v>4925</v>
      </c>
      <c r="AY35" s="60" t="s">
        <v>4673</v>
      </c>
      <c r="AZ35" s="60"/>
      <c r="BA35" s="60"/>
      <c r="BB35" s="60"/>
      <c r="BC35" s="60" t="s">
        <v>4928</v>
      </c>
      <c r="BD35" s="60" t="s">
        <v>4582</v>
      </c>
      <c r="BE35" s="60" t="s">
        <v>4802</v>
      </c>
      <c r="BF35" s="60" t="s">
        <v>4675</v>
      </c>
      <c r="BG35" s="60"/>
      <c r="BH35" s="60"/>
      <c r="BI35" s="60" t="s">
        <v>2794</v>
      </c>
      <c r="BJ35" s="60"/>
      <c r="BK35" s="60"/>
      <c r="BL35" s="60">
        <v>3488705</v>
      </c>
      <c r="BM35" s="60" t="s">
        <v>4929</v>
      </c>
      <c r="BN35" s="60"/>
      <c r="BO35" s="60">
        <v>3234.6</v>
      </c>
      <c r="BP35" s="60" t="s">
        <v>4919</v>
      </c>
      <c r="BQ35" s="60"/>
      <c r="BR35" s="60" t="s">
        <v>4930</v>
      </c>
      <c r="BS35" s="60" t="s">
        <v>1277</v>
      </c>
      <c r="BT35" s="60"/>
      <c r="BU35" s="60"/>
      <c r="BV35" s="60" t="s">
        <v>4678</v>
      </c>
      <c r="BW35" s="60"/>
      <c r="BX35" s="60">
        <v>3234.6</v>
      </c>
      <c r="BY35" s="60"/>
      <c r="BZ35" s="60"/>
      <c r="CA35" s="60"/>
      <c r="CB35" s="60"/>
      <c r="CC35" s="60"/>
      <c r="CD35" s="60"/>
    </row>
    <row r="36" spans="1:82">
      <c r="A36" s="60" t="s">
        <v>4931</v>
      </c>
      <c r="B36" s="60"/>
      <c r="C36" s="60" t="s">
        <v>4922</v>
      </c>
      <c r="D36" s="60"/>
      <c r="E36" s="60" t="s">
        <v>4655</v>
      </c>
      <c r="F36" s="60" t="s">
        <v>4923</v>
      </c>
      <c r="G36" s="60" t="s">
        <v>4657</v>
      </c>
      <c r="H36" s="60" t="s">
        <v>2905</v>
      </c>
      <c r="I36" s="60">
        <v>5646.6</v>
      </c>
      <c r="J36" s="60"/>
      <c r="K36" s="60"/>
      <c r="L36" s="60" t="s">
        <v>4659</v>
      </c>
      <c r="M36" s="60" t="s">
        <v>4891</v>
      </c>
      <c r="N36" s="60" t="s">
        <v>4891</v>
      </c>
      <c r="O36" s="60"/>
      <c r="P36" s="60"/>
      <c r="Q36" s="60" t="s">
        <v>2905</v>
      </c>
      <c r="R36" s="60" t="s">
        <v>4797</v>
      </c>
      <c r="S36" s="60" t="s">
        <v>4798</v>
      </c>
      <c r="T36" s="60" t="s">
        <v>4719</v>
      </c>
      <c r="U36" s="60"/>
      <c r="V36" s="60" t="s">
        <v>4211</v>
      </c>
      <c r="W36" s="60"/>
      <c r="X36" s="60" t="s">
        <v>4910</v>
      </c>
      <c r="Y36" s="60" t="s">
        <v>4664</v>
      </c>
      <c r="Z36" s="60" t="s">
        <v>4924</v>
      </c>
      <c r="AA36" s="60" t="s">
        <v>4911</v>
      </c>
      <c r="AB36" s="60"/>
      <c r="AC36" s="60" t="s">
        <v>4667</v>
      </c>
      <c r="AD36" s="60"/>
      <c r="AE36" s="60"/>
      <c r="AF36" s="60"/>
      <c r="AG36" s="60"/>
      <c r="AH36" s="60"/>
      <c r="AI36" s="60"/>
      <c r="AJ36" s="60"/>
      <c r="AK36" s="60" t="s">
        <v>1277</v>
      </c>
      <c r="AL36" s="60" t="s">
        <v>4925</v>
      </c>
      <c r="AM36" s="60"/>
      <c r="AN36" s="60" t="s">
        <v>4926</v>
      </c>
      <c r="AO36" s="60"/>
      <c r="AP36" s="61">
        <v>45821.7984490741</v>
      </c>
      <c r="AQ36" s="60"/>
      <c r="AR36" s="60" t="s">
        <v>4383</v>
      </c>
      <c r="AS36" s="60" t="s">
        <v>4244</v>
      </c>
      <c r="AT36" s="60" t="s">
        <v>4671</v>
      </c>
      <c r="AU36" s="60" t="s">
        <v>4927</v>
      </c>
      <c r="AV36" s="60"/>
      <c r="AW36" s="61">
        <v>45748.7589467593</v>
      </c>
      <c r="AX36" s="60" t="s">
        <v>4925</v>
      </c>
      <c r="AY36" s="60" t="s">
        <v>4673</v>
      </c>
      <c r="AZ36" s="60"/>
      <c r="BA36" s="60"/>
      <c r="BB36" s="60"/>
      <c r="BC36" s="60" t="s">
        <v>4928</v>
      </c>
      <c r="BD36" s="60" t="s">
        <v>4582</v>
      </c>
      <c r="BE36" s="60" t="s">
        <v>4802</v>
      </c>
      <c r="BF36" s="60" t="s">
        <v>4675</v>
      </c>
      <c r="BG36" s="60"/>
      <c r="BH36" s="60"/>
      <c r="BI36" s="60" t="s">
        <v>2794</v>
      </c>
      <c r="BJ36" s="60"/>
      <c r="BK36" s="60"/>
      <c r="BL36" s="60">
        <v>3488706</v>
      </c>
      <c r="BM36" s="60" t="s">
        <v>4929</v>
      </c>
      <c r="BN36" s="60"/>
      <c r="BO36" s="60">
        <v>2160</v>
      </c>
      <c r="BP36" s="60" t="s">
        <v>4919</v>
      </c>
      <c r="BQ36" s="60"/>
      <c r="BR36" s="60" t="s">
        <v>4930</v>
      </c>
      <c r="BS36" s="60" t="s">
        <v>1277</v>
      </c>
      <c r="BT36" s="60"/>
      <c r="BU36" s="60"/>
      <c r="BV36" s="60" t="s">
        <v>4678</v>
      </c>
      <c r="BW36" s="60"/>
      <c r="BX36" s="60">
        <v>2160</v>
      </c>
      <c r="BY36" s="60"/>
      <c r="BZ36" s="60"/>
      <c r="CA36" s="60"/>
      <c r="CB36" s="60"/>
      <c r="CC36" s="60"/>
      <c r="CD36" s="60"/>
    </row>
    <row r="37" spans="1:82">
      <c r="A37" s="60" t="s">
        <v>4932</v>
      </c>
      <c r="B37" s="60"/>
      <c r="C37" s="60" t="s">
        <v>4922</v>
      </c>
      <c r="D37" s="60"/>
      <c r="E37" s="60" t="s">
        <v>4655</v>
      </c>
      <c r="F37" s="60" t="s">
        <v>4923</v>
      </c>
      <c r="G37" s="60" t="s">
        <v>4657</v>
      </c>
      <c r="H37" s="60" t="s">
        <v>2905</v>
      </c>
      <c r="I37" s="60">
        <v>5646.6</v>
      </c>
      <c r="J37" s="60"/>
      <c r="K37" s="60"/>
      <c r="L37" s="60" t="s">
        <v>4659</v>
      </c>
      <c r="M37" s="60" t="s">
        <v>4891</v>
      </c>
      <c r="N37" s="60" t="s">
        <v>4891</v>
      </c>
      <c r="O37" s="60"/>
      <c r="P37" s="60"/>
      <c r="Q37" s="60" t="s">
        <v>2905</v>
      </c>
      <c r="R37" s="60" t="s">
        <v>4797</v>
      </c>
      <c r="S37" s="60" t="s">
        <v>4798</v>
      </c>
      <c r="T37" s="60" t="s">
        <v>4719</v>
      </c>
      <c r="U37" s="60"/>
      <c r="V37" s="60" t="s">
        <v>4211</v>
      </c>
      <c r="W37" s="60"/>
      <c r="X37" s="60" t="s">
        <v>4910</v>
      </c>
      <c r="Y37" s="60" t="s">
        <v>4664</v>
      </c>
      <c r="Z37" s="60" t="s">
        <v>4924</v>
      </c>
      <c r="AA37" s="60" t="s">
        <v>4911</v>
      </c>
      <c r="AB37" s="60"/>
      <c r="AC37" s="60" t="s">
        <v>4667</v>
      </c>
      <c r="AD37" s="60"/>
      <c r="AE37" s="60"/>
      <c r="AF37" s="60"/>
      <c r="AG37" s="60"/>
      <c r="AH37" s="60"/>
      <c r="AI37" s="60"/>
      <c r="AJ37" s="60"/>
      <c r="AK37" s="60" t="s">
        <v>1277</v>
      </c>
      <c r="AL37" s="60" t="s">
        <v>4925</v>
      </c>
      <c r="AM37" s="60"/>
      <c r="AN37" s="60" t="s">
        <v>4926</v>
      </c>
      <c r="AO37" s="60"/>
      <c r="AP37" s="61">
        <v>45821.7984490741</v>
      </c>
      <c r="AQ37" s="60"/>
      <c r="AR37" s="60" t="s">
        <v>4383</v>
      </c>
      <c r="AS37" s="60" t="s">
        <v>4244</v>
      </c>
      <c r="AT37" s="60" t="s">
        <v>4671</v>
      </c>
      <c r="AU37" s="60" t="s">
        <v>4927</v>
      </c>
      <c r="AV37" s="60"/>
      <c r="AW37" s="61">
        <v>45748.7589467593</v>
      </c>
      <c r="AX37" s="60" t="s">
        <v>4925</v>
      </c>
      <c r="AY37" s="60" t="s">
        <v>4673</v>
      </c>
      <c r="AZ37" s="60"/>
      <c r="BA37" s="60"/>
      <c r="BB37" s="60"/>
      <c r="BC37" s="60" t="s">
        <v>4933</v>
      </c>
      <c r="BD37" s="60" t="s">
        <v>4582</v>
      </c>
      <c r="BE37" s="60" t="s">
        <v>4802</v>
      </c>
      <c r="BF37" s="60" t="s">
        <v>4675</v>
      </c>
      <c r="BG37" s="60"/>
      <c r="BH37" s="60"/>
      <c r="BI37" s="60" t="s">
        <v>2794</v>
      </c>
      <c r="BJ37" s="60"/>
      <c r="BK37" s="60"/>
      <c r="BL37" s="60">
        <v>3488704</v>
      </c>
      <c r="BM37" s="60" t="s">
        <v>4929</v>
      </c>
      <c r="BN37" s="60"/>
      <c r="BO37" s="60">
        <v>252</v>
      </c>
      <c r="BP37" s="60" t="s">
        <v>4919</v>
      </c>
      <c r="BQ37" s="60"/>
      <c r="BR37" s="60" t="s">
        <v>4930</v>
      </c>
      <c r="BS37" s="60" t="s">
        <v>1277</v>
      </c>
      <c r="BT37" s="60"/>
      <c r="BU37" s="60"/>
      <c r="BV37" s="60" t="s">
        <v>4678</v>
      </c>
      <c r="BW37" s="60"/>
      <c r="BX37" s="60">
        <v>252</v>
      </c>
      <c r="BY37" s="60"/>
      <c r="BZ37" s="60"/>
      <c r="CA37" s="60"/>
      <c r="CB37" s="60"/>
      <c r="CC37" s="60"/>
      <c r="CD37" s="60"/>
    </row>
    <row r="38" spans="1:82">
      <c r="A38" s="60" t="s">
        <v>4934</v>
      </c>
      <c r="B38" s="60"/>
      <c r="C38" s="60" t="s">
        <v>4935</v>
      </c>
      <c r="D38" s="60"/>
      <c r="E38" s="60" t="s">
        <v>4655</v>
      </c>
      <c r="F38" s="60" t="s">
        <v>4936</v>
      </c>
      <c r="G38" s="60" t="s">
        <v>4657</v>
      </c>
      <c r="H38" s="60" t="s">
        <v>2972</v>
      </c>
      <c r="I38" s="60">
        <v>3049.5</v>
      </c>
      <c r="J38" s="60"/>
      <c r="K38" s="60"/>
      <c r="L38" s="60" t="s">
        <v>4659</v>
      </c>
      <c r="M38" s="60" t="s">
        <v>4891</v>
      </c>
      <c r="N38" s="60" t="s">
        <v>4891</v>
      </c>
      <c r="O38" s="60"/>
      <c r="P38" s="60"/>
      <c r="Q38" s="60" t="s">
        <v>2972</v>
      </c>
      <c r="R38" s="60" t="s">
        <v>4762</v>
      </c>
      <c r="S38" s="60" t="s">
        <v>4763</v>
      </c>
      <c r="T38" s="60" t="s">
        <v>4719</v>
      </c>
      <c r="U38" s="60"/>
      <c r="V38" s="60" t="s">
        <v>4211</v>
      </c>
      <c r="W38" s="60"/>
      <c r="X38" s="60" t="s">
        <v>4764</v>
      </c>
      <c r="Y38" s="60" t="s">
        <v>4664</v>
      </c>
      <c r="Z38" s="60" t="s">
        <v>4924</v>
      </c>
      <c r="AA38" s="60" t="s">
        <v>4911</v>
      </c>
      <c r="AB38" s="60"/>
      <c r="AC38" s="60" t="s">
        <v>4667</v>
      </c>
      <c r="AD38" s="60"/>
      <c r="AE38" s="60"/>
      <c r="AF38" s="60"/>
      <c r="AG38" s="60"/>
      <c r="AH38" s="60"/>
      <c r="AI38" s="60"/>
      <c r="AJ38" s="60"/>
      <c r="AK38" s="60" t="s">
        <v>1277</v>
      </c>
      <c r="AL38" s="60" t="s">
        <v>4937</v>
      </c>
      <c r="AM38" s="60"/>
      <c r="AN38" s="60" t="s">
        <v>4938</v>
      </c>
      <c r="AO38" s="60"/>
      <c r="AP38" s="61">
        <v>45821.7983217593</v>
      </c>
      <c r="AQ38" s="60"/>
      <c r="AR38" s="60" t="s">
        <v>4383</v>
      </c>
      <c r="AS38" s="60" t="s">
        <v>4244</v>
      </c>
      <c r="AT38" s="60" t="s">
        <v>4671</v>
      </c>
      <c r="AU38" s="60" t="s">
        <v>4939</v>
      </c>
      <c r="AV38" s="60"/>
      <c r="AW38" s="61">
        <v>45748.7485648148</v>
      </c>
      <c r="AX38" s="60" t="s">
        <v>4937</v>
      </c>
      <c r="AY38" s="60" t="s">
        <v>4673</v>
      </c>
      <c r="AZ38" s="60"/>
      <c r="BA38" s="60"/>
      <c r="BB38" s="60"/>
      <c r="BC38" s="60" t="s">
        <v>2123</v>
      </c>
      <c r="BD38" s="60" t="s">
        <v>4582</v>
      </c>
      <c r="BE38" s="60" t="s">
        <v>4768</v>
      </c>
      <c r="BF38" s="60" t="s">
        <v>4675</v>
      </c>
      <c r="BG38" s="60"/>
      <c r="BH38" s="60"/>
      <c r="BI38" s="60" t="s">
        <v>2794</v>
      </c>
      <c r="BJ38" s="60"/>
      <c r="BK38" s="60"/>
      <c r="BL38" s="60">
        <v>3494665</v>
      </c>
      <c r="BM38" s="60" t="s">
        <v>4940</v>
      </c>
      <c r="BN38" s="60"/>
      <c r="BO38" s="60">
        <v>90</v>
      </c>
      <c r="BP38" s="60" t="s">
        <v>4919</v>
      </c>
      <c r="BQ38" s="60"/>
      <c r="BR38" s="60" t="s">
        <v>4941</v>
      </c>
      <c r="BS38" s="60" t="s">
        <v>1277</v>
      </c>
      <c r="BT38" s="60"/>
      <c r="BU38" s="60"/>
      <c r="BV38" s="60" t="s">
        <v>4678</v>
      </c>
      <c r="BW38" s="60"/>
      <c r="BX38" s="60">
        <v>90</v>
      </c>
      <c r="BY38" s="60"/>
      <c r="BZ38" s="60"/>
      <c r="CA38" s="60"/>
      <c r="CB38" s="60"/>
      <c r="CC38" s="60"/>
      <c r="CD38" s="60"/>
    </row>
    <row r="39" spans="1:82">
      <c r="A39" s="60" t="s">
        <v>4942</v>
      </c>
      <c r="B39" s="60"/>
      <c r="C39" s="60" t="s">
        <v>4935</v>
      </c>
      <c r="D39" s="60"/>
      <c r="E39" s="60" t="s">
        <v>4655</v>
      </c>
      <c r="F39" s="60" t="s">
        <v>4936</v>
      </c>
      <c r="G39" s="60" t="s">
        <v>4657</v>
      </c>
      <c r="H39" s="60" t="s">
        <v>2972</v>
      </c>
      <c r="I39" s="60">
        <v>3049.5</v>
      </c>
      <c r="J39" s="60"/>
      <c r="K39" s="60"/>
      <c r="L39" s="60" t="s">
        <v>4659</v>
      </c>
      <c r="M39" s="60" t="s">
        <v>4891</v>
      </c>
      <c r="N39" s="60" t="s">
        <v>4891</v>
      </c>
      <c r="O39" s="60"/>
      <c r="P39" s="60"/>
      <c r="Q39" s="60" t="s">
        <v>2972</v>
      </c>
      <c r="R39" s="60" t="s">
        <v>4762</v>
      </c>
      <c r="S39" s="60" t="s">
        <v>4763</v>
      </c>
      <c r="T39" s="60" t="s">
        <v>4719</v>
      </c>
      <c r="U39" s="60"/>
      <c r="V39" s="60" t="s">
        <v>4211</v>
      </c>
      <c r="W39" s="60"/>
      <c r="X39" s="60" t="s">
        <v>4764</v>
      </c>
      <c r="Y39" s="60" t="s">
        <v>4664</v>
      </c>
      <c r="Z39" s="60" t="s">
        <v>4924</v>
      </c>
      <c r="AA39" s="60" t="s">
        <v>4911</v>
      </c>
      <c r="AB39" s="60"/>
      <c r="AC39" s="60" t="s">
        <v>4667</v>
      </c>
      <c r="AD39" s="60"/>
      <c r="AE39" s="60"/>
      <c r="AF39" s="60"/>
      <c r="AG39" s="60"/>
      <c r="AH39" s="60"/>
      <c r="AI39" s="60"/>
      <c r="AJ39" s="60"/>
      <c r="AK39" s="60" t="s">
        <v>1277</v>
      </c>
      <c r="AL39" s="60" t="s">
        <v>4937</v>
      </c>
      <c r="AM39" s="60"/>
      <c r="AN39" s="60" t="s">
        <v>4938</v>
      </c>
      <c r="AO39" s="60"/>
      <c r="AP39" s="61">
        <v>45821.7983217593</v>
      </c>
      <c r="AQ39" s="60"/>
      <c r="AR39" s="60" t="s">
        <v>4383</v>
      </c>
      <c r="AS39" s="60" t="s">
        <v>4244</v>
      </c>
      <c r="AT39" s="60" t="s">
        <v>4671</v>
      </c>
      <c r="AU39" s="60" t="s">
        <v>4939</v>
      </c>
      <c r="AV39" s="60"/>
      <c r="AW39" s="61">
        <v>45748.7485648148</v>
      </c>
      <c r="AX39" s="60" t="s">
        <v>4937</v>
      </c>
      <c r="AY39" s="60" t="s">
        <v>4673</v>
      </c>
      <c r="AZ39" s="60"/>
      <c r="BA39" s="60"/>
      <c r="BB39" s="60"/>
      <c r="BC39" s="60" t="s">
        <v>2123</v>
      </c>
      <c r="BD39" s="60" t="s">
        <v>4582</v>
      </c>
      <c r="BE39" s="60" t="s">
        <v>4768</v>
      </c>
      <c r="BF39" s="60" t="s">
        <v>4675</v>
      </c>
      <c r="BG39" s="60"/>
      <c r="BH39" s="60"/>
      <c r="BI39" s="60" t="s">
        <v>2794</v>
      </c>
      <c r="BJ39" s="60"/>
      <c r="BK39" s="60"/>
      <c r="BL39" s="60">
        <v>3494664</v>
      </c>
      <c r="BM39" s="60" t="s">
        <v>4940</v>
      </c>
      <c r="BN39" s="60"/>
      <c r="BO39" s="60">
        <v>762.3</v>
      </c>
      <c r="BP39" s="60" t="s">
        <v>4919</v>
      </c>
      <c r="BQ39" s="60"/>
      <c r="BR39" s="60" t="s">
        <v>4941</v>
      </c>
      <c r="BS39" s="60" t="s">
        <v>1277</v>
      </c>
      <c r="BT39" s="60"/>
      <c r="BU39" s="60"/>
      <c r="BV39" s="60" t="s">
        <v>4678</v>
      </c>
      <c r="BW39" s="60"/>
      <c r="BX39" s="60">
        <v>762.3</v>
      </c>
      <c r="BY39" s="60"/>
      <c r="BZ39" s="60"/>
      <c r="CA39" s="60"/>
      <c r="CB39" s="60"/>
      <c r="CC39" s="60"/>
      <c r="CD39" s="60"/>
    </row>
    <row r="40" spans="1:82">
      <c r="A40" s="60" t="s">
        <v>4943</v>
      </c>
      <c r="B40" s="60"/>
      <c r="C40" s="60" t="s">
        <v>4935</v>
      </c>
      <c r="D40" s="60"/>
      <c r="E40" s="60" t="s">
        <v>4655</v>
      </c>
      <c r="F40" s="60" t="s">
        <v>4936</v>
      </c>
      <c r="G40" s="60" t="s">
        <v>4657</v>
      </c>
      <c r="H40" s="60" t="s">
        <v>2972</v>
      </c>
      <c r="I40" s="60">
        <v>3049.5</v>
      </c>
      <c r="J40" s="60"/>
      <c r="K40" s="60"/>
      <c r="L40" s="60" t="s">
        <v>4659</v>
      </c>
      <c r="M40" s="60" t="s">
        <v>4891</v>
      </c>
      <c r="N40" s="60" t="s">
        <v>4891</v>
      </c>
      <c r="O40" s="60"/>
      <c r="P40" s="60"/>
      <c r="Q40" s="60" t="s">
        <v>2972</v>
      </c>
      <c r="R40" s="60" t="s">
        <v>4762</v>
      </c>
      <c r="S40" s="60" t="s">
        <v>4763</v>
      </c>
      <c r="T40" s="60" t="s">
        <v>4719</v>
      </c>
      <c r="U40" s="60"/>
      <c r="V40" s="60" t="s">
        <v>4211</v>
      </c>
      <c r="W40" s="60"/>
      <c r="X40" s="60" t="s">
        <v>4764</v>
      </c>
      <c r="Y40" s="60" t="s">
        <v>4664</v>
      </c>
      <c r="Z40" s="60" t="s">
        <v>4924</v>
      </c>
      <c r="AA40" s="60" t="s">
        <v>4911</v>
      </c>
      <c r="AB40" s="60"/>
      <c r="AC40" s="60" t="s">
        <v>4667</v>
      </c>
      <c r="AD40" s="60"/>
      <c r="AE40" s="60"/>
      <c r="AF40" s="60"/>
      <c r="AG40" s="60"/>
      <c r="AH40" s="60"/>
      <c r="AI40" s="60"/>
      <c r="AJ40" s="60"/>
      <c r="AK40" s="60" t="s">
        <v>1277</v>
      </c>
      <c r="AL40" s="60" t="s">
        <v>4937</v>
      </c>
      <c r="AM40" s="60"/>
      <c r="AN40" s="60" t="s">
        <v>4938</v>
      </c>
      <c r="AO40" s="60"/>
      <c r="AP40" s="61">
        <v>45821.7983217593</v>
      </c>
      <c r="AQ40" s="60"/>
      <c r="AR40" s="60" t="s">
        <v>4383</v>
      </c>
      <c r="AS40" s="60" t="s">
        <v>4244</v>
      </c>
      <c r="AT40" s="60" t="s">
        <v>4671</v>
      </c>
      <c r="AU40" s="60" t="s">
        <v>4939</v>
      </c>
      <c r="AV40" s="60"/>
      <c r="AW40" s="61">
        <v>45748.7485648148</v>
      </c>
      <c r="AX40" s="60" t="s">
        <v>4937</v>
      </c>
      <c r="AY40" s="60" t="s">
        <v>4673</v>
      </c>
      <c r="AZ40" s="60"/>
      <c r="BA40" s="60"/>
      <c r="BB40" s="60"/>
      <c r="BC40" s="60" t="s">
        <v>2123</v>
      </c>
      <c r="BD40" s="60" t="s">
        <v>4582</v>
      </c>
      <c r="BE40" s="60" t="s">
        <v>4768</v>
      </c>
      <c r="BF40" s="60" t="s">
        <v>4675</v>
      </c>
      <c r="BG40" s="60"/>
      <c r="BH40" s="60"/>
      <c r="BI40" s="60" t="s">
        <v>2794</v>
      </c>
      <c r="BJ40" s="60"/>
      <c r="BK40" s="60"/>
      <c r="BL40" s="60">
        <v>3494663</v>
      </c>
      <c r="BM40" s="60" t="s">
        <v>4940</v>
      </c>
      <c r="BN40" s="60"/>
      <c r="BO40" s="60">
        <v>397.2</v>
      </c>
      <c r="BP40" s="60" t="s">
        <v>4919</v>
      </c>
      <c r="BQ40" s="60"/>
      <c r="BR40" s="60" t="s">
        <v>4941</v>
      </c>
      <c r="BS40" s="60" t="s">
        <v>1277</v>
      </c>
      <c r="BT40" s="60"/>
      <c r="BU40" s="60"/>
      <c r="BV40" s="60" t="s">
        <v>4678</v>
      </c>
      <c r="BW40" s="60"/>
      <c r="BX40" s="60">
        <v>397.2</v>
      </c>
      <c r="BY40" s="60"/>
      <c r="BZ40" s="60"/>
      <c r="CA40" s="60"/>
      <c r="CB40" s="60"/>
      <c r="CC40" s="60"/>
      <c r="CD40" s="60"/>
    </row>
    <row r="41" spans="1:82">
      <c r="A41" s="60" t="s">
        <v>4944</v>
      </c>
      <c r="B41" s="60"/>
      <c r="C41" s="60" t="s">
        <v>4935</v>
      </c>
      <c r="D41" s="60"/>
      <c r="E41" s="60" t="s">
        <v>4655</v>
      </c>
      <c r="F41" s="60" t="s">
        <v>4936</v>
      </c>
      <c r="G41" s="60" t="s">
        <v>4657</v>
      </c>
      <c r="H41" s="60" t="s">
        <v>2972</v>
      </c>
      <c r="I41" s="60">
        <v>3049.5</v>
      </c>
      <c r="J41" s="60"/>
      <c r="K41" s="60"/>
      <c r="L41" s="60" t="s">
        <v>4659</v>
      </c>
      <c r="M41" s="60" t="s">
        <v>4891</v>
      </c>
      <c r="N41" s="60" t="s">
        <v>4891</v>
      </c>
      <c r="O41" s="60"/>
      <c r="P41" s="60"/>
      <c r="Q41" s="60" t="s">
        <v>2972</v>
      </c>
      <c r="R41" s="60" t="s">
        <v>4762</v>
      </c>
      <c r="S41" s="60" t="s">
        <v>4763</v>
      </c>
      <c r="T41" s="60" t="s">
        <v>4719</v>
      </c>
      <c r="U41" s="60"/>
      <c r="V41" s="60" t="s">
        <v>4211</v>
      </c>
      <c r="W41" s="60"/>
      <c r="X41" s="60" t="s">
        <v>4764</v>
      </c>
      <c r="Y41" s="60" t="s">
        <v>4664</v>
      </c>
      <c r="Z41" s="60" t="s">
        <v>4924</v>
      </c>
      <c r="AA41" s="60" t="s">
        <v>4911</v>
      </c>
      <c r="AB41" s="60"/>
      <c r="AC41" s="60" t="s">
        <v>4667</v>
      </c>
      <c r="AD41" s="60"/>
      <c r="AE41" s="60"/>
      <c r="AF41" s="60"/>
      <c r="AG41" s="60"/>
      <c r="AH41" s="60"/>
      <c r="AI41" s="60"/>
      <c r="AJ41" s="60"/>
      <c r="AK41" s="60" t="s">
        <v>1277</v>
      </c>
      <c r="AL41" s="60" t="s">
        <v>4937</v>
      </c>
      <c r="AM41" s="60"/>
      <c r="AN41" s="60" t="s">
        <v>4938</v>
      </c>
      <c r="AO41" s="60"/>
      <c r="AP41" s="61">
        <v>45821.7983217593</v>
      </c>
      <c r="AQ41" s="60"/>
      <c r="AR41" s="60" t="s">
        <v>4383</v>
      </c>
      <c r="AS41" s="60" t="s">
        <v>4244</v>
      </c>
      <c r="AT41" s="60" t="s">
        <v>4671</v>
      </c>
      <c r="AU41" s="60" t="s">
        <v>4939</v>
      </c>
      <c r="AV41" s="60"/>
      <c r="AW41" s="61">
        <v>45748.7485648148</v>
      </c>
      <c r="AX41" s="60" t="s">
        <v>4937</v>
      </c>
      <c r="AY41" s="60" t="s">
        <v>4673</v>
      </c>
      <c r="AZ41" s="60"/>
      <c r="BA41" s="60"/>
      <c r="BB41" s="60"/>
      <c r="BC41" s="60" t="s">
        <v>2123</v>
      </c>
      <c r="BD41" s="60" t="s">
        <v>4582</v>
      </c>
      <c r="BE41" s="60" t="s">
        <v>4768</v>
      </c>
      <c r="BF41" s="60" t="s">
        <v>4675</v>
      </c>
      <c r="BG41" s="60"/>
      <c r="BH41" s="60"/>
      <c r="BI41" s="60" t="s">
        <v>2794</v>
      </c>
      <c r="BJ41" s="60"/>
      <c r="BK41" s="60"/>
      <c r="BL41" s="60">
        <v>3494662</v>
      </c>
      <c r="BM41" s="60" t="s">
        <v>4940</v>
      </c>
      <c r="BN41" s="60"/>
      <c r="BO41" s="60">
        <v>1800</v>
      </c>
      <c r="BP41" s="60" t="s">
        <v>4919</v>
      </c>
      <c r="BQ41" s="60"/>
      <c r="BR41" s="60" t="s">
        <v>4941</v>
      </c>
      <c r="BS41" s="60" t="s">
        <v>1277</v>
      </c>
      <c r="BT41" s="60"/>
      <c r="BU41" s="60"/>
      <c r="BV41" s="60" t="s">
        <v>4678</v>
      </c>
      <c r="BW41" s="60"/>
      <c r="BX41" s="60">
        <v>1800</v>
      </c>
      <c r="BY41" s="60"/>
      <c r="BZ41" s="60"/>
      <c r="CA41" s="60"/>
      <c r="CB41" s="60"/>
      <c r="CC41" s="60"/>
      <c r="CD41" s="60"/>
    </row>
    <row r="42" spans="1:82">
      <c r="A42" s="60" t="s">
        <v>4945</v>
      </c>
      <c r="B42" s="60"/>
      <c r="C42" s="60" t="s">
        <v>4946</v>
      </c>
      <c r="D42" s="60"/>
      <c r="E42" s="60" t="s">
        <v>4655</v>
      </c>
      <c r="F42" s="60" t="s">
        <v>4947</v>
      </c>
      <c r="G42" s="60" t="s">
        <v>4657</v>
      </c>
      <c r="H42" s="60" t="s">
        <v>2923</v>
      </c>
      <c r="I42" s="60">
        <v>110.7</v>
      </c>
      <c r="J42" s="60"/>
      <c r="K42" s="60"/>
      <c r="L42" s="60" t="s">
        <v>4659</v>
      </c>
      <c r="M42" s="60" t="s">
        <v>4891</v>
      </c>
      <c r="N42" s="60" t="s">
        <v>4891</v>
      </c>
      <c r="O42" s="60"/>
      <c r="P42" s="60"/>
      <c r="Q42" s="60" t="s">
        <v>2923</v>
      </c>
      <c r="R42" s="60" t="s">
        <v>4948</v>
      </c>
      <c r="S42" s="60" t="s">
        <v>4949</v>
      </c>
      <c r="T42" s="60" t="s">
        <v>4719</v>
      </c>
      <c r="U42" s="60"/>
      <c r="V42" s="60" t="s">
        <v>4211</v>
      </c>
      <c r="W42" s="60"/>
      <c r="X42" s="60" t="s">
        <v>4764</v>
      </c>
      <c r="Y42" s="60" t="s">
        <v>4664</v>
      </c>
      <c r="Z42" s="60" t="s">
        <v>4924</v>
      </c>
      <c r="AA42" s="60" t="s">
        <v>4911</v>
      </c>
      <c r="AB42" s="60"/>
      <c r="AC42" s="60" t="s">
        <v>4667</v>
      </c>
      <c r="AD42" s="60"/>
      <c r="AE42" s="60"/>
      <c r="AF42" s="60"/>
      <c r="AG42" s="60"/>
      <c r="AH42" s="60"/>
      <c r="AI42" s="60"/>
      <c r="AJ42" s="60"/>
      <c r="AK42" s="60" t="s">
        <v>1277</v>
      </c>
      <c r="AL42" s="60" t="s">
        <v>4950</v>
      </c>
      <c r="AM42" s="60"/>
      <c r="AN42" s="60" t="s">
        <v>4951</v>
      </c>
      <c r="AO42" s="60"/>
      <c r="AP42" s="61">
        <v>45821.7984722222</v>
      </c>
      <c r="AQ42" s="60"/>
      <c r="AR42" s="60" t="s">
        <v>4383</v>
      </c>
      <c r="AS42" s="60" t="s">
        <v>4244</v>
      </c>
      <c r="AT42" s="60" t="s">
        <v>4671</v>
      </c>
      <c r="AU42" s="60" t="s">
        <v>4952</v>
      </c>
      <c r="AV42" s="60"/>
      <c r="AW42" s="61">
        <v>45748.7490277778</v>
      </c>
      <c r="AX42" s="60" t="s">
        <v>4950</v>
      </c>
      <c r="AY42" s="60" t="s">
        <v>4673</v>
      </c>
      <c r="AZ42" s="60"/>
      <c r="BA42" s="60"/>
      <c r="BB42" s="60"/>
      <c r="BC42" s="60" t="s">
        <v>4900</v>
      </c>
      <c r="BD42" s="60" t="s">
        <v>4582</v>
      </c>
      <c r="BE42" s="60" t="s">
        <v>4953</v>
      </c>
      <c r="BF42" s="60" t="s">
        <v>4675</v>
      </c>
      <c r="BG42" s="60"/>
      <c r="BH42" s="60"/>
      <c r="BI42" s="60" t="s">
        <v>2794</v>
      </c>
      <c r="BJ42" s="60"/>
      <c r="BK42" s="60"/>
      <c r="BL42" s="60">
        <v>3494661</v>
      </c>
      <c r="BM42" s="60" t="s">
        <v>4954</v>
      </c>
      <c r="BN42" s="60"/>
      <c r="BO42" s="60">
        <v>110.7</v>
      </c>
      <c r="BP42" s="60" t="s">
        <v>4919</v>
      </c>
      <c r="BQ42" s="60"/>
      <c r="BR42" s="60" t="s">
        <v>4955</v>
      </c>
      <c r="BS42" s="60" t="s">
        <v>1277</v>
      </c>
      <c r="BT42" s="60"/>
      <c r="BU42" s="60"/>
      <c r="BV42" s="60" t="s">
        <v>4678</v>
      </c>
      <c r="BW42" s="60"/>
      <c r="BX42" s="60">
        <v>110.7</v>
      </c>
      <c r="BY42" s="60"/>
      <c r="BZ42" s="60"/>
      <c r="CA42" s="60"/>
      <c r="CB42" s="60"/>
      <c r="CC42" s="60"/>
      <c r="CD42" s="60"/>
    </row>
    <row r="43" spans="1:82">
      <c r="A43" s="60" t="s">
        <v>4956</v>
      </c>
      <c r="B43" s="60"/>
      <c r="C43" s="60" t="s">
        <v>4957</v>
      </c>
      <c r="D43" s="60"/>
      <c r="E43" s="60" t="s">
        <v>4655</v>
      </c>
      <c r="F43" s="60" t="s">
        <v>4958</v>
      </c>
      <c r="G43" s="60" t="s">
        <v>4657</v>
      </c>
      <c r="H43" s="60" t="s">
        <v>2905</v>
      </c>
      <c r="I43" s="60">
        <v>3577.09</v>
      </c>
      <c r="J43" s="60"/>
      <c r="K43" s="60"/>
      <c r="L43" s="60" t="s">
        <v>4659</v>
      </c>
      <c r="M43" s="60" t="s">
        <v>4891</v>
      </c>
      <c r="N43" s="60" t="s">
        <v>4891</v>
      </c>
      <c r="O43" s="60"/>
      <c r="P43" s="60"/>
      <c r="Q43" s="60" t="s">
        <v>2905</v>
      </c>
      <c r="R43" s="60" t="s">
        <v>4797</v>
      </c>
      <c r="S43" s="60" t="s">
        <v>4798</v>
      </c>
      <c r="T43" s="60" t="s">
        <v>4719</v>
      </c>
      <c r="U43" s="60"/>
      <c r="V43" s="60" t="s">
        <v>4211</v>
      </c>
      <c r="W43" s="60"/>
      <c r="X43" s="60" t="s">
        <v>4764</v>
      </c>
      <c r="Y43" s="60" t="s">
        <v>4664</v>
      </c>
      <c r="Z43" s="60" t="s">
        <v>4924</v>
      </c>
      <c r="AA43" s="60" t="s">
        <v>4911</v>
      </c>
      <c r="AB43" s="60"/>
      <c r="AC43" s="60" t="s">
        <v>4667</v>
      </c>
      <c r="AD43" s="60"/>
      <c r="AE43" s="60"/>
      <c r="AF43" s="60"/>
      <c r="AG43" s="60"/>
      <c r="AH43" s="60"/>
      <c r="AI43" s="60"/>
      <c r="AJ43" s="60"/>
      <c r="AK43" s="60" t="s">
        <v>1277</v>
      </c>
      <c r="AL43" s="60" t="s">
        <v>4959</v>
      </c>
      <c r="AM43" s="60"/>
      <c r="AN43" s="60" t="s">
        <v>4960</v>
      </c>
      <c r="AO43" s="60"/>
      <c r="AP43" s="61">
        <v>45821.7982986111</v>
      </c>
      <c r="AQ43" s="60"/>
      <c r="AR43" s="60" t="s">
        <v>4383</v>
      </c>
      <c r="AS43" s="60" t="s">
        <v>4244</v>
      </c>
      <c r="AT43" s="60" t="s">
        <v>4671</v>
      </c>
      <c r="AU43" s="60" t="s">
        <v>4961</v>
      </c>
      <c r="AV43" s="60"/>
      <c r="AW43" s="61">
        <v>45748.749375</v>
      </c>
      <c r="AX43" s="60" t="s">
        <v>4959</v>
      </c>
      <c r="AY43" s="60" t="s">
        <v>4673</v>
      </c>
      <c r="AZ43" s="60"/>
      <c r="BA43" s="60"/>
      <c r="BB43" s="60"/>
      <c r="BC43" s="60" t="s">
        <v>2140</v>
      </c>
      <c r="BD43" s="60" t="s">
        <v>4582</v>
      </c>
      <c r="BE43" s="60" t="s">
        <v>4802</v>
      </c>
      <c r="BF43" s="60" t="s">
        <v>4675</v>
      </c>
      <c r="BG43" s="60"/>
      <c r="BH43" s="60"/>
      <c r="BI43" s="60" t="s">
        <v>2794</v>
      </c>
      <c r="BJ43" s="60"/>
      <c r="BK43" s="60"/>
      <c r="BL43" s="60">
        <v>3500913</v>
      </c>
      <c r="BM43" s="60" t="s">
        <v>4962</v>
      </c>
      <c r="BN43" s="60"/>
      <c r="BO43" s="60">
        <v>756</v>
      </c>
      <c r="BP43" s="60" t="s">
        <v>4919</v>
      </c>
      <c r="BQ43" s="60"/>
      <c r="BR43" s="60" t="s">
        <v>4963</v>
      </c>
      <c r="BS43" s="60" t="s">
        <v>1277</v>
      </c>
      <c r="BT43" s="60"/>
      <c r="BU43" s="60"/>
      <c r="BV43" s="60" t="s">
        <v>4678</v>
      </c>
      <c r="BW43" s="60"/>
      <c r="BX43" s="60">
        <v>756</v>
      </c>
      <c r="BY43" s="60"/>
      <c r="BZ43" s="60"/>
      <c r="CA43" s="60"/>
      <c r="CB43" s="60"/>
      <c r="CC43" s="60"/>
      <c r="CD43" s="60"/>
    </row>
    <row r="44" spans="1:82">
      <c r="A44" s="60" t="s">
        <v>4964</v>
      </c>
      <c r="B44" s="60"/>
      <c r="C44" s="60" t="s">
        <v>4957</v>
      </c>
      <c r="D44" s="60"/>
      <c r="E44" s="60" t="s">
        <v>4655</v>
      </c>
      <c r="F44" s="60" t="s">
        <v>4958</v>
      </c>
      <c r="G44" s="60" t="s">
        <v>4657</v>
      </c>
      <c r="H44" s="60" t="s">
        <v>2905</v>
      </c>
      <c r="I44" s="60">
        <v>3577.09</v>
      </c>
      <c r="J44" s="60"/>
      <c r="K44" s="60"/>
      <c r="L44" s="60" t="s">
        <v>4659</v>
      </c>
      <c r="M44" s="60" t="s">
        <v>4891</v>
      </c>
      <c r="N44" s="60" t="s">
        <v>4891</v>
      </c>
      <c r="O44" s="60"/>
      <c r="P44" s="60"/>
      <c r="Q44" s="60" t="s">
        <v>2905</v>
      </c>
      <c r="R44" s="60" t="s">
        <v>4797</v>
      </c>
      <c r="S44" s="60" t="s">
        <v>4798</v>
      </c>
      <c r="T44" s="60" t="s">
        <v>4719</v>
      </c>
      <c r="U44" s="60"/>
      <c r="V44" s="60" t="s">
        <v>4211</v>
      </c>
      <c r="W44" s="60"/>
      <c r="X44" s="60" t="s">
        <v>4764</v>
      </c>
      <c r="Y44" s="60" t="s">
        <v>4664</v>
      </c>
      <c r="Z44" s="60" t="s">
        <v>4924</v>
      </c>
      <c r="AA44" s="60" t="s">
        <v>4911</v>
      </c>
      <c r="AB44" s="60"/>
      <c r="AC44" s="60" t="s">
        <v>4667</v>
      </c>
      <c r="AD44" s="60"/>
      <c r="AE44" s="60"/>
      <c r="AF44" s="60"/>
      <c r="AG44" s="60"/>
      <c r="AH44" s="60"/>
      <c r="AI44" s="60"/>
      <c r="AJ44" s="60"/>
      <c r="AK44" s="60" t="s">
        <v>1277</v>
      </c>
      <c r="AL44" s="60" t="s">
        <v>4959</v>
      </c>
      <c r="AM44" s="60"/>
      <c r="AN44" s="60" t="s">
        <v>4960</v>
      </c>
      <c r="AO44" s="60"/>
      <c r="AP44" s="61">
        <v>45821.7982986111</v>
      </c>
      <c r="AQ44" s="60"/>
      <c r="AR44" s="60" t="s">
        <v>4383</v>
      </c>
      <c r="AS44" s="60" t="s">
        <v>4244</v>
      </c>
      <c r="AT44" s="60" t="s">
        <v>4671</v>
      </c>
      <c r="AU44" s="60" t="s">
        <v>4961</v>
      </c>
      <c r="AV44" s="60"/>
      <c r="AW44" s="61">
        <v>45748.749375</v>
      </c>
      <c r="AX44" s="60" t="s">
        <v>4959</v>
      </c>
      <c r="AY44" s="60" t="s">
        <v>4673</v>
      </c>
      <c r="AZ44" s="60"/>
      <c r="BA44" s="60"/>
      <c r="BB44" s="60"/>
      <c r="BC44" s="60" t="s">
        <v>2130</v>
      </c>
      <c r="BD44" s="60" t="s">
        <v>4582</v>
      </c>
      <c r="BE44" s="60" t="s">
        <v>4802</v>
      </c>
      <c r="BF44" s="60" t="s">
        <v>4675</v>
      </c>
      <c r="BG44" s="60"/>
      <c r="BH44" s="60"/>
      <c r="BI44" s="60" t="s">
        <v>2794</v>
      </c>
      <c r="BJ44" s="60"/>
      <c r="BK44" s="60"/>
      <c r="BL44" s="60">
        <v>3500914</v>
      </c>
      <c r="BM44" s="60" t="s">
        <v>4962</v>
      </c>
      <c r="BN44" s="60"/>
      <c r="BO44" s="60">
        <v>369.75</v>
      </c>
      <c r="BP44" s="60" t="s">
        <v>4919</v>
      </c>
      <c r="BQ44" s="60"/>
      <c r="BR44" s="60" t="s">
        <v>4963</v>
      </c>
      <c r="BS44" s="60" t="s">
        <v>1277</v>
      </c>
      <c r="BT44" s="60"/>
      <c r="BU44" s="60"/>
      <c r="BV44" s="60" t="s">
        <v>4678</v>
      </c>
      <c r="BW44" s="60"/>
      <c r="BX44" s="60">
        <v>369.75</v>
      </c>
      <c r="BY44" s="60"/>
      <c r="BZ44" s="60"/>
      <c r="CA44" s="60"/>
      <c r="CB44" s="60"/>
      <c r="CC44" s="60"/>
      <c r="CD44" s="60"/>
    </row>
    <row r="45" spans="1:82">
      <c r="A45" s="60" t="s">
        <v>4965</v>
      </c>
      <c r="B45" s="60"/>
      <c r="C45" s="60" t="s">
        <v>4957</v>
      </c>
      <c r="D45" s="60"/>
      <c r="E45" s="60" t="s">
        <v>4655</v>
      </c>
      <c r="F45" s="60" t="s">
        <v>4958</v>
      </c>
      <c r="G45" s="60" t="s">
        <v>4657</v>
      </c>
      <c r="H45" s="60" t="s">
        <v>2905</v>
      </c>
      <c r="I45" s="60">
        <v>3577.09</v>
      </c>
      <c r="J45" s="60"/>
      <c r="K45" s="60"/>
      <c r="L45" s="60" t="s">
        <v>4659</v>
      </c>
      <c r="M45" s="60" t="s">
        <v>4891</v>
      </c>
      <c r="N45" s="60" t="s">
        <v>4891</v>
      </c>
      <c r="O45" s="60"/>
      <c r="P45" s="60"/>
      <c r="Q45" s="60" t="s">
        <v>2905</v>
      </c>
      <c r="R45" s="60" t="s">
        <v>4797</v>
      </c>
      <c r="S45" s="60" t="s">
        <v>4798</v>
      </c>
      <c r="T45" s="60" t="s">
        <v>4719</v>
      </c>
      <c r="U45" s="60"/>
      <c r="V45" s="60" t="s">
        <v>4211</v>
      </c>
      <c r="W45" s="60"/>
      <c r="X45" s="60" t="s">
        <v>4764</v>
      </c>
      <c r="Y45" s="60" t="s">
        <v>4664</v>
      </c>
      <c r="Z45" s="60" t="s">
        <v>4924</v>
      </c>
      <c r="AA45" s="60" t="s">
        <v>4911</v>
      </c>
      <c r="AB45" s="60"/>
      <c r="AC45" s="60" t="s">
        <v>4667</v>
      </c>
      <c r="AD45" s="60"/>
      <c r="AE45" s="60"/>
      <c r="AF45" s="60"/>
      <c r="AG45" s="60"/>
      <c r="AH45" s="60"/>
      <c r="AI45" s="60"/>
      <c r="AJ45" s="60"/>
      <c r="AK45" s="60" t="s">
        <v>1277</v>
      </c>
      <c r="AL45" s="60" t="s">
        <v>4959</v>
      </c>
      <c r="AM45" s="60"/>
      <c r="AN45" s="60" t="s">
        <v>4960</v>
      </c>
      <c r="AO45" s="60"/>
      <c r="AP45" s="61">
        <v>45821.7982986111</v>
      </c>
      <c r="AQ45" s="60"/>
      <c r="AR45" s="60" t="s">
        <v>4383</v>
      </c>
      <c r="AS45" s="60" t="s">
        <v>4244</v>
      </c>
      <c r="AT45" s="60" t="s">
        <v>4671</v>
      </c>
      <c r="AU45" s="60" t="s">
        <v>4961</v>
      </c>
      <c r="AV45" s="60"/>
      <c r="AW45" s="61">
        <v>45748.749375</v>
      </c>
      <c r="AX45" s="60" t="s">
        <v>4959</v>
      </c>
      <c r="AY45" s="60" t="s">
        <v>4673</v>
      </c>
      <c r="AZ45" s="60"/>
      <c r="BA45" s="60"/>
      <c r="BB45" s="60"/>
      <c r="BC45" s="60" t="s">
        <v>2140</v>
      </c>
      <c r="BD45" s="60" t="s">
        <v>4582</v>
      </c>
      <c r="BE45" s="60" t="s">
        <v>4802</v>
      </c>
      <c r="BF45" s="60" t="s">
        <v>4675</v>
      </c>
      <c r="BG45" s="60"/>
      <c r="BH45" s="60"/>
      <c r="BI45" s="60" t="s">
        <v>2794</v>
      </c>
      <c r="BJ45" s="60"/>
      <c r="BK45" s="60"/>
      <c r="BL45" s="60">
        <v>3500919</v>
      </c>
      <c r="BM45" s="60" t="s">
        <v>4962</v>
      </c>
      <c r="BN45" s="60"/>
      <c r="BO45" s="60">
        <v>63.71</v>
      </c>
      <c r="BP45" s="60" t="s">
        <v>4919</v>
      </c>
      <c r="BQ45" s="60"/>
      <c r="BR45" s="60" t="s">
        <v>4963</v>
      </c>
      <c r="BS45" s="60" t="s">
        <v>1277</v>
      </c>
      <c r="BT45" s="60"/>
      <c r="BU45" s="60"/>
      <c r="BV45" s="60" t="s">
        <v>4678</v>
      </c>
      <c r="BW45" s="60"/>
      <c r="BX45" s="60">
        <v>63.71</v>
      </c>
      <c r="BY45" s="60"/>
      <c r="BZ45" s="60"/>
      <c r="CA45" s="60"/>
      <c r="CB45" s="60"/>
      <c r="CC45" s="60"/>
      <c r="CD45" s="60"/>
    </row>
    <row r="46" spans="1:82">
      <c r="A46" s="60" t="s">
        <v>4966</v>
      </c>
      <c r="B46" s="60"/>
      <c r="C46" s="60" t="s">
        <v>4957</v>
      </c>
      <c r="D46" s="60"/>
      <c r="E46" s="60" t="s">
        <v>4655</v>
      </c>
      <c r="F46" s="60" t="s">
        <v>4958</v>
      </c>
      <c r="G46" s="60" t="s">
        <v>4657</v>
      </c>
      <c r="H46" s="60" t="s">
        <v>2905</v>
      </c>
      <c r="I46" s="60">
        <v>3577.09</v>
      </c>
      <c r="J46" s="60"/>
      <c r="K46" s="60"/>
      <c r="L46" s="60" t="s">
        <v>4659</v>
      </c>
      <c r="M46" s="60" t="s">
        <v>4891</v>
      </c>
      <c r="N46" s="60" t="s">
        <v>4891</v>
      </c>
      <c r="O46" s="60"/>
      <c r="P46" s="60"/>
      <c r="Q46" s="60" t="s">
        <v>2905</v>
      </c>
      <c r="R46" s="60" t="s">
        <v>4797</v>
      </c>
      <c r="S46" s="60" t="s">
        <v>4798</v>
      </c>
      <c r="T46" s="60" t="s">
        <v>4719</v>
      </c>
      <c r="U46" s="60"/>
      <c r="V46" s="60" t="s">
        <v>4211</v>
      </c>
      <c r="W46" s="60"/>
      <c r="X46" s="60" t="s">
        <v>4764</v>
      </c>
      <c r="Y46" s="60" t="s">
        <v>4664</v>
      </c>
      <c r="Z46" s="60" t="s">
        <v>4924</v>
      </c>
      <c r="AA46" s="60" t="s">
        <v>4911</v>
      </c>
      <c r="AB46" s="60"/>
      <c r="AC46" s="60" t="s">
        <v>4667</v>
      </c>
      <c r="AD46" s="60"/>
      <c r="AE46" s="60"/>
      <c r="AF46" s="60"/>
      <c r="AG46" s="60"/>
      <c r="AH46" s="60"/>
      <c r="AI46" s="60"/>
      <c r="AJ46" s="60"/>
      <c r="AK46" s="60" t="s">
        <v>1277</v>
      </c>
      <c r="AL46" s="60" t="s">
        <v>4959</v>
      </c>
      <c r="AM46" s="60"/>
      <c r="AN46" s="60" t="s">
        <v>4960</v>
      </c>
      <c r="AO46" s="60"/>
      <c r="AP46" s="61">
        <v>45821.7982986111</v>
      </c>
      <c r="AQ46" s="60"/>
      <c r="AR46" s="60" t="s">
        <v>4383</v>
      </c>
      <c r="AS46" s="60" t="s">
        <v>4244</v>
      </c>
      <c r="AT46" s="60" t="s">
        <v>4671</v>
      </c>
      <c r="AU46" s="60" t="s">
        <v>4961</v>
      </c>
      <c r="AV46" s="60"/>
      <c r="AW46" s="61">
        <v>45748.749375</v>
      </c>
      <c r="AX46" s="60" t="s">
        <v>4959</v>
      </c>
      <c r="AY46" s="60" t="s">
        <v>4673</v>
      </c>
      <c r="AZ46" s="60"/>
      <c r="BA46" s="60"/>
      <c r="BB46" s="60"/>
      <c r="BC46" s="60" t="s">
        <v>2140</v>
      </c>
      <c r="BD46" s="60" t="s">
        <v>4582</v>
      </c>
      <c r="BE46" s="60" t="s">
        <v>4802</v>
      </c>
      <c r="BF46" s="60" t="s">
        <v>4675</v>
      </c>
      <c r="BG46" s="60"/>
      <c r="BH46" s="60"/>
      <c r="BI46" s="60" t="s">
        <v>2794</v>
      </c>
      <c r="BJ46" s="60"/>
      <c r="BK46" s="60"/>
      <c r="BL46" s="60">
        <v>3500912</v>
      </c>
      <c r="BM46" s="60" t="s">
        <v>4962</v>
      </c>
      <c r="BN46" s="60"/>
      <c r="BO46" s="60">
        <v>104.4</v>
      </c>
      <c r="BP46" s="60" t="s">
        <v>4919</v>
      </c>
      <c r="BQ46" s="60"/>
      <c r="BR46" s="60" t="s">
        <v>4963</v>
      </c>
      <c r="BS46" s="60" t="s">
        <v>1277</v>
      </c>
      <c r="BT46" s="60"/>
      <c r="BU46" s="60"/>
      <c r="BV46" s="60" t="s">
        <v>4678</v>
      </c>
      <c r="BW46" s="60"/>
      <c r="BX46" s="60">
        <v>104.4</v>
      </c>
      <c r="BY46" s="60"/>
      <c r="BZ46" s="60"/>
      <c r="CA46" s="60"/>
      <c r="CB46" s="60"/>
      <c r="CC46" s="60"/>
      <c r="CD46" s="60"/>
    </row>
    <row r="47" spans="1:82">
      <c r="A47" s="60" t="s">
        <v>4967</v>
      </c>
      <c r="B47" s="60"/>
      <c r="C47" s="60" t="s">
        <v>4957</v>
      </c>
      <c r="D47" s="60"/>
      <c r="E47" s="60" t="s">
        <v>4655</v>
      </c>
      <c r="F47" s="60" t="s">
        <v>4958</v>
      </c>
      <c r="G47" s="60" t="s">
        <v>4657</v>
      </c>
      <c r="H47" s="60" t="s">
        <v>2905</v>
      </c>
      <c r="I47" s="60">
        <v>3577.09</v>
      </c>
      <c r="J47" s="60"/>
      <c r="K47" s="60"/>
      <c r="L47" s="60" t="s">
        <v>4659</v>
      </c>
      <c r="M47" s="60" t="s">
        <v>4891</v>
      </c>
      <c r="N47" s="60" t="s">
        <v>4891</v>
      </c>
      <c r="O47" s="60"/>
      <c r="P47" s="60"/>
      <c r="Q47" s="60" t="s">
        <v>2905</v>
      </c>
      <c r="R47" s="60" t="s">
        <v>4797</v>
      </c>
      <c r="S47" s="60" t="s">
        <v>4798</v>
      </c>
      <c r="T47" s="60" t="s">
        <v>4719</v>
      </c>
      <c r="U47" s="60"/>
      <c r="V47" s="60" t="s">
        <v>4211</v>
      </c>
      <c r="W47" s="60"/>
      <c r="X47" s="60" t="s">
        <v>4764</v>
      </c>
      <c r="Y47" s="60" t="s">
        <v>4664</v>
      </c>
      <c r="Z47" s="60" t="s">
        <v>4924</v>
      </c>
      <c r="AA47" s="60" t="s">
        <v>4911</v>
      </c>
      <c r="AB47" s="60"/>
      <c r="AC47" s="60" t="s">
        <v>4667</v>
      </c>
      <c r="AD47" s="60"/>
      <c r="AE47" s="60"/>
      <c r="AF47" s="60"/>
      <c r="AG47" s="60"/>
      <c r="AH47" s="60"/>
      <c r="AI47" s="60"/>
      <c r="AJ47" s="60"/>
      <c r="AK47" s="60" t="s">
        <v>1277</v>
      </c>
      <c r="AL47" s="60" t="s">
        <v>4959</v>
      </c>
      <c r="AM47" s="60"/>
      <c r="AN47" s="60" t="s">
        <v>4960</v>
      </c>
      <c r="AO47" s="60"/>
      <c r="AP47" s="61">
        <v>45821.7982986111</v>
      </c>
      <c r="AQ47" s="60"/>
      <c r="AR47" s="60" t="s">
        <v>4383</v>
      </c>
      <c r="AS47" s="60" t="s">
        <v>4244</v>
      </c>
      <c r="AT47" s="60" t="s">
        <v>4671</v>
      </c>
      <c r="AU47" s="60" t="s">
        <v>4961</v>
      </c>
      <c r="AV47" s="60"/>
      <c r="AW47" s="61">
        <v>45748.749375</v>
      </c>
      <c r="AX47" s="60" t="s">
        <v>4959</v>
      </c>
      <c r="AY47" s="60" t="s">
        <v>4673</v>
      </c>
      <c r="AZ47" s="60"/>
      <c r="BA47" s="60"/>
      <c r="BB47" s="60"/>
      <c r="BC47" s="60" t="s">
        <v>2140</v>
      </c>
      <c r="BD47" s="60" t="s">
        <v>4582</v>
      </c>
      <c r="BE47" s="60" t="s">
        <v>4802</v>
      </c>
      <c r="BF47" s="60" t="s">
        <v>4675</v>
      </c>
      <c r="BG47" s="60"/>
      <c r="BH47" s="60"/>
      <c r="BI47" s="60" t="s">
        <v>2794</v>
      </c>
      <c r="BJ47" s="60"/>
      <c r="BK47" s="60"/>
      <c r="BL47" s="60">
        <v>3500918</v>
      </c>
      <c r="BM47" s="60" t="s">
        <v>4962</v>
      </c>
      <c r="BN47" s="60"/>
      <c r="BO47" s="60">
        <v>327.6</v>
      </c>
      <c r="BP47" s="60" t="s">
        <v>4919</v>
      </c>
      <c r="BQ47" s="60"/>
      <c r="BR47" s="60" t="s">
        <v>4963</v>
      </c>
      <c r="BS47" s="60" t="s">
        <v>1277</v>
      </c>
      <c r="BT47" s="60"/>
      <c r="BU47" s="60"/>
      <c r="BV47" s="60" t="s">
        <v>4678</v>
      </c>
      <c r="BW47" s="60"/>
      <c r="BX47" s="60">
        <v>327.6</v>
      </c>
      <c r="BY47" s="60"/>
      <c r="BZ47" s="60"/>
      <c r="CA47" s="60"/>
      <c r="CB47" s="60"/>
      <c r="CC47" s="60"/>
      <c r="CD47" s="60"/>
    </row>
    <row r="48" spans="1:82">
      <c r="A48" s="60" t="s">
        <v>4968</v>
      </c>
      <c r="B48" s="60"/>
      <c r="C48" s="60" t="s">
        <v>4957</v>
      </c>
      <c r="D48" s="60"/>
      <c r="E48" s="60" t="s">
        <v>4655</v>
      </c>
      <c r="F48" s="60" t="s">
        <v>4958</v>
      </c>
      <c r="G48" s="60" t="s">
        <v>4657</v>
      </c>
      <c r="H48" s="60" t="s">
        <v>2905</v>
      </c>
      <c r="I48" s="60">
        <v>3577.09</v>
      </c>
      <c r="J48" s="60"/>
      <c r="K48" s="60"/>
      <c r="L48" s="60" t="s">
        <v>4659</v>
      </c>
      <c r="M48" s="60" t="s">
        <v>4891</v>
      </c>
      <c r="N48" s="60" t="s">
        <v>4891</v>
      </c>
      <c r="O48" s="60"/>
      <c r="P48" s="60"/>
      <c r="Q48" s="60" t="s">
        <v>2905</v>
      </c>
      <c r="R48" s="60" t="s">
        <v>4797</v>
      </c>
      <c r="S48" s="60" t="s">
        <v>4798</v>
      </c>
      <c r="T48" s="60" t="s">
        <v>4719</v>
      </c>
      <c r="U48" s="60"/>
      <c r="V48" s="60" t="s">
        <v>4211</v>
      </c>
      <c r="W48" s="60"/>
      <c r="X48" s="60" t="s">
        <v>4764</v>
      </c>
      <c r="Y48" s="60" t="s">
        <v>4664</v>
      </c>
      <c r="Z48" s="60" t="s">
        <v>4924</v>
      </c>
      <c r="AA48" s="60" t="s">
        <v>4911</v>
      </c>
      <c r="AB48" s="60"/>
      <c r="AC48" s="60" t="s">
        <v>4667</v>
      </c>
      <c r="AD48" s="60"/>
      <c r="AE48" s="60"/>
      <c r="AF48" s="60"/>
      <c r="AG48" s="60"/>
      <c r="AH48" s="60"/>
      <c r="AI48" s="60"/>
      <c r="AJ48" s="60"/>
      <c r="AK48" s="60" t="s">
        <v>1277</v>
      </c>
      <c r="AL48" s="60" t="s">
        <v>4959</v>
      </c>
      <c r="AM48" s="60"/>
      <c r="AN48" s="60" t="s">
        <v>4960</v>
      </c>
      <c r="AO48" s="60"/>
      <c r="AP48" s="61">
        <v>45821.7982986111</v>
      </c>
      <c r="AQ48" s="60"/>
      <c r="AR48" s="60" t="s">
        <v>4383</v>
      </c>
      <c r="AS48" s="60" t="s">
        <v>4244</v>
      </c>
      <c r="AT48" s="60" t="s">
        <v>4671</v>
      </c>
      <c r="AU48" s="60" t="s">
        <v>4961</v>
      </c>
      <c r="AV48" s="60"/>
      <c r="AW48" s="61">
        <v>45748.749375</v>
      </c>
      <c r="AX48" s="60" t="s">
        <v>4959</v>
      </c>
      <c r="AY48" s="60" t="s">
        <v>4673</v>
      </c>
      <c r="AZ48" s="60"/>
      <c r="BA48" s="60"/>
      <c r="BB48" s="60"/>
      <c r="BC48" s="60" t="s">
        <v>2140</v>
      </c>
      <c r="BD48" s="60" t="s">
        <v>4582</v>
      </c>
      <c r="BE48" s="60" t="s">
        <v>4802</v>
      </c>
      <c r="BF48" s="60" t="s">
        <v>4675</v>
      </c>
      <c r="BG48" s="60"/>
      <c r="BH48" s="60"/>
      <c r="BI48" s="60" t="s">
        <v>2794</v>
      </c>
      <c r="BJ48" s="60"/>
      <c r="BK48" s="60"/>
      <c r="BL48" s="60">
        <v>3500916</v>
      </c>
      <c r="BM48" s="60" t="s">
        <v>4962</v>
      </c>
      <c r="BN48" s="60"/>
      <c r="BO48" s="60">
        <v>410</v>
      </c>
      <c r="BP48" s="60" t="s">
        <v>4919</v>
      </c>
      <c r="BQ48" s="60"/>
      <c r="BR48" s="60" t="s">
        <v>4963</v>
      </c>
      <c r="BS48" s="60" t="s">
        <v>1277</v>
      </c>
      <c r="BT48" s="60"/>
      <c r="BU48" s="60"/>
      <c r="BV48" s="60" t="s">
        <v>4678</v>
      </c>
      <c r="BW48" s="60"/>
      <c r="BX48" s="60">
        <v>410</v>
      </c>
      <c r="BY48" s="60"/>
      <c r="BZ48" s="60"/>
      <c r="CA48" s="60"/>
      <c r="CB48" s="60"/>
      <c r="CC48" s="60"/>
      <c r="CD48" s="60"/>
    </row>
    <row r="49" spans="1:82">
      <c r="A49" s="60" t="s">
        <v>4969</v>
      </c>
      <c r="B49" s="60"/>
      <c r="C49" s="60" t="s">
        <v>4957</v>
      </c>
      <c r="D49" s="60"/>
      <c r="E49" s="60" t="s">
        <v>4655</v>
      </c>
      <c r="F49" s="60" t="s">
        <v>4958</v>
      </c>
      <c r="G49" s="60" t="s">
        <v>4657</v>
      </c>
      <c r="H49" s="60" t="s">
        <v>2905</v>
      </c>
      <c r="I49" s="60">
        <v>3577.09</v>
      </c>
      <c r="J49" s="60"/>
      <c r="K49" s="60"/>
      <c r="L49" s="60" t="s">
        <v>4659</v>
      </c>
      <c r="M49" s="60" t="s">
        <v>4891</v>
      </c>
      <c r="N49" s="60" t="s">
        <v>4891</v>
      </c>
      <c r="O49" s="60"/>
      <c r="P49" s="60"/>
      <c r="Q49" s="60" t="s">
        <v>2905</v>
      </c>
      <c r="R49" s="60" t="s">
        <v>4797</v>
      </c>
      <c r="S49" s="60" t="s">
        <v>4798</v>
      </c>
      <c r="T49" s="60" t="s">
        <v>4719</v>
      </c>
      <c r="U49" s="60"/>
      <c r="V49" s="60" t="s">
        <v>4211</v>
      </c>
      <c r="W49" s="60"/>
      <c r="X49" s="60" t="s">
        <v>4764</v>
      </c>
      <c r="Y49" s="60" t="s">
        <v>4664</v>
      </c>
      <c r="Z49" s="60" t="s">
        <v>4924</v>
      </c>
      <c r="AA49" s="60" t="s">
        <v>4911</v>
      </c>
      <c r="AB49" s="60"/>
      <c r="AC49" s="60" t="s">
        <v>4667</v>
      </c>
      <c r="AD49" s="60"/>
      <c r="AE49" s="60"/>
      <c r="AF49" s="60"/>
      <c r="AG49" s="60"/>
      <c r="AH49" s="60"/>
      <c r="AI49" s="60"/>
      <c r="AJ49" s="60"/>
      <c r="AK49" s="60" t="s">
        <v>1277</v>
      </c>
      <c r="AL49" s="60" t="s">
        <v>4959</v>
      </c>
      <c r="AM49" s="60"/>
      <c r="AN49" s="60" t="s">
        <v>4960</v>
      </c>
      <c r="AO49" s="60"/>
      <c r="AP49" s="61">
        <v>45821.7982986111</v>
      </c>
      <c r="AQ49" s="60"/>
      <c r="AR49" s="60" t="s">
        <v>4383</v>
      </c>
      <c r="AS49" s="60" t="s">
        <v>4244</v>
      </c>
      <c r="AT49" s="60" t="s">
        <v>4671</v>
      </c>
      <c r="AU49" s="60" t="s">
        <v>4961</v>
      </c>
      <c r="AV49" s="60"/>
      <c r="AW49" s="61">
        <v>45748.749375</v>
      </c>
      <c r="AX49" s="60" t="s">
        <v>4959</v>
      </c>
      <c r="AY49" s="60" t="s">
        <v>4673</v>
      </c>
      <c r="AZ49" s="60"/>
      <c r="BA49" s="60"/>
      <c r="BB49" s="60"/>
      <c r="BC49" s="60" t="s">
        <v>2140</v>
      </c>
      <c r="BD49" s="60" t="s">
        <v>4582</v>
      </c>
      <c r="BE49" s="60" t="s">
        <v>4802</v>
      </c>
      <c r="BF49" s="60" t="s">
        <v>4675</v>
      </c>
      <c r="BG49" s="60"/>
      <c r="BH49" s="60"/>
      <c r="BI49" s="60" t="s">
        <v>2794</v>
      </c>
      <c r="BJ49" s="60"/>
      <c r="BK49" s="60"/>
      <c r="BL49" s="60">
        <v>3500917</v>
      </c>
      <c r="BM49" s="60" t="s">
        <v>4962</v>
      </c>
      <c r="BN49" s="60"/>
      <c r="BO49" s="60">
        <v>323.7</v>
      </c>
      <c r="BP49" s="60" t="s">
        <v>4919</v>
      </c>
      <c r="BQ49" s="60"/>
      <c r="BR49" s="60" t="s">
        <v>4963</v>
      </c>
      <c r="BS49" s="60" t="s">
        <v>1277</v>
      </c>
      <c r="BT49" s="60"/>
      <c r="BU49" s="60"/>
      <c r="BV49" s="60" t="s">
        <v>4678</v>
      </c>
      <c r="BW49" s="60"/>
      <c r="BX49" s="60">
        <v>323.7</v>
      </c>
      <c r="BY49" s="60"/>
      <c r="BZ49" s="60"/>
      <c r="CA49" s="60"/>
      <c r="CB49" s="60"/>
      <c r="CC49" s="60"/>
      <c r="CD49" s="60"/>
    </row>
    <row r="50" spans="1:82">
      <c r="A50" s="60" t="s">
        <v>4970</v>
      </c>
      <c r="B50" s="60"/>
      <c r="C50" s="60" t="s">
        <v>4957</v>
      </c>
      <c r="D50" s="60"/>
      <c r="E50" s="60" t="s">
        <v>4655</v>
      </c>
      <c r="F50" s="60" t="s">
        <v>4958</v>
      </c>
      <c r="G50" s="60" t="s">
        <v>4657</v>
      </c>
      <c r="H50" s="60" t="s">
        <v>2905</v>
      </c>
      <c r="I50" s="60">
        <v>3577.09</v>
      </c>
      <c r="J50" s="60"/>
      <c r="K50" s="60"/>
      <c r="L50" s="60" t="s">
        <v>4659</v>
      </c>
      <c r="M50" s="60" t="s">
        <v>4891</v>
      </c>
      <c r="N50" s="60" t="s">
        <v>4891</v>
      </c>
      <c r="O50" s="60"/>
      <c r="P50" s="60"/>
      <c r="Q50" s="60" t="s">
        <v>2905</v>
      </c>
      <c r="R50" s="60" t="s">
        <v>4797</v>
      </c>
      <c r="S50" s="60" t="s">
        <v>4798</v>
      </c>
      <c r="T50" s="60" t="s">
        <v>4719</v>
      </c>
      <c r="U50" s="60"/>
      <c r="V50" s="60" t="s">
        <v>4211</v>
      </c>
      <c r="W50" s="60"/>
      <c r="X50" s="60" t="s">
        <v>4764</v>
      </c>
      <c r="Y50" s="60" t="s">
        <v>4664</v>
      </c>
      <c r="Z50" s="60" t="s">
        <v>4924</v>
      </c>
      <c r="AA50" s="60" t="s">
        <v>4911</v>
      </c>
      <c r="AB50" s="60"/>
      <c r="AC50" s="60" t="s">
        <v>4667</v>
      </c>
      <c r="AD50" s="60"/>
      <c r="AE50" s="60"/>
      <c r="AF50" s="60"/>
      <c r="AG50" s="60"/>
      <c r="AH50" s="60"/>
      <c r="AI50" s="60"/>
      <c r="AJ50" s="60"/>
      <c r="AK50" s="60" t="s">
        <v>1277</v>
      </c>
      <c r="AL50" s="60" t="s">
        <v>4959</v>
      </c>
      <c r="AM50" s="60"/>
      <c r="AN50" s="60" t="s">
        <v>4960</v>
      </c>
      <c r="AO50" s="60"/>
      <c r="AP50" s="61">
        <v>45821.7982986111</v>
      </c>
      <c r="AQ50" s="60"/>
      <c r="AR50" s="60" t="s">
        <v>4383</v>
      </c>
      <c r="AS50" s="60" t="s">
        <v>4244</v>
      </c>
      <c r="AT50" s="60" t="s">
        <v>4671</v>
      </c>
      <c r="AU50" s="60" t="s">
        <v>4961</v>
      </c>
      <c r="AV50" s="60"/>
      <c r="AW50" s="61">
        <v>45748.749375</v>
      </c>
      <c r="AX50" s="60" t="s">
        <v>4959</v>
      </c>
      <c r="AY50" s="60" t="s">
        <v>4673</v>
      </c>
      <c r="AZ50" s="60"/>
      <c r="BA50" s="60"/>
      <c r="BB50" s="60"/>
      <c r="BC50" s="60" t="s">
        <v>4971</v>
      </c>
      <c r="BD50" s="60" t="s">
        <v>4582</v>
      </c>
      <c r="BE50" s="60" t="s">
        <v>4802</v>
      </c>
      <c r="BF50" s="60" t="s">
        <v>4675</v>
      </c>
      <c r="BG50" s="60"/>
      <c r="BH50" s="60"/>
      <c r="BI50" s="60" t="s">
        <v>2794</v>
      </c>
      <c r="BJ50" s="60"/>
      <c r="BK50" s="60"/>
      <c r="BL50" s="60">
        <v>3500920</v>
      </c>
      <c r="BM50" s="60" t="s">
        <v>4962</v>
      </c>
      <c r="BN50" s="60"/>
      <c r="BO50" s="60">
        <v>413.1</v>
      </c>
      <c r="BP50" s="60" t="s">
        <v>4919</v>
      </c>
      <c r="BQ50" s="60"/>
      <c r="BR50" s="60" t="s">
        <v>4963</v>
      </c>
      <c r="BS50" s="60" t="s">
        <v>1277</v>
      </c>
      <c r="BT50" s="60"/>
      <c r="BU50" s="60"/>
      <c r="BV50" s="60" t="s">
        <v>4678</v>
      </c>
      <c r="BW50" s="60"/>
      <c r="BX50" s="60">
        <v>413.1</v>
      </c>
      <c r="BY50" s="60"/>
      <c r="BZ50" s="60"/>
      <c r="CA50" s="60"/>
      <c r="CB50" s="60"/>
      <c r="CC50" s="60"/>
      <c r="CD50" s="60"/>
    </row>
    <row r="51" spans="1:82">
      <c r="A51" s="60" t="s">
        <v>4972</v>
      </c>
      <c r="B51" s="60"/>
      <c r="C51" s="60" t="s">
        <v>4957</v>
      </c>
      <c r="D51" s="60"/>
      <c r="E51" s="60" t="s">
        <v>4655</v>
      </c>
      <c r="F51" s="60" t="s">
        <v>4958</v>
      </c>
      <c r="G51" s="60" t="s">
        <v>4657</v>
      </c>
      <c r="H51" s="60" t="s">
        <v>2905</v>
      </c>
      <c r="I51" s="60">
        <v>3577.09</v>
      </c>
      <c r="J51" s="60"/>
      <c r="K51" s="60"/>
      <c r="L51" s="60" t="s">
        <v>4659</v>
      </c>
      <c r="M51" s="60" t="s">
        <v>4891</v>
      </c>
      <c r="N51" s="60" t="s">
        <v>4891</v>
      </c>
      <c r="O51" s="60"/>
      <c r="P51" s="60"/>
      <c r="Q51" s="60" t="s">
        <v>2905</v>
      </c>
      <c r="R51" s="60" t="s">
        <v>4797</v>
      </c>
      <c r="S51" s="60" t="s">
        <v>4798</v>
      </c>
      <c r="T51" s="60" t="s">
        <v>4719</v>
      </c>
      <c r="U51" s="60"/>
      <c r="V51" s="60" t="s">
        <v>4211</v>
      </c>
      <c r="W51" s="60"/>
      <c r="X51" s="60" t="s">
        <v>4764</v>
      </c>
      <c r="Y51" s="60" t="s">
        <v>4664</v>
      </c>
      <c r="Z51" s="60" t="s">
        <v>4924</v>
      </c>
      <c r="AA51" s="60" t="s">
        <v>4911</v>
      </c>
      <c r="AB51" s="60"/>
      <c r="AC51" s="60" t="s">
        <v>4667</v>
      </c>
      <c r="AD51" s="60"/>
      <c r="AE51" s="60"/>
      <c r="AF51" s="60"/>
      <c r="AG51" s="60"/>
      <c r="AH51" s="60"/>
      <c r="AI51" s="60"/>
      <c r="AJ51" s="60"/>
      <c r="AK51" s="60" t="s">
        <v>1277</v>
      </c>
      <c r="AL51" s="60" t="s">
        <v>4959</v>
      </c>
      <c r="AM51" s="60"/>
      <c r="AN51" s="60" t="s">
        <v>4960</v>
      </c>
      <c r="AO51" s="60"/>
      <c r="AP51" s="61">
        <v>45821.7982986111</v>
      </c>
      <c r="AQ51" s="60"/>
      <c r="AR51" s="60" t="s">
        <v>4383</v>
      </c>
      <c r="AS51" s="60" t="s">
        <v>4244</v>
      </c>
      <c r="AT51" s="60" t="s">
        <v>4671</v>
      </c>
      <c r="AU51" s="60" t="s">
        <v>4961</v>
      </c>
      <c r="AV51" s="60"/>
      <c r="AW51" s="61">
        <v>45748.749375</v>
      </c>
      <c r="AX51" s="60" t="s">
        <v>4959</v>
      </c>
      <c r="AY51" s="60" t="s">
        <v>4673</v>
      </c>
      <c r="AZ51" s="60"/>
      <c r="BA51" s="60"/>
      <c r="BB51" s="60"/>
      <c r="BC51" s="60" t="s">
        <v>2140</v>
      </c>
      <c r="BD51" s="60" t="s">
        <v>4582</v>
      </c>
      <c r="BE51" s="60" t="s">
        <v>4802</v>
      </c>
      <c r="BF51" s="60" t="s">
        <v>4675</v>
      </c>
      <c r="BG51" s="60"/>
      <c r="BH51" s="60"/>
      <c r="BI51" s="60" t="s">
        <v>2794</v>
      </c>
      <c r="BJ51" s="60"/>
      <c r="BK51" s="60"/>
      <c r="BL51" s="60">
        <v>3500915</v>
      </c>
      <c r="BM51" s="60" t="s">
        <v>4962</v>
      </c>
      <c r="BN51" s="60"/>
      <c r="BO51" s="60">
        <v>20.61</v>
      </c>
      <c r="BP51" s="60" t="s">
        <v>4919</v>
      </c>
      <c r="BQ51" s="60"/>
      <c r="BR51" s="60" t="s">
        <v>4963</v>
      </c>
      <c r="BS51" s="60" t="s">
        <v>1277</v>
      </c>
      <c r="BT51" s="60"/>
      <c r="BU51" s="60"/>
      <c r="BV51" s="60" t="s">
        <v>4678</v>
      </c>
      <c r="BW51" s="60"/>
      <c r="BX51" s="60">
        <v>20.61</v>
      </c>
      <c r="BY51" s="60"/>
      <c r="BZ51" s="60"/>
      <c r="CA51" s="60"/>
      <c r="CB51" s="60"/>
      <c r="CC51" s="60"/>
      <c r="CD51" s="60"/>
    </row>
    <row r="52" spans="1:82">
      <c r="A52" s="60" t="s">
        <v>4973</v>
      </c>
      <c r="B52" s="60"/>
      <c r="C52" s="60" t="s">
        <v>4957</v>
      </c>
      <c r="D52" s="60"/>
      <c r="E52" s="60" t="s">
        <v>4655</v>
      </c>
      <c r="F52" s="60" t="s">
        <v>4958</v>
      </c>
      <c r="G52" s="60" t="s">
        <v>4657</v>
      </c>
      <c r="H52" s="60" t="s">
        <v>2905</v>
      </c>
      <c r="I52" s="60">
        <v>3577.09</v>
      </c>
      <c r="J52" s="60"/>
      <c r="K52" s="60"/>
      <c r="L52" s="60" t="s">
        <v>4659</v>
      </c>
      <c r="M52" s="60" t="s">
        <v>4891</v>
      </c>
      <c r="N52" s="60" t="s">
        <v>4891</v>
      </c>
      <c r="O52" s="60"/>
      <c r="P52" s="60"/>
      <c r="Q52" s="60" t="s">
        <v>2905</v>
      </c>
      <c r="R52" s="60" t="s">
        <v>4797</v>
      </c>
      <c r="S52" s="60" t="s">
        <v>4798</v>
      </c>
      <c r="T52" s="60" t="s">
        <v>4719</v>
      </c>
      <c r="U52" s="60"/>
      <c r="V52" s="60" t="s">
        <v>4211</v>
      </c>
      <c r="W52" s="60"/>
      <c r="X52" s="60" t="s">
        <v>4764</v>
      </c>
      <c r="Y52" s="60" t="s">
        <v>4664</v>
      </c>
      <c r="Z52" s="60" t="s">
        <v>4924</v>
      </c>
      <c r="AA52" s="60" t="s">
        <v>4911</v>
      </c>
      <c r="AB52" s="60"/>
      <c r="AC52" s="60" t="s">
        <v>4667</v>
      </c>
      <c r="AD52" s="60"/>
      <c r="AE52" s="60"/>
      <c r="AF52" s="60"/>
      <c r="AG52" s="60"/>
      <c r="AH52" s="60"/>
      <c r="AI52" s="60"/>
      <c r="AJ52" s="60"/>
      <c r="AK52" s="60" t="s">
        <v>1277</v>
      </c>
      <c r="AL52" s="60" t="s">
        <v>4959</v>
      </c>
      <c r="AM52" s="60"/>
      <c r="AN52" s="60" t="s">
        <v>4960</v>
      </c>
      <c r="AO52" s="60"/>
      <c r="AP52" s="61">
        <v>45821.7982986111</v>
      </c>
      <c r="AQ52" s="60"/>
      <c r="AR52" s="60" t="s">
        <v>4383</v>
      </c>
      <c r="AS52" s="60" t="s">
        <v>4244</v>
      </c>
      <c r="AT52" s="60" t="s">
        <v>4671</v>
      </c>
      <c r="AU52" s="60" t="s">
        <v>4961</v>
      </c>
      <c r="AV52" s="60"/>
      <c r="AW52" s="61">
        <v>45748.749375</v>
      </c>
      <c r="AX52" s="60" t="s">
        <v>4959</v>
      </c>
      <c r="AY52" s="60" t="s">
        <v>4673</v>
      </c>
      <c r="AZ52" s="60"/>
      <c r="BA52" s="60"/>
      <c r="BB52" s="60"/>
      <c r="BC52" s="60" t="s">
        <v>2140</v>
      </c>
      <c r="BD52" s="60" t="s">
        <v>4582</v>
      </c>
      <c r="BE52" s="60" t="s">
        <v>4802</v>
      </c>
      <c r="BF52" s="60" t="s">
        <v>4675</v>
      </c>
      <c r="BG52" s="60"/>
      <c r="BH52" s="60"/>
      <c r="BI52" s="60" t="s">
        <v>2794</v>
      </c>
      <c r="BJ52" s="60"/>
      <c r="BK52" s="60"/>
      <c r="BL52" s="60">
        <v>3500911</v>
      </c>
      <c r="BM52" s="60" t="s">
        <v>4962</v>
      </c>
      <c r="BN52" s="60"/>
      <c r="BO52" s="60">
        <v>158.2</v>
      </c>
      <c r="BP52" s="60" t="s">
        <v>4919</v>
      </c>
      <c r="BQ52" s="60"/>
      <c r="BR52" s="60" t="s">
        <v>4963</v>
      </c>
      <c r="BS52" s="60" t="s">
        <v>1277</v>
      </c>
      <c r="BT52" s="60"/>
      <c r="BU52" s="60"/>
      <c r="BV52" s="60" t="s">
        <v>4678</v>
      </c>
      <c r="BW52" s="60"/>
      <c r="BX52" s="60">
        <v>158.2</v>
      </c>
      <c r="BY52" s="60"/>
      <c r="BZ52" s="60"/>
      <c r="CA52" s="60"/>
      <c r="CB52" s="60"/>
      <c r="CC52" s="60"/>
      <c r="CD52" s="60"/>
    </row>
    <row r="53" spans="1:82">
      <c r="A53" s="60" t="s">
        <v>4974</v>
      </c>
      <c r="B53" s="60"/>
      <c r="C53" s="60" t="s">
        <v>4957</v>
      </c>
      <c r="D53" s="60"/>
      <c r="E53" s="60" t="s">
        <v>4655</v>
      </c>
      <c r="F53" s="60" t="s">
        <v>4958</v>
      </c>
      <c r="G53" s="60" t="s">
        <v>4657</v>
      </c>
      <c r="H53" s="60" t="s">
        <v>2905</v>
      </c>
      <c r="I53" s="60">
        <v>3577.09</v>
      </c>
      <c r="J53" s="60"/>
      <c r="K53" s="60"/>
      <c r="L53" s="60" t="s">
        <v>4659</v>
      </c>
      <c r="M53" s="60" t="s">
        <v>4891</v>
      </c>
      <c r="N53" s="60" t="s">
        <v>4891</v>
      </c>
      <c r="O53" s="60"/>
      <c r="P53" s="60"/>
      <c r="Q53" s="60" t="s">
        <v>2905</v>
      </c>
      <c r="R53" s="60" t="s">
        <v>4797</v>
      </c>
      <c r="S53" s="60" t="s">
        <v>4798</v>
      </c>
      <c r="T53" s="60" t="s">
        <v>4719</v>
      </c>
      <c r="U53" s="60"/>
      <c r="V53" s="60" t="s">
        <v>4211</v>
      </c>
      <c r="W53" s="60"/>
      <c r="X53" s="60" t="s">
        <v>4764</v>
      </c>
      <c r="Y53" s="60" t="s">
        <v>4664</v>
      </c>
      <c r="Z53" s="60" t="s">
        <v>4924</v>
      </c>
      <c r="AA53" s="60" t="s">
        <v>4911</v>
      </c>
      <c r="AB53" s="60"/>
      <c r="AC53" s="60" t="s">
        <v>4667</v>
      </c>
      <c r="AD53" s="60"/>
      <c r="AE53" s="60"/>
      <c r="AF53" s="60"/>
      <c r="AG53" s="60"/>
      <c r="AH53" s="60"/>
      <c r="AI53" s="60"/>
      <c r="AJ53" s="60"/>
      <c r="AK53" s="60" t="s">
        <v>1277</v>
      </c>
      <c r="AL53" s="60" t="s">
        <v>4959</v>
      </c>
      <c r="AM53" s="60"/>
      <c r="AN53" s="60" t="s">
        <v>4960</v>
      </c>
      <c r="AO53" s="60"/>
      <c r="AP53" s="61">
        <v>45821.7982986111</v>
      </c>
      <c r="AQ53" s="60"/>
      <c r="AR53" s="60" t="s">
        <v>4383</v>
      </c>
      <c r="AS53" s="60" t="s">
        <v>4244</v>
      </c>
      <c r="AT53" s="60" t="s">
        <v>4671</v>
      </c>
      <c r="AU53" s="60" t="s">
        <v>4961</v>
      </c>
      <c r="AV53" s="60"/>
      <c r="AW53" s="61">
        <v>45748.749375</v>
      </c>
      <c r="AX53" s="60" t="s">
        <v>4959</v>
      </c>
      <c r="AY53" s="60" t="s">
        <v>4673</v>
      </c>
      <c r="AZ53" s="60"/>
      <c r="BA53" s="60"/>
      <c r="BB53" s="60"/>
      <c r="BC53" s="60" t="s">
        <v>2140</v>
      </c>
      <c r="BD53" s="60" t="s">
        <v>4582</v>
      </c>
      <c r="BE53" s="60" t="s">
        <v>4802</v>
      </c>
      <c r="BF53" s="60" t="s">
        <v>4675</v>
      </c>
      <c r="BG53" s="60"/>
      <c r="BH53" s="60"/>
      <c r="BI53" s="60" t="s">
        <v>2794</v>
      </c>
      <c r="BJ53" s="60"/>
      <c r="BK53" s="60"/>
      <c r="BL53" s="60">
        <v>3500910</v>
      </c>
      <c r="BM53" s="60" t="s">
        <v>4962</v>
      </c>
      <c r="BN53" s="60"/>
      <c r="BO53" s="60">
        <v>194</v>
      </c>
      <c r="BP53" s="60" t="s">
        <v>4919</v>
      </c>
      <c r="BQ53" s="60"/>
      <c r="BR53" s="60" t="s">
        <v>4963</v>
      </c>
      <c r="BS53" s="60" t="s">
        <v>1277</v>
      </c>
      <c r="BT53" s="60"/>
      <c r="BU53" s="60"/>
      <c r="BV53" s="60" t="s">
        <v>4678</v>
      </c>
      <c r="BW53" s="60"/>
      <c r="BX53" s="60">
        <v>194</v>
      </c>
      <c r="BY53" s="60"/>
      <c r="BZ53" s="60"/>
      <c r="CA53" s="60"/>
      <c r="CB53" s="60"/>
      <c r="CC53" s="60"/>
      <c r="CD53" s="60"/>
    </row>
    <row r="54" spans="1:82">
      <c r="A54" s="60" t="s">
        <v>4975</v>
      </c>
      <c r="B54" s="60"/>
      <c r="C54" s="60" t="s">
        <v>4957</v>
      </c>
      <c r="D54" s="60"/>
      <c r="E54" s="60" t="s">
        <v>4655</v>
      </c>
      <c r="F54" s="60" t="s">
        <v>4958</v>
      </c>
      <c r="G54" s="60" t="s">
        <v>4657</v>
      </c>
      <c r="H54" s="60" t="s">
        <v>2905</v>
      </c>
      <c r="I54" s="60">
        <v>3577.09</v>
      </c>
      <c r="J54" s="60"/>
      <c r="K54" s="60"/>
      <c r="L54" s="60" t="s">
        <v>4659</v>
      </c>
      <c r="M54" s="60" t="s">
        <v>4891</v>
      </c>
      <c r="N54" s="60" t="s">
        <v>4891</v>
      </c>
      <c r="O54" s="60"/>
      <c r="P54" s="60"/>
      <c r="Q54" s="60" t="s">
        <v>2905</v>
      </c>
      <c r="R54" s="60" t="s">
        <v>4797</v>
      </c>
      <c r="S54" s="60" t="s">
        <v>4798</v>
      </c>
      <c r="T54" s="60" t="s">
        <v>4719</v>
      </c>
      <c r="U54" s="60"/>
      <c r="V54" s="60" t="s">
        <v>4211</v>
      </c>
      <c r="W54" s="60"/>
      <c r="X54" s="60" t="s">
        <v>4764</v>
      </c>
      <c r="Y54" s="60" t="s">
        <v>4664</v>
      </c>
      <c r="Z54" s="60" t="s">
        <v>4924</v>
      </c>
      <c r="AA54" s="60" t="s">
        <v>4911</v>
      </c>
      <c r="AB54" s="60"/>
      <c r="AC54" s="60" t="s">
        <v>4667</v>
      </c>
      <c r="AD54" s="60"/>
      <c r="AE54" s="60"/>
      <c r="AF54" s="60"/>
      <c r="AG54" s="60"/>
      <c r="AH54" s="60"/>
      <c r="AI54" s="60"/>
      <c r="AJ54" s="60"/>
      <c r="AK54" s="60" t="s">
        <v>1277</v>
      </c>
      <c r="AL54" s="60" t="s">
        <v>4959</v>
      </c>
      <c r="AM54" s="60"/>
      <c r="AN54" s="60" t="s">
        <v>4960</v>
      </c>
      <c r="AO54" s="60"/>
      <c r="AP54" s="61">
        <v>45821.7982986111</v>
      </c>
      <c r="AQ54" s="60"/>
      <c r="AR54" s="60" t="s">
        <v>4383</v>
      </c>
      <c r="AS54" s="60" t="s">
        <v>4244</v>
      </c>
      <c r="AT54" s="60" t="s">
        <v>4671</v>
      </c>
      <c r="AU54" s="60" t="s">
        <v>4961</v>
      </c>
      <c r="AV54" s="60"/>
      <c r="AW54" s="61">
        <v>45748.749375</v>
      </c>
      <c r="AX54" s="60" t="s">
        <v>4959</v>
      </c>
      <c r="AY54" s="60" t="s">
        <v>4673</v>
      </c>
      <c r="AZ54" s="60"/>
      <c r="BA54" s="60"/>
      <c r="BB54" s="60"/>
      <c r="BC54" s="60" t="s">
        <v>4976</v>
      </c>
      <c r="BD54" s="60" t="s">
        <v>4582</v>
      </c>
      <c r="BE54" s="60" t="s">
        <v>4802</v>
      </c>
      <c r="BF54" s="60" t="s">
        <v>4675</v>
      </c>
      <c r="BG54" s="60"/>
      <c r="BH54" s="60"/>
      <c r="BI54" s="60" t="s">
        <v>2794</v>
      </c>
      <c r="BJ54" s="60"/>
      <c r="BK54" s="60"/>
      <c r="BL54" s="60">
        <v>3500921</v>
      </c>
      <c r="BM54" s="60" t="s">
        <v>4962</v>
      </c>
      <c r="BN54" s="60"/>
      <c r="BO54" s="60">
        <v>436.02</v>
      </c>
      <c r="BP54" s="60" t="s">
        <v>4919</v>
      </c>
      <c r="BQ54" s="60"/>
      <c r="BR54" s="60" t="s">
        <v>4963</v>
      </c>
      <c r="BS54" s="60" t="s">
        <v>1277</v>
      </c>
      <c r="BT54" s="60"/>
      <c r="BU54" s="60"/>
      <c r="BV54" s="60" t="s">
        <v>4678</v>
      </c>
      <c r="BW54" s="60"/>
      <c r="BX54" s="60">
        <v>436.02</v>
      </c>
      <c r="BY54" s="60"/>
      <c r="BZ54" s="60"/>
      <c r="CA54" s="60"/>
      <c r="CB54" s="60"/>
      <c r="CC54" s="60"/>
      <c r="CD54" s="60"/>
    </row>
    <row r="55" spans="1:82">
      <c r="A55" s="60" t="s">
        <v>4977</v>
      </c>
      <c r="B55" s="60"/>
      <c r="C55" s="60" t="s">
        <v>4978</v>
      </c>
      <c r="D55" s="60"/>
      <c r="E55" s="60" t="s">
        <v>4655</v>
      </c>
      <c r="F55" s="60" t="s">
        <v>4979</v>
      </c>
      <c r="G55" s="60" t="s">
        <v>4657</v>
      </c>
      <c r="H55" s="60" t="s">
        <v>2905</v>
      </c>
      <c r="I55" s="60">
        <v>9880.48</v>
      </c>
      <c r="J55" s="60"/>
      <c r="K55" s="60"/>
      <c r="L55" s="60" t="s">
        <v>4659</v>
      </c>
      <c r="M55" s="60" t="s">
        <v>4891</v>
      </c>
      <c r="N55" s="60" t="s">
        <v>4891</v>
      </c>
      <c r="O55" s="60"/>
      <c r="P55" s="60"/>
      <c r="Q55" s="60" t="s">
        <v>2905</v>
      </c>
      <c r="R55" s="60" t="s">
        <v>4797</v>
      </c>
      <c r="S55" s="60" t="s">
        <v>4798</v>
      </c>
      <c r="T55" s="60" t="s">
        <v>4719</v>
      </c>
      <c r="U55" s="60"/>
      <c r="V55" s="60" t="s">
        <v>4211</v>
      </c>
      <c r="W55" s="60"/>
      <c r="X55" s="60" t="s">
        <v>4980</v>
      </c>
      <c r="Y55" s="60" t="s">
        <v>4664</v>
      </c>
      <c r="Z55" s="60" t="s">
        <v>4924</v>
      </c>
      <c r="AA55" s="60" t="s">
        <v>4911</v>
      </c>
      <c r="AB55" s="60"/>
      <c r="AC55" s="60" t="s">
        <v>4667</v>
      </c>
      <c r="AD55" s="60"/>
      <c r="AE55" s="60"/>
      <c r="AF55" s="60"/>
      <c r="AG55" s="60"/>
      <c r="AH55" s="60"/>
      <c r="AI55" s="60"/>
      <c r="AJ55" s="60"/>
      <c r="AK55" s="60" t="s">
        <v>1277</v>
      </c>
      <c r="AL55" s="60" t="s">
        <v>4981</v>
      </c>
      <c r="AM55" s="60"/>
      <c r="AN55" s="60" t="s">
        <v>4982</v>
      </c>
      <c r="AO55" s="60"/>
      <c r="AP55" s="61">
        <v>45821.7983333333</v>
      </c>
      <c r="AQ55" s="60"/>
      <c r="AR55" s="60" t="s">
        <v>4383</v>
      </c>
      <c r="AS55" s="60" t="s">
        <v>4244</v>
      </c>
      <c r="AT55" s="60" t="s">
        <v>4671</v>
      </c>
      <c r="AU55" s="60" t="s">
        <v>4983</v>
      </c>
      <c r="AV55" s="60"/>
      <c r="AW55" s="61">
        <v>45748.75875</v>
      </c>
      <c r="AX55" s="60" t="s">
        <v>4981</v>
      </c>
      <c r="AY55" s="60" t="s">
        <v>4673</v>
      </c>
      <c r="AZ55" s="60"/>
      <c r="BA55" s="60"/>
      <c r="BB55" s="60"/>
      <c r="BC55" s="60" t="s">
        <v>2140</v>
      </c>
      <c r="BD55" s="60" t="s">
        <v>4582</v>
      </c>
      <c r="BE55" s="60" t="s">
        <v>4802</v>
      </c>
      <c r="BF55" s="60" t="s">
        <v>4675</v>
      </c>
      <c r="BG55" s="60"/>
      <c r="BH55" s="60"/>
      <c r="BI55" s="60" t="s">
        <v>2794</v>
      </c>
      <c r="BJ55" s="60"/>
      <c r="BK55" s="60"/>
      <c r="BL55" s="60">
        <v>3477761</v>
      </c>
      <c r="BM55" s="60" t="s">
        <v>4984</v>
      </c>
      <c r="BN55" s="60"/>
      <c r="BO55" s="60">
        <v>417.6</v>
      </c>
      <c r="BP55" s="60" t="s">
        <v>4919</v>
      </c>
      <c r="BQ55" s="60"/>
      <c r="BR55" s="60" t="s">
        <v>4985</v>
      </c>
      <c r="BS55" s="60" t="s">
        <v>1277</v>
      </c>
      <c r="BT55" s="60"/>
      <c r="BU55" s="60"/>
      <c r="BV55" s="60" t="s">
        <v>4678</v>
      </c>
      <c r="BW55" s="60"/>
      <c r="BX55" s="60">
        <v>417.6</v>
      </c>
      <c r="BY55" s="60"/>
      <c r="BZ55" s="60"/>
      <c r="CA55" s="60"/>
      <c r="CB55" s="60"/>
      <c r="CC55" s="60"/>
      <c r="CD55" s="60"/>
    </row>
    <row r="56" spans="1:82">
      <c r="A56" s="60" t="s">
        <v>4986</v>
      </c>
      <c r="B56" s="60"/>
      <c r="C56" s="60" t="s">
        <v>4978</v>
      </c>
      <c r="D56" s="60"/>
      <c r="E56" s="60" t="s">
        <v>4655</v>
      </c>
      <c r="F56" s="60" t="s">
        <v>4979</v>
      </c>
      <c r="G56" s="60" t="s">
        <v>4657</v>
      </c>
      <c r="H56" s="60" t="s">
        <v>2905</v>
      </c>
      <c r="I56" s="60">
        <v>9880.48</v>
      </c>
      <c r="J56" s="60"/>
      <c r="K56" s="60"/>
      <c r="L56" s="60" t="s">
        <v>4659</v>
      </c>
      <c r="M56" s="60" t="s">
        <v>4891</v>
      </c>
      <c r="N56" s="60" t="s">
        <v>4891</v>
      </c>
      <c r="O56" s="60"/>
      <c r="P56" s="60"/>
      <c r="Q56" s="60" t="s">
        <v>2905</v>
      </c>
      <c r="R56" s="60" t="s">
        <v>4797</v>
      </c>
      <c r="S56" s="60" t="s">
        <v>4798</v>
      </c>
      <c r="T56" s="60" t="s">
        <v>4719</v>
      </c>
      <c r="U56" s="60"/>
      <c r="V56" s="60" t="s">
        <v>4211</v>
      </c>
      <c r="W56" s="60"/>
      <c r="X56" s="60" t="s">
        <v>4980</v>
      </c>
      <c r="Y56" s="60" t="s">
        <v>4664</v>
      </c>
      <c r="Z56" s="60" t="s">
        <v>4924</v>
      </c>
      <c r="AA56" s="60" t="s">
        <v>4911</v>
      </c>
      <c r="AB56" s="60"/>
      <c r="AC56" s="60" t="s">
        <v>4667</v>
      </c>
      <c r="AD56" s="60"/>
      <c r="AE56" s="60"/>
      <c r="AF56" s="60"/>
      <c r="AG56" s="60"/>
      <c r="AH56" s="60"/>
      <c r="AI56" s="60"/>
      <c r="AJ56" s="60"/>
      <c r="AK56" s="60" t="s">
        <v>1277</v>
      </c>
      <c r="AL56" s="60" t="s">
        <v>4981</v>
      </c>
      <c r="AM56" s="60"/>
      <c r="AN56" s="60" t="s">
        <v>4982</v>
      </c>
      <c r="AO56" s="60"/>
      <c r="AP56" s="61">
        <v>45821.7983333333</v>
      </c>
      <c r="AQ56" s="60"/>
      <c r="AR56" s="60" t="s">
        <v>4383</v>
      </c>
      <c r="AS56" s="60" t="s">
        <v>4244</v>
      </c>
      <c r="AT56" s="60" t="s">
        <v>4671</v>
      </c>
      <c r="AU56" s="60" t="s">
        <v>4983</v>
      </c>
      <c r="AV56" s="60"/>
      <c r="AW56" s="61">
        <v>45748.75875</v>
      </c>
      <c r="AX56" s="60" t="s">
        <v>4981</v>
      </c>
      <c r="AY56" s="60" t="s">
        <v>4673</v>
      </c>
      <c r="AZ56" s="60"/>
      <c r="BA56" s="60"/>
      <c r="BB56" s="60"/>
      <c r="BC56" s="60" t="s">
        <v>2140</v>
      </c>
      <c r="BD56" s="60" t="s">
        <v>4582</v>
      </c>
      <c r="BE56" s="60" t="s">
        <v>4802</v>
      </c>
      <c r="BF56" s="60" t="s">
        <v>4675</v>
      </c>
      <c r="BG56" s="60"/>
      <c r="BH56" s="60"/>
      <c r="BI56" s="60" t="s">
        <v>2794</v>
      </c>
      <c r="BJ56" s="60"/>
      <c r="BK56" s="60"/>
      <c r="BL56" s="60">
        <v>3477766</v>
      </c>
      <c r="BM56" s="60" t="s">
        <v>4984</v>
      </c>
      <c r="BN56" s="60"/>
      <c r="BO56" s="60">
        <v>4568.4</v>
      </c>
      <c r="BP56" s="60" t="s">
        <v>4919</v>
      </c>
      <c r="BQ56" s="60"/>
      <c r="BR56" s="60" t="s">
        <v>4985</v>
      </c>
      <c r="BS56" s="60" t="s">
        <v>1277</v>
      </c>
      <c r="BT56" s="60"/>
      <c r="BU56" s="60"/>
      <c r="BV56" s="60" t="s">
        <v>4678</v>
      </c>
      <c r="BW56" s="60"/>
      <c r="BX56" s="60">
        <v>4568.4</v>
      </c>
      <c r="BY56" s="60"/>
      <c r="BZ56" s="60"/>
      <c r="CA56" s="60"/>
      <c r="CB56" s="60"/>
      <c r="CC56" s="60"/>
      <c r="CD56" s="60"/>
    </row>
    <row r="57" spans="1:82">
      <c r="A57" s="60" t="s">
        <v>4987</v>
      </c>
      <c r="B57" s="60"/>
      <c r="C57" s="60" t="s">
        <v>4978</v>
      </c>
      <c r="D57" s="60"/>
      <c r="E57" s="60" t="s">
        <v>4655</v>
      </c>
      <c r="F57" s="60" t="s">
        <v>4979</v>
      </c>
      <c r="G57" s="60" t="s">
        <v>4657</v>
      </c>
      <c r="H57" s="60" t="s">
        <v>2905</v>
      </c>
      <c r="I57" s="60">
        <v>9880.48</v>
      </c>
      <c r="J57" s="60"/>
      <c r="K57" s="60"/>
      <c r="L57" s="60" t="s">
        <v>4659</v>
      </c>
      <c r="M57" s="60" t="s">
        <v>4891</v>
      </c>
      <c r="N57" s="60" t="s">
        <v>4891</v>
      </c>
      <c r="O57" s="60"/>
      <c r="P57" s="60"/>
      <c r="Q57" s="60" t="s">
        <v>2905</v>
      </c>
      <c r="R57" s="60" t="s">
        <v>4797</v>
      </c>
      <c r="S57" s="60" t="s">
        <v>4798</v>
      </c>
      <c r="T57" s="60" t="s">
        <v>4719</v>
      </c>
      <c r="U57" s="60"/>
      <c r="V57" s="60" t="s">
        <v>4211</v>
      </c>
      <c r="W57" s="60"/>
      <c r="X57" s="60" t="s">
        <v>4980</v>
      </c>
      <c r="Y57" s="60" t="s">
        <v>4664</v>
      </c>
      <c r="Z57" s="60" t="s">
        <v>4924</v>
      </c>
      <c r="AA57" s="60" t="s">
        <v>4911</v>
      </c>
      <c r="AB57" s="60"/>
      <c r="AC57" s="60" t="s">
        <v>4667</v>
      </c>
      <c r="AD57" s="60"/>
      <c r="AE57" s="60"/>
      <c r="AF57" s="60"/>
      <c r="AG57" s="60"/>
      <c r="AH57" s="60"/>
      <c r="AI57" s="60"/>
      <c r="AJ57" s="60"/>
      <c r="AK57" s="60" t="s">
        <v>1277</v>
      </c>
      <c r="AL57" s="60" t="s">
        <v>4981</v>
      </c>
      <c r="AM57" s="60"/>
      <c r="AN57" s="60" t="s">
        <v>4982</v>
      </c>
      <c r="AO57" s="60"/>
      <c r="AP57" s="61">
        <v>45821.7983333333</v>
      </c>
      <c r="AQ57" s="60"/>
      <c r="AR57" s="60" t="s">
        <v>4383</v>
      </c>
      <c r="AS57" s="60" t="s">
        <v>4244</v>
      </c>
      <c r="AT57" s="60" t="s">
        <v>4671</v>
      </c>
      <c r="AU57" s="60" t="s">
        <v>4983</v>
      </c>
      <c r="AV57" s="60"/>
      <c r="AW57" s="61">
        <v>45748.75875</v>
      </c>
      <c r="AX57" s="60" t="s">
        <v>4981</v>
      </c>
      <c r="AY57" s="60" t="s">
        <v>4673</v>
      </c>
      <c r="AZ57" s="60"/>
      <c r="BA57" s="60"/>
      <c r="BB57" s="60"/>
      <c r="BC57" s="60" t="s">
        <v>2140</v>
      </c>
      <c r="BD57" s="60" t="s">
        <v>4582</v>
      </c>
      <c r="BE57" s="60" t="s">
        <v>4802</v>
      </c>
      <c r="BF57" s="60" t="s">
        <v>4675</v>
      </c>
      <c r="BG57" s="60"/>
      <c r="BH57" s="60"/>
      <c r="BI57" s="60" t="s">
        <v>2794</v>
      </c>
      <c r="BJ57" s="60"/>
      <c r="BK57" s="60"/>
      <c r="BL57" s="60">
        <v>3477763</v>
      </c>
      <c r="BM57" s="60" t="s">
        <v>4984</v>
      </c>
      <c r="BN57" s="60"/>
      <c r="BO57" s="60">
        <v>216</v>
      </c>
      <c r="BP57" s="60" t="s">
        <v>4919</v>
      </c>
      <c r="BQ57" s="60"/>
      <c r="BR57" s="60" t="s">
        <v>4985</v>
      </c>
      <c r="BS57" s="60" t="s">
        <v>1277</v>
      </c>
      <c r="BT57" s="60"/>
      <c r="BU57" s="60"/>
      <c r="BV57" s="60" t="s">
        <v>4678</v>
      </c>
      <c r="BW57" s="60"/>
      <c r="BX57" s="60">
        <v>216</v>
      </c>
      <c r="BY57" s="60"/>
      <c r="BZ57" s="60"/>
      <c r="CA57" s="60"/>
      <c r="CB57" s="60"/>
      <c r="CC57" s="60"/>
      <c r="CD57" s="60"/>
    </row>
    <row r="58" spans="1:82">
      <c r="A58" s="60" t="s">
        <v>4988</v>
      </c>
      <c r="B58" s="60"/>
      <c r="C58" s="60" t="s">
        <v>4978</v>
      </c>
      <c r="D58" s="60"/>
      <c r="E58" s="60" t="s">
        <v>4655</v>
      </c>
      <c r="F58" s="60" t="s">
        <v>4979</v>
      </c>
      <c r="G58" s="60" t="s">
        <v>4657</v>
      </c>
      <c r="H58" s="60" t="s">
        <v>2905</v>
      </c>
      <c r="I58" s="60">
        <v>9880.48</v>
      </c>
      <c r="J58" s="60"/>
      <c r="K58" s="60"/>
      <c r="L58" s="60" t="s">
        <v>4659</v>
      </c>
      <c r="M58" s="60" t="s">
        <v>4891</v>
      </c>
      <c r="N58" s="60" t="s">
        <v>4891</v>
      </c>
      <c r="O58" s="60"/>
      <c r="P58" s="60"/>
      <c r="Q58" s="60" t="s">
        <v>2905</v>
      </c>
      <c r="R58" s="60" t="s">
        <v>4797</v>
      </c>
      <c r="S58" s="60" t="s">
        <v>4798</v>
      </c>
      <c r="T58" s="60" t="s">
        <v>4719</v>
      </c>
      <c r="U58" s="60"/>
      <c r="V58" s="60" t="s">
        <v>4211</v>
      </c>
      <c r="W58" s="60"/>
      <c r="X58" s="60" t="s">
        <v>4980</v>
      </c>
      <c r="Y58" s="60" t="s">
        <v>4664</v>
      </c>
      <c r="Z58" s="60" t="s">
        <v>4924</v>
      </c>
      <c r="AA58" s="60" t="s">
        <v>4911</v>
      </c>
      <c r="AB58" s="60"/>
      <c r="AC58" s="60" t="s">
        <v>4667</v>
      </c>
      <c r="AD58" s="60"/>
      <c r="AE58" s="60"/>
      <c r="AF58" s="60"/>
      <c r="AG58" s="60"/>
      <c r="AH58" s="60"/>
      <c r="AI58" s="60"/>
      <c r="AJ58" s="60"/>
      <c r="AK58" s="60" t="s">
        <v>1277</v>
      </c>
      <c r="AL58" s="60" t="s">
        <v>4981</v>
      </c>
      <c r="AM58" s="60"/>
      <c r="AN58" s="60" t="s">
        <v>4982</v>
      </c>
      <c r="AO58" s="60"/>
      <c r="AP58" s="61">
        <v>45821.7983333333</v>
      </c>
      <c r="AQ58" s="60"/>
      <c r="AR58" s="60" t="s">
        <v>4383</v>
      </c>
      <c r="AS58" s="60" t="s">
        <v>4244</v>
      </c>
      <c r="AT58" s="60" t="s">
        <v>4671</v>
      </c>
      <c r="AU58" s="60" t="s">
        <v>4983</v>
      </c>
      <c r="AV58" s="60"/>
      <c r="AW58" s="61">
        <v>45748.75875</v>
      </c>
      <c r="AX58" s="60" t="s">
        <v>4981</v>
      </c>
      <c r="AY58" s="60" t="s">
        <v>4673</v>
      </c>
      <c r="AZ58" s="60"/>
      <c r="BA58" s="60"/>
      <c r="BB58" s="60"/>
      <c r="BC58" s="60" t="s">
        <v>2132</v>
      </c>
      <c r="BD58" s="60" t="s">
        <v>4582</v>
      </c>
      <c r="BE58" s="60" t="s">
        <v>4802</v>
      </c>
      <c r="BF58" s="60" t="s">
        <v>4675</v>
      </c>
      <c r="BG58" s="60"/>
      <c r="BH58" s="60"/>
      <c r="BI58" s="60" t="s">
        <v>2794</v>
      </c>
      <c r="BJ58" s="60"/>
      <c r="BK58" s="60"/>
      <c r="BL58" s="60">
        <v>3477755</v>
      </c>
      <c r="BM58" s="60" t="s">
        <v>4984</v>
      </c>
      <c r="BN58" s="60"/>
      <c r="BO58" s="60">
        <v>18.85</v>
      </c>
      <c r="BP58" s="60" t="s">
        <v>4919</v>
      </c>
      <c r="BQ58" s="60"/>
      <c r="BR58" s="60" t="s">
        <v>4985</v>
      </c>
      <c r="BS58" s="60" t="s">
        <v>1277</v>
      </c>
      <c r="BT58" s="60"/>
      <c r="BU58" s="60"/>
      <c r="BV58" s="60" t="s">
        <v>4678</v>
      </c>
      <c r="BW58" s="60"/>
      <c r="BX58" s="60">
        <v>18.85</v>
      </c>
      <c r="BY58" s="60"/>
      <c r="BZ58" s="60"/>
      <c r="CA58" s="60"/>
      <c r="CB58" s="60"/>
      <c r="CC58" s="60"/>
      <c r="CD58" s="60"/>
    </row>
    <row r="59" spans="1:82">
      <c r="A59" s="60" t="s">
        <v>4989</v>
      </c>
      <c r="B59" s="60"/>
      <c r="C59" s="60" t="s">
        <v>4978</v>
      </c>
      <c r="D59" s="60"/>
      <c r="E59" s="60" t="s">
        <v>4655</v>
      </c>
      <c r="F59" s="60" t="s">
        <v>4979</v>
      </c>
      <c r="G59" s="60" t="s">
        <v>4657</v>
      </c>
      <c r="H59" s="60" t="s">
        <v>2905</v>
      </c>
      <c r="I59" s="60">
        <v>9880.48</v>
      </c>
      <c r="J59" s="60"/>
      <c r="K59" s="60"/>
      <c r="L59" s="60" t="s">
        <v>4659</v>
      </c>
      <c r="M59" s="60" t="s">
        <v>4891</v>
      </c>
      <c r="N59" s="60" t="s">
        <v>4891</v>
      </c>
      <c r="O59" s="60"/>
      <c r="P59" s="60"/>
      <c r="Q59" s="60" t="s">
        <v>2905</v>
      </c>
      <c r="R59" s="60" t="s">
        <v>4797</v>
      </c>
      <c r="S59" s="60" t="s">
        <v>4798</v>
      </c>
      <c r="T59" s="60" t="s">
        <v>4719</v>
      </c>
      <c r="U59" s="60"/>
      <c r="V59" s="60" t="s">
        <v>4211</v>
      </c>
      <c r="W59" s="60"/>
      <c r="X59" s="60" t="s">
        <v>4980</v>
      </c>
      <c r="Y59" s="60" t="s">
        <v>4664</v>
      </c>
      <c r="Z59" s="60" t="s">
        <v>4924</v>
      </c>
      <c r="AA59" s="60" t="s">
        <v>4911</v>
      </c>
      <c r="AB59" s="60"/>
      <c r="AC59" s="60" t="s">
        <v>4667</v>
      </c>
      <c r="AD59" s="60"/>
      <c r="AE59" s="60"/>
      <c r="AF59" s="60"/>
      <c r="AG59" s="60"/>
      <c r="AH59" s="60"/>
      <c r="AI59" s="60"/>
      <c r="AJ59" s="60"/>
      <c r="AK59" s="60" t="s">
        <v>1277</v>
      </c>
      <c r="AL59" s="60" t="s">
        <v>4981</v>
      </c>
      <c r="AM59" s="60"/>
      <c r="AN59" s="60" t="s">
        <v>4982</v>
      </c>
      <c r="AO59" s="60"/>
      <c r="AP59" s="61">
        <v>45821.7983333333</v>
      </c>
      <c r="AQ59" s="60"/>
      <c r="AR59" s="60" t="s">
        <v>4383</v>
      </c>
      <c r="AS59" s="60" t="s">
        <v>4244</v>
      </c>
      <c r="AT59" s="60" t="s">
        <v>4671</v>
      </c>
      <c r="AU59" s="60" t="s">
        <v>4983</v>
      </c>
      <c r="AV59" s="60"/>
      <c r="AW59" s="61">
        <v>45748.75875</v>
      </c>
      <c r="AX59" s="60" t="s">
        <v>4981</v>
      </c>
      <c r="AY59" s="60" t="s">
        <v>4673</v>
      </c>
      <c r="AZ59" s="60"/>
      <c r="BA59" s="60"/>
      <c r="BB59" s="60"/>
      <c r="BC59" s="60" t="s">
        <v>2140</v>
      </c>
      <c r="BD59" s="60" t="s">
        <v>4582</v>
      </c>
      <c r="BE59" s="60" t="s">
        <v>4802</v>
      </c>
      <c r="BF59" s="60" t="s">
        <v>4675</v>
      </c>
      <c r="BG59" s="60"/>
      <c r="BH59" s="60"/>
      <c r="BI59" s="60" t="s">
        <v>2794</v>
      </c>
      <c r="BJ59" s="60"/>
      <c r="BK59" s="60"/>
      <c r="BL59" s="60">
        <v>3477753</v>
      </c>
      <c r="BM59" s="60" t="s">
        <v>4984</v>
      </c>
      <c r="BN59" s="60"/>
      <c r="BO59" s="60">
        <v>2151.63</v>
      </c>
      <c r="BP59" s="60" t="s">
        <v>4919</v>
      </c>
      <c r="BQ59" s="60"/>
      <c r="BR59" s="60" t="s">
        <v>4985</v>
      </c>
      <c r="BS59" s="60" t="s">
        <v>1277</v>
      </c>
      <c r="BT59" s="60"/>
      <c r="BU59" s="60"/>
      <c r="BV59" s="60" t="s">
        <v>4678</v>
      </c>
      <c r="BW59" s="60"/>
      <c r="BX59" s="60">
        <v>2151.63</v>
      </c>
      <c r="BY59" s="60"/>
      <c r="BZ59" s="60"/>
      <c r="CA59" s="60"/>
      <c r="CB59" s="60"/>
      <c r="CC59" s="60"/>
      <c r="CD59" s="60"/>
    </row>
    <row r="60" spans="1:82">
      <c r="A60" s="60" t="s">
        <v>4990</v>
      </c>
      <c r="B60" s="60"/>
      <c r="C60" s="60" t="s">
        <v>4978</v>
      </c>
      <c r="D60" s="60"/>
      <c r="E60" s="60" t="s">
        <v>4655</v>
      </c>
      <c r="F60" s="60" t="s">
        <v>4979</v>
      </c>
      <c r="G60" s="60" t="s">
        <v>4657</v>
      </c>
      <c r="H60" s="60" t="s">
        <v>2905</v>
      </c>
      <c r="I60" s="60">
        <v>9880.48</v>
      </c>
      <c r="J60" s="60"/>
      <c r="K60" s="60"/>
      <c r="L60" s="60" t="s">
        <v>4659</v>
      </c>
      <c r="M60" s="60" t="s">
        <v>4891</v>
      </c>
      <c r="N60" s="60" t="s">
        <v>4891</v>
      </c>
      <c r="O60" s="60"/>
      <c r="P60" s="60"/>
      <c r="Q60" s="60" t="s">
        <v>2905</v>
      </c>
      <c r="R60" s="60" t="s">
        <v>4797</v>
      </c>
      <c r="S60" s="60" t="s">
        <v>4798</v>
      </c>
      <c r="T60" s="60" t="s">
        <v>4719</v>
      </c>
      <c r="U60" s="60"/>
      <c r="V60" s="60" t="s">
        <v>4211</v>
      </c>
      <c r="W60" s="60"/>
      <c r="X60" s="60" t="s">
        <v>4980</v>
      </c>
      <c r="Y60" s="60" t="s">
        <v>4664</v>
      </c>
      <c r="Z60" s="60" t="s">
        <v>4924</v>
      </c>
      <c r="AA60" s="60" t="s">
        <v>4911</v>
      </c>
      <c r="AB60" s="60"/>
      <c r="AC60" s="60" t="s">
        <v>4667</v>
      </c>
      <c r="AD60" s="60"/>
      <c r="AE60" s="60"/>
      <c r="AF60" s="60"/>
      <c r="AG60" s="60"/>
      <c r="AH60" s="60"/>
      <c r="AI60" s="60"/>
      <c r="AJ60" s="60"/>
      <c r="AK60" s="60" t="s">
        <v>1277</v>
      </c>
      <c r="AL60" s="60" t="s">
        <v>4981</v>
      </c>
      <c r="AM60" s="60"/>
      <c r="AN60" s="60" t="s">
        <v>4982</v>
      </c>
      <c r="AO60" s="60"/>
      <c r="AP60" s="61">
        <v>45821.7983333333</v>
      </c>
      <c r="AQ60" s="60"/>
      <c r="AR60" s="60" t="s">
        <v>4383</v>
      </c>
      <c r="AS60" s="60" t="s">
        <v>4244</v>
      </c>
      <c r="AT60" s="60" t="s">
        <v>4671</v>
      </c>
      <c r="AU60" s="60" t="s">
        <v>4983</v>
      </c>
      <c r="AV60" s="60"/>
      <c r="AW60" s="61">
        <v>45748.75875</v>
      </c>
      <c r="AX60" s="60" t="s">
        <v>4981</v>
      </c>
      <c r="AY60" s="60" t="s">
        <v>4673</v>
      </c>
      <c r="AZ60" s="60"/>
      <c r="BA60" s="60"/>
      <c r="BB60" s="60"/>
      <c r="BC60" s="60" t="s">
        <v>2132</v>
      </c>
      <c r="BD60" s="60" t="s">
        <v>4582</v>
      </c>
      <c r="BE60" s="60" t="s">
        <v>4802</v>
      </c>
      <c r="BF60" s="60" t="s">
        <v>4675</v>
      </c>
      <c r="BG60" s="60"/>
      <c r="BH60" s="60"/>
      <c r="BI60" s="60" t="s">
        <v>2794</v>
      </c>
      <c r="BJ60" s="60"/>
      <c r="BK60" s="60"/>
      <c r="BL60" s="60">
        <v>3477756</v>
      </c>
      <c r="BM60" s="60" t="s">
        <v>4984</v>
      </c>
      <c r="BN60" s="60"/>
      <c r="BO60" s="60">
        <v>34.8</v>
      </c>
      <c r="BP60" s="60" t="s">
        <v>4919</v>
      </c>
      <c r="BQ60" s="60"/>
      <c r="BR60" s="60" t="s">
        <v>4985</v>
      </c>
      <c r="BS60" s="60" t="s">
        <v>1277</v>
      </c>
      <c r="BT60" s="60"/>
      <c r="BU60" s="60"/>
      <c r="BV60" s="60" t="s">
        <v>4678</v>
      </c>
      <c r="BW60" s="60"/>
      <c r="BX60" s="60">
        <v>34.8</v>
      </c>
      <c r="BY60" s="60"/>
      <c r="BZ60" s="60"/>
      <c r="CA60" s="60"/>
      <c r="CB60" s="60"/>
      <c r="CC60" s="60"/>
      <c r="CD60" s="60"/>
    </row>
    <row r="61" spans="1:82">
      <c r="A61" s="60" t="s">
        <v>4991</v>
      </c>
      <c r="B61" s="60"/>
      <c r="C61" s="60" t="s">
        <v>4978</v>
      </c>
      <c r="D61" s="60"/>
      <c r="E61" s="60" t="s">
        <v>4655</v>
      </c>
      <c r="F61" s="60" t="s">
        <v>4979</v>
      </c>
      <c r="G61" s="60" t="s">
        <v>4657</v>
      </c>
      <c r="H61" s="60" t="s">
        <v>2905</v>
      </c>
      <c r="I61" s="60">
        <v>9880.48</v>
      </c>
      <c r="J61" s="60"/>
      <c r="K61" s="60"/>
      <c r="L61" s="60" t="s">
        <v>4659</v>
      </c>
      <c r="M61" s="60" t="s">
        <v>4891</v>
      </c>
      <c r="N61" s="60" t="s">
        <v>4891</v>
      </c>
      <c r="O61" s="60"/>
      <c r="P61" s="60"/>
      <c r="Q61" s="60" t="s">
        <v>2905</v>
      </c>
      <c r="R61" s="60" t="s">
        <v>4797</v>
      </c>
      <c r="S61" s="60" t="s">
        <v>4798</v>
      </c>
      <c r="T61" s="60" t="s">
        <v>4719</v>
      </c>
      <c r="U61" s="60"/>
      <c r="V61" s="60" t="s">
        <v>4211</v>
      </c>
      <c r="W61" s="60"/>
      <c r="X61" s="60" t="s">
        <v>4980</v>
      </c>
      <c r="Y61" s="60" t="s">
        <v>4664</v>
      </c>
      <c r="Z61" s="60" t="s">
        <v>4924</v>
      </c>
      <c r="AA61" s="60" t="s">
        <v>4911</v>
      </c>
      <c r="AB61" s="60"/>
      <c r="AC61" s="60" t="s">
        <v>4667</v>
      </c>
      <c r="AD61" s="60"/>
      <c r="AE61" s="60"/>
      <c r="AF61" s="60"/>
      <c r="AG61" s="60"/>
      <c r="AH61" s="60"/>
      <c r="AI61" s="60"/>
      <c r="AJ61" s="60"/>
      <c r="AK61" s="60" t="s">
        <v>1277</v>
      </c>
      <c r="AL61" s="60" t="s">
        <v>4981</v>
      </c>
      <c r="AM61" s="60"/>
      <c r="AN61" s="60" t="s">
        <v>4982</v>
      </c>
      <c r="AO61" s="60"/>
      <c r="AP61" s="61">
        <v>45821.7983333333</v>
      </c>
      <c r="AQ61" s="60"/>
      <c r="AR61" s="60" t="s">
        <v>4383</v>
      </c>
      <c r="AS61" s="60" t="s">
        <v>4244</v>
      </c>
      <c r="AT61" s="60" t="s">
        <v>4671</v>
      </c>
      <c r="AU61" s="60" t="s">
        <v>4983</v>
      </c>
      <c r="AV61" s="60"/>
      <c r="AW61" s="61">
        <v>45748.75875</v>
      </c>
      <c r="AX61" s="60" t="s">
        <v>4981</v>
      </c>
      <c r="AY61" s="60" t="s">
        <v>4673</v>
      </c>
      <c r="AZ61" s="60"/>
      <c r="BA61" s="60"/>
      <c r="BB61" s="60"/>
      <c r="BC61" s="60" t="s">
        <v>2140</v>
      </c>
      <c r="BD61" s="60" t="s">
        <v>4582</v>
      </c>
      <c r="BE61" s="60" t="s">
        <v>4802</v>
      </c>
      <c r="BF61" s="60" t="s">
        <v>4675</v>
      </c>
      <c r="BG61" s="60"/>
      <c r="BH61" s="60"/>
      <c r="BI61" s="60" t="s">
        <v>2794</v>
      </c>
      <c r="BJ61" s="60"/>
      <c r="BK61" s="60"/>
      <c r="BL61" s="60">
        <v>3477760</v>
      </c>
      <c r="BM61" s="60" t="s">
        <v>4984</v>
      </c>
      <c r="BN61" s="60"/>
      <c r="BO61" s="60">
        <v>175.5</v>
      </c>
      <c r="BP61" s="60" t="s">
        <v>4919</v>
      </c>
      <c r="BQ61" s="60"/>
      <c r="BR61" s="60" t="s">
        <v>4985</v>
      </c>
      <c r="BS61" s="60" t="s">
        <v>1277</v>
      </c>
      <c r="BT61" s="60"/>
      <c r="BU61" s="60"/>
      <c r="BV61" s="60" t="s">
        <v>4678</v>
      </c>
      <c r="BW61" s="60"/>
      <c r="BX61" s="60">
        <v>175.5</v>
      </c>
      <c r="BY61" s="60"/>
      <c r="BZ61" s="60"/>
      <c r="CA61" s="60"/>
      <c r="CB61" s="60"/>
      <c r="CC61" s="60"/>
      <c r="CD61" s="60"/>
    </row>
    <row r="62" spans="1:82">
      <c r="A62" s="60" t="s">
        <v>4992</v>
      </c>
      <c r="B62" s="60"/>
      <c r="C62" s="60" t="s">
        <v>4978</v>
      </c>
      <c r="D62" s="60"/>
      <c r="E62" s="60" t="s">
        <v>4655</v>
      </c>
      <c r="F62" s="60" t="s">
        <v>4979</v>
      </c>
      <c r="G62" s="60" t="s">
        <v>4657</v>
      </c>
      <c r="H62" s="60" t="s">
        <v>2905</v>
      </c>
      <c r="I62" s="60">
        <v>9880.48</v>
      </c>
      <c r="J62" s="60"/>
      <c r="K62" s="60"/>
      <c r="L62" s="60" t="s">
        <v>4659</v>
      </c>
      <c r="M62" s="60" t="s">
        <v>4891</v>
      </c>
      <c r="N62" s="60" t="s">
        <v>4891</v>
      </c>
      <c r="O62" s="60"/>
      <c r="P62" s="60"/>
      <c r="Q62" s="60" t="s">
        <v>2905</v>
      </c>
      <c r="R62" s="60" t="s">
        <v>4797</v>
      </c>
      <c r="S62" s="60" t="s">
        <v>4798</v>
      </c>
      <c r="T62" s="60" t="s">
        <v>4719</v>
      </c>
      <c r="U62" s="60"/>
      <c r="V62" s="60" t="s">
        <v>4211</v>
      </c>
      <c r="W62" s="60"/>
      <c r="X62" s="60" t="s">
        <v>4980</v>
      </c>
      <c r="Y62" s="60" t="s">
        <v>4664</v>
      </c>
      <c r="Z62" s="60" t="s">
        <v>4924</v>
      </c>
      <c r="AA62" s="60" t="s">
        <v>4911</v>
      </c>
      <c r="AB62" s="60"/>
      <c r="AC62" s="60" t="s">
        <v>4667</v>
      </c>
      <c r="AD62" s="60"/>
      <c r="AE62" s="60"/>
      <c r="AF62" s="60"/>
      <c r="AG62" s="60"/>
      <c r="AH62" s="60"/>
      <c r="AI62" s="60"/>
      <c r="AJ62" s="60"/>
      <c r="AK62" s="60" t="s">
        <v>1277</v>
      </c>
      <c r="AL62" s="60" t="s">
        <v>4981</v>
      </c>
      <c r="AM62" s="60"/>
      <c r="AN62" s="60" t="s">
        <v>4982</v>
      </c>
      <c r="AO62" s="60"/>
      <c r="AP62" s="61">
        <v>45821.7983333333</v>
      </c>
      <c r="AQ62" s="60"/>
      <c r="AR62" s="60" t="s">
        <v>4383</v>
      </c>
      <c r="AS62" s="60" t="s">
        <v>4244</v>
      </c>
      <c r="AT62" s="60" t="s">
        <v>4671</v>
      </c>
      <c r="AU62" s="60" t="s">
        <v>4983</v>
      </c>
      <c r="AV62" s="60"/>
      <c r="AW62" s="61">
        <v>45748.75875</v>
      </c>
      <c r="AX62" s="60" t="s">
        <v>4981</v>
      </c>
      <c r="AY62" s="60" t="s">
        <v>4673</v>
      </c>
      <c r="AZ62" s="60"/>
      <c r="BA62" s="60"/>
      <c r="BB62" s="60"/>
      <c r="BC62" s="60" t="s">
        <v>2140</v>
      </c>
      <c r="BD62" s="60" t="s">
        <v>4582</v>
      </c>
      <c r="BE62" s="60" t="s">
        <v>4802</v>
      </c>
      <c r="BF62" s="60" t="s">
        <v>4675</v>
      </c>
      <c r="BG62" s="60"/>
      <c r="BH62" s="60"/>
      <c r="BI62" s="60" t="s">
        <v>2794</v>
      </c>
      <c r="BJ62" s="60"/>
      <c r="BK62" s="60"/>
      <c r="BL62" s="60">
        <v>3477759</v>
      </c>
      <c r="BM62" s="60" t="s">
        <v>4984</v>
      </c>
      <c r="BN62" s="60"/>
      <c r="BO62" s="60">
        <v>42.5</v>
      </c>
      <c r="BP62" s="60" t="s">
        <v>4919</v>
      </c>
      <c r="BQ62" s="60"/>
      <c r="BR62" s="60" t="s">
        <v>4985</v>
      </c>
      <c r="BS62" s="60" t="s">
        <v>1277</v>
      </c>
      <c r="BT62" s="60"/>
      <c r="BU62" s="60"/>
      <c r="BV62" s="60" t="s">
        <v>4678</v>
      </c>
      <c r="BW62" s="60"/>
      <c r="BX62" s="60">
        <v>42.5</v>
      </c>
      <c r="BY62" s="60"/>
      <c r="BZ62" s="60"/>
      <c r="CA62" s="60"/>
      <c r="CB62" s="60"/>
      <c r="CC62" s="60"/>
      <c r="CD62" s="60"/>
    </row>
    <row r="63" spans="1:82">
      <c r="A63" s="60" t="s">
        <v>4993</v>
      </c>
      <c r="B63" s="60"/>
      <c r="C63" s="60" t="s">
        <v>4978</v>
      </c>
      <c r="D63" s="60"/>
      <c r="E63" s="60" t="s">
        <v>4655</v>
      </c>
      <c r="F63" s="60" t="s">
        <v>4979</v>
      </c>
      <c r="G63" s="60" t="s">
        <v>4657</v>
      </c>
      <c r="H63" s="60" t="s">
        <v>2905</v>
      </c>
      <c r="I63" s="60">
        <v>9880.48</v>
      </c>
      <c r="J63" s="60"/>
      <c r="K63" s="60"/>
      <c r="L63" s="60" t="s">
        <v>4659</v>
      </c>
      <c r="M63" s="60" t="s">
        <v>4891</v>
      </c>
      <c r="N63" s="60" t="s">
        <v>4891</v>
      </c>
      <c r="O63" s="60"/>
      <c r="P63" s="60"/>
      <c r="Q63" s="60" t="s">
        <v>2905</v>
      </c>
      <c r="R63" s="60" t="s">
        <v>4797</v>
      </c>
      <c r="S63" s="60" t="s">
        <v>4798</v>
      </c>
      <c r="T63" s="60" t="s">
        <v>4719</v>
      </c>
      <c r="U63" s="60"/>
      <c r="V63" s="60" t="s">
        <v>4211</v>
      </c>
      <c r="W63" s="60"/>
      <c r="X63" s="60" t="s">
        <v>4980</v>
      </c>
      <c r="Y63" s="60" t="s">
        <v>4664</v>
      </c>
      <c r="Z63" s="60" t="s">
        <v>4924</v>
      </c>
      <c r="AA63" s="60" t="s">
        <v>4911</v>
      </c>
      <c r="AB63" s="60"/>
      <c r="AC63" s="60" t="s">
        <v>4667</v>
      </c>
      <c r="AD63" s="60"/>
      <c r="AE63" s="60"/>
      <c r="AF63" s="60"/>
      <c r="AG63" s="60"/>
      <c r="AH63" s="60"/>
      <c r="AI63" s="60"/>
      <c r="AJ63" s="60"/>
      <c r="AK63" s="60" t="s">
        <v>1277</v>
      </c>
      <c r="AL63" s="60" t="s">
        <v>4981</v>
      </c>
      <c r="AM63" s="60"/>
      <c r="AN63" s="60" t="s">
        <v>4982</v>
      </c>
      <c r="AO63" s="60"/>
      <c r="AP63" s="61">
        <v>45821.7983333333</v>
      </c>
      <c r="AQ63" s="60"/>
      <c r="AR63" s="60" t="s">
        <v>4383</v>
      </c>
      <c r="AS63" s="60" t="s">
        <v>4244</v>
      </c>
      <c r="AT63" s="60" t="s">
        <v>4671</v>
      </c>
      <c r="AU63" s="60" t="s">
        <v>4983</v>
      </c>
      <c r="AV63" s="60"/>
      <c r="AW63" s="61">
        <v>45748.75875</v>
      </c>
      <c r="AX63" s="60" t="s">
        <v>4981</v>
      </c>
      <c r="AY63" s="60" t="s">
        <v>4673</v>
      </c>
      <c r="AZ63" s="60"/>
      <c r="BA63" s="60"/>
      <c r="BB63" s="60"/>
      <c r="BC63" s="60" t="s">
        <v>2140</v>
      </c>
      <c r="BD63" s="60" t="s">
        <v>4582</v>
      </c>
      <c r="BE63" s="60" t="s">
        <v>4802</v>
      </c>
      <c r="BF63" s="60" t="s">
        <v>4675</v>
      </c>
      <c r="BG63" s="60"/>
      <c r="BH63" s="60"/>
      <c r="BI63" s="60" t="s">
        <v>2794</v>
      </c>
      <c r="BJ63" s="60"/>
      <c r="BK63" s="60"/>
      <c r="BL63" s="60">
        <v>3477765</v>
      </c>
      <c r="BM63" s="60" t="s">
        <v>4984</v>
      </c>
      <c r="BN63" s="60"/>
      <c r="BO63" s="60">
        <v>1296</v>
      </c>
      <c r="BP63" s="60" t="s">
        <v>4919</v>
      </c>
      <c r="BQ63" s="60"/>
      <c r="BR63" s="60" t="s">
        <v>4985</v>
      </c>
      <c r="BS63" s="60" t="s">
        <v>1277</v>
      </c>
      <c r="BT63" s="60"/>
      <c r="BU63" s="60"/>
      <c r="BV63" s="60" t="s">
        <v>4678</v>
      </c>
      <c r="BW63" s="60"/>
      <c r="BX63" s="60">
        <v>1296</v>
      </c>
      <c r="BY63" s="60"/>
      <c r="BZ63" s="60"/>
      <c r="CA63" s="60"/>
      <c r="CB63" s="60"/>
      <c r="CC63" s="60"/>
      <c r="CD63" s="60"/>
    </row>
    <row r="64" spans="1:82">
      <c r="A64" s="60" t="s">
        <v>4994</v>
      </c>
      <c r="B64" s="60"/>
      <c r="C64" s="60" t="s">
        <v>4978</v>
      </c>
      <c r="D64" s="60"/>
      <c r="E64" s="60" t="s">
        <v>4655</v>
      </c>
      <c r="F64" s="60" t="s">
        <v>4979</v>
      </c>
      <c r="G64" s="60" t="s">
        <v>4657</v>
      </c>
      <c r="H64" s="60" t="s">
        <v>2905</v>
      </c>
      <c r="I64" s="60">
        <v>9880.48</v>
      </c>
      <c r="J64" s="60"/>
      <c r="K64" s="60"/>
      <c r="L64" s="60" t="s">
        <v>4659</v>
      </c>
      <c r="M64" s="60" t="s">
        <v>4891</v>
      </c>
      <c r="N64" s="60" t="s">
        <v>4891</v>
      </c>
      <c r="O64" s="60"/>
      <c r="P64" s="60"/>
      <c r="Q64" s="60" t="s">
        <v>2905</v>
      </c>
      <c r="R64" s="60" t="s">
        <v>4797</v>
      </c>
      <c r="S64" s="60" t="s">
        <v>4798</v>
      </c>
      <c r="T64" s="60" t="s">
        <v>4719</v>
      </c>
      <c r="U64" s="60"/>
      <c r="V64" s="60" t="s">
        <v>4211</v>
      </c>
      <c r="W64" s="60"/>
      <c r="X64" s="60" t="s">
        <v>4980</v>
      </c>
      <c r="Y64" s="60" t="s">
        <v>4664</v>
      </c>
      <c r="Z64" s="60" t="s">
        <v>4924</v>
      </c>
      <c r="AA64" s="60" t="s">
        <v>4911</v>
      </c>
      <c r="AB64" s="60"/>
      <c r="AC64" s="60" t="s">
        <v>4667</v>
      </c>
      <c r="AD64" s="60"/>
      <c r="AE64" s="60"/>
      <c r="AF64" s="60"/>
      <c r="AG64" s="60"/>
      <c r="AH64" s="60"/>
      <c r="AI64" s="60"/>
      <c r="AJ64" s="60"/>
      <c r="AK64" s="60" t="s">
        <v>1277</v>
      </c>
      <c r="AL64" s="60" t="s">
        <v>4981</v>
      </c>
      <c r="AM64" s="60"/>
      <c r="AN64" s="60" t="s">
        <v>4982</v>
      </c>
      <c r="AO64" s="60"/>
      <c r="AP64" s="61">
        <v>45821.7983333333</v>
      </c>
      <c r="AQ64" s="60"/>
      <c r="AR64" s="60" t="s">
        <v>4383</v>
      </c>
      <c r="AS64" s="60" t="s">
        <v>4244</v>
      </c>
      <c r="AT64" s="60" t="s">
        <v>4671</v>
      </c>
      <c r="AU64" s="60" t="s">
        <v>4983</v>
      </c>
      <c r="AV64" s="60"/>
      <c r="AW64" s="61">
        <v>45748.75875</v>
      </c>
      <c r="AX64" s="60" t="s">
        <v>4981</v>
      </c>
      <c r="AY64" s="60" t="s">
        <v>4673</v>
      </c>
      <c r="AZ64" s="60"/>
      <c r="BA64" s="60"/>
      <c r="BB64" s="60"/>
      <c r="BC64" s="60" t="s">
        <v>2140</v>
      </c>
      <c r="BD64" s="60" t="s">
        <v>4582</v>
      </c>
      <c r="BE64" s="60" t="s">
        <v>4802</v>
      </c>
      <c r="BF64" s="60" t="s">
        <v>4675</v>
      </c>
      <c r="BG64" s="60"/>
      <c r="BH64" s="60"/>
      <c r="BI64" s="60" t="s">
        <v>2794</v>
      </c>
      <c r="BJ64" s="60"/>
      <c r="BK64" s="60"/>
      <c r="BL64" s="60">
        <v>3477762</v>
      </c>
      <c r="BM64" s="60" t="s">
        <v>4984</v>
      </c>
      <c r="BN64" s="60"/>
      <c r="BO64" s="60">
        <v>44.1</v>
      </c>
      <c r="BP64" s="60" t="s">
        <v>4919</v>
      </c>
      <c r="BQ64" s="60"/>
      <c r="BR64" s="60" t="s">
        <v>4985</v>
      </c>
      <c r="BS64" s="60" t="s">
        <v>1277</v>
      </c>
      <c r="BT64" s="60"/>
      <c r="BU64" s="60"/>
      <c r="BV64" s="60" t="s">
        <v>4678</v>
      </c>
      <c r="BW64" s="60"/>
      <c r="BX64" s="60">
        <v>44.1</v>
      </c>
      <c r="BY64" s="60"/>
      <c r="BZ64" s="60"/>
      <c r="CA64" s="60"/>
      <c r="CB64" s="60"/>
      <c r="CC64" s="60"/>
      <c r="CD64" s="60"/>
    </row>
    <row r="65" spans="1:82">
      <c r="A65" s="60" t="s">
        <v>4995</v>
      </c>
      <c r="B65" s="60"/>
      <c r="C65" s="60" t="s">
        <v>4978</v>
      </c>
      <c r="D65" s="60"/>
      <c r="E65" s="60" t="s">
        <v>4655</v>
      </c>
      <c r="F65" s="60" t="s">
        <v>4979</v>
      </c>
      <c r="G65" s="60" t="s">
        <v>4657</v>
      </c>
      <c r="H65" s="60" t="s">
        <v>2905</v>
      </c>
      <c r="I65" s="60">
        <v>9880.48</v>
      </c>
      <c r="J65" s="60"/>
      <c r="K65" s="60"/>
      <c r="L65" s="60" t="s">
        <v>4659</v>
      </c>
      <c r="M65" s="60" t="s">
        <v>4891</v>
      </c>
      <c r="N65" s="60" t="s">
        <v>4891</v>
      </c>
      <c r="O65" s="60"/>
      <c r="P65" s="60"/>
      <c r="Q65" s="60" t="s">
        <v>2905</v>
      </c>
      <c r="R65" s="60" t="s">
        <v>4797</v>
      </c>
      <c r="S65" s="60" t="s">
        <v>4798</v>
      </c>
      <c r="T65" s="60" t="s">
        <v>4719</v>
      </c>
      <c r="U65" s="60"/>
      <c r="V65" s="60" t="s">
        <v>4211</v>
      </c>
      <c r="W65" s="60"/>
      <c r="X65" s="60" t="s">
        <v>4980</v>
      </c>
      <c r="Y65" s="60" t="s">
        <v>4664</v>
      </c>
      <c r="Z65" s="60" t="s">
        <v>4924</v>
      </c>
      <c r="AA65" s="60" t="s">
        <v>4911</v>
      </c>
      <c r="AB65" s="60"/>
      <c r="AC65" s="60" t="s">
        <v>4667</v>
      </c>
      <c r="AD65" s="60"/>
      <c r="AE65" s="60"/>
      <c r="AF65" s="60"/>
      <c r="AG65" s="60"/>
      <c r="AH65" s="60"/>
      <c r="AI65" s="60"/>
      <c r="AJ65" s="60"/>
      <c r="AK65" s="60" t="s">
        <v>1277</v>
      </c>
      <c r="AL65" s="60" t="s">
        <v>4981</v>
      </c>
      <c r="AM65" s="60"/>
      <c r="AN65" s="60" t="s">
        <v>4982</v>
      </c>
      <c r="AO65" s="60"/>
      <c r="AP65" s="61">
        <v>45821.7983333333</v>
      </c>
      <c r="AQ65" s="60"/>
      <c r="AR65" s="60" t="s">
        <v>4383</v>
      </c>
      <c r="AS65" s="60" t="s">
        <v>4244</v>
      </c>
      <c r="AT65" s="60" t="s">
        <v>4671</v>
      </c>
      <c r="AU65" s="60" t="s">
        <v>4983</v>
      </c>
      <c r="AV65" s="60"/>
      <c r="AW65" s="61">
        <v>45748.75875</v>
      </c>
      <c r="AX65" s="60" t="s">
        <v>4981</v>
      </c>
      <c r="AY65" s="60" t="s">
        <v>4673</v>
      </c>
      <c r="AZ65" s="60"/>
      <c r="BA65" s="60"/>
      <c r="BB65" s="60"/>
      <c r="BC65" s="60" t="s">
        <v>2132</v>
      </c>
      <c r="BD65" s="60" t="s">
        <v>4582</v>
      </c>
      <c r="BE65" s="60" t="s">
        <v>4802</v>
      </c>
      <c r="BF65" s="60" t="s">
        <v>4675</v>
      </c>
      <c r="BG65" s="60"/>
      <c r="BH65" s="60"/>
      <c r="BI65" s="60" t="s">
        <v>2794</v>
      </c>
      <c r="BJ65" s="60"/>
      <c r="BK65" s="60"/>
      <c r="BL65" s="60">
        <v>3477754</v>
      </c>
      <c r="BM65" s="60" t="s">
        <v>4984</v>
      </c>
      <c r="BN65" s="60"/>
      <c r="BO65" s="60">
        <v>94</v>
      </c>
      <c r="BP65" s="60" t="s">
        <v>4919</v>
      </c>
      <c r="BQ65" s="60"/>
      <c r="BR65" s="60" t="s">
        <v>4985</v>
      </c>
      <c r="BS65" s="60" t="s">
        <v>1277</v>
      </c>
      <c r="BT65" s="60"/>
      <c r="BU65" s="60"/>
      <c r="BV65" s="60" t="s">
        <v>4678</v>
      </c>
      <c r="BW65" s="60"/>
      <c r="BX65" s="60">
        <v>94</v>
      </c>
      <c r="BY65" s="60"/>
      <c r="BZ65" s="60"/>
      <c r="CA65" s="60"/>
      <c r="CB65" s="60"/>
      <c r="CC65" s="60"/>
      <c r="CD65" s="60"/>
    </row>
    <row r="66" spans="1:82">
      <c r="A66" s="60" t="s">
        <v>4996</v>
      </c>
      <c r="B66" s="60"/>
      <c r="C66" s="60" t="s">
        <v>4978</v>
      </c>
      <c r="D66" s="60"/>
      <c r="E66" s="60" t="s">
        <v>4655</v>
      </c>
      <c r="F66" s="60" t="s">
        <v>4979</v>
      </c>
      <c r="G66" s="60" t="s">
        <v>4657</v>
      </c>
      <c r="H66" s="60" t="s">
        <v>2905</v>
      </c>
      <c r="I66" s="60">
        <v>9880.48</v>
      </c>
      <c r="J66" s="60"/>
      <c r="K66" s="60"/>
      <c r="L66" s="60" t="s">
        <v>4659</v>
      </c>
      <c r="M66" s="60" t="s">
        <v>4891</v>
      </c>
      <c r="N66" s="60" t="s">
        <v>4891</v>
      </c>
      <c r="O66" s="60"/>
      <c r="P66" s="60"/>
      <c r="Q66" s="60" t="s">
        <v>2905</v>
      </c>
      <c r="R66" s="60" t="s">
        <v>4797</v>
      </c>
      <c r="S66" s="60" t="s">
        <v>4798</v>
      </c>
      <c r="T66" s="60" t="s">
        <v>4719</v>
      </c>
      <c r="U66" s="60"/>
      <c r="V66" s="60" t="s">
        <v>4211</v>
      </c>
      <c r="W66" s="60"/>
      <c r="X66" s="60" t="s">
        <v>4980</v>
      </c>
      <c r="Y66" s="60" t="s">
        <v>4664</v>
      </c>
      <c r="Z66" s="60" t="s">
        <v>4924</v>
      </c>
      <c r="AA66" s="60" t="s">
        <v>4911</v>
      </c>
      <c r="AB66" s="60"/>
      <c r="AC66" s="60" t="s">
        <v>4667</v>
      </c>
      <c r="AD66" s="60"/>
      <c r="AE66" s="60"/>
      <c r="AF66" s="60"/>
      <c r="AG66" s="60"/>
      <c r="AH66" s="60"/>
      <c r="AI66" s="60"/>
      <c r="AJ66" s="60"/>
      <c r="AK66" s="60" t="s">
        <v>1277</v>
      </c>
      <c r="AL66" s="60" t="s">
        <v>4981</v>
      </c>
      <c r="AM66" s="60"/>
      <c r="AN66" s="60" t="s">
        <v>4982</v>
      </c>
      <c r="AO66" s="60"/>
      <c r="AP66" s="61">
        <v>45821.7983333333</v>
      </c>
      <c r="AQ66" s="60"/>
      <c r="AR66" s="60" t="s">
        <v>4383</v>
      </c>
      <c r="AS66" s="60" t="s">
        <v>4244</v>
      </c>
      <c r="AT66" s="60" t="s">
        <v>4671</v>
      </c>
      <c r="AU66" s="60" t="s">
        <v>4983</v>
      </c>
      <c r="AV66" s="60"/>
      <c r="AW66" s="61">
        <v>45748.75875</v>
      </c>
      <c r="AX66" s="60" t="s">
        <v>4981</v>
      </c>
      <c r="AY66" s="60" t="s">
        <v>4673</v>
      </c>
      <c r="AZ66" s="60"/>
      <c r="BA66" s="60"/>
      <c r="BB66" s="60"/>
      <c r="BC66" s="60" t="s">
        <v>2140</v>
      </c>
      <c r="BD66" s="60" t="s">
        <v>4582</v>
      </c>
      <c r="BE66" s="60" t="s">
        <v>4802</v>
      </c>
      <c r="BF66" s="60" t="s">
        <v>4675</v>
      </c>
      <c r="BG66" s="60"/>
      <c r="BH66" s="60"/>
      <c r="BI66" s="60" t="s">
        <v>2794</v>
      </c>
      <c r="BJ66" s="60"/>
      <c r="BK66" s="60"/>
      <c r="BL66" s="60">
        <v>3477764</v>
      </c>
      <c r="BM66" s="60" t="s">
        <v>4984</v>
      </c>
      <c r="BN66" s="60"/>
      <c r="BO66" s="60">
        <v>462</v>
      </c>
      <c r="BP66" s="60" t="s">
        <v>4919</v>
      </c>
      <c r="BQ66" s="60"/>
      <c r="BR66" s="60" t="s">
        <v>4985</v>
      </c>
      <c r="BS66" s="60" t="s">
        <v>1277</v>
      </c>
      <c r="BT66" s="60"/>
      <c r="BU66" s="60"/>
      <c r="BV66" s="60" t="s">
        <v>4678</v>
      </c>
      <c r="BW66" s="60"/>
      <c r="BX66" s="60">
        <v>462</v>
      </c>
      <c r="BY66" s="60"/>
      <c r="BZ66" s="60"/>
      <c r="CA66" s="60"/>
      <c r="CB66" s="60"/>
      <c r="CC66" s="60"/>
      <c r="CD66" s="60"/>
    </row>
    <row r="67" spans="1:82">
      <c r="A67" s="60" t="s">
        <v>4997</v>
      </c>
      <c r="B67" s="60"/>
      <c r="C67" s="60" t="s">
        <v>4978</v>
      </c>
      <c r="D67" s="60"/>
      <c r="E67" s="60" t="s">
        <v>4655</v>
      </c>
      <c r="F67" s="60" t="s">
        <v>4979</v>
      </c>
      <c r="G67" s="60" t="s">
        <v>4657</v>
      </c>
      <c r="H67" s="60" t="s">
        <v>2905</v>
      </c>
      <c r="I67" s="60">
        <v>9880.48</v>
      </c>
      <c r="J67" s="60"/>
      <c r="K67" s="60"/>
      <c r="L67" s="60" t="s">
        <v>4659</v>
      </c>
      <c r="M67" s="60" t="s">
        <v>4891</v>
      </c>
      <c r="N67" s="60" t="s">
        <v>4891</v>
      </c>
      <c r="O67" s="60"/>
      <c r="P67" s="60"/>
      <c r="Q67" s="60" t="s">
        <v>2905</v>
      </c>
      <c r="R67" s="60" t="s">
        <v>4797</v>
      </c>
      <c r="S67" s="60" t="s">
        <v>4798</v>
      </c>
      <c r="T67" s="60" t="s">
        <v>4719</v>
      </c>
      <c r="U67" s="60"/>
      <c r="V67" s="60" t="s">
        <v>4211</v>
      </c>
      <c r="W67" s="60"/>
      <c r="X67" s="60" t="s">
        <v>4980</v>
      </c>
      <c r="Y67" s="60" t="s">
        <v>4664</v>
      </c>
      <c r="Z67" s="60" t="s">
        <v>4924</v>
      </c>
      <c r="AA67" s="60" t="s">
        <v>4911</v>
      </c>
      <c r="AB67" s="60"/>
      <c r="AC67" s="60" t="s">
        <v>4667</v>
      </c>
      <c r="AD67" s="60"/>
      <c r="AE67" s="60"/>
      <c r="AF67" s="60"/>
      <c r="AG67" s="60"/>
      <c r="AH67" s="60"/>
      <c r="AI67" s="60"/>
      <c r="AJ67" s="60"/>
      <c r="AK67" s="60" t="s">
        <v>1277</v>
      </c>
      <c r="AL67" s="60" t="s">
        <v>4981</v>
      </c>
      <c r="AM67" s="60"/>
      <c r="AN67" s="60" t="s">
        <v>4982</v>
      </c>
      <c r="AO67" s="60"/>
      <c r="AP67" s="61">
        <v>45821.7983333333</v>
      </c>
      <c r="AQ67" s="60"/>
      <c r="AR67" s="60" t="s">
        <v>4383</v>
      </c>
      <c r="AS67" s="60" t="s">
        <v>4244</v>
      </c>
      <c r="AT67" s="60" t="s">
        <v>4671</v>
      </c>
      <c r="AU67" s="60" t="s">
        <v>4983</v>
      </c>
      <c r="AV67" s="60"/>
      <c r="AW67" s="61">
        <v>45748.75875</v>
      </c>
      <c r="AX67" s="60" t="s">
        <v>4981</v>
      </c>
      <c r="AY67" s="60" t="s">
        <v>4673</v>
      </c>
      <c r="AZ67" s="60"/>
      <c r="BA67" s="60"/>
      <c r="BB67" s="60"/>
      <c r="BC67" s="60" t="s">
        <v>2140</v>
      </c>
      <c r="BD67" s="60" t="s">
        <v>4582</v>
      </c>
      <c r="BE67" s="60" t="s">
        <v>4802</v>
      </c>
      <c r="BF67" s="60" t="s">
        <v>4675</v>
      </c>
      <c r="BG67" s="60"/>
      <c r="BH67" s="60"/>
      <c r="BI67" s="60" t="s">
        <v>2794</v>
      </c>
      <c r="BJ67" s="60"/>
      <c r="BK67" s="60"/>
      <c r="BL67" s="60">
        <v>3477758</v>
      </c>
      <c r="BM67" s="60" t="s">
        <v>4984</v>
      </c>
      <c r="BN67" s="60"/>
      <c r="BO67" s="60">
        <v>180</v>
      </c>
      <c r="BP67" s="60" t="s">
        <v>4919</v>
      </c>
      <c r="BQ67" s="60"/>
      <c r="BR67" s="60" t="s">
        <v>4985</v>
      </c>
      <c r="BS67" s="60" t="s">
        <v>1277</v>
      </c>
      <c r="BT67" s="60"/>
      <c r="BU67" s="60"/>
      <c r="BV67" s="60" t="s">
        <v>4678</v>
      </c>
      <c r="BW67" s="60"/>
      <c r="BX67" s="60">
        <v>180</v>
      </c>
      <c r="BY67" s="60"/>
      <c r="BZ67" s="60"/>
      <c r="CA67" s="60"/>
      <c r="CB67" s="60"/>
      <c r="CC67" s="60"/>
      <c r="CD67" s="60"/>
    </row>
    <row r="68" spans="1:82">
      <c r="A68" s="60" t="s">
        <v>4998</v>
      </c>
      <c r="B68" s="60"/>
      <c r="C68" s="60" t="s">
        <v>4978</v>
      </c>
      <c r="D68" s="60"/>
      <c r="E68" s="60" t="s">
        <v>4655</v>
      </c>
      <c r="F68" s="60" t="s">
        <v>4979</v>
      </c>
      <c r="G68" s="60" t="s">
        <v>4657</v>
      </c>
      <c r="H68" s="60" t="s">
        <v>2905</v>
      </c>
      <c r="I68" s="60">
        <v>9880.48</v>
      </c>
      <c r="J68" s="60"/>
      <c r="K68" s="60"/>
      <c r="L68" s="60" t="s">
        <v>4659</v>
      </c>
      <c r="M68" s="60" t="s">
        <v>4891</v>
      </c>
      <c r="N68" s="60" t="s">
        <v>4891</v>
      </c>
      <c r="O68" s="60"/>
      <c r="P68" s="60"/>
      <c r="Q68" s="60" t="s">
        <v>2905</v>
      </c>
      <c r="R68" s="60" t="s">
        <v>4797</v>
      </c>
      <c r="S68" s="60" t="s">
        <v>4798</v>
      </c>
      <c r="T68" s="60" t="s">
        <v>4719</v>
      </c>
      <c r="U68" s="60"/>
      <c r="V68" s="60" t="s">
        <v>4211</v>
      </c>
      <c r="W68" s="60"/>
      <c r="X68" s="60" t="s">
        <v>4980</v>
      </c>
      <c r="Y68" s="60" t="s">
        <v>4664</v>
      </c>
      <c r="Z68" s="60" t="s">
        <v>4924</v>
      </c>
      <c r="AA68" s="60" t="s">
        <v>4911</v>
      </c>
      <c r="AB68" s="60"/>
      <c r="AC68" s="60" t="s">
        <v>4667</v>
      </c>
      <c r="AD68" s="60"/>
      <c r="AE68" s="60"/>
      <c r="AF68" s="60"/>
      <c r="AG68" s="60"/>
      <c r="AH68" s="60"/>
      <c r="AI68" s="60"/>
      <c r="AJ68" s="60"/>
      <c r="AK68" s="60" t="s">
        <v>1277</v>
      </c>
      <c r="AL68" s="60" t="s">
        <v>4981</v>
      </c>
      <c r="AM68" s="60"/>
      <c r="AN68" s="60" t="s">
        <v>4982</v>
      </c>
      <c r="AO68" s="60"/>
      <c r="AP68" s="61">
        <v>45821.7983333333</v>
      </c>
      <c r="AQ68" s="60"/>
      <c r="AR68" s="60" t="s">
        <v>4383</v>
      </c>
      <c r="AS68" s="60" t="s">
        <v>4244</v>
      </c>
      <c r="AT68" s="60" t="s">
        <v>4671</v>
      </c>
      <c r="AU68" s="60" t="s">
        <v>4983</v>
      </c>
      <c r="AV68" s="60"/>
      <c r="AW68" s="61">
        <v>45748.75875</v>
      </c>
      <c r="AX68" s="60" t="s">
        <v>4981</v>
      </c>
      <c r="AY68" s="60" t="s">
        <v>4673</v>
      </c>
      <c r="AZ68" s="60"/>
      <c r="BA68" s="60"/>
      <c r="BB68" s="60"/>
      <c r="BC68" s="60" t="s">
        <v>2140</v>
      </c>
      <c r="BD68" s="60" t="s">
        <v>4582</v>
      </c>
      <c r="BE68" s="60" t="s">
        <v>4802</v>
      </c>
      <c r="BF68" s="60" t="s">
        <v>4675</v>
      </c>
      <c r="BG68" s="60"/>
      <c r="BH68" s="60"/>
      <c r="BI68" s="60" t="s">
        <v>2794</v>
      </c>
      <c r="BJ68" s="60"/>
      <c r="BK68" s="60"/>
      <c r="BL68" s="60">
        <v>3477757</v>
      </c>
      <c r="BM68" s="60" t="s">
        <v>4984</v>
      </c>
      <c r="BN68" s="60"/>
      <c r="BO68" s="60">
        <v>179.1</v>
      </c>
      <c r="BP68" s="60" t="s">
        <v>4919</v>
      </c>
      <c r="BQ68" s="60"/>
      <c r="BR68" s="60" t="s">
        <v>4985</v>
      </c>
      <c r="BS68" s="60" t="s">
        <v>1277</v>
      </c>
      <c r="BT68" s="60"/>
      <c r="BU68" s="60"/>
      <c r="BV68" s="60" t="s">
        <v>4678</v>
      </c>
      <c r="BW68" s="60"/>
      <c r="BX68" s="60">
        <v>179.1</v>
      </c>
      <c r="BY68" s="60"/>
      <c r="BZ68" s="60"/>
      <c r="CA68" s="60"/>
      <c r="CB68" s="60"/>
      <c r="CC68" s="60"/>
      <c r="CD68" s="60"/>
    </row>
    <row r="69" spans="1:82">
      <c r="A69" s="60" t="s">
        <v>4999</v>
      </c>
      <c r="B69" s="60"/>
      <c r="C69" s="60" t="s">
        <v>5000</v>
      </c>
      <c r="D69" s="60"/>
      <c r="E69" s="60" t="s">
        <v>4655</v>
      </c>
      <c r="F69" s="60" t="s">
        <v>5001</v>
      </c>
      <c r="G69" s="60" t="s">
        <v>4657</v>
      </c>
      <c r="H69" s="60" t="s">
        <v>5002</v>
      </c>
      <c r="I69" s="60">
        <v>2000</v>
      </c>
      <c r="J69" s="60"/>
      <c r="K69" s="60"/>
      <c r="L69" s="60" t="s">
        <v>4659</v>
      </c>
      <c r="M69" s="60" t="s">
        <v>4891</v>
      </c>
      <c r="N69" s="60" t="s">
        <v>4891</v>
      </c>
      <c r="O69" s="60"/>
      <c r="P69" s="60"/>
      <c r="Q69" s="60" t="s">
        <v>5002</v>
      </c>
      <c r="R69" s="60" t="s">
        <v>5003</v>
      </c>
      <c r="S69" s="60" t="s">
        <v>5004</v>
      </c>
      <c r="T69" s="60" t="s">
        <v>4719</v>
      </c>
      <c r="U69" s="60"/>
      <c r="V69" s="60" t="s">
        <v>4211</v>
      </c>
      <c r="W69" s="60"/>
      <c r="X69" s="60" t="s">
        <v>5005</v>
      </c>
      <c r="Y69" s="60" t="s">
        <v>4664</v>
      </c>
      <c r="Z69" s="60" t="s">
        <v>4895</v>
      </c>
      <c r="AA69" s="60" t="s">
        <v>4665</v>
      </c>
      <c r="AB69" s="60"/>
      <c r="AC69" s="60" t="s">
        <v>4667</v>
      </c>
      <c r="AD69" s="60"/>
      <c r="AE69" s="60"/>
      <c r="AF69" s="60"/>
      <c r="AG69" s="60"/>
      <c r="AH69" s="60"/>
      <c r="AI69" s="60"/>
      <c r="AJ69" s="60"/>
      <c r="AK69" s="60" t="s">
        <v>1277</v>
      </c>
      <c r="AL69" s="60" t="s">
        <v>5006</v>
      </c>
      <c r="AM69" s="60"/>
      <c r="AN69" s="60" t="s">
        <v>5007</v>
      </c>
      <c r="AO69" s="60"/>
      <c r="AP69" s="61">
        <v>45793.8130902778</v>
      </c>
      <c r="AQ69" s="60"/>
      <c r="AR69" s="60" t="s">
        <v>4335</v>
      </c>
      <c r="AS69" s="60" t="s">
        <v>4244</v>
      </c>
      <c r="AT69" s="60" t="s">
        <v>4671</v>
      </c>
      <c r="AU69" s="60" t="s">
        <v>5008</v>
      </c>
      <c r="AV69" s="60"/>
      <c r="AW69" s="61">
        <v>45748.7498263889</v>
      </c>
      <c r="AX69" s="60" t="s">
        <v>5006</v>
      </c>
      <c r="AY69" s="60" t="s">
        <v>4673</v>
      </c>
      <c r="AZ69" s="60"/>
      <c r="BA69" s="60"/>
      <c r="BB69" s="60"/>
      <c r="BC69" s="60" t="s">
        <v>3301</v>
      </c>
      <c r="BD69" s="60" t="s">
        <v>4816</v>
      </c>
      <c r="BE69" s="60"/>
      <c r="BF69" s="60" t="s">
        <v>4675</v>
      </c>
      <c r="BG69" s="60"/>
      <c r="BH69" s="60"/>
      <c r="BI69" s="60" t="s">
        <v>2794</v>
      </c>
      <c r="BJ69" s="60"/>
      <c r="BK69" s="60"/>
      <c r="BL69" s="60">
        <v>3454104</v>
      </c>
      <c r="BM69" s="60" t="s">
        <v>5009</v>
      </c>
      <c r="BN69" s="60"/>
      <c r="BO69" s="60">
        <v>2000</v>
      </c>
      <c r="BP69" s="60" t="s">
        <v>4677</v>
      </c>
      <c r="BQ69" s="60"/>
      <c r="BR69" s="60" t="s">
        <v>5010</v>
      </c>
      <c r="BS69" s="60" t="s">
        <v>1277</v>
      </c>
      <c r="BT69" s="60"/>
      <c r="BU69" s="60"/>
      <c r="BV69" s="60" t="s">
        <v>4678</v>
      </c>
      <c r="BW69" s="60"/>
      <c r="BX69" s="60">
        <v>2000</v>
      </c>
      <c r="BY69" s="60"/>
      <c r="BZ69" s="60"/>
      <c r="CA69" s="60"/>
      <c r="CB69" s="60"/>
      <c r="CC69" s="60"/>
      <c r="CD69" s="60"/>
    </row>
    <row r="70" spans="1:82">
      <c r="A70" s="60" t="s">
        <v>5011</v>
      </c>
      <c r="B70" s="60" t="s">
        <v>4690</v>
      </c>
      <c r="C70" s="60"/>
      <c r="D70" s="60" t="s">
        <v>5012</v>
      </c>
      <c r="E70" s="60" t="s">
        <v>4655</v>
      </c>
      <c r="F70" s="60" t="s">
        <v>5013</v>
      </c>
      <c r="G70" s="60" t="s">
        <v>4657</v>
      </c>
      <c r="H70" s="60" t="s">
        <v>4693</v>
      </c>
      <c r="I70" s="60">
        <v>500</v>
      </c>
      <c r="J70" s="60"/>
      <c r="K70" s="60"/>
      <c r="L70" s="60" t="s">
        <v>4659</v>
      </c>
      <c r="M70" s="60" t="s">
        <v>5014</v>
      </c>
      <c r="N70" s="60"/>
      <c r="O70" s="60"/>
      <c r="P70" s="60"/>
      <c r="Q70" s="60" t="s">
        <v>4693</v>
      </c>
      <c r="R70" s="60" t="s">
        <v>4694</v>
      </c>
      <c r="S70" s="60" t="s">
        <v>4695</v>
      </c>
      <c r="T70" s="60"/>
      <c r="U70" s="60"/>
      <c r="V70" s="60" t="s">
        <v>4211</v>
      </c>
      <c r="W70" s="60"/>
      <c r="X70" s="60" t="s">
        <v>5015</v>
      </c>
      <c r="Y70" s="60" t="s">
        <v>4664</v>
      </c>
      <c r="Z70" s="60" t="s">
        <v>5014</v>
      </c>
      <c r="AA70" s="60" t="s">
        <v>4839</v>
      </c>
      <c r="AB70" s="60" t="s">
        <v>4666</v>
      </c>
      <c r="AC70" s="60" t="s">
        <v>4667</v>
      </c>
      <c r="AD70" s="60"/>
      <c r="AE70" s="60"/>
      <c r="AF70" s="60" t="s">
        <v>4668</v>
      </c>
      <c r="AG70" s="60"/>
      <c r="AH70" s="60"/>
      <c r="AI70" s="60" t="s">
        <v>4668</v>
      </c>
      <c r="AJ70" s="60"/>
      <c r="AK70" s="60" t="s">
        <v>1277</v>
      </c>
      <c r="AL70" s="60" t="s">
        <v>5016</v>
      </c>
      <c r="AM70" s="60"/>
      <c r="AN70" s="60" t="s">
        <v>5017</v>
      </c>
      <c r="AO70" s="60"/>
      <c r="AP70" s="61">
        <v>45758.4417824074</v>
      </c>
      <c r="AQ70" s="60"/>
      <c r="AR70" s="60" t="s">
        <v>4842</v>
      </c>
      <c r="AS70" s="60" t="s">
        <v>4244</v>
      </c>
      <c r="AT70" s="60" t="s">
        <v>4699</v>
      </c>
      <c r="AU70" s="60" t="s">
        <v>5018</v>
      </c>
      <c r="AV70" s="60"/>
      <c r="AW70" s="61">
        <v>45741.3980671296</v>
      </c>
      <c r="AX70" s="60" t="s">
        <v>5016</v>
      </c>
      <c r="AY70" s="60" t="s">
        <v>4673</v>
      </c>
      <c r="AZ70" s="60"/>
      <c r="BA70" s="60"/>
      <c r="BB70" s="60"/>
      <c r="BC70" s="60"/>
      <c r="BD70" s="60" t="s">
        <v>4701</v>
      </c>
      <c r="BE70" s="60" t="s">
        <v>4702</v>
      </c>
      <c r="BF70" s="60" t="s">
        <v>4675</v>
      </c>
      <c r="BG70" s="60"/>
      <c r="BH70" s="60"/>
      <c r="BI70" s="60" t="s">
        <v>2794</v>
      </c>
      <c r="BJ70" s="60"/>
      <c r="BK70" s="60"/>
      <c r="BL70" s="60"/>
      <c r="BM70" s="60"/>
      <c r="BN70" s="60">
        <v>500</v>
      </c>
      <c r="BO70" s="60"/>
      <c r="BP70" s="60" t="s">
        <v>4850</v>
      </c>
      <c r="BQ70" s="60"/>
      <c r="BR70" s="60"/>
      <c r="BS70" s="60"/>
      <c r="BT70" s="60"/>
      <c r="BU70" s="60"/>
      <c r="BV70" s="60" t="s">
        <v>4678</v>
      </c>
      <c r="BW70" s="60"/>
      <c r="BX70" s="60">
        <v>500</v>
      </c>
      <c r="BY70" s="60"/>
      <c r="BZ70" s="60"/>
      <c r="CA70" s="60"/>
      <c r="CB70" s="60"/>
      <c r="CC70" s="60"/>
      <c r="CD70" s="60"/>
    </row>
    <row r="71" spans="1:82">
      <c r="A71" s="60" t="s">
        <v>5019</v>
      </c>
      <c r="B71" s="60" t="s">
        <v>4690</v>
      </c>
      <c r="C71" s="60"/>
      <c r="D71" s="60" t="s">
        <v>5020</v>
      </c>
      <c r="E71" s="60" t="s">
        <v>4655</v>
      </c>
      <c r="F71" s="60" t="s">
        <v>5021</v>
      </c>
      <c r="G71" s="60" t="s">
        <v>4657</v>
      </c>
      <c r="H71" s="60" t="s">
        <v>4706</v>
      </c>
      <c r="I71" s="60">
        <v>4500</v>
      </c>
      <c r="J71" s="60"/>
      <c r="K71" s="60"/>
      <c r="L71" s="60" t="s">
        <v>4659</v>
      </c>
      <c r="M71" s="60" t="s">
        <v>5014</v>
      </c>
      <c r="N71" s="60"/>
      <c r="O71" s="60"/>
      <c r="P71" s="60"/>
      <c r="Q71" s="60" t="s">
        <v>4706</v>
      </c>
      <c r="R71" s="60" t="s">
        <v>4707</v>
      </c>
      <c r="S71" s="60" t="s">
        <v>4695</v>
      </c>
      <c r="T71" s="60"/>
      <c r="U71" s="60"/>
      <c r="V71" s="60" t="s">
        <v>4211</v>
      </c>
      <c r="W71" s="60"/>
      <c r="X71" s="60" t="s">
        <v>5022</v>
      </c>
      <c r="Y71" s="60" t="s">
        <v>4664</v>
      </c>
      <c r="Z71" s="60" t="s">
        <v>5014</v>
      </c>
      <c r="AA71" s="60" t="s">
        <v>4733</v>
      </c>
      <c r="AB71" s="60" t="s">
        <v>4666</v>
      </c>
      <c r="AC71" s="60" t="s">
        <v>4667</v>
      </c>
      <c r="AD71" s="60"/>
      <c r="AE71" s="60"/>
      <c r="AF71" s="60" t="s">
        <v>4668</v>
      </c>
      <c r="AG71" s="60"/>
      <c r="AH71" s="60"/>
      <c r="AI71" s="60" t="s">
        <v>4668</v>
      </c>
      <c r="AJ71" s="60"/>
      <c r="AK71" s="60" t="s">
        <v>1277</v>
      </c>
      <c r="AL71" s="60" t="s">
        <v>5023</v>
      </c>
      <c r="AM71" s="60"/>
      <c r="AN71" s="60" t="s">
        <v>5024</v>
      </c>
      <c r="AO71" s="60"/>
      <c r="AP71" s="61">
        <v>45763.7563310185</v>
      </c>
      <c r="AQ71" s="60"/>
      <c r="AR71" s="60" t="s">
        <v>4842</v>
      </c>
      <c r="AS71" s="60" t="s">
        <v>4244</v>
      </c>
      <c r="AT71" s="60" t="s">
        <v>4699</v>
      </c>
      <c r="AU71" s="60" t="s">
        <v>5025</v>
      </c>
      <c r="AV71" s="60"/>
      <c r="AW71" s="61">
        <v>45741.3963310185</v>
      </c>
      <c r="AX71" s="60" t="s">
        <v>5023</v>
      </c>
      <c r="AY71" s="60" t="s">
        <v>4673</v>
      </c>
      <c r="AZ71" s="60"/>
      <c r="BA71" s="60"/>
      <c r="BB71" s="60"/>
      <c r="BC71" s="60"/>
      <c r="BD71" s="60" t="s">
        <v>4701</v>
      </c>
      <c r="BE71" s="60" t="s">
        <v>4713</v>
      </c>
      <c r="BF71" s="60" t="s">
        <v>4675</v>
      </c>
      <c r="BG71" s="60"/>
      <c r="BH71" s="60"/>
      <c r="BI71" s="60" t="s">
        <v>2794</v>
      </c>
      <c r="BJ71" s="60"/>
      <c r="BK71" s="60"/>
      <c r="BL71" s="60"/>
      <c r="BM71" s="60"/>
      <c r="BN71" s="60">
        <v>4500</v>
      </c>
      <c r="BO71" s="60"/>
      <c r="BP71" s="60" t="s">
        <v>4850</v>
      </c>
      <c r="BQ71" s="60"/>
      <c r="BR71" s="60"/>
      <c r="BS71" s="60"/>
      <c r="BT71" s="60"/>
      <c r="BU71" s="60"/>
      <c r="BV71" s="60" t="s">
        <v>4678</v>
      </c>
      <c r="BW71" s="60"/>
      <c r="BX71" s="60">
        <v>4500</v>
      </c>
      <c r="BY71" s="60"/>
      <c r="BZ71" s="60"/>
      <c r="CA71" s="60"/>
      <c r="CB71" s="60"/>
      <c r="CC71" s="60"/>
      <c r="CD71" s="60"/>
    </row>
    <row r="72" spans="1:82">
      <c r="A72" s="60" t="s">
        <v>5026</v>
      </c>
      <c r="B72" s="60" t="s">
        <v>4653</v>
      </c>
      <c r="C72" s="60"/>
      <c r="D72" s="60" t="s">
        <v>5027</v>
      </c>
      <c r="E72" s="60" t="s">
        <v>4655</v>
      </c>
      <c r="F72" s="60" t="s">
        <v>5028</v>
      </c>
      <c r="G72" s="60" t="s">
        <v>4657</v>
      </c>
      <c r="H72" s="60" t="s">
        <v>5029</v>
      </c>
      <c r="I72" s="60">
        <v>10030</v>
      </c>
      <c r="J72" s="60"/>
      <c r="K72" s="60"/>
      <c r="L72" s="60" t="s">
        <v>4659</v>
      </c>
      <c r="M72" s="60" t="s">
        <v>5014</v>
      </c>
      <c r="N72" s="60"/>
      <c r="O72" s="60"/>
      <c r="P72" s="60"/>
      <c r="Q72" s="60" t="s">
        <v>5029</v>
      </c>
      <c r="R72" s="60" t="s">
        <v>5030</v>
      </c>
      <c r="S72" s="60" t="s">
        <v>5031</v>
      </c>
      <c r="T72" s="60"/>
      <c r="U72" s="60"/>
      <c r="V72" s="60" t="s">
        <v>4211</v>
      </c>
      <c r="W72" s="60"/>
      <c r="X72" s="60" t="s">
        <v>5032</v>
      </c>
      <c r="Y72" s="60" t="s">
        <v>4664</v>
      </c>
      <c r="Z72" s="60" t="s">
        <v>5014</v>
      </c>
      <c r="AA72" s="60" t="s">
        <v>4839</v>
      </c>
      <c r="AB72" s="60" t="s">
        <v>4666</v>
      </c>
      <c r="AC72" s="60" t="s">
        <v>4667</v>
      </c>
      <c r="AD72" s="60"/>
      <c r="AE72" s="60"/>
      <c r="AF72" s="60" t="s">
        <v>4668</v>
      </c>
      <c r="AG72" s="60"/>
      <c r="AH72" s="60"/>
      <c r="AI72" s="60" t="s">
        <v>4668</v>
      </c>
      <c r="AJ72" s="60"/>
      <c r="AK72" s="60" t="s">
        <v>1277</v>
      </c>
      <c r="AL72" s="60" t="s">
        <v>5033</v>
      </c>
      <c r="AM72" s="60"/>
      <c r="AN72" s="60" t="s">
        <v>4766</v>
      </c>
      <c r="AO72" s="60"/>
      <c r="AP72" s="61">
        <v>45758.4208333333</v>
      </c>
      <c r="AQ72" s="60"/>
      <c r="AR72" s="60" t="s">
        <v>4842</v>
      </c>
      <c r="AS72" s="60" t="s">
        <v>4244</v>
      </c>
      <c r="AT72" s="60" t="s">
        <v>4671</v>
      </c>
      <c r="AU72" s="60" t="s">
        <v>5034</v>
      </c>
      <c r="AV72" s="60"/>
      <c r="AW72" s="61">
        <v>45741.3760416667</v>
      </c>
      <c r="AX72" s="60" t="s">
        <v>5033</v>
      </c>
      <c r="AY72" s="60" t="s">
        <v>4673</v>
      </c>
      <c r="AZ72" s="60"/>
      <c r="BA72" s="60"/>
      <c r="BB72" s="60"/>
      <c r="BC72" s="60"/>
      <c r="BD72" s="60" t="s">
        <v>5035</v>
      </c>
      <c r="BE72" s="60"/>
      <c r="BF72" s="60" t="s">
        <v>4675</v>
      </c>
      <c r="BG72" s="60"/>
      <c r="BH72" s="60"/>
      <c r="BI72" s="60" t="s">
        <v>2794</v>
      </c>
      <c r="BJ72" s="60"/>
      <c r="BK72" s="60"/>
      <c r="BL72" s="60"/>
      <c r="BM72" s="60"/>
      <c r="BN72" s="60">
        <v>10030</v>
      </c>
      <c r="BO72" s="60"/>
      <c r="BP72" s="60" t="s">
        <v>4850</v>
      </c>
      <c r="BQ72" s="60"/>
      <c r="BR72" s="60"/>
      <c r="BS72" s="60"/>
      <c r="BT72" s="60"/>
      <c r="BU72" s="60"/>
      <c r="BV72" s="60" t="s">
        <v>4678</v>
      </c>
      <c r="BW72" s="60"/>
      <c r="BX72" s="60">
        <v>10030</v>
      </c>
      <c r="BY72" s="60"/>
      <c r="BZ72" s="60"/>
      <c r="CA72" s="60" t="s">
        <v>4678</v>
      </c>
      <c r="CB72" s="60" t="s">
        <v>4678</v>
      </c>
      <c r="CC72" s="60"/>
      <c r="CD72" s="60"/>
    </row>
    <row r="73" spans="1:82">
      <c r="A73" s="60" t="s">
        <v>5036</v>
      </c>
      <c r="B73" s="60" t="s">
        <v>4653</v>
      </c>
      <c r="C73" s="60"/>
      <c r="D73" s="60" t="s">
        <v>5037</v>
      </c>
      <c r="E73" s="60" t="s">
        <v>4655</v>
      </c>
      <c r="F73" s="60" t="s">
        <v>5038</v>
      </c>
      <c r="G73" s="60" t="s">
        <v>4657</v>
      </c>
      <c r="H73" s="60" t="s">
        <v>4658</v>
      </c>
      <c r="I73" s="60">
        <v>9950</v>
      </c>
      <c r="J73" s="60"/>
      <c r="K73" s="60"/>
      <c r="L73" s="60" t="s">
        <v>4659</v>
      </c>
      <c r="M73" s="60" t="s">
        <v>5039</v>
      </c>
      <c r="N73" s="60"/>
      <c r="O73" s="60"/>
      <c r="P73" s="60"/>
      <c r="Q73" s="60" t="s">
        <v>4658</v>
      </c>
      <c r="R73" s="60" t="s">
        <v>4661</v>
      </c>
      <c r="S73" s="60" t="s">
        <v>4662</v>
      </c>
      <c r="T73" s="60"/>
      <c r="U73" s="60"/>
      <c r="V73" s="60" t="s">
        <v>4211</v>
      </c>
      <c r="W73" s="60"/>
      <c r="X73" s="60" t="s">
        <v>5040</v>
      </c>
      <c r="Y73" s="60" t="s">
        <v>4664</v>
      </c>
      <c r="Z73" s="60" t="s">
        <v>5039</v>
      </c>
      <c r="AA73" s="60" t="s">
        <v>4839</v>
      </c>
      <c r="AB73" s="60" t="s">
        <v>4666</v>
      </c>
      <c r="AC73" s="60" t="s">
        <v>4667</v>
      </c>
      <c r="AD73" s="60"/>
      <c r="AE73" s="60"/>
      <c r="AF73" s="60" t="s">
        <v>4668</v>
      </c>
      <c r="AG73" s="60"/>
      <c r="AH73" s="60"/>
      <c r="AI73" s="60" t="s">
        <v>4668</v>
      </c>
      <c r="AJ73" s="60"/>
      <c r="AK73" s="60" t="s">
        <v>1277</v>
      </c>
      <c r="AL73" s="60" t="s">
        <v>5041</v>
      </c>
      <c r="AM73" s="60"/>
      <c r="AN73" s="60" t="s">
        <v>5042</v>
      </c>
      <c r="AO73" s="60"/>
      <c r="AP73" s="61">
        <v>45758.4417939815</v>
      </c>
      <c r="AQ73" s="60"/>
      <c r="AR73" s="60" t="s">
        <v>4842</v>
      </c>
      <c r="AS73" s="60" t="s">
        <v>4244</v>
      </c>
      <c r="AT73" s="60" t="s">
        <v>4671</v>
      </c>
      <c r="AU73" s="60" t="s">
        <v>5043</v>
      </c>
      <c r="AV73" s="60"/>
      <c r="AW73" s="61">
        <v>45740.803125</v>
      </c>
      <c r="AX73" s="60" t="s">
        <v>5041</v>
      </c>
      <c r="AY73" s="60" t="s">
        <v>4673</v>
      </c>
      <c r="AZ73" s="60"/>
      <c r="BA73" s="60"/>
      <c r="BB73" s="60"/>
      <c r="BC73" s="60"/>
      <c r="BD73" s="60" t="s">
        <v>5044</v>
      </c>
      <c r="BE73" s="60"/>
      <c r="BF73" s="60" t="s">
        <v>4675</v>
      </c>
      <c r="BG73" s="60"/>
      <c r="BH73" s="60"/>
      <c r="BI73" s="60" t="s">
        <v>4676</v>
      </c>
      <c r="BJ73" s="60"/>
      <c r="BK73" s="60"/>
      <c r="BL73" s="60"/>
      <c r="BM73" s="60"/>
      <c r="BN73" s="60">
        <v>9950</v>
      </c>
      <c r="BO73" s="60"/>
      <c r="BP73" s="60" t="s">
        <v>4850</v>
      </c>
      <c r="BQ73" s="60"/>
      <c r="BR73" s="60"/>
      <c r="BS73" s="60"/>
      <c r="BT73" s="60" t="s">
        <v>1277</v>
      </c>
      <c r="BU73" s="60"/>
      <c r="BV73" s="60" t="s">
        <v>4678</v>
      </c>
      <c r="BW73" s="60"/>
      <c r="BX73" s="60">
        <v>9950</v>
      </c>
      <c r="BY73" s="60"/>
      <c r="BZ73" s="60"/>
      <c r="CA73" s="60" t="s">
        <v>4678</v>
      </c>
      <c r="CB73" s="60" t="s">
        <v>4678</v>
      </c>
      <c r="CC73" s="60"/>
      <c r="CD73" s="60"/>
    </row>
    <row r="74" spans="1:82">
      <c r="A74" s="60" t="s">
        <v>5045</v>
      </c>
      <c r="B74" s="60"/>
      <c r="C74" s="60" t="s">
        <v>5046</v>
      </c>
      <c r="D74" s="60"/>
      <c r="E74" s="60" t="s">
        <v>4655</v>
      </c>
      <c r="F74" s="60" t="s">
        <v>5047</v>
      </c>
      <c r="G74" s="60" t="s">
        <v>4657</v>
      </c>
      <c r="H74" s="60" t="s">
        <v>3666</v>
      </c>
      <c r="I74" s="60">
        <v>9450</v>
      </c>
      <c r="J74" s="60"/>
      <c r="K74" s="60"/>
      <c r="L74" s="60" t="s">
        <v>4659</v>
      </c>
      <c r="M74" s="60" t="s">
        <v>5048</v>
      </c>
      <c r="N74" s="60" t="s">
        <v>5048</v>
      </c>
      <c r="O74" s="60"/>
      <c r="P74" s="60"/>
      <c r="Q74" s="60" t="s">
        <v>3666</v>
      </c>
      <c r="R74" s="60" t="s">
        <v>4717</v>
      </c>
      <c r="S74" s="60" t="s">
        <v>4718</v>
      </c>
      <c r="T74" s="60" t="s">
        <v>4719</v>
      </c>
      <c r="U74" s="60"/>
      <c r="V74" s="60" t="s">
        <v>4211</v>
      </c>
      <c r="W74" s="60"/>
      <c r="X74" s="60" t="s">
        <v>5049</v>
      </c>
      <c r="Y74" s="60" t="s">
        <v>4664</v>
      </c>
      <c r="Z74" s="60" t="s">
        <v>5014</v>
      </c>
      <c r="AA74" s="60" t="s">
        <v>4665</v>
      </c>
      <c r="AB74" s="60"/>
      <c r="AC74" s="60" t="s">
        <v>4667</v>
      </c>
      <c r="AD74" s="60"/>
      <c r="AE74" s="60"/>
      <c r="AF74" s="60"/>
      <c r="AG74" s="60"/>
      <c r="AH74" s="60"/>
      <c r="AI74" s="60"/>
      <c r="AJ74" s="60"/>
      <c r="AK74" s="60" t="s">
        <v>1277</v>
      </c>
      <c r="AL74" s="60" t="s">
        <v>5050</v>
      </c>
      <c r="AM74" s="60"/>
      <c r="AN74" s="60" t="s">
        <v>5051</v>
      </c>
      <c r="AO74" s="60"/>
      <c r="AP74" s="61">
        <v>45793.8129050926</v>
      </c>
      <c r="AQ74" s="60"/>
      <c r="AR74" s="60" t="s">
        <v>4335</v>
      </c>
      <c r="AS74" s="60" t="s">
        <v>4244</v>
      </c>
      <c r="AT74" s="60" t="s">
        <v>4671</v>
      </c>
      <c r="AU74" s="60" t="s">
        <v>5052</v>
      </c>
      <c r="AV74" s="60"/>
      <c r="AW74" s="61">
        <v>45740.7924421296</v>
      </c>
      <c r="AX74" s="60" t="s">
        <v>5050</v>
      </c>
      <c r="AY74" s="60" t="s">
        <v>4673</v>
      </c>
      <c r="AZ74" s="60"/>
      <c r="BA74" s="60"/>
      <c r="BB74" s="60"/>
      <c r="BC74" s="60" t="s">
        <v>3664</v>
      </c>
      <c r="BD74" s="60" t="s">
        <v>4726</v>
      </c>
      <c r="BE74" s="60" t="s">
        <v>2821</v>
      </c>
      <c r="BF74" s="60" t="s">
        <v>4675</v>
      </c>
      <c r="BG74" s="60"/>
      <c r="BH74" s="60"/>
      <c r="BI74" s="60" t="s">
        <v>2794</v>
      </c>
      <c r="BJ74" s="60"/>
      <c r="BK74" s="60"/>
      <c r="BL74" s="60">
        <v>3052550</v>
      </c>
      <c r="BM74" s="60" t="s">
        <v>5053</v>
      </c>
      <c r="BN74" s="60"/>
      <c r="BO74" s="60">
        <v>9450</v>
      </c>
      <c r="BP74" s="60" t="s">
        <v>4677</v>
      </c>
      <c r="BQ74" s="60"/>
      <c r="BR74" s="60" t="s">
        <v>5054</v>
      </c>
      <c r="BS74" s="60" t="s">
        <v>1277</v>
      </c>
      <c r="BT74" s="60"/>
      <c r="BU74" s="60"/>
      <c r="BV74" s="60" t="s">
        <v>4678</v>
      </c>
      <c r="BW74" s="60"/>
      <c r="BX74" s="60">
        <v>9450</v>
      </c>
      <c r="BY74" s="60"/>
      <c r="BZ74" s="60"/>
      <c r="CA74" s="60"/>
      <c r="CB74" s="60"/>
      <c r="CC74" s="60"/>
      <c r="CD74" s="60"/>
    </row>
    <row r="75" spans="1:82">
      <c r="A75" s="60" t="s">
        <v>5055</v>
      </c>
      <c r="B75" s="60"/>
      <c r="C75" s="60" t="s">
        <v>5056</v>
      </c>
      <c r="D75" s="60"/>
      <c r="E75" s="60" t="s">
        <v>4655</v>
      </c>
      <c r="F75" s="60" t="s">
        <v>5057</v>
      </c>
      <c r="G75" s="60" t="s">
        <v>4657</v>
      </c>
      <c r="H75" s="60" t="s">
        <v>2905</v>
      </c>
      <c r="I75" s="60">
        <v>1506.32</v>
      </c>
      <c r="J75" s="60"/>
      <c r="K75" s="60"/>
      <c r="L75" s="60" t="s">
        <v>4659</v>
      </c>
      <c r="M75" s="60" t="s">
        <v>5058</v>
      </c>
      <c r="N75" s="60" t="s">
        <v>5058</v>
      </c>
      <c r="O75" s="60"/>
      <c r="P75" s="60"/>
      <c r="Q75" s="60" t="s">
        <v>2905</v>
      </c>
      <c r="R75" s="60" t="s">
        <v>4797</v>
      </c>
      <c r="S75" s="60" t="s">
        <v>4798</v>
      </c>
      <c r="T75" s="60" t="s">
        <v>4719</v>
      </c>
      <c r="U75" s="60"/>
      <c r="V75" s="60" t="s">
        <v>4211</v>
      </c>
      <c r="W75" s="60"/>
      <c r="X75" s="60" t="s">
        <v>4980</v>
      </c>
      <c r="Y75" s="60" t="s">
        <v>4664</v>
      </c>
      <c r="Z75" s="60" t="s">
        <v>5059</v>
      </c>
      <c r="AA75" s="60" t="s">
        <v>4665</v>
      </c>
      <c r="AB75" s="60"/>
      <c r="AC75" s="60" t="s">
        <v>4667</v>
      </c>
      <c r="AD75" s="60"/>
      <c r="AE75" s="60"/>
      <c r="AF75" s="60"/>
      <c r="AG75" s="60"/>
      <c r="AH75" s="60"/>
      <c r="AI75" s="60"/>
      <c r="AJ75" s="60"/>
      <c r="AK75" s="60" t="s">
        <v>1277</v>
      </c>
      <c r="AL75" s="60" t="s">
        <v>5060</v>
      </c>
      <c r="AM75" s="60"/>
      <c r="AN75" s="60" t="s">
        <v>5061</v>
      </c>
      <c r="AO75" s="60"/>
      <c r="AP75" s="61">
        <v>45793.8150694444</v>
      </c>
      <c r="AQ75" s="60"/>
      <c r="AR75" s="60" t="s">
        <v>4335</v>
      </c>
      <c r="AS75" s="60" t="s">
        <v>4244</v>
      </c>
      <c r="AT75" s="60" t="s">
        <v>4671</v>
      </c>
      <c r="AU75" s="60" t="s">
        <v>5062</v>
      </c>
      <c r="AV75" s="60"/>
      <c r="AW75" s="61">
        <v>45722.7450694444</v>
      </c>
      <c r="AX75" s="60" t="s">
        <v>5060</v>
      </c>
      <c r="AY75" s="60" t="s">
        <v>4673</v>
      </c>
      <c r="AZ75" s="60"/>
      <c r="BA75" s="60"/>
      <c r="BB75" s="60"/>
      <c r="BC75" s="60" t="s">
        <v>4971</v>
      </c>
      <c r="BD75" s="60" t="s">
        <v>4582</v>
      </c>
      <c r="BE75" s="60" t="s">
        <v>4802</v>
      </c>
      <c r="BF75" s="60" t="s">
        <v>4675</v>
      </c>
      <c r="BG75" s="60"/>
      <c r="BH75" s="60"/>
      <c r="BI75" s="60" t="s">
        <v>2794</v>
      </c>
      <c r="BJ75" s="60"/>
      <c r="BK75" s="60"/>
      <c r="BL75" s="60">
        <v>3459820</v>
      </c>
      <c r="BM75" s="60" t="s">
        <v>5063</v>
      </c>
      <c r="BN75" s="60"/>
      <c r="BO75" s="60">
        <v>1191.6</v>
      </c>
      <c r="BP75" s="60" t="s">
        <v>4677</v>
      </c>
      <c r="BQ75" s="60"/>
      <c r="BR75" s="60" t="s">
        <v>5064</v>
      </c>
      <c r="BS75" s="60" t="s">
        <v>1277</v>
      </c>
      <c r="BT75" s="60"/>
      <c r="BU75" s="60"/>
      <c r="BV75" s="60" t="s">
        <v>4678</v>
      </c>
      <c r="BW75" s="60"/>
      <c r="BX75" s="60">
        <v>1191.6</v>
      </c>
      <c r="BY75" s="60"/>
      <c r="BZ75" s="60"/>
      <c r="CA75" s="60"/>
      <c r="CB75" s="60"/>
      <c r="CC75" s="60"/>
      <c r="CD75" s="60"/>
    </row>
    <row r="76" spans="1:82">
      <c r="A76" s="60" t="s">
        <v>5065</v>
      </c>
      <c r="B76" s="60"/>
      <c r="C76" s="60" t="s">
        <v>5056</v>
      </c>
      <c r="D76" s="60"/>
      <c r="E76" s="60" t="s">
        <v>4655</v>
      </c>
      <c r="F76" s="60" t="s">
        <v>5057</v>
      </c>
      <c r="G76" s="60" t="s">
        <v>4657</v>
      </c>
      <c r="H76" s="60" t="s">
        <v>2905</v>
      </c>
      <c r="I76" s="60">
        <v>1506.32</v>
      </c>
      <c r="J76" s="60"/>
      <c r="K76" s="60"/>
      <c r="L76" s="60" t="s">
        <v>4659</v>
      </c>
      <c r="M76" s="60" t="s">
        <v>5058</v>
      </c>
      <c r="N76" s="60" t="s">
        <v>5058</v>
      </c>
      <c r="O76" s="60"/>
      <c r="P76" s="60"/>
      <c r="Q76" s="60" t="s">
        <v>2905</v>
      </c>
      <c r="R76" s="60" t="s">
        <v>4797</v>
      </c>
      <c r="S76" s="60" t="s">
        <v>4798</v>
      </c>
      <c r="T76" s="60" t="s">
        <v>4719</v>
      </c>
      <c r="U76" s="60"/>
      <c r="V76" s="60" t="s">
        <v>4211</v>
      </c>
      <c r="W76" s="60"/>
      <c r="X76" s="60" t="s">
        <v>4980</v>
      </c>
      <c r="Y76" s="60" t="s">
        <v>4664</v>
      </c>
      <c r="Z76" s="60" t="s">
        <v>5059</v>
      </c>
      <c r="AA76" s="60" t="s">
        <v>4665</v>
      </c>
      <c r="AB76" s="60"/>
      <c r="AC76" s="60" t="s">
        <v>4667</v>
      </c>
      <c r="AD76" s="60"/>
      <c r="AE76" s="60"/>
      <c r="AF76" s="60"/>
      <c r="AG76" s="60"/>
      <c r="AH76" s="60"/>
      <c r="AI76" s="60"/>
      <c r="AJ76" s="60"/>
      <c r="AK76" s="60" t="s">
        <v>1277</v>
      </c>
      <c r="AL76" s="60" t="s">
        <v>5060</v>
      </c>
      <c r="AM76" s="60"/>
      <c r="AN76" s="60" t="s">
        <v>5061</v>
      </c>
      <c r="AO76" s="60"/>
      <c r="AP76" s="61">
        <v>45793.8150694444</v>
      </c>
      <c r="AQ76" s="60"/>
      <c r="AR76" s="60" t="s">
        <v>4335</v>
      </c>
      <c r="AS76" s="60" t="s">
        <v>4244</v>
      </c>
      <c r="AT76" s="60" t="s">
        <v>4671</v>
      </c>
      <c r="AU76" s="60" t="s">
        <v>5062</v>
      </c>
      <c r="AV76" s="60"/>
      <c r="AW76" s="61">
        <v>45722.7450694444</v>
      </c>
      <c r="AX76" s="60" t="s">
        <v>5060</v>
      </c>
      <c r="AY76" s="60" t="s">
        <v>4673</v>
      </c>
      <c r="AZ76" s="60"/>
      <c r="BA76" s="60"/>
      <c r="BB76" s="60"/>
      <c r="BC76" s="60" t="s">
        <v>2130</v>
      </c>
      <c r="BD76" s="60" t="s">
        <v>4582</v>
      </c>
      <c r="BE76" s="60" t="s">
        <v>4802</v>
      </c>
      <c r="BF76" s="60" t="s">
        <v>4675</v>
      </c>
      <c r="BG76" s="60"/>
      <c r="BH76" s="60"/>
      <c r="BI76" s="60" t="s">
        <v>2794</v>
      </c>
      <c r="BJ76" s="60"/>
      <c r="BK76" s="60"/>
      <c r="BL76" s="60">
        <v>3459819</v>
      </c>
      <c r="BM76" s="60" t="s">
        <v>5063</v>
      </c>
      <c r="BN76" s="60"/>
      <c r="BO76" s="60">
        <v>87.72</v>
      </c>
      <c r="BP76" s="60" t="s">
        <v>4677</v>
      </c>
      <c r="BQ76" s="60"/>
      <c r="BR76" s="60" t="s">
        <v>5064</v>
      </c>
      <c r="BS76" s="60" t="s">
        <v>1277</v>
      </c>
      <c r="BT76" s="60"/>
      <c r="BU76" s="60"/>
      <c r="BV76" s="60" t="s">
        <v>4678</v>
      </c>
      <c r="BW76" s="60"/>
      <c r="BX76" s="60">
        <v>87.72</v>
      </c>
      <c r="BY76" s="60"/>
      <c r="BZ76" s="60"/>
      <c r="CA76" s="60"/>
      <c r="CB76" s="60"/>
      <c r="CC76" s="60"/>
      <c r="CD76" s="60"/>
    </row>
    <row r="77" spans="1:82">
      <c r="A77" s="60" t="s">
        <v>5066</v>
      </c>
      <c r="B77" s="60"/>
      <c r="C77" s="60" t="s">
        <v>5056</v>
      </c>
      <c r="D77" s="60"/>
      <c r="E77" s="60" t="s">
        <v>4655</v>
      </c>
      <c r="F77" s="60" t="s">
        <v>5057</v>
      </c>
      <c r="G77" s="60" t="s">
        <v>4657</v>
      </c>
      <c r="H77" s="60" t="s">
        <v>2905</v>
      </c>
      <c r="I77" s="60">
        <v>1506.32</v>
      </c>
      <c r="J77" s="60"/>
      <c r="K77" s="60"/>
      <c r="L77" s="60" t="s">
        <v>4659</v>
      </c>
      <c r="M77" s="60" t="s">
        <v>5058</v>
      </c>
      <c r="N77" s="60" t="s">
        <v>5058</v>
      </c>
      <c r="O77" s="60"/>
      <c r="P77" s="60"/>
      <c r="Q77" s="60" t="s">
        <v>2905</v>
      </c>
      <c r="R77" s="60" t="s">
        <v>4797</v>
      </c>
      <c r="S77" s="60" t="s">
        <v>4798</v>
      </c>
      <c r="T77" s="60" t="s">
        <v>4719</v>
      </c>
      <c r="U77" s="60"/>
      <c r="V77" s="60" t="s">
        <v>4211</v>
      </c>
      <c r="W77" s="60"/>
      <c r="X77" s="60" t="s">
        <v>4980</v>
      </c>
      <c r="Y77" s="60" t="s">
        <v>4664</v>
      </c>
      <c r="Z77" s="60" t="s">
        <v>5059</v>
      </c>
      <c r="AA77" s="60" t="s">
        <v>4665</v>
      </c>
      <c r="AB77" s="60"/>
      <c r="AC77" s="60" t="s">
        <v>4667</v>
      </c>
      <c r="AD77" s="60"/>
      <c r="AE77" s="60"/>
      <c r="AF77" s="60"/>
      <c r="AG77" s="60"/>
      <c r="AH77" s="60"/>
      <c r="AI77" s="60"/>
      <c r="AJ77" s="60"/>
      <c r="AK77" s="60" t="s">
        <v>1277</v>
      </c>
      <c r="AL77" s="60" t="s">
        <v>5060</v>
      </c>
      <c r="AM77" s="60"/>
      <c r="AN77" s="60" t="s">
        <v>5061</v>
      </c>
      <c r="AO77" s="60"/>
      <c r="AP77" s="61">
        <v>45793.8150694444</v>
      </c>
      <c r="AQ77" s="60"/>
      <c r="AR77" s="60" t="s">
        <v>4335</v>
      </c>
      <c r="AS77" s="60" t="s">
        <v>4244</v>
      </c>
      <c r="AT77" s="60" t="s">
        <v>4671</v>
      </c>
      <c r="AU77" s="60" t="s">
        <v>5062</v>
      </c>
      <c r="AV77" s="60"/>
      <c r="AW77" s="61">
        <v>45722.7450694444</v>
      </c>
      <c r="AX77" s="60" t="s">
        <v>5060</v>
      </c>
      <c r="AY77" s="60" t="s">
        <v>4673</v>
      </c>
      <c r="AZ77" s="60"/>
      <c r="BA77" s="60"/>
      <c r="BB77" s="60"/>
      <c r="BC77" s="60" t="s">
        <v>2140</v>
      </c>
      <c r="BD77" s="60" t="s">
        <v>4582</v>
      </c>
      <c r="BE77" s="60" t="s">
        <v>4802</v>
      </c>
      <c r="BF77" s="60" t="s">
        <v>4675</v>
      </c>
      <c r="BG77" s="60"/>
      <c r="BH77" s="60"/>
      <c r="BI77" s="60" t="s">
        <v>2794</v>
      </c>
      <c r="BJ77" s="60"/>
      <c r="BK77" s="60"/>
      <c r="BL77" s="60">
        <v>3459821</v>
      </c>
      <c r="BM77" s="60" t="s">
        <v>5063</v>
      </c>
      <c r="BN77" s="60"/>
      <c r="BO77" s="60">
        <v>227</v>
      </c>
      <c r="BP77" s="60" t="s">
        <v>4677</v>
      </c>
      <c r="BQ77" s="60"/>
      <c r="BR77" s="60" t="s">
        <v>5064</v>
      </c>
      <c r="BS77" s="60" t="s">
        <v>1277</v>
      </c>
      <c r="BT77" s="60"/>
      <c r="BU77" s="60"/>
      <c r="BV77" s="60" t="s">
        <v>4678</v>
      </c>
      <c r="BW77" s="60"/>
      <c r="BX77" s="60">
        <v>227</v>
      </c>
      <c r="BY77" s="60"/>
      <c r="BZ77" s="60"/>
      <c r="CA77" s="60"/>
      <c r="CB77" s="60"/>
      <c r="CC77" s="60"/>
      <c r="CD77" s="60"/>
    </row>
    <row r="78" spans="1:82">
      <c r="A78" s="60" t="s">
        <v>5067</v>
      </c>
      <c r="B78" s="60"/>
      <c r="C78" s="60" t="s">
        <v>5068</v>
      </c>
      <c r="D78" s="60"/>
      <c r="E78" s="60" t="s">
        <v>4655</v>
      </c>
      <c r="F78" s="60" t="s">
        <v>5069</v>
      </c>
      <c r="G78" s="60" t="s">
        <v>4657</v>
      </c>
      <c r="H78" s="60" t="s">
        <v>2972</v>
      </c>
      <c r="I78" s="60">
        <v>2245</v>
      </c>
      <c r="J78" s="60"/>
      <c r="K78" s="60"/>
      <c r="L78" s="60" t="s">
        <v>4659</v>
      </c>
      <c r="M78" s="60" t="s">
        <v>5058</v>
      </c>
      <c r="N78" s="60" t="s">
        <v>5058</v>
      </c>
      <c r="O78" s="60"/>
      <c r="P78" s="60"/>
      <c r="Q78" s="60" t="s">
        <v>2972</v>
      </c>
      <c r="R78" s="60" t="s">
        <v>4762</v>
      </c>
      <c r="S78" s="60" t="s">
        <v>4763</v>
      </c>
      <c r="T78" s="60" t="s">
        <v>4719</v>
      </c>
      <c r="U78" s="60"/>
      <c r="V78" s="60" t="s">
        <v>4211</v>
      </c>
      <c r="W78" s="60"/>
      <c r="X78" s="60" t="s">
        <v>4980</v>
      </c>
      <c r="Y78" s="60" t="s">
        <v>4664</v>
      </c>
      <c r="Z78" s="60" t="s">
        <v>5059</v>
      </c>
      <c r="AA78" s="60" t="s">
        <v>4665</v>
      </c>
      <c r="AB78" s="60"/>
      <c r="AC78" s="60" t="s">
        <v>4667</v>
      </c>
      <c r="AD78" s="60"/>
      <c r="AE78" s="60"/>
      <c r="AF78" s="60"/>
      <c r="AG78" s="60"/>
      <c r="AH78" s="60"/>
      <c r="AI78" s="60"/>
      <c r="AJ78" s="60"/>
      <c r="AK78" s="60" t="s">
        <v>1277</v>
      </c>
      <c r="AL78" s="60" t="s">
        <v>5070</v>
      </c>
      <c r="AM78" s="60"/>
      <c r="AN78" s="60" t="s">
        <v>5071</v>
      </c>
      <c r="AO78" s="60"/>
      <c r="AP78" s="61">
        <v>45793.8150578704</v>
      </c>
      <c r="AQ78" s="60"/>
      <c r="AR78" s="60" t="s">
        <v>4335</v>
      </c>
      <c r="AS78" s="60" t="s">
        <v>4244</v>
      </c>
      <c r="AT78" s="60" t="s">
        <v>4671</v>
      </c>
      <c r="AU78" s="60" t="s">
        <v>5072</v>
      </c>
      <c r="AV78" s="60"/>
      <c r="AW78" s="61">
        <v>45722.7448842593</v>
      </c>
      <c r="AX78" s="60" t="s">
        <v>5070</v>
      </c>
      <c r="AY78" s="60" t="s">
        <v>4673</v>
      </c>
      <c r="AZ78" s="60"/>
      <c r="BA78" s="60"/>
      <c r="BB78" s="60"/>
      <c r="BC78" s="60" t="s">
        <v>2123</v>
      </c>
      <c r="BD78" s="60" t="s">
        <v>4582</v>
      </c>
      <c r="BE78" s="60" t="s">
        <v>4768</v>
      </c>
      <c r="BF78" s="60" t="s">
        <v>4675</v>
      </c>
      <c r="BG78" s="60"/>
      <c r="BH78" s="60"/>
      <c r="BI78" s="60" t="s">
        <v>2794</v>
      </c>
      <c r="BJ78" s="60"/>
      <c r="BK78" s="60"/>
      <c r="BL78" s="60">
        <v>3480169</v>
      </c>
      <c r="BM78" s="60" t="s">
        <v>5073</v>
      </c>
      <c r="BN78" s="60"/>
      <c r="BO78" s="60">
        <v>300</v>
      </c>
      <c r="BP78" s="60" t="s">
        <v>4677</v>
      </c>
      <c r="BQ78" s="60"/>
      <c r="BR78" s="60" t="s">
        <v>5074</v>
      </c>
      <c r="BS78" s="60" t="s">
        <v>1277</v>
      </c>
      <c r="BT78" s="60"/>
      <c r="BU78" s="60"/>
      <c r="BV78" s="60" t="s">
        <v>4678</v>
      </c>
      <c r="BW78" s="60"/>
      <c r="BX78" s="60">
        <v>300</v>
      </c>
      <c r="BY78" s="60"/>
      <c r="BZ78" s="60"/>
      <c r="CA78" s="60"/>
      <c r="CB78" s="60"/>
      <c r="CC78" s="60"/>
      <c r="CD78" s="60"/>
    </row>
    <row r="79" spans="1:82">
      <c r="A79" s="60" t="s">
        <v>5075</v>
      </c>
      <c r="B79" s="60"/>
      <c r="C79" s="60" t="s">
        <v>5068</v>
      </c>
      <c r="D79" s="60"/>
      <c r="E79" s="60" t="s">
        <v>4655</v>
      </c>
      <c r="F79" s="60" t="s">
        <v>5069</v>
      </c>
      <c r="G79" s="60" t="s">
        <v>4657</v>
      </c>
      <c r="H79" s="60" t="s">
        <v>2972</v>
      </c>
      <c r="I79" s="60">
        <v>2245</v>
      </c>
      <c r="J79" s="60"/>
      <c r="K79" s="60"/>
      <c r="L79" s="60" t="s">
        <v>4659</v>
      </c>
      <c r="M79" s="60" t="s">
        <v>5058</v>
      </c>
      <c r="N79" s="60" t="s">
        <v>5058</v>
      </c>
      <c r="O79" s="60"/>
      <c r="P79" s="60"/>
      <c r="Q79" s="60" t="s">
        <v>2972</v>
      </c>
      <c r="R79" s="60" t="s">
        <v>4762</v>
      </c>
      <c r="S79" s="60" t="s">
        <v>4763</v>
      </c>
      <c r="T79" s="60" t="s">
        <v>4719</v>
      </c>
      <c r="U79" s="60"/>
      <c r="V79" s="60" t="s">
        <v>4211</v>
      </c>
      <c r="W79" s="60"/>
      <c r="X79" s="60" t="s">
        <v>4980</v>
      </c>
      <c r="Y79" s="60" t="s">
        <v>4664</v>
      </c>
      <c r="Z79" s="60" t="s">
        <v>5059</v>
      </c>
      <c r="AA79" s="60" t="s">
        <v>4665</v>
      </c>
      <c r="AB79" s="60"/>
      <c r="AC79" s="60" t="s">
        <v>4667</v>
      </c>
      <c r="AD79" s="60"/>
      <c r="AE79" s="60"/>
      <c r="AF79" s="60"/>
      <c r="AG79" s="60"/>
      <c r="AH79" s="60"/>
      <c r="AI79" s="60"/>
      <c r="AJ79" s="60"/>
      <c r="AK79" s="60" t="s">
        <v>1277</v>
      </c>
      <c r="AL79" s="60" t="s">
        <v>5070</v>
      </c>
      <c r="AM79" s="60"/>
      <c r="AN79" s="60" t="s">
        <v>5071</v>
      </c>
      <c r="AO79" s="60"/>
      <c r="AP79" s="61">
        <v>45793.8150578704</v>
      </c>
      <c r="AQ79" s="60"/>
      <c r="AR79" s="60" t="s">
        <v>4335</v>
      </c>
      <c r="AS79" s="60" t="s">
        <v>4244</v>
      </c>
      <c r="AT79" s="60" t="s">
        <v>4671</v>
      </c>
      <c r="AU79" s="60" t="s">
        <v>5072</v>
      </c>
      <c r="AV79" s="60"/>
      <c r="AW79" s="61">
        <v>45722.7448842593</v>
      </c>
      <c r="AX79" s="60" t="s">
        <v>5070</v>
      </c>
      <c r="AY79" s="60" t="s">
        <v>4673</v>
      </c>
      <c r="AZ79" s="60"/>
      <c r="BA79" s="60"/>
      <c r="BB79" s="60"/>
      <c r="BC79" s="60" t="s">
        <v>2123</v>
      </c>
      <c r="BD79" s="60" t="s">
        <v>4582</v>
      </c>
      <c r="BE79" s="60" t="s">
        <v>4768</v>
      </c>
      <c r="BF79" s="60" t="s">
        <v>4675</v>
      </c>
      <c r="BG79" s="60"/>
      <c r="BH79" s="60"/>
      <c r="BI79" s="60" t="s">
        <v>2794</v>
      </c>
      <c r="BJ79" s="60"/>
      <c r="BK79" s="60"/>
      <c r="BL79" s="60">
        <v>3480170</v>
      </c>
      <c r="BM79" s="60" t="s">
        <v>5073</v>
      </c>
      <c r="BN79" s="60"/>
      <c r="BO79" s="60">
        <v>320</v>
      </c>
      <c r="BP79" s="60" t="s">
        <v>4677</v>
      </c>
      <c r="BQ79" s="60"/>
      <c r="BR79" s="60" t="s">
        <v>5074</v>
      </c>
      <c r="BS79" s="60" t="s">
        <v>1277</v>
      </c>
      <c r="BT79" s="60"/>
      <c r="BU79" s="60"/>
      <c r="BV79" s="60" t="s">
        <v>4678</v>
      </c>
      <c r="BW79" s="60"/>
      <c r="BX79" s="60">
        <v>320</v>
      </c>
      <c r="BY79" s="60"/>
      <c r="BZ79" s="60"/>
      <c r="CA79" s="60"/>
      <c r="CB79" s="60"/>
      <c r="CC79" s="60"/>
      <c r="CD79" s="60"/>
    </row>
    <row r="80" spans="1:82">
      <c r="A80" s="60" t="s">
        <v>5076</v>
      </c>
      <c r="B80" s="60"/>
      <c r="C80" s="60" t="s">
        <v>5068</v>
      </c>
      <c r="D80" s="60"/>
      <c r="E80" s="60" t="s">
        <v>4655</v>
      </c>
      <c r="F80" s="60" t="s">
        <v>5069</v>
      </c>
      <c r="G80" s="60" t="s">
        <v>4657</v>
      </c>
      <c r="H80" s="60" t="s">
        <v>2972</v>
      </c>
      <c r="I80" s="60">
        <v>2245</v>
      </c>
      <c r="J80" s="60"/>
      <c r="K80" s="60"/>
      <c r="L80" s="60" t="s">
        <v>4659</v>
      </c>
      <c r="M80" s="60" t="s">
        <v>5058</v>
      </c>
      <c r="N80" s="60" t="s">
        <v>5058</v>
      </c>
      <c r="O80" s="60"/>
      <c r="P80" s="60"/>
      <c r="Q80" s="60" t="s">
        <v>2972</v>
      </c>
      <c r="R80" s="60" t="s">
        <v>4762</v>
      </c>
      <c r="S80" s="60" t="s">
        <v>4763</v>
      </c>
      <c r="T80" s="60" t="s">
        <v>4719</v>
      </c>
      <c r="U80" s="60"/>
      <c r="V80" s="60" t="s">
        <v>4211</v>
      </c>
      <c r="W80" s="60"/>
      <c r="X80" s="60" t="s">
        <v>4980</v>
      </c>
      <c r="Y80" s="60" t="s">
        <v>4664</v>
      </c>
      <c r="Z80" s="60" t="s">
        <v>5059</v>
      </c>
      <c r="AA80" s="60" t="s">
        <v>4665</v>
      </c>
      <c r="AB80" s="60"/>
      <c r="AC80" s="60" t="s">
        <v>4667</v>
      </c>
      <c r="AD80" s="60"/>
      <c r="AE80" s="60"/>
      <c r="AF80" s="60"/>
      <c r="AG80" s="60"/>
      <c r="AH80" s="60"/>
      <c r="AI80" s="60"/>
      <c r="AJ80" s="60"/>
      <c r="AK80" s="60" t="s">
        <v>1277</v>
      </c>
      <c r="AL80" s="60" t="s">
        <v>5070</v>
      </c>
      <c r="AM80" s="60"/>
      <c r="AN80" s="60" t="s">
        <v>5071</v>
      </c>
      <c r="AO80" s="60"/>
      <c r="AP80" s="61">
        <v>45793.8150578704</v>
      </c>
      <c r="AQ80" s="60"/>
      <c r="AR80" s="60" t="s">
        <v>4335</v>
      </c>
      <c r="AS80" s="60" t="s">
        <v>4244</v>
      </c>
      <c r="AT80" s="60" t="s">
        <v>4671</v>
      </c>
      <c r="AU80" s="60" t="s">
        <v>5072</v>
      </c>
      <c r="AV80" s="60"/>
      <c r="AW80" s="61">
        <v>45722.7448842593</v>
      </c>
      <c r="AX80" s="60" t="s">
        <v>5070</v>
      </c>
      <c r="AY80" s="60" t="s">
        <v>4673</v>
      </c>
      <c r="AZ80" s="60"/>
      <c r="BA80" s="60"/>
      <c r="BB80" s="60"/>
      <c r="BC80" s="60" t="s">
        <v>2123</v>
      </c>
      <c r="BD80" s="60" t="s">
        <v>4582</v>
      </c>
      <c r="BE80" s="60" t="s">
        <v>4768</v>
      </c>
      <c r="BF80" s="60" t="s">
        <v>4675</v>
      </c>
      <c r="BG80" s="60"/>
      <c r="BH80" s="60"/>
      <c r="BI80" s="60" t="s">
        <v>2794</v>
      </c>
      <c r="BJ80" s="60"/>
      <c r="BK80" s="60"/>
      <c r="BL80" s="60">
        <v>3480167</v>
      </c>
      <c r="BM80" s="60" t="s">
        <v>5073</v>
      </c>
      <c r="BN80" s="60"/>
      <c r="BO80" s="60">
        <v>200</v>
      </c>
      <c r="BP80" s="60" t="s">
        <v>4677</v>
      </c>
      <c r="BQ80" s="60"/>
      <c r="BR80" s="60" t="s">
        <v>5074</v>
      </c>
      <c r="BS80" s="60" t="s">
        <v>1277</v>
      </c>
      <c r="BT80" s="60"/>
      <c r="BU80" s="60"/>
      <c r="BV80" s="60" t="s">
        <v>4678</v>
      </c>
      <c r="BW80" s="60"/>
      <c r="BX80" s="60">
        <v>200</v>
      </c>
      <c r="BY80" s="60"/>
      <c r="BZ80" s="60"/>
      <c r="CA80" s="60"/>
      <c r="CB80" s="60"/>
      <c r="CC80" s="60"/>
      <c r="CD80" s="60"/>
    </row>
    <row r="81" spans="1:82">
      <c r="A81" s="60" t="s">
        <v>5077</v>
      </c>
      <c r="B81" s="60"/>
      <c r="C81" s="60" t="s">
        <v>5068</v>
      </c>
      <c r="D81" s="60"/>
      <c r="E81" s="60" t="s">
        <v>4655</v>
      </c>
      <c r="F81" s="60" t="s">
        <v>5069</v>
      </c>
      <c r="G81" s="60" t="s">
        <v>4657</v>
      </c>
      <c r="H81" s="60" t="s">
        <v>2972</v>
      </c>
      <c r="I81" s="60">
        <v>2245</v>
      </c>
      <c r="J81" s="60"/>
      <c r="K81" s="60"/>
      <c r="L81" s="60" t="s">
        <v>4659</v>
      </c>
      <c r="M81" s="60" t="s">
        <v>5058</v>
      </c>
      <c r="N81" s="60" t="s">
        <v>5058</v>
      </c>
      <c r="O81" s="60"/>
      <c r="P81" s="60"/>
      <c r="Q81" s="60" t="s">
        <v>2972</v>
      </c>
      <c r="R81" s="60" t="s">
        <v>4762</v>
      </c>
      <c r="S81" s="60" t="s">
        <v>4763</v>
      </c>
      <c r="T81" s="60" t="s">
        <v>4719</v>
      </c>
      <c r="U81" s="60"/>
      <c r="V81" s="60" t="s">
        <v>4211</v>
      </c>
      <c r="W81" s="60"/>
      <c r="X81" s="60" t="s">
        <v>4980</v>
      </c>
      <c r="Y81" s="60" t="s">
        <v>4664</v>
      </c>
      <c r="Z81" s="60" t="s">
        <v>5059</v>
      </c>
      <c r="AA81" s="60" t="s">
        <v>4665</v>
      </c>
      <c r="AB81" s="60"/>
      <c r="AC81" s="60" t="s">
        <v>4667</v>
      </c>
      <c r="AD81" s="60"/>
      <c r="AE81" s="60"/>
      <c r="AF81" s="60"/>
      <c r="AG81" s="60"/>
      <c r="AH81" s="60"/>
      <c r="AI81" s="60"/>
      <c r="AJ81" s="60"/>
      <c r="AK81" s="60" t="s">
        <v>1277</v>
      </c>
      <c r="AL81" s="60" t="s">
        <v>5070</v>
      </c>
      <c r="AM81" s="60"/>
      <c r="AN81" s="60" t="s">
        <v>5071</v>
      </c>
      <c r="AO81" s="60"/>
      <c r="AP81" s="61">
        <v>45793.8150578704</v>
      </c>
      <c r="AQ81" s="60"/>
      <c r="AR81" s="60" t="s">
        <v>4335</v>
      </c>
      <c r="AS81" s="60" t="s">
        <v>4244</v>
      </c>
      <c r="AT81" s="60" t="s">
        <v>4671</v>
      </c>
      <c r="AU81" s="60" t="s">
        <v>5072</v>
      </c>
      <c r="AV81" s="60"/>
      <c r="AW81" s="61">
        <v>45722.7448842593</v>
      </c>
      <c r="AX81" s="60" t="s">
        <v>5070</v>
      </c>
      <c r="AY81" s="60" t="s">
        <v>4673</v>
      </c>
      <c r="AZ81" s="60"/>
      <c r="BA81" s="60"/>
      <c r="BB81" s="60"/>
      <c r="BC81" s="60" t="s">
        <v>2123</v>
      </c>
      <c r="BD81" s="60" t="s">
        <v>4582</v>
      </c>
      <c r="BE81" s="60" t="s">
        <v>4768</v>
      </c>
      <c r="BF81" s="60" t="s">
        <v>4675</v>
      </c>
      <c r="BG81" s="60"/>
      <c r="BH81" s="60"/>
      <c r="BI81" s="60" t="s">
        <v>2794</v>
      </c>
      <c r="BJ81" s="60"/>
      <c r="BK81" s="60"/>
      <c r="BL81" s="60">
        <v>3480168</v>
      </c>
      <c r="BM81" s="60" t="s">
        <v>5073</v>
      </c>
      <c r="BN81" s="60"/>
      <c r="BO81" s="60">
        <v>225</v>
      </c>
      <c r="BP81" s="60" t="s">
        <v>4677</v>
      </c>
      <c r="BQ81" s="60"/>
      <c r="BR81" s="60" t="s">
        <v>5074</v>
      </c>
      <c r="BS81" s="60" t="s">
        <v>1277</v>
      </c>
      <c r="BT81" s="60"/>
      <c r="BU81" s="60"/>
      <c r="BV81" s="60" t="s">
        <v>4678</v>
      </c>
      <c r="BW81" s="60"/>
      <c r="BX81" s="60">
        <v>225</v>
      </c>
      <c r="BY81" s="60"/>
      <c r="BZ81" s="60"/>
      <c r="CA81" s="60"/>
      <c r="CB81" s="60"/>
      <c r="CC81" s="60"/>
      <c r="CD81" s="60"/>
    </row>
    <row r="82" spans="1:82">
      <c r="A82" s="60" t="s">
        <v>5078</v>
      </c>
      <c r="B82" s="60"/>
      <c r="C82" s="60" t="s">
        <v>5068</v>
      </c>
      <c r="D82" s="60"/>
      <c r="E82" s="60" t="s">
        <v>4655</v>
      </c>
      <c r="F82" s="60" t="s">
        <v>5069</v>
      </c>
      <c r="G82" s="60" t="s">
        <v>4657</v>
      </c>
      <c r="H82" s="60" t="s">
        <v>2972</v>
      </c>
      <c r="I82" s="60">
        <v>2245</v>
      </c>
      <c r="J82" s="60"/>
      <c r="K82" s="60"/>
      <c r="L82" s="60" t="s">
        <v>4659</v>
      </c>
      <c r="M82" s="60" t="s">
        <v>5058</v>
      </c>
      <c r="N82" s="60" t="s">
        <v>5058</v>
      </c>
      <c r="O82" s="60"/>
      <c r="P82" s="60"/>
      <c r="Q82" s="60" t="s">
        <v>2972</v>
      </c>
      <c r="R82" s="60" t="s">
        <v>4762</v>
      </c>
      <c r="S82" s="60" t="s">
        <v>4763</v>
      </c>
      <c r="T82" s="60" t="s">
        <v>4719</v>
      </c>
      <c r="U82" s="60"/>
      <c r="V82" s="60" t="s">
        <v>4211</v>
      </c>
      <c r="W82" s="60"/>
      <c r="X82" s="60" t="s">
        <v>4980</v>
      </c>
      <c r="Y82" s="60" t="s">
        <v>4664</v>
      </c>
      <c r="Z82" s="60" t="s">
        <v>5059</v>
      </c>
      <c r="AA82" s="60" t="s">
        <v>4665</v>
      </c>
      <c r="AB82" s="60"/>
      <c r="AC82" s="60" t="s">
        <v>4667</v>
      </c>
      <c r="AD82" s="60"/>
      <c r="AE82" s="60"/>
      <c r="AF82" s="60"/>
      <c r="AG82" s="60"/>
      <c r="AH82" s="60"/>
      <c r="AI82" s="60"/>
      <c r="AJ82" s="60"/>
      <c r="AK82" s="60" t="s">
        <v>1277</v>
      </c>
      <c r="AL82" s="60" t="s">
        <v>5070</v>
      </c>
      <c r="AM82" s="60"/>
      <c r="AN82" s="60" t="s">
        <v>5071</v>
      </c>
      <c r="AO82" s="60"/>
      <c r="AP82" s="61">
        <v>45793.8150578704</v>
      </c>
      <c r="AQ82" s="60"/>
      <c r="AR82" s="60" t="s">
        <v>4335</v>
      </c>
      <c r="AS82" s="60" t="s">
        <v>4244</v>
      </c>
      <c r="AT82" s="60" t="s">
        <v>4671</v>
      </c>
      <c r="AU82" s="60" t="s">
        <v>5072</v>
      </c>
      <c r="AV82" s="60"/>
      <c r="AW82" s="61">
        <v>45722.7448842593</v>
      </c>
      <c r="AX82" s="60" t="s">
        <v>5070</v>
      </c>
      <c r="AY82" s="60" t="s">
        <v>4673</v>
      </c>
      <c r="AZ82" s="60"/>
      <c r="BA82" s="60"/>
      <c r="BB82" s="60"/>
      <c r="BC82" s="60" t="s">
        <v>2123</v>
      </c>
      <c r="BD82" s="60" t="s">
        <v>4582</v>
      </c>
      <c r="BE82" s="60" t="s">
        <v>4768</v>
      </c>
      <c r="BF82" s="60" t="s">
        <v>4675</v>
      </c>
      <c r="BG82" s="60"/>
      <c r="BH82" s="60"/>
      <c r="BI82" s="60" t="s">
        <v>2794</v>
      </c>
      <c r="BJ82" s="60"/>
      <c r="BK82" s="60"/>
      <c r="BL82" s="60">
        <v>3480171</v>
      </c>
      <c r="BM82" s="60" t="s">
        <v>5073</v>
      </c>
      <c r="BN82" s="60"/>
      <c r="BO82" s="60">
        <v>1200</v>
      </c>
      <c r="BP82" s="60" t="s">
        <v>4677</v>
      </c>
      <c r="BQ82" s="60"/>
      <c r="BR82" s="60" t="s">
        <v>5074</v>
      </c>
      <c r="BS82" s="60" t="s">
        <v>1277</v>
      </c>
      <c r="BT82" s="60"/>
      <c r="BU82" s="60"/>
      <c r="BV82" s="60" t="s">
        <v>4678</v>
      </c>
      <c r="BW82" s="60"/>
      <c r="BX82" s="60">
        <v>1200</v>
      </c>
      <c r="BY82" s="60"/>
      <c r="BZ82" s="60"/>
      <c r="CA82" s="60"/>
      <c r="CB82" s="60"/>
      <c r="CC82" s="60"/>
      <c r="CD82" s="60"/>
    </row>
    <row r="83" spans="1:82">
      <c r="A83" s="60" t="s">
        <v>5079</v>
      </c>
      <c r="B83" s="60"/>
      <c r="C83" s="60" t="s">
        <v>5080</v>
      </c>
      <c r="D83" s="60"/>
      <c r="E83" s="60" t="s">
        <v>4655</v>
      </c>
      <c r="F83" s="60" t="s">
        <v>5081</v>
      </c>
      <c r="G83" s="60" t="s">
        <v>4657</v>
      </c>
      <c r="H83" s="60" t="s">
        <v>2905</v>
      </c>
      <c r="I83" s="60">
        <v>12591.95</v>
      </c>
      <c r="J83" s="60"/>
      <c r="K83" s="60"/>
      <c r="L83" s="60" t="s">
        <v>4659</v>
      </c>
      <c r="M83" s="60" t="s">
        <v>5058</v>
      </c>
      <c r="N83" s="60" t="s">
        <v>5058</v>
      </c>
      <c r="O83" s="60"/>
      <c r="P83" s="60"/>
      <c r="Q83" s="60" t="s">
        <v>2905</v>
      </c>
      <c r="R83" s="60" t="s">
        <v>4797</v>
      </c>
      <c r="S83" s="60" t="s">
        <v>4798</v>
      </c>
      <c r="T83" s="60" t="s">
        <v>4719</v>
      </c>
      <c r="U83" s="60"/>
      <c r="V83" s="60" t="s">
        <v>4211</v>
      </c>
      <c r="W83" s="60"/>
      <c r="X83" s="60" t="s">
        <v>5082</v>
      </c>
      <c r="Y83" s="60" t="s">
        <v>4664</v>
      </c>
      <c r="Z83" s="60" t="s">
        <v>5059</v>
      </c>
      <c r="AA83" s="60" t="s">
        <v>4665</v>
      </c>
      <c r="AB83" s="60"/>
      <c r="AC83" s="60" t="s">
        <v>4667</v>
      </c>
      <c r="AD83" s="60"/>
      <c r="AE83" s="60"/>
      <c r="AF83" s="60"/>
      <c r="AG83" s="60"/>
      <c r="AH83" s="60"/>
      <c r="AI83" s="60"/>
      <c r="AJ83" s="60"/>
      <c r="AK83" s="60" t="s">
        <v>1277</v>
      </c>
      <c r="AL83" s="60" t="s">
        <v>5083</v>
      </c>
      <c r="AM83" s="60"/>
      <c r="AN83" s="60" t="s">
        <v>5084</v>
      </c>
      <c r="AO83" s="60"/>
      <c r="AP83" s="61">
        <v>45793.8150347222</v>
      </c>
      <c r="AQ83" s="60"/>
      <c r="AR83" s="60" t="s">
        <v>4335</v>
      </c>
      <c r="AS83" s="60" t="s">
        <v>4244</v>
      </c>
      <c r="AT83" s="60" t="s">
        <v>4671</v>
      </c>
      <c r="AU83" s="60" t="s">
        <v>5085</v>
      </c>
      <c r="AV83" s="60"/>
      <c r="AW83" s="61">
        <v>45722.6707060185</v>
      </c>
      <c r="AX83" s="60" t="s">
        <v>5083</v>
      </c>
      <c r="AY83" s="60" t="s">
        <v>4673</v>
      </c>
      <c r="AZ83" s="60"/>
      <c r="BA83" s="60"/>
      <c r="BB83" s="60"/>
      <c r="BC83" s="60" t="s">
        <v>2140</v>
      </c>
      <c r="BD83" s="60" t="s">
        <v>4582</v>
      </c>
      <c r="BE83" s="60" t="s">
        <v>4802</v>
      </c>
      <c r="BF83" s="60" t="s">
        <v>4675</v>
      </c>
      <c r="BG83" s="60"/>
      <c r="BH83" s="60"/>
      <c r="BI83" s="60" t="s">
        <v>2794</v>
      </c>
      <c r="BJ83" s="60"/>
      <c r="BK83" s="60"/>
      <c r="BL83" s="60">
        <v>3460404</v>
      </c>
      <c r="BM83" s="60" t="s">
        <v>5086</v>
      </c>
      <c r="BN83" s="60"/>
      <c r="BO83" s="60">
        <v>14.8</v>
      </c>
      <c r="BP83" s="60" t="s">
        <v>4677</v>
      </c>
      <c r="BQ83" s="60"/>
      <c r="BR83" s="60" t="s">
        <v>5087</v>
      </c>
      <c r="BS83" s="60" t="s">
        <v>1277</v>
      </c>
      <c r="BT83" s="60"/>
      <c r="BU83" s="60"/>
      <c r="BV83" s="60" t="s">
        <v>4678</v>
      </c>
      <c r="BW83" s="60"/>
      <c r="BX83" s="60">
        <v>14.8</v>
      </c>
      <c r="BY83" s="60"/>
      <c r="BZ83" s="60"/>
      <c r="CA83" s="60"/>
      <c r="CB83" s="60"/>
      <c r="CC83" s="60"/>
      <c r="CD83" s="60"/>
    </row>
    <row r="84" spans="1:82">
      <c r="A84" s="60" t="s">
        <v>5088</v>
      </c>
      <c r="B84" s="60"/>
      <c r="C84" s="60" t="s">
        <v>5080</v>
      </c>
      <c r="D84" s="60"/>
      <c r="E84" s="60" t="s">
        <v>4655</v>
      </c>
      <c r="F84" s="60" t="s">
        <v>5081</v>
      </c>
      <c r="G84" s="60" t="s">
        <v>4657</v>
      </c>
      <c r="H84" s="60" t="s">
        <v>2905</v>
      </c>
      <c r="I84" s="60">
        <v>12591.95</v>
      </c>
      <c r="J84" s="60"/>
      <c r="K84" s="60"/>
      <c r="L84" s="60" t="s">
        <v>4659</v>
      </c>
      <c r="M84" s="60" t="s">
        <v>5058</v>
      </c>
      <c r="N84" s="60" t="s">
        <v>5058</v>
      </c>
      <c r="O84" s="60"/>
      <c r="P84" s="60"/>
      <c r="Q84" s="60" t="s">
        <v>2905</v>
      </c>
      <c r="R84" s="60" t="s">
        <v>4797</v>
      </c>
      <c r="S84" s="60" t="s">
        <v>4798</v>
      </c>
      <c r="T84" s="60" t="s">
        <v>4719</v>
      </c>
      <c r="U84" s="60"/>
      <c r="V84" s="60" t="s">
        <v>4211</v>
      </c>
      <c r="W84" s="60"/>
      <c r="X84" s="60" t="s">
        <v>5082</v>
      </c>
      <c r="Y84" s="60" t="s">
        <v>4664</v>
      </c>
      <c r="Z84" s="60" t="s">
        <v>5059</v>
      </c>
      <c r="AA84" s="60" t="s">
        <v>4665</v>
      </c>
      <c r="AB84" s="60"/>
      <c r="AC84" s="60" t="s">
        <v>4667</v>
      </c>
      <c r="AD84" s="60"/>
      <c r="AE84" s="60"/>
      <c r="AF84" s="60"/>
      <c r="AG84" s="60"/>
      <c r="AH84" s="60"/>
      <c r="AI84" s="60"/>
      <c r="AJ84" s="60"/>
      <c r="AK84" s="60" t="s">
        <v>1277</v>
      </c>
      <c r="AL84" s="60" t="s">
        <v>5083</v>
      </c>
      <c r="AM84" s="60"/>
      <c r="AN84" s="60" t="s">
        <v>5084</v>
      </c>
      <c r="AO84" s="60"/>
      <c r="AP84" s="61">
        <v>45793.8150347222</v>
      </c>
      <c r="AQ84" s="60"/>
      <c r="AR84" s="60" t="s">
        <v>4335</v>
      </c>
      <c r="AS84" s="60" t="s">
        <v>4244</v>
      </c>
      <c r="AT84" s="60" t="s">
        <v>4671</v>
      </c>
      <c r="AU84" s="60" t="s">
        <v>5085</v>
      </c>
      <c r="AV84" s="60"/>
      <c r="AW84" s="61">
        <v>45722.6707060185</v>
      </c>
      <c r="AX84" s="60" t="s">
        <v>5083</v>
      </c>
      <c r="AY84" s="60" t="s">
        <v>4673</v>
      </c>
      <c r="AZ84" s="60"/>
      <c r="BA84" s="60"/>
      <c r="BB84" s="60"/>
      <c r="BC84" s="60" t="s">
        <v>2128</v>
      </c>
      <c r="BD84" s="60" t="s">
        <v>4582</v>
      </c>
      <c r="BE84" s="60" t="s">
        <v>4802</v>
      </c>
      <c r="BF84" s="60" t="s">
        <v>4675</v>
      </c>
      <c r="BG84" s="60"/>
      <c r="BH84" s="60"/>
      <c r="BI84" s="60" t="s">
        <v>2794</v>
      </c>
      <c r="BJ84" s="60"/>
      <c r="BK84" s="60"/>
      <c r="BL84" s="60">
        <v>3460388</v>
      </c>
      <c r="BM84" s="60" t="s">
        <v>5086</v>
      </c>
      <c r="BN84" s="60"/>
      <c r="BO84" s="60">
        <v>113.2</v>
      </c>
      <c r="BP84" s="60" t="s">
        <v>4677</v>
      </c>
      <c r="BQ84" s="60"/>
      <c r="BR84" s="60" t="s">
        <v>5087</v>
      </c>
      <c r="BS84" s="60" t="s">
        <v>1277</v>
      </c>
      <c r="BT84" s="60"/>
      <c r="BU84" s="60"/>
      <c r="BV84" s="60" t="s">
        <v>4678</v>
      </c>
      <c r="BW84" s="60"/>
      <c r="BX84" s="60">
        <v>113.2</v>
      </c>
      <c r="BY84" s="60"/>
      <c r="BZ84" s="60"/>
      <c r="CA84" s="60"/>
      <c r="CB84" s="60"/>
      <c r="CC84" s="60"/>
      <c r="CD84" s="60"/>
    </row>
    <row r="85" spans="1:82">
      <c r="A85" s="60" t="s">
        <v>5089</v>
      </c>
      <c r="B85" s="60"/>
      <c r="C85" s="60" t="s">
        <v>5080</v>
      </c>
      <c r="D85" s="60"/>
      <c r="E85" s="60" t="s">
        <v>4655</v>
      </c>
      <c r="F85" s="60" t="s">
        <v>5081</v>
      </c>
      <c r="G85" s="60" t="s">
        <v>4657</v>
      </c>
      <c r="H85" s="60" t="s">
        <v>2905</v>
      </c>
      <c r="I85" s="60">
        <v>12591.95</v>
      </c>
      <c r="J85" s="60"/>
      <c r="K85" s="60"/>
      <c r="L85" s="60" t="s">
        <v>4659</v>
      </c>
      <c r="M85" s="60" t="s">
        <v>5058</v>
      </c>
      <c r="N85" s="60" t="s">
        <v>5058</v>
      </c>
      <c r="O85" s="60"/>
      <c r="P85" s="60"/>
      <c r="Q85" s="60" t="s">
        <v>2905</v>
      </c>
      <c r="R85" s="60" t="s">
        <v>4797</v>
      </c>
      <c r="S85" s="60" t="s">
        <v>4798</v>
      </c>
      <c r="T85" s="60" t="s">
        <v>4719</v>
      </c>
      <c r="U85" s="60"/>
      <c r="V85" s="60" t="s">
        <v>4211</v>
      </c>
      <c r="W85" s="60"/>
      <c r="X85" s="60" t="s">
        <v>5082</v>
      </c>
      <c r="Y85" s="60" t="s">
        <v>4664</v>
      </c>
      <c r="Z85" s="60" t="s">
        <v>5059</v>
      </c>
      <c r="AA85" s="60" t="s">
        <v>4665</v>
      </c>
      <c r="AB85" s="60"/>
      <c r="AC85" s="60" t="s">
        <v>4667</v>
      </c>
      <c r="AD85" s="60"/>
      <c r="AE85" s="60"/>
      <c r="AF85" s="60"/>
      <c r="AG85" s="60"/>
      <c r="AH85" s="60"/>
      <c r="AI85" s="60"/>
      <c r="AJ85" s="60"/>
      <c r="AK85" s="60" t="s">
        <v>1277</v>
      </c>
      <c r="AL85" s="60" t="s">
        <v>5083</v>
      </c>
      <c r="AM85" s="60"/>
      <c r="AN85" s="60" t="s">
        <v>5084</v>
      </c>
      <c r="AO85" s="60"/>
      <c r="AP85" s="61">
        <v>45793.8150347222</v>
      </c>
      <c r="AQ85" s="60"/>
      <c r="AR85" s="60" t="s">
        <v>4335</v>
      </c>
      <c r="AS85" s="60" t="s">
        <v>4244</v>
      </c>
      <c r="AT85" s="60" t="s">
        <v>4671</v>
      </c>
      <c r="AU85" s="60" t="s">
        <v>5085</v>
      </c>
      <c r="AV85" s="60"/>
      <c r="AW85" s="61">
        <v>45722.6707060185</v>
      </c>
      <c r="AX85" s="60" t="s">
        <v>5083</v>
      </c>
      <c r="AY85" s="60" t="s">
        <v>4673</v>
      </c>
      <c r="AZ85" s="60"/>
      <c r="BA85" s="60"/>
      <c r="BB85" s="60"/>
      <c r="BC85" s="60" t="s">
        <v>2140</v>
      </c>
      <c r="BD85" s="60" t="s">
        <v>4582</v>
      </c>
      <c r="BE85" s="60" t="s">
        <v>4802</v>
      </c>
      <c r="BF85" s="60" t="s">
        <v>4675</v>
      </c>
      <c r="BG85" s="60"/>
      <c r="BH85" s="60"/>
      <c r="BI85" s="60" t="s">
        <v>2794</v>
      </c>
      <c r="BJ85" s="60"/>
      <c r="BK85" s="60"/>
      <c r="BL85" s="60">
        <v>3460395</v>
      </c>
      <c r="BM85" s="60" t="s">
        <v>5086</v>
      </c>
      <c r="BN85" s="60"/>
      <c r="BO85" s="60">
        <v>156.6</v>
      </c>
      <c r="BP85" s="60" t="s">
        <v>4677</v>
      </c>
      <c r="BQ85" s="60"/>
      <c r="BR85" s="60" t="s">
        <v>5087</v>
      </c>
      <c r="BS85" s="60" t="s">
        <v>1277</v>
      </c>
      <c r="BT85" s="60"/>
      <c r="BU85" s="60"/>
      <c r="BV85" s="60" t="s">
        <v>4678</v>
      </c>
      <c r="BW85" s="60"/>
      <c r="BX85" s="60">
        <v>156.6</v>
      </c>
      <c r="BY85" s="60"/>
      <c r="BZ85" s="60"/>
      <c r="CA85" s="60"/>
      <c r="CB85" s="60"/>
      <c r="CC85" s="60"/>
      <c r="CD85" s="60"/>
    </row>
    <row r="86" spans="1:82">
      <c r="A86" s="60" t="s">
        <v>5090</v>
      </c>
      <c r="B86" s="60"/>
      <c r="C86" s="60" t="s">
        <v>5080</v>
      </c>
      <c r="D86" s="60"/>
      <c r="E86" s="60" t="s">
        <v>4655</v>
      </c>
      <c r="F86" s="60" t="s">
        <v>5081</v>
      </c>
      <c r="G86" s="60" t="s">
        <v>4657</v>
      </c>
      <c r="H86" s="60" t="s">
        <v>2905</v>
      </c>
      <c r="I86" s="60">
        <v>12591.95</v>
      </c>
      <c r="J86" s="60"/>
      <c r="K86" s="60"/>
      <c r="L86" s="60" t="s">
        <v>4659</v>
      </c>
      <c r="M86" s="60" t="s">
        <v>5058</v>
      </c>
      <c r="N86" s="60" t="s">
        <v>5058</v>
      </c>
      <c r="O86" s="60"/>
      <c r="P86" s="60"/>
      <c r="Q86" s="60" t="s">
        <v>2905</v>
      </c>
      <c r="R86" s="60" t="s">
        <v>4797</v>
      </c>
      <c r="S86" s="60" t="s">
        <v>4798</v>
      </c>
      <c r="T86" s="60" t="s">
        <v>4719</v>
      </c>
      <c r="U86" s="60"/>
      <c r="V86" s="60" t="s">
        <v>4211</v>
      </c>
      <c r="W86" s="60"/>
      <c r="X86" s="60" t="s">
        <v>5082</v>
      </c>
      <c r="Y86" s="60" t="s">
        <v>4664</v>
      </c>
      <c r="Z86" s="60" t="s">
        <v>5059</v>
      </c>
      <c r="AA86" s="60" t="s">
        <v>4665</v>
      </c>
      <c r="AB86" s="60"/>
      <c r="AC86" s="60" t="s">
        <v>4667</v>
      </c>
      <c r="AD86" s="60"/>
      <c r="AE86" s="60"/>
      <c r="AF86" s="60"/>
      <c r="AG86" s="60"/>
      <c r="AH86" s="60"/>
      <c r="AI86" s="60"/>
      <c r="AJ86" s="60"/>
      <c r="AK86" s="60" t="s">
        <v>1277</v>
      </c>
      <c r="AL86" s="60" t="s">
        <v>5083</v>
      </c>
      <c r="AM86" s="60"/>
      <c r="AN86" s="60" t="s">
        <v>5084</v>
      </c>
      <c r="AO86" s="60"/>
      <c r="AP86" s="61">
        <v>45793.8150347222</v>
      </c>
      <c r="AQ86" s="60"/>
      <c r="AR86" s="60" t="s">
        <v>4335</v>
      </c>
      <c r="AS86" s="60" t="s">
        <v>4244</v>
      </c>
      <c r="AT86" s="60" t="s">
        <v>4671</v>
      </c>
      <c r="AU86" s="60" t="s">
        <v>5085</v>
      </c>
      <c r="AV86" s="60"/>
      <c r="AW86" s="61">
        <v>45722.6707060185</v>
      </c>
      <c r="AX86" s="60" t="s">
        <v>5083</v>
      </c>
      <c r="AY86" s="60" t="s">
        <v>4673</v>
      </c>
      <c r="AZ86" s="60"/>
      <c r="BA86" s="60"/>
      <c r="BB86" s="60"/>
      <c r="BC86" s="60" t="s">
        <v>2140</v>
      </c>
      <c r="BD86" s="60" t="s">
        <v>4582</v>
      </c>
      <c r="BE86" s="60" t="s">
        <v>4802</v>
      </c>
      <c r="BF86" s="60" t="s">
        <v>4675</v>
      </c>
      <c r="BG86" s="60"/>
      <c r="BH86" s="60"/>
      <c r="BI86" s="60" t="s">
        <v>2794</v>
      </c>
      <c r="BJ86" s="60"/>
      <c r="BK86" s="60"/>
      <c r="BL86" s="60">
        <v>3460405</v>
      </c>
      <c r="BM86" s="60" t="s">
        <v>5086</v>
      </c>
      <c r="BN86" s="60"/>
      <c r="BO86" s="60">
        <v>88.5</v>
      </c>
      <c r="BP86" s="60" t="s">
        <v>4677</v>
      </c>
      <c r="BQ86" s="60"/>
      <c r="BR86" s="60" t="s">
        <v>5087</v>
      </c>
      <c r="BS86" s="60" t="s">
        <v>1277</v>
      </c>
      <c r="BT86" s="60"/>
      <c r="BU86" s="60"/>
      <c r="BV86" s="60" t="s">
        <v>4678</v>
      </c>
      <c r="BW86" s="60"/>
      <c r="BX86" s="60">
        <v>88.5</v>
      </c>
      <c r="BY86" s="60"/>
      <c r="BZ86" s="60"/>
      <c r="CA86" s="60"/>
      <c r="CB86" s="60"/>
      <c r="CC86" s="60"/>
      <c r="CD86" s="60"/>
    </row>
    <row r="87" spans="1:82">
      <c r="A87" s="60" t="s">
        <v>5091</v>
      </c>
      <c r="B87" s="60"/>
      <c r="C87" s="60" t="s">
        <v>5080</v>
      </c>
      <c r="D87" s="60"/>
      <c r="E87" s="60" t="s">
        <v>4655</v>
      </c>
      <c r="F87" s="60" t="s">
        <v>5081</v>
      </c>
      <c r="G87" s="60" t="s">
        <v>4657</v>
      </c>
      <c r="H87" s="60" t="s">
        <v>2905</v>
      </c>
      <c r="I87" s="60">
        <v>12591.95</v>
      </c>
      <c r="J87" s="60"/>
      <c r="K87" s="60"/>
      <c r="L87" s="60" t="s">
        <v>4659</v>
      </c>
      <c r="M87" s="60" t="s">
        <v>5058</v>
      </c>
      <c r="N87" s="60" t="s">
        <v>5058</v>
      </c>
      <c r="O87" s="60"/>
      <c r="P87" s="60"/>
      <c r="Q87" s="60" t="s">
        <v>2905</v>
      </c>
      <c r="R87" s="60" t="s">
        <v>4797</v>
      </c>
      <c r="S87" s="60" t="s">
        <v>4798</v>
      </c>
      <c r="T87" s="60" t="s">
        <v>4719</v>
      </c>
      <c r="U87" s="60"/>
      <c r="V87" s="60" t="s">
        <v>4211</v>
      </c>
      <c r="W87" s="60"/>
      <c r="X87" s="60" t="s">
        <v>5082</v>
      </c>
      <c r="Y87" s="60" t="s">
        <v>4664</v>
      </c>
      <c r="Z87" s="60" t="s">
        <v>5059</v>
      </c>
      <c r="AA87" s="60" t="s">
        <v>4665</v>
      </c>
      <c r="AB87" s="60"/>
      <c r="AC87" s="60" t="s">
        <v>4667</v>
      </c>
      <c r="AD87" s="60"/>
      <c r="AE87" s="60"/>
      <c r="AF87" s="60"/>
      <c r="AG87" s="60"/>
      <c r="AH87" s="60"/>
      <c r="AI87" s="60"/>
      <c r="AJ87" s="60"/>
      <c r="AK87" s="60" t="s">
        <v>1277</v>
      </c>
      <c r="AL87" s="60" t="s">
        <v>5083</v>
      </c>
      <c r="AM87" s="60"/>
      <c r="AN87" s="60" t="s">
        <v>5084</v>
      </c>
      <c r="AO87" s="60"/>
      <c r="AP87" s="61">
        <v>45793.8150347222</v>
      </c>
      <c r="AQ87" s="60"/>
      <c r="AR87" s="60" t="s">
        <v>4335</v>
      </c>
      <c r="AS87" s="60" t="s">
        <v>4244</v>
      </c>
      <c r="AT87" s="60" t="s">
        <v>4671</v>
      </c>
      <c r="AU87" s="60" t="s">
        <v>5085</v>
      </c>
      <c r="AV87" s="60"/>
      <c r="AW87" s="61">
        <v>45722.6707060185</v>
      </c>
      <c r="AX87" s="60" t="s">
        <v>5083</v>
      </c>
      <c r="AY87" s="60" t="s">
        <v>4673</v>
      </c>
      <c r="AZ87" s="60"/>
      <c r="BA87" s="60"/>
      <c r="BB87" s="60"/>
      <c r="BC87" s="60" t="s">
        <v>5092</v>
      </c>
      <c r="BD87" s="60" t="s">
        <v>4582</v>
      </c>
      <c r="BE87" s="60" t="s">
        <v>4802</v>
      </c>
      <c r="BF87" s="60" t="s">
        <v>4675</v>
      </c>
      <c r="BG87" s="60"/>
      <c r="BH87" s="60"/>
      <c r="BI87" s="60" t="s">
        <v>2794</v>
      </c>
      <c r="BJ87" s="60"/>
      <c r="BK87" s="60"/>
      <c r="BL87" s="60">
        <v>3460370</v>
      </c>
      <c r="BM87" s="60" t="s">
        <v>5086</v>
      </c>
      <c r="BN87" s="60"/>
      <c r="BO87" s="60">
        <v>687.96</v>
      </c>
      <c r="BP87" s="60" t="s">
        <v>4677</v>
      </c>
      <c r="BQ87" s="60"/>
      <c r="BR87" s="60" t="s">
        <v>5087</v>
      </c>
      <c r="BS87" s="60" t="s">
        <v>1277</v>
      </c>
      <c r="BT87" s="60"/>
      <c r="BU87" s="60"/>
      <c r="BV87" s="60" t="s">
        <v>4678</v>
      </c>
      <c r="BW87" s="60"/>
      <c r="BX87" s="60">
        <v>687.96</v>
      </c>
      <c r="BY87" s="60"/>
      <c r="BZ87" s="60"/>
      <c r="CA87" s="60"/>
      <c r="CB87" s="60"/>
      <c r="CC87" s="60"/>
      <c r="CD87" s="60"/>
    </row>
    <row r="88" spans="1:82">
      <c r="A88" s="60" t="s">
        <v>5093</v>
      </c>
      <c r="B88" s="60"/>
      <c r="C88" s="60" t="s">
        <v>5080</v>
      </c>
      <c r="D88" s="60"/>
      <c r="E88" s="60" t="s">
        <v>4655</v>
      </c>
      <c r="F88" s="60" t="s">
        <v>5081</v>
      </c>
      <c r="G88" s="60" t="s">
        <v>4657</v>
      </c>
      <c r="H88" s="60" t="s">
        <v>2905</v>
      </c>
      <c r="I88" s="60">
        <v>12591.95</v>
      </c>
      <c r="J88" s="60"/>
      <c r="K88" s="60"/>
      <c r="L88" s="60" t="s">
        <v>4659</v>
      </c>
      <c r="M88" s="60" t="s">
        <v>5058</v>
      </c>
      <c r="N88" s="60" t="s">
        <v>5058</v>
      </c>
      <c r="O88" s="60"/>
      <c r="P88" s="60"/>
      <c r="Q88" s="60" t="s">
        <v>2905</v>
      </c>
      <c r="R88" s="60" t="s">
        <v>4797</v>
      </c>
      <c r="S88" s="60" t="s">
        <v>4798</v>
      </c>
      <c r="T88" s="60" t="s">
        <v>4719</v>
      </c>
      <c r="U88" s="60"/>
      <c r="V88" s="60" t="s">
        <v>4211</v>
      </c>
      <c r="W88" s="60"/>
      <c r="X88" s="60" t="s">
        <v>5082</v>
      </c>
      <c r="Y88" s="60" t="s">
        <v>4664</v>
      </c>
      <c r="Z88" s="60" t="s">
        <v>5059</v>
      </c>
      <c r="AA88" s="60" t="s">
        <v>4665</v>
      </c>
      <c r="AB88" s="60"/>
      <c r="AC88" s="60" t="s">
        <v>4667</v>
      </c>
      <c r="AD88" s="60"/>
      <c r="AE88" s="60"/>
      <c r="AF88" s="60"/>
      <c r="AG88" s="60"/>
      <c r="AH88" s="60"/>
      <c r="AI88" s="60"/>
      <c r="AJ88" s="60"/>
      <c r="AK88" s="60" t="s">
        <v>1277</v>
      </c>
      <c r="AL88" s="60" t="s">
        <v>5083</v>
      </c>
      <c r="AM88" s="60"/>
      <c r="AN88" s="60" t="s">
        <v>5084</v>
      </c>
      <c r="AO88" s="60"/>
      <c r="AP88" s="61">
        <v>45793.8150347222</v>
      </c>
      <c r="AQ88" s="60"/>
      <c r="AR88" s="60" t="s">
        <v>4335</v>
      </c>
      <c r="AS88" s="60" t="s">
        <v>4244</v>
      </c>
      <c r="AT88" s="60" t="s">
        <v>4671</v>
      </c>
      <c r="AU88" s="60" t="s">
        <v>5085</v>
      </c>
      <c r="AV88" s="60"/>
      <c r="AW88" s="61">
        <v>45722.6707060185</v>
      </c>
      <c r="AX88" s="60" t="s">
        <v>5083</v>
      </c>
      <c r="AY88" s="60" t="s">
        <v>4673</v>
      </c>
      <c r="AZ88" s="60"/>
      <c r="BA88" s="60"/>
      <c r="BB88" s="60"/>
      <c r="BC88" s="60" t="s">
        <v>2138</v>
      </c>
      <c r="BD88" s="60" t="s">
        <v>4582</v>
      </c>
      <c r="BE88" s="60" t="s">
        <v>4802</v>
      </c>
      <c r="BF88" s="60" t="s">
        <v>4675</v>
      </c>
      <c r="BG88" s="60"/>
      <c r="BH88" s="60"/>
      <c r="BI88" s="60" t="s">
        <v>2794</v>
      </c>
      <c r="BJ88" s="60"/>
      <c r="BK88" s="60"/>
      <c r="BL88" s="60">
        <v>3460382</v>
      </c>
      <c r="BM88" s="60" t="s">
        <v>5086</v>
      </c>
      <c r="BN88" s="60"/>
      <c r="BO88" s="60">
        <v>24.44</v>
      </c>
      <c r="BP88" s="60" t="s">
        <v>4677</v>
      </c>
      <c r="BQ88" s="60"/>
      <c r="BR88" s="60" t="s">
        <v>5087</v>
      </c>
      <c r="BS88" s="60" t="s">
        <v>1277</v>
      </c>
      <c r="BT88" s="60"/>
      <c r="BU88" s="60"/>
      <c r="BV88" s="60" t="s">
        <v>4678</v>
      </c>
      <c r="BW88" s="60"/>
      <c r="BX88" s="60">
        <v>24.44</v>
      </c>
      <c r="BY88" s="60"/>
      <c r="BZ88" s="60"/>
      <c r="CA88" s="60"/>
      <c r="CB88" s="60"/>
      <c r="CC88" s="60"/>
      <c r="CD88" s="60"/>
    </row>
    <row r="89" spans="1:82">
      <c r="A89" s="60" t="s">
        <v>5094</v>
      </c>
      <c r="B89" s="60"/>
      <c r="C89" s="60" t="s">
        <v>5080</v>
      </c>
      <c r="D89" s="60"/>
      <c r="E89" s="60" t="s">
        <v>4655</v>
      </c>
      <c r="F89" s="60" t="s">
        <v>5081</v>
      </c>
      <c r="G89" s="60" t="s">
        <v>4657</v>
      </c>
      <c r="H89" s="60" t="s">
        <v>2905</v>
      </c>
      <c r="I89" s="60">
        <v>12591.95</v>
      </c>
      <c r="J89" s="60"/>
      <c r="K89" s="60"/>
      <c r="L89" s="60" t="s">
        <v>4659</v>
      </c>
      <c r="M89" s="60" t="s">
        <v>5058</v>
      </c>
      <c r="N89" s="60" t="s">
        <v>5058</v>
      </c>
      <c r="O89" s="60"/>
      <c r="P89" s="60"/>
      <c r="Q89" s="60" t="s">
        <v>2905</v>
      </c>
      <c r="R89" s="60" t="s">
        <v>4797</v>
      </c>
      <c r="S89" s="60" t="s">
        <v>4798</v>
      </c>
      <c r="T89" s="60" t="s">
        <v>4719</v>
      </c>
      <c r="U89" s="60"/>
      <c r="V89" s="60" t="s">
        <v>4211</v>
      </c>
      <c r="W89" s="60"/>
      <c r="X89" s="60" t="s">
        <v>5082</v>
      </c>
      <c r="Y89" s="60" t="s">
        <v>4664</v>
      </c>
      <c r="Z89" s="60" t="s">
        <v>5059</v>
      </c>
      <c r="AA89" s="60" t="s">
        <v>4665</v>
      </c>
      <c r="AB89" s="60"/>
      <c r="AC89" s="60" t="s">
        <v>4667</v>
      </c>
      <c r="AD89" s="60"/>
      <c r="AE89" s="60"/>
      <c r="AF89" s="60"/>
      <c r="AG89" s="60"/>
      <c r="AH89" s="60"/>
      <c r="AI89" s="60"/>
      <c r="AJ89" s="60"/>
      <c r="AK89" s="60" t="s">
        <v>1277</v>
      </c>
      <c r="AL89" s="60" t="s">
        <v>5083</v>
      </c>
      <c r="AM89" s="60"/>
      <c r="AN89" s="60" t="s">
        <v>5084</v>
      </c>
      <c r="AO89" s="60"/>
      <c r="AP89" s="61">
        <v>45793.8150347222</v>
      </c>
      <c r="AQ89" s="60"/>
      <c r="AR89" s="60" t="s">
        <v>4335</v>
      </c>
      <c r="AS89" s="60" t="s">
        <v>4244</v>
      </c>
      <c r="AT89" s="60" t="s">
        <v>4671</v>
      </c>
      <c r="AU89" s="60" t="s">
        <v>5085</v>
      </c>
      <c r="AV89" s="60"/>
      <c r="AW89" s="61">
        <v>45722.6707060185</v>
      </c>
      <c r="AX89" s="60" t="s">
        <v>5083</v>
      </c>
      <c r="AY89" s="60" t="s">
        <v>4673</v>
      </c>
      <c r="AZ89" s="60"/>
      <c r="BA89" s="60"/>
      <c r="BB89" s="60"/>
      <c r="BC89" s="60" t="s">
        <v>4900</v>
      </c>
      <c r="BD89" s="60" t="s">
        <v>4582</v>
      </c>
      <c r="BE89" s="60" t="s">
        <v>4802</v>
      </c>
      <c r="BF89" s="60" t="s">
        <v>4675</v>
      </c>
      <c r="BG89" s="60"/>
      <c r="BH89" s="60"/>
      <c r="BI89" s="60" t="s">
        <v>2794</v>
      </c>
      <c r="BJ89" s="60"/>
      <c r="BK89" s="60"/>
      <c r="BL89" s="60">
        <v>3460373</v>
      </c>
      <c r="BM89" s="60" t="s">
        <v>5086</v>
      </c>
      <c r="BN89" s="60"/>
      <c r="BO89" s="60">
        <v>540</v>
      </c>
      <c r="BP89" s="60" t="s">
        <v>4677</v>
      </c>
      <c r="BQ89" s="60"/>
      <c r="BR89" s="60" t="s">
        <v>5087</v>
      </c>
      <c r="BS89" s="60" t="s">
        <v>1277</v>
      </c>
      <c r="BT89" s="60"/>
      <c r="BU89" s="60"/>
      <c r="BV89" s="60" t="s">
        <v>4678</v>
      </c>
      <c r="BW89" s="60"/>
      <c r="BX89" s="60">
        <v>540</v>
      </c>
      <c r="BY89" s="60"/>
      <c r="BZ89" s="60"/>
      <c r="CA89" s="60"/>
      <c r="CB89" s="60"/>
      <c r="CC89" s="60"/>
      <c r="CD89" s="60"/>
    </row>
    <row r="90" spans="1:82">
      <c r="A90" s="60" t="s">
        <v>5095</v>
      </c>
      <c r="B90" s="60"/>
      <c r="C90" s="60" t="s">
        <v>5080</v>
      </c>
      <c r="D90" s="60"/>
      <c r="E90" s="60" t="s">
        <v>4655</v>
      </c>
      <c r="F90" s="60" t="s">
        <v>5081</v>
      </c>
      <c r="G90" s="60" t="s">
        <v>4657</v>
      </c>
      <c r="H90" s="60" t="s">
        <v>2905</v>
      </c>
      <c r="I90" s="60">
        <v>12591.95</v>
      </c>
      <c r="J90" s="60"/>
      <c r="K90" s="60"/>
      <c r="L90" s="60" t="s">
        <v>4659</v>
      </c>
      <c r="M90" s="60" t="s">
        <v>5058</v>
      </c>
      <c r="N90" s="60" t="s">
        <v>5058</v>
      </c>
      <c r="O90" s="60"/>
      <c r="P90" s="60"/>
      <c r="Q90" s="60" t="s">
        <v>2905</v>
      </c>
      <c r="R90" s="60" t="s">
        <v>4797</v>
      </c>
      <c r="S90" s="60" t="s">
        <v>4798</v>
      </c>
      <c r="T90" s="60" t="s">
        <v>4719</v>
      </c>
      <c r="U90" s="60"/>
      <c r="V90" s="60" t="s">
        <v>4211</v>
      </c>
      <c r="W90" s="60"/>
      <c r="X90" s="60" t="s">
        <v>5082</v>
      </c>
      <c r="Y90" s="60" t="s">
        <v>4664</v>
      </c>
      <c r="Z90" s="60" t="s">
        <v>5059</v>
      </c>
      <c r="AA90" s="60" t="s">
        <v>4665</v>
      </c>
      <c r="AB90" s="60"/>
      <c r="AC90" s="60" t="s">
        <v>4667</v>
      </c>
      <c r="AD90" s="60"/>
      <c r="AE90" s="60"/>
      <c r="AF90" s="60"/>
      <c r="AG90" s="60"/>
      <c r="AH90" s="60"/>
      <c r="AI90" s="60"/>
      <c r="AJ90" s="60"/>
      <c r="AK90" s="60" t="s">
        <v>1277</v>
      </c>
      <c r="AL90" s="60" t="s">
        <v>5083</v>
      </c>
      <c r="AM90" s="60"/>
      <c r="AN90" s="60" t="s">
        <v>5084</v>
      </c>
      <c r="AO90" s="60"/>
      <c r="AP90" s="61">
        <v>45793.8150347222</v>
      </c>
      <c r="AQ90" s="60"/>
      <c r="AR90" s="60" t="s">
        <v>4335</v>
      </c>
      <c r="AS90" s="60" t="s">
        <v>4244</v>
      </c>
      <c r="AT90" s="60" t="s">
        <v>4671</v>
      </c>
      <c r="AU90" s="60" t="s">
        <v>5085</v>
      </c>
      <c r="AV90" s="60"/>
      <c r="AW90" s="61">
        <v>45722.6707060185</v>
      </c>
      <c r="AX90" s="60" t="s">
        <v>5083</v>
      </c>
      <c r="AY90" s="60" t="s">
        <v>4673</v>
      </c>
      <c r="AZ90" s="60"/>
      <c r="BA90" s="60"/>
      <c r="BB90" s="60"/>
      <c r="BC90" s="60" t="s">
        <v>5092</v>
      </c>
      <c r="BD90" s="60" t="s">
        <v>4582</v>
      </c>
      <c r="BE90" s="60" t="s">
        <v>4802</v>
      </c>
      <c r="BF90" s="60" t="s">
        <v>4675</v>
      </c>
      <c r="BG90" s="60"/>
      <c r="BH90" s="60"/>
      <c r="BI90" s="60" t="s">
        <v>2794</v>
      </c>
      <c r="BJ90" s="60"/>
      <c r="BK90" s="60"/>
      <c r="BL90" s="60">
        <v>3460371</v>
      </c>
      <c r="BM90" s="60" t="s">
        <v>5086</v>
      </c>
      <c r="BN90" s="60"/>
      <c r="BO90" s="60">
        <v>485.67</v>
      </c>
      <c r="BP90" s="60" t="s">
        <v>4677</v>
      </c>
      <c r="BQ90" s="60"/>
      <c r="BR90" s="60" t="s">
        <v>5087</v>
      </c>
      <c r="BS90" s="60" t="s">
        <v>1277</v>
      </c>
      <c r="BT90" s="60"/>
      <c r="BU90" s="60"/>
      <c r="BV90" s="60" t="s">
        <v>4678</v>
      </c>
      <c r="BW90" s="60"/>
      <c r="BX90" s="60">
        <v>485.67</v>
      </c>
      <c r="BY90" s="60"/>
      <c r="BZ90" s="60"/>
      <c r="CA90" s="60"/>
      <c r="CB90" s="60"/>
      <c r="CC90" s="60"/>
      <c r="CD90" s="60"/>
    </row>
    <row r="91" spans="1:82">
      <c r="A91" s="60" t="s">
        <v>5096</v>
      </c>
      <c r="B91" s="60"/>
      <c r="C91" s="60" t="s">
        <v>5080</v>
      </c>
      <c r="D91" s="60"/>
      <c r="E91" s="60" t="s">
        <v>4655</v>
      </c>
      <c r="F91" s="60" t="s">
        <v>5081</v>
      </c>
      <c r="G91" s="60" t="s">
        <v>4657</v>
      </c>
      <c r="H91" s="60" t="s">
        <v>2905</v>
      </c>
      <c r="I91" s="60">
        <v>12591.95</v>
      </c>
      <c r="J91" s="60"/>
      <c r="K91" s="60"/>
      <c r="L91" s="60" t="s">
        <v>4659</v>
      </c>
      <c r="M91" s="60" t="s">
        <v>5058</v>
      </c>
      <c r="N91" s="60" t="s">
        <v>5058</v>
      </c>
      <c r="O91" s="60"/>
      <c r="P91" s="60"/>
      <c r="Q91" s="60" t="s">
        <v>2905</v>
      </c>
      <c r="R91" s="60" t="s">
        <v>4797</v>
      </c>
      <c r="S91" s="60" t="s">
        <v>4798</v>
      </c>
      <c r="T91" s="60" t="s">
        <v>4719</v>
      </c>
      <c r="U91" s="60"/>
      <c r="V91" s="60" t="s">
        <v>4211</v>
      </c>
      <c r="W91" s="60"/>
      <c r="X91" s="60" t="s">
        <v>5082</v>
      </c>
      <c r="Y91" s="60" t="s">
        <v>4664</v>
      </c>
      <c r="Z91" s="60" t="s">
        <v>5059</v>
      </c>
      <c r="AA91" s="60" t="s">
        <v>4665</v>
      </c>
      <c r="AB91" s="60"/>
      <c r="AC91" s="60" t="s">
        <v>4667</v>
      </c>
      <c r="AD91" s="60"/>
      <c r="AE91" s="60"/>
      <c r="AF91" s="60"/>
      <c r="AG91" s="60"/>
      <c r="AH91" s="60"/>
      <c r="AI91" s="60"/>
      <c r="AJ91" s="60"/>
      <c r="AK91" s="60" t="s">
        <v>1277</v>
      </c>
      <c r="AL91" s="60" t="s">
        <v>5083</v>
      </c>
      <c r="AM91" s="60"/>
      <c r="AN91" s="60" t="s">
        <v>5084</v>
      </c>
      <c r="AO91" s="60"/>
      <c r="AP91" s="61">
        <v>45793.8150347222</v>
      </c>
      <c r="AQ91" s="60"/>
      <c r="AR91" s="60" t="s">
        <v>4335</v>
      </c>
      <c r="AS91" s="60" t="s">
        <v>4244</v>
      </c>
      <c r="AT91" s="60" t="s">
        <v>4671</v>
      </c>
      <c r="AU91" s="60" t="s">
        <v>5085</v>
      </c>
      <c r="AV91" s="60"/>
      <c r="AW91" s="61">
        <v>45722.6707060185</v>
      </c>
      <c r="AX91" s="60" t="s">
        <v>5083</v>
      </c>
      <c r="AY91" s="60" t="s">
        <v>4673</v>
      </c>
      <c r="AZ91" s="60"/>
      <c r="BA91" s="60"/>
      <c r="BB91" s="60"/>
      <c r="BC91" s="60" t="s">
        <v>2140</v>
      </c>
      <c r="BD91" s="60" t="s">
        <v>4582</v>
      </c>
      <c r="BE91" s="60" t="s">
        <v>4802</v>
      </c>
      <c r="BF91" s="60" t="s">
        <v>4675</v>
      </c>
      <c r="BG91" s="60"/>
      <c r="BH91" s="60"/>
      <c r="BI91" s="60" t="s">
        <v>2794</v>
      </c>
      <c r="BJ91" s="60"/>
      <c r="BK91" s="60"/>
      <c r="BL91" s="60">
        <v>3460393</v>
      </c>
      <c r="BM91" s="60" t="s">
        <v>5086</v>
      </c>
      <c r="BN91" s="60"/>
      <c r="BO91" s="60">
        <v>90.75</v>
      </c>
      <c r="BP91" s="60" t="s">
        <v>4677</v>
      </c>
      <c r="BQ91" s="60"/>
      <c r="BR91" s="60" t="s">
        <v>5087</v>
      </c>
      <c r="BS91" s="60" t="s">
        <v>1277</v>
      </c>
      <c r="BT91" s="60"/>
      <c r="BU91" s="60"/>
      <c r="BV91" s="60" t="s">
        <v>4678</v>
      </c>
      <c r="BW91" s="60"/>
      <c r="BX91" s="60">
        <v>90.75</v>
      </c>
      <c r="BY91" s="60"/>
      <c r="BZ91" s="60"/>
      <c r="CA91" s="60"/>
      <c r="CB91" s="60"/>
      <c r="CC91" s="60"/>
      <c r="CD91" s="60"/>
    </row>
    <row r="92" spans="1:82">
      <c r="A92" s="60" t="s">
        <v>5097</v>
      </c>
      <c r="B92" s="60"/>
      <c r="C92" s="60" t="s">
        <v>5080</v>
      </c>
      <c r="D92" s="60"/>
      <c r="E92" s="60" t="s">
        <v>4655</v>
      </c>
      <c r="F92" s="60" t="s">
        <v>5081</v>
      </c>
      <c r="G92" s="60" t="s">
        <v>4657</v>
      </c>
      <c r="H92" s="60" t="s">
        <v>2905</v>
      </c>
      <c r="I92" s="60">
        <v>12591.95</v>
      </c>
      <c r="J92" s="60"/>
      <c r="K92" s="60"/>
      <c r="L92" s="60" t="s">
        <v>4659</v>
      </c>
      <c r="M92" s="60" t="s">
        <v>5058</v>
      </c>
      <c r="N92" s="60" t="s">
        <v>5058</v>
      </c>
      <c r="O92" s="60"/>
      <c r="P92" s="60"/>
      <c r="Q92" s="60" t="s">
        <v>2905</v>
      </c>
      <c r="R92" s="60" t="s">
        <v>4797</v>
      </c>
      <c r="S92" s="60" t="s">
        <v>4798</v>
      </c>
      <c r="T92" s="60" t="s">
        <v>4719</v>
      </c>
      <c r="U92" s="60"/>
      <c r="V92" s="60" t="s">
        <v>4211</v>
      </c>
      <c r="W92" s="60"/>
      <c r="X92" s="60" t="s">
        <v>5082</v>
      </c>
      <c r="Y92" s="60" t="s">
        <v>4664</v>
      </c>
      <c r="Z92" s="60" t="s">
        <v>5059</v>
      </c>
      <c r="AA92" s="60" t="s">
        <v>4665</v>
      </c>
      <c r="AB92" s="60"/>
      <c r="AC92" s="60" t="s">
        <v>4667</v>
      </c>
      <c r="AD92" s="60"/>
      <c r="AE92" s="60"/>
      <c r="AF92" s="60"/>
      <c r="AG92" s="60"/>
      <c r="AH92" s="60"/>
      <c r="AI92" s="60"/>
      <c r="AJ92" s="60"/>
      <c r="AK92" s="60" t="s">
        <v>1277</v>
      </c>
      <c r="AL92" s="60" t="s">
        <v>5083</v>
      </c>
      <c r="AM92" s="60"/>
      <c r="AN92" s="60" t="s">
        <v>5084</v>
      </c>
      <c r="AO92" s="60"/>
      <c r="AP92" s="61">
        <v>45793.8150347222</v>
      </c>
      <c r="AQ92" s="60"/>
      <c r="AR92" s="60" t="s">
        <v>4335</v>
      </c>
      <c r="AS92" s="60" t="s">
        <v>4244</v>
      </c>
      <c r="AT92" s="60" t="s">
        <v>4671</v>
      </c>
      <c r="AU92" s="60" t="s">
        <v>5085</v>
      </c>
      <c r="AV92" s="60"/>
      <c r="AW92" s="61">
        <v>45722.6707060185</v>
      </c>
      <c r="AX92" s="60" t="s">
        <v>5083</v>
      </c>
      <c r="AY92" s="60" t="s">
        <v>4673</v>
      </c>
      <c r="AZ92" s="60"/>
      <c r="BA92" s="60"/>
      <c r="BB92" s="60"/>
      <c r="BC92" s="60" t="s">
        <v>5092</v>
      </c>
      <c r="BD92" s="60" t="s">
        <v>4582</v>
      </c>
      <c r="BE92" s="60" t="s">
        <v>4802</v>
      </c>
      <c r="BF92" s="60" t="s">
        <v>4675</v>
      </c>
      <c r="BG92" s="60"/>
      <c r="BH92" s="60"/>
      <c r="BI92" s="60" t="s">
        <v>2794</v>
      </c>
      <c r="BJ92" s="60"/>
      <c r="BK92" s="60"/>
      <c r="BL92" s="60">
        <v>3460369</v>
      </c>
      <c r="BM92" s="60" t="s">
        <v>5086</v>
      </c>
      <c r="BN92" s="60"/>
      <c r="BO92" s="60">
        <v>793.89</v>
      </c>
      <c r="BP92" s="60" t="s">
        <v>4677</v>
      </c>
      <c r="BQ92" s="60"/>
      <c r="BR92" s="60" t="s">
        <v>5087</v>
      </c>
      <c r="BS92" s="60" t="s">
        <v>1277</v>
      </c>
      <c r="BT92" s="60"/>
      <c r="BU92" s="60"/>
      <c r="BV92" s="60" t="s">
        <v>4678</v>
      </c>
      <c r="BW92" s="60"/>
      <c r="BX92" s="60">
        <v>793.89</v>
      </c>
      <c r="BY92" s="60"/>
      <c r="BZ92" s="60"/>
      <c r="CA92" s="60"/>
      <c r="CB92" s="60"/>
      <c r="CC92" s="60"/>
      <c r="CD92" s="60"/>
    </row>
    <row r="93" spans="1:82">
      <c r="A93" s="60" t="s">
        <v>5098</v>
      </c>
      <c r="B93" s="60"/>
      <c r="C93" s="60" t="s">
        <v>5080</v>
      </c>
      <c r="D93" s="60"/>
      <c r="E93" s="60" t="s">
        <v>4655</v>
      </c>
      <c r="F93" s="60" t="s">
        <v>5081</v>
      </c>
      <c r="G93" s="60" t="s">
        <v>4657</v>
      </c>
      <c r="H93" s="60" t="s">
        <v>2905</v>
      </c>
      <c r="I93" s="60">
        <v>12591.95</v>
      </c>
      <c r="J93" s="60"/>
      <c r="K93" s="60"/>
      <c r="L93" s="60" t="s">
        <v>4659</v>
      </c>
      <c r="M93" s="60" t="s">
        <v>5058</v>
      </c>
      <c r="N93" s="60" t="s">
        <v>5058</v>
      </c>
      <c r="O93" s="60"/>
      <c r="P93" s="60"/>
      <c r="Q93" s="60" t="s">
        <v>2905</v>
      </c>
      <c r="R93" s="60" t="s">
        <v>4797</v>
      </c>
      <c r="S93" s="60" t="s">
        <v>4798</v>
      </c>
      <c r="T93" s="60" t="s">
        <v>4719</v>
      </c>
      <c r="U93" s="60"/>
      <c r="V93" s="60" t="s">
        <v>4211</v>
      </c>
      <c r="W93" s="60"/>
      <c r="X93" s="60" t="s">
        <v>5082</v>
      </c>
      <c r="Y93" s="60" t="s">
        <v>4664</v>
      </c>
      <c r="Z93" s="60" t="s">
        <v>5059</v>
      </c>
      <c r="AA93" s="60" t="s">
        <v>4665</v>
      </c>
      <c r="AB93" s="60"/>
      <c r="AC93" s="60" t="s">
        <v>4667</v>
      </c>
      <c r="AD93" s="60"/>
      <c r="AE93" s="60"/>
      <c r="AF93" s="60"/>
      <c r="AG93" s="60"/>
      <c r="AH93" s="60"/>
      <c r="AI93" s="60"/>
      <c r="AJ93" s="60"/>
      <c r="AK93" s="60" t="s">
        <v>1277</v>
      </c>
      <c r="AL93" s="60" t="s">
        <v>5083</v>
      </c>
      <c r="AM93" s="60"/>
      <c r="AN93" s="60" t="s">
        <v>5084</v>
      </c>
      <c r="AO93" s="60"/>
      <c r="AP93" s="61">
        <v>45793.8150347222</v>
      </c>
      <c r="AQ93" s="60"/>
      <c r="AR93" s="60" t="s">
        <v>4335</v>
      </c>
      <c r="AS93" s="60" t="s">
        <v>4244</v>
      </c>
      <c r="AT93" s="60" t="s">
        <v>4671</v>
      </c>
      <c r="AU93" s="60" t="s">
        <v>5085</v>
      </c>
      <c r="AV93" s="60"/>
      <c r="AW93" s="61">
        <v>45722.6707060185</v>
      </c>
      <c r="AX93" s="60" t="s">
        <v>5083</v>
      </c>
      <c r="AY93" s="60" t="s">
        <v>4673</v>
      </c>
      <c r="AZ93" s="60"/>
      <c r="BA93" s="60"/>
      <c r="BB93" s="60"/>
      <c r="BC93" s="60" t="s">
        <v>5092</v>
      </c>
      <c r="BD93" s="60" t="s">
        <v>4582</v>
      </c>
      <c r="BE93" s="60" t="s">
        <v>4802</v>
      </c>
      <c r="BF93" s="60" t="s">
        <v>4675</v>
      </c>
      <c r="BG93" s="60"/>
      <c r="BH93" s="60"/>
      <c r="BI93" s="60" t="s">
        <v>2794</v>
      </c>
      <c r="BJ93" s="60"/>
      <c r="BK93" s="60"/>
      <c r="BL93" s="60">
        <v>3460372</v>
      </c>
      <c r="BM93" s="60" t="s">
        <v>5086</v>
      </c>
      <c r="BN93" s="60"/>
      <c r="BO93" s="60">
        <v>635.5</v>
      </c>
      <c r="BP93" s="60" t="s">
        <v>4677</v>
      </c>
      <c r="BQ93" s="60"/>
      <c r="BR93" s="60" t="s">
        <v>5087</v>
      </c>
      <c r="BS93" s="60" t="s">
        <v>1277</v>
      </c>
      <c r="BT93" s="60"/>
      <c r="BU93" s="60"/>
      <c r="BV93" s="60" t="s">
        <v>4678</v>
      </c>
      <c r="BW93" s="60"/>
      <c r="BX93" s="60">
        <v>635.5</v>
      </c>
      <c r="BY93" s="60"/>
      <c r="BZ93" s="60"/>
      <c r="CA93" s="60"/>
      <c r="CB93" s="60"/>
      <c r="CC93" s="60"/>
      <c r="CD93" s="60"/>
    </row>
    <row r="94" spans="1:82">
      <c r="A94" s="60" t="s">
        <v>5099</v>
      </c>
      <c r="B94" s="60"/>
      <c r="C94" s="60" t="s">
        <v>5080</v>
      </c>
      <c r="D94" s="60"/>
      <c r="E94" s="60" t="s">
        <v>4655</v>
      </c>
      <c r="F94" s="60" t="s">
        <v>5081</v>
      </c>
      <c r="G94" s="60" t="s">
        <v>4657</v>
      </c>
      <c r="H94" s="60" t="s">
        <v>2905</v>
      </c>
      <c r="I94" s="60">
        <v>12591.95</v>
      </c>
      <c r="J94" s="60"/>
      <c r="K94" s="60"/>
      <c r="L94" s="60" t="s">
        <v>4659</v>
      </c>
      <c r="M94" s="60" t="s">
        <v>5058</v>
      </c>
      <c r="N94" s="60" t="s">
        <v>5058</v>
      </c>
      <c r="O94" s="60"/>
      <c r="P94" s="60"/>
      <c r="Q94" s="60" t="s">
        <v>2905</v>
      </c>
      <c r="R94" s="60" t="s">
        <v>4797</v>
      </c>
      <c r="S94" s="60" t="s">
        <v>4798</v>
      </c>
      <c r="T94" s="60" t="s">
        <v>4719</v>
      </c>
      <c r="U94" s="60"/>
      <c r="V94" s="60" t="s">
        <v>4211</v>
      </c>
      <c r="W94" s="60"/>
      <c r="X94" s="60" t="s">
        <v>5082</v>
      </c>
      <c r="Y94" s="60" t="s">
        <v>4664</v>
      </c>
      <c r="Z94" s="60" t="s">
        <v>5059</v>
      </c>
      <c r="AA94" s="60" t="s">
        <v>4665</v>
      </c>
      <c r="AB94" s="60"/>
      <c r="AC94" s="60" t="s">
        <v>4667</v>
      </c>
      <c r="AD94" s="60"/>
      <c r="AE94" s="60"/>
      <c r="AF94" s="60"/>
      <c r="AG94" s="60"/>
      <c r="AH94" s="60"/>
      <c r="AI94" s="60"/>
      <c r="AJ94" s="60"/>
      <c r="AK94" s="60" t="s">
        <v>1277</v>
      </c>
      <c r="AL94" s="60" t="s">
        <v>5083</v>
      </c>
      <c r="AM94" s="60"/>
      <c r="AN94" s="60" t="s">
        <v>5084</v>
      </c>
      <c r="AO94" s="60"/>
      <c r="AP94" s="61">
        <v>45793.8150347222</v>
      </c>
      <c r="AQ94" s="60"/>
      <c r="AR94" s="60" t="s">
        <v>4335</v>
      </c>
      <c r="AS94" s="60" t="s">
        <v>4244</v>
      </c>
      <c r="AT94" s="60" t="s">
        <v>4671</v>
      </c>
      <c r="AU94" s="60" t="s">
        <v>5085</v>
      </c>
      <c r="AV94" s="60"/>
      <c r="AW94" s="61">
        <v>45722.6707060185</v>
      </c>
      <c r="AX94" s="60" t="s">
        <v>5083</v>
      </c>
      <c r="AY94" s="60" t="s">
        <v>4673</v>
      </c>
      <c r="AZ94" s="60"/>
      <c r="BA94" s="60"/>
      <c r="BB94" s="60"/>
      <c r="BC94" s="60" t="s">
        <v>2132</v>
      </c>
      <c r="BD94" s="60" t="s">
        <v>4582</v>
      </c>
      <c r="BE94" s="60" t="s">
        <v>4802</v>
      </c>
      <c r="BF94" s="60" t="s">
        <v>4675</v>
      </c>
      <c r="BG94" s="60"/>
      <c r="BH94" s="60"/>
      <c r="BI94" s="60" t="s">
        <v>2794</v>
      </c>
      <c r="BJ94" s="60"/>
      <c r="BK94" s="60"/>
      <c r="BL94" s="60">
        <v>3460383</v>
      </c>
      <c r="BM94" s="60" t="s">
        <v>5086</v>
      </c>
      <c r="BN94" s="60"/>
      <c r="BO94" s="60">
        <v>602.7</v>
      </c>
      <c r="BP94" s="60" t="s">
        <v>4677</v>
      </c>
      <c r="BQ94" s="60"/>
      <c r="BR94" s="60" t="s">
        <v>5087</v>
      </c>
      <c r="BS94" s="60" t="s">
        <v>1277</v>
      </c>
      <c r="BT94" s="60"/>
      <c r="BU94" s="60"/>
      <c r="BV94" s="60" t="s">
        <v>4678</v>
      </c>
      <c r="BW94" s="60"/>
      <c r="BX94" s="60">
        <v>602.7</v>
      </c>
      <c r="BY94" s="60"/>
      <c r="BZ94" s="60"/>
      <c r="CA94" s="60"/>
      <c r="CB94" s="60"/>
      <c r="CC94" s="60"/>
      <c r="CD94" s="60"/>
    </row>
    <row r="95" spans="1:82">
      <c r="A95" s="60" t="s">
        <v>5100</v>
      </c>
      <c r="B95" s="60"/>
      <c r="C95" s="60" t="s">
        <v>5080</v>
      </c>
      <c r="D95" s="60"/>
      <c r="E95" s="60" t="s">
        <v>4655</v>
      </c>
      <c r="F95" s="60" t="s">
        <v>5081</v>
      </c>
      <c r="G95" s="60" t="s">
        <v>4657</v>
      </c>
      <c r="H95" s="60" t="s">
        <v>2905</v>
      </c>
      <c r="I95" s="60">
        <v>12591.95</v>
      </c>
      <c r="J95" s="60"/>
      <c r="K95" s="60"/>
      <c r="L95" s="60" t="s">
        <v>4659</v>
      </c>
      <c r="M95" s="60" t="s">
        <v>5058</v>
      </c>
      <c r="N95" s="60" t="s">
        <v>5058</v>
      </c>
      <c r="O95" s="60"/>
      <c r="P95" s="60"/>
      <c r="Q95" s="60" t="s">
        <v>2905</v>
      </c>
      <c r="R95" s="60" t="s">
        <v>4797</v>
      </c>
      <c r="S95" s="60" t="s">
        <v>4798</v>
      </c>
      <c r="T95" s="60" t="s">
        <v>4719</v>
      </c>
      <c r="U95" s="60"/>
      <c r="V95" s="60" t="s">
        <v>4211</v>
      </c>
      <c r="W95" s="60"/>
      <c r="X95" s="60" t="s">
        <v>5082</v>
      </c>
      <c r="Y95" s="60" t="s">
        <v>4664</v>
      </c>
      <c r="Z95" s="60" t="s">
        <v>5059</v>
      </c>
      <c r="AA95" s="60" t="s">
        <v>4665</v>
      </c>
      <c r="AB95" s="60"/>
      <c r="AC95" s="60" t="s">
        <v>4667</v>
      </c>
      <c r="AD95" s="60"/>
      <c r="AE95" s="60"/>
      <c r="AF95" s="60"/>
      <c r="AG95" s="60"/>
      <c r="AH95" s="60"/>
      <c r="AI95" s="60"/>
      <c r="AJ95" s="60"/>
      <c r="AK95" s="60" t="s">
        <v>1277</v>
      </c>
      <c r="AL95" s="60" t="s">
        <v>5083</v>
      </c>
      <c r="AM95" s="60"/>
      <c r="AN95" s="60" t="s">
        <v>5084</v>
      </c>
      <c r="AO95" s="60"/>
      <c r="AP95" s="61">
        <v>45793.8150347222</v>
      </c>
      <c r="AQ95" s="60"/>
      <c r="AR95" s="60" t="s">
        <v>4335</v>
      </c>
      <c r="AS95" s="60" t="s">
        <v>4244</v>
      </c>
      <c r="AT95" s="60" t="s">
        <v>4671</v>
      </c>
      <c r="AU95" s="60" t="s">
        <v>5085</v>
      </c>
      <c r="AV95" s="60"/>
      <c r="AW95" s="61">
        <v>45722.6707060185</v>
      </c>
      <c r="AX95" s="60" t="s">
        <v>5083</v>
      </c>
      <c r="AY95" s="60" t="s">
        <v>4673</v>
      </c>
      <c r="AZ95" s="60"/>
      <c r="BA95" s="60"/>
      <c r="BB95" s="60"/>
      <c r="BC95" s="60" t="s">
        <v>2130</v>
      </c>
      <c r="BD95" s="60" t="s">
        <v>4582</v>
      </c>
      <c r="BE95" s="60" t="s">
        <v>4802</v>
      </c>
      <c r="BF95" s="60" t="s">
        <v>4675</v>
      </c>
      <c r="BG95" s="60"/>
      <c r="BH95" s="60"/>
      <c r="BI95" s="60" t="s">
        <v>2794</v>
      </c>
      <c r="BJ95" s="60"/>
      <c r="BK95" s="60"/>
      <c r="BL95" s="60">
        <v>3460410</v>
      </c>
      <c r="BM95" s="60" t="s">
        <v>5086</v>
      </c>
      <c r="BN95" s="60"/>
      <c r="BO95" s="60">
        <v>369.75</v>
      </c>
      <c r="BP95" s="60" t="s">
        <v>4677</v>
      </c>
      <c r="BQ95" s="60"/>
      <c r="BR95" s="60" t="s">
        <v>5087</v>
      </c>
      <c r="BS95" s="60" t="s">
        <v>1277</v>
      </c>
      <c r="BT95" s="60"/>
      <c r="BU95" s="60"/>
      <c r="BV95" s="60" t="s">
        <v>4678</v>
      </c>
      <c r="BW95" s="60"/>
      <c r="BX95" s="60">
        <v>369.75</v>
      </c>
      <c r="BY95" s="60"/>
      <c r="BZ95" s="60"/>
      <c r="CA95" s="60"/>
      <c r="CB95" s="60"/>
      <c r="CC95" s="60"/>
      <c r="CD95" s="60"/>
    </row>
    <row r="96" spans="1:82">
      <c r="A96" s="60" t="s">
        <v>5101</v>
      </c>
      <c r="B96" s="60"/>
      <c r="C96" s="60" t="s">
        <v>5080</v>
      </c>
      <c r="D96" s="60"/>
      <c r="E96" s="60" t="s">
        <v>4655</v>
      </c>
      <c r="F96" s="60" t="s">
        <v>5081</v>
      </c>
      <c r="G96" s="60" t="s">
        <v>4657</v>
      </c>
      <c r="H96" s="60" t="s">
        <v>2905</v>
      </c>
      <c r="I96" s="60">
        <v>12591.95</v>
      </c>
      <c r="J96" s="60"/>
      <c r="K96" s="60"/>
      <c r="L96" s="60" t="s">
        <v>4659</v>
      </c>
      <c r="M96" s="60" t="s">
        <v>5058</v>
      </c>
      <c r="N96" s="60" t="s">
        <v>5058</v>
      </c>
      <c r="O96" s="60"/>
      <c r="P96" s="60"/>
      <c r="Q96" s="60" t="s">
        <v>2905</v>
      </c>
      <c r="R96" s="60" t="s">
        <v>4797</v>
      </c>
      <c r="S96" s="60" t="s">
        <v>4798</v>
      </c>
      <c r="T96" s="60" t="s">
        <v>4719</v>
      </c>
      <c r="U96" s="60"/>
      <c r="V96" s="60" t="s">
        <v>4211</v>
      </c>
      <c r="W96" s="60"/>
      <c r="X96" s="60" t="s">
        <v>5082</v>
      </c>
      <c r="Y96" s="60" t="s">
        <v>4664</v>
      </c>
      <c r="Z96" s="60" t="s">
        <v>5059</v>
      </c>
      <c r="AA96" s="60" t="s">
        <v>4665</v>
      </c>
      <c r="AB96" s="60"/>
      <c r="AC96" s="60" t="s">
        <v>4667</v>
      </c>
      <c r="AD96" s="60"/>
      <c r="AE96" s="60"/>
      <c r="AF96" s="60"/>
      <c r="AG96" s="60"/>
      <c r="AH96" s="60"/>
      <c r="AI96" s="60"/>
      <c r="AJ96" s="60"/>
      <c r="AK96" s="60" t="s">
        <v>1277</v>
      </c>
      <c r="AL96" s="60" t="s">
        <v>5083</v>
      </c>
      <c r="AM96" s="60"/>
      <c r="AN96" s="60" t="s">
        <v>5084</v>
      </c>
      <c r="AO96" s="60"/>
      <c r="AP96" s="61">
        <v>45793.8150347222</v>
      </c>
      <c r="AQ96" s="60"/>
      <c r="AR96" s="60" t="s">
        <v>4335</v>
      </c>
      <c r="AS96" s="60" t="s">
        <v>4244</v>
      </c>
      <c r="AT96" s="60" t="s">
        <v>4671</v>
      </c>
      <c r="AU96" s="60" t="s">
        <v>5085</v>
      </c>
      <c r="AV96" s="60"/>
      <c r="AW96" s="61">
        <v>45722.6707060185</v>
      </c>
      <c r="AX96" s="60" t="s">
        <v>5083</v>
      </c>
      <c r="AY96" s="60" t="s">
        <v>4673</v>
      </c>
      <c r="AZ96" s="60"/>
      <c r="BA96" s="60"/>
      <c r="BB96" s="60"/>
      <c r="BC96" s="60" t="s">
        <v>2130</v>
      </c>
      <c r="BD96" s="60" t="s">
        <v>4582</v>
      </c>
      <c r="BE96" s="60" t="s">
        <v>4802</v>
      </c>
      <c r="BF96" s="60" t="s">
        <v>4675</v>
      </c>
      <c r="BG96" s="60"/>
      <c r="BH96" s="60"/>
      <c r="BI96" s="60" t="s">
        <v>2794</v>
      </c>
      <c r="BJ96" s="60"/>
      <c r="BK96" s="60"/>
      <c r="BL96" s="60">
        <v>3460401</v>
      </c>
      <c r="BM96" s="60" t="s">
        <v>5086</v>
      </c>
      <c r="BN96" s="60"/>
      <c r="BO96" s="60">
        <v>176.7</v>
      </c>
      <c r="BP96" s="60" t="s">
        <v>4677</v>
      </c>
      <c r="BQ96" s="60"/>
      <c r="BR96" s="60" t="s">
        <v>5087</v>
      </c>
      <c r="BS96" s="60" t="s">
        <v>1277</v>
      </c>
      <c r="BT96" s="60"/>
      <c r="BU96" s="60"/>
      <c r="BV96" s="60" t="s">
        <v>4678</v>
      </c>
      <c r="BW96" s="60"/>
      <c r="BX96" s="60">
        <v>176.7</v>
      </c>
      <c r="BY96" s="60"/>
      <c r="BZ96" s="60"/>
      <c r="CA96" s="60"/>
      <c r="CB96" s="60"/>
      <c r="CC96" s="60"/>
      <c r="CD96" s="60"/>
    </row>
    <row r="97" spans="1:82">
      <c r="A97" s="60" t="s">
        <v>5102</v>
      </c>
      <c r="B97" s="60"/>
      <c r="C97" s="60" t="s">
        <v>5080</v>
      </c>
      <c r="D97" s="60"/>
      <c r="E97" s="60" t="s">
        <v>4655</v>
      </c>
      <c r="F97" s="60" t="s">
        <v>5081</v>
      </c>
      <c r="G97" s="60" t="s">
        <v>4657</v>
      </c>
      <c r="H97" s="60" t="s">
        <v>2905</v>
      </c>
      <c r="I97" s="60">
        <v>12591.95</v>
      </c>
      <c r="J97" s="60"/>
      <c r="K97" s="60"/>
      <c r="L97" s="60" t="s">
        <v>4659</v>
      </c>
      <c r="M97" s="60" t="s">
        <v>5058</v>
      </c>
      <c r="N97" s="60" t="s">
        <v>5058</v>
      </c>
      <c r="O97" s="60"/>
      <c r="P97" s="60"/>
      <c r="Q97" s="60" t="s">
        <v>2905</v>
      </c>
      <c r="R97" s="60" t="s">
        <v>4797</v>
      </c>
      <c r="S97" s="60" t="s">
        <v>4798</v>
      </c>
      <c r="T97" s="60" t="s">
        <v>4719</v>
      </c>
      <c r="U97" s="60"/>
      <c r="V97" s="60" t="s">
        <v>4211</v>
      </c>
      <c r="W97" s="60"/>
      <c r="X97" s="60" t="s">
        <v>5082</v>
      </c>
      <c r="Y97" s="60" t="s">
        <v>4664</v>
      </c>
      <c r="Z97" s="60" t="s">
        <v>5059</v>
      </c>
      <c r="AA97" s="60" t="s">
        <v>4665</v>
      </c>
      <c r="AB97" s="60"/>
      <c r="AC97" s="60" t="s">
        <v>4667</v>
      </c>
      <c r="AD97" s="60"/>
      <c r="AE97" s="60"/>
      <c r="AF97" s="60"/>
      <c r="AG97" s="60"/>
      <c r="AH97" s="60"/>
      <c r="AI97" s="60"/>
      <c r="AJ97" s="60"/>
      <c r="AK97" s="60" t="s">
        <v>1277</v>
      </c>
      <c r="AL97" s="60" t="s">
        <v>5083</v>
      </c>
      <c r="AM97" s="60"/>
      <c r="AN97" s="60" t="s">
        <v>5084</v>
      </c>
      <c r="AO97" s="60"/>
      <c r="AP97" s="61">
        <v>45793.8150347222</v>
      </c>
      <c r="AQ97" s="60"/>
      <c r="AR97" s="60" t="s">
        <v>4335</v>
      </c>
      <c r="AS97" s="60" t="s">
        <v>4244</v>
      </c>
      <c r="AT97" s="60" t="s">
        <v>4671</v>
      </c>
      <c r="AU97" s="60" t="s">
        <v>5085</v>
      </c>
      <c r="AV97" s="60"/>
      <c r="AW97" s="61">
        <v>45722.6707060185</v>
      </c>
      <c r="AX97" s="60" t="s">
        <v>5083</v>
      </c>
      <c r="AY97" s="60" t="s">
        <v>4673</v>
      </c>
      <c r="AZ97" s="60"/>
      <c r="BA97" s="60"/>
      <c r="BB97" s="60"/>
      <c r="BC97" s="60" t="s">
        <v>2140</v>
      </c>
      <c r="BD97" s="60" t="s">
        <v>4582</v>
      </c>
      <c r="BE97" s="60" t="s">
        <v>4802</v>
      </c>
      <c r="BF97" s="60" t="s">
        <v>4675</v>
      </c>
      <c r="BG97" s="60"/>
      <c r="BH97" s="60"/>
      <c r="BI97" s="60" t="s">
        <v>2794</v>
      </c>
      <c r="BJ97" s="60"/>
      <c r="BK97" s="60"/>
      <c r="BL97" s="60">
        <v>3460394</v>
      </c>
      <c r="BM97" s="60" t="s">
        <v>5086</v>
      </c>
      <c r="BN97" s="60"/>
      <c r="BO97" s="60">
        <v>52</v>
      </c>
      <c r="BP97" s="60" t="s">
        <v>4677</v>
      </c>
      <c r="BQ97" s="60"/>
      <c r="BR97" s="60" t="s">
        <v>5087</v>
      </c>
      <c r="BS97" s="60" t="s">
        <v>1277</v>
      </c>
      <c r="BT97" s="60"/>
      <c r="BU97" s="60"/>
      <c r="BV97" s="60" t="s">
        <v>4678</v>
      </c>
      <c r="BW97" s="60"/>
      <c r="BX97" s="60">
        <v>52</v>
      </c>
      <c r="BY97" s="60"/>
      <c r="BZ97" s="60"/>
      <c r="CA97" s="60"/>
      <c r="CB97" s="60"/>
      <c r="CC97" s="60"/>
      <c r="CD97" s="60"/>
    </row>
    <row r="98" spans="1:82">
      <c r="A98" s="60" t="s">
        <v>5103</v>
      </c>
      <c r="B98" s="60"/>
      <c r="C98" s="60" t="s">
        <v>5080</v>
      </c>
      <c r="D98" s="60"/>
      <c r="E98" s="60" t="s">
        <v>4655</v>
      </c>
      <c r="F98" s="60" t="s">
        <v>5081</v>
      </c>
      <c r="G98" s="60" t="s">
        <v>4657</v>
      </c>
      <c r="H98" s="60" t="s">
        <v>2905</v>
      </c>
      <c r="I98" s="60">
        <v>12591.95</v>
      </c>
      <c r="J98" s="60"/>
      <c r="K98" s="60"/>
      <c r="L98" s="60" t="s">
        <v>4659</v>
      </c>
      <c r="M98" s="60" t="s">
        <v>5058</v>
      </c>
      <c r="N98" s="60" t="s">
        <v>5058</v>
      </c>
      <c r="O98" s="60"/>
      <c r="P98" s="60"/>
      <c r="Q98" s="60" t="s">
        <v>2905</v>
      </c>
      <c r="R98" s="60" t="s">
        <v>4797</v>
      </c>
      <c r="S98" s="60" t="s">
        <v>4798</v>
      </c>
      <c r="T98" s="60" t="s">
        <v>4719</v>
      </c>
      <c r="U98" s="60"/>
      <c r="V98" s="60" t="s">
        <v>4211</v>
      </c>
      <c r="W98" s="60"/>
      <c r="X98" s="60" t="s">
        <v>5082</v>
      </c>
      <c r="Y98" s="60" t="s">
        <v>4664</v>
      </c>
      <c r="Z98" s="60" t="s">
        <v>5059</v>
      </c>
      <c r="AA98" s="60" t="s">
        <v>4665</v>
      </c>
      <c r="AB98" s="60"/>
      <c r="AC98" s="60" t="s">
        <v>4667</v>
      </c>
      <c r="AD98" s="60"/>
      <c r="AE98" s="60"/>
      <c r="AF98" s="60"/>
      <c r="AG98" s="60"/>
      <c r="AH98" s="60"/>
      <c r="AI98" s="60"/>
      <c r="AJ98" s="60"/>
      <c r="AK98" s="60" t="s">
        <v>1277</v>
      </c>
      <c r="AL98" s="60" t="s">
        <v>5083</v>
      </c>
      <c r="AM98" s="60"/>
      <c r="AN98" s="60" t="s">
        <v>5084</v>
      </c>
      <c r="AO98" s="60"/>
      <c r="AP98" s="61">
        <v>45793.8150347222</v>
      </c>
      <c r="AQ98" s="60"/>
      <c r="AR98" s="60" t="s">
        <v>4335</v>
      </c>
      <c r="AS98" s="60" t="s">
        <v>4244</v>
      </c>
      <c r="AT98" s="60" t="s">
        <v>4671</v>
      </c>
      <c r="AU98" s="60" t="s">
        <v>5085</v>
      </c>
      <c r="AV98" s="60"/>
      <c r="AW98" s="61">
        <v>45722.6707060185</v>
      </c>
      <c r="AX98" s="60" t="s">
        <v>5083</v>
      </c>
      <c r="AY98" s="60" t="s">
        <v>4673</v>
      </c>
      <c r="AZ98" s="60"/>
      <c r="BA98" s="60"/>
      <c r="BB98" s="60"/>
      <c r="BC98" s="60" t="s">
        <v>4976</v>
      </c>
      <c r="BD98" s="60" t="s">
        <v>4582</v>
      </c>
      <c r="BE98" s="60" t="s">
        <v>4802</v>
      </c>
      <c r="BF98" s="60" t="s">
        <v>4675</v>
      </c>
      <c r="BG98" s="60"/>
      <c r="BH98" s="60"/>
      <c r="BI98" s="60" t="s">
        <v>2794</v>
      </c>
      <c r="BJ98" s="60"/>
      <c r="BK98" s="60"/>
      <c r="BL98" s="60">
        <v>3460377</v>
      </c>
      <c r="BM98" s="60" t="s">
        <v>5086</v>
      </c>
      <c r="BN98" s="60"/>
      <c r="BO98" s="60">
        <v>1042.56</v>
      </c>
      <c r="BP98" s="60" t="s">
        <v>4677</v>
      </c>
      <c r="BQ98" s="60"/>
      <c r="BR98" s="60" t="s">
        <v>5087</v>
      </c>
      <c r="BS98" s="60" t="s">
        <v>1277</v>
      </c>
      <c r="BT98" s="60"/>
      <c r="BU98" s="60"/>
      <c r="BV98" s="60" t="s">
        <v>4678</v>
      </c>
      <c r="BW98" s="60"/>
      <c r="BX98" s="60">
        <v>1042.56</v>
      </c>
      <c r="BY98" s="60"/>
      <c r="BZ98" s="60"/>
      <c r="CA98" s="60"/>
      <c r="CB98" s="60"/>
      <c r="CC98" s="60"/>
      <c r="CD98" s="60"/>
    </row>
    <row r="99" spans="1:82">
      <c r="A99" s="60" t="s">
        <v>5104</v>
      </c>
      <c r="B99" s="60"/>
      <c r="C99" s="60" t="s">
        <v>5080</v>
      </c>
      <c r="D99" s="60"/>
      <c r="E99" s="60" t="s">
        <v>4655</v>
      </c>
      <c r="F99" s="60" t="s">
        <v>5081</v>
      </c>
      <c r="G99" s="60" t="s">
        <v>4657</v>
      </c>
      <c r="H99" s="60" t="s">
        <v>2905</v>
      </c>
      <c r="I99" s="60">
        <v>12591.95</v>
      </c>
      <c r="J99" s="60"/>
      <c r="K99" s="60"/>
      <c r="L99" s="60" t="s">
        <v>4659</v>
      </c>
      <c r="M99" s="60" t="s">
        <v>5058</v>
      </c>
      <c r="N99" s="60" t="s">
        <v>5058</v>
      </c>
      <c r="O99" s="60"/>
      <c r="P99" s="60"/>
      <c r="Q99" s="60" t="s">
        <v>2905</v>
      </c>
      <c r="R99" s="60" t="s">
        <v>4797</v>
      </c>
      <c r="S99" s="60" t="s">
        <v>4798</v>
      </c>
      <c r="T99" s="60" t="s">
        <v>4719</v>
      </c>
      <c r="U99" s="60"/>
      <c r="V99" s="60" t="s">
        <v>4211</v>
      </c>
      <c r="W99" s="60"/>
      <c r="X99" s="60" t="s">
        <v>5082</v>
      </c>
      <c r="Y99" s="60" t="s">
        <v>4664</v>
      </c>
      <c r="Z99" s="60" t="s">
        <v>5059</v>
      </c>
      <c r="AA99" s="60" t="s">
        <v>4665</v>
      </c>
      <c r="AB99" s="60"/>
      <c r="AC99" s="60" t="s">
        <v>4667</v>
      </c>
      <c r="AD99" s="60"/>
      <c r="AE99" s="60"/>
      <c r="AF99" s="60"/>
      <c r="AG99" s="60"/>
      <c r="AH99" s="60"/>
      <c r="AI99" s="60"/>
      <c r="AJ99" s="60"/>
      <c r="AK99" s="60" t="s">
        <v>1277</v>
      </c>
      <c r="AL99" s="60" t="s">
        <v>5083</v>
      </c>
      <c r="AM99" s="60"/>
      <c r="AN99" s="60" t="s">
        <v>5084</v>
      </c>
      <c r="AO99" s="60"/>
      <c r="AP99" s="61">
        <v>45793.8150347222</v>
      </c>
      <c r="AQ99" s="60"/>
      <c r="AR99" s="60" t="s">
        <v>4335</v>
      </c>
      <c r="AS99" s="60" t="s">
        <v>4244</v>
      </c>
      <c r="AT99" s="60" t="s">
        <v>4671</v>
      </c>
      <c r="AU99" s="60" t="s">
        <v>5085</v>
      </c>
      <c r="AV99" s="60"/>
      <c r="AW99" s="61">
        <v>45722.6707060185</v>
      </c>
      <c r="AX99" s="60" t="s">
        <v>5083</v>
      </c>
      <c r="AY99" s="60" t="s">
        <v>4673</v>
      </c>
      <c r="AZ99" s="60"/>
      <c r="BA99" s="60"/>
      <c r="BB99" s="60"/>
      <c r="BC99" s="60" t="s">
        <v>2138</v>
      </c>
      <c r="BD99" s="60" t="s">
        <v>4582</v>
      </c>
      <c r="BE99" s="60" t="s">
        <v>4802</v>
      </c>
      <c r="BF99" s="60" t="s">
        <v>4675</v>
      </c>
      <c r="BG99" s="60"/>
      <c r="BH99" s="60"/>
      <c r="BI99" s="60" t="s">
        <v>2794</v>
      </c>
      <c r="BJ99" s="60"/>
      <c r="BK99" s="60"/>
      <c r="BL99" s="60">
        <v>3460387</v>
      </c>
      <c r="BM99" s="60" t="s">
        <v>5086</v>
      </c>
      <c r="BN99" s="60"/>
      <c r="BO99" s="60">
        <v>102.3</v>
      </c>
      <c r="BP99" s="60" t="s">
        <v>4677</v>
      </c>
      <c r="BQ99" s="60"/>
      <c r="BR99" s="60" t="s">
        <v>5087</v>
      </c>
      <c r="BS99" s="60" t="s">
        <v>1277</v>
      </c>
      <c r="BT99" s="60"/>
      <c r="BU99" s="60"/>
      <c r="BV99" s="60" t="s">
        <v>4678</v>
      </c>
      <c r="BW99" s="60"/>
      <c r="BX99" s="60">
        <v>102.3</v>
      </c>
      <c r="BY99" s="60"/>
      <c r="BZ99" s="60"/>
      <c r="CA99" s="60"/>
      <c r="CB99" s="60"/>
      <c r="CC99" s="60"/>
      <c r="CD99" s="60"/>
    </row>
    <row r="100" spans="1:82">
      <c r="A100" s="60" t="s">
        <v>5105</v>
      </c>
      <c r="B100" s="60"/>
      <c r="C100" s="60" t="s">
        <v>5080</v>
      </c>
      <c r="D100" s="60"/>
      <c r="E100" s="60" t="s">
        <v>4655</v>
      </c>
      <c r="F100" s="60" t="s">
        <v>5081</v>
      </c>
      <c r="G100" s="60" t="s">
        <v>4657</v>
      </c>
      <c r="H100" s="60" t="s">
        <v>2905</v>
      </c>
      <c r="I100" s="60">
        <v>12591.95</v>
      </c>
      <c r="J100" s="60"/>
      <c r="K100" s="60"/>
      <c r="L100" s="60" t="s">
        <v>4659</v>
      </c>
      <c r="M100" s="60" t="s">
        <v>5058</v>
      </c>
      <c r="N100" s="60" t="s">
        <v>5058</v>
      </c>
      <c r="O100" s="60"/>
      <c r="P100" s="60"/>
      <c r="Q100" s="60" t="s">
        <v>2905</v>
      </c>
      <c r="R100" s="60" t="s">
        <v>4797</v>
      </c>
      <c r="S100" s="60" t="s">
        <v>4798</v>
      </c>
      <c r="T100" s="60" t="s">
        <v>4719</v>
      </c>
      <c r="U100" s="60"/>
      <c r="V100" s="60" t="s">
        <v>4211</v>
      </c>
      <c r="W100" s="60"/>
      <c r="X100" s="60" t="s">
        <v>5082</v>
      </c>
      <c r="Y100" s="60" t="s">
        <v>4664</v>
      </c>
      <c r="Z100" s="60" t="s">
        <v>5059</v>
      </c>
      <c r="AA100" s="60" t="s">
        <v>4665</v>
      </c>
      <c r="AB100" s="60"/>
      <c r="AC100" s="60" t="s">
        <v>4667</v>
      </c>
      <c r="AD100" s="60"/>
      <c r="AE100" s="60"/>
      <c r="AF100" s="60"/>
      <c r="AG100" s="60"/>
      <c r="AH100" s="60"/>
      <c r="AI100" s="60"/>
      <c r="AJ100" s="60"/>
      <c r="AK100" s="60" t="s">
        <v>1277</v>
      </c>
      <c r="AL100" s="60" t="s">
        <v>5083</v>
      </c>
      <c r="AM100" s="60"/>
      <c r="AN100" s="60" t="s">
        <v>5084</v>
      </c>
      <c r="AO100" s="60"/>
      <c r="AP100" s="61">
        <v>45793.8150347222</v>
      </c>
      <c r="AQ100" s="60"/>
      <c r="AR100" s="60" t="s">
        <v>4335</v>
      </c>
      <c r="AS100" s="60" t="s">
        <v>4244</v>
      </c>
      <c r="AT100" s="60" t="s">
        <v>4671</v>
      </c>
      <c r="AU100" s="60" t="s">
        <v>5085</v>
      </c>
      <c r="AV100" s="60"/>
      <c r="AW100" s="61">
        <v>45722.6707060185</v>
      </c>
      <c r="AX100" s="60" t="s">
        <v>5083</v>
      </c>
      <c r="AY100" s="60" t="s">
        <v>4673</v>
      </c>
      <c r="AZ100" s="60"/>
      <c r="BA100" s="60"/>
      <c r="BB100" s="60"/>
      <c r="BC100" s="60" t="s">
        <v>2138</v>
      </c>
      <c r="BD100" s="60" t="s">
        <v>4582</v>
      </c>
      <c r="BE100" s="60" t="s">
        <v>4802</v>
      </c>
      <c r="BF100" s="60" t="s">
        <v>4675</v>
      </c>
      <c r="BG100" s="60"/>
      <c r="BH100" s="60"/>
      <c r="BI100" s="60" t="s">
        <v>2794</v>
      </c>
      <c r="BJ100" s="60"/>
      <c r="BK100" s="60"/>
      <c r="BL100" s="60">
        <v>3460406</v>
      </c>
      <c r="BM100" s="60" t="s">
        <v>5086</v>
      </c>
      <c r="BN100" s="60"/>
      <c r="BO100" s="60">
        <v>104.4</v>
      </c>
      <c r="BP100" s="60" t="s">
        <v>4677</v>
      </c>
      <c r="BQ100" s="60"/>
      <c r="BR100" s="60" t="s">
        <v>5087</v>
      </c>
      <c r="BS100" s="60" t="s">
        <v>1277</v>
      </c>
      <c r="BT100" s="60"/>
      <c r="BU100" s="60"/>
      <c r="BV100" s="60" t="s">
        <v>4678</v>
      </c>
      <c r="BW100" s="60"/>
      <c r="BX100" s="60">
        <v>104.4</v>
      </c>
      <c r="BY100" s="60"/>
      <c r="BZ100" s="60"/>
      <c r="CA100" s="60"/>
      <c r="CB100" s="60"/>
      <c r="CC100" s="60"/>
      <c r="CD100" s="60"/>
    </row>
    <row r="101" spans="1:82">
      <c r="A101" s="60" t="s">
        <v>5106</v>
      </c>
      <c r="B101" s="60"/>
      <c r="C101" s="60" t="s">
        <v>5080</v>
      </c>
      <c r="D101" s="60"/>
      <c r="E101" s="60" t="s">
        <v>4655</v>
      </c>
      <c r="F101" s="60" t="s">
        <v>5081</v>
      </c>
      <c r="G101" s="60" t="s">
        <v>4657</v>
      </c>
      <c r="H101" s="60" t="s">
        <v>2905</v>
      </c>
      <c r="I101" s="60">
        <v>12591.95</v>
      </c>
      <c r="J101" s="60"/>
      <c r="K101" s="60"/>
      <c r="L101" s="60" t="s">
        <v>4659</v>
      </c>
      <c r="M101" s="60" t="s">
        <v>5058</v>
      </c>
      <c r="N101" s="60" t="s">
        <v>5058</v>
      </c>
      <c r="O101" s="60"/>
      <c r="P101" s="60"/>
      <c r="Q101" s="60" t="s">
        <v>2905</v>
      </c>
      <c r="R101" s="60" t="s">
        <v>4797</v>
      </c>
      <c r="S101" s="60" t="s">
        <v>4798</v>
      </c>
      <c r="T101" s="60" t="s">
        <v>4719</v>
      </c>
      <c r="U101" s="60"/>
      <c r="V101" s="60" t="s">
        <v>4211</v>
      </c>
      <c r="W101" s="60"/>
      <c r="X101" s="60" t="s">
        <v>5082</v>
      </c>
      <c r="Y101" s="60" t="s">
        <v>4664</v>
      </c>
      <c r="Z101" s="60" t="s">
        <v>5059</v>
      </c>
      <c r="AA101" s="60" t="s">
        <v>4665</v>
      </c>
      <c r="AB101" s="60"/>
      <c r="AC101" s="60" t="s">
        <v>4667</v>
      </c>
      <c r="AD101" s="60"/>
      <c r="AE101" s="60"/>
      <c r="AF101" s="60"/>
      <c r="AG101" s="60"/>
      <c r="AH101" s="60"/>
      <c r="AI101" s="60"/>
      <c r="AJ101" s="60"/>
      <c r="AK101" s="60" t="s">
        <v>1277</v>
      </c>
      <c r="AL101" s="60" t="s">
        <v>5083</v>
      </c>
      <c r="AM101" s="60"/>
      <c r="AN101" s="60" t="s">
        <v>5084</v>
      </c>
      <c r="AO101" s="60"/>
      <c r="AP101" s="61">
        <v>45793.8150347222</v>
      </c>
      <c r="AQ101" s="60"/>
      <c r="AR101" s="60" t="s">
        <v>4335</v>
      </c>
      <c r="AS101" s="60" t="s">
        <v>4244</v>
      </c>
      <c r="AT101" s="60" t="s">
        <v>4671</v>
      </c>
      <c r="AU101" s="60" t="s">
        <v>5085</v>
      </c>
      <c r="AV101" s="60"/>
      <c r="AW101" s="61">
        <v>45722.6707060185</v>
      </c>
      <c r="AX101" s="60" t="s">
        <v>5083</v>
      </c>
      <c r="AY101" s="60" t="s">
        <v>4673</v>
      </c>
      <c r="AZ101" s="60"/>
      <c r="BA101" s="60"/>
      <c r="BB101" s="60"/>
      <c r="BC101" s="60" t="s">
        <v>2140</v>
      </c>
      <c r="BD101" s="60" t="s">
        <v>4582</v>
      </c>
      <c r="BE101" s="60" t="s">
        <v>4802</v>
      </c>
      <c r="BF101" s="60" t="s">
        <v>4675</v>
      </c>
      <c r="BG101" s="60"/>
      <c r="BH101" s="60"/>
      <c r="BI101" s="60" t="s">
        <v>2794</v>
      </c>
      <c r="BJ101" s="60"/>
      <c r="BK101" s="60"/>
      <c r="BL101" s="60">
        <v>3460386</v>
      </c>
      <c r="BM101" s="60" t="s">
        <v>5086</v>
      </c>
      <c r="BN101" s="60"/>
      <c r="BO101" s="60">
        <v>1508.1</v>
      </c>
      <c r="BP101" s="60" t="s">
        <v>4677</v>
      </c>
      <c r="BQ101" s="60"/>
      <c r="BR101" s="60" t="s">
        <v>5087</v>
      </c>
      <c r="BS101" s="60" t="s">
        <v>1277</v>
      </c>
      <c r="BT101" s="60"/>
      <c r="BU101" s="60"/>
      <c r="BV101" s="60" t="s">
        <v>4678</v>
      </c>
      <c r="BW101" s="60"/>
      <c r="BX101" s="60">
        <v>1508.1</v>
      </c>
      <c r="BY101" s="60"/>
      <c r="BZ101" s="60"/>
      <c r="CA101" s="60"/>
      <c r="CB101" s="60"/>
      <c r="CC101" s="60"/>
      <c r="CD101" s="60"/>
    </row>
    <row r="102" spans="1:82">
      <c r="A102" s="60" t="s">
        <v>5107</v>
      </c>
      <c r="B102" s="60"/>
      <c r="C102" s="60" t="s">
        <v>5080</v>
      </c>
      <c r="D102" s="60"/>
      <c r="E102" s="60" t="s">
        <v>4655</v>
      </c>
      <c r="F102" s="60" t="s">
        <v>5081</v>
      </c>
      <c r="G102" s="60" t="s">
        <v>4657</v>
      </c>
      <c r="H102" s="60" t="s">
        <v>2905</v>
      </c>
      <c r="I102" s="60">
        <v>12591.95</v>
      </c>
      <c r="J102" s="60"/>
      <c r="K102" s="60"/>
      <c r="L102" s="60" t="s">
        <v>4659</v>
      </c>
      <c r="M102" s="60" t="s">
        <v>5058</v>
      </c>
      <c r="N102" s="60" t="s">
        <v>5058</v>
      </c>
      <c r="O102" s="60"/>
      <c r="P102" s="60"/>
      <c r="Q102" s="60" t="s">
        <v>2905</v>
      </c>
      <c r="R102" s="60" t="s">
        <v>4797</v>
      </c>
      <c r="S102" s="60" t="s">
        <v>4798</v>
      </c>
      <c r="T102" s="60" t="s">
        <v>4719</v>
      </c>
      <c r="U102" s="60"/>
      <c r="V102" s="60" t="s">
        <v>4211</v>
      </c>
      <c r="W102" s="60"/>
      <c r="X102" s="60" t="s">
        <v>5082</v>
      </c>
      <c r="Y102" s="60" t="s">
        <v>4664</v>
      </c>
      <c r="Z102" s="60" t="s">
        <v>5059</v>
      </c>
      <c r="AA102" s="60" t="s">
        <v>4665</v>
      </c>
      <c r="AB102" s="60"/>
      <c r="AC102" s="60" t="s">
        <v>4667</v>
      </c>
      <c r="AD102" s="60"/>
      <c r="AE102" s="60"/>
      <c r="AF102" s="60"/>
      <c r="AG102" s="60"/>
      <c r="AH102" s="60"/>
      <c r="AI102" s="60"/>
      <c r="AJ102" s="60"/>
      <c r="AK102" s="60" t="s">
        <v>1277</v>
      </c>
      <c r="AL102" s="60" t="s">
        <v>5083</v>
      </c>
      <c r="AM102" s="60"/>
      <c r="AN102" s="60" t="s">
        <v>5084</v>
      </c>
      <c r="AO102" s="60"/>
      <c r="AP102" s="61">
        <v>45793.8150347222</v>
      </c>
      <c r="AQ102" s="60"/>
      <c r="AR102" s="60" t="s">
        <v>4335</v>
      </c>
      <c r="AS102" s="60" t="s">
        <v>4244</v>
      </c>
      <c r="AT102" s="60" t="s">
        <v>4671</v>
      </c>
      <c r="AU102" s="60" t="s">
        <v>5085</v>
      </c>
      <c r="AV102" s="60"/>
      <c r="AW102" s="61">
        <v>45722.6707060185</v>
      </c>
      <c r="AX102" s="60" t="s">
        <v>5083</v>
      </c>
      <c r="AY102" s="60" t="s">
        <v>4673</v>
      </c>
      <c r="AZ102" s="60"/>
      <c r="BA102" s="60"/>
      <c r="BB102" s="60"/>
      <c r="BC102" s="60" t="s">
        <v>2140</v>
      </c>
      <c r="BD102" s="60" t="s">
        <v>4582</v>
      </c>
      <c r="BE102" s="60" t="s">
        <v>4802</v>
      </c>
      <c r="BF102" s="60" t="s">
        <v>4675</v>
      </c>
      <c r="BG102" s="60"/>
      <c r="BH102" s="60"/>
      <c r="BI102" s="60" t="s">
        <v>2794</v>
      </c>
      <c r="BJ102" s="60"/>
      <c r="BK102" s="60"/>
      <c r="BL102" s="60">
        <v>3460379</v>
      </c>
      <c r="BM102" s="60" t="s">
        <v>5086</v>
      </c>
      <c r="BN102" s="60"/>
      <c r="BO102" s="60">
        <v>697.5</v>
      </c>
      <c r="BP102" s="60" t="s">
        <v>4677</v>
      </c>
      <c r="BQ102" s="60"/>
      <c r="BR102" s="60" t="s">
        <v>5087</v>
      </c>
      <c r="BS102" s="60" t="s">
        <v>1277</v>
      </c>
      <c r="BT102" s="60"/>
      <c r="BU102" s="60"/>
      <c r="BV102" s="60" t="s">
        <v>4678</v>
      </c>
      <c r="BW102" s="60"/>
      <c r="BX102" s="60">
        <v>697.5</v>
      </c>
      <c r="BY102" s="60"/>
      <c r="BZ102" s="60"/>
      <c r="CA102" s="60"/>
      <c r="CB102" s="60"/>
      <c r="CC102" s="60"/>
      <c r="CD102" s="60"/>
    </row>
    <row r="103" spans="1:82">
      <c r="A103" s="60" t="s">
        <v>5108</v>
      </c>
      <c r="B103" s="60"/>
      <c r="C103" s="60" t="s">
        <v>5080</v>
      </c>
      <c r="D103" s="60"/>
      <c r="E103" s="60" t="s">
        <v>4655</v>
      </c>
      <c r="F103" s="60" t="s">
        <v>5081</v>
      </c>
      <c r="G103" s="60" t="s">
        <v>4657</v>
      </c>
      <c r="H103" s="60" t="s">
        <v>2905</v>
      </c>
      <c r="I103" s="60">
        <v>12591.95</v>
      </c>
      <c r="J103" s="60"/>
      <c r="K103" s="60"/>
      <c r="L103" s="60" t="s">
        <v>4659</v>
      </c>
      <c r="M103" s="60" t="s">
        <v>5058</v>
      </c>
      <c r="N103" s="60" t="s">
        <v>5058</v>
      </c>
      <c r="O103" s="60"/>
      <c r="P103" s="60"/>
      <c r="Q103" s="60" t="s">
        <v>2905</v>
      </c>
      <c r="R103" s="60" t="s">
        <v>4797</v>
      </c>
      <c r="S103" s="60" t="s">
        <v>4798</v>
      </c>
      <c r="T103" s="60" t="s">
        <v>4719</v>
      </c>
      <c r="U103" s="60"/>
      <c r="V103" s="60" t="s">
        <v>4211</v>
      </c>
      <c r="W103" s="60"/>
      <c r="X103" s="60" t="s">
        <v>5082</v>
      </c>
      <c r="Y103" s="60" t="s">
        <v>4664</v>
      </c>
      <c r="Z103" s="60" t="s">
        <v>5059</v>
      </c>
      <c r="AA103" s="60" t="s">
        <v>4665</v>
      </c>
      <c r="AB103" s="60"/>
      <c r="AC103" s="60" t="s">
        <v>4667</v>
      </c>
      <c r="AD103" s="60"/>
      <c r="AE103" s="60"/>
      <c r="AF103" s="60"/>
      <c r="AG103" s="60"/>
      <c r="AH103" s="60"/>
      <c r="AI103" s="60"/>
      <c r="AJ103" s="60"/>
      <c r="AK103" s="60" t="s">
        <v>1277</v>
      </c>
      <c r="AL103" s="60" t="s">
        <v>5083</v>
      </c>
      <c r="AM103" s="60"/>
      <c r="AN103" s="60" t="s">
        <v>5084</v>
      </c>
      <c r="AO103" s="60"/>
      <c r="AP103" s="61">
        <v>45793.8150347222</v>
      </c>
      <c r="AQ103" s="60"/>
      <c r="AR103" s="60" t="s">
        <v>4335</v>
      </c>
      <c r="AS103" s="60" t="s">
        <v>4244</v>
      </c>
      <c r="AT103" s="60" t="s">
        <v>4671</v>
      </c>
      <c r="AU103" s="60" t="s">
        <v>5085</v>
      </c>
      <c r="AV103" s="60"/>
      <c r="AW103" s="61">
        <v>45722.6707060185</v>
      </c>
      <c r="AX103" s="60" t="s">
        <v>5083</v>
      </c>
      <c r="AY103" s="60" t="s">
        <v>4673</v>
      </c>
      <c r="AZ103" s="60"/>
      <c r="BA103" s="60"/>
      <c r="BB103" s="60"/>
      <c r="BC103" s="60" t="s">
        <v>2140</v>
      </c>
      <c r="BD103" s="60" t="s">
        <v>4582</v>
      </c>
      <c r="BE103" s="60" t="s">
        <v>4802</v>
      </c>
      <c r="BF103" s="60" t="s">
        <v>4675</v>
      </c>
      <c r="BG103" s="60"/>
      <c r="BH103" s="60"/>
      <c r="BI103" s="60" t="s">
        <v>2794</v>
      </c>
      <c r="BJ103" s="60"/>
      <c r="BK103" s="60"/>
      <c r="BL103" s="60">
        <v>3460391</v>
      </c>
      <c r="BM103" s="60" t="s">
        <v>5086</v>
      </c>
      <c r="BN103" s="60"/>
      <c r="BO103" s="60">
        <v>85.2</v>
      </c>
      <c r="BP103" s="60" t="s">
        <v>4677</v>
      </c>
      <c r="BQ103" s="60"/>
      <c r="BR103" s="60" t="s">
        <v>5087</v>
      </c>
      <c r="BS103" s="60" t="s">
        <v>1277</v>
      </c>
      <c r="BT103" s="60"/>
      <c r="BU103" s="60"/>
      <c r="BV103" s="60" t="s">
        <v>4678</v>
      </c>
      <c r="BW103" s="60"/>
      <c r="BX103" s="60">
        <v>85.2</v>
      </c>
      <c r="BY103" s="60"/>
      <c r="BZ103" s="60"/>
      <c r="CA103" s="60"/>
      <c r="CB103" s="60"/>
      <c r="CC103" s="60"/>
      <c r="CD103" s="60"/>
    </row>
    <row r="104" spans="1:82">
      <c r="A104" s="60" t="s">
        <v>5109</v>
      </c>
      <c r="B104" s="60"/>
      <c r="C104" s="60" t="s">
        <v>5080</v>
      </c>
      <c r="D104" s="60"/>
      <c r="E104" s="60" t="s">
        <v>4655</v>
      </c>
      <c r="F104" s="60" t="s">
        <v>5081</v>
      </c>
      <c r="G104" s="60" t="s">
        <v>4657</v>
      </c>
      <c r="H104" s="60" t="s">
        <v>2905</v>
      </c>
      <c r="I104" s="60">
        <v>12591.95</v>
      </c>
      <c r="J104" s="60"/>
      <c r="K104" s="60"/>
      <c r="L104" s="60" t="s">
        <v>4659</v>
      </c>
      <c r="M104" s="60" t="s">
        <v>5058</v>
      </c>
      <c r="N104" s="60" t="s">
        <v>5058</v>
      </c>
      <c r="O104" s="60"/>
      <c r="P104" s="60"/>
      <c r="Q104" s="60" t="s">
        <v>2905</v>
      </c>
      <c r="R104" s="60" t="s">
        <v>4797</v>
      </c>
      <c r="S104" s="60" t="s">
        <v>4798</v>
      </c>
      <c r="T104" s="60" t="s">
        <v>4719</v>
      </c>
      <c r="U104" s="60"/>
      <c r="V104" s="60" t="s">
        <v>4211</v>
      </c>
      <c r="W104" s="60"/>
      <c r="X104" s="60" t="s">
        <v>5082</v>
      </c>
      <c r="Y104" s="60" t="s">
        <v>4664</v>
      </c>
      <c r="Z104" s="60" t="s">
        <v>5059</v>
      </c>
      <c r="AA104" s="60" t="s">
        <v>4665</v>
      </c>
      <c r="AB104" s="60"/>
      <c r="AC104" s="60" t="s">
        <v>4667</v>
      </c>
      <c r="AD104" s="60"/>
      <c r="AE104" s="60"/>
      <c r="AF104" s="60"/>
      <c r="AG104" s="60"/>
      <c r="AH104" s="60"/>
      <c r="AI104" s="60"/>
      <c r="AJ104" s="60"/>
      <c r="AK104" s="60" t="s">
        <v>1277</v>
      </c>
      <c r="AL104" s="60" t="s">
        <v>5083</v>
      </c>
      <c r="AM104" s="60"/>
      <c r="AN104" s="60" t="s">
        <v>5084</v>
      </c>
      <c r="AO104" s="60"/>
      <c r="AP104" s="61">
        <v>45793.8150347222</v>
      </c>
      <c r="AQ104" s="60"/>
      <c r="AR104" s="60" t="s">
        <v>4335</v>
      </c>
      <c r="AS104" s="60" t="s">
        <v>4244</v>
      </c>
      <c r="AT104" s="60" t="s">
        <v>4671</v>
      </c>
      <c r="AU104" s="60" t="s">
        <v>5085</v>
      </c>
      <c r="AV104" s="60"/>
      <c r="AW104" s="61">
        <v>45722.6707060185</v>
      </c>
      <c r="AX104" s="60" t="s">
        <v>5083</v>
      </c>
      <c r="AY104" s="60" t="s">
        <v>4673</v>
      </c>
      <c r="AZ104" s="60"/>
      <c r="BA104" s="60"/>
      <c r="BB104" s="60"/>
      <c r="BC104" s="60" t="s">
        <v>2140</v>
      </c>
      <c r="BD104" s="60" t="s">
        <v>4582</v>
      </c>
      <c r="BE104" s="60" t="s">
        <v>4802</v>
      </c>
      <c r="BF104" s="60" t="s">
        <v>4675</v>
      </c>
      <c r="BG104" s="60"/>
      <c r="BH104" s="60"/>
      <c r="BI104" s="60" t="s">
        <v>2794</v>
      </c>
      <c r="BJ104" s="60"/>
      <c r="BK104" s="60"/>
      <c r="BL104" s="60">
        <v>3460409</v>
      </c>
      <c r="BM104" s="60" t="s">
        <v>5086</v>
      </c>
      <c r="BN104" s="60"/>
      <c r="BO104" s="60">
        <v>113.4</v>
      </c>
      <c r="BP104" s="60" t="s">
        <v>4677</v>
      </c>
      <c r="BQ104" s="60"/>
      <c r="BR104" s="60" t="s">
        <v>5087</v>
      </c>
      <c r="BS104" s="60" t="s">
        <v>1277</v>
      </c>
      <c r="BT104" s="60"/>
      <c r="BU104" s="60"/>
      <c r="BV104" s="60" t="s">
        <v>4678</v>
      </c>
      <c r="BW104" s="60"/>
      <c r="BX104" s="60">
        <v>113.4</v>
      </c>
      <c r="BY104" s="60"/>
      <c r="BZ104" s="60"/>
      <c r="CA104" s="60"/>
      <c r="CB104" s="60"/>
      <c r="CC104" s="60"/>
      <c r="CD104" s="60"/>
    </row>
    <row r="105" spans="1:82">
      <c r="A105" s="60" t="s">
        <v>5110</v>
      </c>
      <c r="B105" s="60"/>
      <c r="C105" s="60" t="s">
        <v>5080</v>
      </c>
      <c r="D105" s="60"/>
      <c r="E105" s="60" t="s">
        <v>4655</v>
      </c>
      <c r="F105" s="60" t="s">
        <v>5081</v>
      </c>
      <c r="G105" s="60" t="s">
        <v>4657</v>
      </c>
      <c r="H105" s="60" t="s">
        <v>2905</v>
      </c>
      <c r="I105" s="60">
        <v>12591.95</v>
      </c>
      <c r="J105" s="60"/>
      <c r="K105" s="60"/>
      <c r="L105" s="60" t="s">
        <v>4659</v>
      </c>
      <c r="M105" s="60" t="s">
        <v>5058</v>
      </c>
      <c r="N105" s="60" t="s">
        <v>5058</v>
      </c>
      <c r="O105" s="60"/>
      <c r="P105" s="60"/>
      <c r="Q105" s="60" t="s">
        <v>2905</v>
      </c>
      <c r="R105" s="60" t="s">
        <v>4797</v>
      </c>
      <c r="S105" s="60" t="s">
        <v>4798</v>
      </c>
      <c r="T105" s="60" t="s">
        <v>4719</v>
      </c>
      <c r="U105" s="60"/>
      <c r="V105" s="60" t="s">
        <v>4211</v>
      </c>
      <c r="W105" s="60"/>
      <c r="X105" s="60" t="s">
        <v>5082</v>
      </c>
      <c r="Y105" s="60" t="s">
        <v>4664</v>
      </c>
      <c r="Z105" s="60" t="s">
        <v>5059</v>
      </c>
      <c r="AA105" s="60" t="s">
        <v>4665</v>
      </c>
      <c r="AB105" s="60"/>
      <c r="AC105" s="60" t="s">
        <v>4667</v>
      </c>
      <c r="AD105" s="60"/>
      <c r="AE105" s="60"/>
      <c r="AF105" s="60"/>
      <c r="AG105" s="60"/>
      <c r="AH105" s="60"/>
      <c r="AI105" s="60"/>
      <c r="AJ105" s="60"/>
      <c r="AK105" s="60" t="s">
        <v>1277</v>
      </c>
      <c r="AL105" s="60" t="s">
        <v>5083</v>
      </c>
      <c r="AM105" s="60"/>
      <c r="AN105" s="60" t="s">
        <v>5084</v>
      </c>
      <c r="AO105" s="60"/>
      <c r="AP105" s="61">
        <v>45793.8150347222</v>
      </c>
      <c r="AQ105" s="60"/>
      <c r="AR105" s="60" t="s">
        <v>4335</v>
      </c>
      <c r="AS105" s="60" t="s">
        <v>4244</v>
      </c>
      <c r="AT105" s="60" t="s">
        <v>4671</v>
      </c>
      <c r="AU105" s="60" t="s">
        <v>5085</v>
      </c>
      <c r="AV105" s="60"/>
      <c r="AW105" s="61">
        <v>45722.6707060185</v>
      </c>
      <c r="AX105" s="60" t="s">
        <v>5083</v>
      </c>
      <c r="AY105" s="60" t="s">
        <v>4673</v>
      </c>
      <c r="AZ105" s="60"/>
      <c r="BA105" s="60"/>
      <c r="BB105" s="60"/>
      <c r="BC105" s="60" t="s">
        <v>2138</v>
      </c>
      <c r="BD105" s="60" t="s">
        <v>4582</v>
      </c>
      <c r="BE105" s="60" t="s">
        <v>4802</v>
      </c>
      <c r="BF105" s="60" t="s">
        <v>4675</v>
      </c>
      <c r="BG105" s="60"/>
      <c r="BH105" s="60"/>
      <c r="BI105" s="60" t="s">
        <v>2794</v>
      </c>
      <c r="BJ105" s="60"/>
      <c r="BK105" s="60"/>
      <c r="BL105" s="60">
        <v>3460392</v>
      </c>
      <c r="BM105" s="60" t="s">
        <v>5086</v>
      </c>
      <c r="BN105" s="60"/>
      <c r="BO105" s="60">
        <v>82.56</v>
      </c>
      <c r="BP105" s="60" t="s">
        <v>4677</v>
      </c>
      <c r="BQ105" s="60"/>
      <c r="BR105" s="60" t="s">
        <v>5087</v>
      </c>
      <c r="BS105" s="60" t="s">
        <v>1277</v>
      </c>
      <c r="BT105" s="60"/>
      <c r="BU105" s="60"/>
      <c r="BV105" s="60" t="s">
        <v>4678</v>
      </c>
      <c r="BW105" s="60"/>
      <c r="BX105" s="60">
        <v>82.56</v>
      </c>
      <c r="BY105" s="60"/>
      <c r="BZ105" s="60"/>
      <c r="CA105" s="60"/>
      <c r="CB105" s="60"/>
      <c r="CC105" s="60"/>
      <c r="CD105" s="60"/>
    </row>
    <row r="106" spans="1:82">
      <c r="A106" s="60" t="s">
        <v>5111</v>
      </c>
      <c r="B106" s="60"/>
      <c r="C106" s="60" t="s">
        <v>5080</v>
      </c>
      <c r="D106" s="60"/>
      <c r="E106" s="60" t="s">
        <v>4655</v>
      </c>
      <c r="F106" s="60" t="s">
        <v>5081</v>
      </c>
      <c r="G106" s="60" t="s">
        <v>4657</v>
      </c>
      <c r="H106" s="60" t="s">
        <v>2905</v>
      </c>
      <c r="I106" s="60">
        <v>12591.95</v>
      </c>
      <c r="J106" s="60"/>
      <c r="K106" s="60"/>
      <c r="L106" s="60" t="s">
        <v>4659</v>
      </c>
      <c r="M106" s="60" t="s">
        <v>5058</v>
      </c>
      <c r="N106" s="60" t="s">
        <v>5058</v>
      </c>
      <c r="O106" s="60"/>
      <c r="P106" s="60"/>
      <c r="Q106" s="60" t="s">
        <v>2905</v>
      </c>
      <c r="R106" s="60" t="s">
        <v>4797</v>
      </c>
      <c r="S106" s="60" t="s">
        <v>4798</v>
      </c>
      <c r="T106" s="60" t="s">
        <v>4719</v>
      </c>
      <c r="U106" s="60"/>
      <c r="V106" s="60" t="s">
        <v>4211</v>
      </c>
      <c r="W106" s="60"/>
      <c r="X106" s="60" t="s">
        <v>5082</v>
      </c>
      <c r="Y106" s="60" t="s">
        <v>4664</v>
      </c>
      <c r="Z106" s="60" t="s">
        <v>5059</v>
      </c>
      <c r="AA106" s="60" t="s">
        <v>4665</v>
      </c>
      <c r="AB106" s="60"/>
      <c r="AC106" s="60" t="s">
        <v>4667</v>
      </c>
      <c r="AD106" s="60"/>
      <c r="AE106" s="60"/>
      <c r="AF106" s="60"/>
      <c r="AG106" s="60"/>
      <c r="AH106" s="60"/>
      <c r="AI106" s="60"/>
      <c r="AJ106" s="60"/>
      <c r="AK106" s="60" t="s">
        <v>1277</v>
      </c>
      <c r="AL106" s="60" t="s">
        <v>5083</v>
      </c>
      <c r="AM106" s="60"/>
      <c r="AN106" s="60" t="s">
        <v>5084</v>
      </c>
      <c r="AO106" s="60"/>
      <c r="AP106" s="61">
        <v>45793.8150347222</v>
      </c>
      <c r="AQ106" s="60"/>
      <c r="AR106" s="60" t="s">
        <v>4335</v>
      </c>
      <c r="AS106" s="60" t="s">
        <v>4244</v>
      </c>
      <c r="AT106" s="60" t="s">
        <v>4671</v>
      </c>
      <c r="AU106" s="60" t="s">
        <v>5085</v>
      </c>
      <c r="AV106" s="60"/>
      <c r="AW106" s="61">
        <v>45722.6707060185</v>
      </c>
      <c r="AX106" s="60" t="s">
        <v>5083</v>
      </c>
      <c r="AY106" s="60" t="s">
        <v>4673</v>
      </c>
      <c r="AZ106" s="60"/>
      <c r="BA106" s="60"/>
      <c r="BB106" s="60"/>
      <c r="BC106" s="60" t="s">
        <v>2140</v>
      </c>
      <c r="BD106" s="60" t="s">
        <v>4582</v>
      </c>
      <c r="BE106" s="60" t="s">
        <v>4802</v>
      </c>
      <c r="BF106" s="60" t="s">
        <v>4675</v>
      </c>
      <c r="BG106" s="60"/>
      <c r="BH106" s="60"/>
      <c r="BI106" s="60" t="s">
        <v>2794</v>
      </c>
      <c r="BJ106" s="60"/>
      <c r="BK106" s="60"/>
      <c r="BL106" s="60">
        <v>3460402</v>
      </c>
      <c r="BM106" s="60" t="s">
        <v>5086</v>
      </c>
      <c r="BN106" s="60"/>
      <c r="BO106" s="60">
        <v>45.6</v>
      </c>
      <c r="BP106" s="60" t="s">
        <v>4677</v>
      </c>
      <c r="BQ106" s="60"/>
      <c r="BR106" s="60" t="s">
        <v>5087</v>
      </c>
      <c r="BS106" s="60" t="s">
        <v>1277</v>
      </c>
      <c r="BT106" s="60"/>
      <c r="BU106" s="60"/>
      <c r="BV106" s="60" t="s">
        <v>4678</v>
      </c>
      <c r="BW106" s="60"/>
      <c r="BX106" s="60">
        <v>45.6</v>
      </c>
      <c r="BY106" s="60"/>
      <c r="BZ106" s="60"/>
      <c r="CA106" s="60"/>
      <c r="CB106" s="60"/>
      <c r="CC106" s="60"/>
      <c r="CD106" s="60"/>
    </row>
    <row r="107" spans="1:82">
      <c r="A107" s="60" t="s">
        <v>5112</v>
      </c>
      <c r="B107" s="60"/>
      <c r="C107" s="60" t="s">
        <v>5080</v>
      </c>
      <c r="D107" s="60"/>
      <c r="E107" s="60" t="s">
        <v>4655</v>
      </c>
      <c r="F107" s="60" t="s">
        <v>5081</v>
      </c>
      <c r="G107" s="60" t="s">
        <v>4657</v>
      </c>
      <c r="H107" s="60" t="s">
        <v>2905</v>
      </c>
      <c r="I107" s="60">
        <v>12591.95</v>
      </c>
      <c r="J107" s="60"/>
      <c r="K107" s="60"/>
      <c r="L107" s="60" t="s">
        <v>4659</v>
      </c>
      <c r="M107" s="60" t="s">
        <v>5058</v>
      </c>
      <c r="N107" s="60" t="s">
        <v>5058</v>
      </c>
      <c r="O107" s="60"/>
      <c r="P107" s="60"/>
      <c r="Q107" s="60" t="s">
        <v>2905</v>
      </c>
      <c r="R107" s="60" t="s">
        <v>4797</v>
      </c>
      <c r="S107" s="60" t="s">
        <v>4798</v>
      </c>
      <c r="T107" s="60" t="s">
        <v>4719</v>
      </c>
      <c r="U107" s="60"/>
      <c r="V107" s="60" t="s">
        <v>4211</v>
      </c>
      <c r="W107" s="60"/>
      <c r="X107" s="60" t="s">
        <v>5082</v>
      </c>
      <c r="Y107" s="60" t="s">
        <v>4664</v>
      </c>
      <c r="Z107" s="60" t="s">
        <v>5059</v>
      </c>
      <c r="AA107" s="60" t="s">
        <v>4665</v>
      </c>
      <c r="AB107" s="60"/>
      <c r="AC107" s="60" t="s">
        <v>4667</v>
      </c>
      <c r="AD107" s="60"/>
      <c r="AE107" s="60"/>
      <c r="AF107" s="60"/>
      <c r="AG107" s="60"/>
      <c r="AH107" s="60"/>
      <c r="AI107" s="60"/>
      <c r="AJ107" s="60"/>
      <c r="AK107" s="60" t="s">
        <v>1277</v>
      </c>
      <c r="AL107" s="60" t="s">
        <v>5083</v>
      </c>
      <c r="AM107" s="60"/>
      <c r="AN107" s="60" t="s">
        <v>5084</v>
      </c>
      <c r="AO107" s="60"/>
      <c r="AP107" s="61">
        <v>45793.8150347222</v>
      </c>
      <c r="AQ107" s="60"/>
      <c r="AR107" s="60" t="s">
        <v>4335</v>
      </c>
      <c r="AS107" s="60" t="s">
        <v>4244</v>
      </c>
      <c r="AT107" s="60" t="s">
        <v>4671</v>
      </c>
      <c r="AU107" s="60" t="s">
        <v>5085</v>
      </c>
      <c r="AV107" s="60"/>
      <c r="AW107" s="61">
        <v>45722.6707060185</v>
      </c>
      <c r="AX107" s="60" t="s">
        <v>5083</v>
      </c>
      <c r="AY107" s="60" t="s">
        <v>4673</v>
      </c>
      <c r="AZ107" s="60"/>
      <c r="BA107" s="60"/>
      <c r="BB107" s="60"/>
      <c r="BC107" s="60" t="s">
        <v>2140</v>
      </c>
      <c r="BD107" s="60" t="s">
        <v>4582</v>
      </c>
      <c r="BE107" s="60" t="s">
        <v>4802</v>
      </c>
      <c r="BF107" s="60" t="s">
        <v>4675</v>
      </c>
      <c r="BG107" s="60"/>
      <c r="BH107" s="60"/>
      <c r="BI107" s="60" t="s">
        <v>2794</v>
      </c>
      <c r="BJ107" s="60"/>
      <c r="BK107" s="60"/>
      <c r="BL107" s="60">
        <v>3460397</v>
      </c>
      <c r="BM107" s="60" t="s">
        <v>5086</v>
      </c>
      <c r="BN107" s="60"/>
      <c r="BO107" s="60">
        <v>67.6</v>
      </c>
      <c r="BP107" s="60" t="s">
        <v>4677</v>
      </c>
      <c r="BQ107" s="60"/>
      <c r="BR107" s="60" t="s">
        <v>5087</v>
      </c>
      <c r="BS107" s="60" t="s">
        <v>1277</v>
      </c>
      <c r="BT107" s="60"/>
      <c r="BU107" s="60"/>
      <c r="BV107" s="60" t="s">
        <v>4678</v>
      </c>
      <c r="BW107" s="60"/>
      <c r="BX107" s="60">
        <v>67.6</v>
      </c>
      <c r="BY107" s="60"/>
      <c r="BZ107" s="60"/>
      <c r="CA107" s="60"/>
      <c r="CB107" s="60"/>
      <c r="CC107" s="60"/>
      <c r="CD107" s="60"/>
    </row>
    <row r="108" spans="1:82">
      <c r="A108" s="60" t="s">
        <v>5113</v>
      </c>
      <c r="B108" s="60"/>
      <c r="C108" s="60" t="s">
        <v>5080</v>
      </c>
      <c r="D108" s="60"/>
      <c r="E108" s="60" t="s">
        <v>4655</v>
      </c>
      <c r="F108" s="60" t="s">
        <v>5081</v>
      </c>
      <c r="G108" s="60" t="s">
        <v>4657</v>
      </c>
      <c r="H108" s="60" t="s">
        <v>2905</v>
      </c>
      <c r="I108" s="60">
        <v>12591.95</v>
      </c>
      <c r="J108" s="60"/>
      <c r="K108" s="60"/>
      <c r="L108" s="60" t="s">
        <v>4659</v>
      </c>
      <c r="M108" s="60" t="s">
        <v>5058</v>
      </c>
      <c r="N108" s="60" t="s">
        <v>5058</v>
      </c>
      <c r="O108" s="60"/>
      <c r="P108" s="60"/>
      <c r="Q108" s="60" t="s">
        <v>2905</v>
      </c>
      <c r="R108" s="60" t="s">
        <v>4797</v>
      </c>
      <c r="S108" s="60" t="s">
        <v>4798</v>
      </c>
      <c r="T108" s="60" t="s">
        <v>4719</v>
      </c>
      <c r="U108" s="60"/>
      <c r="V108" s="60" t="s">
        <v>4211</v>
      </c>
      <c r="W108" s="60"/>
      <c r="X108" s="60" t="s">
        <v>5082</v>
      </c>
      <c r="Y108" s="60" t="s">
        <v>4664</v>
      </c>
      <c r="Z108" s="60" t="s">
        <v>5059</v>
      </c>
      <c r="AA108" s="60" t="s">
        <v>4665</v>
      </c>
      <c r="AB108" s="60"/>
      <c r="AC108" s="60" t="s">
        <v>4667</v>
      </c>
      <c r="AD108" s="60"/>
      <c r="AE108" s="60"/>
      <c r="AF108" s="60"/>
      <c r="AG108" s="60"/>
      <c r="AH108" s="60"/>
      <c r="AI108" s="60"/>
      <c r="AJ108" s="60"/>
      <c r="AK108" s="60" t="s">
        <v>1277</v>
      </c>
      <c r="AL108" s="60" t="s">
        <v>5083</v>
      </c>
      <c r="AM108" s="60"/>
      <c r="AN108" s="60" t="s">
        <v>5084</v>
      </c>
      <c r="AO108" s="60"/>
      <c r="AP108" s="61">
        <v>45793.8150347222</v>
      </c>
      <c r="AQ108" s="60"/>
      <c r="AR108" s="60" t="s">
        <v>4335</v>
      </c>
      <c r="AS108" s="60" t="s">
        <v>4244</v>
      </c>
      <c r="AT108" s="60" t="s">
        <v>4671</v>
      </c>
      <c r="AU108" s="60" t="s">
        <v>5085</v>
      </c>
      <c r="AV108" s="60"/>
      <c r="AW108" s="61">
        <v>45722.6707060185</v>
      </c>
      <c r="AX108" s="60" t="s">
        <v>5083</v>
      </c>
      <c r="AY108" s="60" t="s">
        <v>4673</v>
      </c>
      <c r="AZ108" s="60"/>
      <c r="BA108" s="60"/>
      <c r="BB108" s="60"/>
      <c r="BC108" s="60" t="s">
        <v>2140</v>
      </c>
      <c r="BD108" s="60" t="s">
        <v>4582</v>
      </c>
      <c r="BE108" s="60" t="s">
        <v>4802</v>
      </c>
      <c r="BF108" s="60" t="s">
        <v>4675</v>
      </c>
      <c r="BG108" s="60"/>
      <c r="BH108" s="60"/>
      <c r="BI108" s="60" t="s">
        <v>2794</v>
      </c>
      <c r="BJ108" s="60"/>
      <c r="BK108" s="60"/>
      <c r="BL108" s="60">
        <v>3460403</v>
      </c>
      <c r="BM108" s="60" t="s">
        <v>5086</v>
      </c>
      <c r="BN108" s="60"/>
      <c r="BO108" s="60">
        <v>25.2</v>
      </c>
      <c r="BP108" s="60" t="s">
        <v>4677</v>
      </c>
      <c r="BQ108" s="60"/>
      <c r="BR108" s="60" t="s">
        <v>5087</v>
      </c>
      <c r="BS108" s="60" t="s">
        <v>1277</v>
      </c>
      <c r="BT108" s="60"/>
      <c r="BU108" s="60"/>
      <c r="BV108" s="60" t="s">
        <v>4678</v>
      </c>
      <c r="BW108" s="60"/>
      <c r="BX108" s="60">
        <v>25.2</v>
      </c>
      <c r="BY108" s="60"/>
      <c r="BZ108" s="60"/>
      <c r="CA108" s="60"/>
      <c r="CB108" s="60"/>
      <c r="CC108" s="60"/>
      <c r="CD108" s="60"/>
    </row>
    <row r="109" spans="1:82">
      <c r="A109" s="60" t="s">
        <v>5114</v>
      </c>
      <c r="B109" s="60"/>
      <c r="C109" s="60" t="s">
        <v>5080</v>
      </c>
      <c r="D109" s="60"/>
      <c r="E109" s="60" t="s">
        <v>4655</v>
      </c>
      <c r="F109" s="60" t="s">
        <v>5081</v>
      </c>
      <c r="G109" s="60" t="s">
        <v>4657</v>
      </c>
      <c r="H109" s="60" t="s">
        <v>2905</v>
      </c>
      <c r="I109" s="60">
        <v>12591.95</v>
      </c>
      <c r="J109" s="60"/>
      <c r="K109" s="60"/>
      <c r="L109" s="60" t="s">
        <v>4659</v>
      </c>
      <c r="M109" s="60" t="s">
        <v>5058</v>
      </c>
      <c r="N109" s="60" t="s">
        <v>5058</v>
      </c>
      <c r="O109" s="60"/>
      <c r="P109" s="60"/>
      <c r="Q109" s="60" t="s">
        <v>2905</v>
      </c>
      <c r="R109" s="60" t="s">
        <v>4797</v>
      </c>
      <c r="S109" s="60" t="s">
        <v>4798</v>
      </c>
      <c r="T109" s="60" t="s">
        <v>4719</v>
      </c>
      <c r="U109" s="60"/>
      <c r="V109" s="60" t="s">
        <v>4211</v>
      </c>
      <c r="W109" s="60"/>
      <c r="X109" s="60" t="s">
        <v>5082</v>
      </c>
      <c r="Y109" s="60" t="s">
        <v>4664</v>
      </c>
      <c r="Z109" s="60" t="s">
        <v>5059</v>
      </c>
      <c r="AA109" s="60" t="s">
        <v>4665</v>
      </c>
      <c r="AB109" s="60"/>
      <c r="AC109" s="60" t="s">
        <v>4667</v>
      </c>
      <c r="AD109" s="60"/>
      <c r="AE109" s="60"/>
      <c r="AF109" s="60"/>
      <c r="AG109" s="60"/>
      <c r="AH109" s="60"/>
      <c r="AI109" s="60"/>
      <c r="AJ109" s="60"/>
      <c r="AK109" s="60" t="s">
        <v>1277</v>
      </c>
      <c r="AL109" s="60" t="s">
        <v>5083</v>
      </c>
      <c r="AM109" s="60"/>
      <c r="AN109" s="60" t="s">
        <v>5084</v>
      </c>
      <c r="AO109" s="60"/>
      <c r="AP109" s="61">
        <v>45793.8150347222</v>
      </c>
      <c r="AQ109" s="60"/>
      <c r="AR109" s="60" t="s">
        <v>4335</v>
      </c>
      <c r="AS109" s="60" t="s">
        <v>4244</v>
      </c>
      <c r="AT109" s="60" t="s">
        <v>4671</v>
      </c>
      <c r="AU109" s="60" t="s">
        <v>5085</v>
      </c>
      <c r="AV109" s="60"/>
      <c r="AW109" s="61">
        <v>45722.6707060185</v>
      </c>
      <c r="AX109" s="60" t="s">
        <v>5083</v>
      </c>
      <c r="AY109" s="60" t="s">
        <v>4673</v>
      </c>
      <c r="AZ109" s="60"/>
      <c r="BA109" s="60"/>
      <c r="BB109" s="60"/>
      <c r="BC109" s="60" t="s">
        <v>2128</v>
      </c>
      <c r="BD109" s="60" t="s">
        <v>4582</v>
      </c>
      <c r="BE109" s="60" t="s">
        <v>4802</v>
      </c>
      <c r="BF109" s="60" t="s">
        <v>4675</v>
      </c>
      <c r="BG109" s="60"/>
      <c r="BH109" s="60"/>
      <c r="BI109" s="60" t="s">
        <v>2794</v>
      </c>
      <c r="BJ109" s="60"/>
      <c r="BK109" s="60"/>
      <c r="BL109" s="60">
        <v>3460385</v>
      </c>
      <c r="BM109" s="60" t="s">
        <v>5086</v>
      </c>
      <c r="BN109" s="60"/>
      <c r="BO109" s="60">
        <v>276.8</v>
      </c>
      <c r="BP109" s="60" t="s">
        <v>4677</v>
      </c>
      <c r="BQ109" s="60"/>
      <c r="BR109" s="60" t="s">
        <v>5087</v>
      </c>
      <c r="BS109" s="60" t="s">
        <v>1277</v>
      </c>
      <c r="BT109" s="60"/>
      <c r="BU109" s="60"/>
      <c r="BV109" s="60" t="s">
        <v>4678</v>
      </c>
      <c r="BW109" s="60"/>
      <c r="BX109" s="60">
        <v>276.8</v>
      </c>
      <c r="BY109" s="60"/>
      <c r="BZ109" s="60"/>
      <c r="CA109" s="60"/>
      <c r="CB109" s="60"/>
      <c r="CC109" s="60"/>
      <c r="CD109" s="60"/>
    </row>
    <row r="110" spans="1:82">
      <c r="A110" s="60" t="s">
        <v>5115</v>
      </c>
      <c r="B110" s="60"/>
      <c r="C110" s="60" t="s">
        <v>5080</v>
      </c>
      <c r="D110" s="60"/>
      <c r="E110" s="60" t="s">
        <v>4655</v>
      </c>
      <c r="F110" s="60" t="s">
        <v>5081</v>
      </c>
      <c r="G110" s="60" t="s">
        <v>4657</v>
      </c>
      <c r="H110" s="60" t="s">
        <v>2905</v>
      </c>
      <c r="I110" s="60">
        <v>12591.95</v>
      </c>
      <c r="J110" s="60"/>
      <c r="K110" s="60"/>
      <c r="L110" s="60" t="s">
        <v>4659</v>
      </c>
      <c r="M110" s="60" t="s">
        <v>5058</v>
      </c>
      <c r="N110" s="60" t="s">
        <v>5058</v>
      </c>
      <c r="O110" s="60"/>
      <c r="P110" s="60"/>
      <c r="Q110" s="60" t="s">
        <v>2905</v>
      </c>
      <c r="R110" s="60" t="s">
        <v>4797</v>
      </c>
      <c r="S110" s="60" t="s">
        <v>4798</v>
      </c>
      <c r="T110" s="60" t="s">
        <v>4719</v>
      </c>
      <c r="U110" s="60"/>
      <c r="V110" s="60" t="s">
        <v>4211</v>
      </c>
      <c r="W110" s="60"/>
      <c r="X110" s="60" t="s">
        <v>5082</v>
      </c>
      <c r="Y110" s="60" t="s">
        <v>4664</v>
      </c>
      <c r="Z110" s="60" t="s">
        <v>5059</v>
      </c>
      <c r="AA110" s="60" t="s">
        <v>4665</v>
      </c>
      <c r="AB110" s="60"/>
      <c r="AC110" s="60" t="s">
        <v>4667</v>
      </c>
      <c r="AD110" s="60"/>
      <c r="AE110" s="60"/>
      <c r="AF110" s="60"/>
      <c r="AG110" s="60"/>
      <c r="AH110" s="60"/>
      <c r="AI110" s="60"/>
      <c r="AJ110" s="60"/>
      <c r="AK110" s="60" t="s">
        <v>1277</v>
      </c>
      <c r="AL110" s="60" t="s">
        <v>5083</v>
      </c>
      <c r="AM110" s="60"/>
      <c r="AN110" s="60" t="s">
        <v>5084</v>
      </c>
      <c r="AO110" s="60"/>
      <c r="AP110" s="61">
        <v>45793.8150347222</v>
      </c>
      <c r="AQ110" s="60"/>
      <c r="AR110" s="60" t="s">
        <v>4335</v>
      </c>
      <c r="AS110" s="60" t="s">
        <v>4244</v>
      </c>
      <c r="AT110" s="60" t="s">
        <v>4671</v>
      </c>
      <c r="AU110" s="60" t="s">
        <v>5085</v>
      </c>
      <c r="AV110" s="60"/>
      <c r="AW110" s="61">
        <v>45722.6707060185</v>
      </c>
      <c r="AX110" s="60" t="s">
        <v>5083</v>
      </c>
      <c r="AY110" s="60" t="s">
        <v>4673</v>
      </c>
      <c r="AZ110" s="60"/>
      <c r="BA110" s="60"/>
      <c r="BB110" s="60"/>
      <c r="BC110" s="60" t="s">
        <v>2138</v>
      </c>
      <c r="BD110" s="60" t="s">
        <v>4582</v>
      </c>
      <c r="BE110" s="60" t="s">
        <v>4802</v>
      </c>
      <c r="BF110" s="60" t="s">
        <v>4675</v>
      </c>
      <c r="BG110" s="60"/>
      <c r="BH110" s="60"/>
      <c r="BI110" s="60" t="s">
        <v>2794</v>
      </c>
      <c r="BJ110" s="60"/>
      <c r="BK110" s="60"/>
      <c r="BL110" s="60">
        <v>3460400</v>
      </c>
      <c r="BM110" s="60" t="s">
        <v>5086</v>
      </c>
      <c r="BN110" s="60"/>
      <c r="BO110" s="60">
        <v>21.7</v>
      </c>
      <c r="BP110" s="60" t="s">
        <v>4677</v>
      </c>
      <c r="BQ110" s="60"/>
      <c r="BR110" s="60" t="s">
        <v>5087</v>
      </c>
      <c r="BS110" s="60" t="s">
        <v>1277</v>
      </c>
      <c r="BT110" s="60"/>
      <c r="BU110" s="60"/>
      <c r="BV110" s="60" t="s">
        <v>4678</v>
      </c>
      <c r="BW110" s="60"/>
      <c r="BX110" s="60">
        <v>21.7</v>
      </c>
      <c r="BY110" s="60"/>
      <c r="BZ110" s="60"/>
      <c r="CA110" s="60"/>
      <c r="CB110" s="60"/>
      <c r="CC110" s="60"/>
      <c r="CD110" s="60"/>
    </row>
    <row r="111" spans="1:82">
      <c r="A111" s="60" t="s">
        <v>5116</v>
      </c>
      <c r="B111" s="60"/>
      <c r="C111" s="60" t="s">
        <v>5080</v>
      </c>
      <c r="D111" s="60"/>
      <c r="E111" s="60" t="s">
        <v>4655</v>
      </c>
      <c r="F111" s="60" t="s">
        <v>5081</v>
      </c>
      <c r="G111" s="60" t="s">
        <v>4657</v>
      </c>
      <c r="H111" s="60" t="s">
        <v>2905</v>
      </c>
      <c r="I111" s="60">
        <v>12591.95</v>
      </c>
      <c r="J111" s="60"/>
      <c r="K111" s="60"/>
      <c r="L111" s="60" t="s">
        <v>4659</v>
      </c>
      <c r="M111" s="60" t="s">
        <v>5058</v>
      </c>
      <c r="N111" s="60" t="s">
        <v>5058</v>
      </c>
      <c r="O111" s="60"/>
      <c r="P111" s="60"/>
      <c r="Q111" s="60" t="s">
        <v>2905</v>
      </c>
      <c r="R111" s="60" t="s">
        <v>4797</v>
      </c>
      <c r="S111" s="60" t="s">
        <v>4798</v>
      </c>
      <c r="T111" s="60" t="s">
        <v>4719</v>
      </c>
      <c r="U111" s="60"/>
      <c r="V111" s="60" t="s">
        <v>4211</v>
      </c>
      <c r="W111" s="60"/>
      <c r="X111" s="60" t="s">
        <v>5082</v>
      </c>
      <c r="Y111" s="60" t="s">
        <v>4664</v>
      </c>
      <c r="Z111" s="60" t="s">
        <v>5059</v>
      </c>
      <c r="AA111" s="60" t="s">
        <v>4665</v>
      </c>
      <c r="AB111" s="60"/>
      <c r="AC111" s="60" t="s">
        <v>4667</v>
      </c>
      <c r="AD111" s="60"/>
      <c r="AE111" s="60"/>
      <c r="AF111" s="60"/>
      <c r="AG111" s="60"/>
      <c r="AH111" s="60"/>
      <c r="AI111" s="60"/>
      <c r="AJ111" s="60"/>
      <c r="AK111" s="60" t="s">
        <v>1277</v>
      </c>
      <c r="AL111" s="60" t="s">
        <v>5083</v>
      </c>
      <c r="AM111" s="60"/>
      <c r="AN111" s="60" t="s">
        <v>5084</v>
      </c>
      <c r="AO111" s="60"/>
      <c r="AP111" s="61">
        <v>45793.8150347222</v>
      </c>
      <c r="AQ111" s="60"/>
      <c r="AR111" s="60" t="s">
        <v>4335</v>
      </c>
      <c r="AS111" s="60" t="s">
        <v>4244</v>
      </c>
      <c r="AT111" s="60" t="s">
        <v>4671</v>
      </c>
      <c r="AU111" s="60" t="s">
        <v>5085</v>
      </c>
      <c r="AV111" s="60"/>
      <c r="AW111" s="61">
        <v>45722.6707060185</v>
      </c>
      <c r="AX111" s="60" t="s">
        <v>5083</v>
      </c>
      <c r="AY111" s="60" t="s">
        <v>4673</v>
      </c>
      <c r="AZ111" s="60"/>
      <c r="BA111" s="60"/>
      <c r="BB111" s="60"/>
      <c r="BC111" s="60" t="s">
        <v>2140</v>
      </c>
      <c r="BD111" s="60" t="s">
        <v>4582</v>
      </c>
      <c r="BE111" s="60" t="s">
        <v>4802</v>
      </c>
      <c r="BF111" s="60" t="s">
        <v>4675</v>
      </c>
      <c r="BG111" s="60"/>
      <c r="BH111" s="60"/>
      <c r="BI111" s="60" t="s">
        <v>2794</v>
      </c>
      <c r="BJ111" s="60"/>
      <c r="BK111" s="60"/>
      <c r="BL111" s="60">
        <v>3460396</v>
      </c>
      <c r="BM111" s="60" t="s">
        <v>5086</v>
      </c>
      <c r="BN111" s="60"/>
      <c r="BO111" s="60">
        <v>58.8</v>
      </c>
      <c r="BP111" s="60" t="s">
        <v>4677</v>
      </c>
      <c r="BQ111" s="60"/>
      <c r="BR111" s="60" t="s">
        <v>5087</v>
      </c>
      <c r="BS111" s="60" t="s">
        <v>1277</v>
      </c>
      <c r="BT111" s="60"/>
      <c r="BU111" s="60"/>
      <c r="BV111" s="60" t="s">
        <v>4678</v>
      </c>
      <c r="BW111" s="60"/>
      <c r="BX111" s="60">
        <v>58.8</v>
      </c>
      <c r="BY111" s="60"/>
      <c r="BZ111" s="60"/>
      <c r="CA111" s="60"/>
      <c r="CB111" s="60"/>
      <c r="CC111" s="60"/>
      <c r="CD111" s="60"/>
    </row>
    <row r="112" spans="1:82">
      <c r="A112" s="60" t="s">
        <v>5117</v>
      </c>
      <c r="B112" s="60"/>
      <c r="C112" s="60" t="s">
        <v>5080</v>
      </c>
      <c r="D112" s="60"/>
      <c r="E112" s="60" t="s">
        <v>4655</v>
      </c>
      <c r="F112" s="60" t="s">
        <v>5081</v>
      </c>
      <c r="G112" s="60" t="s">
        <v>4657</v>
      </c>
      <c r="H112" s="60" t="s">
        <v>2905</v>
      </c>
      <c r="I112" s="60">
        <v>12591.95</v>
      </c>
      <c r="J112" s="60"/>
      <c r="K112" s="60"/>
      <c r="L112" s="60" t="s">
        <v>4659</v>
      </c>
      <c r="M112" s="60" t="s">
        <v>5058</v>
      </c>
      <c r="N112" s="60" t="s">
        <v>5058</v>
      </c>
      <c r="O112" s="60"/>
      <c r="P112" s="60"/>
      <c r="Q112" s="60" t="s">
        <v>2905</v>
      </c>
      <c r="R112" s="60" t="s">
        <v>4797</v>
      </c>
      <c r="S112" s="60" t="s">
        <v>4798</v>
      </c>
      <c r="T112" s="60" t="s">
        <v>4719</v>
      </c>
      <c r="U112" s="60"/>
      <c r="V112" s="60" t="s">
        <v>4211</v>
      </c>
      <c r="W112" s="60"/>
      <c r="X112" s="60" t="s">
        <v>5082</v>
      </c>
      <c r="Y112" s="60" t="s">
        <v>4664</v>
      </c>
      <c r="Z112" s="60" t="s">
        <v>5059</v>
      </c>
      <c r="AA112" s="60" t="s">
        <v>4665</v>
      </c>
      <c r="AB112" s="60"/>
      <c r="AC112" s="60" t="s">
        <v>4667</v>
      </c>
      <c r="AD112" s="60"/>
      <c r="AE112" s="60"/>
      <c r="AF112" s="60"/>
      <c r="AG112" s="60"/>
      <c r="AH112" s="60"/>
      <c r="AI112" s="60"/>
      <c r="AJ112" s="60"/>
      <c r="AK112" s="60" t="s">
        <v>1277</v>
      </c>
      <c r="AL112" s="60" t="s">
        <v>5083</v>
      </c>
      <c r="AM112" s="60"/>
      <c r="AN112" s="60" t="s">
        <v>5084</v>
      </c>
      <c r="AO112" s="60"/>
      <c r="AP112" s="61">
        <v>45793.8150347222</v>
      </c>
      <c r="AQ112" s="60"/>
      <c r="AR112" s="60" t="s">
        <v>4335</v>
      </c>
      <c r="AS112" s="60" t="s">
        <v>4244</v>
      </c>
      <c r="AT112" s="60" t="s">
        <v>4671</v>
      </c>
      <c r="AU112" s="60" t="s">
        <v>5085</v>
      </c>
      <c r="AV112" s="60"/>
      <c r="AW112" s="61">
        <v>45722.6707060185</v>
      </c>
      <c r="AX112" s="60" t="s">
        <v>5083</v>
      </c>
      <c r="AY112" s="60" t="s">
        <v>4673</v>
      </c>
      <c r="AZ112" s="60"/>
      <c r="BA112" s="60"/>
      <c r="BB112" s="60"/>
      <c r="BC112" s="60" t="s">
        <v>2130</v>
      </c>
      <c r="BD112" s="60" t="s">
        <v>4582</v>
      </c>
      <c r="BE112" s="60" t="s">
        <v>4802</v>
      </c>
      <c r="BF112" s="60" t="s">
        <v>4675</v>
      </c>
      <c r="BG112" s="60"/>
      <c r="BH112" s="60"/>
      <c r="BI112" s="60" t="s">
        <v>2794</v>
      </c>
      <c r="BJ112" s="60"/>
      <c r="BK112" s="60"/>
      <c r="BL112" s="60">
        <v>3460374</v>
      </c>
      <c r="BM112" s="60" t="s">
        <v>5086</v>
      </c>
      <c r="BN112" s="60"/>
      <c r="BO112" s="60">
        <v>382.8</v>
      </c>
      <c r="BP112" s="60" t="s">
        <v>4677</v>
      </c>
      <c r="BQ112" s="60"/>
      <c r="BR112" s="60" t="s">
        <v>5087</v>
      </c>
      <c r="BS112" s="60" t="s">
        <v>1277</v>
      </c>
      <c r="BT112" s="60"/>
      <c r="BU112" s="60"/>
      <c r="BV112" s="60" t="s">
        <v>4678</v>
      </c>
      <c r="BW112" s="60"/>
      <c r="BX112" s="60">
        <v>382.8</v>
      </c>
      <c r="BY112" s="60"/>
      <c r="BZ112" s="60"/>
      <c r="CA112" s="60"/>
      <c r="CB112" s="60"/>
      <c r="CC112" s="60"/>
      <c r="CD112" s="60"/>
    </row>
    <row r="113" spans="1:82">
      <c r="A113" s="60" t="s">
        <v>5118</v>
      </c>
      <c r="B113" s="60"/>
      <c r="C113" s="60" t="s">
        <v>5080</v>
      </c>
      <c r="D113" s="60"/>
      <c r="E113" s="60" t="s">
        <v>4655</v>
      </c>
      <c r="F113" s="60" t="s">
        <v>5081</v>
      </c>
      <c r="G113" s="60" t="s">
        <v>4657</v>
      </c>
      <c r="H113" s="60" t="s">
        <v>2905</v>
      </c>
      <c r="I113" s="60">
        <v>12591.95</v>
      </c>
      <c r="J113" s="60"/>
      <c r="K113" s="60"/>
      <c r="L113" s="60" t="s">
        <v>4659</v>
      </c>
      <c r="M113" s="60" t="s">
        <v>5058</v>
      </c>
      <c r="N113" s="60" t="s">
        <v>5058</v>
      </c>
      <c r="O113" s="60"/>
      <c r="P113" s="60"/>
      <c r="Q113" s="60" t="s">
        <v>2905</v>
      </c>
      <c r="R113" s="60" t="s">
        <v>4797</v>
      </c>
      <c r="S113" s="60" t="s">
        <v>4798</v>
      </c>
      <c r="T113" s="60" t="s">
        <v>4719</v>
      </c>
      <c r="U113" s="60"/>
      <c r="V113" s="60" t="s">
        <v>4211</v>
      </c>
      <c r="W113" s="60"/>
      <c r="X113" s="60" t="s">
        <v>5082</v>
      </c>
      <c r="Y113" s="60" t="s">
        <v>4664</v>
      </c>
      <c r="Z113" s="60" t="s">
        <v>5059</v>
      </c>
      <c r="AA113" s="60" t="s">
        <v>4665</v>
      </c>
      <c r="AB113" s="60"/>
      <c r="AC113" s="60" t="s">
        <v>4667</v>
      </c>
      <c r="AD113" s="60"/>
      <c r="AE113" s="60"/>
      <c r="AF113" s="60"/>
      <c r="AG113" s="60"/>
      <c r="AH113" s="60"/>
      <c r="AI113" s="60"/>
      <c r="AJ113" s="60"/>
      <c r="AK113" s="60" t="s">
        <v>1277</v>
      </c>
      <c r="AL113" s="60" t="s">
        <v>5083</v>
      </c>
      <c r="AM113" s="60"/>
      <c r="AN113" s="60" t="s">
        <v>5084</v>
      </c>
      <c r="AO113" s="60"/>
      <c r="AP113" s="61">
        <v>45793.8150347222</v>
      </c>
      <c r="AQ113" s="60"/>
      <c r="AR113" s="60" t="s">
        <v>4335</v>
      </c>
      <c r="AS113" s="60" t="s">
        <v>4244</v>
      </c>
      <c r="AT113" s="60" t="s">
        <v>4671</v>
      </c>
      <c r="AU113" s="60" t="s">
        <v>5085</v>
      </c>
      <c r="AV113" s="60"/>
      <c r="AW113" s="61">
        <v>45722.6707060185</v>
      </c>
      <c r="AX113" s="60" t="s">
        <v>5083</v>
      </c>
      <c r="AY113" s="60" t="s">
        <v>4673</v>
      </c>
      <c r="AZ113" s="60"/>
      <c r="BA113" s="60"/>
      <c r="BB113" s="60"/>
      <c r="BC113" s="60" t="s">
        <v>5119</v>
      </c>
      <c r="BD113" s="60" t="s">
        <v>4582</v>
      </c>
      <c r="BE113" s="60" t="s">
        <v>4802</v>
      </c>
      <c r="BF113" s="60" t="s">
        <v>4675</v>
      </c>
      <c r="BG113" s="60"/>
      <c r="BH113" s="60"/>
      <c r="BI113" s="60" t="s">
        <v>2794</v>
      </c>
      <c r="BJ113" s="60"/>
      <c r="BK113" s="60"/>
      <c r="BL113" s="60">
        <v>3460408</v>
      </c>
      <c r="BM113" s="60" t="s">
        <v>5086</v>
      </c>
      <c r="BN113" s="60"/>
      <c r="BO113" s="60">
        <v>171.5</v>
      </c>
      <c r="BP113" s="60" t="s">
        <v>4677</v>
      </c>
      <c r="BQ113" s="60"/>
      <c r="BR113" s="60" t="s">
        <v>5087</v>
      </c>
      <c r="BS113" s="60" t="s">
        <v>1277</v>
      </c>
      <c r="BT113" s="60"/>
      <c r="BU113" s="60"/>
      <c r="BV113" s="60" t="s">
        <v>4678</v>
      </c>
      <c r="BW113" s="60"/>
      <c r="BX113" s="60">
        <v>171.5</v>
      </c>
      <c r="BY113" s="60"/>
      <c r="BZ113" s="60"/>
      <c r="CA113" s="60"/>
      <c r="CB113" s="60"/>
      <c r="CC113" s="60"/>
      <c r="CD113" s="60"/>
    </row>
    <row r="114" spans="1:82">
      <c r="A114" s="60" t="s">
        <v>5120</v>
      </c>
      <c r="B114" s="60"/>
      <c r="C114" s="60" t="s">
        <v>5080</v>
      </c>
      <c r="D114" s="60"/>
      <c r="E114" s="60" t="s">
        <v>4655</v>
      </c>
      <c r="F114" s="60" t="s">
        <v>5081</v>
      </c>
      <c r="G114" s="60" t="s">
        <v>4657</v>
      </c>
      <c r="H114" s="60" t="s">
        <v>2905</v>
      </c>
      <c r="I114" s="60">
        <v>12591.95</v>
      </c>
      <c r="J114" s="60"/>
      <c r="K114" s="60"/>
      <c r="L114" s="60" t="s">
        <v>4659</v>
      </c>
      <c r="M114" s="60" t="s">
        <v>5058</v>
      </c>
      <c r="N114" s="60" t="s">
        <v>5058</v>
      </c>
      <c r="O114" s="60"/>
      <c r="P114" s="60"/>
      <c r="Q114" s="60" t="s">
        <v>2905</v>
      </c>
      <c r="R114" s="60" t="s">
        <v>4797</v>
      </c>
      <c r="S114" s="60" t="s">
        <v>4798</v>
      </c>
      <c r="T114" s="60" t="s">
        <v>4719</v>
      </c>
      <c r="U114" s="60"/>
      <c r="V114" s="60" t="s">
        <v>4211</v>
      </c>
      <c r="W114" s="60"/>
      <c r="X114" s="60" t="s">
        <v>5082</v>
      </c>
      <c r="Y114" s="60" t="s">
        <v>4664</v>
      </c>
      <c r="Z114" s="60" t="s">
        <v>5059</v>
      </c>
      <c r="AA114" s="60" t="s">
        <v>4665</v>
      </c>
      <c r="AB114" s="60"/>
      <c r="AC114" s="60" t="s">
        <v>4667</v>
      </c>
      <c r="AD114" s="60"/>
      <c r="AE114" s="60"/>
      <c r="AF114" s="60"/>
      <c r="AG114" s="60"/>
      <c r="AH114" s="60"/>
      <c r="AI114" s="60"/>
      <c r="AJ114" s="60"/>
      <c r="AK114" s="60" t="s">
        <v>1277</v>
      </c>
      <c r="AL114" s="60" t="s">
        <v>5083</v>
      </c>
      <c r="AM114" s="60"/>
      <c r="AN114" s="60" t="s">
        <v>5084</v>
      </c>
      <c r="AO114" s="60"/>
      <c r="AP114" s="61">
        <v>45793.8150347222</v>
      </c>
      <c r="AQ114" s="60"/>
      <c r="AR114" s="60" t="s">
        <v>4335</v>
      </c>
      <c r="AS114" s="60" t="s">
        <v>4244</v>
      </c>
      <c r="AT114" s="60" t="s">
        <v>4671</v>
      </c>
      <c r="AU114" s="60" t="s">
        <v>5085</v>
      </c>
      <c r="AV114" s="60"/>
      <c r="AW114" s="61">
        <v>45722.6707060185</v>
      </c>
      <c r="AX114" s="60" t="s">
        <v>5083</v>
      </c>
      <c r="AY114" s="60" t="s">
        <v>4673</v>
      </c>
      <c r="AZ114" s="60"/>
      <c r="BA114" s="60"/>
      <c r="BB114" s="60"/>
      <c r="BC114" s="60" t="s">
        <v>2132</v>
      </c>
      <c r="BD114" s="60" t="s">
        <v>4582</v>
      </c>
      <c r="BE114" s="60" t="s">
        <v>4802</v>
      </c>
      <c r="BF114" s="60" t="s">
        <v>4675</v>
      </c>
      <c r="BG114" s="60"/>
      <c r="BH114" s="60"/>
      <c r="BI114" s="60" t="s">
        <v>2794</v>
      </c>
      <c r="BJ114" s="60"/>
      <c r="BK114" s="60"/>
      <c r="BL114" s="60">
        <v>3460376</v>
      </c>
      <c r="BM114" s="60" t="s">
        <v>5086</v>
      </c>
      <c r="BN114" s="60"/>
      <c r="BO114" s="60">
        <v>231.6</v>
      </c>
      <c r="BP114" s="60" t="s">
        <v>4677</v>
      </c>
      <c r="BQ114" s="60"/>
      <c r="BR114" s="60" t="s">
        <v>5087</v>
      </c>
      <c r="BS114" s="60" t="s">
        <v>1277</v>
      </c>
      <c r="BT114" s="60"/>
      <c r="BU114" s="60"/>
      <c r="BV114" s="60" t="s">
        <v>4678</v>
      </c>
      <c r="BW114" s="60"/>
      <c r="BX114" s="60">
        <v>231.6</v>
      </c>
      <c r="BY114" s="60"/>
      <c r="BZ114" s="60"/>
      <c r="CA114" s="60"/>
      <c r="CB114" s="60"/>
      <c r="CC114" s="60"/>
      <c r="CD114" s="60"/>
    </row>
    <row r="115" spans="1:82">
      <c r="A115" s="60" t="s">
        <v>5121</v>
      </c>
      <c r="B115" s="60"/>
      <c r="C115" s="60" t="s">
        <v>5080</v>
      </c>
      <c r="D115" s="60"/>
      <c r="E115" s="60" t="s">
        <v>4655</v>
      </c>
      <c r="F115" s="60" t="s">
        <v>5081</v>
      </c>
      <c r="G115" s="60" t="s">
        <v>4657</v>
      </c>
      <c r="H115" s="60" t="s">
        <v>2905</v>
      </c>
      <c r="I115" s="60">
        <v>12591.95</v>
      </c>
      <c r="J115" s="60"/>
      <c r="K115" s="60"/>
      <c r="L115" s="60" t="s">
        <v>4659</v>
      </c>
      <c r="M115" s="60" t="s">
        <v>5058</v>
      </c>
      <c r="N115" s="60" t="s">
        <v>5058</v>
      </c>
      <c r="O115" s="60"/>
      <c r="P115" s="60"/>
      <c r="Q115" s="60" t="s">
        <v>2905</v>
      </c>
      <c r="R115" s="60" t="s">
        <v>4797</v>
      </c>
      <c r="S115" s="60" t="s">
        <v>4798</v>
      </c>
      <c r="T115" s="60" t="s">
        <v>4719</v>
      </c>
      <c r="U115" s="60"/>
      <c r="V115" s="60" t="s">
        <v>4211</v>
      </c>
      <c r="W115" s="60"/>
      <c r="X115" s="60" t="s">
        <v>5082</v>
      </c>
      <c r="Y115" s="60" t="s">
        <v>4664</v>
      </c>
      <c r="Z115" s="60" t="s">
        <v>5059</v>
      </c>
      <c r="AA115" s="60" t="s">
        <v>4665</v>
      </c>
      <c r="AB115" s="60"/>
      <c r="AC115" s="60" t="s">
        <v>4667</v>
      </c>
      <c r="AD115" s="60"/>
      <c r="AE115" s="60"/>
      <c r="AF115" s="60"/>
      <c r="AG115" s="60"/>
      <c r="AH115" s="60"/>
      <c r="AI115" s="60"/>
      <c r="AJ115" s="60"/>
      <c r="AK115" s="60" t="s">
        <v>1277</v>
      </c>
      <c r="AL115" s="60" t="s">
        <v>5083</v>
      </c>
      <c r="AM115" s="60"/>
      <c r="AN115" s="60" t="s">
        <v>5084</v>
      </c>
      <c r="AO115" s="60"/>
      <c r="AP115" s="61">
        <v>45793.8150347222</v>
      </c>
      <c r="AQ115" s="60"/>
      <c r="AR115" s="60" t="s">
        <v>4335</v>
      </c>
      <c r="AS115" s="60" t="s">
        <v>4244</v>
      </c>
      <c r="AT115" s="60" t="s">
        <v>4671</v>
      </c>
      <c r="AU115" s="60" t="s">
        <v>5085</v>
      </c>
      <c r="AV115" s="60"/>
      <c r="AW115" s="61">
        <v>45722.6707060185</v>
      </c>
      <c r="AX115" s="60" t="s">
        <v>5083</v>
      </c>
      <c r="AY115" s="60" t="s">
        <v>4673</v>
      </c>
      <c r="AZ115" s="60"/>
      <c r="BA115" s="60"/>
      <c r="BB115" s="60"/>
      <c r="BC115" s="60" t="s">
        <v>2132</v>
      </c>
      <c r="BD115" s="60" t="s">
        <v>4582</v>
      </c>
      <c r="BE115" s="60" t="s">
        <v>4802</v>
      </c>
      <c r="BF115" s="60" t="s">
        <v>4675</v>
      </c>
      <c r="BG115" s="60"/>
      <c r="BH115" s="60"/>
      <c r="BI115" s="60" t="s">
        <v>2794</v>
      </c>
      <c r="BJ115" s="60"/>
      <c r="BK115" s="60"/>
      <c r="BL115" s="60">
        <v>3460407</v>
      </c>
      <c r="BM115" s="60" t="s">
        <v>5086</v>
      </c>
      <c r="BN115" s="60"/>
      <c r="BO115" s="60">
        <v>427</v>
      </c>
      <c r="BP115" s="60" t="s">
        <v>4677</v>
      </c>
      <c r="BQ115" s="60"/>
      <c r="BR115" s="60" t="s">
        <v>5087</v>
      </c>
      <c r="BS115" s="60" t="s">
        <v>1277</v>
      </c>
      <c r="BT115" s="60"/>
      <c r="BU115" s="60"/>
      <c r="BV115" s="60" t="s">
        <v>4678</v>
      </c>
      <c r="BW115" s="60"/>
      <c r="BX115" s="60">
        <v>427</v>
      </c>
      <c r="BY115" s="60"/>
      <c r="BZ115" s="60"/>
      <c r="CA115" s="60"/>
      <c r="CB115" s="60"/>
      <c r="CC115" s="60"/>
      <c r="CD115" s="60"/>
    </row>
    <row r="116" spans="1:82">
      <c r="A116" s="60" t="s">
        <v>5122</v>
      </c>
      <c r="B116" s="60"/>
      <c r="C116" s="60" t="s">
        <v>5080</v>
      </c>
      <c r="D116" s="60"/>
      <c r="E116" s="60" t="s">
        <v>4655</v>
      </c>
      <c r="F116" s="60" t="s">
        <v>5081</v>
      </c>
      <c r="G116" s="60" t="s">
        <v>4657</v>
      </c>
      <c r="H116" s="60" t="s">
        <v>2905</v>
      </c>
      <c r="I116" s="60">
        <v>12591.95</v>
      </c>
      <c r="J116" s="60"/>
      <c r="K116" s="60"/>
      <c r="L116" s="60" t="s">
        <v>4659</v>
      </c>
      <c r="M116" s="60" t="s">
        <v>5058</v>
      </c>
      <c r="N116" s="60" t="s">
        <v>5058</v>
      </c>
      <c r="O116" s="60"/>
      <c r="P116" s="60"/>
      <c r="Q116" s="60" t="s">
        <v>2905</v>
      </c>
      <c r="R116" s="60" t="s">
        <v>4797</v>
      </c>
      <c r="S116" s="60" t="s">
        <v>4798</v>
      </c>
      <c r="T116" s="60" t="s">
        <v>4719</v>
      </c>
      <c r="U116" s="60"/>
      <c r="V116" s="60" t="s">
        <v>4211</v>
      </c>
      <c r="W116" s="60"/>
      <c r="X116" s="60" t="s">
        <v>5082</v>
      </c>
      <c r="Y116" s="60" t="s">
        <v>4664</v>
      </c>
      <c r="Z116" s="60" t="s">
        <v>5059</v>
      </c>
      <c r="AA116" s="60" t="s">
        <v>4665</v>
      </c>
      <c r="AB116" s="60"/>
      <c r="AC116" s="60" t="s">
        <v>4667</v>
      </c>
      <c r="AD116" s="60"/>
      <c r="AE116" s="60"/>
      <c r="AF116" s="60"/>
      <c r="AG116" s="60"/>
      <c r="AH116" s="60"/>
      <c r="AI116" s="60"/>
      <c r="AJ116" s="60"/>
      <c r="AK116" s="60" t="s">
        <v>1277</v>
      </c>
      <c r="AL116" s="60" t="s">
        <v>5083</v>
      </c>
      <c r="AM116" s="60"/>
      <c r="AN116" s="60" t="s">
        <v>5084</v>
      </c>
      <c r="AO116" s="60"/>
      <c r="AP116" s="61">
        <v>45793.8150347222</v>
      </c>
      <c r="AQ116" s="60"/>
      <c r="AR116" s="60" t="s">
        <v>4335</v>
      </c>
      <c r="AS116" s="60" t="s">
        <v>4244</v>
      </c>
      <c r="AT116" s="60" t="s">
        <v>4671</v>
      </c>
      <c r="AU116" s="60" t="s">
        <v>5085</v>
      </c>
      <c r="AV116" s="60"/>
      <c r="AW116" s="61">
        <v>45722.6707060185</v>
      </c>
      <c r="AX116" s="60" t="s">
        <v>5083</v>
      </c>
      <c r="AY116" s="60" t="s">
        <v>4673</v>
      </c>
      <c r="AZ116" s="60"/>
      <c r="BA116" s="60"/>
      <c r="BB116" s="60"/>
      <c r="BC116" s="60" t="s">
        <v>2140</v>
      </c>
      <c r="BD116" s="60" t="s">
        <v>4582</v>
      </c>
      <c r="BE116" s="60" t="s">
        <v>4802</v>
      </c>
      <c r="BF116" s="60" t="s">
        <v>4675</v>
      </c>
      <c r="BG116" s="60"/>
      <c r="BH116" s="60"/>
      <c r="BI116" s="60" t="s">
        <v>2794</v>
      </c>
      <c r="BJ116" s="60"/>
      <c r="BK116" s="60"/>
      <c r="BL116" s="60">
        <v>3460399</v>
      </c>
      <c r="BM116" s="60" t="s">
        <v>5086</v>
      </c>
      <c r="BN116" s="60"/>
      <c r="BO116" s="60">
        <v>60</v>
      </c>
      <c r="BP116" s="60" t="s">
        <v>4677</v>
      </c>
      <c r="BQ116" s="60"/>
      <c r="BR116" s="60" t="s">
        <v>5087</v>
      </c>
      <c r="BS116" s="60" t="s">
        <v>1277</v>
      </c>
      <c r="BT116" s="60"/>
      <c r="BU116" s="60"/>
      <c r="BV116" s="60" t="s">
        <v>4678</v>
      </c>
      <c r="BW116" s="60"/>
      <c r="BX116" s="60">
        <v>60</v>
      </c>
      <c r="BY116" s="60"/>
      <c r="BZ116" s="60"/>
      <c r="CA116" s="60"/>
      <c r="CB116" s="60"/>
      <c r="CC116" s="60"/>
      <c r="CD116" s="60"/>
    </row>
    <row r="117" spans="1:82">
      <c r="A117" s="60" t="s">
        <v>5123</v>
      </c>
      <c r="B117" s="60"/>
      <c r="C117" s="60" t="s">
        <v>5080</v>
      </c>
      <c r="D117" s="60"/>
      <c r="E117" s="60" t="s">
        <v>4655</v>
      </c>
      <c r="F117" s="60" t="s">
        <v>5081</v>
      </c>
      <c r="G117" s="60" t="s">
        <v>4657</v>
      </c>
      <c r="H117" s="60" t="s">
        <v>2905</v>
      </c>
      <c r="I117" s="60">
        <v>12591.95</v>
      </c>
      <c r="J117" s="60"/>
      <c r="K117" s="60"/>
      <c r="L117" s="60" t="s">
        <v>4659</v>
      </c>
      <c r="M117" s="60" t="s">
        <v>5058</v>
      </c>
      <c r="N117" s="60" t="s">
        <v>5058</v>
      </c>
      <c r="O117" s="60"/>
      <c r="P117" s="60"/>
      <c r="Q117" s="60" t="s">
        <v>2905</v>
      </c>
      <c r="R117" s="60" t="s">
        <v>4797</v>
      </c>
      <c r="S117" s="60" t="s">
        <v>4798</v>
      </c>
      <c r="T117" s="60" t="s">
        <v>4719</v>
      </c>
      <c r="U117" s="60"/>
      <c r="V117" s="60" t="s">
        <v>4211</v>
      </c>
      <c r="W117" s="60"/>
      <c r="X117" s="60" t="s">
        <v>5082</v>
      </c>
      <c r="Y117" s="60" t="s">
        <v>4664</v>
      </c>
      <c r="Z117" s="60" t="s">
        <v>5059</v>
      </c>
      <c r="AA117" s="60" t="s">
        <v>4665</v>
      </c>
      <c r="AB117" s="60"/>
      <c r="AC117" s="60" t="s">
        <v>4667</v>
      </c>
      <c r="AD117" s="60"/>
      <c r="AE117" s="60"/>
      <c r="AF117" s="60"/>
      <c r="AG117" s="60"/>
      <c r="AH117" s="60"/>
      <c r="AI117" s="60"/>
      <c r="AJ117" s="60"/>
      <c r="AK117" s="60" t="s">
        <v>1277</v>
      </c>
      <c r="AL117" s="60" t="s">
        <v>5083</v>
      </c>
      <c r="AM117" s="60"/>
      <c r="AN117" s="60" t="s">
        <v>5084</v>
      </c>
      <c r="AO117" s="60"/>
      <c r="AP117" s="61">
        <v>45793.8150347222</v>
      </c>
      <c r="AQ117" s="60"/>
      <c r="AR117" s="60" t="s">
        <v>4335</v>
      </c>
      <c r="AS117" s="60" t="s">
        <v>4244</v>
      </c>
      <c r="AT117" s="60" t="s">
        <v>4671</v>
      </c>
      <c r="AU117" s="60" t="s">
        <v>5085</v>
      </c>
      <c r="AV117" s="60"/>
      <c r="AW117" s="61">
        <v>45722.6707060185</v>
      </c>
      <c r="AX117" s="60" t="s">
        <v>5083</v>
      </c>
      <c r="AY117" s="60" t="s">
        <v>4673</v>
      </c>
      <c r="AZ117" s="60"/>
      <c r="BA117" s="60"/>
      <c r="BB117" s="60"/>
      <c r="BC117" s="60" t="s">
        <v>2140</v>
      </c>
      <c r="BD117" s="60" t="s">
        <v>4582</v>
      </c>
      <c r="BE117" s="60" t="s">
        <v>4802</v>
      </c>
      <c r="BF117" s="60" t="s">
        <v>4675</v>
      </c>
      <c r="BG117" s="60"/>
      <c r="BH117" s="60"/>
      <c r="BI117" s="60" t="s">
        <v>2794</v>
      </c>
      <c r="BJ117" s="60"/>
      <c r="BK117" s="60"/>
      <c r="BL117" s="60">
        <v>3460375</v>
      </c>
      <c r="BM117" s="60" t="s">
        <v>5086</v>
      </c>
      <c r="BN117" s="60"/>
      <c r="BO117" s="60">
        <v>556.2</v>
      </c>
      <c r="BP117" s="60" t="s">
        <v>4677</v>
      </c>
      <c r="BQ117" s="60"/>
      <c r="BR117" s="60" t="s">
        <v>5087</v>
      </c>
      <c r="BS117" s="60" t="s">
        <v>1277</v>
      </c>
      <c r="BT117" s="60"/>
      <c r="BU117" s="60"/>
      <c r="BV117" s="60" t="s">
        <v>4678</v>
      </c>
      <c r="BW117" s="60"/>
      <c r="BX117" s="60">
        <v>556.2</v>
      </c>
      <c r="BY117" s="60"/>
      <c r="BZ117" s="60"/>
      <c r="CA117" s="60"/>
      <c r="CB117" s="60"/>
      <c r="CC117" s="60"/>
      <c r="CD117" s="60"/>
    </row>
    <row r="118" spans="1:82">
      <c r="A118" s="60" t="s">
        <v>5124</v>
      </c>
      <c r="B118" s="60"/>
      <c r="C118" s="60" t="s">
        <v>5080</v>
      </c>
      <c r="D118" s="60"/>
      <c r="E118" s="60" t="s">
        <v>4655</v>
      </c>
      <c r="F118" s="60" t="s">
        <v>5081</v>
      </c>
      <c r="G118" s="60" t="s">
        <v>4657</v>
      </c>
      <c r="H118" s="60" t="s">
        <v>2905</v>
      </c>
      <c r="I118" s="60">
        <v>12591.95</v>
      </c>
      <c r="J118" s="60"/>
      <c r="K118" s="60"/>
      <c r="L118" s="60" t="s">
        <v>4659</v>
      </c>
      <c r="M118" s="60" t="s">
        <v>5058</v>
      </c>
      <c r="N118" s="60" t="s">
        <v>5058</v>
      </c>
      <c r="O118" s="60"/>
      <c r="P118" s="60"/>
      <c r="Q118" s="60" t="s">
        <v>2905</v>
      </c>
      <c r="R118" s="60" t="s">
        <v>4797</v>
      </c>
      <c r="S118" s="60" t="s">
        <v>4798</v>
      </c>
      <c r="T118" s="60" t="s">
        <v>4719</v>
      </c>
      <c r="U118" s="60"/>
      <c r="V118" s="60" t="s">
        <v>4211</v>
      </c>
      <c r="W118" s="60"/>
      <c r="X118" s="60" t="s">
        <v>5082</v>
      </c>
      <c r="Y118" s="60" t="s">
        <v>4664</v>
      </c>
      <c r="Z118" s="60" t="s">
        <v>5059</v>
      </c>
      <c r="AA118" s="60" t="s">
        <v>4665</v>
      </c>
      <c r="AB118" s="60"/>
      <c r="AC118" s="60" t="s">
        <v>4667</v>
      </c>
      <c r="AD118" s="60"/>
      <c r="AE118" s="60"/>
      <c r="AF118" s="60"/>
      <c r="AG118" s="60"/>
      <c r="AH118" s="60"/>
      <c r="AI118" s="60"/>
      <c r="AJ118" s="60"/>
      <c r="AK118" s="60" t="s">
        <v>1277</v>
      </c>
      <c r="AL118" s="60" t="s">
        <v>5083</v>
      </c>
      <c r="AM118" s="60"/>
      <c r="AN118" s="60" t="s">
        <v>5084</v>
      </c>
      <c r="AO118" s="60"/>
      <c r="AP118" s="61">
        <v>45793.8150347222</v>
      </c>
      <c r="AQ118" s="60"/>
      <c r="AR118" s="60" t="s">
        <v>4335</v>
      </c>
      <c r="AS118" s="60" t="s">
        <v>4244</v>
      </c>
      <c r="AT118" s="60" t="s">
        <v>4671</v>
      </c>
      <c r="AU118" s="60" t="s">
        <v>5085</v>
      </c>
      <c r="AV118" s="60"/>
      <c r="AW118" s="61">
        <v>45722.6707060185</v>
      </c>
      <c r="AX118" s="60" t="s">
        <v>5083</v>
      </c>
      <c r="AY118" s="60" t="s">
        <v>4673</v>
      </c>
      <c r="AZ118" s="60"/>
      <c r="BA118" s="60"/>
      <c r="BB118" s="60"/>
      <c r="BC118" s="60" t="s">
        <v>2132</v>
      </c>
      <c r="BD118" s="60" t="s">
        <v>4582</v>
      </c>
      <c r="BE118" s="60" t="s">
        <v>4802</v>
      </c>
      <c r="BF118" s="60" t="s">
        <v>4675</v>
      </c>
      <c r="BG118" s="60"/>
      <c r="BH118" s="60"/>
      <c r="BI118" s="60" t="s">
        <v>2794</v>
      </c>
      <c r="BJ118" s="60"/>
      <c r="BK118" s="60"/>
      <c r="BL118" s="60">
        <v>3460411</v>
      </c>
      <c r="BM118" s="60" t="s">
        <v>5086</v>
      </c>
      <c r="BN118" s="60"/>
      <c r="BO118" s="60">
        <v>194.7</v>
      </c>
      <c r="BP118" s="60" t="s">
        <v>4677</v>
      </c>
      <c r="BQ118" s="60"/>
      <c r="BR118" s="60" t="s">
        <v>5087</v>
      </c>
      <c r="BS118" s="60" t="s">
        <v>1277</v>
      </c>
      <c r="BT118" s="60"/>
      <c r="BU118" s="60"/>
      <c r="BV118" s="60" t="s">
        <v>4678</v>
      </c>
      <c r="BW118" s="60"/>
      <c r="BX118" s="60">
        <v>194.7</v>
      </c>
      <c r="BY118" s="60"/>
      <c r="BZ118" s="60"/>
      <c r="CA118" s="60"/>
      <c r="CB118" s="60"/>
      <c r="CC118" s="60"/>
      <c r="CD118" s="60"/>
    </row>
    <row r="119" spans="1:82">
      <c r="A119" s="60" t="s">
        <v>5125</v>
      </c>
      <c r="B119" s="60"/>
      <c r="C119" s="60" t="s">
        <v>5080</v>
      </c>
      <c r="D119" s="60"/>
      <c r="E119" s="60" t="s">
        <v>4655</v>
      </c>
      <c r="F119" s="60" t="s">
        <v>5081</v>
      </c>
      <c r="G119" s="60" t="s">
        <v>4657</v>
      </c>
      <c r="H119" s="60" t="s">
        <v>2905</v>
      </c>
      <c r="I119" s="60">
        <v>12591.95</v>
      </c>
      <c r="J119" s="60"/>
      <c r="K119" s="60"/>
      <c r="L119" s="60" t="s">
        <v>4659</v>
      </c>
      <c r="M119" s="60" t="s">
        <v>5058</v>
      </c>
      <c r="N119" s="60" t="s">
        <v>5058</v>
      </c>
      <c r="O119" s="60"/>
      <c r="P119" s="60"/>
      <c r="Q119" s="60" t="s">
        <v>2905</v>
      </c>
      <c r="R119" s="60" t="s">
        <v>4797</v>
      </c>
      <c r="S119" s="60" t="s">
        <v>4798</v>
      </c>
      <c r="T119" s="60" t="s">
        <v>4719</v>
      </c>
      <c r="U119" s="60"/>
      <c r="V119" s="60" t="s">
        <v>4211</v>
      </c>
      <c r="W119" s="60"/>
      <c r="X119" s="60" t="s">
        <v>5082</v>
      </c>
      <c r="Y119" s="60" t="s">
        <v>4664</v>
      </c>
      <c r="Z119" s="60" t="s">
        <v>5059</v>
      </c>
      <c r="AA119" s="60" t="s">
        <v>4665</v>
      </c>
      <c r="AB119" s="60"/>
      <c r="AC119" s="60" t="s">
        <v>4667</v>
      </c>
      <c r="AD119" s="60"/>
      <c r="AE119" s="60"/>
      <c r="AF119" s="60"/>
      <c r="AG119" s="60"/>
      <c r="AH119" s="60"/>
      <c r="AI119" s="60"/>
      <c r="AJ119" s="60"/>
      <c r="AK119" s="60" t="s">
        <v>1277</v>
      </c>
      <c r="AL119" s="60" t="s">
        <v>5083</v>
      </c>
      <c r="AM119" s="60"/>
      <c r="AN119" s="60" t="s">
        <v>5084</v>
      </c>
      <c r="AO119" s="60"/>
      <c r="AP119" s="61">
        <v>45793.8150347222</v>
      </c>
      <c r="AQ119" s="60"/>
      <c r="AR119" s="60" t="s">
        <v>4335</v>
      </c>
      <c r="AS119" s="60" t="s">
        <v>4244</v>
      </c>
      <c r="AT119" s="60" t="s">
        <v>4671</v>
      </c>
      <c r="AU119" s="60" t="s">
        <v>5085</v>
      </c>
      <c r="AV119" s="60"/>
      <c r="AW119" s="61">
        <v>45722.6707060185</v>
      </c>
      <c r="AX119" s="60" t="s">
        <v>5083</v>
      </c>
      <c r="AY119" s="60" t="s">
        <v>4673</v>
      </c>
      <c r="AZ119" s="60"/>
      <c r="BA119" s="60"/>
      <c r="BB119" s="60"/>
      <c r="BC119" s="60" t="s">
        <v>2140</v>
      </c>
      <c r="BD119" s="60" t="s">
        <v>4582</v>
      </c>
      <c r="BE119" s="60" t="s">
        <v>4802</v>
      </c>
      <c r="BF119" s="60" t="s">
        <v>4675</v>
      </c>
      <c r="BG119" s="60"/>
      <c r="BH119" s="60"/>
      <c r="BI119" s="60" t="s">
        <v>2794</v>
      </c>
      <c r="BJ119" s="60"/>
      <c r="BK119" s="60"/>
      <c r="BL119" s="60">
        <v>3460380</v>
      </c>
      <c r="BM119" s="60" t="s">
        <v>5086</v>
      </c>
      <c r="BN119" s="60"/>
      <c r="BO119" s="60">
        <v>28.8</v>
      </c>
      <c r="BP119" s="60" t="s">
        <v>4677</v>
      </c>
      <c r="BQ119" s="60"/>
      <c r="BR119" s="60" t="s">
        <v>5087</v>
      </c>
      <c r="BS119" s="60" t="s">
        <v>1277</v>
      </c>
      <c r="BT119" s="60"/>
      <c r="BU119" s="60"/>
      <c r="BV119" s="60" t="s">
        <v>4678</v>
      </c>
      <c r="BW119" s="60"/>
      <c r="BX119" s="60">
        <v>28.8</v>
      </c>
      <c r="BY119" s="60"/>
      <c r="BZ119" s="60"/>
      <c r="CA119" s="60"/>
      <c r="CB119" s="60"/>
      <c r="CC119" s="60"/>
      <c r="CD119" s="60"/>
    </row>
    <row r="120" spans="1:82">
      <c r="A120" s="60" t="s">
        <v>5126</v>
      </c>
      <c r="B120" s="60"/>
      <c r="C120" s="60" t="s">
        <v>5080</v>
      </c>
      <c r="D120" s="60"/>
      <c r="E120" s="60" t="s">
        <v>4655</v>
      </c>
      <c r="F120" s="60" t="s">
        <v>5081</v>
      </c>
      <c r="G120" s="60" t="s">
        <v>4657</v>
      </c>
      <c r="H120" s="60" t="s">
        <v>2905</v>
      </c>
      <c r="I120" s="60">
        <v>12591.95</v>
      </c>
      <c r="J120" s="60"/>
      <c r="K120" s="60"/>
      <c r="L120" s="60" t="s">
        <v>4659</v>
      </c>
      <c r="M120" s="60" t="s">
        <v>5058</v>
      </c>
      <c r="N120" s="60" t="s">
        <v>5058</v>
      </c>
      <c r="O120" s="60"/>
      <c r="P120" s="60"/>
      <c r="Q120" s="60" t="s">
        <v>2905</v>
      </c>
      <c r="R120" s="60" t="s">
        <v>4797</v>
      </c>
      <c r="S120" s="60" t="s">
        <v>4798</v>
      </c>
      <c r="T120" s="60" t="s">
        <v>4719</v>
      </c>
      <c r="U120" s="60"/>
      <c r="V120" s="60" t="s">
        <v>4211</v>
      </c>
      <c r="W120" s="60"/>
      <c r="X120" s="60" t="s">
        <v>5082</v>
      </c>
      <c r="Y120" s="60" t="s">
        <v>4664</v>
      </c>
      <c r="Z120" s="60" t="s">
        <v>5059</v>
      </c>
      <c r="AA120" s="60" t="s">
        <v>4665</v>
      </c>
      <c r="AB120" s="60"/>
      <c r="AC120" s="60" t="s">
        <v>4667</v>
      </c>
      <c r="AD120" s="60"/>
      <c r="AE120" s="60"/>
      <c r="AF120" s="60"/>
      <c r="AG120" s="60"/>
      <c r="AH120" s="60"/>
      <c r="AI120" s="60"/>
      <c r="AJ120" s="60"/>
      <c r="AK120" s="60" t="s">
        <v>1277</v>
      </c>
      <c r="AL120" s="60" t="s">
        <v>5083</v>
      </c>
      <c r="AM120" s="60"/>
      <c r="AN120" s="60" t="s">
        <v>5084</v>
      </c>
      <c r="AO120" s="60"/>
      <c r="AP120" s="61">
        <v>45793.8150347222</v>
      </c>
      <c r="AQ120" s="60"/>
      <c r="AR120" s="60" t="s">
        <v>4335</v>
      </c>
      <c r="AS120" s="60" t="s">
        <v>4244</v>
      </c>
      <c r="AT120" s="60" t="s">
        <v>4671</v>
      </c>
      <c r="AU120" s="60" t="s">
        <v>5085</v>
      </c>
      <c r="AV120" s="60"/>
      <c r="AW120" s="61">
        <v>45722.6707060185</v>
      </c>
      <c r="AX120" s="60" t="s">
        <v>5083</v>
      </c>
      <c r="AY120" s="60" t="s">
        <v>4673</v>
      </c>
      <c r="AZ120" s="60"/>
      <c r="BA120" s="60"/>
      <c r="BB120" s="60"/>
      <c r="BC120" s="60" t="s">
        <v>2140</v>
      </c>
      <c r="BD120" s="60" t="s">
        <v>4582</v>
      </c>
      <c r="BE120" s="60" t="s">
        <v>4802</v>
      </c>
      <c r="BF120" s="60" t="s">
        <v>4675</v>
      </c>
      <c r="BG120" s="60"/>
      <c r="BH120" s="60"/>
      <c r="BI120" s="60" t="s">
        <v>2794</v>
      </c>
      <c r="BJ120" s="60"/>
      <c r="BK120" s="60"/>
      <c r="BL120" s="60">
        <v>3460378</v>
      </c>
      <c r="BM120" s="60" t="s">
        <v>5086</v>
      </c>
      <c r="BN120" s="60"/>
      <c r="BO120" s="60">
        <v>148.05</v>
      </c>
      <c r="BP120" s="60" t="s">
        <v>4677</v>
      </c>
      <c r="BQ120" s="60"/>
      <c r="BR120" s="60" t="s">
        <v>5087</v>
      </c>
      <c r="BS120" s="60" t="s">
        <v>1277</v>
      </c>
      <c r="BT120" s="60"/>
      <c r="BU120" s="60"/>
      <c r="BV120" s="60" t="s">
        <v>4678</v>
      </c>
      <c r="BW120" s="60"/>
      <c r="BX120" s="60">
        <v>148.05</v>
      </c>
      <c r="BY120" s="60"/>
      <c r="BZ120" s="60"/>
      <c r="CA120" s="60"/>
      <c r="CB120" s="60"/>
      <c r="CC120" s="60"/>
      <c r="CD120" s="60"/>
    </row>
    <row r="121" spans="1:82">
      <c r="A121" s="60" t="s">
        <v>5127</v>
      </c>
      <c r="B121" s="60"/>
      <c r="C121" s="60" t="s">
        <v>5080</v>
      </c>
      <c r="D121" s="60"/>
      <c r="E121" s="60" t="s">
        <v>4655</v>
      </c>
      <c r="F121" s="60" t="s">
        <v>5081</v>
      </c>
      <c r="G121" s="60" t="s">
        <v>4657</v>
      </c>
      <c r="H121" s="60" t="s">
        <v>2905</v>
      </c>
      <c r="I121" s="60">
        <v>12591.95</v>
      </c>
      <c r="J121" s="60"/>
      <c r="K121" s="60"/>
      <c r="L121" s="60" t="s">
        <v>4659</v>
      </c>
      <c r="M121" s="60" t="s">
        <v>5058</v>
      </c>
      <c r="N121" s="60" t="s">
        <v>5058</v>
      </c>
      <c r="O121" s="60"/>
      <c r="P121" s="60"/>
      <c r="Q121" s="60" t="s">
        <v>2905</v>
      </c>
      <c r="R121" s="60" t="s">
        <v>4797</v>
      </c>
      <c r="S121" s="60" t="s">
        <v>4798</v>
      </c>
      <c r="T121" s="60" t="s">
        <v>4719</v>
      </c>
      <c r="U121" s="60"/>
      <c r="V121" s="60" t="s">
        <v>4211</v>
      </c>
      <c r="W121" s="60"/>
      <c r="X121" s="60" t="s">
        <v>5082</v>
      </c>
      <c r="Y121" s="60" t="s">
        <v>4664</v>
      </c>
      <c r="Z121" s="60" t="s">
        <v>5059</v>
      </c>
      <c r="AA121" s="60" t="s">
        <v>4665</v>
      </c>
      <c r="AB121" s="60"/>
      <c r="AC121" s="60" t="s">
        <v>4667</v>
      </c>
      <c r="AD121" s="60"/>
      <c r="AE121" s="60"/>
      <c r="AF121" s="60"/>
      <c r="AG121" s="60"/>
      <c r="AH121" s="60"/>
      <c r="AI121" s="60"/>
      <c r="AJ121" s="60"/>
      <c r="AK121" s="60" t="s">
        <v>1277</v>
      </c>
      <c r="AL121" s="60" t="s">
        <v>5083</v>
      </c>
      <c r="AM121" s="60"/>
      <c r="AN121" s="60" t="s">
        <v>5084</v>
      </c>
      <c r="AO121" s="60"/>
      <c r="AP121" s="61">
        <v>45793.8150347222</v>
      </c>
      <c r="AQ121" s="60"/>
      <c r="AR121" s="60" t="s">
        <v>4335</v>
      </c>
      <c r="AS121" s="60" t="s">
        <v>4244</v>
      </c>
      <c r="AT121" s="60" t="s">
        <v>4671</v>
      </c>
      <c r="AU121" s="60" t="s">
        <v>5085</v>
      </c>
      <c r="AV121" s="60"/>
      <c r="AW121" s="61">
        <v>45722.6707060185</v>
      </c>
      <c r="AX121" s="60" t="s">
        <v>5083</v>
      </c>
      <c r="AY121" s="60" t="s">
        <v>4673</v>
      </c>
      <c r="AZ121" s="60"/>
      <c r="BA121" s="60"/>
      <c r="BB121" s="60"/>
      <c r="BC121" s="60" t="s">
        <v>2140</v>
      </c>
      <c r="BD121" s="60" t="s">
        <v>4582</v>
      </c>
      <c r="BE121" s="60" t="s">
        <v>4802</v>
      </c>
      <c r="BF121" s="60" t="s">
        <v>4675</v>
      </c>
      <c r="BG121" s="60"/>
      <c r="BH121" s="60"/>
      <c r="BI121" s="60" t="s">
        <v>2794</v>
      </c>
      <c r="BJ121" s="60"/>
      <c r="BK121" s="60"/>
      <c r="BL121" s="60">
        <v>3460384</v>
      </c>
      <c r="BM121" s="60" t="s">
        <v>5086</v>
      </c>
      <c r="BN121" s="60"/>
      <c r="BO121" s="60">
        <v>24</v>
      </c>
      <c r="BP121" s="60" t="s">
        <v>4677</v>
      </c>
      <c r="BQ121" s="60"/>
      <c r="BR121" s="60" t="s">
        <v>5087</v>
      </c>
      <c r="BS121" s="60" t="s">
        <v>1277</v>
      </c>
      <c r="BT121" s="60"/>
      <c r="BU121" s="60"/>
      <c r="BV121" s="60" t="s">
        <v>4678</v>
      </c>
      <c r="BW121" s="60"/>
      <c r="BX121" s="60">
        <v>24</v>
      </c>
      <c r="BY121" s="60"/>
      <c r="BZ121" s="60"/>
      <c r="CA121" s="60"/>
      <c r="CB121" s="60"/>
      <c r="CC121" s="60"/>
      <c r="CD121" s="60"/>
    </row>
    <row r="122" spans="1:82">
      <c r="A122" s="60" t="s">
        <v>5128</v>
      </c>
      <c r="B122" s="60"/>
      <c r="C122" s="60" t="s">
        <v>5080</v>
      </c>
      <c r="D122" s="60"/>
      <c r="E122" s="60" t="s">
        <v>4655</v>
      </c>
      <c r="F122" s="60" t="s">
        <v>5081</v>
      </c>
      <c r="G122" s="60" t="s">
        <v>4657</v>
      </c>
      <c r="H122" s="60" t="s">
        <v>2905</v>
      </c>
      <c r="I122" s="60">
        <v>12591.95</v>
      </c>
      <c r="J122" s="60"/>
      <c r="K122" s="60"/>
      <c r="L122" s="60" t="s">
        <v>4659</v>
      </c>
      <c r="M122" s="60" t="s">
        <v>5058</v>
      </c>
      <c r="N122" s="60" t="s">
        <v>5058</v>
      </c>
      <c r="O122" s="60"/>
      <c r="P122" s="60"/>
      <c r="Q122" s="60" t="s">
        <v>2905</v>
      </c>
      <c r="R122" s="60" t="s">
        <v>4797</v>
      </c>
      <c r="S122" s="60" t="s">
        <v>4798</v>
      </c>
      <c r="T122" s="60" t="s">
        <v>4719</v>
      </c>
      <c r="U122" s="60"/>
      <c r="V122" s="60" t="s">
        <v>4211</v>
      </c>
      <c r="W122" s="60"/>
      <c r="X122" s="60" t="s">
        <v>5082</v>
      </c>
      <c r="Y122" s="60" t="s">
        <v>4664</v>
      </c>
      <c r="Z122" s="60" t="s">
        <v>5059</v>
      </c>
      <c r="AA122" s="60" t="s">
        <v>4665</v>
      </c>
      <c r="AB122" s="60"/>
      <c r="AC122" s="60" t="s">
        <v>4667</v>
      </c>
      <c r="AD122" s="60"/>
      <c r="AE122" s="60"/>
      <c r="AF122" s="60"/>
      <c r="AG122" s="60"/>
      <c r="AH122" s="60"/>
      <c r="AI122" s="60"/>
      <c r="AJ122" s="60"/>
      <c r="AK122" s="60" t="s">
        <v>1277</v>
      </c>
      <c r="AL122" s="60" t="s">
        <v>5083</v>
      </c>
      <c r="AM122" s="60"/>
      <c r="AN122" s="60" t="s">
        <v>5084</v>
      </c>
      <c r="AO122" s="60"/>
      <c r="AP122" s="61">
        <v>45793.8150347222</v>
      </c>
      <c r="AQ122" s="60"/>
      <c r="AR122" s="60" t="s">
        <v>4335</v>
      </c>
      <c r="AS122" s="60" t="s">
        <v>4244</v>
      </c>
      <c r="AT122" s="60" t="s">
        <v>4671</v>
      </c>
      <c r="AU122" s="60" t="s">
        <v>5085</v>
      </c>
      <c r="AV122" s="60"/>
      <c r="AW122" s="61">
        <v>45722.6707060185</v>
      </c>
      <c r="AX122" s="60" t="s">
        <v>5083</v>
      </c>
      <c r="AY122" s="60" t="s">
        <v>4673</v>
      </c>
      <c r="AZ122" s="60"/>
      <c r="BA122" s="60"/>
      <c r="BB122" s="60"/>
      <c r="BC122" s="60" t="s">
        <v>2140</v>
      </c>
      <c r="BD122" s="60" t="s">
        <v>4582</v>
      </c>
      <c r="BE122" s="60" t="s">
        <v>4802</v>
      </c>
      <c r="BF122" s="60" t="s">
        <v>4675</v>
      </c>
      <c r="BG122" s="60"/>
      <c r="BH122" s="60"/>
      <c r="BI122" s="60" t="s">
        <v>2794</v>
      </c>
      <c r="BJ122" s="60"/>
      <c r="BK122" s="60"/>
      <c r="BL122" s="60">
        <v>3460398</v>
      </c>
      <c r="BM122" s="60" t="s">
        <v>5086</v>
      </c>
      <c r="BN122" s="60"/>
      <c r="BO122" s="60">
        <v>589.8</v>
      </c>
      <c r="BP122" s="60" t="s">
        <v>4677</v>
      </c>
      <c r="BQ122" s="60"/>
      <c r="BR122" s="60" t="s">
        <v>5087</v>
      </c>
      <c r="BS122" s="60" t="s">
        <v>1277</v>
      </c>
      <c r="BT122" s="60"/>
      <c r="BU122" s="60"/>
      <c r="BV122" s="60" t="s">
        <v>4678</v>
      </c>
      <c r="BW122" s="60"/>
      <c r="BX122" s="60">
        <v>589.8</v>
      </c>
      <c r="BY122" s="60"/>
      <c r="BZ122" s="60"/>
      <c r="CA122" s="60"/>
      <c r="CB122" s="60"/>
      <c r="CC122" s="60"/>
      <c r="CD122" s="60"/>
    </row>
    <row r="123" spans="1:82">
      <c r="A123" s="60" t="s">
        <v>5129</v>
      </c>
      <c r="B123" s="60"/>
      <c r="C123" s="60" t="s">
        <v>5080</v>
      </c>
      <c r="D123" s="60"/>
      <c r="E123" s="60" t="s">
        <v>4655</v>
      </c>
      <c r="F123" s="60" t="s">
        <v>5081</v>
      </c>
      <c r="G123" s="60" t="s">
        <v>4657</v>
      </c>
      <c r="H123" s="60" t="s">
        <v>2905</v>
      </c>
      <c r="I123" s="60">
        <v>12591.95</v>
      </c>
      <c r="J123" s="60"/>
      <c r="K123" s="60"/>
      <c r="L123" s="60" t="s">
        <v>4659</v>
      </c>
      <c r="M123" s="60" t="s">
        <v>5058</v>
      </c>
      <c r="N123" s="60" t="s">
        <v>5058</v>
      </c>
      <c r="O123" s="60"/>
      <c r="P123" s="60"/>
      <c r="Q123" s="60" t="s">
        <v>2905</v>
      </c>
      <c r="R123" s="60" t="s">
        <v>4797</v>
      </c>
      <c r="S123" s="60" t="s">
        <v>4798</v>
      </c>
      <c r="T123" s="60" t="s">
        <v>4719</v>
      </c>
      <c r="U123" s="60"/>
      <c r="V123" s="60" t="s">
        <v>4211</v>
      </c>
      <c r="W123" s="60"/>
      <c r="X123" s="60" t="s">
        <v>5082</v>
      </c>
      <c r="Y123" s="60" t="s">
        <v>4664</v>
      </c>
      <c r="Z123" s="60" t="s">
        <v>5059</v>
      </c>
      <c r="AA123" s="60" t="s">
        <v>4665</v>
      </c>
      <c r="AB123" s="60"/>
      <c r="AC123" s="60" t="s">
        <v>4667</v>
      </c>
      <c r="AD123" s="60"/>
      <c r="AE123" s="60"/>
      <c r="AF123" s="60"/>
      <c r="AG123" s="60"/>
      <c r="AH123" s="60"/>
      <c r="AI123" s="60"/>
      <c r="AJ123" s="60"/>
      <c r="AK123" s="60" t="s">
        <v>1277</v>
      </c>
      <c r="AL123" s="60" t="s">
        <v>5083</v>
      </c>
      <c r="AM123" s="60"/>
      <c r="AN123" s="60" t="s">
        <v>5084</v>
      </c>
      <c r="AO123" s="60"/>
      <c r="AP123" s="61">
        <v>45793.8150347222</v>
      </c>
      <c r="AQ123" s="60"/>
      <c r="AR123" s="60" t="s">
        <v>4335</v>
      </c>
      <c r="AS123" s="60" t="s">
        <v>4244</v>
      </c>
      <c r="AT123" s="60" t="s">
        <v>4671</v>
      </c>
      <c r="AU123" s="60" t="s">
        <v>5085</v>
      </c>
      <c r="AV123" s="60"/>
      <c r="AW123" s="61">
        <v>45722.6707060185</v>
      </c>
      <c r="AX123" s="60" t="s">
        <v>5083</v>
      </c>
      <c r="AY123" s="60" t="s">
        <v>4673</v>
      </c>
      <c r="AZ123" s="60"/>
      <c r="BA123" s="60"/>
      <c r="BB123" s="60"/>
      <c r="BC123" s="60" t="s">
        <v>2140</v>
      </c>
      <c r="BD123" s="60" t="s">
        <v>4582</v>
      </c>
      <c r="BE123" s="60" t="s">
        <v>4802</v>
      </c>
      <c r="BF123" s="60" t="s">
        <v>4675</v>
      </c>
      <c r="BG123" s="60"/>
      <c r="BH123" s="60"/>
      <c r="BI123" s="60" t="s">
        <v>2794</v>
      </c>
      <c r="BJ123" s="60"/>
      <c r="BK123" s="60"/>
      <c r="BL123" s="60">
        <v>3460389</v>
      </c>
      <c r="BM123" s="60" t="s">
        <v>5086</v>
      </c>
      <c r="BN123" s="60"/>
      <c r="BO123" s="60">
        <v>674.1</v>
      </c>
      <c r="BP123" s="60" t="s">
        <v>4677</v>
      </c>
      <c r="BQ123" s="60"/>
      <c r="BR123" s="60" t="s">
        <v>5087</v>
      </c>
      <c r="BS123" s="60" t="s">
        <v>1277</v>
      </c>
      <c r="BT123" s="60"/>
      <c r="BU123" s="60"/>
      <c r="BV123" s="60" t="s">
        <v>4678</v>
      </c>
      <c r="BW123" s="60"/>
      <c r="BX123" s="60">
        <v>674.1</v>
      </c>
      <c r="BY123" s="60"/>
      <c r="BZ123" s="60"/>
      <c r="CA123" s="60"/>
      <c r="CB123" s="60"/>
      <c r="CC123" s="60"/>
      <c r="CD123" s="60"/>
    </row>
    <row r="124" spans="1:82">
      <c r="A124" s="60" t="s">
        <v>5130</v>
      </c>
      <c r="B124" s="60"/>
      <c r="C124" s="60" t="s">
        <v>5080</v>
      </c>
      <c r="D124" s="60"/>
      <c r="E124" s="60" t="s">
        <v>4655</v>
      </c>
      <c r="F124" s="60" t="s">
        <v>5081</v>
      </c>
      <c r="G124" s="60" t="s">
        <v>4657</v>
      </c>
      <c r="H124" s="60" t="s">
        <v>2905</v>
      </c>
      <c r="I124" s="60">
        <v>12591.95</v>
      </c>
      <c r="J124" s="60"/>
      <c r="K124" s="60"/>
      <c r="L124" s="60" t="s">
        <v>4659</v>
      </c>
      <c r="M124" s="60" t="s">
        <v>5058</v>
      </c>
      <c r="N124" s="60" t="s">
        <v>5058</v>
      </c>
      <c r="O124" s="60"/>
      <c r="P124" s="60"/>
      <c r="Q124" s="60" t="s">
        <v>2905</v>
      </c>
      <c r="R124" s="60" t="s">
        <v>4797</v>
      </c>
      <c r="S124" s="60" t="s">
        <v>4798</v>
      </c>
      <c r="T124" s="60" t="s">
        <v>4719</v>
      </c>
      <c r="U124" s="60"/>
      <c r="V124" s="60" t="s">
        <v>4211</v>
      </c>
      <c r="W124" s="60"/>
      <c r="X124" s="60" t="s">
        <v>5082</v>
      </c>
      <c r="Y124" s="60" t="s">
        <v>4664</v>
      </c>
      <c r="Z124" s="60" t="s">
        <v>5059</v>
      </c>
      <c r="AA124" s="60" t="s">
        <v>4665</v>
      </c>
      <c r="AB124" s="60"/>
      <c r="AC124" s="60" t="s">
        <v>4667</v>
      </c>
      <c r="AD124" s="60"/>
      <c r="AE124" s="60"/>
      <c r="AF124" s="60"/>
      <c r="AG124" s="60"/>
      <c r="AH124" s="60"/>
      <c r="AI124" s="60"/>
      <c r="AJ124" s="60"/>
      <c r="AK124" s="60" t="s">
        <v>1277</v>
      </c>
      <c r="AL124" s="60" t="s">
        <v>5083</v>
      </c>
      <c r="AM124" s="60"/>
      <c r="AN124" s="60" t="s">
        <v>5084</v>
      </c>
      <c r="AO124" s="60"/>
      <c r="AP124" s="61">
        <v>45793.8150347222</v>
      </c>
      <c r="AQ124" s="60"/>
      <c r="AR124" s="60" t="s">
        <v>4335</v>
      </c>
      <c r="AS124" s="60" t="s">
        <v>4244</v>
      </c>
      <c r="AT124" s="60" t="s">
        <v>4671</v>
      </c>
      <c r="AU124" s="60" t="s">
        <v>5085</v>
      </c>
      <c r="AV124" s="60"/>
      <c r="AW124" s="61">
        <v>45722.6707060185</v>
      </c>
      <c r="AX124" s="60" t="s">
        <v>5083</v>
      </c>
      <c r="AY124" s="60" t="s">
        <v>4673</v>
      </c>
      <c r="AZ124" s="60"/>
      <c r="BA124" s="60"/>
      <c r="BB124" s="60"/>
      <c r="BC124" s="60" t="s">
        <v>2140</v>
      </c>
      <c r="BD124" s="60" t="s">
        <v>4582</v>
      </c>
      <c r="BE124" s="60" t="s">
        <v>4802</v>
      </c>
      <c r="BF124" s="60" t="s">
        <v>4675</v>
      </c>
      <c r="BG124" s="60"/>
      <c r="BH124" s="60"/>
      <c r="BI124" s="60" t="s">
        <v>2794</v>
      </c>
      <c r="BJ124" s="60"/>
      <c r="BK124" s="60"/>
      <c r="BL124" s="60">
        <v>3460390</v>
      </c>
      <c r="BM124" s="60" t="s">
        <v>5086</v>
      </c>
      <c r="BN124" s="60"/>
      <c r="BO124" s="60">
        <v>12.22</v>
      </c>
      <c r="BP124" s="60" t="s">
        <v>4677</v>
      </c>
      <c r="BQ124" s="60"/>
      <c r="BR124" s="60" t="s">
        <v>5087</v>
      </c>
      <c r="BS124" s="60" t="s">
        <v>1277</v>
      </c>
      <c r="BT124" s="60"/>
      <c r="BU124" s="60"/>
      <c r="BV124" s="60" t="s">
        <v>4678</v>
      </c>
      <c r="BW124" s="60"/>
      <c r="BX124" s="60">
        <v>12.22</v>
      </c>
      <c r="BY124" s="60"/>
      <c r="BZ124" s="60"/>
      <c r="CA124" s="60"/>
      <c r="CB124" s="60"/>
      <c r="CC124" s="60"/>
      <c r="CD124" s="60"/>
    </row>
    <row r="125" spans="1:82">
      <c r="A125" s="60" t="s">
        <v>5131</v>
      </c>
      <c r="B125" s="60"/>
      <c r="C125" s="60" t="s">
        <v>5080</v>
      </c>
      <c r="D125" s="60"/>
      <c r="E125" s="60" t="s">
        <v>4655</v>
      </c>
      <c r="F125" s="60" t="s">
        <v>5081</v>
      </c>
      <c r="G125" s="60" t="s">
        <v>4657</v>
      </c>
      <c r="H125" s="60" t="s">
        <v>2905</v>
      </c>
      <c r="I125" s="60">
        <v>12591.95</v>
      </c>
      <c r="J125" s="60"/>
      <c r="K125" s="60"/>
      <c r="L125" s="60" t="s">
        <v>4659</v>
      </c>
      <c r="M125" s="60" t="s">
        <v>5058</v>
      </c>
      <c r="N125" s="60" t="s">
        <v>5058</v>
      </c>
      <c r="O125" s="60"/>
      <c r="P125" s="60"/>
      <c r="Q125" s="60" t="s">
        <v>2905</v>
      </c>
      <c r="R125" s="60" t="s">
        <v>4797</v>
      </c>
      <c r="S125" s="60" t="s">
        <v>4798</v>
      </c>
      <c r="T125" s="60" t="s">
        <v>4719</v>
      </c>
      <c r="U125" s="60"/>
      <c r="V125" s="60" t="s">
        <v>4211</v>
      </c>
      <c r="W125" s="60"/>
      <c r="X125" s="60" t="s">
        <v>5082</v>
      </c>
      <c r="Y125" s="60" t="s">
        <v>4664</v>
      </c>
      <c r="Z125" s="60" t="s">
        <v>5059</v>
      </c>
      <c r="AA125" s="60" t="s">
        <v>4665</v>
      </c>
      <c r="AB125" s="60"/>
      <c r="AC125" s="60" t="s">
        <v>4667</v>
      </c>
      <c r="AD125" s="60"/>
      <c r="AE125" s="60"/>
      <c r="AF125" s="60"/>
      <c r="AG125" s="60"/>
      <c r="AH125" s="60"/>
      <c r="AI125" s="60"/>
      <c r="AJ125" s="60"/>
      <c r="AK125" s="60" t="s">
        <v>1277</v>
      </c>
      <c r="AL125" s="60" t="s">
        <v>5083</v>
      </c>
      <c r="AM125" s="60"/>
      <c r="AN125" s="60" t="s">
        <v>5084</v>
      </c>
      <c r="AO125" s="60"/>
      <c r="AP125" s="61">
        <v>45793.8150347222</v>
      </c>
      <c r="AQ125" s="60"/>
      <c r="AR125" s="60" t="s">
        <v>4335</v>
      </c>
      <c r="AS125" s="60" t="s">
        <v>4244</v>
      </c>
      <c r="AT125" s="60" t="s">
        <v>4671</v>
      </c>
      <c r="AU125" s="60" t="s">
        <v>5085</v>
      </c>
      <c r="AV125" s="60"/>
      <c r="AW125" s="61">
        <v>45722.6707060185</v>
      </c>
      <c r="AX125" s="60" t="s">
        <v>5083</v>
      </c>
      <c r="AY125" s="60" t="s">
        <v>4673</v>
      </c>
      <c r="AZ125" s="60"/>
      <c r="BA125" s="60"/>
      <c r="BB125" s="60"/>
      <c r="BC125" s="60" t="s">
        <v>2140</v>
      </c>
      <c r="BD125" s="60" t="s">
        <v>4582</v>
      </c>
      <c r="BE125" s="60" t="s">
        <v>4802</v>
      </c>
      <c r="BF125" s="60" t="s">
        <v>4675</v>
      </c>
      <c r="BG125" s="60"/>
      <c r="BH125" s="60"/>
      <c r="BI125" s="60" t="s">
        <v>2794</v>
      </c>
      <c r="BJ125" s="60"/>
      <c r="BK125" s="60"/>
      <c r="BL125" s="60">
        <v>3460381</v>
      </c>
      <c r="BM125" s="60" t="s">
        <v>5086</v>
      </c>
      <c r="BN125" s="60"/>
      <c r="BO125" s="60">
        <v>27</v>
      </c>
      <c r="BP125" s="60" t="s">
        <v>4677</v>
      </c>
      <c r="BQ125" s="60"/>
      <c r="BR125" s="60" t="s">
        <v>5087</v>
      </c>
      <c r="BS125" s="60" t="s">
        <v>1277</v>
      </c>
      <c r="BT125" s="60"/>
      <c r="BU125" s="60"/>
      <c r="BV125" s="60" t="s">
        <v>4678</v>
      </c>
      <c r="BW125" s="60"/>
      <c r="BX125" s="60">
        <v>27</v>
      </c>
      <c r="BY125" s="60"/>
      <c r="BZ125" s="60"/>
      <c r="CA125" s="60"/>
      <c r="CB125" s="60"/>
      <c r="CC125" s="60"/>
      <c r="CD125" s="60"/>
    </row>
    <row r="126" spans="1:82">
      <c r="A126" s="60" t="s">
        <v>5132</v>
      </c>
      <c r="B126" s="60"/>
      <c r="C126" s="60" t="s">
        <v>5133</v>
      </c>
      <c r="D126" s="60"/>
      <c r="E126" s="60" t="s">
        <v>4655</v>
      </c>
      <c r="F126" s="60" t="s">
        <v>5134</v>
      </c>
      <c r="G126" s="60" t="s">
        <v>4657</v>
      </c>
      <c r="H126" s="60" t="s">
        <v>3666</v>
      </c>
      <c r="I126" s="60">
        <v>9450</v>
      </c>
      <c r="J126" s="60"/>
      <c r="K126" s="60"/>
      <c r="L126" s="60" t="s">
        <v>4659</v>
      </c>
      <c r="M126" s="60" t="s">
        <v>5135</v>
      </c>
      <c r="N126" s="60" t="s">
        <v>5135</v>
      </c>
      <c r="O126" s="60"/>
      <c r="P126" s="60"/>
      <c r="Q126" s="60" t="s">
        <v>3666</v>
      </c>
      <c r="R126" s="60" t="s">
        <v>4717</v>
      </c>
      <c r="S126" s="60" t="s">
        <v>4718</v>
      </c>
      <c r="T126" s="60" t="s">
        <v>4719</v>
      </c>
      <c r="U126" s="60"/>
      <c r="V126" s="60" t="s">
        <v>4211</v>
      </c>
      <c r="W126" s="60"/>
      <c r="X126" s="60" t="s">
        <v>5136</v>
      </c>
      <c r="Y126" s="60" t="s">
        <v>4664</v>
      </c>
      <c r="Z126" s="60" t="s">
        <v>5137</v>
      </c>
      <c r="AA126" s="60" t="s">
        <v>4896</v>
      </c>
      <c r="AB126" s="60"/>
      <c r="AC126" s="60" t="s">
        <v>4667</v>
      </c>
      <c r="AD126" s="60"/>
      <c r="AE126" s="60"/>
      <c r="AF126" s="60"/>
      <c r="AG126" s="60"/>
      <c r="AH126" s="60"/>
      <c r="AI126" s="60"/>
      <c r="AJ126" s="60"/>
      <c r="AK126" s="60" t="s">
        <v>1277</v>
      </c>
      <c r="AL126" s="60" t="s">
        <v>5138</v>
      </c>
      <c r="AM126" s="60"/>
      <c r="AN126" s="60" t="s">
        <v>4982</v>
      </c>
      <c r="AO126" s="60"/>
      <c r="AP126" s="61">
        <v>45765.779224537</v>
      </c>
      <c r="AQ126" s="60"/>
      <c r="AR126" s="60" t="s">
        <v>4842</v>
      </c>
      <c r="AS126" s="60" t="s">
        <v>4244</v>
      </c>
      <c r="AT126" s="60" t="s">
        <v>4671</v>
      </c>
      <c r="AU126" s="60" t="s">
        <v>5139</v>
      </c>
      <c r="AV126" s="60"/>
      <c r="AW126" s="61">
        <v>45722.895162037</v>
      </c>
      <c r="AX126" s="60" t="s">
        <v>5138</v>
      </c>
      <c r="AY126" s="60" t="s">
        <v>4673</v>
      </c>
      <c r="AZ126" s="60"/>
      <c r="BA126" s="60"/>
      <c r="BB126" s="60"/>
      <c r="BC126" s="60" t="s">
        <v>3664</v>
      </c>
      <c r="BD126" s="60" t="s">
        <v>4726</v>
      </c>
      <c r="BE126" s="60" t="s">
        <v>2821</v>
      </c>
      <c r="BF126" s="60" t="s">
        <v>4675</v>
      </c>
      <c r="BG126" s="60"/>
      <c r="BH126" s="60"/>
      <c r="BI126" s="60" t="s">
        <v>2794</v>
      </c>
      <c r="BJ126" s="60"/>
      <c r="BK126" s="60"/>
      <c r="BL126" s="60">
        <v>3052550</v>
      </c>
      <c r="BM126" s="60" t="s">
        <v>5140</v>
      </c>
      <c r="BN126" s="60"/>
      <c r="BO126" s="60">
        <v>9450</v>
      </c>
      <c r="BP126" s="60" t="s">
        <v>4850</v>
      </c>
      <c r="BQ126" s="60"/>
      <c r="BR126" s="60" t="s">
        <v>5141</v>
      </c>
      <c r="BS126" s="60" t="s">
        <v>1277</v>
      </c>
      <c r="BT126" s="60"/>
      <c r="BU126" s="60"/>
      <c r="BV126" s="60" t="s">
        <v>4678</v>
      </c>
      <c r="BW126" s="60"/>
      <c r="BX126" s="60">
        <v>9450</v>
      </c>
      <c r="BY126" s="60"/>
      <c r="BZ126" s="60"/>
      <c r="CA126" s="60"/>
      <c r="CB126" s="60"/>
      <c r="CC126" s="60"/>
      <c r="CD126" s="60"/>
    </row>
    <row r="127" spans="1:82">
      <c r="A127" s="60" t="s">
        <v>5142</v>
      </c>
      <c r="B127" s="60"/>
      <c r="C127" s="60" t="s">
        <v>5143</v>
      </c>
      <c r="D127" s="60"/>
      <c r="E127" s="60" t="s">
        <v>4655</v>
      </c>
      <c r="F127" s="60" t="s">
        <v>5144</v>
      </c>
      <c r="G127" s="60" t="s">
        <v>4657</v>
      </c>
      <c r="H127" s="60" t="s">
        <v>5145</v>
      </c>
      <c r="I127" s="60">
        <v>4000</v>
      </c>
      <c r="J127" s="60"/>
      <c r="K127" s="60"/>
      <c r="L127" s="60" t="s">
        <v>4659</v>
      </c>
      <c r="M127" s="60" t="s">
        <v>5146</v>
      </c>
      <c r="N127" s="60" t="s">
        <v>5146</v>
      </c>
      <c r="O127" s="60"/>
      <c r="P127" s="60"/>
      <c r="Q127" s="60" t="s">
        <v>4835</v>
      </c>
      <c r="R127" s="60" t="s">
        <v>5147</v>
      </c>
      <c r="S127" s="60" t="s">
        <v>5148</v>
      </c>
      <c r="T127" s="60" t="s">
        <v>4838</v>
      </c>
      <c r="U127" s="60"/>
      <c r="V127" s="60" t="s">
        <v>4211</v>
      </c>
      <c r="W127" s="60"/>
      <c r="X127" s="60"/>
      <c r="Y127" s="60" t="s">
        <v>4664</v>
      </c>
      <c r="Z127" s="60" t="s">
        <v>5146</v>
      </c>
      <c r="AA127" s="60" t="s">
        <v>5149</v>
      </c>
      <c r="AB127" s="60"/>
      <c r="AC127" s="60" t="s">
        <v>4667</v>
      </c>
      <c r="AD127" s="60"/>
      <c r="AE127" s="60"/>
      <c r="AF127" s="60"/>
      <c r="AG127" s="60"/>
      <c r="AH127" s="60"/>
      <c r="AI127" s="60"/>
      <c r="AJ127" s="60"/>
      <c r="AK127" s="60" t="s">
        <v>1277</v>
      </c>
      <c r="AL127" s="60" t="s">
        <v>5150</v>
      </c>
      <c r="AM127" s="60"/>
      <c r="AN127" s="60" t="s">
        <v>5061</v>
      </c>
      <c r="AO127" s="60"/>
      <c r="AP127" s="61">
        <v>45730.8450694444</v>
      </c>
      <c r="AQ127" s="60"/>
      <c r="AR127" s="60" t="s">
        <v>4281</v>
      </c>
      <c r="AS127" s="60" t="s">
        <v>4244</v>
      </c>
      <c r="AT127" s="60" t="s">
        <v>4843</v>
      </c>
      <c r="AU127" s="60" t="s">
        <v>5151</v>
      </c>
      <c r="AV127" s="60"/>
      <c r="AW127" s="61">
        <v>45714.6309837963</v>
      </c>
      <c r="AX127" s="60" t="s">
        <v>5150</v>
      </c>
      <c r="AY127" s="60" t="s">
        <v>4673</v>
      </c>
      <c r="AZ127" s="60"/>
      <c r="BA127" s="60"/>
      <c r="BB127" s="60"/>
      <c r="BC127" s="60" t="s">
        <v>4845</v>
      </c>
      <c r="BD127" s="60" t="s">
        <v>4846</v>
      </c>
      <c r="BE127" s="60"/>
      <c r="BF127" s="60" t="s">
        <v>4675</v>
      </c>
      <c r="BG127" s="60" t="s">
        <v>4847</v>
      </c>
      <c r="BH127" s="60" t="s">
        <v>5152</v>
      </c>
      <c r="BI127" s="60" t="s">
        <v>4849</v>
      </c>
      <c r="BJ127" s="60"/>
      <c r="BK127" s="60"/>
      <c r="BL127" s="60"/>
      <c r="BM127" s="60"/>
      <c r="BN127" s="60">
        <v>4000</v>
      </c>
      <c r="BO127" s="60"/>
      <c r="BP127" s="60" t="s">
        <v>5153</v>
      </c>
      <c r="BQ127" s="60" t="s">
        <v>4851</v>
      </c>
      <c r="BR127" s="60"/>
      <c r="BS127" s="60" t="s">
        <v>1277</v>
      </c>
      <c r="BT127" s="60" t="s">
        <v>1277</v>
      </c>
      <c r="BU127" s="60"/>
      <c r="BV127" s="60" t="s">
        <v>4678</v>
      </c>
      <c r="BW127" s="60"/>
      <c r="BX127" s="60">
        <v>4000</v>
      </c>
      <c r="BY127" s="60"/>
      <c r="BZ127" s="60"/>
      <c r="CA127" s="60"/>
      <c r="CB127" s="60"/>
      <c r="CC127" s="60"/>
      <c r="CD127" s="60"/>
    </row>
    <row r="128" spans="1:82">
      <c r="A128" s="60" t="s">
        <v>5154</v>
      </c>
      <c r="B128" s="60"/>
      <c r="C128" s="60" t="s">
        <v>5155</v>
      </c>
      <c r="D128" s="60"/>
      <c r="E128" s="60" t="s">
        <v>4655</v>
      </c>
      <c r="F128" s="60" t="s">
        <v>5156</v>
      </c>
      <c r="G128" s="60" t="s">
        <v>4657</v>
      </c>
      <c r="H128" s="60" t="s">
        <v>5157</v>
      </c>
      <c r="I128" s="60">
        <v>500</v>
      </c>
      <c r="J128" s="60"/>
      <c r="K128" s="60"/>
      <c r="L128" s="60" t="s">
        <v>4659</v>
      </c>
      <c r="M128" s="60" t="s">
        <v>5146</v>
      </c>
      <c r="N128" s="60" t="s">
        <v>5146</v>
      </c>
      <c r="O128" s="60"/>
      <c r="P128" s="60"/>
      <c r="Q128" s="60" t="s">
        <v>4835</v>
      </c>
      <c r="R128" s="60" t="s">
        <v>5158</v>
      </c>
      <c r="S128" s="60" t="s">
        <v>5159</v>
      </c>
      <c r="T128" s="60" t="s">
        <v>4838</v>
      </c>
      <c r="U128" s="60"/>
      <c r="V128" s="60" t="s">
        <v>4211</v>
      </c>
      <c r="W128" s="60"/>
      <c r="X128" s="60"/>
      <c r="Y128" s="60" t="s">
        <v>4664</v>
      </c>
      <c r="Z128" s="60" t="s">
        <v>5146</v>
      </c>
      <c r="AA128" s="60" t="s">
        <v>5149</v>
      </c>
      <c r="AB128" s="60"/>
      <c r="AC128" s="60" t="s">
        <v>4667</v>
      </c>
      <c r="AD128" s="60"/>
      <c r="AE128" s="60"/>
      <c r="AF128" s="60"/>
      <c r="AG128" s="60"/>
      <c r="AH128" s="60"/>
      <c r="AI128" s="60"/>
      <c r="AJ128" s="60"/>
      <c r="AK128" s="60" t="s">
        <v>1277</v>
      </c>
      <c r="AL128" s="60" t="s">
        <v>5160</v>
      </c>
      <c r="AM128" s="60"/>
      <c r="AN128" s="60" t="s">
        <v>5161</v>
      </c>
      <c r="AO128" s="60"/>
      <c r="AP128" s="61">
        <v>45730.8450115741</v>
      </c>
      <c r="AQ128" s="60"/>
      <c r="AR128" s="60" t="s">
        <v>4281</v>
      </c>
      <c r="AS128" s="60" t="s">
        <v>4244</v>
      </c>
      <c r="AT128" s="60" t="s">
        <v>4843</v>
      </c>
      <c r="AU128" s="60" t="s">
        <v>5162</v>
      </c>
      <c r="AV128" s="60"/>
      <c r="AW128" s="61">
        <v>45714.6208449074</v>
      </c>
      <c r="AX128" s="60" t="s">
        <v>5160</v>
      </c>
      <c r="AY128" s="60" t="s">
        <v>4673</v>
      </c>
      <c r="AZ128" s="60"/>
      <c r="BA128" s="60"/>
      <c r="BB128" s="60"/>
      <c r="BC128" s="60" t="s">
        <v>4845</v>
      </c>
      <c r="BD128" s="60" t="s">
        <v>4846</v>
      </c>
      <c r="BE128" s="60"/>
      <c r="BF128" s="60" t="s">
        <v>4675</v>
      </c>
      <c r="BG128" s="60" t="s">
        <v>4847</v>
      </c>
      <c r="BH128" s="60" t="s">
        <v>5163</v>
      </c>
      <c r="BI128" s="60" t="s">
        <v>4849</v>
      </c>
      <c r="BJ128" s="60"/>
      <c r="BK128" s="60"/>
      <c r="BL128" s="60"/>
      <c r="BM128" s="60"/>
      <c r="BN128" s="60">
        <v>100</v>
      </c>
      <c r="BO128" s="60"/>
      <c r="BP128" s="60" t="s">
        <v>5153</v>
      </c>
      <c r="BQ128" s="60" t="s">
        <v>4851</v>
      </c>
      <c r="BR128" s="60"/>
      <c r="BS128" s="60" t="s">
        <v>1277</v>
      </c>
      <c r="BT128" s="60" t="s">
        <v>1277</v>
      </c>
      <c r="BU128" s="60"/>
      <c r="BV128" s="60" t="s">
        <v>4678</v>
      </c>
      <c r="BW128" s="60"/>
      <c r="BX128" s="60">
        <v>100</v>
      </c>
      <c r="BY128" s="60"/>
      <c r="BZ128" s="60"/>
      <c r="CA128" s="60"/>
      <c r="CB128" s="60"/>
      <c r="CC128" s="60"/>
      <c r="CD128" s="60"/>
    </row>
    <row r="129" spans="1:82">
      <c r="A129" s="60" t="s">
        <v>5164</v>
      </c>
      <c r="B129" s="60"/>
      <c r="C129" s="60" t="s">
        <v>5155</v>
      </c>
      <c r="D129" s="60"/>
      <c r="E129" s="60" t="s">
        <v>4655</v>
      </c>
      <c r="F129" s="60" t="s">
        <v>5156</v>
      </c>
      <c r="G129" s="60" t="s">
        <v>4657</v>
      </c>
      <c r="H129" s="60" t="s">
        <v>5157</v>
      </c>
      <c r="I129" s="60">
        <v>500</v>
      </c>
      <c r="J129" s="60"/>
      <c r="K129" s="60"/>
      <c r="L129" s="60" t="s">
        <v>4659</v>
      </c>
      <c r="M129" s="60" t="s">
        <v>5146</v>
      </c>
      <c r="N129" s="60" t="s">
        <v>5146</v>
      </c>
      <c r="O129" s="60"/>
      <c r="P129" s="60"/>
      <c r="Q129" s="60" t="s">
        <v>4835</v>
      </c>
      <c r="R129" s="60" t="s">
        <v>5158</v>
      </c>
      <c r="S129" s="60" t="s">
        <v>5159</v>
      </c>
      <c r="T129" s="60" t="s">
        <v>4838</v>
      </c>
      <c r="U129" s="60"/>
      <c r="V129" s="60" t="s">
        <v>4211</v>
      </c>
      <c r="W129" s="60"/>
      <c r="X129" s="60"/>
      <c r="Y129" s="60" t="s">
        <v>4664</v>
      </c>
      <c r="Z129" s="60" t="s">
        <v>5146</v>
      </c>
      <c r="AA129" s="60" t="s">
        <v>5149</v>
      </c>
      <c r="AB129" s="60"/>
      <c r="AC129" s="60" t="s">
        <v>4667</v>
      </c>
      <c r="AD129" s="60"/>
      <c r="AE129" s="60"/>
      <c r="AF129" s="60"/>
      <c r="AG129" s="60"/>
      <c r="AH129" s="60"/>
      <c r="AI129" s="60"/>
      <c r="AJ129" s="60"/>
      <c r="AK129" s="60" t="s">
        <v>1277</v>
      </c>
      <c r="AL129" s="60" t="s">
        <v>5160</v>
      </c>
      <c r="AM129" s="60"/>
      <c r="AN129" s="60" t="s">
        <v>5161</v>
      </c>
      <c r="AO129" s="60"/>
      <c r="AP129" s="61">
        <v>45730.8450115741</v>
      </c>
      <c r="AQ129" s="60"/>
      <c r="AR129" s="60" t="s">
        <v>4281</v>
      </c>
      <c r="AS129" s="60" t="s">
        <v>4244</v>
      </c>
      <c r="AT129" s="60" t="s">
        <v>4843</v>
      </c>
      <c r="AU129" s="60" t="s">
        <v>5162</v>
      </c>
      <c r="AV129" s="60"/>
      <c r="AW129" s="61">
        <v>45714.6208449074</v>
      </c>
      <c r="AX129" s="60" t="s">
        <v>5160</v>
      </c>
      <c r="AY129" s="60" t="s">
        <v>4673</v>
      </c>
      <c r="AZ129" s="60"/>
      <c r="BA129" s="60"/>
      <c r="BB129" s="60"/>
      <c r="BC129" s="60" t="s">
        <v>4845</v>
      </c>
      <c r="BD129" s="60" t="s">
        <v>4846</v>
      </c>
      <c r="BE129" s="60"/>
      <c r="BF129" s="60" t="s">
        <v>4675</v>
      </c>
      <c r="BG129" s="60" t="s">
        <v>4847</v>
      </c>
      <c r="BH129" s="60" t="s">
        <v>5165</v>
      </c>
      <c r="BI129" s="60" t="s">
        <v>4849</v>
      </c>
      <c r="BJ129" s="60"/>
      <c r="BK129" s="60"/>
      <c r="BL129" s="60"/>
      <c r="BM129" s="60"/>
      <c r="BN129" s="60">
        <v>200</v>
      </c>
      <c r="BO129" s="60"/>
      <c r="BP129" s="60" t="s">
        <v>5153</v>
      </c>
      <c r="BQ129" s="60" t="s">
        <v>4851</v>
      </c>
      <c r="BR129" s="60"/>
      <c r="BS129" s="60" t="s">
        <v>1277</v>
      </c>
      <c r="BT129" s="60" t="s">
        <v>1277</v>
      </c>
      <c r="BU129" s="60"/>
      <c r="BV129" s="60" t="s">
        <v>4678</v>
      </c>
      <c r="BW129" s="60"/>
      <c r="BX129" s="60">
        <v>200</v>
      </c>
      <c r="BY129" s="60"/>
      <c r="BZ129" s="60"/>
      <c r="CA129" s="60"/>
      <c r="CB129" s="60"/>
      <c r="CC129" s="60"/>
      <c r="CD129" s="60"/>
    </row>
    <row r="130" spans="1:82">
      <c r="A130" s="60" t="s">
        <v>5166</v>
      </c>
      <c r="B130" s="60"/>
      <c r="C130" s="60" t="s">
        <v>5155</v>
      </c>
      <c r="D130" s="60"/>
      <c r="E130" s="60" t="s">
        <v>4655</v>
      </c>
      <c r="F130" s="60" t="s">
        <v>5156</v>
      </c>
      <c r="G130" s="60" t="s">
        <v>4657</v>
      </c>
      <c r="H130" s="60" t="s">
        <v>5157</v>
      </c>
      <c r="I130" s="60">
        <v>500</v>
      </c>
      <c r="J130" s="60"/>
      <c r="K130" s="60"/>
      <c r="L130" s="60" t="s">
        <v>4659</v>
      </c>
      <c r="M130" s="60" t="s">
        <v>5146</v>
      </c>
      <c r="N130" s="60" t="s">
        <v>5146</v>
      </c>
      <c r="O130" s="60"/>
      <c r="P130" s="60"/>
      <c r="Q130" s="60" t="s">
        <v>4835</v>
      </c>
      <c r="R130" s="60" t="s">
        <v>5158</v>
      </c>
      <c r="S130" s="60" t="s">
        <v>5159</v>
      </c>
      <c r="T130" s="60" t="s">
        <v>4838</v>
      </c>
      <c r="U130" s="60"/>
      <c r="V130" s="60" t="s">
        <v>4211</v>
      </c>
      <c r="W130" s="60"/>
      <c r="X130" s="60"/>
      <c r="Y130" s="60" t="s">
        <v>4664</v>
      </c>
      <c r="Z130" s="60" t="s">
        <v>5146</v>
      </c>
      <c r="AA130" s="60" t="s">
        <v>5149</v>
      </c>
      <c r="AB130" s="60"/>
      <c r="AC130" s="60" t="s">
        <v>4667</v>
      </c>
      <c r="AD130" s="60"/>
      <c r="AE130" s="60"/>
      <c r="AF130" s="60"/>
      <c r="AG130" s="60"/>
      <c r="AH130" s="60"/>
      <c r="AI130" s="60"/>
      <c r="AJ130" s="60"/>
      <c r="AK130" s="60" t="s">
        <v>1277</v>
      </c>
      <c r="AL130" s="60" t="s">
        <v>5160</v>
      </c>
      <c r="AM130" s="60"/>
      <c r="AN130" s="60" t="s">
        <v>5161</v>
      </c>
      <c r="AO130" s="60"/>
      <c r="AP130" s="61">
        <v>45730.8450115741</v>
      </c>
      <c r="AQ130" s="60"/>
      <c r="AR130" s="60" t="s">
        <v>4281</v>
      </c>
      <c r="AS130" s="60" t="s">
        <v>4244</v>
      </c>
      <c r="AT130" s="60" t="s">
        <v>4843</v>
      </c>
      <c r="AU130" s="60" t="s">
        <v>5162</v>
      </c>
      <c r="AV130" s="60"/>
      <c r="AW130" s="61">
        <v>45714.6208449074</v>
      </c>
      <c r="AX130" s="60" t="s">
        <v>5160</v>
      </c>
      <c r="AY130" s="60" t="s">
        <v>4673</v>
      </c>
      <c r="AZ130" s="60"/>
      <c r="BA130" s="60"/>
      <c r="BB130" s="60"/>
      <c r="BC130" s="60" t="s">
        <v>4845</v>
      </c>
      <c r="BD130" s="60" t="s">
        <v>4846</v>
      </c>
      <c r="BE130" s="60"/>
      <c r="BF130" s="60" t="s">
        <v>4675</v>
      </c>
      <c r="BG130" s="60" t="s">
        <v>4847</v>
      </c>
      <c r="BH130" s="60" t="s">
        <v>5167</v>
      </c>
      <c r="BI130" s="60" t="s">
        <v>4849</v>
      </c>
      <c r="BJ130" s="60"/>
      <c r="BK130" s="60"/>
      <c r="BL130" s="60"/>
      <c r="BM130" s="60"/>
      <c r="BN130" s="60">
        <v>200</v>
      </c>
      <c r="BO130" s="60"/>
      <c r="BP130" s="60" t="s">
        <v>5153</v>
      </c>
      <c r="BQ130" s="60" t="s">
        <v>4851</v>
      </c>
      <c r="BR130" s="60"/>
      <c r="BS130" s="60" t="s">
        <v>1277</v>
      </c>
      <c r="BT130" s="60" t="s">
        <v>1277</v>
      </c>
      <c r="BU130" s="60"/>
      <c r="BV130" s="60" t="s">
        <v>4678</v>
      </c>
      <c r="BW130" s="60"/>
      <c r="BX130" s="60">
        <v>200</v>
      </c>
      <c r="BY130" s="60"/>
      <c r="BZ130" s="60"/>
      <c r="CA130" s="60"/>
      <c r="CB130" s="60"/>
      <c r="CC130" s="60"/>
      <c r="CD130" s="60"/>
    </row>
    <row r="131" spans="1:82">
      <c r="A131" s="60" t="s">
        <v>5168</v>
      </c>
      <c r="B131" s="60"/>
      <c r="C131" s="60" t="s">
        <v>5169</v>
      </c>
      <c r="D131" s="60"/>
      <c r="E131" s="60" t="s">
        <v>4655</v>
      </c>
      <c r="F131" s="60" t="s">
        <v>5170</v>
      </c>
      <c r="G131" s="60" t="s">
        <v>4657</v>
      </c>
      <c r="H131" s="60" t="s">
        <v>5145</v>
      </c>
      <c r="I131" s="60">
        <v>1200</v>
      </c>
      <c r="J131" s="60"/>
      <c r="K131" s="60"/>
      <c r="L131" s="60" t="s">
        <v>4659</v>
      </c>
      <c r="M131" s="60" t="s">
        <v>5146</v>
      </c>
      <c r="N131" s="60" t="s">
        <v>5146</v>
      </c>
      <c r="O131" s="60"/>
      <c r="P131" s="60"/>
      <c r="Q131" s="60" t="s">
        <v>4835</v>
      </c>
      <c r="R131" s="60" t="s">
        <v>5147</v>
      </c>
      <c r="S131" s="60" t="s">
        <v>5148</v>
      </c>
      <c r="T131" s="60" t="s">
        <v>4838</v>
      </c>
      <c r="U131" s="60"/>
      <c r="V131" s="60" t="s">
        <v>4211</v>
      </c>
      <c r="W131" s="60"/>
      <c r="X131" s="60"/>
      <c r="Y131" s="60" t="s">
        <v>4664</v>
      </c>
      <c r="Z131" s="60" t="s">
        <v>5146</v>
      </c>
      <c r="AA131" s="60" t="s">
        <v>5149</v>
      </c>
      <c r="AB131" s="60"/>
      <c r="AC131" s="60" t="s">
        <v>4667</v>
      </c>
      <c r="AD131" s="60"/>
      <c r="AE131" s="60"/>
      <c r="AF131" s="60"/>
      <c r="AG131" s="60"/>
      <c r="AH131" s="60"/>
      <c r="AI131" s="60"/>
      <c r="AJ131" s="60"/>
      <c r="AK131" s="60" t="s">
        <v>1277</v>
      </c>
      <c r="AL131" s="60" t="s">
        <v>5171</v>
      </c>
      <c r="AM131" s="60"/>
      <c r="AN131" s="60" t="s">
        <v>5071</v>
      </c>
      <c r="AO131" s="60"/>
      <c r="AP131" s="61">
        <v>45730.8450578704</v>
      </c>
      <c r="AQ131" s="60"/>
      <c r="AR131" s="60" t="s">
        <v>4281</v>
      </c>
      <c r="AS131" s="60" t="s">
        <v>4244</v>
      </c>
      <c r="AT131" s="60" t="s">
        <v>4843</v>
      </c>
      <c r="AU131" s="60" t="s">
        <v>5172</v>
      </c>
      <c r="AV131" s="60"/>
      <c r="AW131" s="61">
        <v>45714.6119791667</v>
      </c>
      <c r="AX131" s="60" t="s">
        <v>5171</v>
      </c>
      <c r="AY131" s="60" t="s">
        <v>4673</v>
      </c>
      <c r="AZ131" s="60"/>
      <c r="BA131" s="60"/>
      <c r="BB131" s="60"/>
      <c r="BC131" s="60" t="s">
        <v>4845</v>
      </c>
      <c r="BD131" s="60" t="s">
        <v>4846</v>
      </c>
      <c r="BE131" s="60"/>
      <c r="BF131" s="60" t="s">
        <v>4675</v>
      </c>
      <c r="BG131" s="60" t="s">
        <v>4847</v>
      </c>
      <c r="BH131" s="60" t="s">
        <v>5173</v>
      </c>
      <c r="BI131" s="60" t="s">
        <v>4849</v>
      </c>
      <c r="BJ131" s="60"/>
      <c r="BK131" s="60"/>
      <c r="BL131" s="60"/>
      <c r="BM131" s="60"/>
      <c r="BN131" s="60">
        <v>400</v>
      </c>
      <c r="BO131" s="60"/>
      <c r="BP131" s="60" t="s">
        <v>5153</v>
      </c>
      <c r="BQ131" s="60" t="s">
        <v>4851</v>
      </c>
      <c r="BR131" s="60"/>
      <c r="BS131" s="60" t="s">
        <v>1277</v>
      </c>
      <c r="BT131" s="60" t="s">
        <v>1277</v>
      </c>
      <c r="BU131" s="60"/>
      <c r="BV131" s="60" t="s">
        <v>4678</v>
      </c>
      <c r="BW131" s="60"/>
      <c r="BX131" s="60">
        <v>400</v>
      </c>
      <c r="BY131" s="60"/>
      <c r="BZ131" s="60"/>
      <c r="CA131" s="60"/>
      <c r="CB131" s="60"/>
      <c r="CC131" s="60"/>
      <c r="CD131" s="60"/>
    </row>
    <row r="132" spans="1:82">
      <c r="A132" s="60" t="s">
        <v>5174</v>
      </c>
      <c r="B132" s="60"/>
      <c r="C132" s="60" t="s">
        <v>5169</v>
      </c>
      <c r="D132" s="60"/>
      <c r="E132" s="60" t="s">
        <v>4655</v>
      </c>
      <c r="F132" s="60" t="s">
        <v>5170</v>
      </c>
      <c r="G132" s="60" t="s">
        <v>4657</v>
      </c>
      <c r="H132" s="60" t="s">
        <v>5145</v>
      </c>
      <c r="I132" s="60">
        <v>1200</v>
      </c>
      <c r="J132" s="60"/>
      <c r="K132" s="60"/>
      <c r="L132" s="60" t="s">
        <v>4659</v>
      </c>
      <c r="M132" s="60" t="s">
        <v>5146</v>
      </c>
      <c r="N132" s="60" t="s">
        <v>5146</v>
      </c>
      <c r="O132" s="60"/>
      <c r="P132" s="60"/>
      <c r="Q132" s="60" t="s">
        <v>4835</v>
      </c>
      <c r="R132" s="60" t="s">
        <v>5147</v>
      </c>
      <c r="S132" s="60" t="s">
        <v>5148</v>
      </c>
      <c r="T132" s="60" t="s">
        <v>4838</v>
      </c>
      <c r="U132" s="60"/>
      <c r="V132" s="60" t="s">
        <v>4211</v>
      </c>
      <c r="W132" s="60"/>
      <c r="X132" s="60"/>
      <c r="Y132" s="60" t="s">
        <v>4664</v>
      </c>
      <c r="Z132" s="60" t="s">
        <v>5146</v>
      </c>
      <c r="AA132" s="60" t="s">
        <v>5149</v>
      </c>
      <c r="AB132" s="60"/>
      <c r="AC132" s="60" t="s">
        <v>4667</v>
      </c>
      <c r="AD132" s="60"/>
      <c r="AE132" s="60"/>
      <c r="AF132" s="60"/>
      <c r="AG132" s="60"/>
      <c r="AH132" s="60"/>
      <c r="AI132" s="60"/>
      <c r="AJ132" s="60"/>
      <c r="AK132" s="60" t="s">
        <v>1277</v>
      </c>
      <c r="AL132" s="60" t="s">
        <v>5171</v>
      </c>
      <c r="AM132" s="60"/>
      <c r="AN132" s="60" t="s">
        <v>5071</v>
      </c>
      <c r="AO132" s="60"/>
      <c r="AP132" s="61">
        <v>45730.8450578704</v>
      </c>
      <c r="AQ132" s="60"/>
      <c r="AR132" s="60" t="s">
        <v>4281</v>
      </c>
      <c r="AS132" s="60" t="s">
        <v>4244</v>
      </c>
      <c r="AT132" s="60" t="s">
        <v>4843</v>
      </c>
      <c r="AU132" s="60" t="s">
        <v>5172</v>
      </c>
      <c r="AV132" s="60"/>
      <c r="AW132" s="61">
        <v>45714.6119791667</v>
      </c>
      <c r="AX132" s="60" t="s">
        <v>5171</v>
      </c>
      <c r="AY132" s="60" t="s">
        <v>4673</v>
      </c>
      <c r="AZ132" s="60"/>
      <c r="BA132" s="60"/>
      <c r="BB132" s="60"/>
      <c r="BC132" s="60" t="s">
        <v>4845</v>
      </c>
      <c r="BD132" s="60" t="s">
        <v>4846</v>
      </c>
      <c r="BE132" s="60"/>
      <c r="BF132" s="60" t="s">
        <v>4675</v>
      </c>
      <c r="BG132" s="60" t="s">
        <v>4847</v>
      </c>
      <c r="BH132" s="60" t="s">
        <v>5175</v>
      </c>
      <c r="BI132" s="60" t="s">
        <v>4849</v>
      </c>
      <c r="BJ132" s="60"/>
      <c r="BK132" s="60"/>
      <c r="BL132" s="60"/>
      <c r="BM132" s="60"/>
      <c r="BN132" s="60">
        <v>800</v>
      </c>
      <c r="BO132" s="60"/>
      <c r="BP132" s="60" t="s">
        <v>5153</v>
      </c>
      <c r="BQ132" s="60" t="s">
        <v>4851</v>
      </c>
      <c r="BR132" s="60"/>
      <c r="BS132" s="60" t="s">
        <v>1277</v>
      </c>
      <c r="BT132" s="60" t="s">
        <v>1277</v>
      </c>
      <c r="BU132" s="60"/>
      <c r="BV132" s="60" t="s">
        <v>4678</v>
      </c>
      <c r="BW132" s="60"/>
      <c r="BX132" s="60">
        <v>800</v>
      </c>
      <c r="BY132" s="60"/>
      <c r="BZ132" s="60"/>
      <c r="CA132" s="60"/>
      <c r="CB132" s="60"/>
      <c r="CC132" s="60"/>
      <c r="CD132" s="60"/>
    </row>
    <row r="133" spans="1:82">
      <c r="A133" s="60" t="s">
        <v>5176</v>
      </c>
      <c r="B133" s="60"/>
      <c r="C133" s="60" t="s">
        <v>5177</v>
      </c>
      <c r="D133" s="60"/>
      <c r="E133" s="60" t="s">
        <v>4655</v>
      </c>
      <c r="F133" s="60" t="s">
        <v>5178</v>
      </c>
      <c r="G133" s="60" t="s">
        <v>4657</v>
      </c>
      <c r="H133" s="60" t="s">
        <v>5179</v>
      </c>
      <c r="I133" s="60">
        <v>400</v>
      </c>
      <c r="J133" s="60"/>
      <c r="K133" s="60"/>
      <c r="L133" s="60" t="s">
        <v>4659</v>
      </c>
      <c r="M133" s="60" t="s">
        <v>5146</v>
      </c>
      <c r="N133" s="60" t="s">
        <v>5146</v>
      </c>
      <c r="O133" s="60"/>
      <c r="P133" s="60"/>
      <c r="Q133" s="60" t="s">
        <v>4835</v>
      </c>
      <c r="R133" s="60" t="s">
        <v>5180</v>
      </c>
      <c r="S133" s="60" t="s">
        <v>5181</v>
      </c>
      <c r="T133" s="60" t="s">
        <v>4838</v>
      </c>
      <c r="U133" s="60"/>
      <c r="V133" s="60" t="s">
        <v>4211</v>
      </c>
      <c r="W133" s="60"/>
      <c r="X133" s="60"/>
      <c r="Y133" s="60" t="s">
        <v>4664</v>
      </c>
      <c r="Z133" s="60" t="s">
        <v>5146</v>
      </c>
      <c r="AA133" s="60" t="s">
        <v>5149</v>
      </c>
      <c r="AB133" s="60"/>
      <c r="AC133" s="60" t="s">
        <v>4667</v>
      </c>
      <c r="AD133" s="60"/>
      <c r="AE133" s="60"/>
      <c r="AF133" s="60"/>
      <c r="AG133" s="60"/>
      <c r="AH133" s="60"/>
      <c r="AI133" s="60"/>
      <c r="AJ133" s="60"/>
      <c r="AK133" s="60" t="s">
        <v>1277</v>
      </c>
      <c r="AL133" s="60" t="s">
        <v>5182</v>
      </c>
      <c r="AM133" s="60"/>
      <c r="AN133" s="60" t="s">
        <v>5183</v>
      </c>
      <c r="AO133" s="60"/>
      <c r="AP133" s="61">
        <v>45730.8240625</v>
      </c>
      <c r="AQ133" s="60"/>
      <c r="AR133" s="60" t="s">
        <v>4281</v>
      </c>
      <c r="AS133" s="60" t="s">
        <v>4244</v>
      </c>
      <c r="AT133" s="60" t="s">
        <v>4843</v>
      </c>
      <c r="AU133" s="60" t="s">
        <v>5184</v>
      </c>
      <c r="AV133" s="60"/>
      <c r="AW133" s="61">
        <v>45714.6118518518</v>
      </c>
      <c r="AX133" s="60" t="s">
        <v>5182</v>
      </c>
      <c r="AY133" s="60" t="s">
        <v>4673</v>
      </c>
      <c r="AZ133" s="60"/>
      <c r="BA133" s="60"/>
      <c r="BB133" s="60"/>
      <c r="BC133" s="60" t="s">
        <v>4845</v>
      </c>
      <c r="BD133" s="60" t="s">
        <v>4846</v>
      </c>
      <c r="BE133" s="60"/>
      <c r="BF133" s="60" t="s">
        <v>4675</v>
      </c>
      <c r="BG133" s="60" t="s">
        <v>4847</v>
      </c>
      <c r="BH133" s="60" t="s">
        <v>5185</v>
      </c>
      <c r="BI133" s="60" t="s">
        <v>4849</v>
      </c>
      <c r="BJ133" s="60"/>
      <c r="BK133" s="60"/>
      <c r="BL133" s="60"/>
      <c r="BM133" s="60"/>
      <c r="BN133" s="60">
        <v>400</v>
      </c>
      <c r="BO133" s="60"/>
      <c r="BP133" s="60" t="s">
        <v>5153</v>
      </c>
      <c r="BQ133" s="60" t="s">
        <v>4851</v>
      </c>
      <c r="BR133" s="60"/>
      <c r="BS133" s="60" t="s">
        <v>1277</v>
      </c>
      <c r="BT133" s="60" t="s">
        <v>1277</v>
      </c>
      <c r="BU133" s="60"/>
      <c r="BV133" s="60" t="s">
        <v>4678</v>
      </c>
      <c r="BW133" s="60"/>
      <c r="BX133" s="60">
        <v>400</v>
      </c>
      <c r="BY133" s="60"/>
      <c r="BZ133" s="60"/>
      <c r="CA133" s="60"/>
      <c r="CB133" s="60"/>
      <c r="CC133" s="60"/>
      <c r="CD133" s="60"/>
    </row>
    <row r="134" spans="1:82">
      <c r="A134" s="60" t="s">
        <v>5186</v>
      </c>
      <c r="B134" s="60"/>
      <c r="C134" s="60" t="s">
        <v>5187</v>
      </c>
      <c r="D134" s="60"/>
      <c r="E134" s="60" t="s">
        <v>4655</v>
      </c>
      <c r="F134" s="60" t="s">
        <v>5188</v>
      </c>
      <c r="G134" s="60" t="s">
        <v>4657</v>
      </c>
      <c r="H134" s="60" t="s">
        <v>5189</v>
      </c>
      <c r="I134" s="60">
        <v>800</v>
      </c>
      <c r="J134" s="60"/>
      <c r="K134" s="60"/>
      <c r="L134" s="60" t="s">
        <v>4659</v>
      </c>
      <c r="M134" s="60" t="s">
        <v>5146</v>
      </c>
      <c r="N134" s="60" t="s">
        <v>5146</v>
      </c>
      <c r="O134" s="60"/>
      <c r="P134" s="60"/>
      <c r="Q134" s="60" t="s">
        <v>4835</v>
      </c>
      <c r="R134" s="60" t="s">
        <v>5190</v>
      </c>
      <c r="S134" s="60" t="s">
        <v>5191</v>
      </c>
      <c r="T134" s="60" t="s">
        <v>4838</v>
      </c>
      <c r="U134" s="60"/>
      <c r="V134" s="60" t="s">
        <v>4211</v>
      </c>
      <c r="W134" s="60"/>
      <c r="X134" s="60"/>
      <c r="Y134" s="60" t="s">
        <v>4664</v>
      </c>
      <c r="Z134" s="60" t="s">
        <v>5146</v>
      </c>
      <c r="AA134" s="60" t="s">
        <v>5149</v>
      </c>
      <c r="AB134" s="60"/>
      <c r="AC134" s="60" t="s">
        <v>4667</v>
      </c>
      <c r="AD134" s="60"/>
      <c r="AE134" s="60"/>
      <c r="AF134" s="60"/>
      <c r="AG134" s="60"/>
      <c r="AH134" s="60"/>
      <c r="AI134" s="60"/>
      <c r="AJ134" s="60"/>
      <c r="AK134" s="60" t="s">
        <v>1277</v>
      </c>
      <c r="AL134" s="60" t="s">
        <v>5192</v>
      </c>
      <c r="AM134" s="60"/>
      <c r="AN134" s="60" t="s">
        <v>5193</v>
      </c>
      <c r="AO134" s="60"/>
      <c r="AP134" s="61">
        <v>45730.8240625</v>
      </c>
      <c r="AQ134" s="60"/>
      <c r="AR134" s="60" t="s">
        <v>4281</v>
      </c>
      <c r="AS134" s="60" t="s">
        <v>4244</v>
      </c>
      <c r="AT134" s="60" t="s">
        <v>4843</v>
      </c>
      <c r="AU134" s="60" t="s">
        <v>5194</v>
      </c>
      <c r="AV134" s="60"/>
      <c r="AW134" s="61">
        <v>45714.6115625</v>
      </c>
      <c r="AX134" s="60" t="s">
        <v>5192</v>
      </c>
      <c r="AY134" s="60" t="s">
        <v>4673</v>
      </c>
      <c r="AZ134" s="60"/>
      <c r="BA134" s="60"/>
      <c r="BB134" s="60"/>
      <c r="BC134" s="60" t="s">
        <v>4845</v>
      </c>
      <c r="BD134" s="60" t="s">
        <v>4846</v>
      </c>
      <c r="BE134" s="60"/>
      <c r="BF134" s="60" t="s">
        <v>4675</v>
      </c>
      <c r="BG134" s="60" t="s">
        <v>4847</v>
      </c>
      <c r="BH134" s="60" t="s">
        <v>5195</v>
      </c>
      <c r="BI134" s="60" t="s">
        <v>4849</v>
      </c>
      <c r="BJ134" s="60"/>
      <c r="BK134" s="60"/>
      <c r="BL134" s="60"/>
      <c r="BM134" s="60"/>
      <c r="BN134" s="60">
        <v>800</v>
      </c>
      <c r="BO134" s="60"/>
      <c r="BP134" s="60" t="s">
        <v>5153</v>
      </c>
      <c r="BQ134" s="60" t="s">
        <v>4851</v>
      </c>
      <c r="BR134" s="60"/>
      <c r="BS134" s="60" t="s">
        <v>1277</v>
      </c>
      <c r="BT134" s="60" t="s">
        <v>1277</v>
      </c>
      <c r="BU134" s="60"/>
      <c r="BV134" s="60" t="s">
        <v>4678</v>
      </c>
      <c r="BW134" s="60"/>
      <c r="BX134" s="60">
        <v>800</v>
      </c>
      <c r="BY134" s="60"/>
      <c r="BZ134" s="60"/>
      <c r="CA134" s="60"/>
      <c r="CB134" s="60"/>
      <c r="CC134" s="60"/>
      <c r="CD134" s="60"/>
    </row>
    <row r="135" spans="1:82">
      <c r="A135" s="60" t="s">
        <v>5196</v>
      </c>
      <c r="B135" s="60"/>
      <c r="C135" s="60" t="s">
        <v>5197</v>
      </c>
      <c r="D135" s="60"/>
      <c r="E135" s="60" t="s">
        <v>4655</v>
      </c>
      <c r="F135" s="60" t="s">
        <v>5198</v>
      </c>
      <c r="G135" s="60" t="s">
        <v>4657</v>
      </c>
      <c r="H135" s="60" t="s">
        <v>5199</v>
      </c>
      <c r="I135" s="60">
        <v>300</v>
      </c>
      <c r="J135" s="60"/>
      <c r="K135" s="60"/>
      <c r="L135" s="60" t="s">
        <v>4659</v>
      </c>
      <c r="M135" s="60" t="s">
        <v>5146</v>
      </c>
      <c r="N135" s="60" t="s">
        <v>5146</v>
      </c>
      <c r="O135" s="60"/>
      <c r="P135" s="60"/>
      <c r="Q135" s="60" t="s">
        <v>4835</v>
      </c>
      <c r="R135" s="60" t="s">
        <v>5200</v>
      </c>
      <c r="S135" s="60" t="s">
        <v>5201</v>
      </c>
      <c r="T135" s="60" t="s">
        <v>4838</v>
      </c>
      <c r="U135" s="60"/>
      <c r="V135" s="60" t="s">
        <v>4211</v>
      </c>
      <c r="W135" s="60"/>
      <c r="X135" s="60"/>
      <c r="Y135" s="60" t="s">
        <v>4664</v>
      </c>
      <c r="Z135" s="60" t="s">
        <v>5146</v>
      </c>
      <c r="AA135" s="60" t="s">
        <v>5149</v>
      </c>
      <c r="AB135" s="60"/>
      <c r="AC135" s="60" t="s">
        <v>4667</v>
      </c>
      <c r="AD135" s="60"/>
      <c r="AE135" s="60"/>
      <c r="AF135" s="60"/>
      <c r="AG135" s="60"/>
      <c r="AH135" s="60"/>
      <c r="AI135" s="60"/>
      <c r="AJ135" s="60"/>
      <c r="AK135" s="60" t="s">
        <v>1277</v>
      </c>
      <c r="AL135" s="60" t="s">
        <v>5202</v>
      </c>
      <c r="AM135" s="60"/>
      <c r="AN135" s="60" t="s">
        <v>5024</v>
      </c>
      <c r="AO135" s="60"/>
      <c r="AP135" s="61">
        <v>45730.8240509259</v>
      </c>
      <c r="AQ135" s="60"/>
      <c r="AR135" s="60" t="s">
        <v>4281</v>
      </c>
      <c r="AS135" s="60" t="s">
        <v>4244</v>
      </c>
      <c r="AT135" s="60" t="s">
        <v>4843</v>
      </c>
      <c r="AU135" s="60" t="s">
        <v>5203</v>
      </c>
      <c r="AV135" s="60"/>
      <c r="AW135" s="61">
        <v>45714.6113310185</v>
      </c>
      <c r="AX135" s="60" t="s">
        <v>5202</v>
      </c>
      <c r="AY135" s="60" t="s">
        <v>4673</v>
      </c>
      <c r="AZ135" s="60"/>
      <c r="BA135" s="60"/>
      <c r="BB135" s="60"/>
      <c r="BC135" s="60" t="s">
        <v>4845</v>
      </c>
      <c r="BD135" s="60" t="s">
        <v>4846</v>
      </c>
      <c r="BE135" s="60"/>
      <c r="BF135" s="60" t="s">
        <v>4675</v>
      </c>
      <c r="BG135" s="60" t="s">
        <v>4847</v>
      </c>
      <c r="BH135" s="60" t="s">
        <v>5204</v>
      </c>
      <c r="BI135" s="60" t="s">
        <v>4849</v>
      </c>
      <c r="BJ135" s="60"/>
      <c r="BK135" s="60"/>
      <c r="BL135" s="60"/>
      <c r="BM135" s="60"/>
      <c r="BN135" s="60">
        <v>300</v>
      </c>
      <c r="BO135" s="60"/>
      <c r="BP135" s="60" t="s">
        <v>5153</v>
      </c>
      <c r="BQ135" s="60" t="s">
        <v>4851</v>
      </c>
      <c r="BR135" s="60"/>
      <c r="BS135" s="60" t="s">
        <v>1277</v>
      </c>
      <c r="BT135" s="60" t="s">
        <v>1277</v>
      </c>
      <c r="BU135" s="60"/>
      <c r="BV135" s="60" t="s">
        <v>4678</v>
      </c>
      <c r="BW135" s="60"/>
      <c r="BX135" s="60">
        <v>300</v>
      </c>
      <c r="BY135" s="60"/>
      <c r="BZ135" s="60"/>
      <c r="CA135" s="60"/>
      <c r="CB135" s="60"/>
      <c r="CC135" s="60"/>
      <c r="CD135" s="60"/>
    </row>
    <row r="136" spans="1:82">
      <c r="A136" s="60" t="s">
        <v>5205</v>
      </c>
      <c r="B136" s="60"/>
      <c r="C136" s="60" t="s">
        <v>5206</v>
      </c>
      <c r="D136" s="60"/>
      <c r="E136" s="60" t="s">
        <v>4655</v>
      </c>
      <c r="F136" s="60" t="s">
        <v>5207</v>
      </c>
      <c r="G136" s="60" t="s">
        <v>4657</v>
      </c>
      <c r="H136" s="60" t="s">
        <v>5199</v>
      </c>
      <c r="I136" s="60">
        <v>1000</v>
      </c>
      <c r="J136" s="60"/>
      <c r="K136" s="60"/>
      <c r="L136" s="60" t="s">
        <v>4659</v>
      </c>
      <c r="M136" s="60" t="s">
        <v>5146</v>
      </c>
      <c r="N136" s="60" t="s">
        <v>5146</v>
      </c>
      <c r="O136" s="60"/>
      <c r="P136" s="60"/>
      <c r="Q136" s="60" t="s">
        <v>4835</v>
      </c>
      <c r="R136" s="60" t="s">
        <v>5200</v>
      </c>
      <c r="S136" s="60" t="s">
        <v>5201</v>
      </c>
      <c r="T136" s="60" t="s">
        <v>4838</v>
      </c>
      <c r="U136" s="60"/>
      <c r="V136" s="60" t="s">
        <v>4211</v>
      </c>
      <c r="W136" s="60"/>
      <c r="X136" s="60"/>
      <c r="Y136" s="60" t="s">
        <v>4664</v>
      </c>
      <c r="Z136" s="60" t="s">
        <v>5146</v>
      </c>
      <c r="AA136" s="60" t="s">
        <v>5149</v>
      </c>
      <c r="AB136" s="60"/>
      <c r="AC136" s="60" t="s">
        <v>4667</v>
      </c>
      <c r="AD136" s="60"/>
      <c r="AE136" s="60"/>
      <c r="AF136" s="60"/>
      <c r="AG136" s="60"/>
      <c r="AH136" s="60"/>
      <c r="AI136" s="60"/>
      <c r="AJ136" s="60"/>
      <c r="AK136" s="60" t="s">
        <v>1277</v>
      </c>
      <c r="AL136" s="60" t="s">
        <v>5208</v>
      </c>
      <c r="AM136" s="60"/>
      <c r="AN136" s="60" t="s">
        <v>5209</v>
      </c>
      <c r="AO136" s="60"/>
      <c r="AP136" s="61">
        <v>45730.8240393518</v>
      </c>
      <c r="AQ136" s="60"/>
      <c r="AR136" s="60" t="s">
        <v>4281</v>
      </c>
      <c r="AS136" s="60" t="s">
        <v>4244</v>
      </c>
      <c r="AT136" s="60" t="s">
        <v>4843</v>
      </c>
      <c r="AU136" s="60" t="s">
        <v>5210</v>
      </c>
      <c r="AV136" s="60"/>
      <c r="AW136" s="61">
        <v>45714.6103935185</v>
      </c>
      <c r="AX136" s="60" t="s">
        <v>5208</v>
      </c>
      <c r="AY136" s="60" t="s">
        <v>4673</v>
      </c>
      <c r="AZ136" s="60"/>
      <c r="BA136" s="60"/>
      <c r="BB136" s="60"/>
      <c r="BC136" s="60" t="s">
        <v>5211</v>
      </c>
      <c r="BD136" s="60" t="s">
        <v>4846</v>
      </c>
      <c r="BE136" s="60"/>
      <c r="BF136" s="60" t="s">
        <v>4675</v>
      </c>
      <c r="BG136" s="60" t="s">
        <v>4847</v>
      </c>
      <c r="BH136" s="60" t="s">
        <v>5212</v>
      </c>
      <c r="BI136" s="60" t="s">
        <v>4849</v>
      </c>
      <c r="BJ136" s="60"/>
      <c r="BK136" s="60"/>
      <c r="BL136" s="60"/>
      <c r="BM136" s="60"/>
      <c r="BN136" s="60">
        <v>1000</v>
      </c>
      <c r="BO136" s="60"/>
      <c r="BP136" s="60" t="s">
        <v>5153</v>
      </c>
      <c r="BQ136" s="60" t="s">
        <v>4851</v>
      </c>
      <c r="BR136" s="60"/>
      <c r="BS136" s="60" t="s">
        <v>1277</v>
      </c>
      <c r="BT136" s="60" t="s">
        <v>1277</v>
      </c>
      <c r="BU136" s="60"/>
      <c r="BV136" s="60" t="s">
        <v>4678</v>
      </c>
      <c r="BW136" s="60"/>
      <c r="BX136" s="60">
        <v>1000</v>
      </c>
      <c r="BY136" s="60"/>
      <c r="BZ136" s="60"/>
      <c r="CA136" s="60"/>
      <c r="CB136" s="60"/>
      <c r="CC136" s="60"/>
      <c r="CD136" s="60"/>
    </row>
    <row r="137" spans="1:82">
      <c r="A137" s="60" t="s">
        <v>5213</v>
      </c>
      <c r="B137" s="60"/>
      <c r="C137" s="60" t="s">
        <v>5214</v>
      </c>
      <c r="D137" s="60"/>
      <c r="E137" s="60" t="s">
        <v>4655</v>
      </c>
      <c r="F137" s="60" t="s">
        <v>5215</v>
      </c>
      <c r="G137" s="60" t="s">
        <v>4657</v>
      </c>
      <c r="H137" s="60" t="s">
        <v>5216</v>
      </c>
      <c r="I137" s="60">
        <v>1600</v>
      </c>
      <c r="J137" s="60"/>
      <c r="K137" s="60"/>
      <c r="L137" s="60" t="s">
        <v>4659</v>
      </c>
      <c r="M137" s="60" t="s">
        <v>5146</v>
      </c>
      <c r="N137" s="60" t="s">
        <v>5146</v>
      </c>
      <c r="O137" s="60"/>
      <c r="P137" s="60"/>
      <c r="Q137" s="60" t="s">
        <v>4835</v>
      </c>
      <c r="R137" s="60" t="s">
        <v>5217</v>
      </c>
      <c r="S137" s="60" t="s">
        <v>5218</v>
      </c>
      <c r="T137" s="60" t="s">
        <v>4838</v>
      </c>
      <c r="U137" s="60"/>
      <c r="V137" s="60" t="s">
        <v>4211</v>
      </c>
      <c r="W137" s="60"/>
      <c r="X137" s="60"/>
      <c r="Y137" s="60" t="s">
        <v>4664</v>
      </c>
      <c r="Z137" s="60" t="s">
        <v>5146</v>
      </c>
      <c r="AA137" s="60" t="s">
        <v>5149</v>
      </c>
      <c r="AB137" s="60"/>
      <c r="AC137" s="60" t="s">
        <v>4667</v>
      </c>
      <c r="AD137" s="60"/>
      <c r="AE137" s="60"/>
      <c r="AF137" s="60"/>
      <c r="AG137" s="60"/>
      <c r="AH137" s="60"/>
      <c r="AI137" s="60"/>
      <c r="AJ137" s="60"/>
      <c r="AK137" s="60" t="s">
        <v>1277</v>
      </c>
      <c r="AL137" s="60" t="s">
        <v>5219</v>
      </c>
      <c r="AM137" s="60"/>
      <c r="AN137" s="60" t="s">
        <v>5007</v>
      </c>
      <c r="AO137" s="60"/>
      <c r="AP137" s="61">
        <v>45730.8450231481</v>
      </c>
      <c r="AQ137" s="60"/>
      <c r="AR137" s="60" t="s">
        <v>4281</v>
      </c>
      <c r="AS137" s="60" t="s">
        <v>4244</v>
      </c>
      <c r="AT137" s="60" t="s">
        <v>4843</v>
      </c>
      <c r="AU137" s="60" t="s">
        <v>5220</v>
      </c>
      <c r="AV137" s="60"/>
      <c r="AW137" s="61">
        <v>45714.6103240741</v>
      </c>
      <c r="AX137" s="60" t="s">
        <v>5219</v>
      </c>
      <c r="AY137" s="60" t="s">
        <v>4673</v>
      </c>
      <c r="AZ137" s="60"/>
      <c r="BA137" s="60"/>
      <c r="BB137" s="60"/>
      <c r="BC137" s="60" t="s">
        <v>4845</v>
      </c>
      <c r="BD137" s="60" t="s">
        <v>4846</v>
      </c>
      <c r="BE137" s="60"/>
      <c r="BF137" s="60" t="s">
        <v>4675</v>
      </c>
      <c r="BG137" s="60" t="s">
        <v>4847</v>
      </c>
      <c r="BH137" s="60" t="s">
        <v>5221</v>
      </c>
      <c r="BI137" s="60" t="s">
        <v>4849</v>
      </c>
      <c r="BJ137" s="60"/>
      <c r="BK137" s="60"/>
      <c r="BL137" s="60"/>
      <c r="BM137" s="60"/>
      <c r="BN137" s="60">
        <v>1600</v>
      </c>
      <c r="BO137" s="60"/>
      <c r="BP137" s="60" t="s">
        <v>5153</v>
      </c>
      <c r="BQ137" s="60" t="s">
        <v>4851</v>
      </c>
      <c r="BR137" s="60"/>
      <c r="BS137" s="60" t="s">
        <v>1277</v>
      </c>
      <c r="BT137" s="60" t="s">
        <v>1277</v>
      </c>
      <c r="BU137" s="60"/>
      <c r="BV137" s="60" t="s">
        <v>4678</v>
      </c>
      <c r="BW137" s="60"/>
      <c r="BX137" s="60">
        <v>1600</v>
      </c>
      <c r="BY137" s="60"/>
      <c r="BZ137" s="60"/>
      <c r="CA137" s="60"/>
      <c r="CB137" s="60"/>
      <c r="CC137" s="60"/>
      <c r="CD137" s="60"/>
    </row>
    <row r="138" spans="1:82">
      <c r="A138" s="60" t="s">
        <v>5222</v>
      </c>
      <c r="B138" s="60"/>
      <c r="C138" s="60" t="s">
        <v>5223</v>
      </c>
      <c r="D138" s="60"/>
      <c r="E138" s="60" t="s">
        <v>4655</v>
      </c>
      <c r="F138" s="60" t="s">
        <v>5224</v>
      </c>
      <c r="G138" s="60" t="s">
        <v>4657</v>
      </c>
      <c r="H138" s="60" t="s">
        <v>5225</v>
      </c>
      <c r="I138" s="60">
        <v>800</v>
      </c>
      <c r="J138" s="60"/>
      <c r="K138" s="60"/>
      <c r="L138" s="60" t="s">
        <v>4659</v>
      </c>
      <c r="M138" s="60" t="s">
        <v>5146</v>
      </c>
      <c r="N138" s="60" t="s">
        <v>5146</v>
      </c>
      <c r="O138" s="60"/>
      <c r="P138" s="60"/>
      <c r="Q138" s="60" t="s">
        <v>4835</v>
      </c>
      <c r="R138" s="60" t="s">
        <v>5226</v>
      </c>
      <c r="S138" s="60" t="s">
        <v>5227</v>
      </c>
      <c r="T138" s="60" t="s">
        <v>4838</v>
      </c>
      <c r="U138" s="60"/>
      <c r="V138" s="60" t="s">
        <v>4211</v>
      </c>
      <c r="W138" s="60"/>
      <c r="X138" s="60"/>
      <c r="Y138" s="60" t="s">
        <v>4664</v>
      </c>
      <c r="Z138" s="60" t="s">
        <v>5146</v>
      </c>
      <c r="AA138" s="60" t="s">
        <v>5149</v>
      </c>
      <c r="AB138" s="60"/>
      <c r="AC138" s="60" t="s">
        <v>4667</v>
      </c>
      <c r="AD138" s="60"/>
      <c r="AE138" s="60"/>
      <c r="AF138" s="60"/>
      <c r="AG138" s="60"/>
      <c r="AH138" s="60"/>
      <c r="AI138" s="60"/>
      <c r="AJ138" s="60"/>
      <c r="AK138" s="60" t="s">
        <v>1277</v>
      </c>
      <c r="AL138" s="60" t="s">
        <v>5228</v>
      </c>
      <c r="AM138" s="60"/>
      <c r="AN138" s="60" t="s">
        <v>5229</v>
      </c>
      <c r="AO138" s="60"/>
      <c r="AP138" s="61">
        <v>45730.8450231481</v>
      </c>
      <c r="AQ138" s="60"/>
      <c r="AR138" s="60" t="s">
        <v>4281</v>
      </c>
      <c r="AS138" s="60" t="s">
        <v>4244</v>
      </c>
      <c r="AT138" s="60" t="s">
        <v>4843</v>
      </c>
      <c r="AU138" s="60" t="s">
        <v>5230</v>
      </c>
      <c r="AV138" s="60"/>
      <c r="AW138" s="61">
        <v>45714.6101736111</v>
      </c>
      <c r="AX138" s="60" t="s">
        <v>5228</v>
      </c>
      <c r="AY138" s="60" t="s">
        <v>4673</v>
      </c>
      <c r="AZ138" s="60"/>
      <c r="BA138" s="60"/>
      <c r="BB138" s="60"/>
      <c r="BC138" s="60" t="s">
        <v>4845</v>
      </c>
      <c r="BD138" s="60" t="s">
        <v>4846</v>
      </c>
      <c r="BE138" s="60"/>
      <c r="BF138" s="60" t="s">
        <v>4675</v>
      </c>
      <c r="BG138" s="60" t="s">
        <v>4847</v>
      </c>
      <c r="BH138" s="60" t="s">
        <v>5231</v>
      </c>
      <c r="BI138" s="60" t="s">
        <v>4849</v>
      </c>
      <c r="BJ138" s="60"/>
      <c r="BK138" s="60"/>
      <c r="BL138" s="60"/>
      <c r="BM138" s="60"/>
      <c r="BN138" s="60">
        <v>100</v>
      </c>
      <c r="BO138" s="60"/>
      <c r="BP138" s="60" t="s">
        <v>5153</v>
      </c>
      <c r="BQ138" s="60" t="s">
        <v>4851</v>
      </c>
      <c r="BR138" s="60"/>
      <c r="BS138" s="60" t="s">
        <v>1277</v>
      </c>
      <c r="BT138" s="60" t="s">
        <v>1277</v>
      </c>
      <c r="BU138" s="60"/>
      <c r="BV138" s="60" t="s">
        <v>4678</v>
      </c>
      <c r="BW138" s="60"/>
      <c r="BX138" s="60">
        <v>100</v>
      </c>
      <c r="BY138" s="60"/>
      <c r="BZ138" s="60"/>
      <c r="CA138" s="60"/>
      <c r="CB138" s="60"/>
      <c r="CC138" s="60"/>
      <c r="CD138" s="60"/>
    </row>
    <row r="139" spans="1:82">
      <c r="A139" s="60" t="s">
        <v>5232</v>
      </c>
      <c r="B139" s="60"/>
      <c r="C139" s="60" t="s">
        <v>5223</v>
      </c>
      <c r="D139" s="60"/>
      <c r="E139" s="60" t="s">
        <v>4655</v>
      </c>
      <c r="F139" s="60" t="s">
        <v>5224</v>
      </c>
      <c r="G139" s="60" t="s">
        <v>4657</v>
      </c>
      <c r="H139" s="60" t="s">
        <v>5225</v>
      </c>
      <c r="I139" s="60">
        <v>800</v>
      </c>
      <c r="J139" s="60"/>
      <c r="K139" s="60"/>
      <c r="L139" s="60" t="s">
        <v>4659</v>
      </c>
      <c r="M139" s="60" t="s">
        <v>5146</v>
      </c>
      <c r="N139" s="60" t="s">
        <v>5146</v>
      </c>
      <c r="O139" s="60"/>
      <c r="P139" s="60"/>
      <c r="Q139" s="60" t="s">
        <v>4835</v>
      </c>
      <c r="R139" s="60" t="s">
        <v>5226</v>
      </c>
      <c r="S139" s="60" t="s">
        <v>5227</v>
      </c>
      <c r="T139" s="60" t="s">
        <v>4838</v>
      </c>
      <c r="U139" s="60"/>
      <c r="V139" s="60" t="s">
        <v>4211</v>
      </c>
      <c r="W139" s="60"/>
      <c r="X139" s="60"/>
      <c r="Y139" s="60" t="s">
        <v>4664</v>
      </c>
      <c r="Z139" s="60" t="s">
        <v>5146</v>
      </c>
      <c r="AA139" s="60" t="s">
        <v>5149</v>
      </c>
      <c r="AB139" s="60"/>
      <c r="AC139" s="60" t="s">
        <v>4667</v>
      </c>
      <c r="AD139" s="60"/>
      <c r="AE139" s="60"/>
      <c r="AF139" s="60"/>
      <c r="AG139" s="60"/>
      <c r="AH139" s="60"/>
      <c r="AI139" s="60"/>
      <c r="AJ139" s="60"/>
      <c r="AK139" s="60" t="s">
        <v>1277</v>
      </c>
      <c r="AL139" s="60" t="s">
        <v>5228</v>
      </c>
      <c r="AM139" s="60"/>
      <c r="AN139" s="60" t="s">
        <v>5229</v>
      </c>
      <c r="AO139" s="60"/>
      <c r="AP139" s="61">
        <v>45730.8450231481</v>
      </c>
      <c r="AQ139" s="60"/>
      <c r="AR139" s="60" t="s">
        <v>4281</v>
      </c>
      <c r="AS139" s="60" t="s">
        <v>4244</v>
      </c>
      <c r="AT139" s="60" t="s">
        <v>4843</v>
      </c>
      <c r="AU139" s="60" t="s">
        <v>5230</v>
      </c>
      <c r="AV139" s="60"/>
      <c r="AW139" s="61">
        <v>45714.6101736111</v>
      </c>
      <c r="AX139" s="60" t="s">
        <v>5228</v>
      </c>
      <c r="AY139" s="60" t="s">
        <v>4673</v>
      </c>
      <c r="AZ139" s="60"/>
      <c r="BA139" s="60"/>
      <c r="BB139" s="60"/>
      <c r="BC139" s="60" t="s">
        <v>4845</v>
      </c>
      <c r="BD139" s="60" t="s">
        <v>4846</v>
      </c>
      <c r="BE139" s="60"/>
      <c r="BF139" s="60" t="s">
        <v>4675</v>
      </c>
      <c r="BG139" s="60" t="s">
        <v>4847</v>
      </c>
      <c r="BH139" s="60" t="s">
        <v>5233</v>
      </c>
      <c r="BI139" s="60" t="s">
        <v>4849</v>
      </c>
      <c r="BJ139" s="60"/>
      <c r="BK139" s="60"/>
      <c r="BL139" s="60"/>
      <c r="BM139" s="60"/>
      <c r="BN139" s="60">
        <v>600</v>
      </c>
      <c r="BO139" s="60"/>
      <c r="BP139" s="60" t="s">
        <v>5153</v>
      </c>
      <c r="BQ139" s="60" t="s">
        <v>4851</v>
      </c>
      <c r="BR139" s="60"/>
      <c r="BS139" s="60" t="s">
        <v>1277</v>
      </c>
      <c r="BT139" s="60" t="s">
        <v>1277</v>
      </c>
      <c r="BU139" s="60"/>
      <c r="BV139" s="60" t="s">
        <v>4678</v>
      </c>
      <c r="BW139" s="60"/>
      <c r="BX139" s="60">
        <v>600</v>
      </c>
      <c r="BY139" s="60"/>
      <c r="BZ139" s="60"/>
      <c r="CA139" s="60"/>
      <c r="CB139" s="60"/>
      <c r="CC139" s="60"/>
      <c r="CD139" s="60"/>
    </row>
    <row r="140" spans="1:82">
      <c r="A140" s="60" t="s">
        <v>5234</v>
      </c>
      <c r="B140" s="60"/>
      <c r="C140" s="60" t="s">
        <v>5223</v>
      </c>
      <c r="D140" s="60"/>
      <c r="E140" s="60" t="s">
        <v>4655</v>
      </c>
      <c r="F140" s="60" t="s">
        <v>5224</v>
      </c>
      <c r="G140" s="60" t="s">
        <v>4657</v>
      </c>
      <c r="H140" s="60" t="s">
        <v>5225</v>
      </c>
      <c r="I140" s="60">
        <v>800</v>
      </c>
      <c r="J140" s="60"/>
      <c r="K140" s="60"/>
      <c r="L140" s="60" t="s">
        <v>4659</v>
      </c>
      <c r="M140" s="60" t="s">
        <v>5146</v>
      </c>
      <c r="N140" s="60" t="s">
        <v>5146</v>
      </c>
      <c r="O140" s="60"/>
      <c r="P140" s="60"/>
      <c r="Q140" s="60" t="s">
        <v>4835</v>
      </c>
      <c r="R140" s="60" t="s">
        <v>5226</v>
      </c>
      <c r="S140" s="60" t="s">
        <v>5227</v>
      </c>
      <c r="T140" s="60" t="s">
        <v>4838</v>
      </c>
      <c r="U140" s="60"/>
      <c r="V140" s="60" t="s">
        <v>4211</v>
      </c>
      <c r="W140" s="60"/>
      <c r="X140" s="60"/>
      <c r="Y140" s="60" t="s">
        <v>4664</v>
      </c>
      <c r="Z140" s="60" t="s">
        <v>5146</v>
      </c>
      <c r="AA140" s="60" t="s">
        <v>5149</v>
      </c>
      <c r="AB140" s="60"/>
      <c r="AC140" s="60" t="s">
        <v>4667</v>
      </c>
      <c r="AD140" s="60"/>
      <c r="AE140" s="60"/>
      <c r="AF140" s="60"/>
      <c r="AG140" s="60"/>
      <c r="AH140" s="60"/>
      <c r="AI140" s="60"/>
      <c r="AJ140" s="60"/>
      <c r="AK140" s="60" t="s">
        <v>1277</v>
      </c>
      <c r="AL140" s="60" t="s">
        <v>5228</v>
      </c>
      <c r="AM140" s="60"/>
      <c r="AN140" s="60" t="s">
        <v>5229</v>
      </c>
      <c r="AO140" s="60"/>
      <c r="AP140" s="61">
        <v>45730.8450231481</v>
      </c>
      <c r="AQ140" s="60"/>
      <c r="AR140" s="60" t="s">
        <v>4281</v>
      </c>
      <c r="AS140" s="60" t="s">
        <v>4244</v>
      </c>
      <c r="AT140" s="60" t="s">
        <v>4843</v>
      </c>
      <c r="AU140" s="60" t="s">
        <v>5230</v>
      </c>
      <c r="AV140" s="60"/>
      <c r="AW140" s="61">
        <v>45714.6101736111</v>
      </c>
      <c r="AX140" s="60" t="s">
        <v>5228</v>
      </c>
      <c r="AY140" s="60" t="s">
        <v>4673</v>
      </c>
      <c r="AZ140" s="60"/>
      <c r="BA140" s="60"/>
      <c r="BB140" s="60"/>
      <c r="BC140" s="60" t="s">
        <v>4845</v>
      </c>
      <c r="BD140" s="60" t="s">
        <v>4846</v>
      </c>
      <c r="BE140" s="60"/>
      <c r="BF140" s="60" t="s">
        <v>4675</v>
      </c>
      <c r="BG140" s="60" t="s">
        <v>4847</v>
      </c>
      <c r="BH140" s="60" t="s">
        <v>5235</v>
      </c>
      <c r="BI140" s="60" t="s">
        <v>4849</v>
      </c>
      <c r="BJ140" s="60"/>
      <c r="BK140" s="60"/>
      <c r="BL140" s="60"/>
      <c r="BM140" s="60"/>
      <c r="BN140" s="60">
        <v>100</v>
      </c>
      <c r="BO140" s="60"/>
      <c r="BP140" s="60" t="s">
        <v>5153</v>
      </c>
      <c r="BQ140" s="60" t="s">
        <v>4851</v>
      </c>
      <c r="BR140" s="60"/>
      <c r="BS140" s="60" t="s">
        <v>1277</v>
      </c>
      <c r="BT140" s="60" t="s">
        <v>1277</v>
      </c>
      <c r="BU140" s="60"/>
      <c r="BV140" s="60" t="s">
        <v>4678</v>
      </c>
      <c r="BW140" s="60"/>
      <c r="BX140" s="60">
        <v>100</v>
      </c>
      <c r="BY140" s="60"/>
      <c r="BZ140" s="60"/>
      <c r="CA140" s="60"/>
      <c r="CB140" s="60"/>
      <c r="CC140" s="60"/>
      <c r="CD140" s="60"/>
    </row>
    <row r="141" spans="1:82">
      <c r="A141" s="60" t="s">
        <v>5236</v>
      </c>
      <c r="B141" s="60"/>
      <c r="C141" s="60" t="s">
        <v>5237</v>
      </c>
      <c r="D141" s="60"/>
      <c r="E141" s="60" t="s">
        <v>4655</v>
      </c>
      <c r="F141" s="60" t="s">
        <v>5238</v>
      </c>
      <c r="G141" s="60" t="s">
        <v>4657</v>
      </c>
      <c r="H141" s="60" t="s">
        <v>5239</v>
      </c>
      <c r="I141" s="60">
        <v>700</v>
      </c>
      <c r="J141" s="60"/>
      <c r="K141" s="60"/>
      <c r="L141" s="60" t="s">
        <v>4659</v>
      </c>
      <c r="M141" s="60" t="s">
        <v>5146</v>
      </c>
      <c r="N141" s="60" t="s">
        <v>5146</v>
      </c>
      <c r="O141" s="60"/>
      <c r="P141" s="60"/>
      <c r="Q141" s="60" t="s">
        <v>4835</v>
      </c>
      <c r="R141" s="60" t="s">
        <v>5240</v>
      </c>
      <c r="S141" s="60" t="s">
        <v>5241</v>
      </c>
      <c r="T141" s="60" t="s">
        <v>4838</v>
      </c>
      <c r="U141" s="60"/>
      <c r="V141" s="60" t="s">
        <v>4211</v>
      </c>
      <c r="W141" s="60"/>
      <c r="X141" s="60"/>
      <c r="Y141" s="60" t="s">
        <v>4664</v>
      </c>
      <c r="Z141" s="60" t="s">
        <v>5146</v>
      </c>
      <c r="AA141" s="60" t="s">
        <v>5149</v>
      </c>
      <c r="AB141" s="60"/>
      <c r="AC141" s="60" t="s">
        <v>4667</v>
      </c>
      <c r="AD141" s="60"/>
      <c r="AE141" s="60"/>
      <c r="AF141" s="60"/>
      <c r="AG141" s="60"/>
      <c r="AH141" s="60"/>
      <c r="AI141" s="60"/>
      <c r="AJ141" s="60"/>
      <c r="AK141" s="60" t="s">
        <v>1277</v>
      </c>
      <c r="AL141" s="60" t="s">
        <v>5242</v>
      </c>
      <c r="AM141" s="60"/>
      <c r="AN141" s="60" t="s">
        <v>5243</v>
      </c>
      <c r="AO141" s="60"/>
      <c r="AP141" s="61">
        <v>45730.8240509259</v>
      </c>
      <c r="AQ141" s="60"/>
      <c r="AR141" s="60" t="s">
        <v>4281</v>
      </c>
      <c r="AS141" s="60" t="s">
        <v>4244</v>
      </c>
      <c r="AT141" s="60" t="s">
        <v>4843</v>
      </c>
      <c r="AU141" s="60" t="s">
        <v>5244</v>
      </c>
      <c r="AV141" s="60"/>
      <c r="AW141" s="61">
        <v>45714.6100578704</v>
      </c>
      <c r="AX141" s="60" t="s">
        <v>5242</v>
      </c>
      <c r="AY141" s="60" t="s">
        <v>4673</v>
      </c>
      <c r="AZ141" s="60"/>
      <c r="BA141" s="60"/>
      <c r="BB141" s="60"/>
      <c r="BC141" s="60" t="s">
        <v>4845</v>
      </c>
      <c r="BD141" s="60" t="s">
        <v>4846</v>
      </c>
      <c r="BE141" s="60"/>
      <c r="BF141" s="60" t="s">
        <v>4675</v>
      </c>
      <c r="BG141" s="60" t="s">
        <v>4847</v>
      </c>
      <c r="BH141" s="60" t="s">
        <v>5245</v>
      </c>
      <c r="BI141" s="60" t="s">
        <v>4849</v>
      </c>
      <c r="BJ141" s="60"/>
      <c r="BK141" s="60"/>
      <c r="BL141" s="60"/>
      <c r="BM141" s="60"/>
      <c r="BN141" s="60">
        <v>700</v>
      </c>
      <c r="BO141" s="60"/>
      <c r="BP141" s="60" t="s">
        <v>5153</v>
      </c>
      <c r="BQ141" s="60" t="s">
        <v>4851</v>
      </c>
      <c r="BR141" s="60"/>
      <c r="BS141" s="60" t="s">
        <v>1277</v>
      </c>
      <c r="BT141" s="60" t="s">
        <v>1277</v>
      </c>
      <c r="BU141" s="60"/>
      <c r="BV141" s="60" t="s">
        <v>4678</v>
      </c>
      <c r="BW141" s="60"/>
      <c r="BX141" s="60">
        <v>700</v>
      </c>
      <c r="BY141" s="60"/>
      <c r="BZ141" s="60"/>
      <c r="CA141" s="60"/>
      <c r="CB141" s="60"/>
      <c r="CC141" s="60"/>
      <c r="CD141" s="60"/>
    </row>
    <row r="142" spans="1:82">
      <c r="A142" s="60" t="s">
        <v>5246</v>
      </c>
      <c r="B142" s="60"/>
      <c r="C142" s="60" t="s">
        <v>5247</v>
      </c>
      <c r="D142" s="60"/>
      <c r="E142" s="60" t="s">
        <v>4655</v>
      </c>
      <c r="F142" s="60" t="s">
        <v>5248</v>
      </c>
      <c r="G142" s="60" t="s">
        <v>4657</v>
      </c>
      <c r="H142" s="60" t="s">
        <v>5199</v>
      </c>
      <c r="I142" s="60">
        <v>300</v>
      </c>
      <c r="J142" s="60"/>
      <c r="K142" s="60"/>
      <c r="L142" s="60" t="s">
        <v>4659</v>
      </c>
      <c r="M142" s="60" t="s">
        <v>5146</v>
      </c>
      <c r="N142" s="60" t="s">
        <v>5146</v>
      </c>
      <c r="O142" s="60"/>
      <c r="P142" s="60"/>
      <c r="Q142" s="60" t="s">
        <v>4835</v>
      </c>
      <c r="R142" s="60" t="s">
        <v>5200</v>
      </c>
      <c r="S142" s="60" t="s">
        <v>5201</v>
      </c>
      <c r="T142" s="60" t="s">
        <v>4838</v>
      </c>
      <c r="U142" s="60"/>
      <c r="V142" s="60" t="s">
        <v>4211</v>
      </c>
      <c r="W142" s="60"/>
      <c r="X142" s="60"/>
      <c r="Y142" s="60" t="s">
        <v>4664</v>
      </c>
      <c r="Z142" s="60" t="s">
        <v>5146</v>
      </c>
      <c r="AA142" s="60" t="s">
        <v>5149</v>
      </c>
      <c r="AB142" s="60"/>
      <c r="AC142" s="60" t="s">
        <v>4667</v>
      </c>
      <c r="AD142" s="60"/>
      <c r="AE142" s="60"/>
      <c r="AF142" s="60"/>
      <c r="AG142" s="60"/>
      <c r="AH142" s="60"/>
      <c r="AI142" s="60"/>
      <c r="AJ142" s="60"/>
      <c r="AK142" s="60" t="s">
        <v>1277</v>
      </c>
      <c r="AL142" s="60" t="s">
        <v>5249</v>
      </c>
      <c r="AM142" s="60"/>
      <c r="AN142" s="60" t="s">
        <v>5051</v>
      </c>
      <c r="AO142" s="60"/>
      <c r="AP142" s="61">
        <v>45730.8450462963</v>
      </c>
      <c r="AQ142" s="60"/>
      <c r="AR142" s="60" t="s">
        <v>4281</v>
      </c>
      <c r="AS142" s="60" t="s">
        <v>4244</v>
      </c>
      <c r="AT142" s="60" t="s">
        <v>4843</v>
      </c>
      <c r="AU142" s="60" t="s">
        <v>5250</v>
      </c>
      <c r="AV142" s="60"/>
      <c r="AW142" s="61">
        <v>45714.6099652778</v>
      </c>
      <c r="AX142" s="60" t="s">
        <v>5249</v>
      </c>
      <c r="AY142" s="60" t="s">
        <v>4673</v>
      </c>
      <c r="AZ142" s="60"/>
      <c r="BA142" s="60"/>
      <c r="BB142" s="60"/>
      <c r="BC142" s="60" t="s">
        <v>4845</v>
      </c>
      <c r="BD142" s="60" t="s">
        <v>4846</v>
      </c>
      <c r="BE142" s="60"/>
      <c r="BF142" s="60" t="s">
        <v>4675</v>
      </c>
      <c r="BG142" s="60" t="s">
        <v>4847</v>
      </c>
      <c r="BH142" s="60" t="s">
        <v>5251</v>
      </c>
      <c r="BI142" s="60" t="s">
        <v>4849</v>
      </c>
      <c r="BJ142" s="60"/>
      <c r="BK142" s="60"/>
      <c r="BL142" s="60"/>
      <c r="BM142" s="60"/>
      <c r="BN142" s="60">
        <v>300</v>
      </c>
      <c r="BO142" s="60"/>
      <c r="BP142" s="60" t="s">
        <v>5153</v>
      </c>
      <c r="BQ142" s="60" t="s">
        <v>4851</v>
      </c>
      <c r="BR142" s="60"/>
      <c r="BS142" s="60" t="s">
        <v>1277</v>
      </c>
      <c r="BT142" s="60" t="s">
        <v>1277</v>
      </c>
      <c r="BU142" s="60"/>
      <c r="BV142" s="60" t="s">
        <v>4678</v>
      </c>
      <c r="BW142" s="60"/>
      <c r="BX142" s="60">
        <v>300</v>
      </c>
      <c r="BY142" s="60"/>
      <c r="BZ142" s="60"/>
      <c r="CA142" s="60"/>
      <c r="CB142" s="60"/>
      <c r="CC142" s="60"/>
      <c r="CD142" s="60"/>
    </row>
    <row r="143" spans="1:82">
      <c r="A143" s="60" t="s">
        <v>5252</v>
      </c>
      <c r="B143" s="60" t="s">
        <v>4690</v>
      </c>
      <c r="C143" s="60"/>
      <c r="D143" s="60" t="s">
        <v>5253</v>
      </c>
      <c r="E143" s="60" t="s">
        <v>4655</v>
      </c>
      <c r="F143" s="60" t="s">
        <v>5254</v>
      </c>
      <c r="G143" s="60" t="s">
        <v>4657</v>
      </c>
      <c r="H143" s="60" t="s">
        <v>4706</v>
      </c>
      <c r="I143" s="60">
        <v>4500</v>
      </c>
      <c r="J143" s="60"/>
      <c r="K143" s="60"/>
      <c r="L143" s="60" t="s">
        <v>4659</v>
      </c>
      <c r="M143" s="60" t="s">
        <v>5146</v>
      </c>
      <c r="N143" s="60" t="s">
        <v>5146</v>
      </c>
      <c r="O143" s="60"/>
      <c r="P143" s="60"/>
      <c r="Q143" s="60" t="s">
        <v>4706</v>
      </c>
      <c r="R143" s="60" t="s">
        <v>4707</v>
      </c>
      <c r="S143" s="60" t="s">
        <v>4695</v>
      </c>
      <c r="T143" s="60"/>
      <c r="U143" s="60"/>
      <c r="V143" s="60" t="s">
        <v>4211</v>
      </c>
      <c r="W143" s="60"/>
      <c r="X143" s="60" t="s">
        <v>5255</v>
      </c>
      <c r="Y143" s="60" t="s">
        <v>4664</v>
      </c>
      <c r="Z143" s="60" t="s">
        <v>5146</v>
      </c>
      <c r="AA143" s="60" t="s">
        <v>5149</v>
      </c>
      <c r="AB143" s="60" t="s">
        <v>4666</v>
      </c>
      <c r="AC143" s="60" t="s">
        <v>4667</v>
      </c>
      <c r="AD143" s="60"/>
      <c r="AE143" s="60"/>
      <c r="AF143" s="60" t="s">
        <v>4668</v>
      </c>
      <c r="AG143" s="60"/>
      <c r="AH143" s="60"/>
      <c r="AI143" s="60" t="s">
        <v>4668</v>
      </c>
      <c r="AJ143" s="60"/>
      <c r="AK143" s="60" t="s">
        <v>1277</v>
      </c>
      <c r="AL143" s="60" t="s">
        <v>5256</v>
      </c>
      <c r="AM143" s="60"/>
      <c r="AN143" s="60" t="s">
        <v>4951</v>
      </c>
      <c r="AO143" s="60"/>
      <c r="AP143" s="61">
        <v>45730.8240625</v>
      </c>
      <c r="AQ143" s="60"/>
      <c r="AR143" s="60" t="s">
        <v>4281</v>
      </c>
      <c r="AS143" s="60" t="s">
        <v>4244</v>
      </c>
      <c r="AT143" s="60" t="s">
        <v>4699</v>
      </c>
      <c r="AU143" s="60" t="s">
        <v>5257</v>
      </c>
      <c r="AV143" s="60"/>
      <c r="AW143" s="61">
        <v>45714.7069791667</v>
      </c>
      <c r="AX143" s="60" t="s">
        <v>5256</v>
      </c>
      <c r="AY143" s="60" t="s">
        <v>4673</v>
      </c>
      <c r="AZ143" s="60"/>
      <c r="BA143" s="60"/>
      <c r="BB143" s="60"/>
      <c r="BC143" s="60"/>
      <c r="BD143" s="60" t="s">
        <v>4701</v>
      </c>
      <c r="BE143" s="60" t="s">
        <v>5258</v>
      </c>
      <c r="BF143" s="60" t="s">
        <v>4675</v>
      </c>
      <c r="BG143" s="60"/>
      <c r="BH143" s="60"/>
      <c r="BI143" s="60" t="s">
        <v>2794</v>
      </c>
      <c r="BJ143" s="60"/>
      <c r="BK143" s="60"/>
      <c r="BL143" s="60"/>
      <c r="BM143" s="60"/>
      <c r="BN143" s="60">
        <v>4500</v>
      </c>
      <c r="BO143" s="60"/>
      <c r="BP143" s="60" t="s">
        <v>5153</v>
      </c>
      <c r="BQ143" s="60"/>
      <c r="BR143" s="60"/>
      <c r="BS143" s="60"/>
      <c r="BT143" s="60"/>
      <c r="BU143" s="60"/>
      <c r="BV143" s="60" t="s">
        <v>4678</v>
      </c>
      <c r="BW143" s="60"/>
      <c r="BX143" s="60">
        <v>4500</v>
      </c>
      <c r="BY143" s="60"/>
      <c r="BZ143" s="60"/>
      <c r="CA143" s="60"/>
      <c r="CB143" s="60"/>
      <c r="CC143" s="60"/>
      <c r="CD143" s="60" t="s">
        <v>5259</v>
      </c>
    </row>
    <row r="144" spans="1:82">
      <c r="A144" s="60" t="s">
        <v>5260</v>
      </c>
      <c r="B144" s="60" t="s">
        <v>4690</v>
      </c>
      <c r="C144" s="60"/>
      <c r="D144" s="60" t="s">
        <v>5261</v>
      </c>
      <c r="E144" s="60" t="s">
        <v>4655</v>
      </c>
      <c r="F144" s="60" t="s">
        <v>5262</v>
      </c>
      <c r="G144" s="60" t="s">
        <v>4657</v>
      </c>
      <c r="H144" s="60" t="s">
        <v>4693</v>
      </c>
      <c r="I144" s="60">
        <v>500</v>
      </c>
      <c r="J144" s="60"/>
      <c r="K144" s="60"/>
      <c r="L144" s="60" t="s">
        <v>4659</v>
      </c>
      <c r="M144" s="60" t="s">
        <v>5146</v>
      </c>
      <c r="N144" s="60" t="s">
        <v>5146</v>
      </c>
      <c r="O144" s="60"/>
      <c r="P144" s="60"/>
      <c r="Q144" s="60" t="s">
        <v>4693</v>
      </c>
      <c r="R144" s="60" t="s">
        <v>4694</v>
      </c>
      <c r="S144" s="60" t="s">
        <v>4695</v>
      </c>
      <c r="T144" s="60"/>
      <c r="U144" s="60"/>
      <c r="V144" s="60" t="s">
        <v>4211</v>
      </c>
      <c r="W144" s="60"/>
      <c r="X144" s="60" t="s">
        <v>5263</v>
      </c>
      <c r="Y144" s="60" t="s">
        <v>4664</v>
      </c>
      <c r="Z144" s="60" t="s">
        <v>5146</v>
      </c>
      <c r="AA144" s="60" t="s">
        <v>5149</v>
      </c>
      <c r="AB144" s="60" t="s">
        <v>4666</v>
      </c>
      <c r="AC144" s="60" t="s">
        <v>4667</v>
      </c>
      <c r="AD144" s="60"/>
      <c r="AE144" s="60"/>
      <c r="AF144" s="60" t="s">
        <v>4668</v>
      </c>
      <c r="AG144" s="60"/>
      <c r="AH144" s="60"/>
      <c r="AI144" s="60" t="s">
        <v>4668</v>
      </c>
      <c r="AJ144" s="60"/>
      <c r="AK144" s="60" t="s">
        <v>1277</v>
      </c>
      <c r="AL144" s="60" t="s">
        <v>5264</v>
      </c>
      <c r="AM144" s="60"/>
      <c r="AN144" s="60" t="s">
        <v>4913</v>
      </c>
      <c r="AO144" s="60"/>
      <c r="AP144" s="61">
        <v>45730.8450810185</v>
      </c>
      <c r="AQ144" s="60"/>
      <c r="AR144" s="60" t="s">
        <v>4281</v>
      </c>
      <c r="AS144" s="60" t="s">
        <v>4244</v>
      </c>
      <c r="AT144" s="60" t="s">
        <v>4699</v>
      </c>
      <c r="AU144" s="60" t="s">
        <v>5265</v>
      </c>
      <c r="AV144" s="60"/>
      <c r="AW144" s="61">
        <v>45714.7032291667</v>
      </c>
      <c r="AX144" s="60" t="s">
        <v>5264</v>
      </c>
      <c r="AY144" s="60" t="s">
        <v>4673</v>
      </c>
      <c r="AZ144" s="60"/>
      <c r="BA144" s="60"/>
      <c r="BB144" s="60"/>
      <c r="BC144" s="60"/>
      <c r="BD144" s="60" t="s">
        <v>4701</v>
      </c>
      <c r="BE144" s="60" t="s">
        <v>5266</v>
      </c>
      <c r="BF144" s="60" t="s">
        <v>4675</v>
      </c>
      <c r="BG144" s="60"/>
      <c r="BH144" s="60"/>
      <c r="BI144" s="60" t="s">
        <v>2794</v>
      </c>
      <c r="BJ144" s="60"/>
      <c r="BK144" s="60"/>
      <c r="BL144" s="60"/>
      <c r="BM144" s="60"/>
      <c r="BN144" s="60">
        <v>500</v>
      </c>
      <c r="BO144" s="60"/>
      <c r="BP144" s="60" t="s">
        <v>5153</v>
      </c>
      <c r="BQ144" s="60"/>
      <c r="BR144" s="60"/>
      <c r="BS144" s="60"/>
      <c r="BT144" s="60"/>
      <c r="BU144" s="60"/>
      <c r="BV144" s="60" t="s">
        <v>4678</v>
      </c>
      <c r="BW144" s="60"/>
      <c r="BX144" s="60">
        <v>500</v>
      </c>
      <c r="BY144" s="60"/>
      <c r="BZ144" s="60"/>
      <c r="CA144" s="60"/>
      <c r="CB144" s="60"/>
      <c r="CC144" s="60"/>
      <c r="CD144" s="60" t="s">
        <v>5259</v>
      </c>
    </row>
    <row r="145" spans="1:82">
      <c r="A145" s="60" t="s">
        <v>5267</v>
      </c>
      <c r="B145" s="60"/>
      <c r="C145" s="60" t="s">
        <v>5268</v>
      </c>
      <c r="D145" s="60"/>
      <c r="E145" s="60" t="s">
        <v>4655</v>
      </c>
      <c r="F145" s="60" t="s">
        <v>5269</v>
      </c>
      <c r="G145" s="60" t="s">
        <v>4657</v>
      </c>
      <c r="H145" s="60" t="s">
        <v>2905</v>
      </c>
      <c r="I145" s="60">
        <v>3583.29</v>
      </c>
      <c r="J145" s="60"/>
      <c r="K145" s="60"/>
      <c r="L145" s="60" t="s">
        <v>4655</v>
      </c>
      <c r="M145" s="60" t="s">
        <v>5270</v>
      </c>
      <c r="N145" s="60" t="s">
        <v>5270</v>
      </c>
      <c r="O145" s="60"/>
      <c r="P145" s="60"/>
      <c r="Q145" s="60" t="s">
        <v>2905</v>
      </c>
      <c r="R145" s="60" t="s">
        <v>4797</v>
      </c>
      <c r="S145" s="60" t="s">
        <v>4798</v>
      </c>
      <c r="T145" s="60" t="s">
        <v>4719</v>
      </c>
      <c r="U145" s="60"/>
      <c r="V145" s="60" t="s">
        <v>4211</v>
      </c>
      <c r="W145" s="60"/>
      <c r="X145" s="60" t="s">
        <v>5271</v>
      </c>
      <c r="Y145" s="60" t="s">
        <v>4664</v>
      </c>
      <c r="Z145" s="60" t="s">
        <v>5272</v>
      </c>
      <c r="AA145" s="60"/>
      <c r="AB145" s="60"/>
      <c r="AC145" s="60"/>
      <c r="AD145" s="60"/>
      <c r="AE145" s="60"/>
      <c r="AF145" s="60"/>
      <c r="AG145" s="60"/>
      <c r="AH145" s="60"/>
      <c r="AI145" s="60"/>
      <c r="AJ145" s="60"/>
      <c r="AK145" s="60"/>
      <c r="AL145" s="60"/>
      <c r="AM145" s="60"/>
      <c r="AN145" s="60"/>
      <c r="AO145" s="60"/>
      <c r="AP145" s="61">
        <v>45834.6985532407</v>
      </c>
      <c r="AQ145" s="60"/>
      <c r="AR145" s="60"/>
      <c r="AS145" s="60" t="s">
        <v>4244</v>
      </c>
      <c r="AT145" s="60" t="s">
        <v>4671</v>
      </c>
      <c r="AU145" s="60"/>
      <c r="AV145" s="60"/>
      <c r="AW145" s="61">
        <v>45834.6171643519</v>
      </c>
      <c r="AX145" s="60"/>
      <c r="AY145" s="60" t="s">
        <v>4673</v>
      </c>
      <c r="AZ145" s="60"/>
      <c r="BA145" s="60"/>
      <c r="BB145" s="60"/>
      <c r="BC145" s="60" t="s">
        <v>2132</v>
      </c>
      <c r="BD145" s="60" t="s">
        <v>4582</v>
      </c>
      <c r="BE145" s="60" t="s">
        <v>4802</v>
      </c>
      <c r="BF145" s="60" t="s">
        <v>4675</v>
      </c>
      <c r="BG145" s="60"/>
      <c r="BH145" s="60"/>
      <c r="BI145" s="60" t="s">
        <v>2794</v>
      </c>
      <c r="BJ145" s="60"/>
      <c r="BK145" s="60"/>
      <c r="BL145" s="60">
        <v>3598066</v>
      </c>
      <c r="BM145" s="60" t="s">
        <v>5273</v>
      </c>
      <c r="BN145" s="60">
        <v>36.5</v>
      </c>
      <c r="BO145" s="60"/>
      <c r="BP145" s="60"/>
      <c r="BQ145" s="60"/>
      <c r="BR145" s="60" t="s">
        <v>5274</v>
      </c>
      <c r="BS145" s="60" t="s">
        <v>1277</v>
      </c>
      <c r="BT145" s="60"/>
      <c r="BU145" s="60"/>
      <c r="BV145" s="60" t="s">
        <v>4678</v>
      </c>
      <c r="BW145" s="60"/>
      <c r="BX145" s="60">
        <v>36.5</v>
      </c>
      <c r="BY145" s="60"/>
      <c r="BZ145" s="60"/>
      <c r="CA145" s="60"/>
      <c r="CB145" s="60"/>
      <c r="CC145" s="60"/>
      <c r="CD145" s="60"/>
    </row>
    <row r="146" spans="1:82">
      <c r="A146" s="60" t="s">
        <v>5275</v>
      </c>
      <c r="B146" s="60"/>
      <c r="C146" s="60" t="s">
        <v>5268</v>
      </c>
      <c r="D146" s="60"/>
      <c r="E146" s="60" t="s">
        <v>4655</v>
      </c>
      <c r="F146" s="60" t="s">
        <v>5269</v>
      </c>
      <c r="G146" s="60" t="s">
        <v>4657</v>
      </c>
      <c r="H146" s="60" t="s">
        <v>2905</v>
      </c>
      <c r="I146" s="60">
        <v>3583.29</v>
      </c>
      <c r="J146" s="60"/>
      <c r="K146" s="60"/>
      <c r="L146" s="60" t="s">
        <v>4655</v>
      </c>
      <c r="M146" s="60" t="s">
        <v>5270</v>
      </c>
      <c r="N146" s="60" t="s">
        <v>5270</v>
      </c>
      <c r="O146" s="60"/>
      <c r="P146" s="60"/>
      <c r="Q146" s="60" t="s">
        <v>2905</v>
      </c>
      <c r="R146" s="60" t="s">
        <v>4797</v>
      </c>
      <c r="S146" s="60" t="s">
        <v>4798</v>
      </c>
      <c r="T146" s="60" t="s">
        <v>4719</v>
      </c>
      <c r="U146" s="60"/>
      <c r="V146" s="60" t="s">
        <v>4211</v>
      </c>
      <c r="W146" s="60"/>
      <c r="X146" s="60" t="s">
        <v>5271</v>
      </c>
      <c r="Y146" s="60" t="s">
        <v>4664</v>
      </c>
      <c r="Z146" s="60" t="s">
        <v>5272</v>
      </c>
      <c r="AA146" s="60"/>
      <c r="AB146" s="60"/>
      <c r="AC146" s="60"/>
      <c r="AD146" s="60"/>
      <c r="AE146" s="60"/>
      <c r="AF146" s="60"/>
      <c r="AG146" s="60"/>
      <c r="AH146" s="60"/>
      <c r="AI146" s="60"/>
      <c r="AJ146" s="60"/>
      <c r="AK146" s="60"/>
      <c r="AL146" s="60"/>
      <c r="AM146" s="60"/>
      <c r="AN146" s="60"/>
      <c r="AO146" s="60"/>
      <c r="AP146" s="61">
        <v>45834.6985532407</v>
      </c>
      <c r="AQ146" s="60"/>
      <c r="AR146" s="60"/>
      <c r="AS146" s="60" t="s">
        <v>4244</v>
      </c>
      <c r="AT146" s="60" t="s">
        <v>4671</v>
      </c>
      <c r="AU146" s="60"/>
      <c r="AV146" s="60"/>
      <c r="AW146" s="61">
        <v>45834.6171643519</v>
      </c>
      <c r="AX146" s="60"/>
      <c r="AY146" s="60" t="s">
        <v>4673</v>
      </c>
      <c r="AZ146" s="60"/>
      <c r="BA146" s="60"/>
      <c r="BB146" s="60"/>
      <c r="BC146" s="60" t="s">
        <v>2130</v>
      </c>
      <c r="BD146" s="60" t="s">
        <v>4582</v>
      </c>
      <c r="BE146" s="60" t="s">
        <v>4802</v>
      </c>
      <c r="BF146" s="60" t="s">
        <v>4675</v>
      </c>
      <c r="BG146" s="60"/>
      <c r="BH146" s="60"/>
      <c r="BI146" s="60" t="s">
        <v>2794</v>
      </c>
      <c r="BJ146" s="60"/>
      <c r="BK146" s="60"/>
      <c r="BL146" s="60">
        <v>3598059</v>
      </c>
      <c r="BM146" s="60" t="s">
        <v>5273</v>
      </c>
      <c r="BN146" s="60">
        <v>369.75</v>
      </c>
      <c r="BO146" s="60"/>
      <c r="BP146" s="60"/>
      <c r="BQ146" s="60"/>
      <c r="BR146" s="60" t="s">
        <v>5274</v>
      </c>
      <c r="BS146" s="60" t="s">
        <v>1277</v>
      </c>
      <c r="BT146" s="60"/>
      <c r="BU146" s="60"/>
      <c r="BV146" s="60" t="s">
        <v>4678</v>
      </c>
      <c r="BW146" s="60"/>
      <c r="BX146" s="60">
        <v>369.75</v>
      </c>
      <c r="BY146" s="60"/>
      <c r="BZ146" s="60"/>
      <c r="CA146" s="60"/>
      <c r="CB146" s="60"/>
      <c r="CC146" s="60"/>
      <c r="CD146" s="60"/>
    </row>
    <row r="147" spans="1:82">
      <c r="A147" s="60" t="s">
        <v>5276</v>
      </c>
      <c r="B147" s="60"/>
      <c r="C147" s="60" t="s">
        <v>5268</v>
      </c>
      <c r="D147" s="60"/>
      <c r="E147" s="60" t="s">
        <v>4655</v>
      </c>
      <c r="F147" s="60" t="s">
        <v>5269</v>
      </c>
      <c r="G147" s="60" t="s">
        <v>4657</v>
      </c>
      <c r="H147" s="60" t="s">
        <v>2905</v>
      </c>
      <c r="I147" s="60">
        <v>3583.29</v>
      </c>
      <c r="J147" s="60"/>
      <c r="K147" s="60"/>
      <c r="L147" s="60" t="s">
        <v>4655</v>
      </c>
      <c r="M147" s="60" t="s">
        <v>5270</v>
      </c>
      <c r="N147" s="60" t="s">
        <v>5270</v>
      </c>
      <c r="O147" s="60"/>
      <c r="P147" s="60"/>
      <c r="Q147" s="60" t="s">
        <v>2905</v>
      </c>
      <c r="R147" s="60" t="s">
        <v>4797</v>
      </c>
      <c r="S147" s="60" t="s">
        <v>4798</v>
      </c>
      <c r="T147" s="60" t="s">
        <v>4719</v>
      </c>
      <c r="U147" s="60"/>
      <c r="V147" s="60" t="s">
        <v>4211</v>
      </c>
      <c r="W147" s="60"/>
      <c r="X147" s="60" t="s">
        <v>5271</v>
      </c>
      <c r="Y147" s="60" t="s">
        <v>4664</v>
      </c>
      <c r="Z147" s="60" t="s">
        <v>5272</v>
      </c>
      <c r="AA147" s="60"/>
      <c r="AB147" s="60"/>
      <c r="AC147" s="60"/>
      <c r="AD147" s="60"/>
      <c r="AE147" s="60"/>
      <c r="AF147" s="60"/>
      <c r="AG147" s="60"/>
      <c r="AH147" s="60"/>
      <c r="AI147" s="60"/>
      <c r="AJ147" s="60"/>
      <c r="AK147" s="60"/>
      <c r="AL147" s="60"/>
      <c r="AM147" s="60"/>
      <c r="AN147" s="60"/>
      <c r="AO147" s="60"/>
      <c r="AP147" s="61">
        <v>45834.6985532407</v>
      </c>
      <c r="AQ147" s="60"/>
      <c r="AR147" s="60"/>
      <c r="AS147" s="60" t="s">
        <v>4244</v>
      </c>
      <c r="AT147" s="60" t="s">
        <v>4671</v>
      </c>
      <c r="AU147" s="60"/>
      <c r="AV147" s="60"/>
      <c r="AW147" s="61">
        <v>45834.6171643519</v>
      </c>
      <c r="AX147" s="60"/>
      <c r="AY147" s="60" t="s">
        <v>4673</v>
      </c>
      <c r="AZ147" s="60"/>
      <c r="BA147" s="60"/>
      <c r="BB147" s="60"/>
      <c r="BC147" s="60" t="s">
        <v>2138</v>
      </c>
      <c r="BD147" s="60" t="s">
        <v>4582</v>
      </c>
      <c r="BE147" s="60" t="s">
        <v>4802</v>
      </c>
      <c r="BF147" s="60" t="s">
        <v>4675</v>
      </c>
      <c r="BG147" s="60"/>
      <c r="BH147" s="60"/>
      <c r="BI147" s="60" t="s">
        <v>2794</v>
      </c>
      <c r="BJ147" s="60"/>
      <c r="BK147" s="60"/>
      <c r="BL147" s="60">
        <v>3598053</v>
      </c>
      <c r="BM147" s="60" t="s">
        <v>5273</v>
      </c>
      <c r="BN147" s="60">
        <v>116.58</v>
      </c>
      <c r="BO147" s="60"/>
      <c r="BP147" s="60"/>
      <c r="BQ147" s="60"/>
      <c r="BR147" s="60" t="s">
        <v>5274</v>
      </c>
      <c r="BS147" s="60" t="s">
        <v>1277</v>
      </c>
      <c r="BT147" s="60"/>
      <c r="BU147" s="60"/>
      <c r="BV147" s="60" t="s">
        <v>4678</v>
      </c>
      <c r="BW147" s="60"/>
      <c r="BX147" s="60">
        <v>116.58</v>
      </c>
      <c r="BY147" s="60"/>
      <c r="BZ147" s="60"/>
      <c r="CA147" s="60"/>
      <c r="CB147" s="60"/>
      <c r="CC147" s="60"/>
      <c r="CD147" s="60"/>
    </row>
    <row r="148" spans="1:82">
      <c r="A148" s="60" t="s">
        <v>5277</v>
      </c>
      <c r="B148" s="60"/>
      <c r="C148" s="60" t="s">
        <v>5268</v>
      </c>
      <c r="D148" s="60"/>
      <c r="E148" s="60" t="s">
        <v>4655</v>
      </c>
      <c r="F148" s="60" t="s">
        <v>5269</v>
      </c>
      <c r="G148" s="60" t="s">
        <v>4657</v>
      </c>
      <c r="H148" s="60" t="s">
        <v>2905</v>
      </c>
      <c r="I148" s="60">
        <v>3583.29</v>
      </c>
      <c r="J148" s="60"/>
      <c r="K148" s="60"/>
      <c r="L148" s="60" t="s">
        <v>4655</v>
      </c>
      <c r="M148" s="60" t="s">
        <v>5270</v>
      </c>
      <c r="N148" s="60" t="s">
        <v>5270</v>
      </c>
      <c r="O148" s="60"/>
      <c r="P148" s="60"/>
      <c r="Q148" s="60" t="s">
        <v>2905</v>
      </c>
      <c r="R148" s="60" t="s">
        <v>4797</v>
      </c>
      <c r="S148" s="60" t="s">
        <v>4798</v>
      </c>
      <c r="T148" s="60" t="s">
        <v>4719</v>
      </c>
      <c r="U148" s="60"/>
      <c r="V148" s="60" t="s">
        <v>4211</v>
      </c>
      <c r="W148" s="60"/>
      <c r="X148" s="60" t="s">
        <v>5271</v>
      </c>
      <c r="Y148" s="60" t="s">
        <v>4664</v>
      </c>
      <c r="Z148" s="60" t="s">
        <v>5272</v>
      </c>
      <c r="AA148" s="60"/>
      <c r="AB148" s="60"/>
      <c r="AC148" s="60"/>
      <c r="AD148" s="60"/>
      <c r="AE148" s="60"/>
      <c r="AF148" s="60"/>
      <c r="AG148" s="60"/>
      <c r="AH148" s="60"/>
      <c r="AI148" s="60"/>
      <c r="AJ148" s="60"/>
      <c r="AK148" s="60"/>
      <c r="AL148" s="60"/>
      <c r="AM148" s="60"/>
      <c r="AN148" s="60"/>
      <c r="AO148" s="60"/>
      <c r="AP148" s="61">
        <v>45834.6985532407</v>
      </c>
      <c r="AQ148" s="60"/>
      <c r="AR148" s="60"/>
      <c r="AS148" s="60" t="s">
        <v>4244</v>
      </c>
      <c r="AT148" s="60" t="s">
        <v>4671</v>
      </c>
      <c r="AU148" s="60"/>
      <c r="AV148" s="60"/>
      <c r="AW148" s="61">
        <v>45834.6171643519</v>
      </c>
      <c r="AX148" s="60"/>
      <c r="AY148" s="60" t="s">
        <v>4673</v>
      </c>
      <c r="AZ148" s="60"/>
      <c r="BA148" s="60"/>
      <c r="BB148" s="60"/>
      <c r="BC148" s="60" t="s">
        <v>2140</v>
      </c>
      <c r="BD148" s="60" t="s">
        <v>4582</v>
      </c>
      <c r="BE148" s="60" t="s">
        <v>4802</v>
      </c>
      <c r="BF148" s="60" t="s">
        <v>4675</v>
      </c>
      <c r="BG148" s="60"/>
      <c r="BH148" s="60"/>
      <c r="BI148" s="60" t="s">
        <v>2794</v>
      </c>
      <c r="BJ148" s="60"/>
      <c r="BK148" s="60"/>
      <c r="BL148" s="60">
        <v>3598050</v>
      </c>
      <c r="BM148" s="60" t="s">
        <v>5273</v>
      </c>
      <c r="BN148" s="60">
        <v>48.6</v>
      </c>
      <c r="BO148" s="60"/>
      <c r="BP148" s="60"/>
      <c r="BQ148" s="60"/>
      <c r="BR148" s="60" t="s">
        <v>5274</v>
      </c>
      <c r="BS148" s="60" t="s">
        <v>1277</v>
      </c>
      <c r="BT148" s="60"/>
      <c r="BU148" s="60"/>
      <c r="BV148" s="60" t="s">
        <v>4678</v>
      </c>
      <c r="BW148" s="60"/>
      <c r="BX148" s="60">
        <v>48.6</v>
      </c>
      <c r="BY148" s="60"/>
      <c r="BZ148" s="60"/>
      <c r="CA148" s="60"/>
      <c r="CB148" s="60"/>
      <c r="CC148" s="60"/>
      <c r="CD148" s="60"/>
    </row>
    <row r="149" spans="1:82">
      <c r="A149" s="60" t="s">
        <v>5278</v>
      </c>
      <c r="B149" s="60"/>
      <c r="C149" s="60" t="s">
        <v>5268</v>
      </c>
      <c r="D149" s="60"/>
      <c r="E149" s="60" t="s">
        <v>4655</v>
      </c>
      <c r="F149" s="60" t="s">
        <v>5269</v>
      </c>
      <c r="G149" s="60" t="s">
        <v>4657</v>
      </c>
      <c r="H149" s="60" t="s">
        <v>2905</v>
      </c>
      <c r="I149" s="60">
        <v>3583.29</v>
      </c>
      <c r="J149" s="60"/>
      <c r="K149" s="60"/>
      <c r="L149" s="60" t="s">
        <v>4655</v>
      </c>
      <c r="M149" s="60" t="s">
        <v>5270</v>
      </c>
      <c r="N149" s="60" t="s">
        <v>5270</v>
      </c>
      <c r="O149" s="60"/>
      <c r="P149" s="60"/>
      <c r="Q149" s="60" t="s">
        <v>2905</v>
      </c>
      <c r="R149" s="60" t="s">
        <v>4797</v>
      </c>
      <c r="S149" s="60" t="s">
        <v>4798</v>
      </c>
      <c r="T149" s="60" t="s">
        <v>4719</v>
      </c>
      <c r="U149" s="60"/>
      <c r="V149" s="60" t="s">
        <v>4211</v>
      </c>
      <c r="W149" s="60"/>
      <c r="X149" s="60" t="s">
        <v>5271</v>
      </c>
      <c r="Y149" s="60" t="s">
        <v>4664</v>
      </c>
      <c r="Z149" s="60" t="s">
        <v>5272</v>
      </c>
      <c r="AA149" s="60"/>
      <c r="AB149" s="60"/>
      <c r="AC149" s="60"/>
      <c r="AD149" s="60"/>
      <c r="AE149" s="60"/>
      <c r="AF149" s="60"/>
      <c r="AG149" s="60"/>
      <c r="AH149" s="60"/>
      <c r="AI149" s="60"/>
      <c r="AJ149" s="60"/>
      <c r="AK149" s="60"/>
      <c r="AL149" s="60"/>
      <c r="AM149" s="60"/>
      <c r="AN149" s="60"/>
      <c r="AO149" s="60"/>
      <c r="AP149" s="61">
        <v>45834.6985532407</v>
      </c>
      <c r="AQ149" s="60"/>
      <c r="AR149" s="60"/>
      <c r="AS149" s="60" t="s">
        <v>4244</v>
      </c>
      <c r="AT149" s="60" t="s">
        <v>4671</v>
      </c>
      <c r="AU149" s="60"/>
      <c r="AV149" s="60"/>
      <c r="AW149" s="61">
        <v>45834.6171643519</v>
      </c>
      <c r="AX149" s="60"/>
      <c r="AY149" s="60" t="s">
        <v>4673</v>
      </c>
      <c r="AZ149" s="60"/>
      <c r="BA149" s="60"/>
      <c r="BB149" s="60"/>
      <c r="BC149" s="60" t="s">
        <v>2128</v>
      </c>
      <c r="BD149" s="60" t="s">
        <v>4582</v>
      </c>
      <c r="BE149" s="60" t="s">
        <v>4802</v>
      </c>
      <c r="BF149" s="60" t="s">
        <v>4675</v>
      </c>
      <c r="BG149" s="60"/>
      <c r="BH149" s="60"/>
      <c r="BI149" s="60" t="s">
        <v>2794</v>
      </c>
      <c r="BJ149" s="60"/>
      <c r="BK149" s="60"/>
      <c r="BL149" s="60">
        <v>3598069</v>
      </c>
      <c r="BM149" s="60" t="s">
        <v>5273</v>
      </c>
      <c r="BN149" s="60">
        <v>96.74</v>
      </c>
      <c r="BO149" s="60"/>
      <c r="BP149" s="60"/>
      <c r="BQ149" s="60"/>
      <c r="BR149" s="60" t="s">
        <v>5274</v>
      </c>
      <c r="BS149" s="60" t="s">
        <v>1277</v>
      </c>
      <c r="BT149" s="60"/>
      <c r="BU149" s="60"/>
      <c r="BV149" s="60" t="s">
        <v>4678</v>
      </c>
      <c r="BW149" s="60"/>
      <c r="BX149" s="60">
        <v>96.74</v>
      </c>
      <c r="BY149" s="60"/>
      <c r="BZ149" s="60"/>
      <c r="CA149" s="60"/>
      <c r="CB149" s="60"/>
      <c r="CC149" s="60"/>
      <c r="CD149" s="60"/>
    </row>
    <row r="150" spans="1:82">
      <c r="A150" s="60" t="s">
        <v>5279</v>
      </c>
      <c r="B150" s="60"/>
      <c r="C150" s="60" t="s">
        <v>5268</v>
      </c>
      <c r="D150" s="60"/>
      <c r="E150" s="60" t="s">
        <v>4655</v>
      </c>
      <c r="F150" s="60" t="s">
        <v>5269</v>
      </c>
      <c r="G150" s="60" t="s">
        <v>4657</v>
      </c>
      <c r="H150" s="60" t="s">
        <v>2905</v>
      </c>
      <c r="I150" s="60">
        <v>3583.29</v>
      </c>
      <c r="J150" s="60"/>
      <c r="K150" s="60"/>
      <c r="L150" s="60" t="s">
        <v>4655</v>
      </c>
      <c r="M150" s="60" t="s">
        <v>5270</v>
      </c>
      <c r="N150" s="60" t="s">
        <v>5270</v>
      </c>
      <c r="O150" s="60"/>
      <c r="P150" s="60"/>
      <c r="Q150" s="60" t="s">
        <v>2905</v>
      </c>
      <c r="R150" s="60" t="s">
        <v>4797</v>
      </c>
      <c r="S150" s="60" t="s">
        <v>4798</v>
      </c>
      <c r="T150" s="60" t="s">
        <v>4719</v>
      </c>
      <c r="U150" s="60"/>
      <c r="V150" s="60" t="s">
        <v>4211</v>
      </c>
      <c r="W150" s="60"/>
      <c r="X150" s="60" t="s">
        <v>5271</v>
      </c>
      <c r="Y150" s="60" t="s">
        <v>4664</v>
      </c>
      <c r="Z150" s="60" t="s">
        <v>5272</v>
      </c>
      <c r="AA150" s="60"/>
      <c r="AB150" s="60"/>
      <c r="AC150" s="60"/>
      <c r="AD150" s="60"/>
      <c r="AE150" s="60"/>
      <c r="AF150" s="60"/>
      <c r="AG150" s="60"/>
      <c r="AH150" s="60"/>
      <c r="AI150" s="60"/>
      <c r="AJ150" s="60"/>
      <c r="AK150" s="60"/>
      <c r="AL150" s="60"/>
      <c r="AM150" s="60"/>
      <c r="AN150" s="60"/>
      <c r="AO150" s="60"/>
      <c r="AP150" s="61">
        <v>45834.6985532407</v>
      </c>
      <c r="AQ150" s="60"/>
      <c r="AR150" s="60"/>
      <c r="AS150" s="60" t="s">
        <v>4244</v>
      </c>
      <c r="AT150" s="60" t="s">
        <v>4671</v>
      </c>
      <c r="AU150" s="60"/>
      <c r="AV150" s="60"/>
      <c r="AW150" s="61">
        <v>45834.6171643519</v>
      </c>
      <c r="AX150" s="60"/>
      <c r="AY150" s="60" t="s">
        <v>4673</v>
      </c>
      <c r="AZ150" s="60"/>
      <c r="BA150" s="60"/>
      <c r="BB150" s="60"/>
      <c r="BC150" s="60" t="s">
        <v>4971</v>
      </c>
      <c r="BD150" s="60" t="s">
        <v>4582</v>
      </c>
      <c r="BE150" s="60" t="s">
        <v>4802</v>
      </c>
      <c r="BF150" s="60" t="s">
        <v>4675</v>
      </c>
      <c r="BG150" s="60"/>
      <c r="BH150" s="60"/>
      <c r="BI150" s="60" t="s">
        <v>2794</v>
      </c>
      <c r="BJ150" s="60"/>
      <c r="BK150" s="60"/>
      <c r="BL150" s="60">
        <v>3598042</v>
      </c>
      <c r="BM150" s="60" t="s">
        <v>5273</v>
      </c>
      <c r="BN150" s="60">
        <v>14.59</v>
      </c>
      <c r="BO150" s="60"/>
      <c r="BP150" s="60"/>
      <c r="BQ150" s="60"/>
      <c r="BR150" s="60" t="s">
        <v>5274</v>
      </c>
      <c r="BS150" s="60" t="s">
        <v>1277</v>
      </c>
      <c r="BT150" s="60"/>
      <c r="BU150" s="60"/>
      <c r="BV150" s="60" t="s">
        <v>4678</v>
      </c>
      <c r="BW150" s="60"/>
      <c r="BX150" s="60">
        <v>14.59</v>
      </c>
      <c r="BY150" s="60"/>
      <c r="BZ150" s="60"/>
      <c r="CA150" s="60"/>
      <c r="CB150" s="60"/>
      <c r="CC150" s="60"/>
      <c r="CD150" s="60"/>
    </row>
    <row r="151" spans="1:82">
      <c r="A151" s="60" t="s">
        <v>5280</v>
      </c>
      <c r="B151" s="60"/>
      <c r="C151" s="60" t="s">
        <v>5268</v>
      </c>
      <c r="D151" s="60"/>
      <c r="E151" s="60" t="s">
        <v>4655</v>
      </c>
      <c r="F151" s="60" t="s">
        <v>5269</v>
      </c>
      <c r="G151" s="60" t="s">
        <v>4657</v>
      </c>
      <c r="H151" s="60" t="s">
        <v>2905</v>
      </c>
      <c r="I151" s="60">
        <v>3583.29</v>
      </c>
      <c r="J151" s="60"/>
      <c r="K151" s="60"/>
      <c r="L151" s="60" t="s">
        <v>4655</v>
      </c>
      <c r="M151" s="60" t="s">
        <v>5270</v>
      </c>
      <c r="N151" s="60" t="s">
        <v>5270</v>
      </c>
      <c r="O151" s="60"/>
      <c r="P151" s="60"/>
      <c r="Q151" s="60" t="s">
        <v>2905</v>
      </c>
      <c r="R151" s="60" t="s">
        <v>4797</v>
      </c>
      <c r="S151" s="60" t="s">
        <v>4798</v>
      </c>
      <c r="T151" s="60" t="s">
        <v>4719</v>
      </c>
      <c r="U151" s="60"/>
      <c r="V151" s="60" t="s">
        <v>4211</v>
      </c>
      <c r="W151" s="60"/>
      <c r="X151" s="60" t="s">
        <v>5271</v>
      </c>
      <c r="Y151" s="60" t="s">
        <v>4664</v>
      </c>
      <c r="Z151" s="60" t="s">
        <v>5272</v>
      </c>
      <c r="AA151" s="60"/>
      <c r="AB151" s="60"/>
      <c r="AC151" s="60"/>
      <c r="AD151" s="60"/>
      <c r="AE151" s="60"/>
      <c r="AF151" s="60"/>
      <c r="AG151" s="60"/>
      <c r="AH151" s="60"/>
      <c r="AI151" s="60"/>
      <c r="AJ151" s="60"/>
      <c r="AK151" s="60"/>
      <c r="AL151" s="60"/>
      <c r="AM151" s="60"/>
      <c r="AN151" s="60"/>
      <c r="AO151" s="60"/>
      <c r="AP151" s="61">
        <v>45834.6985532407</v>
      </c>
      <c r="AQ151" s="60"/>
      <c r="AR151" s="60"/>
      <c r="AS151" s="60" t="s">
        <v>4244</v>
      </c>
      <c r="AT151" s="60" t="s">
        <v>4671</v>
      </c>
      <c r="AU151" s="60"/>
      <c r="AV151" s="60"/>
      <c r="AW151" s="61">
        <v>45834.6171643519</v>
      </c>
      <c r="AX151" s="60"/>
      <c r="AY151" s="60" t="s">
        <v>4673</v>
      </c>
      <c r="AZ151" s="60"/>
      <c r="BA151" s="60"/>
      <c r="BB151" s="60"/>
      <c r="BC151" s="60" t="s">
        <v>138</v>
      </c>
      <c r="BD151" s="60" t="s">
        <v>4582</v>
      </c>
      <c r="BE151" s="60" t="s">
        <v>4802</v>
      </c>
      <c r="BF151" s="60" t="s">
        <v>4675</v>
      </c>
      <c r="BG151" s="60"/>
      <c r="BH151" s="60"/>
      <c r="BI151" s="60" t="s">
        <v>2794</v>
      </c>
      <c r="BJ151" s="60"/>
      <c r="BK151" s="60"/>
      <c r="BL151" s="60">
        <v>3598048</v>
      </c>
      <c r="BM151" s="60" t="s">
        <v>5273</v>
      </c>
      <c r="BN151" s="60">
        <v>103.35</v>
      </c>
      <c r="BO151" s="60"/>
      <c r="BP151" s="60"/>
      <c r="BQ151" s="60"/>
      <c r="BR151" s="60" t="s">
        <v>5274</v>
      </c>
      <c r="BS151" s="60" t="s">
        <v>1277</v>
      </c>
      <c r="BT151" s="60"/>
      <c r="BU151" s="60"/>
      <c r="BV151" s="60" t="s">
        <v>4678</v>
      </c>
      <c r="BW151" s="60"/>
      <c r="BX151" s="60">
        <v>103.35</v>
      </c>
      <c r="BY151" s="60"/>
      <c r="BZ151" s="60"/>
      <c r="CA151" s="60"/>
      <c r="CB151" s="60"/>
      <c r="CC151" s="60"/>
      <c r="CD151" s="60"/>
    </row>
    <row r="152" spans="1:82">
      <c r="A152" s="60" t="s">
        <v>5281</v>
      </c>
      <c r="B152" s="60"/>
      <c r="C152" s="60" t="s">
        <v>5268</v>
      </c>
      <c r="D152" s="60"/>
      <c r="E152" s="60" t="s">
        <v>4655</v>
      </c>
      <c r="F152" s="60" t="s">
        <v>5269</v>
      </c>
      <c r="G152" s="60" t="s">
        <v>4657</v>
      </c>
      <c r="H152" s="60" t="s">
        <v>2905</v>
      </c>
      <c r="I152" s="60">
        <v>3583.29</v>
      </c>
      <c r="J152" s="60"/>
      <c r="K152" s="60"/>
      <c r="L152" s="60" t="s">
        <v>4655</v>
      </c>
      <c r="M152" s="60" t="s">
        <v>5270</v>
      </c>
      <c r="N152" s="60" t="s">
        <v>5270</v>
      </c>
      <c r="O152" s="60"/>
      <c r="P152" s="60"/>
      <c r="Q152" s="60" t="s">
        <v>2905</v>
      </c>
      <c r="R152" s="60" t="s">
        <v>4797</v>
      </c>
      <c r="S152" s="60" t="s">
        <v>4798</v>
      </c>
      <c r="T152" s="60" t="s">
        <v>4719</v>
      </c>
      <c r="U152" s="60"/>
      <c r="V152" s="60" t="s">
        <v>4211</v>
      </c>
      <c r="W152" s="60"/>
      <c r="X152" s="60" t="s">
        <v>5271</v>
      </c>
      <c r="Y152" s="60" t="s">
        <v>4664</v>
      </c>
      <c r="Z152" s="60" t="s">
        <v>5272</v>
      </c>
      <c r="AA152" s="60"/>
      <c r="AB152" s="60"/>
      <c r="AC152" s="60"/>
      <c r="AD152" s="60"/>
      <c r="AE152" s="60"/>
      <c r="AF152" s="60"/>
      <c r="AG152" s="60"/>
      <c r="AH152" s="60"/>
      <c r="AI152" s="60"/>
      <c r="AJ152" s="60"/>
      <c r="AK152" s="60"/>
      <c r="AL152" s="60"/>
      <c r="AM152" s="60"/>
      <c r="AN152" s="60"/>
      <c r="AO152" s="60"/>
      <c r="AP152" s="61">
        <v>45834.6985532407</v>
      </c>
      <c r="AQ152" s="60"/>
      <c r="AR152" s="60"/>
      <c r="AS152" s="60" t="s">
        <v>4244</v>
      </c>
      <c r="AT152" s="60" t="s">
        <v>4671</v>
      </c>
      <c r="AU152" s="60"/>
      <c r="AV152" s="60"/>
      <c r="AW152" s="61">
        <v>45834.6171643519</v>
      </c>
      <c r="AX152" s="60"/>
      <c r="AY152" s="60" t="s">
        <v>4673</v>
      </c>
      <c r="AZ152" s="60"/>
      <c r="BA152" s="60"/>
      <c r="BB152" s="60"/>
      <c r="BC152" s="60" t="s">
        <v>138</v>
      </c>
      <c r="BD152" s="60" t="s">
        <v>4582</v>
      </c>
      <c r="BE152" s="60" t="s">
        <v>4802</v>
      </c>
      <c r="BF152" s="60" t="s">
        <v>4675</v>
      </c>
      <c r="BG152" s="60"/>
      <c r="BH152" s="60"/>
      <c r="BI152" s="60" t="s">
        <v>2794</v>
      </c>
      <c r="BJ152" s="60"/>
      <c r="BK152" s="60"/>
      <c r="BL152" s="60">
        <v>3598046</v>
      </c>
      <c r="BM152" s="60" t="s">
        <v>5273</v>
      </c>
      <c r="BN152" s="60">
        <v>21.25</v>
      </c>
      <c r="BO152" s="60"/>
      <c r="BP152" s="60"/>
      <c r="BQ152" s="60"/>
      <c r="BR152" s="60" t="s">
        <v>5274</v>
      </c>
      <c r="BS152" s="60" t="s">
        <v>1277</v>
      </c>
      <c r="BT152" s="60"/>
      <c r="BU152" s="60"/>
      <c r="BV152" s="60" t="s">
        <v>4678</v>
      </c>
      <c r="BW152" s="60"/>
      <c r="BX152" s="60">
        <v>21.25</v>
      </c>
      <c r="BY152" s="60"/>
      <c r="BZ152" s="60"/>
      <c r="CA152" s="60"/>
      <c r="CB152" s="60"/>
      <c r="CC152" s="60"/>
      <c r="CD152" s="60"/>
    </row>
    <row r="153" spans="1:82">
      <c r="A153" s="60" t="s">
        <v>5282</v>
      </c>
      <c r="B153" s="60"/>
      <c r="C153" s="60" t="s">
        <v>5268</v>
      </c>
      <c r="D153" s="60"/>
      <c r="E153" s="60" t="s">
        <v>4655</v>
      </c>
      <c r="F153" s="60" t="s">
        <v>5269</v>
      </c>
      <c r="G153" s="60" t="s">
        <v>4657</v>
      </c>
      <c r="H153" s="60" t="s">
        <v>2905</v>
      </c>
      <c r="I153" s="60">
        <v>3583.29</v>
      </c>
      <c r="J153" s="60"/>
      <c r="K153" s="60"/>
      <c r="L153" s="60" t="s">
        <v>4655</v>
      </c>
      <c r="M153" s="60" t="s">
        <v>5270</v>
      </c>
      <c r="N153" s="60" t="s">
        <v>5270</v>
      </c>
      <c r="O153" s="60"/>
      <c r="P153" s="60"/>
      <c r="Q153" s="60" t="s">
        <v>2905</v>
      </c>
      <c r="R153" s="60" t="s">
        <v>4797</v>
      </c>
      <c r="S153" s="60" t="s">
        <v>4798</v>
      </c>
      <c r="T153" s="60" t="s">
        <v>4719</v>
      </c>
      <c r="U153" s="60"/>
      <c r="V153" s="60" t="s">
        <v>4211</v>
      </c>
      <c r="W153" s="60"/>
      <c r="X153" s="60" t="s">
        <v>5271</v>
      </c>
      <c r="Y153" s="60" t="s">
        <v>4664</v>
      </c>
      <c r="Z153" s="60" t="s">
        <v>5272</v>
      </c>
      <c r="AA153" s="60"/>
      <c r="AB153" s="60"/>
      <c r="AC153" s="60"/>
      <c r="AD153" s="60"/>
      <c r="AE153" s="60"/>
      <c r="AF153" s="60"/>
      <c r="AG153" s="60"/>
      <c r="AH153" s="60"/>
      <c r="AI153" s="60"/>
      <c r="AJ153" s="60"/>
      <c r="AK153" s="60"/>
      <c r="AL153" s="60"/>
      <c r="AM153" s="60"/>
      <c r="AN153" s="60"/>
      <c r="AO153" s="60"/>
      <c r="AP153" s="61">
        <v>45834.6985532407</v>
      </c>
      <c r="AQ153" s="60"/>
      <c r="AR153" s="60"/>
      <c r="AS153" s="60" t="s">
        <v>4244</v>
      </c>
      <c r="AT153" s="60" t="s">
        <v>4671</v>
      </c>
      <c r="AU153" s="60"/>
      <c r="AV153" s="60"/>
      <c r="AW153" s="61">
        <v>45834.6171643519</v>
      </c>
      <c r="AX153" s="60"/>
      <c r="AY153" s="60" t="s">
        <v>4673</v>
      </c>
      <c r="AZ153" s="60"/>
      <c r="BA153" s="60"/>
      <c r="BB153" s="60"/>
      <c r="BC153" s="60" t="s">
        <v>2132</v>
      </c>
      <c r="BD153" s="60" t="s">
        <v>4582</v>
      </c>
      <c r="BE153" s="60" t="s">
        <v>4802</v>
      </c>
      <c r="BF153" s="60" t="s">
        <v>4675</v>
      </c>
      <c r="BG153" s="60"/>
      <c r="BH153" s="60"/>
      <c r="BI153" s="60" t="s">
        <v>2794</v>
      </c>
      <c r="BJ153" s="60"/>
      <c r="BK153" s="60"/>
      <c r="BL153" s="60">
        <v>3598062</v>
      </c>
      <c r="BM153" s="60" t="s">
        <v>5273</v>
      </c>
      <c r="BN153" s="60">
        <v>11.8</v>
      </c>
      <c r="BO153" s="60"/>
      <c r="BP153" s="60"/>
      <c r="BQ153" s="60"/>
      <c r="BR153" s="60" t="s">
        <v>5274</v>
      </c>
      <c r="BS153" s="60" t="s">
        <v>1277</v>
      </c>
      <c r="BT153" s="60"/>
      <c r="BU153" s="60"/>
      <c r="BV153" s="60" t="s">
        <v>4678</v>
      </c>
      <c r="BW153" s="60"/>
      <c r="BX153" s="60">
        <v>11.8</v>
      </c>
      <c r="BY153" s="60"/>
      <c r="BZ153" s="60"/>
      <c r="CA153" s="60"/>
      <c r="CB153" s="60"/>
      <c r="CC153" s="60"/>
      <c r="CD153" s="60"/>
    </row>
    <row r="154" spans="1:82">
      <c r="A154" s="60" t="s">
        <v>5283</v>
      </c>
      <c r="B154" s="60"/>
      <c r="C154" s="60" t="s">
        <v>5268</v>
      </c>
      <c r="D154" s="60"/>
      <c r="E154" s="60" t="s">
        <v>4655</v>
      </c>
      <c r="F154" s="60" t="s">
        <v>5269</v>
      </c>
      <c r="G154" s="60" t="s">
        <v>4657</v>
      </c>
      <c r="H154" s="60" t="s">
        <v>2905</v>
      </c>
      <c r="I154" s="60">
        <v>3583.29</v>
      </c>
      <c r="J154" s="60"/>
      <c r="K154" s="60"/>
      <c r="L154" s="60" t="s">
        <v>4655</v>
      </c>
      <c r="M154" s="60" t="s">
        <v>5270</v>
      </c>
      <c r="N154" s="60" t="s">
        <v>5270</v>
      </c>
      <c r="O154" s="60"/>
      <c r="P154" s="60"/>
      <c r="Q154" s="60" t="s">
        <v>2905</v>
      </c>
      <c r="R154" s="60" t="s">
        <v>4797</v>
      </c>
      <c r="S154" s="60" t="s">
        <v>4798</v>
      </c>
      <c r="T154" s="60" t="s">
        <v>4719</v>
      </c>
      <c r="U154" s="60"/>
      <c r="V154" s="60" t="s">
        <v>4211</v>
      </c>
      <c r="W154" s="60"/>
      <c r="X154" s="60" t="s">
        <v>5271</v>
      </c>
      <c r="Y154" s="60" t="s">
        <v>4664</v>
      </c>
      <c r="Z154" s="60" t="s">
        <v>5272</v>
      </c>
      <c r="AA154" s="60"/>
      <c r="AB154" s="60"/>
      <c r="AC154" s="60"/>
      <c r="AD154" s="60"/>
      <c r="AE154" s="60"/>
      <c r="AF154" s="60"/>
      <c r="AG154" s="60"/>
      <c r="AH154" s="60"/>
      <c r="AI154" s="60"/>
      <c r="AJ154" s="60"/>
      <c r="AK154" s="60"/>
      <c r="AL154" s="60"/>
      <c r="AM154" s="60"/>
      <c r="AN154" s="60"/>
      <c r="AO154" s="60"/>
      <c r="AP154" s="61">
        <v>45834.6985532407</v>
      </c>
      <c r="AQ154" s="60"/>
      <c r="AR154" s="60"/>
      <c r="AS154" s="60" t="s">
        <v>4244</v>
      </c>
      <c r="AT154" s="60" t="s">
        <v>4671</v>
      </c>
      <c r="AU154" s="60"/>
      <c r="AV154" s="60"/>
      <c r="AW154" s="61">
        <v>45834.6171643519</v>
      </c>
      <c r="AX154" s="60"/>
      <c r="AY154" s="60" t="s">
        <v>4673</v>
      </c>
      <c r="AZ154" s="60"/>
      <c r="BA154" s="60"/>
      <c r="BB154" s="60"/>
      <c r="BC154" s="60" t="s">
        <v>2132</v>
      </c>
      <c r="BD154" s="60" t="s">
        <v>4582</v>
      </c>
      <c r="BE154" s="60" t="s">
        <v>4802</v>
      </c>
      <c r="BF154" s="60" t="s">
        <v>4675</v>
      </c>
      <c r="BG154" s="60"/>
      <c r="BH154" s="60"/>
      <c r="BI154" s="60" t="s">
        <v>2794</v>
      </c>
      <c r="BJ154" s="60"/>
      <c r="BK154" s="60"/>
      <c r="BL154" s="60">
        <v>3598063</v>
      </c>
      <c r="BM154" s="60" t="s">
        <v>5273</v>
      </c>
      <c r="BN154" s="60">
        <v>33.25</v>
      </c>
      <c r="BO154" s="60"/>
      <c r="BP154" s="60"/>
      <c r="BQ154" s="60"/>
      <c r="BR154" s="60" t="s">
        <v>5274</v>
      </c>
      <c r="BS154" s="60" t="s">
        <v>1277</v>
      </c>
      <c r="BT154" s="60"/>
      <c r="BU154" s="60"/>
      <c r="BV154" s="60" t="s">
        <v>4678</v>
      </c>
      <c r="BW154" s="60"/>
      <c r="BX154" s="60">
        <v>33.25</v>
      </c>
      <c r="BY154" s="60"/>
      <c r="BZ154" s="60"/>
      <c r="CA154" s="60"/>
      <c r="CB154" s="60"/>
      <c r="CC154" s="60"/>
      <c r="CD154" s="60"/>
    </row>
    <row r="155" spans="1:82">
      <c r="A155" s="60" t="s">
        <v>5284</v>
      </c>
      <c r="B155" s="60"/>
      <c r="C155" s="60" t="s">
        <v>5268</v>
      </c>
      <c r="D155" s="60"/>
      <c r="E155" s="60" t="s">
        <v>4655</v>
      </c>
      <c r="F155" s="60" t="s">
        <v>5269</v>
      </c>
      <c r="G155" s="60" t="s">
        <v>4657</v>
      </c>
      <c r="H155" s="60" t="s">
        <v>2905</v>
      </c>
      <c r="I155" s="60">
        <v>3583.29</v>
      </c>
      <c r="J155" s="60"/>
      <c r="K155" s="60"/>
      <c r="L155" s="60" t="s">
        <v>4655</v>
      </c>
      <c r="M155" s="60" t="s">
        <v>5270</v>
      </c>
      <c r="N155" s="60" t="s">
        <v>5270</v>
      </c>
      <c r="O155" s="60"/>
      <c r="P155" s="60"/>
      <c r="Q155" s="60" t="s">
        <v>2905</v>
      </c>
      <c r="R155" s="60" t="s">
        <v>4797</v>
      </c>
      <c r="S155" s="60" t="s">
        <v>4798</v>
      </c>
      <c r="T155" s="60" t="s">
        <v>4719</v>
      </c>
      <c r="U155" s="60"/>
      <c r="V155" s="60" t="s">
        <v>4211</v>
      </c>
      <c r="W155" s="60"/>
      <c r="X155" s="60" t="s">
        <v>5271</v>
      </c>
      <c r="Y155" s="60" t="s">
        <v>4664</v>
      </c>
      <c r="Z155" s="60" t="s">
        <v>5272</v>
      </c>
      <c r="AA155" s="60"/>
      <c r="AB155" s="60"/>
      <c r="AC155" s="60"/>
      <c r="AD155" s="60"/>
      <c r="AE155" s="60"/>
      <c r="AF155" s="60"/>
      <c r="AG155" s="60"/>
      <c r="AH155" s="60"/>
      <c r="AI155" s="60"/>
      <c r="AJ155" s="60"/>
      <c r="AK155" s="60"/>
      <c r="AL155" s="60"/>
      <c r="AM155" s="60"/>
      <c r="AN155" s="60"/>
      <c r="AO155" s="60"/>
      <c r="AP155" s="61">
        <v>45834.6985532407</v>
      </c>
      <c r="AQ155" s="60"/>
      <c r="AR155" s="60"/>
      <c r="AS155" s="60" t="s">
        <v>4244</v>
      </c>
      <c r="AT155" s="60" t="s">
        <v>4671</v>
      </c>
      <c r="AU155" s="60"/>
      <c r="AV155" s="60"/>
      <c r="AW155" s="61">
        <v>45834.6171643519</v>
      </c>
      <c r="AX155" s="60"/>
      <c r="AY155" s="60" t="s">
        <v>4673</v>
      </c>
      <c r="AZ155" s="60"/>
      <c r="BA155" s="60"/>
      <c r="BB155" s="60"/>
      <c r="BC155" s="60" t="s">
        <v>2138</v>
      </c>
      <c r="BD155" s="60" t="s">
        <v>4582</v>
      </c>
      <c r="BE155" s="60" t="s">
        <v>4802</v>
      </c>
      <c r="BF155" s="60" t="s">
        <v>4675</v>
      </c>
      <c r="BG155" s="60"/>
      <c r="BH155" s="60"/>
      <c r="BI155" s="60" t="s">
        <v>2794</v>
      </c>
      <c r="BJ155" s="60"/>
      <c r="BK155" s="60"/>
      <c r="BL155" s="60">
        <v>3598052</v>
      </c>
      <c r="BM155" s="60" t="s">
        <v>5273</v>
      </c>
      <c r="BN155" s="60">
        <v>100.92</v>
      </c>
      <c r="BO155" s="60"/>
      <c r="BP155" s="60"/>
      <c r="BQ155" s="60"/>
      <c r="BR155" s="60" t="s">
        <v>5274</v>
      </c>
      <c r="BS155" s="60" t="s">
        <v>1277</v>
      </c>
      <c r="BT155" s="60"/>
      <c r="BU155" s="60"/>
      <c r="BV155" s="60" t="s">
        <v>4678</v>
      </c>
      <c r="BW155" s="60"/>
      <c r="BX155" s="60">
        <v>100.92</v>
      </c>
      <c r="BY155" s="60"/>
      <c r="BZ155" s="60"/>
      <c r="CA155" s="60"/>
      <c r="CB155" s="60"/>
      <c r="CC155" s="60"/>
      <c r="CD155" s="60"/>
    </row>
    <row r="156" spans="1:82">
      <c r="A156" s="60" t="s">
        <v>5285</v>
      </c>
      <c r="B156" s="60"/>
      <c r="C156" s="60" t="s">
        <v>5268</v>
      </c>
      <c r="D156" s="60"/>
      <c r="E156" s="60" t="s">
        <v>4655</v>
      </c>
      <c r="F156" s="60" t="s">
        <v>5269</v>
      </c>
      <c r="G156" s="60" t="s">
        <v>4657</v>
      </c>
      <c r="H156" s="60" t="s">
        <v>2905</v>
      </c>
      <c r="I156" s="60">
        <v>3583.29</v>
      </c>
      <c r="J156" s="60"/>
      <c r="K156" s="60"/>
      <c r="L156" s="60" t="s">
        <v>4655</v>
      </c>
      <c r="M156" s="60" t="s">
        <v>5270</v>
      </c>
      <c r="N156" s="60" t="s">
        <v>5270</v>
      </c>
      <c r="O156" s="60"/>
      <c r="P156" s="60"/>
      <c r="Q156" s="60" t="s">
        <v>2905</v>
      </c>
      <c r="R156" s="60" t="s">
        <v>4797</v>
      </c>
      <c r="S156" s="60" t="s">
        <v>4798</v>
      </c>
      <c r="T156" s="60" t="s">
        <v>4719</v>
      </c>
      <c r="U156" s="60"/>
      <c r="V156" s="60" t="s">
        <v>4211</v>
      </c>
      <c r="W156" s="60"/>
      <c r="X156" s="60" t="s">
        <v>5271</v>
      </c>
      <c r="Y156" s="60" t="s">
        <v>4664</v>
      </c>
      <c r="Z156" s="60" t="s">
        <v>5272</v>
      </c>
      <c r="AA156" s="60"/>
      <c r="AB156" s="60"/>
      <c r="AC156" s="60"/>
      <c r="AD156" s="60"/>
      <c r="AE156" s="60"/>
      <c r="AF156" s="60"/>
      <c r="AG156" s="60"/>
      <c r="AH156" s="60"/>
      <c r="AI156" s="60"/>
      <c r="AJ156" s="60"/>
      <c r="AK156" s="60"/>
      <c r="AL156" s="60"/>
      <c r="AM156" s="60"/>
      <c r="AN156" s="60"/>
      <c r="AO156" s="60"/>
      <c r="AP156" s="61">
        <v>45834.6985532407</v>
      </c>
      <c r="AQ156" s="60"/>
      <c r="AR156" s="60"/>
      <c r="AS156" s="60" t="s">
        <v>4244</v>
      </c>
      <c r="AT156" s="60" t="s">
        <v>4671</v>
      </c>
      <c r="AU156" s="60"/>
      <c r="AV156" s="60"/>
      <c r="AW156" s="61">
        <v>45834.6171643519</v>
      </c>
      <c r="AX156" s="60"/>
      <c r="AY156" s="60" t="s">
        <v>4673</v>
      </c>
      <c r="AZ156" s="60"/>
      <c r="BA156" s="60"/>
      <c r="BB156" s="60"/>
      <c r="BC156" s="60" t="s">
        <v>2138</v>
      </c>
      <c r="BD156" s="60" t="s">
        <v>4582</v>
      </c>
      <c r="BE156" s="60" t="s">
        <v>4802</v>
      </c>
      <c r="BF156" s="60" t="s">
        <v>4675</v>
      </c>
      <c r="BG156" s="60"/>
      <c r="BH156" s="60"/>
      <c r="BI156" s="60" t="s">
        <v>2794</v>
      </c>
      <c r="BJ156" s="60"/>
      <c r="BK156" s="60"/>
      <c r="BL156" s="60">
        <v>3598054</v>
      </c>
      <c r="BM156" s="60" t="s">
        <v>5273</v>
      </c>
      <c r="BN156" s="60">
        <v>341.76</v>
      </c>
      <c r="BO156" s="60"/>
      <c r="BP156" s="60"/>
      <c r="BQ156" s="60"/>
      <c r="BR156" s="60" t="s">
        <v>5274</v>
      </c>
      <c r="BS156" s="60" t="s">
        <v>1277</v>
      </c>
      <c r="BT156" s="60"/>
      <c r="BU156" s="60"/>
      <c r="BV156" s="60" t="s">
        <v>4678</v>
      </c>
      <c r="BW156" s="60"/>
      <c r="BX156" s="60">
        <v>341.76</v>
      </c>
      <c r="BY156" s="60"/>
      <c r="BZ156" s="60"/>
      <c r="CA156" s="60"/>
      <c r="CB156" s="60"/>
      <c r="CC156" s="60"/>
      <c r="CD156" s="60"/>
    </row>
    <row r="157" spans="1:82">
      <c r="A157" s="60" t="s">
        <v>5286</v>
      </c>
      <c r="B157" s="60"/>
      <c r="C157" s="60" t="s">
        <v>5268</v>
      </c>
      <c r="D157" s="60"/>
      <c r="E157" s="60" t="s">
        <v>4655</v>
      </c>
      <c r="F157" s="60" t="s">
        <v>5269</v>
      </c>
      <c r="G157" s="60" t="s">
        <v>4657</v>
      </c>
      <c r="H157" s="60" t="s">
        <v>2905</v>
      </c>
      <c r="I157" s="60">
        <v>3583.29</v>
      </c>
      <c r="J157" s="60"/>
      <c r="K157" s="60"/>
      <c r="L157" s="60" t="s">
        <v>4655</v>
      </c>
      <c r="M157" s="60" t="s">
        <v>5270</v>
      </c>
      <c r="N157" s="60" t="s">
        <v>5270</v>
      </c>
      <c r="O157" s="60"/>
      <c r="P157" s="60"/>
      <c r="Q157" s="60" t="s">
        <v>2905</v>
      </c>
      <c r="R157" s="60" t="s">
        <v>4797</v>
      </c>
      <c r="S157" s="60" t="s">
        <v>4798</v>
      </c>
      <c r="T157" s="60" t="s">
        <v>4719</v>
      </c>
      <c r="U157" s="60"/>
      <c r="V157" s="60" t="s">
        <v>4211</v>
      </c>
      <c r="W157" s="60"/>
      <c r="X157" s="60" t="s">
        <v>5271</v>
      </c>
      <c r="Y157" s="60" t="s">
        <v>4664</v>
      </c>
      <c r="Z157" s="60" t="s">
        <v>5272</v>
      </c>
      <c r="AA157" s="60"/>
      <c r="AB157" s="60"/>
      <c r="AC157" s="60"/>
      <c r="AD157" s="60"/>
      <c r="AE157" s="60"/>
      <c r="AF157" s="60"/>
      <c r="AG157" s="60"/>
      <c r="AH157" s="60"/>
      <c r="AI157" s="60"/>
      <c r="AJ157" s="60"/>
      <c r="AK157" s="60"/>
      <c r="AL157" s="60"/>
      <c r="AM157" s="60"/>
      <c r="AN157" s="60"/>
      <c r="AO157" s="60"/>
      <c r="AP157" s="61">
        <v>45834.6985532407</v>
      </c>
      <c r="AQ157" s="60"/>
      <c r="AR157" s="60"/>
      <c r="AS157" s="60" t="s">
        <v>4244</v>
      </c>
      <c r="AT157" s="60" t="s">
        <v>4671</v>
      </c>
      <c r="AU157" s="60"/>
      <c r="AV157" s="60"/>
      <c r="AW157" s="61">
        <v>45834.6171643519</v>
      </c>
      <c r="AX157" s="60"/>
      <c r="AY157" s="60" t="s">
        <v>4673</v>
      </c>
      <c r="AZ157" s="60"/>
      <c r="BA157" s="60"/>
      <c r="BB157" s="60"/>
      <c r="BC157" s="60" t="s">
        <v>2132</v>
      </c>
      <c r="BD157" s="60" t="s">
        <v>4582</v>
      </c>
      <c r="BE157" s="60" t="s">
        <v>4802</v>
      </c>
      <c r="BF157" s="60" t="s">
        <v>4675</v>
      </c>
      <c r="BG157" s="60"/>
      <c r="BH157" s="60"/>
      <c r="BI157" s="60" t="s">
        <v>2794</v>
      </c>
      <c r="BJ157" s="60"/>
      <c r="BK157" s="60"/>
      <c r="BL157" s="60">
        <v>3598067</v>
      </c>
      <c r="BM157" s="60" t="s">
        <v>5273</v>
      </c>
      <c r="BN157" s="60">
        <v>19.5</v>
      </c>
      <c r="BO157" s="60"/>
      <c r="BP157" s="60"/>
      <c r="BQ157" s="60"/>
      <c r="BR157" s="60" t="s">
        <v>5274</v>
      </c>
      <c r="BS157" s="60" t="s">
        <v>1277</v>
      </c>
      <c r="BT157" s="60"/>
      <c r="BU157" s="60"/>
      <c r="BV157" s="60" t="s">
        <v>4678</v>
      </c>
      <c r="BW157" s="60"/>
      <c r="BX157" s="60">
        <v>19.5</v>
      </c>
      <c r="BY157" s="60"/>
      <c r="BZ157" s="60"/>
      <c r="CA157" s="60"/>
      <c r="CB157" s="60"/>
      <c r="CC157" s="60"/>
      <c r="CD157" s="60"/>
    </row>
    <row r="158" spans="1:82">
      <c r="A158" s="60" t="s">
        <v>5287</v>
      </c>
      <c r="B158" s="60"/>
      <c r="C158" s="60" t="s">
        <v>5268</v>
      </c>
      <c r="D158" s="60"/>
      <c r="E158" s="60" t="s">
        <v>4655</v>
      </c>
      <c r="F158" s="60" t="s">
        <v>5269</v>
      </c>
      <c r="G158" s="60" t="s">
        <v>4657</v>
      </c>
      <c r="H158" s="60" t="s">
        <v>2905</v>
      </c>
      <c r="I158" s="60">
        <v>3583.29</v>
      </c>
      <c r="J158" s="60"/>
      <c r="K158" s="60"/>
      <c r="L158" s="60" t="s">
        <v>4655</v>
      </c>
      <c r="M158" s="60" t="s">
        <v>5270</v>
      </c>
      <c r="N158" s="60" t="s">
        <v>5270</v>
      </c>
      <c r="O158" s="60"/>
      <c r="P158" s="60"/>
      <c r="Q158" s="60" t="s">
        <v>2905</v>
      </c>
      <c r="R158" s="60" t="s">
        <v>4797</v>
      </c>
      <c r="S158" s="60" t="s">
        <v>4798</v>
      </c>
      <c r="T158" s="60" t="s">
        <v>4719</v>
      </c>
      <c r="U158" s="60"/>
      <c r="V158" s="60" t="s">
        <v>4211</v>
      </c>
      <c r="W158" s="60"/>
      <c r="X158" s="60" t="s">
        <v>5271</v>
      </c>
      <c r="Y158" s="60" t="s">
        <v>4664</v>
      </c>
      <c r="Z158" s="60" t="s">
        <v>5272</v>
      </c>
      <c r="AA158" s="60"/>
      <c r="AB158" s="60"/>
      <c r="AC158" s="60"/>
      <c r="AD158" s="60"/>
      <c r="AE158" s="60"/>
      <c r="AF158" s="60"/>
      <c r="AG158" s="60"/>
      <c r="AH158" s="60"/>
      <c r="AI158" s="60"/>
      <c r="AJ158" s="60"/>
      <c r="AK158" s="60"/>
      <c r="AL158" s="60"/>
      <c r="AM158" s="60"/>
      <c r="AN158" s="60"/>
      <c r="AO158" s="60"/>
      <c r="AP158" s="61">
        <v>45834.6985532407</v>
      </c>
      <c r="AQ158" s="60"/>
      <c r="AR158" s="60"/>
      <c r="AS158" s="60" t="s">
        <v>4244</v>
      </c>
      <c r="AT158" s="60" t="s">
        <v>4671</v>
      </c>
      <c r="AU158" s="60"/>
      <c r="AV158" s="60"/>
      <c r="AW158" s="61">
        <v>45834.6171643519</v>
      </c>
      <c r="AX158" s="60"/>
      <c r="AY158" s="60" t="s">
        <v>4673</v>
      </c>
      <c r="AZ158" s="60"/>
      <c r="BA158" s="60"/>
      <c r="BB158" s="60"/>
      <c r="BC158" s="60" t="s">
        <v>2132</v>
      </c>
      <c r="BD158" s="60" t="s">
        <v>4582</v>
      </c>
      <c r="BE158" s="60" t="s">
        <v>4802</v>
      </c>
      <c r="BF158" s="60" t="s">
        <v>4675</v>
      </c>
      <c r="BG158" s="60"/>
      <c r="BH158" s="60"/>
      <c r="BI158" s="60" t="s">
        <v>2794</v>
      </c>
      <c r="BJ158" s="60"/>
      <c r="BK158" s="60"/>
      <c r="BL158" s="60">
        <v>3598041</v>
      </c>
      <c r="BM158" s="60" t="s">
        <v>5273</v>
      </c>
      <c r="BN158" s="60">
        <v>208.67</v>
      </c>
      <c r="BO158" s="60"/>
      <c r="BP158" s="60"/>
      <c r="BQ158" s="60"/>
      <c r="BR158" s="60" t="s">
        <v>5274</v>
      </c>
      <c r="BS158" s="60" t="s">
        <v>1277</v>
      </c>
      <c r="BT158" s="60"/>
      <c r="BU158" s="60"/>
      <c r="BV158" s="60" t="s">
        <v>4678</v>
      </c>
      <c r="BW158" s="60"/>
      <c r="BX158" s="60">
        <v>208.67</v>
      </c>
      <c r="BY158" s="60"/>
      <c r="BZ158" s="60"/>
      <c r="CA158" s="60"/>
      <c r="CB158" s="60"/>
      <c r="CC158" s="60"/>
      <c r="CD158" s="60"/>
    </row>
    <row r="159" spans="1:82">
      <c r="A159" s="60" t="s">
        <v>5288</v>
      </c>
      <c r="B159" s="60"/>
      <c r="C159" s="60" t="s">
        <v>5268</v>
      </c>
      <c r="D159" s="60"/>
      <c r="E159" s="60" t="s">
        <v>4655</v>
      </c>
      <c r="F159" s="60" t="s">
        <v>5269</v>
      </c>
      <c r="G159" s="60" t="s">
        <v>4657</v>
      </c>
      <c r="H159" s="60" t="s">
        <v>2905</v>
      </c>
      <c r="I159" s="60">
        <v>3583.29</v>
      </c>
      <c r="J159" s="60"/>
      <c r="K159" s="60"/>
      <c r="L159" s="60" t="s">
        <v>4655</v>
      </c>
      <c r="M159" s="60" t="s">
        <v>5270</v>
      </c>
      <c r="N159" s="60" t="s">
        <v>5270</v>
      </c>
      <c r="O159" s="60"/>
      <c r="P159" s="60"/>
      <c r="Q159" s="60" t="s">
        <v>2905</v>
      </c>
      <c r="R159" s="60" t="s">
        <v>4797</v>
      </c>
      <c r="S159" s="60" t="s">
        <v>4798</v>
      </c>
      <c r="T159" s="60" t="s">
        <v>4719</v>
      </c>
      <c r="U159" s="60"/>
      <c r="V159" s="60" t="s">
        <v>4211</v>
      </c>
      <c r="W159" s="60"/>
      <c r="X159" s="60" t="s">
        <v>5271</v>
      </c>
      <c r="Y159" s="60" t="s">
        <v>4664</v>
      </c>
      <c r="Z159" s="60" t="s">
        <v>5272</v>
      </c>
      <c r="AA159" s="60"/>
      <c r="AB159" s="60"/>
      <c r="AC159" s="60"/>
      <c r="AD159" s="60"/>
      <c r="AE159" s="60"/>
      <c r="AF159" s="60"/>
      <c r="AG159" s="60"/>
      <c r="AH159" s="60"/>
      <c r="AI159" s="60"/>
      <c r="AJ159" s="60"/>
      <c r="AK159" s="60"/>
      <c r="AL159" s="60"/>
      <c r="AM159" s="60"/>
      <c r="AN159" s="60"/>
      <c r="AO159" s="60"/>
      <c r="AP159" s="61">
        <v>45834.6985532407</v>
      </c>
      <c r="AQ159" s="60"/>
      <c r="AR159" s="60"/>
      <c r="AS159" s="60" t="s">
        <v>4244</v>
      </c>
      <c r="AT159" s="60" t="s">
        <v>4671</v>
      </c>
      <c r="AU159" s="60"/>
      <c r="AV159" s="60"/>
      <c r="AW159" s="61">
        <v>45834.6171643519</v>
      </c>
      <c r="AX159" s="60"/>
      <c r="AY159" s="60" t="s">
        <v>4673</v>
      </c>
      <c r="AZ159" s="60"/>
      <c r="BA159" s="60"/>
      <c r="BB159" s="60"/>
      <c r="BC159" s="60" t="s">
        <v>2140</v>
      </c>
      <c r="BD159" s="60" t="s">
        <v>4582</v>
      </c>
      <c r="BE159" s="60" t="s">
        <v>4802</v>
      </c>
      <c r="BF159" s="60" t="s">
        <v>4675</v>
      </c>
      <c r="BG159" s="60"/>
      <c r="BH159" s="60"/>
      <c r="BI159" s="60" t="s">
        <v>2794</v>
      </c>
      <c r="BJ159" s="60"/>
      <c r="BK159" s="60"/>
      <c r="BL159" s="60">
        <v>3598057</v>
      </c>
      <c r="BM159" s="60" t="s">
        <v>5273</v>
      </c>
      <c r="BN159" s="60">
        <v>27</v>
      </c>
      <c r="BO159" s="60"/>
      <c r="BP159" s="60"/>
      <c r="BQ159" s="60"/>
      <c r="BR159" s="60" t="s">
        <v>5274</v>
      </c>
      <c r="BS159" s="60" t="s">
        <v>1277</v>
      </c>
      <c r="BT159" s="60"/>
      <c r="BU159" s="60"/>
      <c r="BV159" s="60" t="s">
        <v>4678</v>
      </c>
      <c r="BW159" s="60"/>
      <c r="BX159" s="60">
        <v>27</v>
      </c>
      <c r="BY159" s="60"/>
      <c r="BZ159" s="60"/>
      <c r="CA159" s="60"/>
      <c r="CB159" s="60"/>
      <c r="CC159" s="60"/>
      <c r="CD159" s="60"/>
    </row>
    <row r="160" spans="1:82">
      <c r="A160" s="60" t="s">
        <v>5289</v>
      </c>
      <c r="B160" s="60"/>
      <c r="C160" s="60" t="s">
        <v>5268</v>
      </c>
      <c r="D160" s="60"/>
      <c r="E160" s="60" t="s">
        <v>4655</v>
      </c>
      <c r="F160" s="60" t="s">
        <v>5269</v>
      </c>
      <c r="G160" s="60" t="s">
        <v>4657</v>
      </c>
      <c r="H160" s="60" t="s">
        <v>2905</v>
      </c>
      <c r="I160" s="60">
        <v>3583.29</v>
      </c>
      <c r="J160" s="60"/>
      <c r="K160" s="60"/>
      <c r="L160" s="60" t="s">
        <v>4655</v>
      </c>
      <c r="M160" s="60" t="s">
        <v>5270</v>
      </c>
      <c r="N160" s="60" t="s">
        <v>5270</v>
      </c>
      <c r="O160" s="60"/>
      <c r="P160" s="60"/>
      <c r="Q160" s="60" t="s">
        <v>2905</v>
      </c>
      <c r="R160" s="60" t="s">
        <v>4797</v>
      </c>
      <c r="S160" s="60" t="s">
        <v>4798</v>
      </c>
      <c r="T160" s="60" t="s">
        <v>4719</v>
      </c>
      <c r="U160" s="60"/>
      <c r="V160" s="60" t="s">
        <v>4211</v>
      </c>
      <c r="W160" s="60"/>
      <c r="X160" s="60" t="s">
        <v>5271</v>
      </c>
      <c r="Y160" s="60" t="s">
        <v>4664</v>
      </c>
      <c r="Z160" s="60" t="s">
        <v>5272</v>
      </c>
      <c r="AA160" s="60"/>
      <c r="AB160" s="60"/>
      <c r="AC160" s="60"/>
      <c r="AD160" s="60"/>
      <c r="AE160" s="60"/>
      <c r="AF160" s="60"/>
      <c r="AG160" s="60"/>
      <c r="AH160" s="60"/>
      <c r="AI160" s="60"/>
      <c r="AJ160" s="60"/>
      <c r="AK160" s="60"/>
      <c r="AL160" s="60"/>
      <c r="AM160" s="60"/>
      <c r="AN160" s="60"/>
      <c r="AO160" s="60"/>
      <c r="AP160" s="61">
        <v>45834.6985532407</v>
      </c>
      <c r="AQ160" s="60"/>
      <c r="AR160" s="60"/>
      <c r="AS160" s="60" t="s">
        <v>4244</v>
      </c>
      <c r="AT160" s="60" t="s">
        <v>4671</v>
      </c>
      <c r="AU160" s="60"/>
      <c r="AV160" s="60"/>
      <c r="AW160" s="61">
        <v>45834.6171643519</v>
      </c>
      <c r="AX160" s="60"/>
      <c r="AY160" s="60" t="s">
        <v>4673</v>
      </c>
      <c r="AZ160" s="60"/>
      <c r="BA160" s="60"/>
      <c r="BB160" s="60"/>
      <c r="BC160" s="60" t="s">
        <v>2128</v>
      </c>
      <c r="BD160" s="60" t="s">
        <v>4582</v>
      </c>
      <c r="BE160" s="60" t="s">
        <v>4802</v>
      </c>
      <c r="BF160" s="60" t="s">
        <v>4675</v>
      </c>
      <c r="BG160" s="60"/>
      <c r="BH160" s="60"/>
      <c r="BI160" s="60" t="s">
        <v>2794</v>
      </c>
      <c r="BJ160" s="60"/>
      <c r="BK160" s="60"/>
      <c r="BL160" s="60">
        <v>3598070</v>
      </c>
      <c r="BM160" s="60" t="s">
        <v>5273</v>
      </c>
      <c r="BN160" s="60">
        <v>113.24</v>
      </c>
      <c r="BO160" s="60"/>
      <c r="BP160" s="60"/>
      <c r="BQ160" s="60"/>
      <c r="BR160" s="60" t="s">
        <v>5274</v>
      </c>
      <c r="BS160" s="60" t="s">
        <v>1277</v>
      </c>
      <c r="BT160" s="60"/>
      <c r="BU160" s="60"/>
      <c r="BV160" s="60" t="s">
        <v>4678</v>
      </c>
      <c r="BW160" s="60"/>
      <c r="BX160" s="60">
        <v>113.24</v>
      </c>
      <c r="BY160" s="60"/>
      <c r="BZ160" s="60"/>
      <c r="CA160" s="60"/>
      <c r="CB160" s="60"/>
      <c r="CC160" s="60"/>
      <c r="CD160" s="60"/>
    </row>
    <row r="161" spans="1:82">
      <c r="A161" s="60" t="s">
        <v>5290</v>
      </c>
      <c r="B161" s="60"/>
      <c r="C161" s="60" t="s">
        <v>5268</v>
      </c>
      <c r="D161" s="60"/>
      <c r="E161" s="60" t="s">
        <v>4655</v>
      </c>
      <c r="F161" s="60" t="s">
        <v>5269</v>
      </c>
      <c r="G161" s="60" t="s">
        <v>4657</v>
      </c>
      <c r="H161" s="60" t="s">
        <v>2905</v>
      </c>
      <c r="I161" s="60">
        <v>3583.29</v>
      </c>
      <c r="J161" s="60"/>
      <c r="K161" s="60"/>
      <c r="L161" s="60" t="s">
        <v>4655</v>
      </c>
      <c r="M161" s="60" t="s">
        <v>5270</v>
      </c>
      <c r="N161" s="60" t="s">
        <v>5270</v>
      </c>
      <c r="O161" s="60"/>
      <c r="P161" s="60"/>
      <c r="Q161" s="60" t="s">
        <v>2905</v>
      </c>
      <c r="R161" s="60" t="s">
        <v>4797</v>
      </c>
      <c r="S161" s="60" t="s">
        <v>4798</v>
      </c>
      <c r="T161" s="60" t="s">
        <v>4719</v>
      </c>
      <c r="U161" s="60"/>
      <c r="V161" s="60" t="s">
        <v>4211</v>
      </c>
      <c r="W161" s="60"/>
      <c r="X161" s="60" t="s">
        <v>5271</v>
      </c>
      <c r="Y161" s="60" t="s">
        <v>4664</v>
      </c>
      <c r="Z161" s="60" t="s">
        <v>5272</v>
      </c>
      <c r="AA161" s="60"/>
      <c r="AB161" s="60"/>
      <c r="AC161" s="60"/>
      <c r="AD161" s="60"/>
      <c r="AE161" s="60"/>
      <c r="AF161" s="60"/>
      <c r="AG161" s="60"/>
      <c r="AH161" s="60"/>
      <c r="AI161" s="60"/>
      <c r="AJ161" s="60"/>
      <c r="AK161" s="60"/>
      <c r="AL161" s="60"/>
      <c r="AM161" s="60"/>
      <c r="AN161" s="60"/>
      <c r="AO161" s="60"/>
      <c r="AP161" s="61">
        <v>45834.6985532407</v>
      </c>
      <c r="AQ161" s="60"/>
      <c r="AR161" s="60"/>
      <c r="AS161" s="60" t="s">
        <v>4244</v>
      </c>
      <c r="AT161" s="60" t="s">
        <v>4671</v>
      </c>
      <c r="AU161" s="60"/>
      <c r="AV161" s="60"/>
      <c r="AW161" s="61">
        <v>45834.6171643519</v>
      </c>
      <c r="AX161" s="60"/>
      <c r="AY161" s="60" t="s">
        <v>4673</v>
      </c>
      <c r="AZ161" s="60"/>
      <c r="BA161" s="60"/>
      <c r="BB161" s="60"/>
      <c r="BC161" s="60" t="s">
        <v>2140</v>
      </c>
      <c r="BD161" s="60" t="s">
        <v>4582</v>
      </c>
      <c r="BE161" s="60" t="s">
        <v>4802</v>
      </c>
      <c r="BF161" s="60" t="s">
        <v>4675</v>
      </c>
      <c r="BG161" s="60"/>
      <c r="BH161" s="60"/>
      <c r="BI161" s="60" t="s">
        <v>2794</v>
      </c>
      <c r="BJ161" s="60"/>
      <c r="BK161" s="60"/>
      <c r="BL161" s="60">
        <v>3598051</v>
      </c>
      <c r="BM161" s="60" t="s">
        <v>5273</v>
      </c>
      <c r="BN161" s="60">
        <v>115.5</v>
      </c>
      <c r="BO161" s="60"/>
      <c r="BP161" s="60"/>
      <c r="BQ161" s="60"/>
      <c r="BR161" s="60" t="s">
        <v>5274</v>
      </c>
      <c r="BS161" s="60" t="s">
        <v>1277</v>
      </c>
      <c r="BT161" s="60"/>
      <c r="BU161" s="60"/>
      <c r="BV161" s="60" t="s">
        <v>4678</v>
      </c>
      <c r="BW161" s="60"/>
      <c r="BX161" s="60">
        <v>115.5</v>
      </c>
      <c r="BY161" s="60"/>
      <c r="BZ161" s="60"/>
      <c r="CA161" s="60"/>
      <c r="CB161" s="60"/>
      <c r="CC161" s="60"/>
      <c r="CD161" s="60"/>
    </row>
    <row r="162" spans="1:82">
      <c r="A162" s="60" t="s">
        <v>5291</v>
      </c>
      <c r="B162" s="60"/>
      <c r="C162" s="60" t="s">
        <v>5268</v>
      </c>
      <c r="D162" s="60"/>
      <c r="E162" s="60" t="s">
        <v>4655</v>
      </c>
      <c r="F162" s="60" t="s">
        <v>5269</v>
      </c>
      <c r="G162" s="60" t="s">
        <v>4657</v>
      </c>
      <c r="H162" s="60" t="s">
        <v>2905</v>
      </c>
      <c r="I162" s="60">
        <v>3583.29</v>
      </c>
      <c r="J162" s="60"/>
      <c r="K162" s="60"/>
      <c r="L162" s="60" t="s">
        <v>4655</v>
      </c>
      <c r="M162" s="60" t="s">
        <v>5270</v>
      </c>
      <c r="N162" s="60" t="s">
        <v>5270</v>
      </c>
      <c r="O162" s="60"/>
      <c r="P162" s="60"/>
      <c r="Q162" s="60" t="s">
        <v>2905</v>
      </c>
      <c r="R162" s="60" t="s">
        <v>4797</v>
      </c>
      <c r="S162" s="60" t="s">
        <v>4798</v>
      </c>
      <c r="T162" s="60" t="s">
        <v>4719</v>
      </c>
      <c r="U162" s="60"/>
      <c r="V162" s="60" t="s">
        <v>4211</v>
      </c>
      <c r="W162" s="60"/>
      <c r="X162" s="60" t="s">
        <v>5271</v>
      </c>
      <c r="Y162" s="60" t="s">
        <v>4664</v>
      </c>
      <c r="Z162" s="60" t="s">
        <v>5272</v>
      </c>
      <c r="AA162" s="60"/>
      <c r="AB162" s="60"/>
      <c r="AC162" s="60"/>
      <c r="AD162" s="60"/>
      <c r="AE162" s="60"/>
      <c r="AF162" s="60"/>
      <c r="AG162" s="60"/>
      <c r="AH162" s="60"/>
      <c r="AI162" s="60"/>
      <c r="AJ162" s="60"/>
      <c r="AK162" s="60"/>
      <c r="AL162" s="60"/>
      <c r="AM162" s="60"/>
      <c r="AN162" s="60"/>
      <c r="AO162" s="60"/>
      <c r="AP162" s="61">
        <v>45834.6985532407</v>
      </c>
      <c r="AQ162" s="60"/>
      <c r="AR162" s="60"/>
      <c r="AS162" s="60" t="s">
        <v>4244</v>
      </c>
      <c r="AT162" s="60" t="s">
        <v>4671</v>
      </c>
      <c r="AU162" s="60"/>
      <c r="AV162" s="60"/>
      <c r="AW162" s="61">
        <v>45834.6171643519</v>
      </c>
      <c r="AX162" s="60"/>
      <c r="AY162" s="60" t="s">
        <v>4673</v>
      </c>
      <c r="AZ162" s="60"/>
      <c r="BA162" s="60"/>
      <c r="BB162" s="60"/>
      <c r="BC162" s="60" t="s">
        <v>4971</v>
      </c>
      <c r="BD162" s="60" t="s">
        <v>4582</v>
      </c>
      <c r="BE162" s="60" t="s">
        <v>4802</v>
      </c>
      <c r="BF162" s="60" t="s">
        <v>4675</v>
      </c>
      <c r="BG162" s="60"/>
      <c r="BH162" s="60"/>
      <c r="BI162" s="60" t="s">
        <v>2794</v>
      </c>
      <c r="BJ162" s="60"/>
      <c r="BK162" s="60"/>
      <c r="BL162" s="60">
        <v>3598060</v>
      </c>
      <c r="BM162" s="60" t="s">
        <v>5273</v>
      </c>
      <c r="BN162" s="60">
        <v>358.2</v>
      </c>
      <c r="BO162" s="60"/>
      <c r="BP162" s="60"/>
      <c r="BQ162" s="60"/>
      <c r="BR162" s="60" t="s">
        <v>5274</v>
      </c>
      <c r="BS162" s="60" t="s">
        <v>1277</v>
      </c>
      <c r="BT162" s="60"/>
      <c r="BU162" s="60"/>
      <c r="BV162" s="60" t="s">
        <v>4678</v>
      </c>
      <c r="BW162" s="60"/>
      <c r="BX162" s="60">
        <v>358.2</v>
      </c>
      <c r="BY162" s="60"/>
      <c r="BZ162" s="60"/>
      <c r="CA162" s="60"/>
      <c r="CB162" s="60"/>
      <c r="CC162" s="60"/>
      <c r="CD162" s="60"/>
    </row>
    <row r="163" spans="1:82">
      <c r="A163" s="60" t="s">
        <v>5292</v>
      </c>
      <c r="B163" s="60"/>
      <c r="C163" s="60" t="s">
        <v>5268</v>
      </c>
      <c r="D163" s="60"/>
      <c r="E163" s="60" t="s">
        <v>4655</v>
      </c>
      <c r="F163" s="60" t="s">
        <v>5269</v>
      </c>
      <c r="G163" s="60" t="s">
        <v>4657</v>
      </c>
      <c r="H163" s="60" t="s">
        <v>2905</v>
      </c>
      <c r="I163" s="60">
        <v>3583.29</v>
      </c>
      <c r="J163" s="60"/>
      <c r="K163" s="60"/>
      <c r="L163" s="60" t="s">
        <v>4655</v>
      </c>
      <c r="M163" s="60" t="s">
        <v>5270</v>
      </c>
      <c r="N163" s="60" t="s">
        <v>5270</v>
      </c>
      <c r="O163" s="60"/>
      <c r="P163" s="60"/>
      <c r="Q163" s="60" t="s">
        <v>2905</v>
      </c>
      <c r="R163" s="60" t="s">
        <v>4797</v>
      </c>
      <c r="S163" s="60" t="s">
        <v>4798</v>
      </c>
      <c r="T163" s="60" t="s">
        <v>4719</v>
      </c>
      <c r="U163" s="60"/>
      <c r="V163" s="60" t="s">
        <v>4211</v>
      </c>
      <c r="W163" s="60"/>
      <c r="X163" s="60" t="s">
        <v>5271</v>
      </c>
      <c r="Y163" s="60" t="s">
        <v>4664</v>
      </c>
      <c r="Z163" s="60" t="s">
        <v>5272</v>
      </c>
      <c r="AA163" s="60"/>
      <c r="AB163" s="60"/>
      <c r="AC163" s="60"/>
      <c r="AD163" s="60"/>
      <c r="AE163" s="60"/>
      <c r="AF163" s="60"/>
      <c r="AG163" s="60"/>
      <c r="AH163" s="60"/>
      <c r="AI163" s="60"/>
      <c r="AJ163" s="60"/>
      <c r="AK163" s="60"/>
      <c r="AL163" s="60"/>
      <c r="AM163" s="60"/>
      <c r="AN163" s="60"/>
      <c r="AO163" s="60"/>
      <c r="AP163" s="61">
        <v>45834.6985532407</v>
      </c>
      <c r="AQ163" s="60"/>
      <c r="AR163" s="60"/>
      <c r="AS163" s="60" t="s">
        <v>4244</v>
      </c>
      <c r="AT163" s="60" t="s">
        <v>4671</v>
      </c>
      <c r="AU163" s="60"/>
      <c r="AV163" s="60"/>
      <c r="AW163" s="61">
        <v>45834.6171643519</v>
      </c>
      <c r="AX163" s="60"/>
      <c r="AY163" s="60" t="s">
        <v>4673</v>
      </c>
      <c r="AZ163" s="60"/>
      <c r="BA163" s="60"/>
      <c r="BB163" s="60"/>
      <c r="BC163" s="60" t="s">
        <v>2140</v>
      </c>
      <c r="BD163" s="60" t="s">
        <v>4582</v>
      </c>
      <c r="BE163" s="60" t="s">
        <v>4802</v>
      </c>
      <c r="BF163" s="60" t="s">
        <v>4675</v>
      </c>
      <c r="BG163" s="60"/>
      <c r="BH163" s="60"/>
      <c r="BI163" s="60" t="s">
        <v>2794</v>
      </c>
      <c r="BJ163" s="60"/>
      <c r="BK163" s="60"/>
      <c r="BL163" s="60">
        <v>3598045</v>
      </c>
      <c r="BM163" s="60" t="s">
        <v>5273</v>
      </c>
      <c r="BN163" s="60">
        <v>14</v>
      </c>
      <c r="BO163" s="60"/>
      <c r="BP163" s="60"/>
      <c r="BQ163" s="60"/>
      <c r="BR163" s="60" t="s">
        <v>5274</v>
      </c>
      <c r="BS163" s="60" t="s">
        <v>1277</v>
      </c>
      <c r="BT163" s="60"/>
      <c r="BU163" s="60"/>
      <c r="BV163" s="60" t="s">
        <v>4678</v>
      </c>
      <c r="BW163" s="60"/>
      <c r="BX163" s="60">
        <v>14</v>
      </c>
      <c r="BY163" s="60"/>
      <c r="BZ163" s="60"/>
      <c r="CA163" s="60"/>
      <c r="CB163" s="60"/>
      <c r="CC163" s="60"/>
      <c r="CD163" s="60"/>
    </row>
    <row r="164" spans="1:82">
      <c r="A164" s="60" t="s">
        <v>5293</v>
      </c>
      <c r="B164" s="60"/>
      <c r="C164" s="60" t="s">
        <v>5268</v>
      </c>
      <c r="D164" s="60"/>
      <c r="E164" s="60" t="s">
        <v>4655</v>
      </c>
      <c r="F164" s="60" t="s">
        <v>5269</v>
      </c>
      <c r="G164" s="60" t="s">
        <v>4657</v>
      </c>
      <c r="H164" s="60" t="s">
        <v>2905</v>
      </c>
      <c r="I164" s="60">
        <v>3583.29</v>
      </c>
      <c r="J164" s="60"/>
      <c r="K164" s="60"/>
      <c r="L164" s="60" t="s">
        <v>4655</v>
      </c>
      <c r="M164" s="60" t="s">
        <v>5270</v>
      </c>
      <c r="N164" s="60" t="s">
        <v>5270</v>
      </c>
      <c r="O164" s="60"/>
      <c r="P164" s="60"/>
      <c r="Q164" s="60" t="s">
        <v>2905</v>
      </c>
      <c r="R164" s="60" t="s">
        <v>4797</v>
      </c>
      <c r="S164" s="60" t="s">
        <v>4798</v>
      </c>
      <c r="T164" s="60" t="s">
        <v>4719</v>
      </c>
      <c r="U164" s="60"/>
      <c r="V164" s="60" t="s">
        <v>4211</v>
      </c>
      <c r="W164" s="60"/>
      <c r="X164" s="60" t="s">
        <v>5271</v>
      </c>
      <c r="Y164" s="60" t="s">
        <v>4664</v>
      </c>
      <c r="Z164" s="60" t="s">
        <v>5272</v>
      </c>
      <c r="AA164" s="60"/>
      <c r="AB164" s="60"/>
      <c r="AC164" s="60"/>
      <c r="AD164" s="60"/>
      <c r="AE164" s="60"/>
      <c r="AF164" s="60"/>
      <c r="AG164" s="60"/>
      <c r="AH164" s="60"/>
      <c r="AI164" s="60"/>
      <c r="AJ164" s="60"/>
      <c r="AK164" s="60"/>
      <c r="AL164" s="60"/>
      <c r="AM164" s="60"/>
      <c r="AN164" s="60"/>
      <c r="AO164" s="60"/>
      <c r="AP164" s="61">
        <v>45834.6985532407</v>
      </c>
      <c r="AQ164" s="60"/>
      <c r="AR164" s="60"/>
      <c r="AS164" s="60" t="s">
        <v>4244</v>
      </c>
      <c r="AT164" s="60" t="s">
        <v>4671</v>
      </c>
      <c r="AU164" s="60"/>
      <c r="AV164" s="60"/>
      <c r="AW164" s="61">
        <v>45834.6171643519</v>
      </c>
      <c r="AX164" s="60"/>
      <c r="AY164" s="60" t="s">
        <v>4673</v>
      </c>
      <c r="AZ164" s="60"/>
      <c r="BA164" s="60"/>
      <c r="BB164" s="60"/>
      <c r="BC164" s="60" t="s">
        <v>2140</v>
      </c>
      <c r="BD164" s="60" t="s">
        <v>4582</v>
      </c>
      <c r="BE164" s="60" t="s">
        <v>4802</v>
      </c>
      <c r="BF164" s="60" t="s">
        <v>4675</v>
      </c>
      <c r="BG164" s="60"/>
      <c r="BH164" s="60"/>
      <c r="BI164" s="60" t="s">
        <v>2794</v>
      </c>
      <c r="BJ164" s="60"/>
      <c r="BK164" s="60"/>
      <c r="BL164" s="60">
        <v>3598049</v>
      </c>
      <c r="BM164" s="60" t="s">
        <v>5273</v>
      </c>
      <c r="BN164" s="60">
        <v>77.76</v>
      </c>
      <c r="BO164" s="60"/>
      <c r="BP164" s="60"/>
      <c r="BQ164" s="60"/>
      <c r="BR164" s="60" t="s">
        <v>5274</v>
      </c>
      <c r="BS164" s="60" t="s">
        <v>1277</v>
      </c>
      <c r="BT164" s="60"/>
      <c r="BU164" s="60"/>
      <c r="BV164" s="60" t="s">
        <v>4678</v>
      </c>
      <c r="BW164" s="60"/>
      <c r="BX164" s="60">
        <v>77.76</v>
      </c>
      <c r="BY164" s="60"/>
      <c r="BZ164" s="60"/>
      <c r="CA164" s="60"/>
      <c r="CB164" s="60"/>
      <c r="CC164" s="60"/>
      <c r="CD164" s="60"/>
    </row>
    <row r="165" spans="1:82">
      <c r="A165" s="60" t="s">
        <v>5294</v>
      </c>
      <c r="B165" s="60"/>
      <c r="C165" s="60" t="s">
        <v>5268</v>
      </c>
      <c r="D165" s="60"/>
      <c r="E165" s="60" t="s">
        <v>4655</v>
      </c>
      <c r="F165" s="60" t="s">
        <v>5269</v>
      </c>
      <c r="G165" s="60" t="s">
        <v>4657</v>
      </c>
      <c r="H165" s="60" t="s">
        <v>2905</v>
      </c>
      <c r="I165" s="60">
        <v>3583.29</v>
      </c>
      <c r="J165" s="60"/>
      <c r="K165" s="60"/>
      <c r="L165" s="60" t="s">
        <v>4655</v>
      </c>
      <c r="M165" s="60" t="s">
        <v>5270</v>
      </c>
      <c r="N165" s="60" t="s">
        <v>5270</v>
      </c>
      <c r="O165" s="60"/>
      <c r="P165" s="60"/>
      <c r="Q165" s="60" t="s">
        <v>2905</v>
      </c>
      <c r="R165" s="60" t="s">
        <v>4797</v>
      </c>
      <c r="S165" s="60" t="s">
        <v>4798</v>
      </c>
      <c r="T165" s="60" t="s">
        <v>4719</v>
      </c>
      <c r="U165" s="60"/>
      <c r="V165" s="60" t="s">
        <v>4211</v>
      </c>
      <c r="W165" s="60"/>
      <c r="X165" s="60" t="s">
        <v>5271</v>
      </c>
      <c r="Y165" s="60" t="s">
        <v>4664</v>
      </c>
      <c r="Z165" s="60" t="s">
        <v>5272</v>
      </c>
      <c r="AA165" s="60"/>
      <c r="AB165" s="60"/>
      <c r="AC165" s="60"/>
      <c r="AD165" s="60"/>
      <c r="AE165" s="60"/>
      <c r="AF165" s="60"/>
      <c r="AG165" s="60"/>
      <c r="AH165" s="60"/>
      <c r="AI165" s="60"/>
      <c r="AJ165" s="60"/>
      <c r="AK165" s="60"/>
      <c r="AL165" s="60"/>
      <c r="AM165" s="60"/>
      <c r="AN165" s="60"/>
      <c r="AO165" s="60"/>
      <c r="AP165" s="61">
        <v>45834.6985532407</v>
      </c>
      <c r="AQ165" s="60"/>
      <c r="AR165" s="60"/>
      <c r="AS165" s="60" t="s">
        <v>4244</v>
      </c>
      <c r="AT165" s="60" t="s">
        <v>4671</v>
      </c>
      <c r="AU165" s="60"/>
      <c r="AV165" s="60"/>
      <c r="AW165" s="61">
        <v>45834.6171643519</v>
      </c>
      <c r="AX165" s="60"/>
      <c r="AY165" s="60" t="s">
        <v>4673</v>
      </c>
      <c r="AZ165" s="60"/>
      <c r="BA165" s="60"/>
      <c r="BB165" s="60"/>
      <c r="BC165" s="60" t="s">
        <v>2140</v>
      </c>
      <c r="BD165" s="60" t="s">
        <v>4582</v>
      </c>
      <c r="BE165" s="60" t="s">
        <v>4802</v>
      </c>
      <c r="BF165" s="60" t="s">
        <v>4675</v>
      </c>
      <c r="BG165" s="60"/>
      <c r="BH165" s="60"/>
      <c r="BI165" s="60" t="s">
        <v>2794</v>
      </c>
      <c r="BJ165" s="60"/>
      <c r="BK165" s="60"/>
      <c r="BL165" s="60">
        <v>3598061</v>
      </c>
      <c r="BM165" s="60" t="s">
        <v>5273</v>
      </c>
      <c r="BN165" s="60">
        <v>118.44</v>
      </c>
      <c r="BO165" s="60"/>
      <c r="BP165" s="60"/>
      <c r="BQ165" s="60"/>
      <c r="BR165" s="60" t="s">
        <v>5274</v>
      </c>
      <c r="BS165" s="60" t="s">
        <v>1277</v>
      </c>
      <c r="BT165" s="60"/>
      <c r="BU165" s="60"/>
      <c r="BV165" s="60" t="s">
        <v>4678</v>
      </c>
      <c r="BW165" s="60"/>
      <c r="BX165" s="60">
        <v>118.44</v>
      </c>
      <c r="BY165" s="60"/>
      <c r="BZ165" s="60"/>
      <c r="CA165" s="60"/>
      <c r="CB165" s="60"/>
      <c r="CC165" s="60"/>
      <c r="CD165" s="60"/>
    </row>
    <row r="166" spans="1:82">
      <c r="A166" s="60" t="s">
        <v>5295</v>
      </c>
      <c r="B166" s="60"/>
      <c r="C166" s="60" t="s">
        <v>5268</v>
      </c>
      <c r="D166" s="60"/>
      <c r="E166" s="60" t="s">
        <v>4655</v>
      </c>
      <c r="F166" s="60" t="s">
        <v>5269</v>
      </c>
      <c r="G166" s="60" t="s">
        <v>4657</v>
      </c>
      <c r="H166" s="60" t="s">
        <v>2905</v>
      </c>
      <c r="I166" s="60">
        <v>3583.29</v>
      </c>
      <c r="J166" s="60"/>
      <c r="K166" s="60"/>
      <c r="L166" s="60" t="s">
        <v>4655</v>
      </c>
      <c r="M166" s="60" t="s">
        <v>5270</v>
      </c>
      <c r="N166" s="60" t="s">
        <v>5270</v>
      </c>
      <c r="O166" s="60"/>
      <c r="P166" s="60"/>
      <c r="Q166" s="60" t="s">
        <v>2905</v>
      </c>
      <c r="R166" s="60" t="s">
        <v>4797</v>
      </c>
      <c r="S166" s="60" t="s">
        <v>4798</v>
      </c>
      <c r="T166" s="60" t="s">
        <v>4719</v>
      </c>
      <c r="U166" s="60"/>
      <c r="V166" s="60" t="s">
        <v>4211</v>
      </c>
      <c r="W166" s="60"/>
      <c r="X166" s="60" t="s">
        <v>5271</v>
      </c>
      <c r="Y166" s="60" t="s">
        <v>4664</v>
      </c>
      <c r="Z166" s="60" t="s">
        <v>5272</v>
      </c>
      <c r="AA166" s="60"/>
      <c r="AB166" s="60"/>
      <c r="AC166" s="60"/>
      <c r="AD166" s="60"/>
      <c r="AE166" s="60"/>
      <c r="AF166" s="60"/>
      <c r="AG166" s="60"/>
      <c r="AH166" s="60"/>
      <c r="AI166" s="60"/>
      <c r="AJ166" s="60"/>
      <c r="AK166" s="60"/>
      <c r="AL166" s="60"/>
      <c r="AM166" s="60"/>
      <c r="AN166" s="60"/>
      <c r="AO166" s="60"/>
      <c r="AP166" s="61">
        <v>45834.6985532407</v>
      </c>
      <c r="AQ166" s="60"/>
      <c r="AR166" s="60"/>
      <c r="AS166" s="60" t="s">
        <v>4244</v>
      </c>
      <c r="AT166" s="60" t="s">
        <v>4671</v>
      </c>
      <c r="AU166" s="60"/>
      <c r="AV166" s="60"/>
      <c r="AW166" s="61">
        <v>45834.6171643519</v>
      </c>
      <c r="AX166" s="60"/>
      <c r="AY166" s="60" t="s">
        <v>4673</v>
      </c>
      <c r="AZ166" s="60"/>
      <c r="BA166" s="60"/>
      <c r="BB166" s="60"/>
      <c r="BC166" s="60" t="s">
        <v>2128</v>
      </c>
      <c r="BD166" s="60" t="s">
        <v>4582</v>
      </c>
      <c r="BE166" s="60" t="s">
        <v>4802</v>
      </c>
      <c r="BF166" s="60" t="s">
        <v>4675</v>
      </c>
      <c r="BG166" s="60"/>
      <c r="BH166" s="60"/>
      <c r="BI166" s="60" t="s">
        <v>2794</v>
      </c>
      <c r="BJ166" s="60"/>
      <c r="BK166" s="60"/>
      <c r="BL166" s="60">
        <v>3598068</v>
      </c>
      <c r="BM166" s="60" t="s">
        <v>5273</v>
      </c>
      <c r="BN166" s="60">
        <v>74.8</v>
      </c>
      <c r="BO166" s="60"/>
      <c r="BP166" s="60"/>
      <c r="BQ166" s="60"/>
      <c r="BR166" s="60" t="s">
        <v>5274</v>
      </c>
      <c r="BS166" s="60" t="s">
        <v>1277</v>
      </c>
      <c r="BT166" s="60"/>
      <c r="BU166" s="60"/>
      <c r="BV166" s="60" t="s">
        <v>4678</v>
      </c>
      <c r="BW166" s="60"/>
      <c r="BX166" s="60">
        <v>74.8</v>
      </c>
      <c r="BY166" s="60"/>
      <c r="BZ166" s="60"/>
      <c r="CA166" s="60"/>
      <c r="CB166" s="60"/>
      <c r="CC166" s="60"/>
      <c r="CD166" s="60"/>
    </row>
    <row r="167" spans="1:82">
      <c r="A167" s="60" t="s">
        <v>5296</v>
      </c>
      <c r="B167" s="60"/>
      <c r="C167" s="60" t="s">
        <v>5268</v>
      </c>
      <c r="D167" s="60"/>
      <c r="E167" s="60" t="s">
        <v>4655</v>
      </c>
      <c r="F167" s="60" t="s">
        <v>5269</v>
      </c>
      <c r="G167" s="60" t="s">
        <v>4657</v>
      </c>
      <c r="H167" s="60" t="s">
        <v>2905</v>
      </c>
      <c r="I167" s="60">
        <v>3583.29</v>
      </c>
      <c r="J167" s="60"/>
      <c r="K167" s="60"/>
      <c r="L167" s="60" t="s">
        <v>4655</v>
      </c>
      <c r="M167" s="60" t="s">
        <v>5270</v>
      </c>
      <c r="N167" s="60" t="s">
        <v>5270</v>
      </c>
      <c r="O167" s="60"/>
      <c r="P167" s="60"/>
      <c r="Q167" s="60" t="s">
        <v>2905</v>
      </c>
      <c r="R167" s="60" t="s">
        <v>4797</v>
      </c>
      <c r="S167" s="60" t="s">
        <v>4798</v>
      </c>
      <c r="T167" s="60" t="s">
        <v>4719</v>
      </c>
      <c r="U167" s="60"/>
      <c r="V167" s="60" t="s">
        <v>4211</v>
      </c>
      <c r="W167" s="60"/>
      <c r="X167" s="60" t="s">
        <v>5271</v>
      </c>
      <c r="Y167" s="60" t="s">
        <v>4664</v>
      </c>
      <c r="Z167" s="60" t="s">
        <v>5272</v>
      </c>
      <c r="AA167" s="60"/>
      <c r="AB167" s="60"/>
      <c r="AC167" s="60"/>
      <c r="AD167" s="60"/>
      <c r="AE167" s="60"/>
      <c r="AF167" s="60"/>
      <c r="AG167" s="60"/>
      <c r="AH167" s="60"/>
      <c r="AI167" s="60"/>
      <c r="AJ167" s="60"/>
      <c r="AK167" s="60"/>
      <c r="AL167" s="60"/>
      <c r="AM167" s="60"/>
      <c r="AN167" s="60"/>
      <c r="AO167" s="60"/>
      <c r="AP167" s="61">
        <v>45834.6985532407</v>
      </c>
      <c r="AQ167" s="60"/>
      <c r="AR167" s="60"/>
      <c r="AS167" s="60" t="s">
        <v>4244</v>
      </c>
      <c r="AT167" s="60" t="s">
        <v>4671</v>
      </c>
      <c r="AU167" s="60"/>
      <c r="AV167" s="60"/>
      <c r="AW167" s="61">
        <v>45834.6171643519</v>
      </c>
      <c r="AX167" s="60"/>
      <c r="AY167" s="60" t="s">
        <v>4673</v>
      </c>
      <c r="AZ167" s="60"/>
      <c r="BA167" s="60"/>
      <c r="BB167" s="60"/>
      <c r="BC167" s="60" t="s">
        <v>2132</v>
      </c>
      <c r="BD167" s="60" t="s">
        <v>4582</v>
      </c>
      <c r="BE167" s="60" t="s">
        <v>4802</v>
      </c>
      <c r="BF167" s="60" t="s">
        <v>4675</v>
      </c>
      <c r="BG167" s="60"/>
      <c r="BH167" s="60"/>
      <c r="BI167" s="60" t="s">
        <v>2794</v>
      </c>
      <c r="BJ167" s="60"/>
      <c r="BK167" s="60"/>
      <c r="BL167" s="60">
        <v>3598065</v>
      </c>
      <c r="BM167" s="60" t="s">
        <v>5273</v>
      </c>
      <c r="BN167" s="60">
        <v>11.65</v>
      </c>
      <c r="BO167" s="60"/>
      <c r="BP167" s="60"/>
      <c r="BQ167" s="60"/>
      <c r="BR167" s="60" t="s">
        <v>5274</v>
      </c>
      <c r="BS167" s="60" t="s">
        <v>1277</v>
      </c>
      <c r="BT167" s="60"/>
      <c r="BU167" s="60"/>
      <c r="BV167" s="60" t="s">
        <v>4678</v>
      </c>
      <c r="BW167" s="60"/>
      <c r="BX167" s="60">
        <v>11.65</v>
      </c>
      <c r="BY167" s="60"/>
      <c r="BZ167" s="60"/>
      <c r="CA167" s="60"/>
      <c r="CB167" s="60"/>
      <c r="CC167" s="60"/>
      <c r="CD167" s="60"/>
    </row>
    <row r="168" spans="1:82">
      <c r="A168" s="60" t="s">
        <v>5297</v>
      </c>
      <c r="B168" s="60"/>
      <c r="C168" s="60" t="s">
        <v>5268</v>
      </c>
      <c r="D168" s="60"/>
      <c r="E168" s="60" t="s">
        <v>4655</v>
      </c>
      <c r="F168" s="60" t="s">
        <v>5269</v>
      </c>
      <c r="G168" s="60" t="s">
        <v>4657</v>
      </c>
      <c r="H168" s="60" t="s">
        <v>2905</v>
      </c>
      <c r="I168" s="60">
        <v>3583.29</v>
      </c>
      <c r="J168" s="60"/>
      <c r="K168" s="60"/>
      <c r="L168" s="60" t="s">
        <v>4655</v>
      </c>
      <c r="M168" s="60" t="s">
        <v>5270</v>
      </c>
      <c r="N168" s="60" t="s">
        <v>5270</v>
      </c>
      <c r="O168" s="60"/>
      <c r="P168" s="60"/>
      <c r="Q168" s="60" t="s">
        <v>2905</v>
      </c>
      <c r="R168" s="60" t="s">
        <v>4797</v>
      </c>
      <c r="S168" s="60" t="s">
        <v>4798</v>
      </c>
      <c r="T168" s="60" t="s">
        <v>4719</v>
      </c>
      <c r="U168" s="60"/>
      <c r="V168" s="60" t="s">
        <v>4211</v>
      </c>
      <c r="W168" s="60"/>
      <c r="X168" s="60" t="s">
        <v>5271</v>
      </c>
      <c r="Y168" s="60" t="s">
        <v>4664</v>
      </c>
      <c r="Z168" s="60" t="s">
        <v>5272</v>
      </c>
      <c r="AA168" s="60"/>
      <c r="AB168" s="60"/>
      <c r="AC168" s="60"/>
      <c r="AD168" s="60"/>
      <c r="AE168" s="60"/>
      <c r="AF168" s="60"/>
      <c r="AG168" s="60"/>
      <c r="AH168" s="60"/>
      <c r="AI168" s="60"/>
      <c r="AJ168" s="60"/>
      <c r="AK168" s="60"/>
      <c r="AL168" s="60"/>
      <c r="AM168" s="60"/>
      <c r="AN168" s="60"/>
      <c r="AO168" s="60"/>
      <c r="AP168" s="61">
        <v>45834.6985532407</v>
      </c>
      <c r="AQ168" s="60"/>
      <c r="AR168" s="60"/>
      <c r="AS168" s="60" t="s">
        <v>4244</v>
      </c>
      <c r="AT168" s="60" t="s">
        <v>4671</v>
      </c>
      <c r="AU168" s="60"/>
      <c r="AV168" s="60"/>
      <c r="AW168" s="61">
        <v>45834.6171643519</v>
      </c>
      <c r="AX168" s="60"/>
      <c r="AY168" s="60" t="s">
        <v>4673</v>
      </c>
      <c r="AZ168" s="60"/>
      <c r="BA168" s="60"/>
      <c r="BB168" s="60"/>
      <c r="BC168" s="60" t="s">
        <v>138</v>
      </c>
      <c r="BD168" s="60" t="s">
        <v>4582</v>
      </c>
      <c r="BE168" s="60" t="s">
        <v>4802</v>
      </c>
      <c r="BF168" s="60" t="s">
        <v>4675</v>
      </c>
      <c r="BG168" s="60"/>
      <c r="BH168" s="60"/>
      <c r="BI168" s="60" t="s">
        <v>2794</v>
      </c>
      <c r="BJ168" s="60"/>
      <c r="BK168" s="60"/>
      <c r="BL168" s="60">
        <v>3598043</v>
      </c>
      <c r="BM168" s="60" t="s">
        <v>5273</v>
      </c>
      <c r="BN168" s="60">
        <v>10.04</v>
      </c>
      <c r="BO168" s="60"/>
      <c r="BP168" s="60"/>
      <c r="BQ168" s="60"/>
      <c r="BR168" s="60" t="s">
        <v>5274</v>
      </c>
      <c r="BS168" s="60" t="s">
        <v>1277</v>
      </c>
      <c r="BT168" s="60"/>
      <c r="BU168" s="60"/>
      <c r="BV168" s="60" t="s">
        <v>4678</v>
      </c>
      <c r="BW168" s="60"/>
      <c r="BX168" s="60">
        <v>10.04</v>
      </c>
      <c r="BY168" s="60"/>
      <c r="BZ168" s="60"/>
      <c r="CA168" s="60"/>
      <c r="CB168" s="60"/>
      <c r="CC168" s="60"/>
      <c r="CD168" s="60"/>
    </row>
    <row r="169" spans="1:82">
      <c r="A169" s="60" t="s">
        <v>5298</v>
      </c>
      <c r="B169" s="60"/>
      <c r="C169" s="60" t="s">
        <v>5268</v>
      </c>
      <c r="D169" s="60"/>
      <c r="E169" s="60" t="s">
        <v>4655</v>
      </c>
      <c r="F169" s="60" t="s">
        <v>5269</v>
      </c>
      <c r="G169" s="60" t="s">
        <v>4657</v>
      </c>
      <c r="H169" s="60" t="s">
        <v>2905</v>
      </c>
      <c r="I169" s="60">
        <v>3583.29</v>
      </c>
      <c r="J169" s="60"/>
      <c r="K169" s="60"/>
      <c r="L169" s="60" t="s">
        <v>4655</v>
      </c>
      <c r="M169" s="60" t="s">
        <v>5270</v>
      </c>
      <c r="N169" s="60" t="s">
        <v>5270</v>
      </c>
      <c r="O169" s="60"/>
      <c r="P169" s="60"/>
      <c r="Q169" s="60" t="s">
        <v>2905</v>
      </c>
      <c r="R169" s="60" t="s">
        <v>4797</v>
      </c>
      <c r="S169" s="60" t="s">
        <v>4798</v>
      </c>
      <c r="T169" s="60" t="s">
        <v>4719</v>
      </c>
      <c r="U169" s="60"/>
      <c r="V169" s="60" t="s">
        <v>4211</v>
      </c>
      <c r="W169" s="60"/>
      <c r="X169" s="60" t="s">
        <v>5271</v>
      </c>
      <c r="Y169" s="60" t="s">
        <v>4664</v>
      </c>
      <c r="Z169" s="60" t="s">
        <v>5272</v>
      </c>
      <c r="AA169" s="60"/>
      <c r="AB169" s="60"/>
      <c r="AC169" s="60"/>
      <c r="AD169" s="60"/>
      <c r="AE169" s="60"/>
      <c r="AF169" s="60"/>
      <c r="AG169" s="60"/>
      <c r="AH169" s="60"/>
      <c r="AI169" s="60"/>
      <c r="AJ169" s="60"/>
      <c r="AK169" s="60"/>
      <c r="AL169" s="60"/>
      <c r="AM169" s="60"/>
      <c r="AN169" s="60"/>
      <c r="AO169" s="60"/>
      <c r="AP169" s="61">
        <v>45834.6985532407</v>
      </c>
      <c r="AQ169" s="60"/>
      <c r="AR169" s="60"/>
      <c r="AS169" s="60" t="s">
        <v>4244</v>
      </c>
      <c r="AT169" s="60" t="s">
        <v>4671</v>
      </c>
      <c r="AU169" s="60"/>
      <c r="AV169" s="60"/>
      <c r="AW169" s="61">
        <v>45834.6171643519</v>
      </c>
      <c r="AX169" s="60"/>
      <c r="AY169" s="60" t="s">
        <v>4673</v>
      </c>
      <c r="AZ169" s="60"/>
      <c r="BA169" s="60"/>
      <c r="BB169" s="60"/>
      <c r="BC169" s="60" t="s">
        <v>4971</v>
      </c>
      <c r="BD169" s="60" t="s">
        <v>4582</v>
      </c>
      <c r="BE169" s="60" t="s">
        <v>4802</v>
      </c>
      <c r="BF169" s="60" t="s">
        <v>4675</v>
      </c>
      <c r="BG169" s="60"/>
      <c r="BH169" s="60"/>
      <c r="BI169" s="60" t="s">
        <v>2794</v>
      </c>
      <c r="BJ169" s="60"/>
      <c r="BK169" s="60"/>
      <c r="BL169" s="60">
        <v>3598044</v>
      </c>
      <c r="BM169" s="60" t="s">
        <v>5273</v>
      </c>
      <c r="BN169" s="60">
        <v>204.24</v>
      </c>
      <c r="BO169" s="60"/>
      <c r="BP169" s="60"/>
      <c r="BQ169" s="60"/>
      <c r="BR169" s="60" t="s">
        <v>5274</v>
      </c>
      <c r="BS169" s="60" t="s">
        <v>1277</v>
      </c>
      <c r="BT169" s="60"/>
      <c r="BU169" s="60"/>
      <c r="BV169" s="60" t="s">
        <v>4678</v>
      </c>
      <c r="BW169" s="60"/>
      <c r="BX169" s="60">
        <v>204.24</v>
      </c>
      <c r="BY169" s="60"/>
      <c r="BZ169" s="60"/>
      <c r="CA169" s="60"/>
      <c r="CB169" s="60"/>
      <c r="CC169" s="60"/>
      <c r="CD169" s="60"/>
    </row>
    <row r="170" spans="1:82">
      <c r="A170" s="60" t="s">
        <v>5299</v>
      </c>
      <c r="B170" s="60"/>
      <c r="C170" s="60" t="s">
        <v>5268</v>
      </c>
      <c r="D170" s="60"/>
      <c r="E170" s="60" t="s">
        <v>4655</v>
      </c>
      <c r="F170" s="60" t="s">
        <v>5269</v>
      </c>
      <c r="G170" s="60" t="s">
        <v>4657</v>
      </c>
      <c r="H170" s="60" t="s">
        <v>2905</v>
      </c>
      <c r="I170" s="60">
        <v>3583.29</v>
      </c>
      <c r="J170" s="60"/>
      <c r="K170" s="60"/>
      <c r="L170" s="60" t="s">
        <v>4655</v>
      </c>
      <c r="M170" s="60" t="s">
        <v>5270</v>
      </c>
      <c r="N170" s="60" t="s">
        <v>5270</v>
      </c>
      <c r="O170" s="60"/>
      <c r="P170" s="60"/>
      <c r="Q170" s="60" t="s">
        <v>2905</v>
      </c>
      <c r="R170" s="60" t="s">
        <v>4797</v>
      </c>
      <c r="S170" s="60" t="s">
        <v>4798</v>
      </c>
      <c r="T170" s="60" t="s">
        <v>4719</v>
      </c>
      <c r="U170" s="60"/>
      <c r="V170" s="60" t="s">
        <v>4211</v>
      </c>
      <c r="W170" s="60"/>
      <c r="X170" s="60" t="s">
        <v>5271</v>
      </c>
      <c r="Y170" s="60" t="s">
        <v>4664</v>
      </c>
      <c r="Z170" s="60" t="s">
        <v>5272</v>
      </c>
      <c r="AA170" s="60"/>
      <c r="AB170" s="60"/>
      <c r="AC170" s="60"/>
      <c r="AD170" s="60"/>
      <c r="AE170" s="60"/>
      <c r="AF170" s="60"/>
      <c r="AG170" s="60"/>
      <c r="AH170" s="60"/>
      <c r="AI170" s="60"/>
      <c r="AJ170" s="60"/>
      <c r="AK170" s="60"/>
      <c r="AL170" s="60"/>
      <c r="AM170" s="60"/>
      <c r="AN170" s="60"/>
      <c r="AO170" s="60"/>
      <c r="AP170" s="61">
        <v>45834.6985532407</v>
      </c>
      <c r="AQ170" s="60"/>
      <c r="AR170" s="60"/>
      <c r="AS170" s="60" t="s">
        <v>4244</v>
      </c>
      <c r="AT170" s="60" t="s">
        <v>4671</v>
      </c>
      <c r="AU170" s="60"/>
      <c r="AV170" s="60"/>
      <c r="AW170" s="61">
        <v>45834.6171643519</v>
      </c>
      <c r="AX170" s="60"/>
      <c r="AY170" s="60" t="s">
        <v>4673</v>
      </c>
      <c r="AZ170" s="60"/>
      <c r="BA170" s="60"/>
      <c r="BB170" s="60"/>
      <c r="BC170" s="60" t="s">
        <v>2128</v>
      </c>
      <c r="BD170" s="60" t="s">
        <v>4582</v>
      </c>
      <c r="BE170" s="60" t="s">
        <v>4802</v>
      </c>
      <c r="BF170" s="60" t="s">
        <v>4675</v>
      </c>
      <c r="BG170" s="60"/>
      <c r="BH170" s="60"/>
      <c r="BI170" s="60" t="s">
        <v>2794</v>
      </c>
      <c r="BJ170" s="60"/>
      <c r="BK170" s="60"/>
      <c r="BL170" s="60">
        <v>3598056</v>
      </c>
      <c r="BM170" s="60" t="s">
        <v>5273</v>
      </c>
      <c r="BN170" s="60">
        <v>124.4</v>
      </c>
      <c r="BO170" s="60"/>
      <c r="BP170" s="60"/>
      <c r="BQ170" s="60"/>
      <c r="BR170" s="60" t="s">
        <v>5274</v>
      </c>
      <c r="BS170" s="60" t="s">
        <v>1277</v>
      </c>
      <c r="BT170" s="60"/>
      <c r="BU170" s="60"/>
      <c r="BV170" s="60" t="s">
        <v>4678</v>
      </c>
      <c r="BW170" s="60"/>
      <c r="BX170" s="60">
        <v>124.4</v>
      </c>
      <c r="BY170" s="60"/>
      <c r="BZ170" s="60"/>
      <c r="CA170" s="60"/>
      <c r="CB170" s="60"/>
      <c r="CC170" s="60"/>
      <c r="CD170" s="60"/>
    </row>
    <row r="171" spans="1:82">
      <c r="A171" s="60" t="s">
        <v>5300</v>
      </c>
      <c r="B171" s="60"/>
      <c r="C171" s="60" t="s">
        <v>5268</v>
      </c>
      <c r="D171" s="60"/>
      <c r="E171" s="60" t="s">
        <v>4655</v>
      </c>
      <c r="F171" s="60" t="s">
        <v>5269</v>
      </c>
      <c r="G171" s="60" t="s">
        <v>4657</v>
      </c>
      <c r="H171" s="60" t="s">
        <v>2905</v>
      </c>
      <c r="I171" s="60">
        <v>3583.29</v>
      </c>
      <c r="J171" s="60"/>
      <c r="K171" s="60"/>
      <c r="L171" s="60" t="s">
        <v>4655</v>
      </c>
      <c r="M171" s="60" t="s">
        <v>5270</v>
      </c>
      <c r="N171" s="60" t="s">
        <v>5270</v>
      </c>
      <c r="O171" s="60"/>
      <c r="P171" s="60"/>
      <c r="Q171" s="60" t="s">
        <v>2905</v>
      </c>
      <c r="R171" s="60" t="s">
        <v>4797</v>
      </c>
      <c r="S171" s="60" t="s">
        <v>4798</v>
      </c>
      <c r="T171" s="60" t="s">
        <v>4719</v>
      </c>
      <c r="U171" s="60"/>
      <c r="V171" s="60" t="s">
        <v>4211</v>
      </c>
      <c r="W171" s="60"/>
      <c r="X171" s="60" t="s">
        <v>5271</v>
      </c>
      <c r="Y171" s="60" t="s">
        <v>4664</v>
      </c>
      <c r="Z171" s="60" t="s">
        <v>5272</v>
      </c>
      <c r="AA171" s="60"/>
      <c r="AB171" s="60"/>
      <c r="AC171" s="60"/>
      <c r="AD171" s="60"/>
      <c r="AE171" s="60"/>
      <c r="AF171" s="60"/>
      <c r="AG171" s="60"/>
      <c r="AH171" s="60"/>
      <c r="AI171" s="60"/>
      <c r="AJ171" s="60"/>
      <c r="AK171" s="60"/>
      <c r="AL171" s="60"/>
      <c r="AM171" s="60"/>
      <c r="AN171" s="60"/>
      <c r="AO171" s="60"/>
      <c r="AP171" s="61">
        <v>45834.6985532407</v>
      </c>
      <c r="AQ171" s="60"/>
      <c r="AR171" s="60"/>
      <c r="AS171" s="60" t="s">
        <v>4244</v>
      </c>
      <c r="AT171" s="60" t="s">
        <v>4671</v>
      </c>
      <c r="AU171" s="60"/>
      <c r="AV171" s="60"/>
      <c r="AW171" s="61">
        <v>45834.6171643519</v>
      </c>
      <c r="AX171" s="60"/>
      <c r="AY171" s="60" t="s">
        <v>4673</v>
      </c>
      <c r="AZ171" s="60"/>
      <c r="BA171" s="60"/>
      <c r="BB171" s="60"/>
      <c r="BC171" s="60" t="s">
        <v>4976</v>
      </c>
      <c r="BD171" s="60" t="s">
        <v>4582</v>
      </c>
      <c r="BE171" s="60" t="s">
        <v>4802</v>
      </c>
      <c r="BF171" s="60" t="s">
        <v>4675</v>
      </c>
      <c r="BG171" s="60"/>
      <c r="BH171" s="60"/>
      <c r="BI171" s="60" t="s">
        <v>2794</v>
      </c>
      <c r="BJ171" s="60"/>
      <c r="BK171" s="60"/>
      <c r="BL171" s="60">
        <v>3598058</v>
      </c>
      <c r="BM171" s="60" t="s">
        <v>5273</v>
      </c>
      <c r="BN171" s="60">
        <v>651.6</v>
      </c>
      <c r="BO171" s="60"/>
      <c r="BP171" s="60"/>
      <c r="BQ171" s="60"/>
      <c r="BR171" s="60" t="s">
        <v>5274</v>
      </c>
      <c r="BS171" s="60" t="s">
        <v>1277</v>
      </c>
      <c r="BT171" s="60"/>
      <c r="BU171" s="60"/>
      <c r="BV171" s="60" t="s">
        <v>4678</v>
      </c>
      <c r="BW171" s="60"/>
      <c r="BX171" s="60">
        <v>651.6</v>
      </c>
      <c r="BY171" s="60"/>
      <c r="BZ171" s="60"/>
      <c r="CA171" s="60"/>
      <c r="CB171" s="60"/>
      <c r="CC171" s="60"/>
      <c r="CD171" s="60"/>
    </row>
    <row r="172" spans="1:82">
      <c r="A172" s="60" t="s">
        <v>5301</v>
      </c>
      <c r="B172" s="60"/>
      <c r="C172" s="60" t="s">
        <v>5268</v>
      </c>
      <c r="D172" s="60"/>
      <c r="E172" s="60" t="s">
        <v>4655</v>
      </c>
      <c r="F172" s="60" t="s">
        <v>5269</v>
      </c>
      <c r="G172" s="60" t="s">
        <v>4657</v>
      </c>
      <c r="H172" s="60" t="s">
        <v>2905</v>
      </c>
      <c r="I172" s="60">
        <v>3583.29</v>
      </c>
      <c r="J172" s="60"/>
      <c r="K172" s="60"/>
      <c r="L172" s="60" t="s">
        <v>4655</v>
      </c>
      <c r="M172" s="60" t="s">
        <v>5270</v>
      </c>
      <c r="N172" s="60" t="s">
        <v>5270</v>
      </c>
      <c r="O172" s="60"/>
      <c r="P172" s="60"/>
      <c r="Q172" s="60" t="s">
        <v>2905</v>
      </c>
      <c r="R172" s="60" t="s">
        <v>4797</v>
      </c>
      <c r="S172" s="60" t="s">
        <v>4798</v>
      </c>
      <c r="T172" s="60" t="s">
        <v>4719</v>
      </c>
      <c r="U172" s="60"/>
      <c r="V172" s="60" t="s">
        <v>4211</v>
      </c>
      <c r="W172" s="60"/>
      <c r="X172" s="60" t="s">
        <v>5271</v>
      </c>
      <c r="Y172" s="60" t="s">
        <v>4664</v>
      </c>
      <c r="Z172" s="60" t="s">
        <v>5272</v>
      </c>
      <c r="AA172" s="60"/>
      <c r="AB172" s="60"/>
      <c r="AC172" s="60"/>
      <c r="AD172" s="60"/>
      <c r="AE172" s="60"/>
      <c r="AF172" s="60"/>
      <c r="AG172" s="60"/>
      <c r="AH172" s="60"/>
      <c r="AI172" s="60"/>
      <c r="AJ172" s="60"/>
      <c r="AK172" s="60"/>
      <c r="AL172" s="60"/>
      <c r="AM172" s="60"/>
      <c r="AN172" s="60"/>
      <c r="AO172" s="60"/>
      <c r="AP172" s="61">
        <v>45834.6985532407</v>
      </c>
      <c r="AQ172" s="60"/>
      <c r="AR172" s="60"/>
      <c r="AS172" s="60" t="s">
        <v>4244</v>
      </c>
      <c r="AT172" s="60" t="s">
        <v>4671</v>
      </c>
      <c r="AU172" s="60"/>
      <c r="AV172" s="60"/>
      <c r="AW172" s="61">
        <v>45834.6171643519</v>
      </c>
      <c r="AX172" s="60"/>
      <c r="AY172" s="60" t="s">
        <v>4673</v>
      </c>
      <c r="AZ172" s="60"/>
      <c r="BA172" s="60"/>
      <c r="BB172" s="60"/>
      <c r="BC172" s="60" t="s">
        <v>2140</v>
      </c>
      <c r="BD172" s="60" t="s">
        <v>4582</v>
      </c>
      <c r="BE172" s="60" t="s">
        <v>4802</v>
      </c>
      <c r="BF172" s="60" t="s">
        <v>4675</v>
      </c>
      <c r="BG172" s="60"/>
      <c r="BH172" s="60"/>
      <c r="BI172" s="60" t="s">
        <v>2794</v>
      </c>
      <c r="BJ172" s="60"/>
      <c r="BK172" s="60"/>
      <c r="BL172" s="60">
        <v>3598055</v>
      </c>
      <c r="BM172" s="60" t="s">
        <v>5273</v>
      </c>
      <c r="BN172" s="60">
        <v>102.3</v>
      </c>
      <c r="BO172" s="60"/>
      <c r="BP172" s="60"/>
      <c r="BQ172" s="60"/>
      <c r="BR172" s="60" t="s">
        <v>5274</v>
      </c>
      <c r="BS172" s="60" t="s">
        <v>1277</v>
      </c>
      <c r="BT172" s="60"/>
      <c r="BU172" s="60"/>
      <c r="BV172" s="60" t="s">
        <v>4678</v>
      </c>
      <c r="BW172" s="60"/>
      <c r="BX172" s="60">
        <v>102.3</v>
      </c>
      <c r="BY172" s="60"/>
      <c r="BZ172" s="60"/>
      <c r="CA172" s="60"/>
      <c r="CB172" s="60"/>
      <c r="CC172" s="60"/>
      <c r="CD172" s="60"/>
    </row>
    <row r="173" spans="1:82">
      <c r="A173" s="60" t="s">
        <v>5302</v>
      </c>
      <c r="B173" s="60"/>
      <c r="C173" s="60" t="s">
        <v>5268</v>
      </c>
      <c r="D173" s="60"/>
      <c r="E173" s="60" t="s">
        <v>4655</v>
      </c>
      <c r="F173" s="60" t="s">
        <v>5269</v>
      </c>
      <c r="G173" s="60" t="s">
        <v>4657</v>
      </c>
      <c r="H173" s="60" t="s">
        <v>2905</v>
      </c>
      <c r="I173" s="60">
        <v>3583.29</v>
      </c>
      <c r="J173" s="60"/>
      <c r="K173" s="60"/>
      <c r="L173" s="60" t="s">
        <v>4655</v>
      </c>
      <c r="M173" s="60" t="s">
        <v>5270</v>
      </c>
      <c r="N173" s="60" t="s">
        <v>5270</v>
      </c>
      <c r="O173" s="60"/>
      <c r="P173" s="60"/>
      <c r="Q173" s="60" t="s">
        <v>2905</v>
      </c>
      <c r="R173" s="60" t="s">
        <v>4797</v>
      </c>
      <c r="S173" s="60" t="s">
        <v>4798</v>
      </c>
      <c r="T173" s="60" t="s">
        <v>4719</v>
      </c>
      <c r="U173" s="60"/>
      <c r="V173" s="60" t="s">
        <v>4211</v>
      </c>
      <c r="W173" s="60"/>
      <c r="X173" s="60" t="s">
        <v>5271</v>
      </c>
      <c r="Y173" s="60" t="s">
        <v>4664</v>
      </c>
      <c r="Z173" s="60" t="s">
        <v>5272</v>
      </c>
      <c r="AA173" s="60"/>
      <c r="AB173" s="60"/>
      <c r="AC173" s="60"/>
      <c r="AD173" s="60"/>
      <c r="AE173" s="60"/>
      <c r="AF173" s="60"/>
      <c r="AG173" s="60"/>
      <c r="AH173" s="60"/>
      <c r="AI173" s="60"/>
      <c r="AJ173" s="60"/>
      <c r="AK173" s="60"/>
      <c r="AL173" s="60"/>
      <c r="AM173" s="60"/>
      <c r="AN173" s="60"/>
      <c r="AO173" s="60"/>
      <c r="AP173" s="61">
        <v>45834.6985532407</v>
      </c>
      <c r="AQ173" s="60"/>
      <c r="AR173" s="60"/>
      <c r="AS173" s="60" t="s">
        <v>4244</v>
      </c>
      <c r="AT173" s="60" t="s">
        <v>4671</v>
      </c>
      <c r="AU173" s="60"/>
      <c r="AV173" s="60"/>
      <c r="AW173" s="61">
        <v>45834.6171643519</v>
      </c>
      <c r="AX173" s="60"/>
      <c r="AY173" s="60" t="s">
        <v>4673</v>
      </c>
      <c r="AZ173" s="60"/>
      <c r="BA173" s="60"/>
      <c r="BB173" s="60"/>
      <c r="BC173" s="60" t="s">
        <v>138</v>
      </c>
      <c r="BD173" s="60" t="s">
        <v>4582</v>
      </c>
      <c r="BE173" s="60" t="s">
        <v>4802</v>
      </c>
      <c r="BF173" s="60" t="s">
        <v>4675</v>
      </c>
      <c r="BG173" s="60"/>
      <c r="BH173" s="60"/>
      <c r="BI173" s="60" t="s">
        <v>2794</v>
      </c>
      <c r="BJ173" s="60"/>
      <c r="BK173" s="60"/>
      <c r="BL173" s="60">
        <v>3598047</v>
      </c>
      <c r="BM173" s="60" t="s">
        <v>5273</v>
      </c>
      <c r="BN173" s="60">
        <v>17.44</v>
      </c>
      <c r="BO173" s="60"/>
      <c r="BP173" s="60"/>
      <c r="BQ173" s="60"/>
      <c r="BR173" s="60" t="s">
        <v>5274</v>
      </c>
      <c r="BS173" s="60" t="s">
        <v>1277</v>
      </c>
      <c r="BT173" s="60"/>
      <c r="BU173" s="60"/>
      <c r="BV173" s="60" t="s">
        <v>4678</v>
      </c>
      <c r="BW173" s="60"/>
      <c r="BX173" s="60">
        <v>17.44</v>
      </c>
      <c r="BY173" s="60"/>
      <c r="BZ173" s="60"/>
      <c r="CA173" s="60"/>
      <c r="CB173" s="60"/>
      <c r="CC173" s="60"/>
      <c r="CD173" s="60"/>
    </row>
    <row r="174" spans="1:82">
      <c r="A174" s="60" t="s">
        <v>5303</v>
      </c>
      <c r="B174" s="60"/>
      <c r="C174" s="60" t="s">
        <v>5268</v>
      </c>
      <c r="D174" s="60"/>
      <c r="E174" s="60" t="s">
        <v>4655</v>
      </c>
      <c r="F174" s="60" t="s">
        <v>5269</v>
      </c>
      <c r="G174" s="60" t="s">
        <v>4657</v>
      </c>
      <c r="H174" s="60" t="s">
        <v>2905</v>
      </c>
      <c r="I174" s="60">
        <v>3583.29</v>
      </c>
      <c r="J174" s="60"/>
      <c r="K174" s="60"/>
      <c r="L174" s="60" t="s">
        <v>4655</v>
      </c>
      <c r="M174" s="60" t="s">
        <v>5270</v>
      </c>
      <c r="N174" s="60" t="s">
        <v>5270</v>
      </c>
      <c r="O174" s="60"/>
      <c r="P174" s="60"/>
      <c r="Q174" s="60" t="s">
        <v>2905</v>
      </c>
      <c r="R174" s="60" t="s">
        <v>4797</v>
      </c>
      <c r="S174" s="60" t="s">
        <v>4798</v>
      </c>
      <c r="T174" s="60" t="s">
        <v>4719</v>
      </c>
      <c r="U174" s="60"/>
      <c r="V174" s="60" t="s">
        <v>4211</v>
      </c>
      <c r="W174" s="60"/>
      <c r="X174" s="60" t="s">
        <v>5271</v>
      </c>
      <c r="Y174" s="60" t="s">
        <v>4664</v>
      </c>
      <c r="Z174" s="60" t="s">
        <v>5272</v>
      </c>
      <c r="AA174" s="60"/>
      <c r="AB174" s="60"/>
      <c r="AC174" s="60"/>
      <c r="AD174" s="60"/>
      <c r="AE174" s="60"/>
      <c r="AF174" s="60"/>
      <c r="AG174" s="60"/>
      <c r="AH174" s="60"/>
      <c r="AI174" s="60"/>
      <c r="AJ174" s="60"/>
      <c r="AK174" s="60"/>
      <c r="AL174" s="60"/>
      <c r="AM174" s="60"/>
      <c r="AN174" s="60"/>
      <c r="AO174" s="60"/>
      <c r="AP174" s="61">
        <v>45834.6985532407</v>
      </c>
      <c r="AQ174" s="60"/>
      <c r="AR174" s="60"/>
      <c r="AS174" s="60" t="s">
        <v>4244</v>
      </c>
      <c r="AT174" s="60" t="s">
        <v>4671</v>
      </c>
      <c r="AU174" s="60"/>
      <c r="AV174" s="60"/>
      <c r="AW174" s="61">
        <v>45834.6171643519</v>
      </c>
      <c r="AX174" s="60"/>
      <c r="AY174" s="60" t="s">
        <v>4673</v>
      </c>
      <c r="AZ174" s="60"/>
      <c r="BA174" s="60"/>
      <c r="BB174" s="60"/>
      <c r="BC174" s="60" t="s">
        <v>5304</v>
      </c>
      <c r="BD174" s="60" t="s">
        <v>4582</v>
      </c>
      <c r="BE174" s="60" t="s">
        <v>4802</v>
      </c>
      <c r="BF174" s="60" t="s">
        <v>4675</v>
      </c>
      <c r="BG174" s="60"/>
      <c r="BH174" s="60"/>
      <c r="BI174" s="60" t="s">
        <v>2794</v>
      </c>
      <c r="BJ174" s="60"/>
      <c r="BK174" s="60"/>
      <c r="BL174" s="60">
        <v>3598064</v>
      </c>
      <c r="BM174" s="60" t="s">
        <v>5273</v>
      </c>
      <c r="BN174" s="60">
        <v>39.42</v>
      </c>
      <c r="BO174" s="60"/>
      <c r="BP174" s="60"/>
      <c r="BQ174" s="60"/>
      <c r="BR174" s="60" t="s">
        <v>5274</v>
      </c>
      <c r="BS174" s="60" t="s">
        <v>1277</v>
      </c>
      <c r="BT174" s="60"/>
      <c r="BU174" s="60"/>
      <c r="BV174" s="60" t="s">
        <v>4678</v>
      </c>
      <c r="BW174" s="60"/>
      <c r="BX174" s="60">
        <v>39.42</v>
      </c>
      <c r="BY174" s="60"/>
      <c r="BZ174" s="60"/>
      <c r="CA174" s="60"/>
      <c r="CB174" s="60"/>
      <c r="CC174" s="60"/>
      <c r="CD174" s="60"/>
    </row>
    <row r="175" spans="1:82">
      <c r="A175" s="60" t="s">
        <v>5305</v>
      </c>
      <c r="B175" s="60"/>
      <c r="C175" s="60" t="s">
        <v>5306</v>
      </c>
      <c r="D175" s="60"/>
      <c r="E175" s="60" t="s">
        <v>4655</v>
      </c>
      <c r="F175" s="60" t="s">
        <v>5307</v>
      </c>
      <c r="G175" s="60" t="s">
        <v>4657</v>
      </c>
      <c r="H175" s="60" t="s">
        <v>2905</v>
      </c>
      <c r="I175" s="60">
        <v>2404.34</v>
      </c>
      <c r="J175" s="60"/>
      <c r="K175" s="60"/>
      <c r="L175" s="60" t="s">
        <v>4659</v>
      </c>
      <c r="M175" s="60" t="s">
        <v>5308</v>
      </c>
      <c r="N175" s="60" t="s">
        <v>5308</v>
      </c>
      <c r="O175" s="60"/>
      <c r="P175" s="60"/>
      <c r="Q175" s="60" t="s">
        <v>2905</v>
      </c>
      <c r="R175" s="60" t="s">
        <v>4797</v>
      </c>
      <c r="S175" s="60" t="s">
        <v>4798</v>
      </c>
      <c r="T175" s="60" t="s">
        <v>4719</v>
      </c>
      <c r="U175" s="60"/>
      <c r="V175" s="60" t="s">
        <v>4211</v>
      </c>
      <c r="W175" s="60"/>
      <c r="X175" s="60" t="s">
        <v>5309</v>
      </c>
      <c r="Y175" s="60" t="s">
        <v>4664</v>
      </c>
      <c r="Z175" s="60" t="s">
        <v>5146</v>
      </c>
      <c r="AA175" s="60" t="s">
        <v>4665</v>
      </c>
      <c r="AB175" s="60"/>
      <c r="AC175" s="60" t="s">
        <v>4667</v>
      </c>
      <c r="AD175" s="60"/>
      <c r="AE175" s="60"/>
      <c r="AF175" s="60"/>
      <c r="AG175" s="60"/>
      <c r="AH175" s="60"/>
      <c r="AI175" s="60"/>
      <c r="AJ175" s="60"/>
      <c r="AK175" s="60" t="s">
        <v>1277</v>
      </c>
      <c r="AL175" s="60" t="s">
        <v>5310</v>
      </c>
      <c r="AM175" s="60"/>
      <c r="AN175" s="60" t="s">
        <v>5161</v>
      </c>
      <c r="AO175" s="60"/>
      <c r="AP175" s="61">
        <v>45793.8129282407</v>
      </c>
      <c r="AQ175" s="60"/>
      <c r="AR175" s="60" t="s">
        <v>4335</v>
      </c>
      <c r="AS175" s="60" t="s">
        <v>4244</v>
      </c>
      <c r="AT175" s="60" t="s">
        <v>4671</v>
      </c>
      <c r="AU175" s="60" t="s">
        <v>5311</v>
      </c>
      <c r="AV175" s="60"/>
      <c r="AW175" s="61">
        <v>45714.6046296296</v>
      </c>
      <c r="AX175" s="60" t="s">
        <v>5310</v>
      </c>
      <c r="AY175" s="60" t="s">
        <v>4673</v>
      </c>
      <c r="AZ175" s="60"/>
      <c r="BA175" s="60"/>
      <c r="BB175" s="60"/>
      <c r="BC175" s="60" t="s">
        <v>2128</v>
      </c>
      <c r="BD175" s="60" t="s">
        <v>4582</v>
      </c>
      <c r="BE175" s="60" t="s">
        <v>4802</v>
      </c>
      <c r="BF175" s="60" t="s">
        <v>4675</v>
      </c>
      <c r="BG175" s="60"/>
      <c r="BH175" s="60"/>
      <c r="BI175" s="60" t="s">
        <v>2794</v>
      </c>
      <c r="BJ175" s="60"/>
      <c r="BK175" s="60"/>
      <c r="BL175" s="60">
        <v>3461476</v>
      </c>
      <c r="BM175" s="60" t="s">
        <v>5312</v>
      </c>
      <c r="BN175" s="60"/>
      <c r="BO175" s="60">
        <v>208</v>
      </c>
      <c r="BP175" s="60" t="s">
        <v>4677</v>
      </c>
      <c r="BQ175" s="60"/>
      <c r="BR175" s="60" t="s">
        <v>5313</v>
      </c>
      <c r="BS175" s="60" t="s">
        <v>1277</v>
      </c>
      <c r="BT175" s="60"/>
      <c r="BU175" s="60"/>
      <c r="BV175" s="60" t="s">
        <v>4678</v>
      </c>
      <c r="BW175" s="60"/>
      <c r="BX175" s="60">
        <v>208</v>
      </c>
      <c r="BY175" s="60"/>
      <c r="BZ175" s="60"/>
      <c r="CA175" s="60"/>
      <c r="CB175" s="60"/>
      <c r="CC175" s="60"/>
      <c r="CD175" s="60"/>
    </row>
    <row r="176" spans="1:82">
      <c r="A176" s="60" t="s">
        <v>5314</v>
      </c>
      <c r="B176" s="60"/>
      <c r="C176" s="60" t="s">
        <v>5306</v>
      </c>
      <c r="D176" s="60"/>
      <c r="E176" s="60" t="s">
        <v>4655</v>
      </c>
      <c r="F176" s="60" t="s">
        <v>5307</v>
      </c>
      <c r="G176" s="60" t="s">
        <v>4657</v>
      </c>
      <c r="H176" s="60" t="s">
        <v>2905</v>
      </c>
      <c r="I176" s="60">
        <v>2404.34</v>
      </c>
      <c r="J176" s="60"/>
      <c r="K176" s="60"/>
      <c r="L176" s="60" t="s">
        <v>4659</v>
      </c>
      <c r="M176" s="60" t="s">
        <v>5308</v>
      </c>
      <c r="N176" s="60" t="s">
        <v>5308</v>
      </c>
      <c r="O176" s="60"/>
      <c r="P176" s="60"/>
      <c r="Q176" s="60" t="s">
        <v>2905</v>
      </c>
      <c r="R176" s="60" t="s">
        <v>4797</v>
      </c>
      <c r="S176" s="60" t="s">
        <v>4798</v>
      </c>
      <c r="T176" s="60" t="s">
        <v>4719</v>
      </c>
      <c r="U176" s="60"/>
      <c r="V176" s="60" t="s">
        <v>4211</v>
      </c>
      <c r="W176" s="60"/>
      <c r="X176" s="60" t="s">
        <v>5309</v>
      </c>
      <c r="Y176" s="60" t="s">
        <v>4664</v>
      </c>
      <c r="Z176" s="60" t="s">
        <v>5146</v>
      </c>
      <c r="AA176" s="60" t="s">
        <v>4665</v>
      </c>
      <c r="AB176" s="60"/>
      <c r="AC176" s="60" t="s">
        <v>4667</v>
      </c>
      <c r="AD176" s="60"/>
      <c r="AE176" s="60"/>
      <c r="AF176" s="60"/>
      <c r="AG176" s="60"/>
      <c r="AH176" s="60"/>
      <c r="AI176" s="60"/>
      <c r="AJ176" s="60"/>
      <c r="AK176" s="60" t="s">
        <v>1277</v>
      </c>
      <c r="AL176" s="60" t="s">
        <v>5310</v>
      </c>
      <c r="AM176" s="60"/>
      <c r="AN176" s="60" t="s">
        <v>5161</v>
      </c>
      <c r="AO176" s="60"/>
      <c r="AP176" s="61">
        <v>45793.8129282407</v>
      </c>
      <c r="AQ176" s="60"/>
      <c r="AR176" s="60" t="s">
        <v>4335</v>
      </c>
      <c r="AS176" s="60" t="s">
        <v>4244</v>
      </c>
      <c r="AT176" s="60" t="s">
        <v>4671</v>
      </c>
      <c r="AU176" s="60" t="s">
        <v>5311</v>
      </c>
      <c r="AV176" s="60"/>
      <c r="AW176" s="61">
        <v>45714.6046296296</v>
      </c>
      <c r="AX176" s="60" t="s">
        <v>5310</v>
      </c>
      <c r="AY176" s="60" t="s">
        <v>4673</v>
      </c>
      <c r="AZ176" s="60"/>
      <c r="BA176" s="60"/>
      <c r="BB176" s="60"/>
      <c r="BC176" s="60" t="s">
        <v>138</v>
      </c>
      <c r="BD176" s="60" t="s">
        <v>4582</v>
      </c>
      <c r="BE176" s="60" t="s">
        <v>4802</v>
      </c>
      <c r="BF176" s="60" t="s">
        <v>4675</v>
      </c>
      <c r="BG176" s="60"/>
      <c r="BH176" s="60"/>
      <c r="BI176" s="60" t="s">
        <v>2794</v>
      </c>
      <c r="BJ176" s="60"/>
      <c r="BK176" s="60"/>
      <c r="BL176" s="60">
        <v>3461480</v>
      </c>
      <c r="BM176" s="60" t="s">
        <v>5312</v>
      </c>
      <c r="BN176" s="60"/>
      <c r="BO176" s="60">
        <v>1055</v>
      </c>
      <c r="BP176" s="60" t="s">
        <v>4677</v>
      </c>
      <c r="BQ176" s="60"/>
      <c r="BR176" s="60" t="s">
        <v>5313</v>
      </c>
      <c r="BS176" s="60" t="s">
        <v>1277</v>
      </c>
      <c r="BT176" s="60"/>
      <c r="BU176" s="60"/>
      <c r="BV176" s="60" t="s">
        <v>4678</v>
      </c>
      <c r="BW176" s="60"/>
      <c r="BX176" s="60">
        <v>1055</v>
      </c>
      <c r="BY176" s="60"/>
      <c r="BZ176" s="60"/>
      <c r="CA176" s="60"/>
      <c r="CB176" s="60"/>
      <c r="CC176" s="60"/>
      <c r="CD176" s="60"/>
    </row>
    <row r="177" spans="1:82">
      <c r="A177" s="60" t="s">
        <v>5315</v>
      </c>
      <c r="B177" s="60"/>
      <c r="C177" s="60" t="s">
        <v>5306</v>
      </c>
      <c r="D177" s="60"/>
      <c r="E177" s="60" t="s">
        <v>4655</v>
      </c>
      <c r="F177" s="60" t="s">
        <v>5307</v>
      </c>
      <c r="G177" s="60" t="s">
        <v>4657</v>
      </c>
      <c r="H177" s="60" t="s">
        <v>2905</v>
      </c>
      <c r="I177" s="60">
        <v>2404.34</v>
      </c>
      <c r="J177" s="60"/>
      <c r="K177" s="60"/>
      <c r="L177" s="60" t="s">
        <v>4659</v>
      </c>
      <c r="M177" s="60" t="s">
        <v>5308</v>
      </c>
      <c r="N177" s="60" t="s">
        <v>5308</v>
      </c>
      <c r="O177" s="60"/>
      <c r="P177" s="60"/>
      <c r="Q177" s="60" t="s">
        <v>2905</v>
      </c>
      <c r="R177" s="60" t="s">
        <v>4797</v>
      </c>
      <c r="S177" s="60" t="s">
        <v>4798</v>
      </c>
      <c r="T177" s="60" t="s">
        <v>4719</v>
      </c>
      <c r="U177" s="60"/>
      <c r="V177" s="60" t="s">
        <v>4211</v>
      </c>
      <c r="W177" s="60"/>
      <c r="X177" s="60" t="s">
        <v>5309</v>
      </c>
      <c r="Y177" s="60" t="s">
        <v>4664</v>
      </c>
      <c r="Z177" s="60" t="s">
        <v>5146</v>
      </c>
      <c r="AA177" s="60" t="s">
        <v>4665</v>
      </c>
      <c r="AB177" s="60"/>
      <c r="AC177" s="60" t="s">
        <v>4667</v>
      </c>
      <c r="AD177" s="60"/>
      <c r="AE177" s="60"/>
      <c r="AF177" s="60"/>
      <c r="AG177" s="60"/>
      <c r="AH177" s="60"/>
      <c r="AI177" s="60"/>
      <c r="AJ177" s="60"/>
      <c r="AK177" s="60" t="s">
        <v>1277</v>
      </c>
      <c r="AL177" s="60" t="s">
        <v>5310</v>
      </c>
      <c r="AM177" s="60"/>
      <c r="AN177" s="60" t="s">
        <v>5161</v>
      </c>
      <c r="AO177" s="60"/>
      <c r="AP177" s="61">
        <v>45793.8129282407</v>
      </c>
      <c r="AQ177" s="60"/>
      <c r="AR177" s="60" t="s">
        <v>4335</v>
      </c>
      <c r="AS177" s="60" t="s">
        <v>4244</v>
      </c>
      <c r="AT177" s="60" t="s">
        <v>4671</v>
      </c>
      <c r="AU177" s="60" t="s">
        <v>5311</v>
      </c>
      <c r="AV177" s="60"/>
      <c r="AW177" s="61">
        <v>45714.6046296296</v>
      </c>
      <c r="AX177" s="60" t="s">
        <v>5310</v>
      </c>
      <c r="AY177" s="60" t="s">
        <v>4673</v>
      </c>
      <c r="AZ177" s="60"/>
      <c r="BA177" s="60"/>
      <c r="BB177" s="60"/>
      <c r="BC177" s="60" t="s">
        <v>2128</v>
      </c>
      <c r="BD177" s="60" t="s">
        <v>4582</v>
      </c>
      <c r="BE177" s="60" t="s">
        <v>4802</v>
      </c>
      <c r="BF177" s="60" t="s">
        <v>4675</v>
      </c>
      <c r="BG177" s="60"/>
      <c r="BH177" s="60"/>
      <c r="BI177" s="60" t="s">
        <v>2794</v>
      </c>
      <c r="BJ177" s="60"/>
      <c r="BK177" s="60"/>
      <c r="BL177" s="60">
        <v>3461475</v>
      </c>
      <c r="BM177" s="60" t="s">
        <v>5312</v>
      </c>
      <c r="BN177" s="60"/>
      <c r="BO177" s="60">
        <v>206.5</v>
      </c>
      <c r="BP177" s="60" t="s">
        <v>4677</v>
      </c>
      <c r="BQ177" s="60"/>
      <c r="BR177" s="60" t="s">
        <v>5313</v>
      </c>
      <c r="BS177" s="60" t="s">
        <v>1277</v>
      </c>
      <c r="BT177" s="60"/>
      <c r="BU177" s="60"/>
      <c r="BV177" s="60" t="s">
        <v>4678</v>
      </c>
      <c r="BW177" s="60"/>
      <c r="BX177" s="60">
        <v>206.5</v>
      </c>
      <c r="BY177" s="60"/>
      <c r="BZ177" s="60"/>
      <c r="CA177" s="60"/>
      <c r="CB177" s="60"/>
      <c r="CC177" s="60"/>
      <c r="CD177" s="60"/>
    </row>
    <row r="178" spans="1:82">
      <c r="A178" s="60" t="s">
        <v>5316</v>
      </c>
      <c r="B178" s="60"/>
      <c r="C178" s="60" t="s">
        <v>5306</v>
      </c>
      <c r="D178" s="60"/>
      <c r="E178" s="60" t="s">
        <v>4655</v>
      </c>
      <c r="F178" s="60" t="s">
        <v>5307</v>
      </c>
      <c r="G178" s="60" t="s">
        <v>4657</v>
      </c>
      <c r="H178" s="60" t="s">
        <v>2905</v>
      </c>
      <c r="I178" s="60">
        <v>2404.34</v>
      </c>
      <c r="J178" s="60"/>
      <c r="K178" s="60"/>
      <c r="L178" s="60" t="s">
        <v>4659</v>
      </c>
      <c r="M178" s="60" t="s">
        <v>5308</v>
      </c>
      <c r="N178" s="60" t="s">
        <v>5308</v>
      </c>
      <c r="O178" s="60"/>
      <c r="P178" s="60"/>
      <c r="Q178" s="60" t="s">
        <v>2905</v>
      </c>
      <c r="R178" s="60" t="s">
        <v>4797</v>
      </c>
      <c r="S178" s="60" t="s">
        <v>4798</v>
      </c>
      <c r="T178" s="60" t="s">
        <v>4719</v>
      </c>
      <c r="U178" s="60"/>
      <c r="V178" s="60" t="s">
        <v>4211</v>
      </c>
      <c r="W178" s="60"/>
      <c r="X178" s="60" t="s">
        <v>5309</v>
      </c>
      <c r="Y178" s="60" t="s">
        <v>4664</v>
      </c>
      <c r="Z178" s="60" t="s">
        <v>5146</v>
      </c>
      <c r="AA178" s="60" t="s">
        <v>4665</v>
      </c>
      <c r="AB178" s="60"/>
      <c r="AC178" s="60" t="s">
        <v>4667</v>
      </c>
      <c r="AD178" s="60"/>
      <c r="AE178" s="60"/>
      <c r="AF178" s="60"/>
      <c r="AG178" s="60"/>
      <c r="AH178" s="60"/>
      <c r="AI178" s="60"/>
      <c r="AJ178" s="60"/>
      <c r="AK178" s="60" t="s">
        <v>1277</v>
      </c>
      <c r="AL178" s="60" t="s">
        <v>5310</v>
      </c>
      <c r="AM178" s="60"/>
      <c r="AN178" s="60" t="s">
        <v>5161</v>
      </c>
      <c r="AO178" s="60"/>
      <c r="AP178" s="61">
        <v>45793.8129282407</v>
      </c>
      <c r="AQ178" s="60"/>
      <c r="AR178" s="60" t="s">
        <v>4335</v>
      </c>
      <c r="AS178" s="60" t="s">
        <v>4244</v>
      </c>
      <c r="AT178" s="60" t="s">
        <v>4671</v>
      </c>
      <c r="AU178" s="60" t="s">
        <v>5311</v>
      </c>
      <c r="AV178" s="60"/>
      <c r="AW178" s="61">
        <v>45714.6046296296</v>
      </c>
      <c r="AX178" s="60" t="s">
        <v>5310</v>
      </c>
      <c r="AY178" s="60" t="s">
        <v>4673</v>
      </c>
      <c r="AZ178" s="60"/>
      <c r="BA178" s="60"/>
      <c r="BB178" s="60"/>
      <c r="BC178" s="60" t="s">
        <v>138</v>
      </c>
      <c r="BD178" s="60" t="s">
        <v>4582</v>
      </c>
      <c r="BE178" s="60" t="s">
        <v>4802</v>
      </c>
      <c r="BF178" s="60" t="s">
        <v>4675</v>
      </c>
      <c r="BG178" s="60"/>
      <c r="BH178" s="60"/>
      <c r="BI178" s="60" t="s">
        <v>2794</v>
      </c>
      <c r="BJ178" s="60"/>
      <c r="BK178" s="60"/>
      <c r="BL178" s="60">
        <v>3461482</v>
      </c>
      <c r="BM178" s="60" t="s">
        <v>5312</v>
      </c>
      <c r="BN178" s="60"/>
      <c r="BO178" s="60">
        <v>113.4</v>
      </c>
      <c r="BP178" s="60" t="s">
        <v>4677</v>
      </c>
      <c r="BQ178" s="60"/>
      <c r="BR178" s="60" t="s">
        <v>5313</v>
      </c>
      <c r="BS178" s="60" t="s">
        <v>1277</v>
      </c>
      <c r="BT178" s="60"/>
      <c r="BU178" s="60"/>
      <c r="BV178" s="60" t="s">
        <v>4678</v>
      </c>
      <c r="BW178" s="60"/>
      <c r="BX178" s="60">
        <v>113.4</v>
      </c>
      <c r="BY178" s="60"/>
      <c r="BZ178" s="60"/>
      <c r="CA178" s="60"/>
      <c r="CB178" s="60"/>
      <c r="CC178" s="60"/>
      <c r="CD178" s="60"/>
    </row>
    <row r="179" spans="1:82">
      <c r="A179" s="60" t="s">
        <v>5317</v>
      </c>
      <c r="B179" s="60"/>
      <c r="C179" s="60" t="s">
        <v>5306</v>
      </c>
      <c r="D179" s="60"/>
      <c r="E179" s="60" t="s">
        <v>4655</v>
      </c>
      <c r="F179" s="60" t="s">
        <v>5307</v>
      </c>
      <c r="G179" s="60" t="s">
        <v>4657</v>
      </c>
      <c r="H179" s="60" t="s">
        <v>2905</v>
      </c>
      <c r="I179" s="60">
        <v>2404.34</v>
      </c>
      <c r="J179" s="60"/>
      <c r="K179" s="60"/>
      <c r="L179" s="60" t="s">
        <v>4659</v>
      </c>
      <c r="M179" s="60" t="s">
        <v>5308</v>
      </c>
      <c r="N179" s="60" t="s">
        <v>5308</v>
      </c>
      <c r="O179" s="60"/>
      <c r="P179" s="60"/>
      <c r="Q179" s="60" t="s">
        <v>2905</v>
      </c>
      <c r="R179" s="60" t="s">
        <v>4797</v>
      </c>
      <c r="S179" s="60" t="s">
        <v>4798</v>
      </c>
      <c r="T179" s="60" t="s">
        <v>4719</v>
      </c>
      <c r="U179" s="60"/>
      <c r="V179" s="60" t="s">
        <v>4211</v>
      </c>
      <c r="W179" s="60"/>
      <c r="X179" s="60" t="s">
        <v>5309</v>
      </c>
      <c r="Y179" s="60" t="s">
        <v>4664</v>
      </c>
      <c r="Z179" s="60" t="s">
        <v>5146</v>
      </c>
      <c r="AA179" s="60" t="s">
        <v>4665</v>
      </c>
      <c r="AB179" s="60"/>
      <c r="AC179" s="60" t="s">
        <v>4667</v>
      </c>
      <c r="AD179" s="60"/>
      <c r="AE179" s="60"/>
      <c r="AF179" s="60"/>
      <c r="AG179" s="60"/>
      <c r="AH179" s="60"/>
      <c r="AI179" s="60"/>
      <c r="AJ179" s="60"/>
      <c r="AK179" s="60" t="s">
        <v>1277</v>
      </c>
      <c r="AL179" s="60" t="s">
        <v>5310</v>
      </c>
      <c r="AM179" s="60"/>
      <c r="AN179" s="60" t="s">
        <v>5161</v>
      </c>
      <c r="AO179" s="60"/>
      <c r="AP179" s="61">
        <v>45793.8129282407</v>
      </c>
      <c r="AQ179" s="60"/>
      <c r="AR179" s="60" t="s">
        <v>4335</v>
      </c>
      <c r="AS179" s="60" t="s">
        <v>4244</v>
      </c>
      <c r="AT179" s="60" t="s">
        <v>4671</v>
      </c>
      <c r="AU179" s="60" t="s">
        <v>5311</v>
      </c>
      <c r="AV179" s="60"/>
      <c r="AW179" s="61">
        <v>45714.6046296296</v>
      </c>
      <c r="AX179" s="60" t="s">
        <v>5310</v>
      </c>
      <c r="AY179" s="60" t="s">
        <v>4673</v>
      </c>
      <c r="AZ179" s="60"/>
      <c r="BA179" s="60"/>
      <c r="BB179" s="60"/>
      <c r="BC179" s="60" t="s">
        <v>138</v>
      </c>
      <c r="BD179" s="60" t="s">
        <v>4582</v>
      </c>
      <c r="BE179" s="60" t="s">
        <v>4802</v>
      </c>
      <c r="BF179" s="60" t="s">
        <v>4675</v>
      </c>
      <c r="BG179" s="60"/>
      <c r="BH179" s="60"/>
      <c r="BI179" s="60" t="s">
        <v>2794</v>
      </c>
      <c r="BJ179" s="60"/>
      <c r="BK179" s="60"/>
      <c r="BL179" s="60">
        <v>3461487</v>
      </c>
      <c r="BM179" s="60" t="s">
        <v>5312</v>
      </c>
      <c r="BN179" s="60"/>
      <c r="BO179" s="60">
        <v>44.6</v>
      </c>
      <c r="BP179" s="60" t="s">
        <v>4677</v>
      </c>
      <c r="BQ179" s="60"/>
      <c r="BR179" s="60" t="s">
        <v>5313</v>
      </c>
      <c r="BS179" s="60" t="s">
        <v>1277</v>
      </c>
      <c r="BT179" s="60"/>
      <c r="BU179" s="60"/>
      <c r="BV179" s="60" t="s">
        <v>4678</v>
      </c>
      <c r="BW179" s="60"/>
      <c r="BX179" s="60">
        <v>44.6</v>
      </c>
      <c r="BY179" s="60"/>
      <c r="BZ179" s="60"/>
      <c r="CA179" s="60"/>
      <c r="CB179" s="60"/>
      <c r="CC179" s="60"/>
      <c r="CD179" s="60"/>
    </row>
    <row r="180" spans="1:82">
      <c r="A180" s="60" t="s">
        <v>5318</v>
      </c>
      <c r="B180" s="60"/>
      <c r="C180" s="60" t="s">
        <v>5306</v>
      </c>
      <c r="D180" s="60"/>
      <c r="E180" s="60" t="s">
        <v>4655</v>
      </c>
      <c r="F180" s="60" t="s">
        <v>5307</v>
      </c>
      <c r="G180" s="60" t="s">
        <v>4657</v>
      </c>
      <c r="H180" s="60" t="s">
        <v>2905</v>
      </c>
      <c r="I180" s="60">
        <v>2404.34</v>
      </c>
      <c r="J180" s="60"/>
      <c r="K180" s="60"/>
      <c r="L180" s="60" t="s">
        <v>4659</v>
      </c>
      <c r="M180" s="60" t="s">
        <v>5308</v>
      </c>
      <c r="N180" s="60" t="s">
        <v>5308</v>
      </c>
      <c r="O180" s="60"/>
      <c r="P180" s="60"/>
      <c r="Q180" s="60" t="s">
        <v>2905</v>
      </c>
      <c r="R180" s="60" t="s">
        <v>4797</v>
      </c>
      <c r="S180" s="60" t="s">
        <v>4798</v>
      </c>
      <c r="T180" s="60" t="s">
        <v>4719</v>
      </c>
      <c r="U180" s="60"/>
      <c r="V180" s="60" t="s">
        <v>4211</v>
      </c>
      <c r="W180" s="60"/>
      <c r="X180" s="60" t="s">
        <v>5309</v>
      </c>
      <c r="Y180" s="60" t="s">
        <v>4664</v>
      </c>
      <c r="Z180" s="60" t="s">
        <v>5146</v>
      </c>
      <c r="AA180" s="60" t="s">
        <v>4665</v>
      </c>
      <c r="AB180" s="60"/>
      <c r="AC180" s="60" t="s">
        <v>4667</v>
      </c>
      <c r="AD180" s="60"/>
      <c r="AE180" s="60"/>
      <c r="AF180" s="60"/>
      <c r="AG180" s="60"/>
      <c r="AH180" s="60"/>
      <c r="AI180" s="60"/>
      <c r="AJ180" s="60"/>
      <c r="AK180" s="60" t="s">
        <v>1277</v>
      </c>
      <c r="AL180" s="60" t="s">
        <v>5310</v>
      </c>
      <c r="AM180" s="60"/>
      <c r="AN180" s="60" t="s">
        <v>5161</v>
      </c>
      <c r="AO180" s="60"/>
      <c r="AP180" s="61">
        <v>45793.8129282407</v>
      </c>
      <c r="AQ180" s="60"/>
      <c r="AR180" s="60" t="s">
        <v>4335</v>
      </c>
      <c r="AS180" s="60" t="s">
        <v>4244</v>
      </c>
      <c r="AT180" s="60" t="s">
        <v>4671</v>
      </c>
      <c r="AU180" s="60" t="s">
        <v>5311</v>
      </c>
      <c r="AV180" s="60"/>
      <c r="AW180" s="61">
        <v>45714.6046296296</v>
      </c>
      <c r="AX180" s="60" t="s">
        <v>5310</v>
      </c>
      <c r="AY180" s="60" t="s">
        <v>4673</v>
      </c>
      <c r="AZ180" s="60"/>
      <c r="BA180" s="60"/>
      <c r="BB180" s="60"/>
      <c r="BC180" s="60" t="s">
        <v>2128</v>
      </c>
      <c r="BD180" s="60" t="s">
        <v>4582</v>
      </c>
      <c r="BE180" s="60" t="s">
        <v>4802</v>
      </c>
      <c r="BF180" s="60" t="s">
        <v>4675</v>
      </c>
      <c r="BG180" s="60"/>
      <c r="BH180" s="60"/>
      <c r="BI180" s="60" t="s">
        <v>2794</v>
      </c>
      <c r="BJ180" s="60"/>
      <c r="BK180" s="60"/>
      <c r="BL180" s="60">
        <v>3461485</v>
      </c>
      <c r="BM180" s="60" t="s">
        <v>5312</v>
      </c>
      <c r="BN180" s="60"/>
      <c r="BO180" s="60">
        <v>96.74</v>
      </c>
      <c r="BP180" s="60" t="s">
        <v>4677</v>
      </c>
      <c r="BQ180" s="60"/>
      <c r="BR180" s="60" t="s">
        <v>5313</v>
      </c>
      <c r="BS180" s="60" t="s">
        <v>1277</v>
      </c>
      <c r="BT180" s="60"/>
      <c r="BU180" s="60"/>
      <c r="BV180" s="60" t="s">
        <v>4678</v>
      </c>
      <c r="BW180" s="60"/>
      <c r="BX180" s="60">
        <v>96.74</v>
      </c>
      <c r="BY180" s="60"/>
      <c r="BZ180" s="60"/>
      <c r="CA180" s="60"/>
      <c r="CB180" s="60"/>
      <c r="CC180" s="60"/>
      <c r="CD180" s="60"/>
    </row>
    <row r="181" spans="1:82">
      <c r="A181" s="60" t="s">
        <v>5319</v>
      </c>
      <c r="B181" s="60"/>
      <c r="C181" s="60" t="s">
        <v>5306</v>
      </c>
      <c r="D181" s="60"/>
      <c r="E181" s="60" t="s">
        <v>4655</v>
      </c>
      <c r="F181" s="60" t="s">
        <v>5307</v>
      </c>
      <c r="G181" s="60" t="s">
        <v>4657</v>
      </c>
      <c r="H181" s="60" t="s">
        <v>2905</v>
      </c>
      <c r="I181" s="60">
        <v>2404.34</v>
      </c>
      <c r="J181" s="60"/>
      <c r="K181" s="60"/>
      <c r="L181" s="60" t="s">
        <v>4659</v>
      </c>
      <c r="M181" s="60" t="s">
        <v>5308</v>
      </c>
      <c r="N181" s="60" t="s">
        <v>5308</v>
      </c>
      <c r="O181" s="60"/>
      <c r="P181" s="60"/>
      <c r="Q181" s="60" t="s">
        <v>2905</v>
      </c>
      <c r="R181" s="60" t="s">
        <v>4797</v>
      </c>
      <c r="S181" s="60" t="s">
        <v>4798</v>
      </c>
      <c r="T181" s="60" t="s">
        <v>4719</v>
      </c>
      <c r="U181" s="60"/>
      <c r="V181" s="60" t="s">
        <v>4211</v>
      </c>
      <c r="W181" s="60"/>
      <c r="X181" s="60" t="s">
        <v>5309</v>
      </c>
      <c r="Y181" s="60" t="s">
        <v>4664</v>
      </c>
      <c r="Z181" s="60" t="s">
        <v>5146</v>
      </c>
      <c r="AA181" s="60" t="s">
        <v>4665</v>
      </c>
      <c r="AB181" s="60"/>
      <c r="AC181" s="60" t="s">
        <v>4667</v>
      </c>
      <c r="AD181" s="60"/>
      <c r="AE181" s="60"/>
      <c r="AF181" s="60"/>
      <c r="AG181" s="60"/>
      <c r="AH181" s="60"/>
      <c r="AI181" s="60"/>
      <c r="AJ181" s="60"/>
      <c r="AK181" s="60" t="s">
        <v>1277</v>
      </c>
      <c r="AL181" s="60" t="s">
        <v>5310</v>
      </c>
      <c r="AM181" s="60"/>
      <c r="AN181" s="60" t="s">
        <v>5161</v>
      </c>
      <c r="AO181" s="60"/>
      <c r="AP181" s="61">
        <v>45793.8129282407</v>
      </c>
      <c r="AQ181" s="60"/>
      <c r="AR181" s="60" t="s">
        <v>4335</v>
      </c>
      <c r="AS181" s="60" t="s">
        <v>4244</v>
      </c>
      <c r="AT181" s="60" t="s">
        <v>4671</v>
      </c>
      <c r="AU181" s="60" t="s">
        <v>5311</v>
      </c>
      <c r="AV181" s="60"/>
      <c r="AW181" s="61">
        <v>45714.6046296296</v>
      </c>
      <c r="AX181" s="60" t="s">
        <v>5310</v>
      </c>
      <c r="AY181" s="60" t="s">
        <v>4673</v>
      </c>
      <c r="AZ181" s="60"/>
      <c r="BA181" s="60"/>
      <c r="BB181" s="60"/>
      <c r="BC181" s="60" t="s">
        <v>138</v>
      </c>
      <c r="BD181" s="60" t="s">
        <v>4582</v>
      </c>
      <c r="BE181" s="60" t="s">
        <v>4802</v>
      </c>
      <c r="BF181" s="60" t="s">
        <v>4675</v>
      </c>
      <c r="BG181" s="60"/>
      <c r="BH181" s="60"/>
      <c r="BI181" s="60" t="s">
        <v>2794</v>
      </c>
      <c r="BJ181" s="60"/>
      <c r="BK181" s="60"/>
      <c r="BL181" s="60">
        <v>3461481</v>
      </c>
      <c r="BM181" s="60" t="s">
        <v>5312</v>
      </c>
      <c r="BN181" s="60"/>
      <c r="BO181" s="60">
        <v>48.2</v>
      </c>
      <c r="BP181" s="60" t="s">
        <v>4677</v>
      </c>
      <c r="BQ181" s="60"/>
      <c r="BR181" s="60" t="s">
        <v>5313</v>
      </c>
      <c r="BS181" s="60" t="s">
        <v>1277</v>
      </c>
      <c r="BT181" s="60"/>
      <c r="BU181" s="60"/>
      <c r="BV181" s="60" t="s">
        <v>4678</v>
      </c>
      <c r="BW181" s="60"/>
      <c r="BX181" s="60">
        <v>48.2</v>
      </c>
      <c r="BY181" s="60"/>
      <c r="BZ181" s="60"/>
      <c r="CA181" s="60"/>
      <c r="CB181" s="60"/>
      <c r="CC181" s="60"/>
      <c r="CD181" s="60"/>
    </row>
    <row r="182" spans="1:82">
      <c r="A182" s="60" t="s">
        <v>5320</v>
      </c>
      <c r="B182" s="60"/>
      <c r="C182" s="60" t="s">
        <v>5306</v>
      </c>
      <c r="D182" s="60"/>
      <c r="E182" s="60" t="s">
        <v>4655</v>
      </c>
      <c r="F182" s="60" t="s">
        <v>5307</v>
      </c>
      <c r="G182" s="60" t="s">
        <v>4657</v>
      </c>
      <c r="H182" s="60" t="s">
        <v>2905</v>
      </c>
      <c r="I182" s="60">
        <v>2404.34</v>
      </c>
      <c r="J182" s="60"/>
      <c r="K182" s="60"/>
      <c r="L182" s="60" t="s">
        <v>4659</v>
      </c>
      <c r="M182" s="60" t="s">
        <v>5308</v>
      </c>
      <c r="N182" s="60" t="s">
        <v>5308</v>
      </c>
      <c r="O182" s="60"/>
      <c r="P182" s="60"/>
      <c r="Q182" s="60" t="s">
        <v>2905</v>
      </c>
      <c r="R182" s="60" t="s">
        <v>4797</v>
      </c>
      <c r="S182" s="60" t="s">
        <v>4798</v>
      </c>
      <c r="T182" s="60" t="s">
        <v>4719</v>
      </c>
      <c r="U182" s="60"/>
      <c r="V182" s="60" t="s">
        <v>4211</v>
      </c>
      <c r="W182" s="60"/>
      <c r="X182" s="60" t="s">
        <v>5309</v>
      </c>
      <c r="Y182" s="60" t="s">
        <v>4664</v>
      </c>
      <c r="Z182" s="60" t="s">
        <v>5146</v>
      </c>
      <c r="AA182" s="60" t="s">
        <v>4665</v>
      </c>
      <c r="AB182" s="60"/>
      <c r="AC182" s="60" t="s">
        <v>4667</v>
      </c>
      <c r="AD182" s="60"/>
      <c r="AE182" s="60"/>
      <c r="AF182" s="60"/>
      <c r="AG182" s="60"/>
      <c r="AH182" s="60"/>
      <c r="AI182" s="60"/>
      <c r="AJ182" s="60"/>
      <c r="AK182" s="60" t="s">
        <v>1277</v>
      </c>
      <c r="AL182" s="60" t="s">
        <v>5310</v>
      </c>
      <c r="AM182" s="60"/>
      <c r="AN182" s="60" t="s">
        <v>5161</v>
      </c>
      <c r="AO182" s="60"/>
      <c r="AP182" s="61">
        <v>45793.8129282407</v>
      </c>
      <c r="AQ182" s="60"/>
      <c r="AR182" s="60" t="s">
        <v>4335</v>
      </c>
      <c r="AS182" s="60" t="s">
        <v>4244</v>
      </c>
      <c r="AT182" s="60" t="s">
        <v>4671</v>
      </c>
      <c r="AU182" s="60" t="s">
        <v>5311</v>
      </c>
      <c r="AV182" s="60"/>
      <c r="AW182" s="61">
        <v>45714.6046296296</v>
      </c>
      <c r="AX182" s="60" t="s">
        <v>5310</v>
      </c>
      <c r="AY182" s="60" t="s">
        <v>4673</v>
      </c>
      <c r="AZ182" s="60"/>
      <c r="BA182" s="60"/>
      <c r="BB182" s="60"/>
      <c r="BC182" s="60" t="s">
        <v>138</v>
      </c>
      <c r="BD182" s="60" t="s">
        <v>4582</v>
      </c>
      <c r="BE182" s="60" t="s">
        <v>4802</v>
      </c>
      <c r="BF182" s="60" t="s">
        <v>4675</v>
      </c>
      <c r="BG182" s="60"/>
      <c r="BH182" s="60"/>
      <c r="BI182" s="60" t="s">
        <v>2794</v>
      </c>
      <c r="BJ182" s="60"/>
      <c r="BK182" s="60"/>
      <c r="BL182" s="60">
        <v>3461488</v>
      </c>
      <c r="BM182" s="60" t="s">
        <v>5312</v>
      </c>
      <c r="BN182" s="60"/>
      <c r="BO182" s="60">
        <v>330</v>
      </c>
      <c r="BP182" s="60" t="s">
        <v>4677</v>
      </c>
      <c r="BQ182" s="60"/>
      <c r="BR182" s="60" t="s">
        <v>5313</v>
      </c>
      <c r="BS182" s="60" t="s">
        <v>1277</v>
      </c>
      <c r="BT182" s="60"/>
      <c r="BU182" s="60"/>
      <c r="BV182" s="60" t="s">
        <v>4678</v>
      </c>
      <c r="BW182" s="60"/>
      <c r="BX182" s="60">
        <v>330</v>
      </c>
      <c r="BY182" s="60"/>
      <c r="BZ182" s="60"/>
      <c r="CA182" s="60"/>
      <c r="CB182" s="60"/>
      <c r="CC182" s="60"/>
      <c r="CD182" s="60"/>
    </row>
    <row r="183" spans="1:82">
      <c r="A183" s="60" t="s">
        <v>5321</v>
      </c>
      <c r="B183" s="60"/>
      <c r="C183" s="60" t="s">
        <v>5306</v>
      </c>
      <c r="D183" s="60"/>
      <c r="E183" s="60" t="s">
        <v>4655</v>
      </c>
      <c r="F183" s="60" t="s">
        <v>5307</v>
      </c>
      <c r="G183" s="60" t="s">
        <v>4657</v>
      </c>
      <c r="H183" s="60" t="s">
        <v>2905</v>
      </c>
      <c r="I183" s="60">
        <v>2404.34</v>
      </c>
      <c r="J183" s="60"/>
      <c r="K183" s="60"/>
      <c r="L183" s="60" t="s">
        <v>4659</v>
      </c>
      <c r="M183" s="60" t="s">
        <v>5308</v>
      </c>
      <c r="N183" s="60" t="s">
        <v>5308</v>
      </c>
      <c r="O183" s="60"/>
      <c r="P183" s="60"/>
      <c r="Q183" s="60" t="s">
        <v>2905</v>
      </c>
      <c r="R183" s="60" t="s">
        <v>4797</v>
      </c>
      <c r="S183" s="60" t="s">
        <v>4798</v>
      </c>
      <c r="T183" s="60" t="s">
        <v>4719</v>
      </c>
      <c r="U183" s="60"/>
      <c r="V183" s="60" t="s">
        <v>4211</v>
      </c>
      <c r="W183" s="60"/>
      <c r="X183" s="60" t="s">
        <v>5309</v>
      </c>
      <c r="Y183" s="60" t="s">
        <v>4664</v>
      </c>
      <c r="Z183" s="60" t="s">
        <v>5146</v>
      </c>
      <c r="AA183" s="60" t="s">
        <v>4665</v>
      </c>
      <c r="AB183" s="60"/>
      <c r="AC183" s="60" t="s">
        <v>4667</v>
      </c>
      <c r="AD183" s="60"/>
      <c r="AE183" s="60"/>
      <c r="AF183" s="60"/>
      <c r="AG183" s="60"/>
      <c r="AH183" s="60"/>
      <c r="AI183" s="60"/>
      <c r="AJ183" s="60"/>
      <c r="AK183" s="60" t="s">
        <v>1277</v>
      </c>
      <c r="AL183" s="60" t="s">
        <v>5310</v>
      </c>
      <c r="AM183" s="60"/>
      <c r="AN183" s="60" t="s">
        <v>5161</v>
      </c>
      <c r="AO183" s="60"/>
      <c r="AP183" s="61">
        <v>45793.8129282407</v>
      </c>
      <c r="AQ183" s="60"/>
      <c r="AR183" s="60" t="s">
        <v>4335</v>
      </c>
      <c r="AS183" s="60" t="s">
        <v>4244</v>
      </c>
      <c r="AT183" s="60" t="s">
        <v>4671</v>
      </c>
      <c r="AU183" s="60" t="s">
        <v>5311</v>
      </c>
      <c r="AV183" s="60"/>
      <c r="AW183" s="61">
        <v>45714.6046296296</v>
      </c>
      <c r="AX183" s="60" t="s">
        <v>5310</v>
      </c>
      <c r="AY183" s="60" t="s">
        <v>4673</v>
      </c>
      <c r="AZ183" s="60"/>
      <c r="BA183" s="60"/>
      <c r="BB183" s="60"/>
      <c r="BC183" s="60" t="s">
        <v>2128</v>
      </c>
      <c r="BD183" s="60" t="s">
        <v>4582</v>
      </c>
      <c r="BE183" s="60" t="s">
        <v>4802</v>
      </c>
      <c r="BF183" s="60" t="s">
        <v>4675</v>
      </c>
      <c r="BG183" s="60"/>
      <c r="BH183" s="60"/>
      <c r="BI183" s="60" t="s">
        <v>2794</v>
      </c>
      <c r="BJ183" s="60"/>
      <c r="BK183" s="60"/>
      <c r="BL183" s="60">
        <v>3461484</v>
      </c>
      <c r="BM183" s="60" t="s">
        <v>5312</v>
      </c>
      <c r="BN183" s="60"/>
      <c r="BO183" s="60">
        <v>56.62</v>
      </c>
      <c r="BP183" s="60" t="s">
        <v>4677</v>
      </c>
      <c r="BQ183" s="60"/>
      <c r="BR183" s="60" t="s">
        <v>5313</v>
      </c>
      <c r="BS183" s="60" t="s">
        <v>1277</v>
      </c>
      <c r="BT183" s="60"/>
      <c r="BU183" s="60"/>
      <c r="BV183" s="60" t="s">
        <v>4678</v>
      </c>
      <c r="BW183" s="60"/>
      <c r="BX183" s="60">
        <v>56.62</v>
      </c>
      <c r="BY183" s="60"/>
      <c r="BZ183" s="60"/>
      <c r="CA183" s="60"/>
      <c r="CB183" s="60"/>
      <c r="CC183" s="60"/>
      <c r="CD183" s="60"/>
    </row>
    <row r="184" spans="1:82">
      <c r="A184" s="60" t="s">
        <v>5322</v>
      </c>
      <c r="B184" s="60"/>
      <c r="C184" s="60" t="s">
        <v>5306</v>
      </c>
      <c r="D184" s="60"/>
      <c r="E184" s="60" t="s">
        <v>4655</v>
      </c>
      <c r="F184" s="60" t="s">
        <v>5307</v>
      </c>
      <c r="G184" s="60" t="s">
        <v>4657</v>
      </c>
      <c r="H184" s="60" t="s">
        <v>2905</v>
      </c>
      <c r="I184" s="60">
        <v>2404.34</v>
      </c>
      <c r="J184" s="60"/>
      <c r="K184" s="60"/>
      <c r="L184" s="60" t="s">
        <v>4659</v>
      </c>
      <c r="M184" s="60" t="s">
        <v>5308</v>
      </c>
      <c r="N184" s="60" t="s">
        <v>5308</v>
      </c>
      <c r="O184" s="60"/>
      <c r="P184" s="60"/>
      <c r="Q184" s="60" t="s">
        <v>2905</v>
      </c>
      <c r="R184" s="60" t="s">
        <v>4797</v>
      </c>
      <c r="S184" s="60" t="s">
        <v>4798</v>
      </c>
      <c r="T184" s="60" t="s">
        <v>4719</v>
      </c>
      <c r="U184" s="60"/>
      <c r="V184" s="60" t="s">
        <v>4211</v>
      </c>
      <c r="W184" s="60"/>
      <c r="X184" s="60" t="s">
        <v>5309</v>
      </c>
      <c r="Y184" s="60" t="s">
        <v>4664</v>
      </c>
      <c r="Z184" s="60" t="s">
        <v>5146</v>
      </c>
      <c r="AA184" s="60" t="s">
        <v>4665</v>
      </c>
      <c r="AB184" s="60"/>
      <c r="AC184" s="60" t="s">
        <v>4667</v>
      </c>
      <c r="AD184" s="60"/>
      <c r="AE184" s="60"/>
      <c r="AF184" s="60"/>
      <c r="AG184" s="60"/>
      <c r="AH184" s="60"/>
      <c r="AI184" s="60"/>
      <c r="AJ184" s="60"/>
      <c r="AK184" s="60" t="s">
        <v>1277</v>
      </c>
      <c r="AL184" s="60" t="s">
        <v>5310</v>
      </c>
      <c r="AM184" s="60"/>
      <c r="AN184" s="60" t="s">
        <v>5161</v>
      </c>
      <c r="AO184" s="60"/>
      <c r="AP184" s="61">
        <v>45793.8129282407</v>
      </c>
      <c r="AQ184" s="60"/>
      <c r="AR184" s="60" t="s">
        <v>4335</v>
      </c>
      <c r="AS184" s="60" t="s">
        <v>4244</v>
      </c>
      <c r="AT184" s="60" t="s">
        <v>4671</v>
      </c>
      <c r="AU184" s="60" t="s">
        <v>5311</v>
      </c>
      <c r="AV184" s="60"/>
      <c r="AW184" s="61">
        <v>45714.6046296296</v>
      </c>
      <c r="AX184" s="60" t="s">
        <v>5310</v>
      </c>
      <c r="AY184" s="60" t="s">
        <v>4673</v>
      </c>
      <c r="AZ184" s="60"/>
      <c r="BA184" s="60"/>
      <c r="BB184" s="60"/>
      <c r="BC184" s="60" t="s">
        <v>138</v>
      </c>
      <c r="BD184" s="60" t="s">
        <v>4582</v>
      </c>
      <c r="BE184" s="60" t="s">
        <v>4802</v>
      </c>
      <c r="BF184" s="60" t="s">
        <v>4675</v>
      </c>
      <c r="BG184" s="60"/>
      <c r="BH184" s="60"/>
      <c r="BI184" s="60" t="s">
        <v>2794</v>
      </c>
      <c r="BJ184" s="60"/>
      <c r="BK184" s="60"/>
      <c r="BL184" s="60">
        <v>3461477</v>
      </c>
      <c r="BM184" s="60" t="s">
        <v>5312</v>
      </c>
      <c r="BN184" s="60"/>
      <c r="BO184" s="60">
        <v>13.9</v>
      </c>
      <c r="BP184" s="60" t="s">
        <v>4677</v>
      </c>
      <c r="BQ184" s="60"/>
      <c r="BR184" s="60" t="s">
        <v>5313</v>
      </c>
      <c r="BS184" s="60" t="s">
        <v>1277</v>
      </c>
      <c r="BT184" s="60"/>
      <c r="BU184" s="60"/>
      <c r="BV184" s="60" t="s">
        <v>4678</v>
      </c>
      <c r="BW184" s="60"/>
      <c r="BX184" s="60">
        <v>13.9</v>
      </c>
      <c r="BY184" s="60"/>
      <c r="BZ184" s="60"/>
      <c r="CA184" s="60"/>
      <c r="CB184" s="60"/>
      <c r="CC184" s="60"/>
      <c r="CD184" s="60"/>
    </row>
    <row r="185" spans="1:82">
      <c r="A185" s="60" t="s">
        <v>5323</v>
      </c>
      <c r="B185" s="60"/>
      <c r="C185" s="60" t="s">
        <v>5306</v>
      </c>
      <c r="D185" s="60"/>
      <c r="E185" s="60" t="s">
        <v>4655</v>
      </c>
      <c r="F185" s="60" t="s">
        <v>5307</v>
      </c>
      <c r="G185" s="60" t="s">
        <v>4657</v>
      </c>
      <c r="H185" s="60" t="s">
        <v>2905</v>
      </c>
      <c r="I185" s="60">
        <v>2404.34</v>
      </c>
      <c r="J185" s="60"/>
      <c r="K185" s="60"/>
      <c r="L185" s="60" t="s">
        <v>4659</v>
      </c>
      <c r="M185" s="60" t="s">
        <v>5308</v>
      </c>
      <c r="N185" s="60" t="s">
        <v>5308</v>
      </c>
      <c r="O185" s="60"/>
      <c r="P185" s="60"/>
      <c r="Q185" s="60" t="s">
        <v>2905</v>
      </c>
      <c r="R185" s="60" t="s">
        <v>4797</v>
      </c>
      <c r="S185" s="60" t="s">
        <v>4798</v>
      </c>
      <c r="T185" s="60" t="s">
        <v>4719</v>
      </c>
      <c r="U185" s="60"/>
      <c r="V185" s="60" t="s">
        <v>4211</v>
      </c>
      <c r="W185" s="60"/>
      <c r="X185" s="60" t="s">
        <v>5309</v>
      </c>
      <c r="Y185" s="60" t="s">
        <v>4664</v>
      </c>
      <c r="Z185" s="60" t="s">
        <v>5146</v>
      </c>
      <c r="AA185" s="60" t="s">
        <v>4665</v>
      </c>
      <c r="AB185" s="60"/>
      <c r="AC185" s="60" t="s">
        <v>4667</v>
      </c>
      <c r="AD185" s="60"/>
      <c r="AE185" s="60"/>
      <c r="AF185" s="60"/>
      <c r="AG185" s="60"/>
      <c r="AH185" s="60"/>
      <c r="AI185" s="60"/>
      <c r="AJ185" s="60"/>
      <c r="AK185" s="60" t="s">
        <v>1277</v>
      </c>
      <c r="AL185" s="60" t="s">
        <v>5310</v>
      </c>
      <c r="AM185" s="60"/>
      <c r="AN185" s="60" t="s">
        <v>5161</v>
      </c>
      <c r="AO185" s="60"/>
      <c r="AP185" s="61">
        <v>45793.8129282407</v>
      </c>
      <c r="AQ185" s="60"/>
      <c r="AR185" s="60" t="s">
        <v>4335</v>
      </c>
      <c r="AS185" s="60" t="s">
        <v>4244</v>
      </c>
      <c r="AT185" s="60" t="s">
        <v>4671</v>
      </c>
      <c r="AU185" s="60" t="s">
        <v>5311</v>
      </c>
      <c r="AV185" s="60"/>
      <c r="AW185" s="61">
        <v>45714.6046296296</v>
      </c>
      <c r="AX185" s="60" t="s">
        <v>5310</v>
      </c>
      <c r="AY185" s="60" t="s">
        <v>4673</v>
      </c>
      <c r="AZ185" s="60"/>
      <c r="BA185" s="60"/>
      <c r="BB185" s="60"/>
      <c r="BC185" s="60" t="s">
        <v>4971</v>
      </c>
      <c r="BD185" s="60" t="s">
        <v>4582</v>
      </c>
      <c r="BE185" s="60" t="s">
        <v>4802</v>
      </c>
      <c r="BF185" s="60" t="s">
        <v>4675</v>
      </c>
      <c r="BG185" s="60"/>
      <c r="BH185" s="60"/>
      <c r="BI185" s="60" t="s">
        <v>2794</v>
      </c>
      <c r="BJ185" s="60"/>
      <c r="BK185" s="60"/>
      <c r="BL185" s="60">
        <v>3461489</v>
      </c>
      <c r="BM185" s="60" t="s">
        <v>5312</v>
      </c>
      <c r="BN185" s="60"/>
      <c r="BO185" s="60">
        <v>51.06</v>
      </c>
      <c r="BP185" s="60" t="s">
        <v>4677</v>
      </c>
      <c r="BQ185" s="60"/>
      <c r="BR185" s="60" t="s">
        <v>5313</v>
      </c>
      <c r="BS185" s="60" t="s">
        <v>1277</v>
      </c>
      <c r="BT185" s="60"/>
      <c r="BU185" s="60"/>
      <c r="BV185" s="60" t="s">
        <v>4678</v>
      </c>
      <c r="BW185" s="60"/>
      <c r="BX185" s="60">
        <v>51.06</v>
      </c>
      <c r="BY185" s="60"/>
      <c r="BZ185" s="60"/>
      <c r="CA185" s="60"/>
      <c r="CB185" s="60"/>
      <c r="CC185" s="60"/>
      <c r="CD185" s="60"/>
    </row>
    <row r="186" spans="1:82">
      <c r="A186" s="60" t="s">
        <v>5324</v>
      </c>
      <c r="B186" s="60"/>
      <c r="C186" s="60" t="s">
        <v>5306</v>
      </c>
      <c r="D186" s="60"/>
      <c r="E186" s="60" t="s">
        <v>4655</v>
      </c>
      <c r="F186" s="60" t="s">
        <v>5307</v>
      </c>
      <c r="G186" s="60" t="s">
        <v>4657</v>
      </c>
      <c r="H186" s="60" t="s">
        <v>2905</v>
      </c>
      <c r="I186" s="60">
        <v>2404.34</v>
      </c>
      <c r="J186" s="60"/>
      <c r="K186" s="60"/>
      <c r="L186" s="60" t="s">
        <v>4659</v>
      </c>
      <c r="M186" s="60" t="s">
        <v>5308</v>
      </c>
      <c r="N186" s="60" t="s">
        <v>5308</v>
      </c>
      <c r="O186" s="60"/>
      <c r="P186" s="60"/>
      <c r="Q186" s="60" t="s">
        <v>2905</v>
      </c>
      <c r="R186" s="60" t="s">
        <v>4797</v>
      </c>
      <c r="S186" s="60" t="s">
        <v>4798</v>
      </c>
      <c r="T186" s="60" t="s">
        <v>4719</v>
      </c>
      <c r="U186" s="60"/>
      <c r="V186" s="60" t="s">
        <v>4211</v>
      </c>
      <c r="W186" s="60"/>
      <c r="X186" s="60" t="s">
        <v>5309</v>
      </c>
      <c r="Y186" s="60" t="s">
        <v>4664</v>
      </c>
      <c r="Z186" s="60" t="s">
        <v>5146</v>
      </c>
      <c r="AA186" s="60" t="s">
        <v>4665</v>
      </c>
      <c r="AB186" s="60"/>
      <c r="AC186" s="60" t="s">
        <v>4667</v>
      </c>
      <c r="AD186" s="60"/>
      <c r="AE186" s="60"/>
      <c r="AF186" s="60"/>
      <c r="AG186" s="60"/>
      <c r="AH186" s="60"/>
      <c r="AI186" s="60"/>
      <c r="AJ186" s="60"/>
      <c r="AK186" s="60" t="s">
        <v>1277</v>
      </c>
      <c r="AL186" s="60" t="s">
        <v>5310</v>
      </c>
      <c r="AM186" s="60"/>
      <c r="AN186" s="60" t="s">
        <v>5161</v>
      </c>
      <c r="AO186" s="60"/>
      <c r="AP186" s="61">
        <v>45793.8129282407</v>
      </c>
      <c r="AQ186" s="60"/>
      <c r="AR186" s="60" t="s">
        <v>4335</v>
      </c>
      <c r="AS186" s="60" t="s">
        <v>4244</v>
      </c>
      <c r="AT186" s="60" t="s">
        <v>4671</v>
      </c>
      <c r="AU186" s="60" t="s">
        <v>5311</v>
      </c>
      <c r="AV186" s="60"/>
      <c r="AW186" s="61">
        <v>45714.6046296296</v>
      </c>
      <c r="AX186" s="60" t="s">
        <v>5310</v>
      </c>
      <c r="AY186" s="60" t="s">
        <v>4673</v>
      </c>
      <c r="AZ186" s="60"/>
      <c r="BA186" s="60"/>
      <c r="BB186" s="60"/>
      <c r="BC186" s="60" t="s">
        <v>138</v>
      </c>
      <c r="BD186" s="60" t="s">
        <v>4582</v>
      </c>
      <c r="BE186" s="60" t="s">
        <v>4802</v>
      </c>
      <c r="BF186" s="60" t="s">
        <v>4675</v>
      </c>
      <c r="BG186" s="60"/>
      <c r="BH186" s="60"/>
      <c r="BI186" s="60" t="s">
        <v>2794</v>
      </c>
      <c r="BJ186" s="60"/>
      <c r="BK186" s="60"/>
      <c r="BL186" s="60">
        <v>3461483</v>
      </c>
      <c r="BM186" s="60" t="s">
        <v>5312</v>
      </c>
      <c r="BN186" s="60"/>
      <c r="BO186" s="60">
        <v>48.56</v>
      </c>
      <c r="BP186" s="60" t="s">
        <v>4677</v>
      </c>
      <c r="BQ186" s="60"/>
      <c r="BR186" s="60" t="s">
        <v>5313</v>
      </c>
      <c r="BS186" s="60" t="s">
        <v>1277</v>
      </c>
      <c r="BT186" s="60"/>
      <c r="BU186" s="60"/>
      <c r="BV186" s="60" t="s">
        <v>4678</v>
      </c>
      <c r="BW186" s="60"/>
      <c r="BX186" s="60">
        <v>48.56</v>
      </c>
      <c r="BY186" s="60"/>
      <c r="BZ186" s="60"/>
      <c r="CA186" s="60"/>
      <c r="CB186" s="60"/>
      <c r="CC186" s="60"/>
      <c r="CD186" s="60"/>
    </row>
    <row r="187" spans="1:82">
      <c r="A187" s="60" t="s">
        <v>5325</v>
      </c>
      <c r="B187" s="60"/>
      <c r="C187" s="60" t="s">
        <v>5306</v>
      </c>
      <c r="D187" s="60"/>
      <c r="E187" s="60" t="s">
        <v>4655</v>
      </c>
      <c r="F187" s="60" t="s">
        <v>5307</v>
      </c>
      <c r="G187" s="60" t="s">
        <v>4657</v>
      </c>
      <c r="H187" s="60" t="s">
        <v>2905</v>
      </c>
      <c r="I187" s="60">
        <v>2404.34</v>
      </c>
      <c r="J187" s="60"/>
      <c r="K187" s="60"/>
      <c r="L187" s="60" t="s">
        <v>4659</v>
      </c>
      <c r="M187" s="60" t="s">
        <v>5308</v>
      </c>
      <c r="N187" s="60" t="s">
        <v>5308</v>
      </c>
      <c r="O187" s="60"/>
      <c r="P187" s="60"/>
      <c r="Q187" s="60" t="s">
        <v>2905</v>
      </c>
      <c r="R187" s="60" t="s">
        <v>4797</v>
      </c>
      <c r="S187" s="60" t="s">
        <v>4798</v>
      </c>
      <c r="T187" s="60" t="s">
        <v>4719</v>
      </c>
      <c r="U187" s="60"/>
      <c r="V187" s="60" t="s">
        <v>4211</v>
      </c>
      <c r="W187" s="60"/>
      <c r="X187" s="60" t="s">
        <v>5309</v>
      </c>
      <c r="Y187" s="60" t="s">
        <v>4664</v>
      </c>
      <c r="Z187" s="60" t="s">
        <v>5146</v>
      </c>
      <c r="AA187" s="60" t="s">
        <v>4665</v>
      </c>
      <c r="AB187" s="60"/>
      <c r="AC187" s="60" t="s">
        <v>4667</v>
      </c>
      <c r="AD187" s="60"/>
      <c r="AE187" s="60"/>
      <c r="AF187" s="60"/>
      <c r="AG187" s="60"/>
      <c r="AH187" s="60"/>
      <c r="AI187" s="60"/>
      <c r="AJ187" s="60"/>
      <c r="AK187" s="60" t="s">
        <v>1277</v>
      </c>
      <c r="AL187" s="60" t="s">
        <v>5310</v>
      </c>
      <c r="AM187" s="60"/>
      <c r="AN187" s="60" t="s">
        <v>5161</v>
      </c>
      <c r="AO187" s="60"/>
      <c r="AP187" s="61">
        <v>45793.8129282407</v>
      </c>
      <c r="AQ187" s="60"/>
      <c r="AR187" s="60" t="s">
        <v>4335</v>
      </c>
      <c r="AS187" s="60" t="s">
        <v>4244</v>
      </c>
      <c r="AT187" s="60" t="s">
        <v>4671</v>
      </c>
      <c r="AU187" s="60" t="s">
        <v>5311</v>
      </c>
      <c r="AV187" s="60"/>
      <c r="AW187" s="61">
        <v>45714.6046296296</v>
      </c>
      <c r="AX187" s="60" t="s">
        <v>5310</v>
      </c>
      <c r="AY187" s="60" t="s">
        <v>4673</v>
      </c>
      <c r="AZ187" s="60"/>
      <c r="BA187" s="60"/>
      <c r="BB187" s="60"/>
      <c r="BC187" s="60" t="s">
        <v>138</v>
      </c>
      <c r="BD187" s="60" t="s">
        <v>4582</v>
      </c>
      <c r="BE187" s="60" t="s">
        <v>4802</v>
      </c>
      <c r="BF187" s="60" t="s">
        <v>4675</v>
      </c>
      <c r="BG187" s="60"/>
      <c r="BH187" s="60"/>
      <c r="BI187" s="60" t="s">
        <v>2794</v>
      </c>
      <c r="BJ187" s="60"/>
      <c r="BK187" s="60"/>
      <c r="BL187" s="60">
        <v>3461479</v>
      </c>
      <c r="BM187" s="60" t="s">
        <v>5312</v>
      </c>
      <c r="BN187" s="60"/>
      <c r="BO187" s="60">
        <v>10.04</v>
      </c>
      <c r="BP187" s="60" t="s">
        <v>4677</v>
      </c>
      <c r="BQ187" s="60"/>
      <c r="BR187" s="60" t="s">
        <v>5313</v>
      </c>
      <c r="BS187" s="60" t="s">
        <v>1277</v>
      </c>
      <c r="BT187" s="60"/>
      <c r="BU187" s="60"/>
      <c r="BV187" s="60" t="s">
        <v>4678</v>
      </c>
      <c r="BW187" s="60"/>
      <c r="BX187" s="60">
        <v>10.04</v>
      </c>
      <c r="BY187" s="60"/>
      <c r="BZ187" s="60"/>
      <c r="CA187" s="60"/>
      <c r="CB187" s="60"/>
      <c r="CC187" s="60"/>
      <c r="CD187" s="60"/>
    </row>
    <row r="188" spans="1:82">
      <c r="A188" s="60" t="s">
        <v>5326</v>
      </c>
      <c r="B188" s="60"/>
      <c r="C188" s="60" t="s">
        <v>5306</v>
      </c>
      <c r="D188" s="60"/>
      <c r="E188" s="60" t="s">
        <v>4655</v>
      </c>
      <c r="F188" s="60" t="s">
        <v>5307</v>
      </c>
      <c r="G188" s="60" t="s">
        <v>4657</v>
      </c>
      <c r="H188" s="60" t="s">
        <v>2905</v>
      </c>
      <c r="I188" s="60">
        <v>2404.34</v>
      </c>
      <c r="J188" s="60"/>
      <c r="K188" s="60"/>
      <c r="L188" s="60" t="s">
        <v>4659</v>
      </c>
      <c r="M188" s="60" t="s">
        <v>5308</v>
      </c>
      <c r="N188" s="60" t="s">
        <v>5308</v>
      </c>
      <c r="O188" s="60"/>
      <c r="P188" s="60"/>
      <c r="Q188" s="60" t="s">
        <v>2905</v>
      </c>
      <c r="R188" s="60" t="s">
        <v>4797</v>
      </c>
      <c r="S188" s="60" t="s">
        <v>4798</v>
      </c>
      <c r="T188" s="60" t="s">
        <v>4719</v>
      </c>
      <c r="U188" s="60"/>
      <c r="V188" s="60" t="s">
        <v>4211</v>
      </c>
      <c r="W188" s="60"/>
      <c r="X188" s="60" t="s">
        <v>5309</v>
      </c>
      <c r="Y188" s="60" t="s">
        <v>4664</v>
      </c>
      <c r="Z188" s="60" t="s">
        <v>5146</v>
      </c>
      <c r="AA188" s="60" t="s">
        <v>4665</v>
      </c>
      <c r="AB188" s="60"/>
      <c r="AC188" s="60" t="s">
        <v>4667</v>
      </c>
      <c r="AD188" s="60"/>
      <c r="AE188" s="60"/>
      <c r="AF188" s="60"/>
      <c r="AG188" s="60"/>
      <c r="AH188" s="60"/>
      <c r="AI188" s="60"/>
      <c r="AJ188" s="60"/>
      <c r="AK188" s="60" t="s">
        <v>1277</v>
      </c>
      <c r="AL188" s="60" t="s">
        <v>5310</v>
      </c>
      <c r="AM188" s="60"/>
      <c r="AN188" s="60" t="s">
        <v>5161</v>
      </c>
      <c r="AO188" s="60"/>
      <c r="AP188" s="61">
        <v>45793.8129282407</v>
      </c>
      <c r="AQ188" s="60"/>
      <c r="AR188" s="60" t="s">
        <v>4335</v>
      </c>
      <c r="AS188" s="60" t="s">
        <v>4244</v>
      </c>
      <c r="AT188" s="60" t="s">
        <v>4671</v>
      </c>
      <c r="AU188" s="60" t="s">
        <v>5311</v>
      </c>
      <c r="AV188" s="60"/>
      <c r="AW188" s="61">
        <v>45714.6046296296</v>
      </c>
      <c r="AX188" s="60" t="s">
        <v>5310</v>
      </c>
      <c r="AY188" s="60" t="s">
        <v>4673</v>
      </c>
      <c r="AZ188" s="60"/>
      <c r="BA188" s="60"/>
      <c r="BB188" s="60"/>
      <c r="BC188" s="60" t="s">
        <v>2128</v>
      </c>
      <c r="BD188" s="60" t="s">
        <v>4582</v>
      </c>
      <c r="BE188" s="60" t="s">
        <v>4802</v>
      </c>
      <c r="BF188" s="60" t="s">
        <v>4675</v>
      </c>
      <c r="BG188" s="60"/>
      <c r="BH188" s="60"/>
      <c r="BI188" s="60" t="s">
        <v>2794</v>
      </c>
      <c r="BJ188" s="60"/>
      <c r="BK188" s="60"/>
      <c r="BL188" s="60">
        <v>3461486</v>
      </c>
      <c r="BM188" s="60" t="s">
        <v>5312</v>
      </c>
      <c r="BN188" s="60"/>
      <c r="BO188" s="60">
        <v>38.61</v>
      </c>
      <c r="BP188" s="60" t="s">
        <v>4677</v>
      </c>
      <c r="BQ188" s="60"/>
      <c r="BR188" s="60" t="s">
        <v>5313</v>
      </c>
      <c r="BS188" s="60" t="s">
        <v>1277</v>
      </c>
      <c r="BT188" s="60"/>
      <c r="BU188" s="60"/>
      <c r="BV188" s="60" t="s">
        <v>4678</v>
      </c>
      <c r="BW188" s="60"/>
      <c r="BX188" s="60">
        <v>38.61</v>
      </c>
      <c r="BY188" s="60"/>
      <c r="BZ188" s="60"/>
      <c r="CA188" s="60"/>
      <c r="CB188" s="60"/>
      <c r="CC188" s="60"/>
      <c r="CD188" s="60"/>
    </row>
    <row r="189" spans="1:82">
      <c r="A189" s="60" t="s">
        <v>5327</v>
      </c>
      <c r="B189" s="60"/>
      <c r="C189" s="60" t="s">
        <v>5306</v>
      </c>
      <c r="D189" s="60"/>
      <c r="E189" s="60" t="s">
        <v>4655</v>
      </c>
      <c r="F189" s="60" t="s">
        <v>5307</v>
      </c>
      <c r="G189" s="60" t="s">
        <v>4657</v>
      </c>
      <c r="H189" s="60" t="s">
        <v>2905</v>
      </c>
      <c r="I189" s="60">
        <v>2404.34</v>
      </c>
      <c r="J189" s="60"/>
      <c r="K189" s="60"/>
      <c r="L189" s="60" t="s">
        <v>4659</v>
      </c>
      <c r="M189" s="60" t="s">
        <v>5308</v>
      </c>
      <c r="N189" s="60" t="s">
        <v>5308</v>
      </c>
      <c r="O189" s="60"/>
      <c r="P189" s="60"/>
      <c r="Q189" s="60" t="s">
        <v>2905</v>
      </c>
      <c r="R189" s="60" t="s">
        <v>4797</v>
      </c>
      <c r="S189" s="60" t="s">
        <v>4798</v>
      </c>
      <c r="T189" s="60" t="s">
        <v>4719</v>
      </c>
      <c r="U189" s="60"/>
      <c r="V189" s="60" t="s">
        <v>4211</v>
      </c>
      <c r="W189" s="60"/>
      <c r="X189" s="60" t="s">
        <v>5309</v>
      </c>
      <c r="Y189" s="60" t="s">
        <v>4664</v>
      </c>
      <c r="Z189" s="60" t="s">
        <v>5146</v>
      </c>
      <c r="AA189" s="60" t="s">
        <v>4665</v>
      </c>
      <c r="AB189" s="60"/>
      <c r="AC189" s="60" t="s">
        <v>4667</v>
      </c>
      <c r="AD189" s="60"/>
      <c r="AE189" s="60"/>
      <c r="AF189" s="60"/>
      <c r="AG189" s="60"/>
      <c r="AH189" s="60"/>
      <c r="AI189" s="60"/>
      <c r="AJ189" s="60"/>
      <c r="AK189" s="60" t="s">
        <v>1277</v>
      </c>
      <c r="AL189" s="60" t="s">
        <v>5310</v>
      </c>
      <c r="AM189" s="60"/>
      <c r="AN189" s="60" t="s">
        <v>5161</v>
      </c>
      <c r="AO189" s="60"/>
      <c r="AP189" s="61">
        <v>45793.8129282407</v>
      </c>
      <c r="AQ189" s="60"/>
      <c r="AR189" s="60" t="s">
        <v>4335</v>
      </c>
      <c r="AS189" s="60" t="s">
        <v>4244</v>
      </c>
      <c r="AT189" s="60" t="s">
        <v>4671</v>
      </c>
      <c r="AU189" s="60" t="s">
        <v>5311</v>
      </c>
      <c r="AV189" s="60"/>
      <c r="AW189" s="61">
        <v>45714.6046296296</v>
      </c>
      <c r="AX189" s="60" t="s">
        <v>5310</v>
      </c>
      <c r="AY189" s="60" t="s">
        <v>4673</v>
      </c>
      <c r="AZ189" s="60"/>
      <c r="BA189" s="60"/>
      <c r="BB189" s="60"/>
      <c r="BC189" s="60" t="s">
        <v>138</v>
      </c>
      <c r="BD189" s="60" t="s">
        <v>4582</v>
      </c>
      <c r="BE189" s="60" t="s">
        <v>4802</v>
      </c>
      <c r="BF189" s="60" t="s">
        <v>4675</v>
      </c>
      <c r="BG189" s="60"/>
      <c r="BH189" s="60"/>
      <c r="BI189" s="60" t="s">
        <v>2794</v>
      </c>
      <c r="BJ189" s="60"/>
      <c r="BK189" s="60"/>
      <c r="BL189" s="60">
        <v>3461478</v>
      </c>
      <c r="BM189" s="60" t="s">
        <v>5312</v>
      </c>
      <c r="BN189" s="60"/>
      <c r="BO189" s="60">
        <v>16.11</v>
      </c>
      <c r="BP189" s="60" t="s">
        <v>4677</v>
      </c>
      <c r="BQ189" s="60"/>
      <c r="BR189" s="60" t="s">
        <v>5313</v>
      </c>
      <c r="BS189" s="60" t="s">
        <v>1277</v>
      </c>
      <c r="BT189" s="60"/>
      <c r="BU189" s="60"/>
      <c r="BV189" s="60" t="s">
        <v>4678</v>
      </c>
      <c r="BW189" s="60"/>
      <c r="BX189" s="60">
        <v>16.11</v>
      </c>
      <c r="BY189" s="60"/>
      <c r="BZ189" s="60"/>
      <c r="CA189" s="60"/>
      <c r="CB189" s="60"/>
      <c r="CC189" s="60"/>
      <c r="CD189" s="60"/>
    </row>
    <row r="190" spans="1:82">
      <c r="A190" s="60" t="s">
        <v>5328</v>
      </c>
      <c r="B190" s="60"/>
      <c r="C190" s="60" t="s">
        <v>5306</v>
      </c>
      <c r="D190" s="60"/>
      <c r="E190" s="60" t="s">
        <v>4655</v>
      </c>
      <c r="F190" s="60" t="s">
        <v>5307</v>
      </c>
      <c r="G190" s="60" t="s">
        <v>4657</v>
      </c>
      <c r="H190" s="60" t="s">
        <v>2905</v>
      </c>
      <c r="I190" s="60">
        <v>2404.34</v>
      </c>
      <c r="J190" s="60"/>
      <c r="K190" s="60"/>
      <c r="L190" s="60" t="s">
        <v>4659</v>
      </c>
      <c r="M190" s="60" t="s">
        <v>5308</v>
      </c>
      <c r="N190" s="60" t="s">
        <v>5308</v>
      </c>
      <c r="O190" s="60"/>
      <c r="P190" s="60"/>
      <c r="Q190" s="60" t="s">
        <v>2905</v>
      </c>
      <c r="R190" s="60" t="s">
        <v>4797</v>
      </c>
      <c r="S190" s="60" t="s">
        <v>4798</v>
      </c>
      <c r="T190" s="60" t="s">
        <v>4719</v>
      </c>
      <c r="U190" s="60"/>
      <c r="V190" s="60" t="s">
        <v>4211</v>
      </c>
      <c r="W190" s="60"/>
      <c r="X190" s="60" t="s">
        <v>5309</v>
      </c>
      <c r="Y190" s="60" t="s">
        <v>4664</v>
      </c>
      <c r="Z190" s="60" t="s">
        <v>5146</v>
      </c>
      <c r="AA190" s="60" t="s">
        <v>4665</v>
      </c>
      <c r="AB190" s="60"/>
      <c r="AC190" s="60" t="s">
        <v>4667</v>
      </c>
      <c r="AD190" s="60"/>
      <c r="AE190" s="60"/>
      <c r="AF190" s="60"/>
      <c r="AG190" s="60"/>
      <c r="AH190" s="60"/>
      <c r="AI190" s="60"/>
      <c r="AJ190" s="60"/>
      <c r="AK190" s="60" t="s">
        <v>1277</v>
      </c>
      <c r="AL190" s="60" t="s">
        <v>5310</v>
      </c>
      <c r="AM190" s="60"/>
      <c r="AN190" s="60" t="s">
        <v>5161</v>
      </c>
      <c r="AO190" s="60"/>
      <c r="AP190" s="61">
        <v>45793.8129282407</v>
      </c>
      <c r="AQ190" s="60"/>
      <c r="AR190" s="60" t="s">
        <v>4335</v>
      </c>
      <c r="AS190" s="60" t="s">
        <v>4244</v>
      </c>
      <c r="AT190" s="60" t="s">
        <v>4671</v>
      </c>
      <c r="AU190" s="60" t="s">
        <v>5311</v>
      </c>
      <c r="AV190" s="60"/>
      <c r="AW190" s="61">
        <v>45714.6046296296</v>
      </c>
      <c r="AX190" s="60" t="s">
        <v>5310</v>
      </c>
      <c r="AY190" s="60" t="s">
        <v>4673</v>
      </c>
      <c r="AZ190" s="60"/>
      <c r="BA190" s="60"/>
      <c r="BB190" s="60"/>
      <c r="BC190" s="60" t="s">
        <v>2140</v>
      </c>
      <c r="BD190" s="60" t="s">
        <v>4582</v>
      </c>
      <c r="BE190" s="60" t="s">
        <v>4802</v>
      </c>
      <c r="BF190" s="60" t="s">
        <v>4675</v>
      </c>
      <c r="BG190" s="60"/>
      <c r="BH190" s="60"/>
      <c r="BI190" s="60" t="s">
        <v>2794</v>
      </c>
      <c r="BJ190" s="60"/>
      <c r="BK190" s="60"/>
      <c r="BL190" s="60">
        <v>3461474</v>
      </c>
      <c r="BM190" s="60" t="s">
        <v>5312</v>
      </c>
      <c r="BN190" s="60"/>
      <c r="BO190" s="60">
        <v>42.6</v>
      </c>
      <c r="BP190" s="60" t="s">
        <v>4677</v>
      </c>
      <c r="BQ190" s="60"/>
      <c r="BR190" s="60" t="s">
        <v>5313</v>
      </c>
      <c r="BS190" s="60" t="s">
        <v>1277</v>
      </c>
      <c r="BT190" s="60"/>
      <c r="BU190" s="60"/>
      <c r="BV190" s="60" t="s">
        <v>4678</v>
      </c>
      <c r="BW190" s="60"/>
      <c r="BX190" s="60">
        <v>42.6</v>
      </c>
      <c r="BY190" s="60"/>
      <c r="BZ190" s="60"/>
      <c r="CA190" s="60"/>
      <c r="CB190" s="60"/>
      <c r="CC190" s="60"/>
      <c r="CD190" s="60"/>
    </row>
    <row r="191" spans="1:82">
      <c r="A191" s="60" t="s">
        <v>5329</v>
      </c>
      <c r="B191" s="60"/>
      <c r="C191" s="60" t="s">
        <v>5306</v>
      </c>
      <c r="D191" s="60"/>
      <c r="E191" s="60" t="s">
        <v>4655</v>
      </c>
      <c r="F191" s="60" t="s">
        <v>5307</v>
      </c>
      <c r="G191" s="60" t="s">
        <v>4657</v>
      </c>
      <c r="H191" s="60" t="s">
        <v>2905</v>
      </c>
      <c r="I191" s="60">
        <v>2404.34</v>
      </c>
      <c r="J191" s="60"/>
      <c r="K191" s="60"/>
      <c r="L191" s="60" t="s">
        <v>4659</v>
      </c>
      <c r="M191" s="60" t="s">
        <v>5308</v>
      </c>
      <c r="N191" s="60" t="s">
        <v>5308</v>
      </c>
      <c r="O191" s="60"/>
      <c r="P191" s="60"/>
      <c r="Q191" s="60" t="s">
        <v>2905</v>
      </c>
      <c r="R191" s="60" t="s">
        <v>4797</v>
      </c>
      <c r="S191" s="60" t="s">
        <v>4798</v>
      </c>
      <c r="T191" s="60" t="s">
        <v>4719</v>
      </c>
      <c r="U191" s="60"/>
      <c r="V191" s="60" t="s">
        <v>4211</v>
      </c>
      <c r="W191" s="60"/>
      <c r="X191" s="60" t="s">
        <v>5309</v>
      </c>
      <c r="Y191" s="60" t="s">
        <v>4664</v>
      </c>
      <c r="Z191" s="60" t="s">
        <v>5146</v>
      </c>
      <c r="AA191" s="60" t="s">
        <v>4665</v>
      </c>
      <c r="AB191" s="60"/>
      <c r="AC191" s="60" t="s">
        <v>4667</v>
      </c>
      <c r="AD191" s="60"/>
      <c r="AE191" s="60"/>
      <c r="AF191" s="60"/>
      <c r="AG191" s="60"/>
      <c r="AH191" s="60"/>
      <c r="AI191" s="60"/>
      <c r="AJ191" s="60"/>
      <c r="AK191" s="60" t="s">
        <v>1277</v>
      </c>
      <c r="AL191" s="60" t="s">
        <v>5310</v>
      </c>
      <c r="AM191" s="60"/>
      <c r="AN191" s="60" t="s">
        <v>5161</v>
      </c>
      <c r="AO191" s="60"/>
      <c r="AP191" s="61">
        <v>45793.8129282407</v>
      </c>
      <c r="AQ191" s="60"/>
      <c r="AR191" s="60" t="s">
        <v>4335</v>
      </c>
      <c r="AS191" s="60" t="s">
        <v>4244</v>
      </c>
      <c r="AT191" s="60" t="s">
        <v>4671</v>
      </c>
      <c r="AU191" s="60" t="s">
        <v>5311</v>
      </c>
      <c r="AV191" s="60"/>
      <c r="AW191" s="61">
        <v>45714.6046296296</v>
      </c>
      <c r="AX191" s="60" t="s">
        <v>5310</v>
      </c>
      <c r="AY191" s="60" t="s">
        <v>4673</v>
      </c>
      <c r="AZ191" s="60"/>
      <c r="BA191" s="60"/>
      <c r="BB191" s="60"/>
      <c r="BC191" s="60" t="s">
        <v>5119</v>
      </c>
      <c r="BD191" s="60" t="s">
        <v>4582</v>
      </c>
      <c r="BE191" s="60" t="s">
        <v>4802</v>
      </c>
      <c r="BF191" s="60" t="s">
        <v>4675</v>
      </c>
      <c r="BG191" s="60"/>
      <c r="BH191" s="60"/>
      <c r="BI191" s="60" t="s">
        <v>2794</v>
      </c>
      <c r="BJ191" s="60"/>
      <c r="BK191" s="60"/>
      <c r="BL191" s="60">
        <v>3461473</v>
      </c>
      <c r="BM191" s="60" t="s">
        <v>5312</v>
      </c>
      <c r="BN191" s="60"/>
      <c r="BO191" s="60">
        <v>24.4</v>
      </c>
      <c r="BP191" s="60" t="s">
        <v>4677</v>
      </c>
      <c r="BQ191" s="60"/>
      <c r="BR191" s="60" t="s">
        <v>5313</v>
      </c>
      <c r="BS191" s="60" t="s">
        <v>1277</v>
      </c>
      <c r="BT191" s="60"/>
      <c r="BU191" s="60"/>
      <c r="BV191" s="60" t="s">
        <v>4678</v>
      </c>
      <c r="BW191" s="60"/>
      <c r="BX191" s="60">
        <v>24.4</v>
      </c>
      <c r="BY191" s="60"/>
      <c r="BZ191" s="60"/>
      <c r="CA191" s="60"/>
      <c r="CB191" s="60"/>
      <c r="CC191" s="60"/>
      <c r="CD191" s="60"/>
    </row>
    <row r="192" spans="1:82">
      <c r="A192" s="60" t="s">
        <v>5330</v>
      </c>
      <c r="B192" s="60"/>
      <c r="C192" s="60" t="s">
        <v>5331</v>
      </c>
      <c r="D192" s="60"/>
      <c r="E192" s="60" t="s">
        <v>4655</v>
      </c>
      <c r="F192" s="60" t="s">
        <v>5332</v>
      </c>
      <c r="G192" s="60" t="s">
        <v>4657</v>
      </c>
      <c r="H192" s="60" t="s">
        <v>3981</v>
      </c>
      <c r="I192" s="60">
        <v>340</v>
      </c>
      <c r="J192" s="60"/>
      <c r="K192" s="60"/>
      <c r="L192" s="60" t="s">
        <v>4659</v>
      </c>
      <c r="M192" s="60" t="s">
        <v>5308</v>
      </c>
      <c r="N192" s="60" t="s">
        <v>5308</v>
      </c>
      <c r="O192" s="60"/>
      <c r="P192" s="60"/>
      <c r="Q192" s="60" t="s">
        <v>3981</v>
      </c>
      <c r="R192" s="60" t="s">
        <v>5333</v>
      </c>
      <c r="S192" s="60" t="s">
        <v>5334</v>
      </c>
      <c r="T192" s="60" t="s">
        <v>4719</v>
      </c>
      <c r="U192" s="60"/>
      <c r="V192" s="60" t="s">
        <v>4211</v>
      </c>
      <c r="W192" s="60"/>
      <c r="X192" s="60" t="s">
        <v>5082</v>
      </c>
      <c r="Y192" s="60" t="s">
        <v>4664</v>
      </c>
      <c r="Z192" s="60" t="s">
        <v>5146</v>
      </c>
      <c r="AA192" s="60" t="s">
        <v>4665</v>
      </c>
      <c r="AB192" s="60"/>
      <c r="AC192" s="60" t="s">
        <v>4667</v>
      </c>
      <c r="AD192" s="60"/>
      <c r="AE192" s="60"/>
      <c r="AF192" s="60"/>
      <c r="AG192" s="60"/>
      <c r="AH192" s="60"/>
      <c r="AI192" s="60"/>
      <c r="AJ192" s="60"/>
      <c r="AK192" s="60" t="s">
        <v>1277</v>
      </c>
      <c r="AL192" s="60" t="s">
        <v>5335</v>
      </c>
      <c r="AM192" s="60"/>
      <c r="AN192" s="60" t="s">
        <v>5243</v>
      </c>
      <c r="AO192" s="60"/>
      <c r="AP192" s="61">
        <v>45793.8129513889</v>
      </c>
      <c r="AQ192" s="60"/>
      <c r="AR192" s="60" t="s">
        <v>4335</v>
      </c>
      <c r="AS192" s="60" t="s">
        <v>4244</v>
      </c>
      <c r="AT192" s="60" t="s">
        <v>4671</v>
      </c>
      <c r="AU192" s="60" t="s">
        <v>5336</v>
      </c>
      <c r="AV192" s="60"/>
      <c r="AW192" s="61">
        <v>45714.6047685185</v>
      </c>
      <c r="AX192" s="60" t="s">
        <v>5335</v>
      </c>
      <c r="AY192" s="60" t="s">
        <v>4673</v>
      </c>
      <c r="AZ192" s="60"/>
      <c r="BA192" s="60"/>
      <c r="BB192" s="60"/>
      <c r="BC192" s="60" t="s">
        <v>4976</v>
      </c>
      <c r="BD192" s="60" t="s">
        <v>4582</v>
      </c>
      <c r="BE192" s="60" t="s">
        <v>5337</v>
      </c>
      <c r="BF192" s="60" t="s">
        <v>4675</v>
      </c>
      <c r="BG192" s="60"/>
      <c r="BH192" s="60"/>
      <c r="BI192" s="60" t="s">
        <v>2794</v>
      </c>
      <c r="BJ192" s="60"/>
      <c r="BK192" s="60"/>
      <c r="BL192" s="60">
        <v>3454322</v>
      </c>
      <c r="BM192" s="60" t="s">
        <v>5338</v>
      </c>
      <c r="BN192" s="60"/>
      <c r="BO192" s="60">
        <v>340</v>
      </c>
      <c r="BP192" s="60" t="s">
        <v>4677</v>
      </c>
      <c r="BQ192" s="60"/>
      <c r="BR192" s="60" t="s">
        <v>5339</v>
      </c>
      <c r="BS192" s="60" t="s">
        <v>1277</v>
      </c>
      <c r="BT192" s="60"/>
      <c r="BU192" s="60"/>
      <c r="BV192" s="60" t="s">
        <v>4678</v>
      </c>
      <c r="BW192" s="60"/>
      <c r="BX192" s="60">
        <v>340</v>
      </c>
      <c r="BY192" s="60"/>
      <c r="BZ192" s="60"/>
      <c r="CA192" s="60"/>
      <c r="CB192" s="60"/>
      <c r="CC192" s="60"/>
      <c r="CD192" s="60"/>
    </row>
    <row r="193" spans="1:82">
      <c r="A193" s="60" t="s">
        <v>5340</v>
      </c>
      <c r="B193" s="60"/>
      <c r="C193" s="60" t="s">
        <v>5341</v>
      </c>
      <c r="D193" s="60"/>
      <c r="E193" s="60" t="s">
        <v>4655</v>
      </c>
      <c r="F193" s="60" t="s">
        <v>5342</v>
      </c>
      <c r="G193" s="60" t="s">
        <v>4657</v>
      </c>
      <c r="H193" s="60" t="s">
        <v>2972</v>
      </c>
      <c r="I193" s="60">
        <v>4278.2</v>
      </c>
      <c r="J193" s="60"/>
      <c r="K193" s="60"/>
      <c r="L193" s="60" t="s">
        <v>4659</v>
      </c>
      <c r="M193" s="60" t="s">
        <v>5308</v>
      </c>
      <c r="N193" s="60" t="s">
        <v>5308</v>
      </c>
      <c r="O193" s="60"/>
      <c r="P193" s="60"/>
      <c r="Q193" s="60" t="s">
        <v>2972</v>
      </c>
      <c r="R193" s="60" t="s">
        <v>4762</v>
      </c>
      <c r="S193" s="60" t="s">
        <v>4763</v>
      </c>
      <c r="T193" s="60" t="s">
        <v>4719</v>
      </c>
      <c r="U193" s="60"/>
      <c r="V193" s="60" t="s">
        <v>4211</v>
      </c>
      <c r="W193" s="60"/>
      <c r="X193" s="60" t="s">
        <v>5082</v>
      </c>
      <c r="Y193" s="60" t="s">
        <v>4664</v>
      </c>
      <c r="Z193" s="60" t="s">
        <v>5146</v>
      </c>
      <c r="AA193" s="60" t="s">
        <v>4665</v>
      </c>
      <c r="AB193" s="60"/>
      <c r="AC193" s="60" t="s">
        <v>4667</v>
      </c>
      <c r="AD193" s="60"/>
      <c r="AE193" s="60"/>
      <c r="AF193" s="60"/>
      <c r="AG193" s="60"/>
      <c r="AH193" s="60"/>
      <c r="AI193" s="60"/>
      <c r="AJ193" s="60"/>
      <c r="AK193" s="60" t="s">
        <v>1277</v>
      </c>
      <c r="AL193" s="60" t="s">
        <v>5343</v>
      </c>
      <c r="AM193" s="60"/>
      <c r="AN193" s="60" t="s">
        <v>5024</v>
      </c>
      <c r="AO193" s="60"/>
      <c r="AP193" s="61">
        <v>45793.812962963</v>
      </c>
      <c r="AQ193" s="60"/>
      <c r="AR193" s="60" t="s">
        <v>4335</v>
      </c>
      <c r="AS193" s="60" t="s">
        <v>4244</v>
      </c>
      <c r="AT193" s="60" t="s">
        <v>4671</v>
      </c>
      <c r="AU193" s="60" t="s">
        <v>5344</v>
      </c>
      <c r="AV193" s="60"/>
      <c r="AW193" s="61">
        <v>45714.6049074074</v>
      </c>
      <c r="AX193" s="60" t="s">
        <v>5343</v>
      </c>
      <c r="AY193" s="60" t="s">
        <v>4673</v>
      </c>
      <c r="AZ193" s="60"/>
      <c r="BA193" s="60"/>
      <c r="BB193" s="60"/>
      <c r="BC193" s="60" t="s">
        <v>2128</v>
      </c>
      <c r="BD193" s="60" t="s">
        <v>4582</v>
      </c>
      <c r="BE193" s="60" t="s">
        <v>4768</v>
      </c>
      <c r="BF193" s="60" t="s">
        <v>4675</v>
      </c>
      <c r="BG193" s="60"/>
      <c r="BH193" s="60"/>
      <c r="BI193" s="60" t="s">
        <v>2794</v>
      </c>
      <c r="BJ193" s="60"/>
      <c r="BK193" s="60"/>
      <c r="BL193" s="60">
        <v>3454331</v>
      </c>
      <c r="BM193" s="60" t="s">
        <v>5345</v>
      </c>
      <c r="BN193" s="60"/>
      <c r="BO193" s="60">
        <v>298</v>
      </c>
      <c r="BP193" s="60" t="s">
        <v>4677</v>
      </c>
      <c r="BQ193" s="60"/>
      <c r="BR193" s="60" t="s">
        <v>5346</v>
      </c>
      <c r="BS193" s="60" t="s">
        <v>1277</v>
      </c>
      <c r="BT193" s="60"/>
      <c r="BU193" s="60"/>
      <c r="BV193" s="60" t="s">
        <v>4678</v>
      </c>
      <c r="BW193" s="60"/>
      <c r="BX193" s="60">
        <v>298</v>
      </c>
      <c r="BY193" s="60"/>
      <c r="BZ193" s="60"/>
      <c r="CA193" s="60"/>
      <c r="CB193" s="60"/>
      <c r="CC193" s="60"/>
      <c r="CD193" s="60"/>
    </row>
    <row r="194" spans="1:82">
      <c r="A194" s="60" t="s">
        <v>5347</v>
      </c>
      <c r="B194" s="60"/>
      <c r="C194" s="60" t="s">
        <v>5341</v>
      </c>
      <c r="D194" s="60"/>
      <c r="E194" s="60" t="s">
        <v>4655</v>
      </c>
      <c r="F194" s="60" t="s">
        <v>5342</v>
      </c>
      <c r="G194" s="60" t="s">
        <v>4657</v>
      </c>
      <c r="H194" s="60" t="s">
        <v>2972</v>
      </c>
      <c r="I194" s="60">
        <v>4278.2</v>
      </c>
      <c r="J194" s="60"/>
      <c r="K194" s="60"/>
      <c r="L194" s="60" t="s">
        <v>4659</v>
      </c>
      <c r="M194" s="60" t="s">
        <v>5308</v>
      </c>
      <c r="N194" s="60" t="s">
        <v>5308</v>
      </c>
      <c r="O194" s="60"/>
      <c r="P194" s="60"/>
      <c r="Q194" s="60" t="s">
        <v>2972</v>
      </c>
      <c r="R194" s="60" t="s">
        <v>4762</v>
      </c>
      <c r="S194" s="60" t="s">
        <v>4763</v>
      </c>
      <c r="T194" s="60" t="s">
        <v>4719</v>
      </c>
      <c r="U194" s="60"/>
      <c r="V194" s="60" t="s">
        <v>4211</v>
      </c>
      <c r="W194" s="60"/>
      <c r="X194" s="60" t="s">
        <v>5082</v>
      </c>
      <c r="Y194" s="60" t="s">
        <v>4664</v>
      </c>
      <c r="Z194" s="60" t="s">
        <v>5146</v>
      </c>
      <c r="AA194" s="60" t="s">
        <v>4665</v>
      </c>
      <c r="AB194" s="60"/>
      <c r="AC194" s="60" t="s">
        <v>4667</v>
      </c>
      <c r="AD194" s="60"/>
      <c r="AE194" s="60"/>
      <c r="AF194" s="60"/>
      <c r="AG194" s="60"/>
      <c r="AH194" s="60"/>
      <c r="AI194" s="60"/>
      <c r="AJ194" s="60"/>
      <c r="AK194" s="60" t="s">
        <v>1277</v>
      </c>
      <c r="AL194" s="60" t="s">
        <v>5343</v>
      </c>
      <c r="AM194" s="60"/>
      <c r="AN194" s="60" t="s">
        <v>5024</v>
      </c>
      <c r="AO194" s="60"/>
      <c r="AP194" s="61">
        <v>45793.812962963</v>
      </c>
      <c r="AQ194" s="60"/>
      <c r="AR194" s="60" t="s">
        <v>4335</v>
      </c>
      <c r="AS194" s="60" t="s">
        <v>4244</v>
      </c>
      <c r="AT194" s="60" t="s">
        <v>4671</v>
      </c>
      <c r="AU194" s="60" t="s">
        <v>5344</v>
      </c>
      <c r="AV194" s="60"/>
      <c r="AW194" s="61">
        <v>45714.6049074074</v>
      </c>
      <c r="AX194" s="60" t="s">
        <v>5343</v>
      </c>
      <c r="AY194" s="60" t="s">
        <v>4673</v>
      </c>
      <c r="AZ194" s="60"/>
      <c r="BA194" s="60"/>
      <c r="BB194" s="60"/>
      <c r="BC194" s="60" t="s">
        <v>2123</v>
      </c>
      <c r="BD194" s="60" t="s">
        <v>4582</v>
      </c>
      <c r="BE194" s="60" t="s">
        <v>4768</v>
      </c>
      <c r="BF194" s="60" t="s">
        <v>4675</v>
      </c>
      <c r="BG194" s="60"/>
      <c r="BH194" s="60"/>
      <c r="BI194" s="60" t="s">
        <v>2794</v>
      </c>
      <c r="BJ194" s="60"/>
      <c r="BK194" s="60"/>
      <c r="BL194" s="60">
        <v>3454332</v>
      </c>
      <c r="BM194" s="60" t="s">
        <v>5345</v>
      </c>
      <c r="BN194" s="60"/>
      <c r="BO194" s="60">
        <v>2400</v>
      </c>
      <c r="BP194" s="60" t="s">
        <v>4677</v>
      </c>
      <c r="BQ194" s="60"/>
      <c r="BR194" s="60" t="s">
        <v>5346</v>
      </c>
      <c r="BS194" s="60" t="s">
        <v>1277</v>
      </c>
      <c r="BT194" s="60"/>
      <c r="BU194" s="60"/>
      <c r="BV194" s="60" t="s">
        <v>4678</v>
      </c>
      <c r="BW194" s="60"/>
      <c r="BX194" s="60">
        <v>2400</v>
      </c>
      <c r="BY194" s="60"/>
      <c r="BZ194" s="60"/>
      <c r="CA194" s="60"/>
      <c r="CB194" s="60"/>
      <c r="CC194" s="60"/>
      <c r="CD194" s="60"/>
    </row>
    <row r="195" spans="1:82">
      <c r="A195" s="60" t="s">
        <v>5348</v>
      </c>
      <c r="B195" s="60"/>
      <c r="C195" s="60" t="s">
        <v>5341</v>
      </c>
      <c r="D195" s="60"/>
      <c r="E195" s="60" t="s">
        <v>4655</v>
      </c>
      <c r="F195" s="60" t="s">
        <v>5342</v>
      </c>
      <c r="G195" s="60" t="s">
        <v>4657</v>
      </c>
      <c r="H195" s="60" t="s">
        <v>2972</v>
      </c>
      <c r="I195" s="60">
        <v>4278.2</v>
      </c>
      <c r="J195" s="60"/>
      <c r="K195" s="60"/>
      <c r="L195" s="60" t="s">
        <v>4659</v>
      </c>
      <c r="M195" s="60" t="s">
        <v>5308</v>
      </c>
      <c r="N195" s="60" t="s">
        <v>5308</v>
      </c>
      <c r="O195" s="60"/>
      <c r="P195" s="60"/>
      <c r="Q195" s="60" t="s">
        <v>2972</v>
      </c>
      <c r="R195" s="60" t="s">
        <v>4762</v>
      </c>
      <c r="S195" s="60" t="s">
        <v>4763</v>
      </c>
      <c r="T195" s="60" t="s">
        <v>4719</v>
      </c>
      <c r="U195" s="60"/>
      <c r="V195" s="60" t="s">
        <v>4211</v>
      </c>
      <c r="W195" s="60"/>
      <c r="X195" s="60" t="s">
        <v>5082</v>
      </c>
      <c r="Y195" s="60" t="s">
        <v>4664</v>
      </c>
      <c r="Z195" s="60" t="s">
        <v>5146</v>
      </c>
      <c r="AA195" s="60" t="s">
        <v>4665</v>
      </c>
      <c r="AB195" s="60"/>
      <c r="AC195" s="60" t="s">
        <v>4667</v>
      </c>
      <c r="AD195" s="60"/>
      <c r="AE195" s="60"/>
      <c r="AF195" s="60"/>
      <c r="AG195" s="60"/>
      <c r="AH195" s="60"/>
      <c r="AI195" s="60"/>
      <c r="AJ195" s="60"/>
      <c r="AK195" s="60" t="s">
        <v>1277</v>
      </c>
      <c r="AL195" s="60" t="s">
        <v>5343</v>
      </c>
      <c r="AM195" s="60"/>
      <c r="AN195" s="60" t="s">
        <v>5024</v>
      </c>
      <c r="AO195" s="60"/>
      <c r="AP195" s="61">
        <v>45793.812962963</v>
      </c>
      <c r="AQ195" s="60"/>
      <c r="AR195" s="60" t="s">
        <v>4335</v>
      </c>
      <c r="AS195" s="60" t="s">
        <v>4244</v>
      </c>
      <c r="AT195" s="60" t="s">
        <v>4671</v>
      </c>
      <c r="AU195" s="60" t="s">
        <v>5344</v>
      </c>
      <c r="AV195" s="60"/>
      <c r="AW195" s="61">
        <v>45714.6049074074</v>
      </c>
      <c r="AX195" s="60" t="s">
        <v>5343</v>
      </c>
      <c r="AY195" s="60" t="s">
        <v>4673</v>
      </c>
      <c r="AZ195" s="60"/>
      <c r="BA195" s="60"/>
      <c r="BB195" s="60"/>
      <c r="BC195" s="60" t="s">
        <v>2138</v>
      </c>
      <c r="BD195" s="60" t="s">
        <v>4582</v>
      </c>
      <c r="BE195" s="60" t="s">
        <v>4768</v>
      </c>
      <c r="BF195" s="60" t="s">
        <v>4675</v>
      </c>
      <c r="BG195" s="60"/>
      <c r="BH195" s="60"/>
      <c r="BI195" s="60" t="s">
        <v>2794</v>
      </c>
      <c r="BJ195" s="60"/>
      <c r="BK195" s="60"/>
      <c r="BL195" s="60">
        <v>3454329</v>
      </c>
      <c r="BM195" s="60" t="s">
        <v>5345</v>
      </c>
      <c r="BN195" s="60"/>
      <c r="BO195" s="60">
        <v>216</v>
      </c>
      <c r="BP195" s="60" t="s">
        <v>4677</v>
      </c>
      <c r="BQ195" s="60"/>
      <c r="BR195" s="60" t="s">
        <v>5346</v>
      </c>
      <c r="BS195" s="60" t="s">
        <v>1277</v>
      </c>
      <c r="BT195" s="60"/>
      <c r="BU195" s="60"/>
      <c r="BV195" s="60" t="s">
        <v>4678</v>
      </c>
      <c r="BW195" s="60"/>
      <c r="BX195" s="60">
        <v>216</v>
      </c>
      <c r="BY195" s="60"/>
      <c r="BZ195" s="60"/>
      <c r="CA195" s="60"/>
      <c r="CB195" s="60"/>
      <c r="CC195" s="60"/>
      <c r="CD195" s="60"/>
    </row>
    <row r="196" spans="1:82">
      <c r="A196" s="60" t="s">
        <v>5349</v>
      </c>
      <c r="B196" s="60"/>
      <c r="C196" s="60" t="s">
        <v>5341</v>
      </c>
      <c r="D196" s="60"/>
      <c r="E196" s="60" t="s">
        <v>4655</v>
      </c>
      <c r="F196" s="60" t="s">
        <v>5342</v>
      </c>
      <c r="G196" s="60" t="s">
        <v>4657</v>
      </c>
      <c r="H196" s="60" t="s">
        <v>2972</v>
      </c>
      <c r="I196" s="60">
        <v>4278.2</v>
      </c>
      <c r="J196" s="60"/>
      <c r="K196" s="60"/>
      <c r="L196" s="60" t="s">
        <v>4659</v>
      </c>
      <c r="M196" s="60" t="s">
        <v>5308</v>
      </c>
      <c r="N196" s="60" t="s">
        <v>5308</v>
      </c>
      <c r="O196" s="60"/>
      <c r="P196" s="60"/>
      <c r="Q196" s="60" t="s">
        <v>2972</v>
      </c>
      <c r="R196" s="60" t="s">
        <v>4762</v>
      </c>
      <c r="S196" s="60" t="s">
        <v>4763</v>
      </c>
      <c r="T196" s="60" t="s">
        <v>4719</v>
      </c>
      <c r="U196" s="60"/>
      <c r="V196" s="60" t="s">
        <v>4211</v>
      </c>
      <c r="W196" s="60"/>
      <c r="X196" s="60" t="s">
        <v>5082</v>
      </c>
      <c r="Y196" s="60" t="s">
        <v>4664</v>
      </c>
      <c r="Z196" s="60" t="s">
        <v>5146</v>
      </c>
      <c r="AA196" s="60" t="s">
        <v>4665</v>
      </c>
      <c r="AB196" s="60"/>
      <c r="AC196" s="60" t="s">
        <v>4667</v>
      </c>
      <c r="AD196" s="60"/>
      <c r="AE196" s="60"/>
      <c r="AF196" s="60"/>
      <c r="AG196" s="60"/>
      <c r="AH196" s="60"/>
      <c r="AI196" s="60"/>
      <c r="AJ196" s="60"/>
      <c r="AK196" s="60" t="s">
        <v>1277</v>
      </c>
      <c r="AL196" s="60" t="s">
        <v>5343</v>
      </c>
      <c r="AM196" s="60"/>
      <c r="AN196" s="60" t="s">
        <v>5024</v>
      </c>
      <c r="AO196" s="60"/>
      <c r="AP196" s="61">
        <v>45793.812962963</v>
      </c>
      <c r="AQ196" s="60"/>
      <c r="AR196" s="60" t="s">
        <v>4335</v>
      </c>
      <c r="AS196" s="60" t="s">
        <v>4244</v>
      </c>
      <c r="AT196" s="60" t="s">
        <v>4671</v>
      </c>
      <c r="AU196" s="60" t="s">
        <v>5344</v>
      </c>
      <c r="AV196" s="60"/>
      <c r="AW196" s="61">
        <v>45714.6049074074</v>
      </c>
      <c r="AX196" s="60" t="s">
        <v>5343</v>
      </c>
      <c r="AY196" s="60" t="s">
        <v>4673</v>
      </c>
      <c r="AZ196" s="60"/>
      <c r="BA196" s="60"/>
      <c r="BB196" s="60"/>
      <c r="BC196" s="60" t="s">
        <v>2138</v>
      </c>
      <c r="BD196" s="60" t="s">
        <v>4582</v>
      </c>
      <c r="BE196" s="60" t="s">
        <v>4768</v>
      </c>
      <c r="BF196" s="60" t="s">
        <v>4675</v>
      </c>
      <c r="BG196" s="60"/>
      <c r="BH196" s="60"/>
      <c r="BI196" s="60" t="s">
        <v>2794</v>
      </c>
      <c r="BJ196" s="60"/>
      <c r="BK196" s="60"/>
      <c r="BL196" s="60">
        <v>3454330</v>
      </c>
      <c r="BM196" s="60" t="s">
        <v>5345</v>
      </c>
      <c r="BN196" s="60"/>
      <c r="BO196" s="60">
        <v>164</v>
      </c>
      <c r="BP196" s="60" t="s">
        <v>4677</v>
      </c>
      <c r="BQ196" s="60"/>
      <c r="BR196" s="60" t="s">
        <v>5346</v>
      </c>
      <c r="BS196" s="60" t="s">
        <v>1277</v>
      </c>
      <c r="BT196" s="60"/>
      <c r="BU196" s="60"/>
      <c r="BV196" s="60" t="s">
        <v>4678</v>
      </c>
      <c r="BW196" s="60"/>
      <c r="BX196" s="60">
        <v>164</v>
      </c>
      <c r="BY196" s="60"/>
      <c r="BZ196" s="60"/>
      <c r="CA196" s="60"/>
      <c r="CB196" s="60"/>
      <c r="CC196" s="60"/>
      <c r="CD196" s="60"/>
    </row>
    <row r="197" spans="1:82">
      <c r="A197" s="60" t="s">
        <v>5350</v>
      </c>
      <c r="B197" s="60"/>
      <c r="C197" s="60" t="s">
        <v>5341</v>
      </c>
      <c r="D197" s="60"/>
      <c r="E197" s="60" t="s">
        <v>4655</v>
      </c>
      <c r="F197" s="60" t="s">
        <v>5342</v>
      </c>
      <c r="G197" s="60" t="s">
        <v>4657</v>
      </c>
      <c r="H197" s="60" t="s">
        <v>2972</v>
      </c>
      <c r="I197" s="60">
        <v>4278.2</v>
      </c>
      <c r="J197" s="60"/>
      <c r="K197" s="60"/>
      <c r="L197" s="60" t="s">
        <v>4659</v>
      </c>
      <c r="M197" s="60" t="s">
        <v>5308</v>
      </c>
      <c r="N197" s="60" t="s">
        <v>5308</v>
      </c>
      <c r="O197" s="60"/>
      <c r="P197" s="60"/>
      <c r="Q197" s="60" t="s">
        <v>2972</v>
      </c>
      <c r="R197" s="60" t="s">
        <v>4762</v>
      </c>
      <c r="S197" s="60" t="s">
        <v>4763</v>
      </c>
      <c r="T197" s="60" t="s">
        <v>4719</v>
      </c>
      <c r="U197" s="60"/>
      <c r="V197" s="60" t="s">
        <v>4211</v>
      </c>
      <c r="W197" s="60"/>
      <c r="X197" s="60" t="s">
        <v>5082</v>
      </c>
      <c r="Y197" s="60" t="s">
        <v>4664</v>
      </c>
      <c r="Z197" s="60" t="s">
        <v>5146</v>
      </c>
      <c r="AA197" s="60" t="s">
        <v>4665</v>
      </c>
      <c r="AB197" s="60"/>
      <c r="AC197" s="60" t="s">
        <v>4667</v>
      </c>
      <c r="AD197" s="60"/>
      <c r="AE197" s="60"/>
      <c r="AF197" s="60"/>
      <c r="AG197" s="60"/>
      <c r="AH197" s="60"/>
      <c r="AI197" s="60"/>
      <c r="AJ197" s="60"/>
      <c r="AK197" s="60" t="s">
        <v>1277</v>
      </c>
      <c r="AL197" s="60" t="s">
        <v>5343</v>
      </c>
      <c r="AM197" s="60"/>
      <c r="AN197" s="60" t="s">
        <v>5024</v>
      </c>
      <c r="AO197" s="60"/>
      <c r="AP197" s="61">
        <v>45793.812962963</v>
      </c>
      <c r="AQ197" s="60"/>
      <c r="AR197" s="60" t="s">
        <v>4335</v>
      </c>
      <c r="AS197" s="60" t="s">
        <v>4244</v>
      </c>
      <c r="AT197" s="60" t="s">
        <v>4671</v>
      </c>
      <c r="AU197" s="60" t="s">
        <v>5344</v>
      </c>
      <c r="AV197" s="60"/>
      <c r="AW197" s="61">
        <v>45714.6049074074</v>
      </c>
      <c r="AX197" s="60" t="s">
        <v>5343</v>
      </c>
      <c r="AY197" s="60" t="s">
        <v>4673</v>
      </c>
      <c r="AZ197" s="60"/>
      <c r="BA197" s="60"/>
      <c r="BB197" s="60"/>
      <c r="BC197" s="60" t="s">
        <v>2138</v>
      </c>
      <c r="BD197" s="60" t="s">
        <v>4582</v>
      </c>
      <c r="BE197" s="60" t="s">
        <v>4768</v>
      </c>
      <c r="BF197" s="60" t="s">
        <v>4675</v>
      </c>
      <c r="BG197" s="60"/>
      <c r="BH197" s="60"/>
      <c r="BI197" s="60" t="s">
        <v>2794</v>
      </c>
      <c r="BJ197" s="60"/>
      <c r="BK197" s="60"/>
      <c r="BL197" s="60">
        <v>3454327</v>
      </c>
      <c r="BM197" s="60" t="s">
        <v>5345</v>
      </c>
      <c r="BN197" s="60"/>
      <c r="BO197" s="60">
        <v>191</v>
      </c>
      <c r="BP197" s="60" t="s">
        <v>4677</v>
      </c>
      <c r="BQ197" s="60"/>
      <c r="BR197" s="60" t="s">
        <v>5346</v>
      </c>
      <c r="BS197" s="60" t="s">
        <v>1277</v>
      </c>
      <c r="BT197" s="60"/>
      <c r="BU197" s="60"/>
      <c r="BV197" s="60" t="s">
        <v>4678</v>
      </c>
      <c r="BW197" s="60"/>
      <c r="BX197" s="60">
        <v>191</v>
      </c>
      <c r="BY197" s="60"/>
      <c r="BZ197" s="60"/>
      <c r="CA197" s="60"/>
      <c r="CB197" s="60"/>
      <c r="CC197" s="60"/>
      <c r="CD197" s="60"/>
    </row>
    <row r="198" spans="1:82">
      <c r="A198" s="60" t="s">
        <v>5351</v>
      </c>
      <c r="B198" s="60"/>
      <c r="C198" s="60" t="s">
        <v>5341</v>
      </c>
      <c r="D198" s="60"/>
      <c r="E198" s="60" t="s">
        <v>4655</v>
      </c>
      <c r="F198" s="60" t="s">
        <v>5342</v>
      </c>
      <c r="G198" s="60" t="s">
        <v>4657</v>
      </c>
      <c r="H198" s="60" t="s">
        <v>2972</v>
      </c>
      <c r="I198" s="60">
        <v>4278.2</v>
      </c>
      <c r="J198" s="60"/>
      <c r="K198" s="60"/>
      <c r="L198" s="60" t="s">
        <v>4659</v>
      </c>
      <c r="M198" s="60" t="s">
        <v>5308</v>
      </c>
      <c r="N198" s="60" t="s">
        <v>5308</v>
      </c>
      <c r="O198" s="60"/>
      <c r="P198" s="60"/>
      <c r="Q198" s="60" t="s">
        <v>2972</v>
      </c>
      <c r="R198" s="60" t="s">
        <v>4762</v>
      </c>
      <c r="S198" s="60" t="s">
        <v>4763</v>
      </c>
      <c r="T198" s="60" t="s">
        <v>4719</v>
      </c>
      <c r="U198" s="60"/>
      <c r="V198" s="60" t="s">
        <v>4211</v>
      </c>
      <c r="W198" s="60"/>
      <c r="X198" s="60" t="s">
        <v>5082</v>
      </c>
      <c r="Y198" s="60" t="s">
        <v>4664</v>
      </c>
      <c r="Z198" s="60" t="s">
        <v>5146</v>
      </c>
      <c r="AA198" s="60" t="s">
        <v>4665</v>
      </c>
      <c r="AB198" s="60"/>
      <c r="AC198" s="60" t="s">
        <v>4667</v>
      </c>
      <c r="AD198" s="60"/>
      <c r="AE198" s="60"/>
      <c r="AF198" s="60"/>
      <c r="AG198" s="60"/>
      <c r="AH198" s="60"/>
      <c r="AI198" s="60"/>
      <c r="AJ198" s="60"/>
      <c r="AK198" s="60" t="s">
        <v>1277</v>
      </c>
      <c r="AL198" s="60" t="s">
        <v>5343</v>
      </c>
      <c r="AM198" s="60"/>
      <c r="AN198" s="60" t="s">
        <v>5024</v>
      </c>
      <c r="AO198" s="60"/>
      <c r="AP198" s="61">
        <v>45793.812962963</v>
      </c>
      <c r="AQ198" s="60"/>
      <c r="AR198" s="60" t="s">
        <v>4335</v>
      </c>
      <c r="AS198" s="60" t="s">
        <v>4244</v>
      </c>
      <c r="AT198" s="60" t="s">
        <v>4671</v>
      </c>
      <c r="AU198" s="60" t="s">
        <v>5344</v>
      </c>
      <c r="AV198" s="60"/>
      <c r="AW198" s="61">
        <v>45714.6049074074</v>
      </c>
      <c r="AX198" s="60" t="s">
        <v>5343</v>
      </c>
      <c r="AY198" s="60" t="s">
        <v>4673</v>
      </c>
      <c r="AZ198" s="60"/>
      <c r="BA198" s="60"/>
      <c r="BB198" s="60"/>
      <c r="BC198" s="60" t="s">
        <v>2138</v>
      </c>
      <c r="BD198" s="60" t="s">
        <v>4582</v>
      </c>
      <c r="BE198" s="60" t="s">
        <v>4768</v>
      </c>
      <c r="BF198" s="60" t="s">
        <v>4675</v>
      </c>
      <c r="BG198" s="60"/>
      <c r="BH198" s="60"/>
      <c r="BI198" s="60" t="s">
        <v>2794</v>
      </c>
      <c r="BJ198" s="60"/>
      <c r="BK198" s="60"/>
      <c r="BL198" s="60">
        <v>3454328</v>
      </c>
      <c r="BM198" s="60" t="s">
        <v>5345</v>
      </c>
      <c r="BN198" s="60"/>
      <c r="BO198" s="60">
        <v>140</v>
      </c>
      <c r="BP198" s="60" t="s">
        <v>4677</v>
      </c>
      <c r="BQ198" s="60"/>
      <c r="BR198" s="60" t="s">
        <v>5346</v>
      </c>
      <c r="BS198" s="60" t="s">
        <v>1277</v>
      </c>
      <c r="BT198" s="60"/>
      <c r="BU198" s="60"/>
      <c r="BV198" s="60" t="s">
        <v>4678</v>
      </c>
      <c r="BW198" s="60"/>
      <c r="BX198" s="60">
        <v>140</v>
      </c>
      <c r="BY198" s="60"/>
      <c r="BZ198" s="60"/>
      <c r="CA198" s="60"/>
      <c r="CB198" s="60"/>
      <c r="CC198" s="60"/>
      <c r="CD198" s="60"/>
    </row>
    <row r="199" spans="1:82">
      <c r="A199" s="60" t="s">
        <v>5352</v>
      </c>
      <c r="B199" s="60"/>
      <c r="C199" s="60" t="s">
        <v>5341</v>
      </c>
      <c r="D199" s="60"/>
      <c r="E199" s="60" t="s">
        <v>4655</v>
      </c>
      <c r="F199" s="60" t="s">
        <v>5342</v>
      </c>
      <c r="G199" s="60" t="s">
        <v>4657</v>
      </c>
      <c r="H199" s="60" t="s">
        <v>2972</v>
      </c>
      <c r="I199" s="60">
        <v>4278.2</v>
      </c>
      <c r="J199" s="60"/>
      <c r="K199" s="60"/>
      <c r="L199" s="60" t="s">
        <v>4659</v>
      </c>
      <c r="M199" s="60" t="s">
        <v>5308</v>
      </c>
      <c r="N199" s="60" t="s">
        <v>5308</v>
      </c>
      <c r="O199" s="60"/>
      <c r="P199" s="60"/>
      <c r="Q199" s="60" t="s">
        <v>2972</v>
      </c>
      <c r="R199" s="60" t="s">
        <v>4762</v>
      </c>
      <c r="S199" s="60" t="s">
        <v>4763</v>
      </c>
      <c r="T199" s="60" t="s">
        <v>4719</v>
      </c>
      <c r="U199" s="60"/>
      <c r="V199" s="60" t="s">
        <v>4211</v>
      </c>
      <c r="W199" s="60"/>
      <c r="X199" s="60" t="s">
        <v>5082</v>
      </c>
      <c r="Y199" s="60" t="s">
        <v>4664</v>
      </c>
      <c r="Z199" s="60" t="s">
        <v>5146</v>
      </c>
      <c r="AA199" s="60" t="s">
        <v>4665</v>
      </c>
      <c r="AB199" s="60"/>
      <c r="AC199" s="60" t="s">
        <v>4667</v>
      </c>
      <c r="AD199" s="60"/>
      <c r="AE199" s="60"/>
      <c r="AF199" s="60"/>
      <c r="AG199" s="60"/>
      <c r="AH199" s="60"/>
      <c r="AI199" s="60"/>
      <c r="AJ199" s="60"/>
      <c r="AK199" s="60" t="s">
        <v>1277</v>
      </c>
      <c r="AL199" s="60" t="s">
        <v>5343</v>
      </c>
      <c r="AM199" s="60"/>
      <c r="AN199" s="60" t="s">
        <v>5024</v>
      </c>
      <c r="AO199" s="60"/>
      <c r="AP199" s="61">
        <v>45793.812962963</v>
      </c>
      <c r="AQ199" s="60"/>
      <c r="AR199" s="60" t="s">
        <v>4335</v>
      </c>
      <c r="AS199" s="60" t="s">
        <v>4244</v>
      </c>
      <c r="AT199" s="60" t="s">
        <v>4671</v>
      </c>
      <c r="AU199" s="60" t="s">
        <v>5344</v>
      </c>
      <c r="AV199" s="60"/>
      <c r="AW199" s="61">
        <v>45714.6049074074</v>
      </c>
      <c r="AX199" s="60" t="s">
        <v>5343</v>
      </c>
      <c r="AY199" s="60" t="s">
        <v>4673</v>
      </c>
      <c r="AZ199" s="60"/>
      <c r="BA199" s="60"/>
      <c r="BB199" s="60"/>
      <c r="BC199" s="60" t="s">
        <v>2138</v>
      </c>
      <c r="BD199" s="60" t="s">
        <v>4582</v>
      </c>
      <c r="BE199" s="60" t="s">
        <v>4768</v>
      </c>
      <c r="BF199" s="60" t="s">
        <v>4675</v>
      </c>
      <c r="BG199" s="60"/>
      <c r="BH199" s="60"/>
      <c r="BI199" s="60" t="s">
        <v>2794</v>
      </c>
      <c r="BJ199" s="60"/>
      <c r="BK199" s="60"/>
      <c r="BL199" s="60">
        <v>3454325</v>
      </c>
      <c r="BM199" s="60" t="s">
        <v>5345</v>
      </c>
      <c r="BN199" s="60"/>
      <c r="BO199" s="60">
        <v>278.2</v>
      </c>
      <c r="BP199" s="60" t="s">
        <v>4677</v>
      </c>
      <c r="BQ199" s="60"/>
      <c r="BR199" s="60" t="s">
        <v>5346</v>
      </c>
      <c r="BS199" s="60" t="s">
        <v>1277</v>
      </c>
      <c r="BT199" s="60"/>
      <c r="BU199" s="60"/>
      <c r="BV199" s="60" t="s">
        <v>4678</v>
      </c>
      <c r="BW199" s="60"/>
      <c r="BX199" s="60">
        <v>278.2</v>
      </c>
      <c r="BY199" s="60"/>
      <c r="BZ199" s="60"/>
      <c r="CA199" s="60"/>
      <c r="CB199" s="60"/>
      <c r="CC199" s="60"/>
      <c r="CD199" s="60"/>
    </row>
    <row r="200" spans="1:82">
      <c r="A200" s="60" t="s">
        <v>5353</v>
      </c>
      <c r="B200" s="60"/>
      <c r="C200" s="60" t="s">
        <v>5341</v>
      </c>
      <c r="D200" s="60"/>
      <c r="E200" s="60" t="s">
        <v>4655</v>
      </c>
      <c r="F200" s="60" t="s">
        <v>5342</v>
      </c>
      <c r="G200" s="60" t="s">
        <v>4657</v>
      </c>
      <c r="H200" s="60" t="s">
        <v>2972</v>
      </c>
      <c r="I200" s="60">
        <v>4278.2</v>
      </c>
      <c r="J200" s="60"/>
      <c r="K200" s="60"/>
      <c r="L200" s="60" t="s">
        <v>4659</v>
      </c>
      <c r="M200" s="60" t="s">
        <v>5308</v>
      </c>
      <c r="N200" s="60" t="s">
        <v>5308</v>
      </c>
      <c r="O200" s="60"/>
      <c r="P200" s="60"/>
      <c r="Q200" s="60" t="s">
        <v>2972</v>
      </c>
      <c r="R200" s="60" t="s">
        <v>4762</v>
      </c>
      <c r="S200" s="60" t="s">
        <v>4763</v>
      </c>
      <c r="T200" s="60" t="s">
        <v>4719</v>
      </c>
      <c r="U200" s="60"/>
      <c r="V200" s="60" t="s">
        <v>4211</v>
      </c>
      <c r="W200" s="60"/>
      <c r="X200" s="60" t="s">
        <v>5082</v>
      </c>
      <c r="Y200" s="60" t="s">
        <v>4664</v>
      </c>
      <c r="Z200" s="60" t="s">
        <v>5146</v>
      </c>
      <c r="AA200" s="60" t="s">
        <v>4665</v>
      </c>
      <c r="AB200" s="60"/>
      <c r="AC200" s="60" t="s">
        <v>4667</v>
      </c>
      <c r="AD200" s="60"/>
      <c r="AE200" s="60"/>
      <c r="AF200" s="60"/>
      <c r="AG200" s="60"/>
      <c r="AH200" s="60"/>
      <c r="AI200" s="60"/>
      <c r="AJ200" s="60"/>
      <c r="AK200" s="60" t="s">
        <v>1277</v>
      </c>
      <c r="AL200" s="60" t="s">
        <v>5343</v>
      </c>
      <c r="AM200" s="60"/>
      <c r="AN200" s="60" t="s">
        <v>5024</v>
      </c>
      <c r="AO200" s="60"/>
      <c r="AP200" s="61">
        <v>45793.812962963</v>
      </c>
      <c r="AQ200" s="60"/>
      <c r="AR200" s="60" t="s">
        <v>4335</v>
      </c>
      <c r="AS200" s="60" t="s">
        <v>4244</v>
      </c>
      <c r="AT200" s="60" t="s">
        <v>4671</v>
      </c>
      <c r="AU200" s="60" t="s">
        <v>5344</v>
      </c>
      <c r="AV200" s="60"/>
      <c r="AW200" s="61">
        <v>45714.6049074074</v>
      </c>
      <c r="AX200" s="60" t="s">
        <v>5343</v>
      </c>
      <c r="AY200" s="60" t="s">
        <v>4673</v>
      </c>
      <c r="AZ200" s="60"/>
      <c r="BA200" s="60"/>
      <c r="BB200" s="60"/>
      <c r="BC200" s="60" t="s">
        <v>2138</v>
      </c>
      <c r="BD200" s="60" t="s">
        <v>4582</v>
      </c>
      <c r="BE200" s="60" t="s">
        <v>4768</v>
      </c>
      <c r="BF200" s="60" t="s">
        <v>4675</v>
      </c>
      <c r="BG200" s="60"/>
      <c r="BH200" s="60"/>
      <c r="BI200" s="60" t="s">
        <v>2794</v>
      </c>
      <c r="BJ200" s="60"/>
      <c r="BK200" s="60"/>
      <c r="BL200" s="60">
        <v>3454326</v>
      </c>
      <c r="BM200" s="60" t="s">
        <v>5345</v>
      </c>
      <c r="BN200" s="60"/>
      <c r="BO200" s="60">
        <v>240</v>
      </c>
      <c r="BP200" s="60" t="s">
        <v>4677</v>
      </c>
      <c r="BQ200" s="60"/>
      <c r="BR200" s="60" t="s">
        <v>5346</v>
      </c>
      <c r="BS200" s="60" t="s">
        <v>1277</v>
      </c>
      <c r="BT200" s="60"/>
      <c r="BU200" s="60"/>
      <c r="BV200" s="60" t="s">
        <v>4678</v>
      </c>
      <c r="BW200" s="60"/>
      <c r="BX200" s="60">
        <v>240</v>
      </c>
      <c r="BY200" s="60"/>
      <c r="BZ200" s="60"/>
      <c r="CA200" s="60"/>
      <c r="CB200" s="60"/>
      <c r="CC200" s="60"/>
      <c r="CD200" s="60"/>
    </row>
    <row r="201" spans="1:82">
      <c r="A201" s="60" t="s">
        <v>5354</v>
      </c>
      <c r="B201" s="60"/>
      <c r="C201" s="60" t="s">
        <v>5341</v>
      </c>
      <c r="D201" s="60"/>
      <c r="E201" s="60" t="s">
        <v>4655</v>
      </c>
      <c r="F201" s="60" t="s">
        <v>5342</v>
      </c>
      <c r="G201" s="60" t="s">
        <v>4657</v>
      </c>
      <c r="H201" s="60" t="s">
        <v>2972</v>
      </c>
      <c r="I201" s="60">
        <v>4278.2</v>
      </c>
      <c r="J201" s="60"/>
      <c r="K201" s="60"/>
      <c r="L201" s="60" t="s">
        <v>4659</v>
      </c>
      <c r="M201" s="60" t="s">
        <v>5308</v>
      </c>
      <c r="N201" s="60" t="s">
        <v>5308</v>
      </c>
      <c r="O201" s="60"/>
      <c r="P201" s="60"/>
      <c r="Q201" s="60" t="s">
        <v>2972</v>
      </c>
      <c r="R201" s="60" t="s">
        <v>4762</v>
      </c>
      <c r="S201" s="60" t="s">
        <v>4763</v>
      </c>
      <c r="T201" s="60" t="s">
        <v>4719</v>
      </c>
      <c r="U201" s="60"/>
      <c r="V201" s="60" t="s">
        <v>4211</v>
      </c>
      <c r="W201" s="60"/>
      <c r="X201" s="60" t="s">
        <v>5082</v>
      </c>
      <c r="Y201" s="60" t="s">
        <v>4664</v>
      </c>
      <c r="Z201" s="60" t="s">
        <v>5146</v>
      </c>
      <c r="AA201" s="60" t="s">
        <v>4665</v>
      </c>
      <c r="AB201" s="60"/>
      <c r="AC201" s="60" t="s">
        <v>4667</v>
      </c>
      <c r="AD201" s="60"/>
      <c r="AE201" s="60"/>
      <c r="AF201" s="60"/>
      <c r="AG201" s="60"/>
      <c r="AH201" s="60"/>
      <c r="AI201" s="60"/>
      <c r="AJ201" s="60"/>
      <c r="AK201" s="60" t="s">
        <v>1277</v>
      </c>
      <c r="AL201" s="60" t="s">
        <v>5343</v>
      </c>
      <c r="AM201" s="60"/>
      <c r="AN201" s="60" t="s">
        <v>5024</v>
      </c>
      <c r="AO201" s="60"/>
      <c r="AP201" s="61">
        <v>45793.812962963</v>
      </c>
      <c r="AQ201" s="60"/>
      <c r="AR201" s="60" t="s">
        <v>4335</v>
      </c>
      <c r="AS201" s="60" t="s">
        <v>4244</v>
      </c>
      <c r="AT201" s="60" t="s">
        <v>4671</v>
      </c>
      <c r="AU201" s="60" t="s">
        <v>5344</v>
      </c>
      <c r="AV201" s="60"/>
      <c r="AW201" s="61">
        <v>45714.6049074074</v>
      </c>
      <c r="AX201" s="60" t="s">
        <v>5343</v>
      </c>
      <c r="AY201" s="60" t="s">
        <v>4673</v>
      </c>
      <c r="AZ201" s="60"/>
      <c r="BA201" s="60"/>
      <c r="BB201" s="60"/>
      <c r="BC201" s="60" t="s">
        <v>2138</v>
      </c>
      <c r="BD201" s="60" t="s">
        <v>4582</v>
      </c>
      <c r="BE201" s="60" t="s">
        <v>4768</v>
      </c>
      <c r="BF201" s="60" t="s">
        <v>4675</v>
      </c>
      <c r="BG201" s="60"/>
      <c r="BH201" s="60"/>
      <c r="BI201" s="60" t="s">
        <v>2794</v>
      </c>
      <c r="BJ201" s="60"/>
      <c r="BK201" s="60"/>
      <c r="BL201" s="60">
        <v>3454323</v>
      </c>
      <c r="BM201" s="60" t="s">
        <v>5345</v>
      </c>
      <c r="BN201" s="60"/>
      <c r="BO201" s="60">
        <v>91</v>
      </c>
      <c r="BP201" s="60" t="s">
        <v>4677</v>
      </c>
      <c r="BQ201" s="60"/>
      <c r="BR201" s="60" t="s">
        <v>5346</v>
      </c>
      <c r="BS201" s="60" t="s">
        <v>1277</v>
      </c>
      <c r="BT201" s="60"/>
      <c r="BU201" s="60"/>
      <c r="BV201" s="60" t="s">
        <v>4678</v>
      </c>
      <c r="BW201" s="60"/>
      <c r="BX201" s="60">
        <v>91</v>
      </c>
      <c r="BY201" s="60"/>
      <c r="BZ201" s="60"/>
      <c r="CA201" s="60"/>
      <c r="CB201" s="60"/>
      <c r="CC201" s="60"/>
      <c r="CD201" s="60"/>
    </row>
    <row r="202" spans="1:82">
      <c r="A202" s="60" t="s">
        <v>5355</v>
      </c>
      <c r="B202" s="60"/>
      <c r="C202" s="60" t="s">
        <v>5341</v>
      </c>
      <c r="D202" s="60"/>
      <c r="E202" s="60" t="s">
        <v>4655</v>
      </c>
      <c r="F202" s="60" t="s">
        <v>5342</v>
      </c>
      <c r="G202" s="60" t="s">
        <v>4657</v>
      </c>
      <c r="H202" s="60" t="s">
        <v>2972</v>
      </c>
      <c r="I202" s="60">
        <v>4278.2</v>
      </c>
      <c r="J202" s="60"/>
      <c r="K202" s="60"/>
      <c r="L202" s="60" t="s">
        <v>4659</v>
      </c>
      <c r="M202" s="60" t="s">
        <v>5308</v>
      </c>
      <c r="N202" s="60" t="s">
        <v>5308</v>
      </c>
      <c r="O202" s="60"/>
      <c r="P202" s="60"/>
      <c r="Q202" s="60" t="s">
        <v>2972</v>
      </c>
      <c r="R202" s="60" t="s">
        <v>4762</v>
      </c>
      <c r="S202" s="60" t="s">
        <v>4763</v>
      </c>
      <c r="T202" s="60" t="s">
        <v>4719</v>
      </c>
      <c r="U202" s="60"/>
      <c r="V202" s="60" t="s">
        <v>4211</v>
      </c>
      <c r="W202" s="60"/>
      <c r="X202" s="60" t="s">
        <v>5082</v>
      </c>
      <c r="Y202" s="60" t="s">
        <v>4664</v>
      </c>
      <c r="Z202" s="60" t="s">
        <v>5146</v>
      </c>
      <c r="AA202" s="60" t="s">
        <v>4665</v>
      </c>
      <c r="AB202" s="60"/>
      <c r="AC202" s="60" t="s">
        <v>4667</v>
      </c>
      <c r="AD202" s="60"/>
      <c r="AE202" s="60"/>
      <c r="AF202" s="60"/>
      <c r="AG202" s="60"/>
      <c r="AH202" s="60"/>
      <c r="AI202" s="60"/>
      <c r="AJ202" s="60"/>
      <c r="AK202" s="60" t="s">
        <v>1277</v>
      </c>
      <c r="AL202" s="60" t="s">
        <v>5343</v>
      </c>
      <c r="AM202" s="60"/>
      <c r="AN202" s="60" t="s">
        <v>5024</v>
      </c>
      <c r="AO202" s="60"/>
      <c r="AP202" s="61">
        <v>45793.812962963</v>
      </c>
      <c r="AQ202" s="60"/>
      <c r="AR202" s="60" t="s">
        <v>4335</v>
      </c>
      <c r="AS202" s="60" t="s">
        <v>4244</v>
      </c>
      <c r="AT202" s="60" t="s">
        <v>4671</v>
      </c>
      <c r="AU202" s="60" t="s">
        <v>5344</v>
      </c>
      <c r="AV202" s="60"/>
      <c r="AW202" s="61">
        <v>45714.6049074074</v>
      </c>
      <c r="AX202" s="60" t="s">
        <v>5343</v>
      </c>
      <c r="AY202" s="60" t="s">
        <v>4673</v>
      </c>
      <c r="AZ202" s="60"/>
      <c r="BA202" s="60"/>
      <c r="BB202" s="60"/>
      <c r="BC202" s="60" t="s">
        <v>2138</v>
      </c>
      <c r="BD202" s="60" t="s">
        <v>4582</v>
      </c>
      <c r="BE202" s="60" t="s">
        <v>4768</v>
      </c>
      <c r="BF202" s="60" t="s">
        <v>4675</v>
      </c>
      <c r="BG202" s="60"/>
      <c r="BH202" s="60"/>
      <c r="BI202" s="60" t="s">
        <v>2794</v>
      </c>
      <c r="BJ202" s="60"/>
      <c r="BK202" s="60"/>
      <c r="BL202" s="60">
        <v>3454324</v>
      </c>
      <c r="BM202" s="60" t="s">
        <v>5345</v>
      </c>
      <c r="BN202" s="60"/>
      <c r="BO202" s="60">
        <v>260</v>
      </c>
      <c r="BP202" s="60" t="s">
        <v>4677</v>
      </c>
      <c r="BQ202" s="60"/>
      <c r="BR202" s="60" t="s">
        <v>5346</v>
      </c>
      <c r="BS202" s="60" t="s">
        <v>1277</v>
      </c>
      <c r="BT202" s="60"/>
      <c r="BU202" s="60"/>
      <c r="BV202" s="60" t="s">
        <v>4678</v>
      </c>
      <c r="BW202" s="60"/>
      <c r="BX202" s="60">
        <v>260</v>
      </c>
      <c r="BY202" s="60"/>
      <c r="BZ202" s="60"/>
      <c r="CA202" s="60"/>
      <c r="CB202" s="60"/>
      <c r="CC202" s="60"/>
      <c r="CD202" s="60"/>
    </row>
    <row r="203" spans="1:82">
      <c r="A203" s="60" t="s">
        <v>5356</v>
      </c>
      <c r="B203" s="60"/>
      <c r="C203" s="60" t="s">
        <v>5357</v>
      </c>
      <c r="D203" s="60"/>
      <c r="E203" s="60" t="s">
        <v>4655</v>
      </c>
      <c r="F203" s="60" t="s">
        <v>5358</v>
      </c>
      <c r="G203" s="60" t="s">
        <v>4657</v>
      </c>
      <c r="H203" s="60" t="s">
        <v>4350</v>
      </c>
      <c r="I203" s="60">
        <v>3000</v>
      </c>
      <c r="J203" s="60"/>
      <c r="K203" s="60"/>
      <c r="L203" s="60" t="s">
        <v>4659</v>
      </c>
      <c r="M203" s="60" t="s">
        <v>5308</v>
      </c>
      <c r="N203" s="60" t="s">
        <v>5308</v>
      </c>
      <c r="O203" s="60"/>
      <c r="P203" s="60"/>
      <c r="Q203" s="60" t="s">
        <v>4350</v>
      </c>
      <c r="R203" s="60" t="s">
        <v>5359</v>
      </c>
      <c r="S203" s="60" t="s">
        <v>5360</v>
      </c>
      <c r="T203" s="60" t="s">
        <v>4719</v>
      </c>
      <c r="U203" s="60"/>
      <c r="V203" s="60" t="s">
        <v>4211</v>
      </c>
      <c r="W203" s="60"/>
      <c r="X203" s="60" t="s">
        <v>5361</v>
      </c>
      <c r="Y203" s="60" t="s">
        <v>4664</v>
      </c>
      <c r="Z203" s="60" t="s">
        <v>4321</v>
      </c>
      <c r="AA203" s="60" t="s">
        <v>4896</v>
      </c>
      <c r="AB203" s="60"/>
      <c r="AC203" s="60" t="s">
        <v>4667</v>
      </c>
      <c r="AD203" s="60"/>
      <c r="AE203" s="60"/>
      <c r="AF203" s="60"/>
      <c r="AG203" s="60"/>
      <c r="AH203" s="60"/>
      <c r="AI203" s="60"/>
      <c r="AJ203" s="60"/>
      <c r="AK203" s="60" t="s">
        <v>1277</v>
      </c>
      <c r="AL203" s="60" t="s">
        <v>5362</v>
      </c>
      <c r="AM203" s="60"/>
      <c r="AN203" s="60" t="s">
        <v>4938</v>
      </c>
      <c r="AO203" s="60"/>
      <c r="AP203" s="61">
        <v>45765.7790162037</v>
      </c>
      <c r="AQ203" s="60"/>
      <c r="AR203" s="60" t="s">
        <v>4842</v>
      </c>
      <c r="AS203" s="60" t="s">
        <v>4244</v>
      </c>
      <c r="AT203" s="60" t="s">
        <v>4671</v>
      </c>
      <c r="AU203" s="60" t="s">
        <v>5363</v>
      </c>
      <c r="AV203" s="60"/>
      <c r="AW203" s="61">
        <v>45721.4826273148</v>
      </c>
      <c r="AX203" s="60" t="s">
        <v>5362</v>
      </c>
      <c r="AY203" s="60" t="s">
        <v>4673</v>
      </c>
      <c r="AZ203" s="60"/>
      <c r="BA203" s="60"/>
      <c r="BB203" s="60"/>
      <c r="BC203" s="60" t="s">
        <v>3425</v>
      </c>
      <c r="BD203" s="60" t="s">
        <v>5364</v>
      </c>
      <c r="BE203" s="60" t="s">
        <v>2817</v>
      </c>
      <c r="BF203" s="60" t="s">
        <v>4675</v>
      </c>
      <c r="BG203" s="60"/>
      <c r="BH203" s="60"/>
      <c r="BI203" s="60" t="s">
        <v>2794</v>
      </c>
      <c r="BJ203" s="60"/>
      <c r="BK203" s="60"/>
      <c r="BL203" s="60">
        <v>3383244</v>
      </c>
      <c r="BM203" s="60" t="s">
        <v>5365</v>
      </c>
      <c r="BN203" s="60"/>
      <c r="BO203" s="60">
        <v>3000</v>
      </c>
      <c r="BP203" s="60" t="s">
        <v>4850</v>
      </c>
      <c r="BQ203" s="60"/>
      <c r="BR203" s="60" t="s">
        <v>5366</v>
      </c>
      <c r="BS203" s="60" t="s">
        <v>1277</v>
      </c>
      <c r="BT203" s="60"/>
      <c r="BU203" s="60"/>
      <c r="BV203" s="60" t="s">
        <v>4678</v>
      </c>
      <c r="BW203" s="60"/>
      <c r="BX203" s="60">
        <v>3000</v>
      </c>
      <c r="BY203" s="60"/>
      <c r="BZ203" s="60"/>
      <c r="CA203" s="60"/>
      <c r="CB203" s="60"/>
      <c r="CC203" s="60"/>
      <c r="CD203" s="60"/>
    </row>
    <row r="204" spans="1:82">
      <c r="A204" s="60" t="s">
        <v>5367</v>
      </c>
      <c r="B204" s="60"/>
      <c r="C204" s="60" t="s">
        <v>5368</v>
      </c>
      <c r="D204" s="60"/>
      <c r="E204" s="60" t="s">
        <v>4655</v>
      </c>
      <c r="F204" s="60" t="s">
        <v>5369</v>
      </c>
      <c r="G204" s="60" t="s">
        <v>4657</v>
      </c>
      <c r="H204" s="60" t="s">
        <v>4395</v>
      </c>
      <c r="I204" s="60">
        <v>1200</v>
      </c>
      <c r="J204" s="60"/>
      <c r="K204" s="60"/>
      <c r="L204" s="60" t="s">
        <v>4659</v>
      </c>
      <c r="M204" s="60" t="s">
        <v>5308</v>
      </c>
      <c r="N204" s="60" t="s">
        <v>5308</v>
      </c>
      <c r="O204" s="60"/>
      <c r="P204" s="60"/>
      <c r="Q204" s="60" t="s">
        <v>4395</v>
      </c>
      <c r="R204" s="60" t="s">
        <v>5370</v>
      </c>
      <c r="S204" s="60" t="s">
        <v>5371</v>
      </c>
      <c r="T204" s="60" t="s">
        <v>4719</v>
      </c>
      <c r="U204" s="60"/>
      <c r="V204" s="60" t="s">
        <v>4211</v>
      </c>
      <c r="W204" s="60"/>
      <c r="X204" s="60" t="s">
        <v>5372</v>
      </c>
      <c r="Y204" s="60" t="s">
        <v>4664</v>
      </c>
      <c r="Z204" s="60" t="s">
        <v>5146</v>
      </c>
      <c r="AA204" s="60" t="s">
        <v>4839</v>
      </c>
      <c r="AB204" s="60"/>
      <c r="AC204" s="60" t="s">
        <v>4667</v>
      </c>
      <c r="AD204" s="60"/>
      <c r="AE204" s="60"/>
      <c r="AF204" s="60"/>
      <c r="AG204" s="60"/>
      <c r="AH204" s="60"/>
      <c r="AI204" s="60"/>
      <c r="AJ204" s="60"/>
      <c r="AK204" s="60" t="s">
        <v>1277</v>
      </c>
      <c r="AL204" s="60" t="s">
        <v>5373</v>
      </c>
      <c r="AM204" s="60"/>
      <c r="AN204" s="60" t="s">
        <v>4670</v>
      </c>
      <c r="AO204" s="60"/>
      <c r="AP204" s="61">
        <v>45758.4379976852</v>
      </c>
      <c r="AQ204" s="60"/>
      <c r="AR204" s="60" t="s">
        <v>4842</v>
      </c>
      <c r="AS204" s="60" t="s">
        <v>4244</v>
      </c>
      <c r="AT204" s="60" t="s">
        <v>4671</v>
      </c>
      <c r="AU204" s="60" t="s">
        <v>5374</v>
      </c>
      <c r="AV204" s="60"/>
      <c r="AW204" s="61">
        <v>45714.608287037</v>
      </c>
      <c r="AX204" s="60" t="s">
        <v>5373</v>
      </c>
      <c r="AY204" s="60" t="s">
        <v>4673</v>
      </c>
      <c r="AZ204" s="60"/>
      <c r="BA204" s="60"/>
      <c r="BB204" s="60"/>
      <c r="BC204" s="60" t="s">
        <v>3301</v>
      </c>
      <c r="BD204" s="60" t="s">
        <v>4816</v>
      </c>
      <c r="BE204" s="60"/>
      <c r="BF204" s="60" t="s">
        <v>4675</v>
      </c>
      <c r="BG204" s="60"/>
      <c r="BH204" s="60"/>
      <c r="BI204" s="60" t="s">
        <v>2794</v>
      </c>
      <c r="BJ204" s="60"/>
      <c r="BK204" s="60"/>
      <c r="BL204" s="60">
        <v>3471806</v>
      </c>
      <c r="BM204" s="60" t="s">
        <v>5375</v>
      </c>
      <c r="BN204" s="60"/>
      <c r="BO204" s="60">
        <v>1200</v>
      </c>
      <c r="BP204" s="60" t="s">
        <v>4850</v>
      </c>
      <c r="BQ204" s="60"/>
      <c r="BR204" s="60" t="s">
        <v>5376</v>
      </c>
      <c r="BS204" s="60" t="s">
        <v>1277</v>
      </c>
      <c r="BT204" s="60"/>
      <c r="BU204" s="60"/>
      <c r="BV204" s="60" t="s">
        <v>4678</v>
      </c>
      <c r="BW204" s="60"/>
      <c r="BX204" s="60">
        <v>1200</v>
      </c>
      <c r="BY204" s="60"/>
      <c r="BZ204" s="60"/>
      <c r="CA204" s="60"/>
      <c r="CB204" s="60"/>
      <c r="CC204" s="60"/>
      <c r="CD204" s="60"/>
    </row>
    <row r="205" spans="1:82">
      <c r="A205" s="60" t="s">
        <v>5377</v>
      </c>
      <c r="B205" s="60"/>
      <c r="C205" s="60" t="s">
        <v>5378</v>
      </c>
      <c r="D205" s="60"/>
      <c r="E205" s="60" t="s">
        <v>4655</v>
      </c>
      <c r="F205" s="60" t="s">
        <v>5379</v>
      </c>
      <c r="G205" s="60" t="s">
        <v>4657</v>
      </c>
      <c r="H205" s="60" t="s">
        <v>4658</v>
      </c>
      <c r="I205" s="60">
        <v>1598.82</v>
      </c>
      <c r="J205" s="60"/>
      <c r="K205" s="60"/>
      <c r="L205" s="60" t="s">
        <v>4659</v>
      </c>
      <c r="M205" s="60" t="s">
        <v>5308</v>
      </c>
      <c r="N205" s="60" t="s">
        <v>5308</v>
      </c>
      <c r="O205" s="60"/>
      <c r="P205" s="60"/>
      <c r="Q205" s="60" t="s">
        <v>5380</v>
      </c>
      <c r="R205" s="60" t="s">
        <v>5381</v>
      </c>
      <c r="S205" s="60" t="s">
        <v>5382</v>
      </c>
      <c r="T205" s="60" t="s">
        <v>4719</v>
      </c>
      <c r="U205" s="60"/>
      <c r="V205" s="60" t="s">
        <v>4211</v>
      </c>
      <c r="W205" s="60"/>
      <c r="X205" s="60" t="s">
        <v>5383</v>
      </c>
      <c r="Y205" s="60" t="s">
        <v>4664</v>
      </c>
      <c r="Z205" s="60" t="s">
        <v>5146</v>
      </c>
      <c r="AA205" s="60" t="s">
        <v>5149</v>
      </c>
      <c r="AB205" s="60"/>
      <c r="AC205" s="60" t="s">
        <v>4667</v>
      </c>
      <c r="AD205" s="60"/>
      <c r="AE205" s="60"/>
      <c r="AF205" s="60"/>
      <c r="AG205" s="60"/>
      <c r="AH205" s="60"/>
      <c r="AI205" s="60"/>
      <c r="AJ205" s="60"/>
      <c r="AK205" s="60" t="s">
        <v>1277</v>
      </c>
      <c r="AL205" s="60" t="s">
        <v>5384</v>
      </c>
      <c r="AM205" s="60"/>
      <c r="AN205" s="60" t="s">
        <v>4686</v>
      </c>
      <c r="AO205" s="60"/>
      <c r="AP205" s="61">
        <v>45730.8240393518</v>
      </c>
      <c r="AQ205" s="60"/>
      <c r="AR205" s="60" t="s">
        <v>4281</v>
      </c>
      <c r="AS205" s="60" t="s">
        <v>4244</v>
      </c>
      <c r="AT205" s="60" t="s">
        <v>4671</v>
      </c>
      <c r="AU205" s="60" t="s">
        <v>5385</v>
      </c>
      <c r="AV205" s="60"/>
      <c r="AW205" s="61">
        <v>45714.6054282407</v>
      </c>
      <c r="AX205" s="60" t="s">
        <v>5384</v>
      </c>
      <c r="AY205" s="60" t="s">
        <v>4673</v>
      </c>
      <c r="AZ205" s="60"/>
      <c r="BA205" s="60"/>
      <c r="BB205" s="60"/>
      <c r="BC205" s="60" t="s">
        <v>5386</v>
      </c>
      <c r="BD205" s="60" t="s">
        <v>4582</v>
      </c>
      <c r="BE205" s="60"/>
      <c r="BF205" s="60" t="s">
        <v>4675</v>
      </c>
      <c r="BG205" s="60"/>
      <c r="BH205" s="60"/>
      <c r="BI205" s="60" t="s">
        <v>2794</v>
      </c>
      <c r="BJ205" s="60"/>
      <c r="BK205" s="60"/>
      <c r="BL205" s="60">
        <v>3429291</v>
      </c>
      <c r="BM205" s="60" t="s">
        <v>5387</v>
      </c>
      <c r="BN205" s="60"/>
      <c r="BO205" s="60">
        <v>1598.82</v>
      </c>
      <c r="BP205" s="60" t="s">
        <v>5153</v>
      </c>
      <c r="BQ205" s="60"/>
      <c r="BR205" s="60" t="s">
        <v>5388</v>
      </c>
      <c r="BS205" s="60" t="s">
        <v>1277</v>
      </c>
      <c r="BT205" s="60" t="s">
        <v>1277</v>
      </c>
      <c r="BU205" s="60"/>
      <c r="BV205" s="60" t="s">
        <v>4678</v>
      </c>
      <c r="BW205" s="60"/>
      <c r="BX205" s="60">
        <v>1598.82</v>
      </c>
      <c r="BY205" s="60"/>
      <c r="BZ205" s="60"/>
      <c r="CA205" s="60"/>
      <c r="CB205" s="60"/>
      <c r="CC205" s="60"/>
      <c r="CD205" s="60"/>
    </row>
    <row r="206" spans="1:82">
      <c r="A206" s="60" t="s">
        <v>5389</v>
      </c>
      <c r="B206" s="60"/>
      <c r="C206" s="60" t="s">
        <v>5390</v>
      </c>
      <c r="D206" s="60"/>
      <c r="E206" s="60" t="s">
        <v>4655</v>
      </c>
      <c r="F206" s="60" t="s">
        <v>5391</v>
      </c>
      <c r="G206" s="60" t="s">
        <v>4657</v>
      </c>
      <c r="H206" s="60" t="s">
        <v>5392</v>
      </c>
      <c r="I206" s="60">
        <v>3956.69</v>
      </c>
      <c r="J206" s="60"/>
      <c r="K206" s="60"/>
      <c r="L206" s="60" t="s">
        <v>4659</v>
      </c>
      <c r="M206" s="60" t="s">
        <v>5308</v>
      </c>
      <c r="N206" s="60" t="s">
        <v>5308</v>
      </c>
      <c r="O206" s="60"/>
      <c r="P206" s="60"/>
      <c r="Q206" s="60" t="s">
        <v>5392</v>
      </c>
      <c r="R206" s="60" t="s">
        <v>5393</v>
      </c>
      <c r="S206" s="60" t="s">
        <v>4718</v>
      </c>
      <c r="T206" s="60" t="s">
        <v>4719</v>
      </c>
      <c r="U206" s="60"/>
      <c r="V206" s="60" t="s">
        <v>4211</v>
      </c>
      <c r="W206" s="60"/>
      <c r="X206" s="60" t="s">
        <v>5394</v>
      </c>
      <c r="Y206" s="60" t="s">
        <v>4664</v>
      </c>
      <c r="Z206" s="60" t="s">
        <v>5146</v>
      </c>
      <c r="AA206" s="60" t="s">
        <v>4665</v>
      </c>
      <c r="AB206" s="60"/>
      <c r="AC206" s="60" t="s">
        <v>4667</v>
      </c>
      <c r="AD206" s="60"/>
      <c r="AE206" s="60"/>
      <c r="AF206" s="60"/>
      <c r="AG206" s="60"/>
      <c r="AH206" s="60"/>
      <c r="AI206" s="60"/>
      <c r="AJ206" s="60"/>
      <c r="AK206" s="60" t="s">
        <v>1277</v>
      </c>
      <c r="AL206" s="60" t="s">
        <v>5395</v>
      </c>
      <c r="AM206" s="60"/>
      <c r="AN206" s="60" t="s">
        <v>5183</v>
      </c>
      <c r="AO206" s="60"/>
      <c r="AP206" s="61">
        <v>45793.8129976852</v>
      </c>
      <c r="AQ206" s="60"/>
      <c r="AR206" s="60" t="s">
        <v>4335</v>
      </c>
      <c r="AS206" s="60" t="s">
        <v>4244</v>
      </c>
      <c r="AT206" s="60" t="s">
        <v>4671</v>
      </c>
      <c r="AU206" s="60" t="s">
        <v>5396</v>
      </c>
      <c r="AV206" s="60"/>
      <c r="AW206" s="61">
        <v>45714.6084259259</v>
      </c>
      <c r="AX206" s="60" t="s">
        <v>5395</v>
      </c>
      <c r="AY206" s="60" t="s">
        <v>4673</v>
      </c>
      <c r="AZ206" s="60"/>
      <c r="BA206" s="60"/>
      <c r="BB206" s="60"/>
      <c r="BC206" s="60" t="s">
        <v>2123</v>
      </c>
      <c r="BD206" s="60" t="s">
        <v>4582</v>
      </c>
      <c r="BE206" s="60"/>
      <c r="BF206" s="60" t="s">
        <v>4675</v>
      </c>
      <c r="BG206" s="60"/>
      <c r="BH206" s="60"/>
      <c r="BI206" s="60" t="s">
        <v>2794</v>
      </c>
      <c r="BJ206" s="60"/>
      <c r="BK206" s="60"/>
      <c r="BL206" s="60">
        <v>3447554</v>
      </c>
      <c r="BM206" s="60" t="s">
        <v>5397</v>
      </c>
      <c r="BN206" s="60"/>
      <c r="BO206" s="60">
        <v>356.65</v>
      </c>
      <c r="BP206" s="60" t="s">
        <v>4677</v>
      </c>
      <c r="BQ206" s="60"/>
      <c r="BR206" s="60" t="s">
        <v>5398</v>
      </c>
      <c r="BS206" s="60" t="s">
        <v>1277</v>
      </c>
      <c r="BT206" s="60"/>
      <c r="BU206" s="60"/>
      <c r="BV206" s="60" t="s">
        <v>4678</v>
      </c>
      <c r="BW206" s="60"/>
      <c r="BX206" s="60">
        <v>356.65</v>
      </c>
      <c r="BY206" s="60"/>
      <c r="BZ206" s="60"/>
      <c r="CA206" s="60"/>
      <c r="CB206" s="60"/>
      <c r="CC206" s="60"/>
      <c r="CD206" s="60"/>
    </row>
    <row r="207" spans="1:82">
      <c r="A207" s="60" t="s">
        <v>5399</v>
      </c>
      <c r="B207" s="60"/>
      <c r="C207" s="60" t="s">
        <v>5390</v>
      </c>
      <c r="D207" s="60"/>
      <c r="E207" s="60" t="s">
        <v>4655</v>
      </c>
      <c r="F207" s="60" t="s">
        <v>5391</v>
      </c>
      <c r="G207" s="60" t="s">
        <v>4657</v>
      </c>
      <c r="H207" s="60" t="s">
        <v>5392</v>
      </c>
      <c r="I207" s="60">
        <v>3956.69</v>
      </c>
      <c r="J207" s="60"/>
      <c r="K207" s="60"/>
      <c r="L207" s="60" t="s">
        <v>4659</v>
      </c>
      <c r="M207" s="60" t="s">
        <v>5308</v>
      </c>
      <c r="N207" s="60" t="s">
        <v>5308</v>
      </c>
      <c r="O207" s="60"/>
      <c r="P207" s="60"/>
      <c r="Q207" s="60" t="s">
        <v>5392</v>
      </c>
      <c r="R207" s="60" t="s">
        <v>5393</v>
      </c>
      <c r="S207" s="60" t="s">
        <v>4718</v>
      </c>
      <c r="T207" s="60" t="s">
        <v>4719</v>
      </c>
      <c r="U207" s="60"/>
      <c r="V207" s="60" t="s">
        <v>4211</v>
      </c>
      <c r="W207" s="60"/>
      <c r="X207" s="60" t="s">
        <v>5394</v>
      </c>
      <c r="Y207" s="60" t="s">
        <v>4664</v>
      </c>
      <c r="Z207" s="60" t="s">
        <v>5146</v>
      </c>
      <c r="AA207" s="60" t="s">
        <v>4665</v>
      </c>
      <c r="AB207" s="60"/>
      <c r="AC207" s="60" t="s">
        <v>4667</v>
      </c>
      <c r="AD207" s="60"/>
      <c r="AE207" s="60"/>
      <c r="AF207" s="60"/>
      <c r="AG207" s="60"/>
      <c r="AH207" s="60"/>
      <c r="AI207" s="60"/>
      <c r="AJ207" s="60"/>
      <c r="AK207" s="60" t="s">
        <v>1277</v>
      </c>
      <c r="AL207" s="60" t="s">
        <v>5395</v>
      </c>
      <c r="AM207" s="60"/>
      <c r="AN207" s="60" t="s">
        <v>5183</v>
      </c>
      <c r="AO207" s="60"/>
      <c r="AP207" s="61">
        <v>45793.8129976852</v>
      </c>
      <c r="AQ207" s="60"/>
      <c r="AR207" s="60" t="s">
        <v>4335</v>
      </c>
      <c r="AS207" s="60" t="s">
        <v>4244</v>
      </c>
      <c r="AT207" s="60" t="s">
        <v>4671</v>
      </c>
      <c r="AU207" s="60" t="s">
        <v>5396</v>
      </c>
      <c r="AV207" s="60"/>
      <c r="AW207" s="61">
        <v>45714.6084259259</v>
      </c>
      <c r="AX207" s="60" t="s">
        <v>5395</v>
      </c>
      <c r="AY207" s="60" t="s">
        <v>4673</v>
      </c>
      <c r="AZ207" s="60"/>
      <c r="BA207" s="60"/>
      <c r="BB207" s="60"/>
      <c r="BC207" s="60" t="s">
        <v>2140</v>
      </c>
      <c r="BD207" s="60" t="s">
        <v>4582</v>
      </c>
      <c r="BE207" s="60"/>
      <c r="BF207" s="60" t="s">
        <v>4675</v>
      </c>
      <c r="BG207" s="60"/>
      <c r="BH207" s="60"/>
      <c r="BI207" s="60" t="s">
        <v>2794</v>
      </c>
      <c r="BJ207" s="60"/>
      <c r="BK207" s="60"/>
      <c r="BL207" s="60">
        <v>3447553</v>
      </c>
      <c r="BM207" s="60" t="s">
        <v>5397</v>
      </c>
      <c r="BN207" s="60"/>
      <c r="BO207" s="60">
        <v>950.4</v>
      </c>
      <c r="BP207" s="60" t="s">
        <v>4677</v>
      </c>
      <c r="BQ207" s="60"/>
      <c r="BR207" s="60" t="s">
        <v>5398</v>
      </c>
      <c r="BS207" s="60" t="s">
        <v>1277</v>
      </c>
      <c r="BT207" s="60"/>
      <c r="BU207" s="60"/>
      <c r="BV207" s="60" t="s">
        <v>4678</v>
      </c>
      <c r="BW207" s="60"/>
      <c r="BX207" s="60">
        <v>950.4</v>
      </c>
      <c r="BY207" s="60"/>
      <c r="BZ207" s="60"/>
      <c r="CA207" s="60"/>
      <c r="CB207" s="60"/>
      <c r="CC207" s="60"/>
      <c r="CD207" s="60"/>
    </row>
    <row r="208" spans="1:82">
      <c r="A208" s="60" t="s">
        <v>5400</v>
      </c>
      <c r="B208" s="60"/>
      <c r="C208" s="60" t="s">
        <v>5390</v>
      </c>
      <c r="D208" s="60"/>
      <c r="E208" s="60" t="s">
        <v>4655</v>
      </c>
      <c r="F208" s="60" t="s">
        <v>5391</v>
      </c>
      <c r="G208" s="60" t="s">
        <v>4657</v>
      </c>
      <c r="H208" s="60" t="s">
        <v>5392</v>
      </c>
      <c r="I208" s="60">
        <v>3956.69</v>
      </c>
      <c r="J208" s="60"/>
      <c r="K208" s="60"/>
      <c r="L208" s="60" t="s">
        <v>4659</v>
      </c>
      <c r="M208" s="60" t="s">
        <v>5308</v>
      </c>
      <c r="N208" s="60" t="s">
        <v>5308</v>
      </c>
      <c r="O208" s="60"/>
      <c r="P208" s="60"/>
      <c r="Q208" s="60" t="s">
        <v>5392</v>
      </c>
      <c r="R208" s="60" t="s">
        <v>5393</v>
      </c>
      <c r="S208" s="60" t="s">
        <v>4718</v>
      </c>
      <c r="T208" s="60" t="s">
        <v>4719</v>
      </c>
      <c r="U208" s="60"/>
      <c r="V208" s="60" t="s">
        <v>4211</v>
      </c>
      <c r="W208" s="60"/>
      <c r="X208" s="60" t="s">
        <v>5394</v>
      </c>
      <c r="Y208" s="60" t="s">
        <v>4664</v>
      </c>
      <c r="Z208" s="60" t="s">
        <v>5146</v>
      </c>
      <c r="AA208" s="60" t="s">
        <v>4665</v>
      </c>
      <c r="AB208" s="60"/>
      <c r="AC208" s="60" t="s">
        <v>4667</v>
      </c>
      <c r="AD208" s="60"/>
      <c r="AE208" s="60"/>
      <c r="AF208" s="60"/>
      <c r="AG208" s="60"/>
      <c r="AH208" s="60"/>
      <c r="AI208" s="60"/>
      <c r="AJ208" s="60"/>
      <c r="AK208" s="60" t="s">
        <v>1277</v>
      </c>
      <c r="AL208" s="60" t="s">
        <v>5395</v>
      </c>
      <c r="AM208" s="60"/>
      <c r="AN208" s="60" t="s">
        <v>5183</v>
      </c>
      <c r="AO208" s="60"/>
      <c r="AP208" s="61">
        <v>45793.8129976852</v>
      </c>
      <c r="AQ208" s="60"/>
      <c r="AR208" s="60" t="s">
        <v>4335</v>
      </c>
      <c r="AS208" s="60" t="s">
        <v>4244</v>
      </c>
      <c r="AT208" s="60" t="s">
        <v>4671</v>
      </c>
      <c r="AU208" s="60" t="s">
        <v>5396</v>
      </c>
      <c r="AV208" s="60"/>
      <c r="AW208" s="61">
        <v>45714.6084259259</v>
      </c>
      <c r="AX208" s="60" t="s">
        <v>5395</v>
      </c>
      <c r="AY208" s="60" t="s">
        <v>4673</v>
      </c>
      <c r="AZ208" s="60"/>
      <c r="BA208" s="60"/>
      <c r="BB208" s="60"/>
      <c r="BC208" s="60" t="s">
        <v>2140</v>
      </c>
      <c r="BD208" s="60" t="s">
        <v>4582</v>
      </c>
      <c r="BE208" s="60"/>
      <c r="BF208" s="60" t="s">
        <v>4675</v>
      </c>
      <c r="BG208" s="60"/>
      <c r="BH208" s="60"/>
      <c r="BI208" s="60" t="s">
        <v>2794</v>
      </c>
      <c r="BJ208" s="60"/>
      <c r="BK208" s="60"/>
      <c r="BL208" s="60">
        <v>3447556</v>
      </c>
      <c r="BM208" s="60" t="s">
        <v>5397</v>
      </c>
      <c r="BN208" s="60"/>
      <c r="BO208" s="60">
        <v>440</v>
      </c>
      <c r="BP208" s="60" t="s">
        <v>4677</v>
      </c>
      <c r="BQ208" s="60"/>
      <c r="BR208" s="60" t="s">
        <v>5398</v>
      </c>
      <c r="BS208" s="60" t="s">
        <v>1277</v>
      </c>
      <c r="BT208" s="60"/>
      <c r="BU208" s="60"/>
      <c r="BV208" s="60" t="s">
        <v>4678</v>
      </c>
      <c r="BW208" s="60"/>
      <c r="BX208" s="60">
        <v>440</v>
      </c>
      <c r="BY208" s="60"/>
      <c r="BZ208" s="60"/>
      <c r="CA208" s="60"/>
      <c r="CB208" s="60"/>
      <c r="CC208" s="60"/>
      <c r="CD208" s="60"/>
    </row>
    <row r="209" spans="1:82">
      <c r="A209" s="60" t="s">
        <v>5401</v>
      </c>
      <c r="B209" s="60"/>
      <c r="C209" s="60" t="s">
        <v>5390</v>
      </c>
      <c r="D209" s="60"/>
      <c r="E209" s="60" t="s">
        <v>4655</v>
      </c>
      <c r="F209" s="60" t="s">
        <v>5391</v>
      </c>
      <c r="G209" s="60" t="s">
        <v>4657</v>
      </c>
      <c r="H209" s="60" t="s">
        <v>5392</v>
      </c>
      <c r="I209" s="60">
        <v>3956.69</v>
      </c>
      <c r="J209" s="60"/>
      <c r="K209" s="60"/>
      <c r="L209" s="60" t="s">
        <v>4659</v>
      </c>
      <c r="M209" s="60" t="s">
        <v>5308</v>
      </c>
      <c r="N209" s="60" t="s">
        <v>5308</v>
      </c>
      <c r="O209" s="60"/>
      <c r="P209" s="60"/>
      <c r="Q209" s="60" t="s">
        <v>5392</v>
      </c>
      <c r="R209" s="60" t="s">
        <v>5393</v>
      </c>
      <c r="S209" s="60" t="s">
        <v>4718</v>
      </c>
      <c r="T209" s="60" t="s">
        <v>4719</v>
      </c>
      <c r="U209" s="60"/>
      <c r="V209" s="60" t="s">
        <v>4211</v>
      </c>
      <c r="W209" s="60"/>
      <c r="X209" s="60" t="s">
        <v>5394</v>
      </c>
      <c r="Y209" s="60" t="s">
        <v>4664</v>
      </c>
      <c r="Z209" s="60" t="s">
        <v>5146</v>
      </c>
      <c r="AA209" s="60" t="s">
        <v>4665</v>
      </c>
      <c r="AB209" s="60"/>
      <c r="AC209" s="60" t="s">
        <v>4667</v>
      </c>
      <c r="AD209" s="60"/>
      <c r="AE209" s="60"/>
      <c r="AF209" s="60"/>
      <c r="AG209" s="60"/>
      <c r="AH209" s="60"/>
      <c r="AI209" s="60"/>
      <c r="AJ209" s="60"/>
      <c r="AK209" s="60" t="s">
        <v>1277</v>
      </c>
      <c r="AL209" s="60" t="s">
        <v>5395</v>
      </c>
      <c r="AM209" s="60"/>
      <c r="AN209" s="60" t="s">
        <v>5183</v>
      </c>
      <c r="AO209" s="60"/>
      <c r="AP209" s="61">
        <v>45793.8129976852</v>
      </c>
      <c r="AQ209" s="60"/>
      <c r="AR209" s="60" t="s">
        <v>4335</v>
      </c>
      <c r="AS209" s="60" t="s">
        <v>4244</v>
      </c>
      <c r="AT209" s="60" t="s">
        <v>4671</v>
      </c>
      <c r="AU209" s="60" t="s">
        <v>5396</v>
      </c>
      <c r="AV209" s="60"/>
      <c r="AW209" s="61">
        <v>45714.6084259259</v>
      </c>
      <c r="AX209" s="60" t="s">
        <v>5395</v>
      </c>
      <c r="AY209" s="60" t="s">
        <v>4673</v>
      </c>
      <c r="AZ209" s="60"/>
      <c r="BA209" s="60"/>
      <c r="BB209" s="60"/>
      <c r="BC209" s="60" t="s">
        <v>4971</v>
      </c>
      <c r="BD209" s="60" t="s">
        <v>4582</v>
      </c>
      <c r="BE209" s="60"/>
      <c r="BF209" s="60" t="s">
        <v>4675</v>
      </c>
      <c r="BG209" s="60"/>
      <c r="BH209" s="60"/>
      <c r="BI209" s="60" t="s">
        <v>2794</v>
      </c>
      <c r="BJ209" s="60"/>
      <c r="BK209" s="60"/>
      <c r="BL209" s="60">
        <v>3447555</v>
      </c>
      <c r="BM209" s="60" t="s">
        <v>5397</v>
      </c>
      <c r="BN209" s="60"/>
      <c r="BO209" s="60">
        <v>961.64</v>
      </c>
      <c r="BP209" s="60" t="s">
        <v>4677</v>
      </c>
      <c r="BQ209" s="60"/>
      <c r="BR209" s="60" t="s">
        <v>5398</v>
      </c>
      <c r="BS209" s="60" t="s">
        <v>1277</v>
      </c>
      <c r="BT209" s="60"/>
      <c r="BU209" s="60"/>
      <c r="BV209" s="60" t="s">
        <v>4678</v>
      </c>
      <c r="BW209" s="60"/>
      <c r="BX209" s="60">
        <v>961.64</v>
      </c>
      <c r="BY209" s="60"/>
      <c r="BZ209" s="60"/>
      <c r="CA209" s="60"/>
      <c r="CB209" s="60"/>
      <c r="CC209" s="60"/>
      <c r="CD209" s="60"/>
    </row>
    <row r="210" spans="1:82">
      <c r="A210" s="60" t="s">
        <v>5402</v>
      </c>
      <c r="B210" s="60"/>
      <c r="C210" s="60" t="s">
        <v>5390</v>
      </c>
      <c r="D210" s="60"/>
      <c r="E210" s="60" t="s">
        <v>4655</v>
      </c>
      <c r="F210" s="60" t="s">
        <v>5391</v>
      </c>
      <c r="G210" s="60" t="s">
        <v>4657</v>
      </c>
      <c r="H210" s="60" t="s">
        <v>5392</v>
      </c>
      <c r="I210" s="60">
        <v>3956.69</v>
      </c>
      <c r="J210" s="60"/>
      <c r="K210" s="60"/>
      <c r="L210" s="60" t="s">
        <v>4659</v>
      </c>
      <c r="M210" s="60" t="s">
        <v>5308</v>
      </c>
      <c r="N210" s="60" t="s">
        <v>5308</v>
      </c>
      <c r="O210" s="60"/>
      <c r="P210" s="60"/>
      <c r="Q210" s="60" t="s">
        <v>5392</v>
      </c>
      <c r="R210" s="60" t="s">
        <v>5393</v>
      </c>
      <c r="S210" s="60" t="s">
        <v>4718</v>
      </c>
      <c r="T210" s="60" t="s">
        <v>4719</v>
      </c>
      <c r="U210" s="60"/>
      <c r="V210" s="60" t="s">
        <v>4211</v>
      </c>
      <c r="W210" s="60"/>
      <c r="X210" s="60" t="s">
        <v>5394</v>
      </c>
      <c r="Y210" s="60" t="s">
        <v>4664</v>
      </c>
      <c r="Z210" s="60" t="s">
        <v>5146</v>
      </c>
      <c r="AA210" s="60" t="s">
        <v>4665</v>
      </c>
      <c r="AB210" s="60"/>
      <c r="AC210" s="60" t="s">
        <v>4667</v>
      </c>
      <c r="AD210" s="60"/>
      <c r="AE210" s="60"/>
      <c r="AF210" s="60"/>
      <c r="AG210" s="60"/>
      <c r="AH210" s="60"/>
      <c r="AI210" s="60"/>
      <c r="AJ210" s="60"/>
      <c r="AK210" s="60" t="s">
        <v>1277</v>
      </c>
      <c r="AL210" s="60" t="s">
        <v>5395</v>
      </c>
      <c r="AM210" s="60"/>
      <c r="AN210" s="60" t="s">
        <v>5183</v>
      </c>
      <c r="AO210" s="60"/>
      <c r="AP210" s="61">
        <v>45793.8129976852</v>
      </c>
      <c r="AQ210" s="60"/>
      <c r="AR210" s="60" t="s">
        <v>4335</v>
      </c>
      <c r="AS210" s="60" t="s">
        <v>4244</v>
      </c>
      <c r="AT210" s="60" t="s">
        <v>4671</v>
      </c>
      <c r="AU210" s="60" t="s">
        <v>5396</v>
      </c>
      <c r="AV210" s="60"/>
      <c r="AW210" s="61">
        <v>45714.6084259259</v>
      </c>
      <c r="AX210" s="60" t="s">
        <v>5395</v>
      </c>
      <c r="AY210" s="60" t="s">
        <v>4673</v>
      </c>
      <c r="AZ210" s="60"/>
      <c r="BA210" s="60"/>
      <c r="BB210" s="60"/>
      <c r="BC210" s="60" t="s">
        <v>2123</v>
      </c>
      <c r="BD210" s="60" t="s">
        <v>4582</v>
      </c>
      <c r="BE210" s="60"/>
      <c r="BF210" s="60" t="s">
        <v>4675</v>
      </c>
      <c r="BG210" s="60"/>
      <c r="BH210" s="60"/>
      <c r="BI210" s="60" t="s">
        <v>2794</v>
      </c>
      <c r="BJ210" s="60"/>
      <c r="BK210" s="60"/>
      <c r="BL210" s="60">
        <v>3447557</v>
      </c>
      <c r="BM210" s="60" t="s">
        <v>5397</v>
      </c>
      <c r="BN210" s="60"/>
      <c r="BO210" s="60">
        <v>1248</v>
      </c>
      <c r="BP210" s="60" t="s">
        <v>4677</v>
      </c>
      <c r="BQ210" s="60"/>
      <c r="BR210" s="60" t="s">
        <v>5398</v>
      </c>
      <c r="BS210" s="60" t="s">
        <v>1277</v>
      </c>
      <c r="BT210" s="60"/>
      <c r="BU210" s="60"/>
      <c r="BV210" s="60" t="s">
        <v>4678</v>
      </c>
      <c r="BW210" s="60"/>
      <c r="BX210" s="60">
        <v>1248</v>
      </c>
      <c r="BY210" s="60"/>
      <c r="BZ210" s="60"/>
      <c r="CA210" s="60"/>
      <c r="CB210" s="60"/>
      <c r="CC210" s="60"/>
      <c r="CD210" s="60"/>
    </row>
    <row r="211" spans="1:82">
      <c r="A211" s="60" t="s">
        <v>5403</v>
      </c>
      <c r="B211" s="60"/>
      <c r="C211" s="60" t="s">
        <v>5404</v>
      </c>
      <c r="D211" s="60"/>
      <c r="E211" s="60" t="s">
        <v>4655</v>
      </c>
      <c r="F211" s="60" t="s">
        <v>5405</v>
      </c>
      <c r="G211" s="60" t="s">
        <v>4657</v>
      </c>
      <c r="H211" s="60" t="s">
        <v>2884</v>
      </c>
      <c r="I211" s="60">
        <v>11978.15</v>
      </c>
      <c r="J211" s="60"/>
      <c r="K211" s="60"/>
      <c r="L211" s="60" t="s">
        <v>4659</v>
      </c>
      <c r="M211" s="60" t="s">
        <v>5308</v>
      </c>
      <c r="N211" s="60" t="s">
        <v>5308</v>
      </c>
      <c r="O211" s="60"/>
      <c r="P211" s="60"/>
      <c r="Q211" s="60" t="s">
        <v>2884</v>
      </c>
      <c r="R211" s="60" t="s">
        <v>5406</v>
      </c>
      <c r="S211" s="60" t="s">
        <v>5407</v>
      </c>
      <c r="T211" s="60" t="s">
        <v>4719</v>
      </c>
      <c r="U211" s="60"/>
      <c r="V211" s="60" t="s">
        <v>4211</v>
      </c>
      <c r="W211" s="60"/>
      <c r="X211" s="60" t="s">
        <v>5408</v>
      </c>
      <c r="Y211" s="60" t="s">
        <v>4664</v>
      </c>
      <c r="Z211" s="60" t="s">
        <v>5146</v>
      </c>
      <c r="AA211" s="60" t="s">
        <v>4665</v>
      </c>
      <c r="AB211" s="60"/>
      <c r="AC211" s="60" t="s">
        <v>4667</v>
      </c>
      <c r="AD211" s="60"/>
      <c r="AE211" s="60"/>
      <c r="AF211" s="60"/>
      <c r="AG211" s="60"/>
      <c r="AH211" s="60"/>
      <c r="AI211" s="60"/>
      <c r="AJ211" s="60"/>
      <c r="AK211" s="60" t="s">
        <v>1277</v>
      </c>
      <c r="AL211" s="60" t="s">
        <v>5409</v>
      </c>
      <c r="AM211" s="60"/>
      <c r="AN211" s="60" t="s">
        <v>5410</v>
      </c>
      <c r="AO211" s="60"/>
      <c r="AP211" s="61">
        <v>45793.8129861111</v>
      </c>
      <c r="AQ211" s="60"/>
      <c r="AR211" s="60" t="s">
        <v>4335</v>
      </c>
      <c r="AS211" s="60" t="s">
        <v>4244</v>
      </c>
      <c r="AT211" s="60" t="s">
        <v>4671</v>
      </c>
      <c r="AU211" s="60" t="s">
        <v>5411</v>
      </c>
      <c r="AV211" s="60"/>
      <c r="AW211" s="61">
        <v>45714.6088657407</v>
      </c>
      <c r="AX211" s="60" t="s">
        <v>5409</v>
      </c>
      <c r="AY211" s="60" t="s">
        <v>4673</v>
      </c>
      <c r="AZ211" s="60"/>
      <c r="BA211" s="60"/>
      <c r="BB211" s="60"/>
      <c r="BC211" s="60" t="s">
        <v>5412</v>
      </c>
      <c r="BD211" s="60" t="s">
        <v>4582</v>
      </c>
      <c r="BE211" s="60"/>
      <c r="BF211" s="60" t="s">
        <v>4675</v>
      </c>
      <c r="BG211" s="60"/>
      <c r="BH211" s="60"/>
      <c r="BI211" s="60" t="s">
        <v>2794</v>
      </c>
      <c r="BJ211" s="60"/>
      <c r="BK211" s="60"/>
      <c r="BL211" s="60">
        <v>3447546</v>
      </c>
      <c r="BM211" s="60" t="s">
        <v>5413</v>
      </c>
      <c r="BN211" s="60"/>
      <c r="BO211" s="60">
        <v>539</v>
      </c>
      <c r="BP211" s="60" t="s">
        <v>4677</v>
      </c>
      <c r="BQ211" s="60"/>
      <c r="BR211" s="60" t="s">
        <v>5414</v>
      </c>
      <c r="BS211" s="60" t="s">
        <v>1277</v>
      </c>
      <c r="BT211" s="60"/>
      <c r="BU211" s="60"/>
      <c r="BV211" s="60" t="s">
        <v>4678</v>
      </c>
      <c r="BW211" s="60"/>
      <c r="BX211" s="60">
        <v>539</v>
      </c>
      <c r="BY211" s="60"/>
      <c r="BZ211" s="60"/>
      <c r="CA211" s="60"/>
      <c r="CB211" s="60"/>
      <c r="CC211" s="60"/>
      <c r="CD211" s="60"/>
    </row>
    <row r="212" spans="1:82">
      <c r="A212" s="60" t="s">
        <v>5415</v>
      </c>
      <c r="B212" s="60"/>
      <c r="C212" s="60" t="s">
        <v>5404</v>
      </c>
      <c r="D212" s="60"/>
      <c r="E212" s="60" t="s">
        <v>4655</v>
      </c>
      <c r="F212" s="60" t="s">
        <v>5405</v>
      </c>
      <c r="G212" s="60" t="s">
        <v>4657</v>
      </c>
      <c r="H212" s="60" t="s">
        <v>2884</v>
      </c>
      <c r="I212" s="60">
        <v>11978.15</v>
      </c>
      <c r="J212" s="60"/>
      <c r="K212" s="60"/>
      <c r="L212" s="60" t="s">
        <v>4659</v>
      </c>
      <c r="M212" s="60" t="s">
        <v>5308</v>
      </c>
      <c r="N212" s="60" t="s">
        <v>5308</v>
      </c>
      <c r="O212" s="60"/>
      <c r="P212" s="60"/>
      <c r="Q212" s="60" t="s">
        <v>2884</v>
      </c>
      <c r="R212" s="60" t="s">
        <v>5406</v>
      </c>
      <c r="S212" s="60" t="s">
        <v>5407</v>
      </c>
      <c r="T212" s="60" t="s">
        <v>4719</v>
      </c>
      <c r="U212" s="60"/>
      <c r="V212" s="60" t="s">
        <v>4211</v>
      </c>
      <c r="W212" s="60"/>
      <c r="X212" s="60" t="s">
        <v>5408</v>
      </c>
      <c r="Y212" s="60" t="s">
        <v>4664</v>
      </c>
      <c r="Z212" s="60" t="s">
        <v>5146</v>
      </c>
      <c r="AA212" s="60" t="s">
        <v>4665</v>
      </c>
      <c r="AB212" s="60"/>
      <c r="AC212" s="60" t="s">
        <v>4667</v>
      </c>
      <c r="AD212" s="60"/>
      <c r="AE212" s="60"/>
      <c r="AF212" s="60"/>
      <c r="AG212" s="60"/>
      <c r="AH212" s="60"/>
      <c r="AI212" s="60"/>
      <c r="AJ212" s="60"/>
      <c r="AK212" s="60" t="s">
        <v>1277</v>
      </c>
      <c r="AL212" s="60" t="s">
        <v>5409</v>
      </c>
      <c r="AM212" s="60"/>
      <c r="AN212" s="60" t="s">
        <v>5410</v>
      </c>
      <c r="AO212" s="60"/>
      <c r="AP212" s="61">
        <v>45793.8129861111</v>
      </c>
      <c r="AQ212" s="60"/>
      <c r="AR212" s="60" t="s">
        <v>4335</v>
      </c>
      <c r="AS212" s="60" t="s">
        <v>4244</v>
      </c>
      <c r="AT212" s="60" t="s">
        <v>4671</v>
      </c>
      <c r="AU212" s="60" t="s">
        <v>5411</v>
      </c>
      <c r="AV212" s="60"/>
      <c r="AW212" s="61">
        <v>45714.6088657407</v>
      </c>
      <c r="AX212" s="60" t="s">
        <v>5409</v>
      </c>
      <c r="AY212" s="60" t="s">
        <v>4673</v>
      </c>
      <c r="AZ212" s="60"/>
      <c r="BA212" s="60"/>
      <c r="BB212" s="60"/>
      <c r="BC212" s="60" t="s">
        <v>5412</v>
      </c>
      <c r="BD212" s="60" t="s">
        <v>4582</v>
      </c>
      <c r="BE212" s="60"/>
      <c r="BF212" s="60" t="s">
        <v>4675</v>
      </c>
      <c r="BG212" s="60"/>
      <c r="BH212" s="60"/>
      <c r="BI212" s="60" t="s">
        <v>2794</v>
      </c>
      <c r="BJ212" s="60"/>
      <c r="BK212" s="60"/>
      <c r="BL212" s="60">
        <v>3447547</v>
      </c>
      <c r="BM212" s="60" t="s">
        <v>5413</v>
      </c>
      <c r="BN212" s="60"/>
      <c r="BO212" s="60">
        <v>426.3</v>
      </c>
      <c r="BP212" s="60" t="s">
        <v>4677</v>
      </c>
      <c r="BQ212" s="60"/>
      <c r="BR212" s="60" t="s">
        <v>5414</v>
      </c>
      <c r="BS212" s="60" t="s">
        <v>1277</v>
      </c>
      <c r="BT212" s="60"/>
      <c r="BU212" s="60"/>
      <c r="BV212" s="60" t="s">
        <v>4678</v>
      </c>
      <c r="BW212" s="60"/>
      <c r="BX212" s="60">
        <v>426.3</v>
      </c>
      <c r="BY212" s="60"/>
      <c r="BZ212" s="60"/>
      <c r="CA212" s="60"/>
      <c r="CB212" s="60"/>
      <c r="CC212" s="60"/>
      <c r="CD212" s="60"/>
    </row>
    <row r="213" spans="1:82">
      <c r="A213" s="60" t="s">
        <v>5416</v>
      </c>
      <c r="B213" s="60"/>
      <c r="C213" s="60" t="s">
        <v>5404</v>
      </c>
      <c r="D213" s="60"/>
      <c r="E213" s="60" t="s">
        <v>4655</v>
      </c>
      <c r="F213" s="60" t="s">
        <v>5405</v>
      </c>
      <c r="G213" s="60" t="s">
        <v>4657</v>
      </c>
      <c r="H213" s="60" t="s">
        <v>2884</v>
      </c>
      <c r="I213" s="60">
        <v>11978.15</v>
      </c>
      <c r="J213" s="60"/>
      <c r="K213" s="60"/>
      <c r="L213" s="60" t="s">
        <v>4659</v>
      </c>
      <c r="M213" s="60" t="s">
        <v>5308</v>
      </c>
      <c r="N213" s="60" t="s">
        <v>5308</v>
      </c>
      <c r="O213" s="60"/>
      <c r="P213" s="60"/>
      <c r="Q213" s="60" t="s">
        <v>2884</v>
      </c>
      <c r="R213" s="60" t="s">
        <v>5406</v>
      </c>
      <c r="S213" s="60" t="s">
        <v>5407</v>
      </c>
      <c r="T213" s="60" t="s">
        <v>4719</v>
      </c>
      <c r="U213" s="60"/>
      <c r="V213" s="60" t="s">
        <v>4211</v>
      </c>
      <c r="W213" s="60"/>
      <c r="X213" s="60" t="s">
        <v>5408</v>
      </c>
      <c r="Y213" s="60" t="s">
        <v>4664</v>
      </c>
      <c r="Z213" s="60" t="s">
        <v>5146</v>
      </c>
      <c r="AA213" s="60" t="s">
        <v>4665</v>
      </c>
      <c r="AB213" s="60"/>
      <c r="AC213" s="60" t="s">
        <v>4667</v>
      </c>
      <c r="AD213" s="60"/>
      <c r="AE213" s="60"/>
      <c r="AF213" s="60"/>
      <c r="AG213" s="60"/>
      <c r="AH213" s="60"/>
      <c r="AI213" s="60"/>
      <c r="AJ213" s="60"/>
      <c r="AK213" s="60" t="s">
        <v>1277</v>
      </c>
      <c r="AL213" s="60" t="s">
        <v>5409</v>
      </c>
      <c r="AM213" s="60"/>
      <c r="AN213" s="60" t="s">
        <v>5410</v>
      </c>
      <c r="AO213" s="60"/>
      <c r="AP213" s="61">
        <v>45793.8129861111</v>
      </c>
      <c r="AQ213" s="60"/>
      <c r="AR213" s="60" t="s">
        <v>4335</v>
      </c>
      <c r="AS213" s="60" t="s">
        <v>4244</v>
      </c>
      <c r="AT213" s="60" t="s">
        <v>4671</v>
      </c>
      <c r="AU213" s="60" t="s">
        <v>5411</v>
      </c>
      <c r="AV213" s="60"/>
      <c r="AW213" s="61">
        <v>45714.6088657407</v>
      </c>
      <c r="AX213" s="60" t="s">
        <v>5409</v>
      </c>
      <c r="AY213" s="60" t="s">
        <v>4673</v>
      </c>
      <c r="AZ213" s="60"/>
      <c r="BA213" s="60"/>
      <c r="BB213" s="60"/>
      <c r="BC213" s="60" t="s">
        <v>2128</v>
      </c>
      <c r="BD213" s="60" t="s">
        <v>4582</v>
      </c>
      <c r="BE213" s="60"/>
      <c r="BF213" s="60" t="s">
        <v>4675</v>
      </c>
      <c r="BG213" s="60"/>
      <c r="BH213" s="60"/>
      <c r="BI213" s="60" t="s">
        <v>2794</v>
      </c>
      <c r="BJ213" s="60"/>
      <c r="BK213" s="60"/>
      <c r="BL213" s="60">
        <v>3447544</v>
      </c>
      <c r="BM213" s="60" t="s">
        <v>5413</v>
      </c>
      <c r="BN213" s="60"/>
      <c r="BO213" s="60">
        <v>3491.25</v>
      </c>
      <c r="BP213" s="60" t="s">
        <v>4677</v>
      </c>
      <c r="BQ213" s="60"/>
      <c r="BR213" s="60" t="s">
        <v>5414</v>
      </c>
      <c r="BS213" s="60" t="s">
        <v>1277</v>
      </c>
      <c r="BT213" s="60"/>
      <c r="BU213" s="60"/>
      <c r="BV213" s="60" t="s">
        <v>4678</v>
      </c>
      <c r="BW213" s="60"/>
      <c r="BX213" s="60">
        <v>3491.25</v>
      </c>
      <c r="BY213" s="60"/>
      <c r="BZ213" s="60"/>
      <c r="CA213" s="60"/>
      <c r="CB213" s="60"/>
      <c r="CC213" s="60"/>
      <c r="CD213" s="60"/>
    </row>
    <row r="214" spans="1:82">
      <c r="A214" s="60" t="s">
        <v>5417</v>
      </c>
      <c r="B214" s="60"/>
      <c r="C214" s="60" t="s">
        <v>5404</v>
      </c>
      <c r="D214" s="60"/>
      <c r="E214" s="60" t="s">
        <v>4655</v>
      </c>
      <c r="F214" s="60" t="s">
        <v>5405</v>
      </c>
      <c r="G214" s="60" t="s">
        <v>4657</v>
      </c>
      <c r="H214" s="60" t="s">
        <v>2884</v>
      </c>
      <c r="I214" s="60">
        <v>11978.15</v>
      </c>
      <c r="J214" s="60"/>
      <c r="K214" s="60"/>
      <c r="L214" s="60" t="s">
        <v>4659</v>
      </c>
      <c r="M214" s="60" t="s">
        <v>5308</v>
      </c>
      <c r="N214" s="60" t="s">
        <v>5308</v>
      </c>
      <c r="O214" s="60"/>
      <c r="P214" s="60"/>
      <c r="Q214" s="60" t="s">
        <v>2884</v>
      </c>
      <c r="R214" s="60" t="s">
        <v>5406</v>
      </c>
      <c r="S214" s="60" t="s">
        <v>5407</v>
      </c>
      <c r="T214" s="60" t="s">
        <v>4719</v>
      </c>
      <c r="U214" s="60"/>
      <c r="V214" s="60" t="s">
        <v>4211</v>
      </c>
      <c r="W214" s="60"/>
      <c r="X214" s="60" t="s">
        <v>5408</v>
      </c>
      <c r="Y214" s="60" t="s">
        <v>4664</v>
      </c>
      <c r="Z214" s="60" t="s">
        <v>5146</v>
      </c>
      <c r="AA214" s="60" t="s">
        <v>4665</v>
      </c>
      <c r="AB214" s="60"/>
      <c r="AC214" s="60" t="s">
        <v>4667</v>
      </c>
      <c r="AD214" s="60"/>
      <c r="AE214" s="60"/>
      <c r="AF214" s="60"/>
      <c r="AG214" s="60"/>
      <c r="AH214" s="60"/>
      <c r="AI214" s="60"/>
      <c r="AJ214" s="60"/>
      <c r="AK214" s="60" t="s">
        <v>1277</v>
      </c>
      <c r="AL214" s="60" t="s">
        <v>5409</v>
      </c>
      <c r="AM214" s="60"/>
      <c r="AN214" s="60" t="s">
        <v>5410</v>
      </c>
      <c r="AO214" s="60"/>
      <c r="AP214" s="61">
        <v>45793.8129861111</v>
      </c>
      <c r="AQ214" s="60"/>
      <c r="AR214" s="60" t="s">
        <v>4335</v>
      </c>
      <c r="AS214" s="60" t="s">
        <v>4244</v>
      </c>
      <c r="AT214" s="60" t="s">
        <v>4671</v>
      </c>
      <c r="AU214" s="60" t="s">
        <v>5411</v>
      </c>
      <c r="AV214" s="60"/>
      <c r="AW214" s="61">
        <v>45714.6088657407</v>
      </c>
      <c r="AX214" s="60" t="s">
        <v>5409</v>
      </c>
      <c r="AY214" s="60" t="s">
        <v>4673</v>
      </c>
      <c r="AZ214" s="60"/>
      <c r="BA214" s="60"/>
      <c r="BB214" s="60"/>
      <c r="BC214" s="60" t="s">
        <v>2128</v>
      </c>
      <c r="BD214" s="60" t="s">
        <v>4582</v>
      </c>
      <c r="BE214" s="60"/>
      <c r="BF214" s="60" t="s">
        <v>4675</v>
      </c>
      <c r="BG214" s="60"/>
      <c r="BH214" s="60"/>
      <c r="BI214" s="60" t="s">
        <v>2794</v>
      </c>
      <c r="BJ214" s="60"/>
      <c r="BK214" s="60"/>
      <c r="BL214" s="60">
        <v>3447545</v>
      </c>
      <c r="BM214" s="60" t="s">
        <v>5413</v>
      </c>
      <c r="BN214" s="60"/>
      <c r="BO214" s="60">
        <v>735</v>
      </c>
      <c r="BP214" s="60" t="s">
        <v>4677</v>
      </c>
      <c r="BQ214" s="60"/>
      <c r="BR214" s="60" t="s">
        <v>5414</v>
      </c>
      <c r="BS214" s="60" t="s">
        <v>1277</v>
      </c>
      <c r="BT214" s="60"/>
      <c r="BU214" s="60"/>
      <c r="BV214" s="60" t="s">
        <v>4678</v>
      </c>
      <c r="BW214" s="60"/>
      <c r="BX214" s="60">
        <v>735</v>
      </c>
      <c r="BY214" s="60"/>
      <c r="BZ214" s="60"/>
      <c r="CA214" s="60"/>
      <c r="CB214" s="60"/>
      <c r="CC214" s="60"/>
      <c r="CD214" s="60"/>
    </row>
    <row r="215" spans="1:82">
      <c r="A215" s="60" t="s">
        <v>5418</v>
      </c>
      <c r="B215" s="60"/>
      <c r="C215" s="60" t="s">
        <v>5404</v>
      </c>
      <c r="D215" s="60"/>
      <c r="E215" s="60" t="s">
        <v>4655</v>
      </c>
      <c r="F215" s="60" t="s">
        <v>5405</v>
      </c>
      <c r="G215" s="60" t="s">
        <v>4657</v>
      </c>
      <c r="H215" s="60" t="s">
        <v>2884</v>
      </c>
      <c r="I215" s="60">
        <v>11978.15</v>
      </c>
      <c r="J215" s="60"/>
      <c r="K215" s="60"/>
      <c r="L215" s="60" t="s">
        <v>4659</v>
      </c>
      <c r="M215" s="60" t="s">
        <v>5308</v>
      </c>
      <c r="N215" s="60" t="s">
        <v>5308</v>
      </c>
      <c r="O215" s="60"/>
      <c r="P215" s="60"/>
      <c r="Q215" s="60" t="s">
        <v>2884</v>
      </c>
      <c r="R215" s="60" t="s">
        <v>5406</v>
      </c>
      <c r="S215" s="60" t="s">
        <v>5407</v>
      </c>
      <c r="T215" s="60" t="s">
        <v>4719</v>
      </c>
      <c r="U215" s="60"/>
      <c r="V215" s="60" t="s">
        <v>4211</v>
      </c>
      <c r="W215" s="60"/>
      <c r="X215" s="60" t="s">
        <v>5408</v>
      </c>
      <c r="Y215" s="60" t="s">
        <v>4664</v>
      </c>
      <c r="Z215" s="60" t="s">
        <v>5146</v>
      </c>
      <c r="AA215" s="60" t="s">
        <v>4665</v>
      </c>
      <c r="AB215" s="60"/>
      <c r="AC215" s="60" t="s">
        <v>4667</v>
      </c>
      <c r="AD215" s="60"/>
      <c r="AE215" s="60"/>
      <c r="AF215" s="60"/>
      <c r="AG215" s="60"/>
      <c r="AH215" s="60"/>
      <c r="AI215" s="60"/>
      <c r="AJ215" s="60"/>
      <c r="AK215" s="60" t="s">
        <v>1277</v>
      </c>
      <c r="AL215" s="60" t="s">
        <v>5409</v>
      </c>
      <c r="AM215" s="60"/>
      <c r="AN215" s="60" t="s">
        <v>5410</v>
      </c>
      <c r="AO215" s="60"/>
      <c r="AP215" s="61">
        <v>45793.8129861111</v>
      </c>
      <c r="AQ215" s="60"/>
      <c r="AR215" s="60" t="s">
        <v>4335</v>
      </c>
      <c r="AS215" s="60" t="s">
        <v>4244</v>
      </c>
      <c r="AT215" s="60" t="s">
        <v>4671</v>
      </c>
      <c r="AU215" s="60" t="s">
        <v>5411</v>
      </c>
      <c r="AV215" s="60"/>
      <c r="AW215" s="61">
        <v>45714.6088657407</v>
      </c>
      <c r="AX215" s="60" t="s">
        <v>5409</v>
      </c>
      <c r="AY215" s="60" t="s">
        <v>4673</v>
      </c>
      <c r="AZ215" s="60"/>
      <c r="BA215" s="60"/>
      <c r="BB215" s="60"/>
      <c r="BC215" s="60" t="s">
        <v>2140</v>
      </c>
      <c r="BD215" s="60" t="s">
        <v>4582</v>
      </c>
      <c r="BE215" s="60"/>
      <c r="BF215" s="60" t="s">
        <v>4675</v>
      </c>
      <c r="BG215" s="60"/>
      <c r="BH215" s="60"/>
      <c r="BI215" s="60" t="s">
        <v>2794</v>
      </c>
      <c r="BJ215" s="60"/>
      <c r="BK215" s="60"/>
      <c r="BL215" s="60">
        <v>3447550</v>
      </c>
      <c r="BM215" s="60" t="s">
        <v>5413</v>
      </c>
      <c r="BN215" s="60"/>
      <c r="BO215" s="60">
        <v>590</v>
      </c>
      <c r="BP215" s="60" t="s">
        <v>4677</v>
      </c>
      <c r="BQ215" s="60"/>
      <c r="BR215" s="60" t="s">
        <v>5414</v>
      </c>
      <c r="BS215" s="60" t="s">
        <v>1277</v>
      </c>
      <c r="BT215" s="60"/>
      <c r="BU215" s="60"/>
      <c r="BV215" s="60" t="s">
        <v>4678</v>
      </c>
      <c r="BW215" s="60"/>
      <c r="BX215" s="60">
        <v>590</v>
      </c>
      <c r="BY215" s="60"/>
      <c r="BZ215" s="60"/>
      <c r="CA215" s="60"/>
      <c r="CB215" s="60"/>
      <c r="CC215" s="60"/>
      <c r="CD215" s="60"/>
    </row>
    <row r="216" spans="1:82">
      <c r="A216" s="60" t="s">
        <v>5419</v>
      </c>
      <c r="B216" s="60"/>
      <c r="C216" s="60" t="s">
        <v>5404</v>
      </c>
      <c r="D216" s="60"/>
      <c r="E216" s="60" t="s">
        <v>4655</v>
      </c>
      <c r="F216" s="60" t="s">
        <v>5405</v>
      </c>
      <c r="G216" s="60" t="s">
        <v>4657</v>
      </c>
      <c r="H216" s="60" t="s">
        <v>2884</v>
      </c>
      <c r="I216" s="60">
        <v>11978.15</v>
      </c>
      <c r="J216" s="60"/>
      <c r="K216" s="60"/>
      <c r="L216" s="60" t="s">
        <v>4659</v>
      </c>
      <c r="M216" s="60" t="s">
        <v>5308</v>
      </c>
      <c r="N216" s="60" t="s">
        <v>5308</v>
      </c>
      <c r="O216" s="60"/>
      <c r="P216" s="60"/>
      <c r="Q216" s="60" t="s">
        <v>2884</v>
      </c>
      <c r="R216" s="60" t="s">
        <v>5406</v>
      </c>
      <c r="S216" s="60" t="s">
        <v>5407</v>
      </c>
      <c r="T216" s="60" t="s">
        <v>4719</v>
      </c>
      <c r="U216" s="60"/>
      <c r="V216" s="60" t="s">
        <v>4211</v>
      </c>
      <c r="W216" s="60"/>
      <c r="X216" s="60" t="s">
        <v>5408</v>
      </c>
      <c r="Y216" s="60" t="s">
        <v>4664</v>
      </c>
      <c r="Z216" s="60" t="s">
        <v>5146</v>
      </c>
      <c r="AA216" s="60" t="s">
        <v>4665</v>
      </c>
      <c r="AB216" s="60"/>
      <c r="AC216" s="60" t="s">
        <v>4667</v>
      </c>
      <c r="AD216" s="60"/>
      <c r="AE216" s="60"/>
      <c r="AF216" s="60"/>
      <c r="AG216" s="60"/>
      <c r="AH216" s="60"/>
      <c r="AI216" s="60"/>
      <c r="AJ216" s="60"/>
      <c r="AK216" s="60" t="s">
        <v>1277</v>
      </c>
      <c r="AL216" s="60" t="s">
        <v>5409</v>
      </c>
      <c r="AM216" s="60"/>
      <c r="AN216" s="60" t="s">
        <v>5410</v>
      </c>
      <c r="AO216" s="60"/>
      <c r="AP216" s="61">
        <v>45793.8129861111</v>
      </c>
      <c r="AQ216" s="60"/>
      <c r="AR216" s="60" t="s">
        <v>4335</v>
      </c>
      <c r="AS216" s="60" t="s">
        <v>4244</v>
      </c>
      <c r="AT216" s="60" t="s">
        <v>4671</v>
      </c>
      <c r="AU216" s="60" t="s">
        <v>5411</v>
      </c>
      <c r="AV216" s="60"/>
      <c r="AW216" s="61">
        <v>45714.6088657407</v>
      </c>
      <c r="AX216" s="60" t="s">
        <v>5409</v>
      </c>
      <c r="AY216" s="60" t="s">
        <v>4673</v>
      </c>
      <c r="AZ216" s="60"/>
      <c r="BA216" s="60"/>
      <c r="BB216" s="60"/>
      <c r="BC216" s="60" t="s">
        <v>2123</v>
      </c>
      <c r="BD216" s="60" t="s">
        <v>4582</v>
      </c>
      <c r="BE216" s="60"/>
      <c r="BF216" s="60" t="s">
        <v>4675</v>
      </c>
      <c r="BG216" s="60"/>
      <c r="BH216" s="60"/>
      <c r="BI216" s="60" t="s">
        <v>2794</v>
      </c>
      <c r="BJ216" s="60"/>
      <c r="BK216" s="60"/>
      <c r="BL216" s="60">
        <v>3447551</v>
      </c>
      <c r="BM216" s="60" t="s">
        <v>5413</v>
      </c>
      <c r="BN216" s="60"/>
      <c r="BO216" s="60">
        <v>1800</v>
      </c>
      <c r="BP216" s="60" t="s">
        <v>4677</v>
      </c>
      <c r="BQ216" s="60"/>
      <c r="BR216" s="60" t="s">
        <v>5414</v>
      </c>
      <c r="BS216" s="60" t="s">
        <v>1277</v>
      </c>
      <c r="BT216" s="60"/>
      <c r="BU216" s="60"/>
      <c r="BV216" s="60" t="s">
        <v>4678</v>
      </c>
      <c r="BW216" s="60"/>
      <c r="BX216" s="60">
        <v>1800</v>
      </c>
      <c r="BY216" s="60"/>
      <c r="BZ216" s="60"/>
      <c r="CA216" s="60"/>
      <c r="CB216" s="60"/>
      <c r="CC216" s="60"/>
      <c r="CD216" s="60"/>
    </row>
    <row r="217" spans="1:82">
      <c r="A217" s="60" t="s">
        <v>5420</v>
      </c>
      <c r="B217" s="60"/>
      <c r="C217" s="60" t="s">
        <v>5404</v>
      </c>
      <c r="D217" s="60"/>
      <c r="E217" s="60" t="s">
        <v>4655</v>
      </c>
      <c r="F217" s="60" t="s">
        <v>5405</v>
      </c>
      <c r="G217" s="60" t="s">
        <v>4657</v>
      </c>
      <c r="H217" s="60" t="s">
        <v>2884</v>
      </c>
      <c r="I217" s="60">
        <v>11978.15</v>
      </c>
      <c r="J217" s="60"/>
      <c r="K217" s="60"/>
      <c r="L217" s="60" t="s">
        <v>4659</v>
      </c>
      <c r="M217" s="60" t="s">
        <v>5308</v>
      </c>
      <c r="N217" s="60" t="s">
        <v>5308</v>
      </c>
      <c r="O217" s="60"/>
      <c r="P217" s="60"/>
      <c r="Q217" s="60" t="s">
        <v>2884</v>
      </c>
      <c r="R217" s="60" t="s">
        <v>5406</v>
      </c>
      <c r="S217" s="60" t="s">
        <v>5407</v>
      </c>
      <c r="T217" s="60" t="s">
        <v>4719</v>
      </c>
      <c r="U217" s="60"/>
      <c r="V217" s="60" t="s">
        <v>4211</v>
      </c>
      <c r="W217" s="60"/>
      <c r="X217" s="60" t="s">
        <v>5408</v>
      </c>
      <c r="Y217" s="60" t="s">
        <v>4664</v>
      </c>
      <c r="Z217" s="60" t="s">
        <v>5146</v>
      </c>
      <c r="AA217" s="60" t="s">
        <v>4665</v>
      </c>
      <c r="AB217" s="60"/>
      <c r="AC217" s="60" t="s">
        <v>4667</v>
      </c>
      <c r="AD217" s="60"/>
      <c r="AE217" s="60"/>
      <c r="AF217" s="60"/>
      <c r="AG217" s="60"/>
      <c r="AH217" s="60"/>
      <c r="AI217" s="60"/>
      <c r="AJ217" s="60"/>
      <c r="AK217" s="60" t="s">
        <v>1277</v>
      </c>
      <c r="AL217" s="60" t="s">
        <v>5409</v>
      </c>
      <c r="AM217" s="60"/>
      <c r="AN217" s="60" t="s">
        <v>5410</v>
      </c>
      <c r="AO217" s="60"/>
      <c r="AP217" s="61">
        <v>45793.8129861111</v>
      </c>
      <c r="AQ217" s="60"/>
      <c r="AR217" s="60" t="s">
        <v>4335</v>
      </c>
      <c r="AS217" s="60" t="s">
        <v>4244</v>
      </c>
      <c r="AT217" s="60" t="s">
        <v>4671</v>
      </c>
      <c r="AU217" s="60" t="s">
        <v>5411</v>
      </c>
      <c r="AV217" s="60"/>
      <c r="AW217" s="61">
        <v>45714.6088657407</v>
      </c>
      <c r="AX217" s="60" t="s">
        <v>5409</v>
      </c>
      <c r="AY217" s="60" t="s">
        <v>4673</v>
      </c>
      <c r="AZ217" s="60"/>
      <c r="BA217" s="60"/>
      <c r="BB217" s="60"/>
      <c r="BC217" s="60" t="s">
        <v>2138</v>
      </c>
      <c r="BD217" s="60" t="s">
        <v>4582</v>
      </c>
      <c r="BE217" s="60"/>
      <c r="BF217" s="60" t="s">
        <v>4675</v>
      </c>
      <c r="BG217" s="60"/>
      <c r="BH217" s="60"/>
      <c r="BI217" s="60" t="s">
        <v>2794</v>
      </c>
      <c r="BJ217" s="60"/>
      <c r="BK217" s="60"/>
      <c r="BL217" s="60">
        <v>3447548</v>
      </c>
      <c r="BM217" s="60" t="s">
        <v>5413</v>
      </c>
      <c r="BN217" s="60"/>
      <c r="BO217" s="60">
        <v>152</v>
      </c>
      <c r="BP217" s="60" t="s">
        <v>4677</v>
      </c>
      <c r="BQ217" s="60"/>
      <c r="BR217" s="60" t="s">
        <v>5414</v>
      </c>
      <c r="BS217" s="60" t="s">
        <v>1277</v>
      </c>
      <c r="BT217" s="60"/>
      <c r="BU217" s="60"/>
      <c r="BV217" s="60" t="s">
        <v>4678</v>
      </c>
      <c r="BW217" s="60"/>
      <c r="BX217" s="60">
        <v>152</v>
      </c>
      <c r="BY217" s="60"/>
      <c r="BZ217" s="60"/>
      <c r="CA217" s="60"/>
      <c r="CB217" s="60"/>
      <c r="CC217" s="60"/>
      <c r="CD217" s="60"/>
    </row>
    <row r="218" spans="1:82">
      <c r="A218" s="60" t="s">
        <v>5421</v>
      </c>
      <c r="B218" s="60"/>
      <c r="C218" s="60" t="s">
        <v>5404</v>
      </c>
      <c r="D218" s="60"/>
      <c r="E218" s="60" t="s">
        <v>4655</v>
      </c>
      <c r="F218" s="60" t="s">
        <v>5405</v>
      </c>
      <c r="G218" s="60" t="s">
        <v>4657</v>
      </c>
      <c r="H218" s="60" t="s">
        <v>2884</v>
      </c>
      <c r="I218" s="60">
        <v>11978.15</v>
      </c>
      <c r="J218" s="60"/>
      <c r="K218" s="60"/>
      <c r="L218" s="60" t="s">
        <v>4659</v>
      </c>
      <c r="M218" s="60" t="s">
        <v>5308</v>
      </c>
      <c r="N218" s="60" t="s">
        <v>5308</v>
      </c>
      <c r="O218" s="60"/>
      <c r="P218" s="60"/>
      <c r="Q218" s="60" t="s">
        <v>2884</v>
      </c>
      <c r="R218" s="60" t="s">
        <v>5406</v>
      </c>
      <c r="S218" s="60" t="s">
        <v>5407</v>
      </c>
      <c r="T218" s="60" t="s">
        <v>4719</v>
      </c>
      <c r="U218" s="60"/>
      <c r="V218" s="60" t="s">
        <v>4211</v>
      </c>
      <c r="W218" s="60"/>
      <c r="X218" s="60" t="s">
        <v>5408</v>
      </c>
      <c r="Y218" s="60" t="s">
        <v>4664</v>
      </c>
      <c r="Z218" s="60" t="s">
        <v>5146</v>
      </c>
      <c r="AA218" s="60" t="s">
        <v>4665</v>
      </c>
      <c r="AB218" s="60"/>
      <c r="AC218" s="60" t="s">
        <v>4667</v>
      </c>
      <c r="AD218" s="60"/>
      <c r="AE218" s="60"/>
      <c r="AF218" s="60"/>
      <c r="AG218" s="60"/>
      <c r="AH218" s="60"/>
      <c r="AI218" s="60"/>
      <c r="AJ218" s="60"/>
      <c r="AK218" s="60" t="s">
        <v>1277</v>
      </c>
      <c r="AL218" s="60" t="s">
        <v>5409</v>
      </c>
      <c r="AM218" s="60"/>
      <c r="AN218" s="60" t="s">
        <v>5410</v>
      </c>
      <c r="AO218" s="60"/>
      <c r="AP218" s="61">
        <v>45793.8129861111</v>
      </c>
      <c r="AQ218" s="60"/>
      <c r="AR218" s="60" t="s">
        <v>4335</v>
      </c>
      <c r="AS218" s="60" t="s">
        <v>4244</v>
      </c>
      <c r="AT218" s="60" t="s">
        <v>4671</v>
      </c>
      <c r="AU218" s="60" t="s">
        <v>5411</v>
      </c>
      <c r="AV218" s="60"/>
      <c r="AW218" s="61">
        <v>45714.6088657407</v>
      </c>
      <c r="AX218" s="60" t="s">
        <v>5409</v>
      </c>
      <c r="AY218" s="60" t="s">
        <v>4673</v>
      </c>
      <c r="AZ218" s="60"/>
      <c r="BA218" s="60"/>
      <c r="BB218" s="60"/>
      <c r="BC218" s="60" t="s">
        <v>2140</v>
      </c>
      <c r="BD218" s="60" t="s">
        <v>4582</v>
      </c>
      <c r="BE218" s="60"/>
      <c r="BF218" s="60" t="s">
        <v>4675</v>
      </c>
      <c r="BG218" s="60"/>
      <c r="BH218" s="60"/>
      <c r="BI218" s="60" t="s">
        <v>2794</v>
      </c>
      <c r="BJ218" s="60"/>
      <c r="BK218" s="60"/>
      <c r="BL218" s="60">
        <v>3447549</v>
      </c>
      <c r="BM218" s="60" t="s">
        <v>5413</v>
      </c>
      <c r="BN218" s="60"/>
      <c r="BO218" s="60">
        <v>1880</v>
      </c>
      <c r="BP218" s="60" t="s">
        <v>4677</v>
      </c>
      <c r="BQ218" s="60"/>
      <c r="BR218" s="60" t="s">
        <v>5414</v>
      </c>
      <c r="BS218" s="60" t="s">
        <v>1277</v>
      </c>
      <c r="BT218" s="60"/>
      <c r="BU218" s="60"/>
      <c r="BV218" s="60" t="s">
        <v>4678</v>
      </c>
      <c r="BW218" s="60"/>
      <c r="BX218" s="60">
        <v>1880</v>
      </c>
      <c r="BY218" s="60"/>
      <c r="BZ218" s="60"/>
      <c r="CA218" s="60"/>
      <c r="CB218" s="60"/>
      <c r="CC218" s="60"/>
      <c r="CD218" s="60"/>
    </row>
    <row r="219" spans="1:82">
      <c r="A219" s="60" t="s">
        <v>5422</v>
      </c>
      <c r="B219" s="60"/>
      <c r="C219" s="60" t="s">
        <v>5404</v>
      </c>
      <c r="D219" s="60"/>
      <c r="E219" s="60" t="s">
        <v>4655</v>
      </c>
      <c r="F219" s="60" t="s">
        <v>5405</v>
      </c>
      <c r="G219" s="60" t="s">
        <v>4657</v>
      </c>
      <c r="H219" s="60" t="s">
        <v>2884</v>
      </c>
      <c r="I219" s="60">
        <v>11978.15</v>
      </c>
      <c r="J219" s="60"/>
      <c r="K219" s="60"/>
      <c r="L219" s="60" t="s">
        <v>4659</v>
      </c>
      <c r="M219" s="60" t="s">
        <v>5308</v>
      </c>
      <c r="N219" s="60" t="s">
        <v>5308</v>
      </c>
      <c r="O219" s="60"/>
      <c r="P219" s="60"/>
      <c r="Q219" s="60" t="s">
        <v>2884</v>
      </c>
      <c r="R219" s="60" t="s">
        <v>5406</v>
      </c>
      <c r="S219" s="60" t="s">
        <v>5407</v>
      </c>
      <c r="T219" s="60" t="s">
        <v>4719</v>
      </c>
      <c r="U219" s="60"/>
      <c r="V219" s="60" t="s">
        <v>4211</v>
      </c>
      <c r="W219" s="60"/>
      <c r="X219" s="60" t="s">
        <v>5408</v>
      </c>
      <c r="Y219" s="60" t="s">
        <v>4664</v>
      </c>
      <c r="Z219" s="60" t="s">
        <v>5146</v>
      </c>
      <c r="AA219" s="60" t="s">
        <v>4665</v>
      </c>
      <c r="AB219" s="60"/>
      <c r="AC219" s="60" t="s">
        <v>4667</v>
      </c>
      <c r="AD219" s="60"/>
      <c r="AE219" s="60"/>
      <c r="AF219" s="60"/>
      <c r="AG219" s="60"/>
      <c r="AH219" s="60"/>
      <c r="AI219" s="60"/>
      <c r="AJ219" s="60"/>
      <c r="AK219" s="60" t="s">
        <v>1277</v>
      </c>
      <c r="AL219" s="60" t="s">
        <v>5409</v>
      </c>
      <c r="AM219" s="60"/>
      <c r="AN219" s="60" t="s">
        <v>5410</v>
      </c>
      <c r="AO219" s="60"/>
      <c r="AP219" s="61">
        <v>45793.8129861111</v>
      </c>
      <c r="AQ219" s="60"/>
      <c r="AR219" s="60" t="s">
        <v>4335</v>
      </c>
      <c r="AS219" s="60" t="s">
        <v>4244</v>
      </c>
      <c r="AT219" s="60" t="s">
        <v>4671</v>
      </c>
      <c r="AU219" s="60" t="s">
        <v>5411</v>
      </c>
      <c r="AV219" s="60"/>
      <c r="AW219" s="61">
        <v>45714.6088657407</v>
      </c>
      <c r="AX219" s="60" t="s">
        <v>5409</v>
      </c>
      <c r="AY219" s="60" t="s">
        <v>4673</v>
      </c>
      <c r="AZ219" s="60"/>
      <c r="BA219" s="60"/>
      <c r="BB219" s="60"/>
      <c r="BC219" s="60" t="s">
        <v>2123</v>
      </c>
      <c r="BD219" s="60" t="s">
        <v>4582</v>
      </c>
      <c r="BE219" s="60"/>
      <c r="BF219" s="60" t="s">
        <v>4675</v>
      </c>
      <c r="BG219" s="60"/>
      <c r="BH219" s="60"/>
      <c r="BI219" s="60" t="s">
        <v>2794</v>
      </c>
      <c r="BJ219" s="60"/>
      <c r="BK219" s="60"/>
      <c r="BL219" s="60">
        <v>3447552</v>
      </c>
      <c r="BM219" s="60" t="s">
        <v>5413</v>
      </c>
      <c r="BN219" s="60"/>
      <c r="BO219" s="60">
        <v>2364.6</v>
      </c>
      <c r="BP219" s="60" t="s">
        <v>4677</v>
      </c>
      <c r="BQ219" s="60"/>
      <c r="BR219" s="60" t="s">
        <v>5414</v>
      </c>
      <c r="BS219" s="60" t="s">
        <v>1277</v>
      </c>
      <c r="BT219" s="60"/>
      <c r="BU219" s="60"/>
      <c r="BV219" s="60" t="s">
        <v>4678</v>
      </c>
      <c r="BW219" s="60"/>
      <c r="BX219" s="60">
        <v>2364.6</v>
      </c>
      <c r="BY219" s="60"/>
      <c r="BZ219" s="60"/>
      <c r="CA219" s="60"/>
      <c r="CB219" s="60"/>
      <c r="CC219" s="60"/>
      <c r="CD219" s="60"/>
    </row>
    <row r="220" spans="1:82">
      <c r="A220" s="60" t="s">
        <v>5423</v>
      </c>
      <c r="B220" s="60"/>
      <c r="C220" s="60" t="s">
        <v>5424</v>
      </c>
      <c r="D220" s="60"/>
      <c r="E220" s="60" t="s">
        <v>4655</v>
      </c>
      <c r="F220" s="60" t="s">
        <v>5425</v>
      </c>
      <c r="G220" s="60" t="s">
        <v>4657</v>
      </c>
      <c r="H220" s="60" t="s">
        <v>3666</v>
      </c>
      <c r="I220" s="60">
        <v>9450</v>
      </c>
      <c r="J220" s="60"/>
      <c r="K220" s="60"/>
      <c r="L220" s="60" t="s">
        <v>4659</v>
      </c>
      <c r="M220" s="60" t="s">
        <v>5426</v>
      </c>
      <c r="N220" s="60" t="s">
        <v>5426</v>
      </c>
      <c r="O220" s="60"/>
      <c r="P220" s="60"/>
      <c r="Q220" s="60" t="s">
        <v>3666</v>
      </c>
      <c r="R220" s="60" t="s">
        <v>4717</v>
      </c>
      <c r="S220" s="60" t="s">
        <v>4718</v>
      </c>
      <c r="T220" s="60" t="s">
        <v>4719</v>
      </c>
      <c r="U220" s="60"/>
      <c r="V220" s="60" t="s">
        <v>4211</v>
      </c>
      <c r="W220" s="60"/>
      <c r="X220" s="60" t="s">
        <v>5427</v>
      </c>
      <c r="Y220" s="60" t="s">
        <v>4664</v>
      </c>
      <c r="Z220" s="60" t="s">
        <v>5146</v>
      </c>
      <c r="AA220" s="60" t="s">
        <v>4839</v>
      </c>
      <c r="AB220" s="60"/>
      <c r="AC220" s="60" t="s">
        <v>4667</v>
      </c>
      <c r="AD220" s="60"/>
      <c r="AE220" s="60"/>
      <c r="AF220" s="60"/>
      <c r="AG220" s="60"/>
      <c r="AH220" s="60"/>
      <c r="AI220" s="60"/>
      <c r="AJ220" s="60"/>
      <c r="AK220" s="60" t="s">
        <v>1277</v>
      </c>
      <c r="AL220" s="60" t="s">
        <v>5428</v>
      </c>
      <c r="AM220" s="60"/>
      <c r="AN220" s="60" t="s">
        <v>4686</v>
      </c>
      <c r="AO220" s="60"/>
      <c r="AP220" s="61">
        <v>45758.4204166667</v>
      </c>
      <c r="AQ220" s="60"/>
      <c r="AR220" s="60" t="s">
        <v>4842</v>
      </c>
      <c r="AS220" s="60" t="s">
        <v>4244</v>
      </c>
      <c r="AT220" s="60" t="s">
        <v>4671</v>
      </c>
      <c r="AU220" s="60" t="s">
        <v>5429</v>
      </c>
      <c r="AV220" s="60"/>
      <c r="AW220" s="61">
        <v>45714.6203240741</v>
      </c>
      <c r="AX220" s="60" t="s">
        <v>5428</v>
      </c>
      <c r="AY220" s="60" t="s">
        <v>4673</v>
      </c>
      <c r="AZ220" s="60"/>
      <c r="BA220" s="60"/>
      <c r="BB220" s="60"/>
      <c r="BC220" s="60" t="s">
        <v>3664</v>
      </c>
      <c r="BD220" s="60" t="s">
        <v>4726</v>
      </c>
      <c r="BE220" s="60" t="s">
        <v>2821</v>
      </c>
      <c r="BF220" s="60" t="s">
        <v>4675</v>
      </c>
      <c r="BG220" s="60"/>
      <c r="BH220" s="60"/>
      <c r="BI220" s="60" t="s">
        <v>2794</v>
      </c>
      <c r="BJ220" s="60"/>
      <c r="BK220" s="60"/>
      <c r="BL220" s="60">
        <v>3052550</v>
      </c>
      <c r="BM220" s="60" t="s">
        <v>5430</v>
      </c>
      <c r="BN220" s="60"/>
      <c r="BO220" s="60">
        <v>9450</v>
      </c>
      <c r="BP220" s="60" t="s">
        <v>4850</v>
      </c>
      <c r="BQ220" s="60"/>
      <c r="BR220" s="60" t="s">
        <v>5431</v>
      </c>
      <c r="BS220" s="60" t="s">
        <v>1277</v>
      </c>
      <c r="BT220" s="60"/>
      <c r="BU220" s="60"/>
      <c r="BV220" s="60" t="s">
        <v>4678</v>
      </c>
      <c r="BW220" s="60"/>
      <c r="BX220" s="60">
        <v>9450</v>
      </c>
      <c r="BY220" s="60"/>
      <c r="BZ220" s="60"/>
      <c r="CA220" s="60"/>
      <c r="CB220" s="60"/>
      <c r="CC220" s="60"/>
      <c r="CD220" s="60"/>
    </row>
    <row r="221" spans="1:82">
      <c r="A221" s="60" t="s">
        <v>5432</v>
      </c>
      <c r="B221" s="60" t="s">
        <v>4653</v>
      </c>
      <c r="C221" s="60"/>
      <c r="D221" s="60" t="s">
        <v>5433</v>
      </c>
      <c r="E221" s="60" t="s">
        <v>4655</v>
      </c>
      <c r="F221" s="60" t="s">
        <v>5434</v>
      </c>
      <c r="G221" s="60" t="s">
        <v>4657</v>
      </c>
      <c r="H221" s="60" t="s">
        <v>4682</v>
      </c>
      <c r="I221" s="60">
        <v>12000</v>
      </c>
      <c r="J221" s="60"/>
      <c r="K221" s="60"/>
      <c r="L221" s="60" t="s">
        <v>4659</v>
      </c>
      <c r="M221" s="60" t="s">
        <v>5435</v>
      </c>
      <c r="N221" s="60" t="s">
        <v>5435</v>
      </c>
      <c r="O221" s="60"/>
      <c r="P221" s="60"/>
      <c r="Q221" s="60" t="s">
        <v>4682</v>
      </c>
      <c r="R221" s="60" t="s">
        <v>4683</v>
      </c>
      <c r="S221" s="60" t="s">
        <v>4662</v>
      </c>
      <c r="T221" s="60"/>
      <c r="U221" s="60"/>
      <c r="V221" s="60" t="s">
        <v>4211</v>
      </c>
      <c r="W221" s="60"/>
      <c r="X221" s="60" t="s">
        <v>5436</v>
      </c>
      <c r="Y221" s="60" t="s">
        <v>4664</v>
      </c>
      <c r="Z221" s="60" t="s">
        <v>5435</v>
      </c>
      <c r="AA221" s="60" t="s">
        <v>4541</v>
      </c>
      <c r="AB221" s="60" t="s">
        <v>4666</v>
      </c>
      <c r="AC221" s="60" t="s">
        <v>4722</v>
      </c>
      <c r="AD221" s="60"/>
      <c r="AE221" s="60"/>
      <c r="AF221" s="60" t="s">
        <v>4668</v>
      </c>
      <c r="AG221" s="60"/>
      <c r="AH221" s="60"/>
      <c r="AI221" s="60" t="s">
        <v>4668</v>
      </c>
      <c r="AJ221" s="60"/>
      <c r="AK221" s="60" t="s">
        <v>1277</v>
      </c>
      <c r="AL221" s="60" t="s">
        <v>5437</v>
      </c>
      <c r="AM221" s="60"/>
      <c r="AN221" s="60" t="s">
        <v>5438</v>
      </c>
      <c r="AO221" s="60"/>
      <c r="AP221" s="61">
        <v>45847.6355092593</v>
      </c>
      <c r="AQ221" s="60"/>
      <c r="AR221" s="60" t="s">
        <v>4724</v>
      </c>
      <c r="AS221" s="60" t="s">
        <v>4244</v>
      </c>
      <c r="AT221" s="60" t="s">
        <v>4671</v>
      </c>
      <c r="AU221" s="60" t="s">
        <v>5439</v>
      </c>
      <c r="AV221" s="60"/>
      <c r="AW221" s="61">
        <v>45825.632349537</v>
      </c>
      <c r="AX221" s="60" t="s">
        <v>5437</v>
      </c>
      <c r="AY221" s="60" t="s">
        <v>4673</v>
      </c>
      <c r="AZ221" s="60"/>
      <c r="BA221" s="60"/>
      <c r="BB221" s="60"/>
      <c r="BC221" s="60"/>
      <c r="BD221" s="60" t="s">
        <v>4901</v>
      </c>
      <c r="BE221" s="60"/>
      <c r="BF221" s="60" t="s">
        <v>4675</v>
      </c>
      <c r="BG221" s="60"/>
      <c r="BH221" s="60"/>
      <c r="BI221" s="60" t="s">
        <v>4676</v>
      </c>
      <c r="BJ221" s="60"/>
      <c r="BK221" s="60"/>
      <c r="BL221" s="60"/>
      <c r="BM221" s="60"/>
      <c r="BN221" s="60">
        <v>12000</v>
      </c>
      <c r="BO221" s="60"/>
      <c r="BP221" s="60" t="s">
        <v>4728</v>
      </c>
      <c r="BQ221" s="60"/>
      <c r="BR221" s="60"/>
      <c r="BS221" s="60"/>
      <c r="BT221" s="60" t="s">
        <v>1277</v>
      </c>
      <c r="BU221" s="60"/>
      <c r="BV221" s="60" t="s">
        <v>4678</v>
      </c>
      <c r="BW221" s="60"/>
      <c r="BX221" s="60">
        <v>12000</v>
      </c>
      <c r="BY221" s="60"/>
      <c r="BZ221" s="60"/>
      <c r="CA221" s="60" t="s">
        <v>4678</v>
      </c>
      <c r="CB221" s="60" t="s">
        <v>4678</v>
      </c>
      <c r="CC221" s="60"/>
      <c r="CD221" s="60"/>
    </row>
    <row r="222" spans="1:82">
      <c r="A222" s="60" t="s">
        <v>5440</v>
      </c>
      <c r="B222" s="60"/>
      <c r="C222" s="60" t="s">
        <v>5441</v>
      </c>
      <c r="D222" s="60"/>
      <c r="E222" s="60" t="s">
        <v>4655</v>
      </c>
      <c r="F222" s="60" t="s">
        <v>5442</v>
      </c>
      <c r="G222" s="60" t="s">
        <v>4657</v>
      </c>
      <c r="H222" s="60" t="s">
        <v>4658</v>
      </c>
      <c r="I222" s="60">
        <v>3265.92</v>
      </c>
      <c r="J222" s="60"/>
      <c r="K222" s="60"/>
      <c r="L222" s="60" t="s">
        <v>4659</v>
      </c>
      <c r="M222" s="60" t="s">
        <v>5443</v>
      </c>
      <c r="N222" s="60" t="s">
        <v>5444</v>
      </c>
      <c r="O222" s="60"/>
      <c r="P222" s="60"/>
      <c r="Q222" s="60" t="s">
        <v>5380</v>
      </c>
      <c r="R222" s="60" t="s">
        <v>5381</v>
      </c>
      <c r="S222" s="60" t="s">
        <v>5382</v>
      </c>
      <c r="T222" s="60" t="s">
        <v>4719</v>
      </c>
      <c r="U222" s="60"/>
      <c r="V222" s="60" t="s">
        <v>4211</v>
      </c>
      <c r="W222" s="60"/>
      <c r="X222" s="60" t="s">
        <v>5445</v>
      </c>
      <c r="Y222" s="60" t="s">
        <v>4664</v>
      </c>
      <c r="Z222" s="60" t="s">
        <v>5446</v>
      </c>
      <c r="AA222" s="60" t="s">
        <v>5443</v>
      </c>
      <c r="AB222" s="60"/>
      <c r="AC222" s="60" t="s">
        <v>4667</v>
      </c>
      <c r="AD222" s="60"/>
      <c r="AE222" s="60"/>
      <c r="AF222" s="60"/>
      <c r="AG222" s="60"/>
      <c r="AH222" s="60"/>
      <c r="AI222" s="60"/>
      <c r="AJ222" s="60"/>
      <c r="AK222" s="60" t="s">
        <v>1277</v>
      </c>
      <c r="AL222" s="60" t="s">
        <v>5447</v>
      </c>
      <c r="AM222" s="60"/>
      <c r="AN222" s="60" t="s">
        <v>5209</v>
      </c>
      <c r="AO222" s="60"/>
      <c r="AP222" s="61">
        <v>45702.9558217593</v>
      </c>
      <c r="AQ222" s="60"/>
      <c r="AR222" s="60" t="s">
        <v>5058</v>
      </c>
      <c r="AS222" s="60" t="s">
        <v>4244</v>
      </c>
      <c r="AT222" s="60" t="s">
        <v>4671</v>
      </c>
      <c r="AU222" s="60" t="s">
        <v>5448</v>
      </c>
      <c r="AV222" s="60"/>
      <c r="AW222" s="61">
        <v>45693.7774074074</v>
      </c>
      <c r="AX222" s="60" t="s">
        <v>5447</v>
      </c>
      <c r="AY222" s="60" t="s">
        <v>4673</v>
      </c>
      <c r="AZ222" s="60"/>
      <c r="BA222" s="60"/>
      <c r="BB222" s="60"/>
      <c r="BC222" s="60" t="s">
        <v>5386</v>
      </c>
      <c r="BD222" s="60" t="s">
        <v>4582</v>
      </c>
      <c r="BE222" s="60"/>
      <c r="BF222" s="60" t="s">
        <v>4675</v>
      </c>
      <c r="BG222" s="60"/>
      <c r="BH222" s="60"/>
      <c r="BI222" s="60" t="s">
        <v>2794</v>
      </c>
      <c r="BJ222" s="60"/>
      <c r="BK222" s="60"/>
      <c r="BL222" s="60">
        <v>3431195</v>
      </c>
      <c r="BM222" s="60" t="s">
        <v>5449</v>
      </c>
      <c r="BN222" s="60"/>
      <c r="BO222" s="60">
        <v>3265.92</v>
      </c>
      <c r="BP222" s="60" t="s">
        <v>5450</v>
      </c>
      <c r="BQ222" s="60"/>
      <c r="BR222" s="60" t="s">
        <v>5451</v>
      </c>
      <c r="BS222" s="60" t="s">
        <v>1277</v>
      </c>
      <c r="BT222" s="60" t="s">
        <v>1277</v>
      </c>
      <c r="BU222" s="60"/>
      <c r="BV222" s="60" t="s">
        <v>4678</v>
      </c>
      <c r="BW222" s="60"/>
      <c r="BX222" s="60">
        <v>3265.92</v>
      </c>
      <c r="BY222" s="60"/>
      <c r="BZ222" s="60"/>
      <c r="CA222" s="60"/>
      <c r="CB222" s="60"/>
      <c r="CC222" s="60"/>
      <c r="CD222" s="60"/>
    </row>
    <row r="223" spans="1:82">
      <c r="A223" s="60" t="s">
        <v>5452</v>
      </c>
      <c r="B223" s="60" t="s">
        <v>4690</v>
      </c>
      <c r="C223" s="60"/>
      <c r="D223" s="60" t="s">
        <v>5453</v>
      </c>
      <c r="E223" s="60" t="s">
        <v>4655</v>
      </c>
      <c r="F223" s="60" t="s">
        <v>5454</v>
      </c>
      <c r="G223" s="60" t="s">
        <v>4657</v>
      </c>
      <c r="H223" s="60" t="s">
        <v>4693</v>
      </c>
      <c r="I223" s="60">
        <v>500</v>
      </c>
      <c r="J223" s="60"/>
      <c r="K223" s="60"/>
      <c r="L223" s="60" t="s">
        <v>4659</v>
      </c>
      <c r="M223" s="60" t="s">
        <v>5443</v>
      </c>
      <c r="N223" s="60" t="s">
        <v>5455</v>
      </c>
      <c r="O223" s="60"/>
      <c r="P223" s="60"/>
      <c r="Q223" s="60" t="s">
        <v>4693</v>
      </c>
      <c r="R223" s="60" t="s">
        <v>4694</v>
      </c>
      <c r="S223" s="60" t="s">
        <v>4695</v>
      </c>
      <c r="T223" s="60"/>
      <c r="U223" s="60"/>
      <c r="V223" s="60" t="s">
        <v>4211</v>
      </c>
      <c r="W223" s="60"/>
      <c r="X223" s="60" t="s">
        <v>5456</v>
      </c>
      <c r="Y223" s="60" t="s">
        <v>4664</v>
      </c>
      <c r="Z223" s="60" t="s">
        <v>5455</v>
      </c>
      <c r="AA223" s="60" t="s">
        <v>5443</v>
      </c>
      <c r="AB223" s="60" t="s">
        <v>4666</v>
      </c>
      <c r="AC223" s="60" t="s">
        <v>4667</v>
      </c>
      <c r="AD223" s="60"/>
      <c r="AE223" s="60"/>
      <c r="AF223" s="60" t="s">
        <v>4668</v>
      </c>
      <c r="AG223" s="60"/>
      <c r="AH223" s="60"/>
      <c r="AI223" s="60" t="s">
        <v>4668</v>
      </c>
      <c r="AJ223" s="60"/>
      <c r="AK223" s="60" t="s">
        <v>1277</v>
      </c>
      <c r="AL223" s="60" t="s">
        <v>5457</v>
      </c>
      <c r="AM223" s="60"/>
      <c r="AN223" s="60" t="s">
        <v>5458</v>
      </c>
      <c r="AO223" s="60"/>
      <c r="AP223" s="61">
        <v>45702.9886689815</v>
      </c>
      <c r="AQ223" s="60"/>
      <c r="AR223" s="60" t="s">
        <v>5058</v>
      </c>
      <c r="AS223" s="60" t="s">
        <v>4244</v>
      </c>
      <c r="AT223" s="60" t="s">
        <v>4699</v>
      </c>
      <c r="AU223" s="60" t="s">
        <v>5459</v>
      </c>
      <c r="AV223" s="60"/>
      <c r="AW223" s="61">
        <v>45680.7224421296</v>
      </c>
      <c r="AX223" s="60" t="s">
        <v>5457</v>
      </c>
      <c r="AY223" s="60" t="s">
        <v>4673</v>
      </c>
      <c r="AZ223" s="60"/>
      <c r="BA223" s="60"/>
      <c r="BB223" s="60"/>
      <c r="BC223" s="60"/>
      <c r="BD223" s="60" t="s">
        <v>4701</v>
      </c>
      <c r="BE223" s="60" t="s">
        <v>5266</v>
      </c>
      <c r="BF223" s="60" t="s">
        <v>4675</v>
      </c>
      <c r="BG223" s="60"/>
      <c r="BH223" s="60"/>
      <c r="BI223" s="60" t="s">
        <v>2794</v>
      </c>
      <c r="BJ223" s="60"/>
      <c r="BK223" s="60"/>
      <c r="BL223" s="60"/>
      <c r="BM223" s="60"/>
      <c r="BN223" s="60">
        <v>500</v>
      </c>
      <c r="BO223" s="60"/>
      <c r="BP223" s="60" t="s">
        <v>5450</v>
      </c>
      <c r="BQ223" s="60"/>
      <c r="BR223" s="60"/>
      <c r="BS223" s="60"/>
      <c r="BT223" s="60"/>
      <c r="BU223" s="60"/>
      <c r="BV223" s="60" t="s">
        <v>4678</v>
      </c>
      <c r="BW223" s="60"/>
      <c r="BX223" s="60">
        <v>500</v>
      </c>
      <c r="BY223" s="60"/>
      <c r="BZ223" s="60"/>
      <c r="CA223" s="60"/>
      <c r="CB223" s="60"/>
      <c r="CC223" s="60"/>
      <c r="CD223" s="60" t="s">
        <v>5259</v>
      </c>
    </row>
    <row r="224" spans="1:82">
      <c r="A224" s="60" t="s">
        <v>5460</v>
      </c>
      <c r="B224" s="60" t="s">
        <v>4690</v>
      </c>
      <c r="C224" s="60"/>
      <c r="D224" s="60" t="s">
        <v>5461</v>
      </c>
      <c r="E224" s="60" t="s">
        <v>4655</v>
      </c>
      <c r="F224" s="60" t="s">
        <v>5462</v>
      </c>
      <c r="G224" s="60" t="s">
        <v>4657</v>
      </c>
      <c r="H224" s="60" t="s">
        <v>4706</v>
      </c>
      <c r="I224" s="60">
        <v>4500</v>
      </c>
      <c r="J224" s="60"/>
      <c r="K224" s="60"/>
      <c r="L224" s="60" t="s">
        <v>4659</v>
      </c>
      <c r="M224" s="60" t="s">
        <v>5443</v>
      </c>
      <c r="N224" s="60" t="s">
        <v>5455</v>
      </c>
      <c r="O224" s="60"/>
      <c r="P224" s="60"/>
      <c r="Q224" s="60" t="s">
        <v>4706</v>
      </c>
      <c r="R224" s="60" t="s">
        <v>4707</v>
      </c>
      <c r="S224" s="60" t="s">
        <v>4695</v>
      </c>
      <c r="T224" s="60"/>
      <c r="U224" s="60"/>
      <c r="V224" s="60" t="s">
        <v>4211</v>
      </c>
      <c r="W224" s="60"/>
      <c r="X224" s="60" t="s">
        <v>5463</v>
      </c>
      <c r="Y224" s="60" t="s">
        <v>4664</v>
      </c>
      <c r="Z224" s="60" t="s">
        <v>5455</v>
      </c>
      <c r="AA224" s="60" t="s">
        <v>5443</v>
      </c>
      <c r="AB224" s="60" t="s">
        <v>4666</v>
      </c>
      <c r="AC224" s="60" t="s">
        <v>4667</v>
      </c>
      <c r="AD224" s="60"/>
      <c r="AE224" s="60"/>
      <c r="AF224" s="60" t="s">
        <v>4668</v>
      </c>
      <c r="AG224" s="60"/>
      <c r="AH224" s="60"/>
      <c r="AI224" s="60" t="s">
        <v>4668</v>
      </c>
      <c r="AJ224" s="60"/>
      <c r="AK224" s="60" t="s">
        <v>1277</v>
      </c>
      <c r="AL224" s="60" t="s">
        <v>5464</v>
      </c>
      <c r="AM224" s="60"/>
      <c r="AN224" s="60" t="s">
        <v>5465</v>
      </c>
      <c r="AO224" s="60"/>
      <c r="AP224" s="61">
        <v>45702.943587963</v>
      </c>
      <c r="AQ224" s="60"/>
      <c r="AR224" s="60" t="s">
        <v>5058</v>
      </c>
      <c r="AS224" s="60" t="s">
        <v>4244</v>
      </c>
      <c r="AT224" s="60" t="s">
        <v>4699</v>
      </c>
      <c r="AU224" s="60" t="s">
        <v>5466</v>
      </c>
      <c r="AV224" s="60"/>
      <c r="AW224" s="61">
        <v>45680.7165046296</v>
      </c>
      <c r="AX224" s="60" t="s">
        <v>5464</v>
      </c>
      <c r="AY224" s="60" t="s">
        <v>4673</v>
      </c>
      <c r="AZ224" s="60"/>
      <c r="BA224" s="60"/>
      <c r="BB224" s="60"/>
      <c r="BC224" s="60"/>
      <c r="BD224" s="60" t="s">
        <v>4701</v>
      </c>
      <c r="BE224" s="60" t="s">
        <v>5258</v>
      </c>
      <c r="BF224" s="60" t="s">
        <v>4675</v>
      </c>
      <c r="BG224" s="60"/>
      <c r="BH224" s="60"/>
      <c r="BI224" s="60" t="s">
        <v>2794</v>
      </c>
      <c r="BJ224" s="60"/>
      <c r="BK224" s="60"/>
      <c r="BL224" s="60"/>
      <c r="BM224" s="60"/>
      <c r="BN224" s="60">
        <v>4500</v>
      </c>
      <c r="BO224" s="60"/>
      <c r="BP224" s="60" t="s">
        <v>5450</v>
      </c>
      <c r="BQ224" s="60"/>
      <c r="BR224" s="60"/>
      <c r="BS224" s="60"/>
      <c r="BT224" s="60"/>
      <c r="BU224" s="60"/>
      <c r="BV224" s="60" t="s">
        <v>4678</v>
      </c>
      <c r="BW224" s="60"/>
      <c r="BX224" s="60">
        <v>4500</v>
      </c>
      <c r="BY224" s="60"/>
      <c r="BZ224" s="60"/>
      <c r="CA224" s="60"/>
      <c r="CB224" s="60"/>
      <c r="CC224" s="60"/>
      <c r="CD224" s="60" t="s">
        <v>5259</v>
      </c>
    </row>
    <row r="225" spans="1:82">
      <c r="A225" s="60" t="s">
        <v>5467</v>
      </c>
      <c r="B225" s="60" t="s">
        <v>4653</v>
      </c>
      <c r="C225" s="60"/>
      <c r="D225" s="60" t="s">
        <v>5468</v>
      </c>
      <c r="E225" s="60" t="s">
        <v>4655</v>
      </c>
      <c r="F225" s="60" t="s">
        <v>5469</v>
      </c>
      <c r="G225" s="60" t="s">
        <v>4657</v>
      </c>
      <c r="H225" s="60" t="s">
        <v>4682</v>
      </c>
      <c r="I225" s="60">
        <v>12000</v>
      </c>
      <c r="J225" s="60"/>
      <c r="K225" s="60"/>
      <c r="L225" s="60" t="s">
        <v>4659</v>
      </c>
      <c r="M225" s="60" t="s">
        <v>5443</v>
      </c>
      <c r="N225" s="60" t="s">
        <v>5455</v>
      </c>
      <c r="O225" s="60"/>
      <c r="P225" s="60"/>
      <c r="Q225" s="60" t="s">
        <v>4682</v>
      </c>
      <c r="R225" s="60" t="s">
        <v>4683</v>
      </c>
      <c r="S225" s="60" t="s">
        <v>4662</v>
      </c>
      <c r="T225" s="60"/>
      <c r="U225" s="60"/>
      <c r="V225" s="60" t="s">
        <v>4211</v>
      </c>
      <c r="W225" s="60"/>
      <c r="X225" s="60" t="s">
        <v>5470</v>
      </c>
      <c r="Y225" s="60" t="s">
        <v>4664</v>
      </c>
      <c r="Z225" s="60" t="s">
        <v>5455</v>
      </c>
      <c r="AA225" s="60" t="s">
        <v>5443</v>
      </c>
      <c r="AB225" s="60" t="s">
        <v>4666</v>
      </c>
      <c r="AC225" s="60" t="s">
        <v>4667</v>
      </c>
      <c r="AD225" s="60"/>
      <c r="AE225" s="60"/>
      <c r="AF225" s="60" t="s">
        <v>4668</v>
      </c>
      <c r="AG225" s="60"/>
      <c r="AH225" s="60"/>
      <c r="AI225" s="60" t="s">
        <v>4668</v>
      </c>
      <c r="AJ225" s="60"/>
      <c r="AK225" s="60" t="s">
        <v>1277</v>
      </c>
      <c r="AL225" s="60" t="s">
        <v>5471</v>
      </c>
      <c r="AM225" s="60"/>
      <c r="AN225" s="60" t="s">
        <v>5229</v>
      </c>
      <c r="AO225" s="60"/>
      <c r="AP225" s="61">
        <v>45702.9435300926</v>
      </c>
      <c r="AQ225" s="60"/>
      <c r="AR225" s="60" t="s">
        <v>5058</v>
      </c>
      <c r="AS225" s="60" t="s">
        <v>4244</v>
      </c>
      <c r="AT225" s="60" t="s">
        <v>4671</v>
      </c>
      <c r="AU225" s="60" t="s">
        <v>5472</v>
      </c>
      <c r="AV225" s="60"/>
      <c r="AW225" s="61">
        <v>45680.7087962963</v>
      </c>
      <c r="AX225" s="60" t="s">
        <v>5471</v>
      </c>
      <c r="AY225" s="60" t="s">
        <v>4673</v>
      </c>
      <c r="AZ225" s="60"/>
      <c r="BA225" s="60"/>
      <c r="BB225" s="60"/>
      <c r="BC225" s="60"/>
      <c r="BD225" s="60" t="s">
        <v>4901</v>
      </c>
      <c r="BE225" s="60"/>
      <c r="BF225" s="60" t="s">
        <v>4675</v>
      </c>
      <c r="BG225" s="60"/>
      <c r="BH225" s="60"/>
      <c r="BI225" s="60" t="s">
        <v>4676</v>
      </c>
      <c r="BJ225" s="60"/>
      <c r="BK225" s="60"/>
      <c r="BL225" s="60"/>
      <c r="BM225" s="60"/>
      <c r="BN225" s="60">
        <v>12000</v>
      </c>
      <c r="BO225" s="60"/>
      <c r="BP225" s="60" t="s">
        <v>5450</v>
      </c>
      <c r="BQ225" s="60"/>
      <c r="BR225" s="60"/>
      <c r="BS225" s="60"/>
      <c r="BT225" s="60" t="s">
        <v>1277</v>
      </c>
      <c r="BU225" s="60"/>
      <c r="BV225" s="60" t="s">
        <v>4678</v>
      </c>
      <c r="BW225" s="60"/>
      <c r="BX225" s="60">
        <v>12000</v>
      </c>
      <c r="BY225" s="60"/>
      <c r="BZ225" s="60"/>
      <c r="CA225" s="60"/>
      <c r="CB225" s="60"/>
      <c r="CC225" s="60"/>
      <c r="CD225" s="60" t="s">
        <v>5259</v>
      </c>
    </row>
    <row r="226" spans="1:82">
      <c r="A226" s="60" t="s">
        <v>5473</v>
      </c>
      <c r="B226" s="60" t="s">
        <v>5474</v>
      </c>
      <c r="C226" s="60"/>
      <c r="D226" s="60" t="s">
        <v>5475</v>
      </c>
      <c r="E226" s="60" t="s">
        <v>4655</v>
      </c>
      <c r="F226" s="60" t="s">
        <v>5476</v>
      </c>
      <c r="G226" s="60" t="s">
        <v>4657</v>
      </c>
      <c r="H226" s="60" t="s">
        <v>4682</v>
      </c>
      <c r="I226" s="60">
        <v>12000</v>
      </c>
      <c r="J226" s="60"/>
      <c r="K226" s="60"/>
      <c r="L226" s="60" t="s">
        <v>4659</v>
      </c>
      <c r="M226" s="60" t="s">
        <v>5443</v>
      </c>
      <c r="N226" s="60" t="s">
        <v>5455</v>
      </c>
      <c r="O226" s="60"/>
      <c r="P226" s="60"/>
      <c r="Q226" s="60" t="s">
        <v>4682</v>
      </c>
      <c r="R226" s="60" t="s">
        <v>4683</v>
      </c>
      <c r="S226" s="60" t="s">
        <v>4662</v>
      </c>
      <c r="T226" s="60"/>
      <c r="U226" s="60"/>
      <c r="V226" s="60" t="s">
        <v>4211</v>
      </c>
      <c r="W226" s="60"/>
      <c r="X226" s="60" t="s">
        <v>5477</v>
      </c>
      <c r="Y226" s="60" t="s">
        <v>4664</v>
      </c>
      <c r="Z226" s="60" t="s">
        <v>5455</v>
      </c>
      <c r="AA226" s="60" t="s">
        <v>5443</v>
      </c>
      <c r="AB226" s="60" t="s">
        <v>4666</v>
      </c>
      <c r="AC226" s="60" t="s">
        <v>4667</v>
      </c>
      <c r="AD226" s="60"/>
      <c r="AE226" s="60"/>
      <c r="AF226" s="60" t="s">
        <v>4668</v>
      </c>
      <c r="AG226" s="60"/>
      <c r="AH226" s="60"/>
      <c r="AI226" s="60" t="s">
        <v>4668</v>
      </c>
      <c r="AJ226" s="60"/>
      <c r="AK226" s="60" t="s">
        <v>1277</v>
      </c>
      <c r="AL226" s="60" t="s">
        <v>5478</v>
      </c>
      <c r="AM226" s="60"/>
      <c r="AN226" s="60" t="s">
        <v>5479</v>
      </c>
      <c r="AO226" s="60"/>
      <c r="AP226" s="61">
        <v>45702.9434722222</v>
      </c>
      <c r="AQ226" s="60"/>
      <c r="AR226" s="60" t="s">
        <v>5058</v>
      </c>
      <c r="AS226" s="60"/>
      <c r="AT226" s="60" t="s">
        <v>5480</v>
      </c>
      <c r="AU226" s="60" t="s">
        <v>5481</v>
      </c>
      <c r="AV226" s="60" t="s">
        <v>5475</v>
      </c>
      <c r="AW226" s="61">
        <v>45680.7007175926</v>
      </c>
      <c r="AX226" s="60" t="s">
        <v>5478</v>
      </c>
      <c r="AY226" s="60" t="s">
        <v>4673</v>
      </c>
      <c r="AZ226" s="60"/>
      <c r="BA226" s="60"/>
      <c r="BB226" s="60"/>
      <c r="BC226" s="60"/>
      <c r="BD226" s="60" t="s">
        <v>5482</v>
      </c>
      <c r="BE226" s="60"/>
      <c r="BF226" s="60" t="s">
        <v>4675</v>
      </c>
      <c r="BG226" s="60"/>
      <c r="BH226" s="60"/>
      <c r="BI226" s="60" t="s">
        <v>4676</v>
      </c>
      <c r="BJ226" s="60"/>
      <c r="BK226" s="60"/>
      <c r="BL226" s="60"/>
      <c r="BM226" s="60"/>
      <c r="BN226" s="60">
        <v>12000</v>
      </c>
      <c r="BO226" s="60"/>
      <c r="BP226" s="60" t="s">
        <v>5450</v>
      </c>
      <c r="BQ226" s="60"/>
      <c r="BR226" s="60"/>
      <c r="BS226" s="60"/>
      <c r="BT226" s="60" t="s">
        <v>1277</v>
      </c>
      <c r="BU226" s="60"/>
      <c r="BV226" s="60" t="s">
        <v>4678</v>
      </c>
      <c r="BW226" s="60"/>
      <c r="BX226" s="60">
        <v>12000</v>
      </c>
      <c r="BY226" s="60"/>
      <c r="BZ226" s="60" t="s">
        <v>4657</v>
      </c>
      <c r="CA226" s="60"/>
      <c r="CB226" s="60"/>
      <c r="CC226" s="60"/>
      <c r="CD226" s="60" t="s">
        <v>5259</v>
      </c>
    </row>
    <row r="227" spans="1:82">
      <c r="A227" s="60" t="s">
        <v>5483</v>
      </c>
      <c r="B227" s="60" t="s">
        <v>4653</v>
      </c>
      <c r="C227" s="60"/>
      <c r="D227" s="60" t="s">
        <v>5484</v>
      </c>
      <c r="E227" s="60" t="s">
        <v>4655</v>
      </c>
      <c r="F227" s="60" t="s">
        <v>5485</v>
      </c>
      <c r="G227" s="60" t="s">
        <v>4657</v>
      </c>
      <c r="H227" s="60" t="s">
        <v>4658</v>
      </c>
      <c r="I227" s="60">
        <v>660</v>
      </c>
      <c r="J227" s="60"/>
      <c r="K227" s="60"/>
      <c r="L227" s="60" t="s">
        <v>4659</v>
      </c>
      <c r="M227" s="60" t="s">
        <v>5443</v>
      </c>
      <c r="N227" s="60" t="s">
        <v>5455</v>
      </c>
      <c r="O227" s="60"/>
      <c r="P227" s="60"/>
      <c r="Q227" s="60" t="s">
        <v>4658</v>
      </c>
      <c r="R227" s="60" t="s">
        <v>4661</v>
      </c>
      <c r="S227" s="60" t="s">
        <v>4662</v>
      </c>
      <c r="T227" s="60"/>
      <c r="U227" s="60"/>
      <c r="V227" s="60" t="s">
        <v>4211</v>
      </c>
      <c r="W227" s="60"/>
      <c r="X227" s="60" t="s">
        <v>5486</v>
      </c>
      <c r="Y227" s="60" t="s">
        <v>4664</v>
      </c>
      <c r="Z227" s="60" t="s">
        <v>5455</v>
      </c>
      <c r="AA227" s="60" t="s">
        <v>5443</v>
      </c>
      <c r="AB227" s="60" t="s">
        <v>4666</v>
      </c>
      <c r="AC227" s="60" t="s">
        <v>4667</v>
      </c>
      <c r="AD227" s="60"/>
      <c r="AE227" s="60"/>
      <c r="AF227" s="60" t="s">
        <v>4668</v>
      </c>
      <c r="AG227" s="60"/>
      <c r="AH227" s="60"/>
      <c r="AI227" s="60" t="s">
        <v>4668</v>
      </c>
      <c r="AJ227" s="60"/>
      <c r="AK227" s="60" t="s">
        <v>1277</v>
      </c>
      <c r="AL227" s="60" t="s">
        <v>5487</v>
      </c>
      <c r="AM227" s="60"/>
      <c r="AN227" s="60" t="s">
        <v>5051</v>
      </c>
      <c r="AO227" s="60"/>
      <c r="AP227" s="61">
        <v>45702.9558101852</v>
      </c>
      <c r="AQ227" s="60"/>
      <c r="AR227" s="60" t="s">
        <v>5058</v>
      </c>
      <c r="AS227" s="60" t="s">
        <v>4244</v>
      </c>
      <c r="AT227" s="60" t="s">
        <v>4671</v>
      </c>
      <c r="AU227" s="60" t="s">
        <v>5488</v>
      </c>
      <c r="AV227" s="60"/>
      <c r="AW227" s="61">
        <v>45680.666099537</v>
      </c>
      <c r="AX227" s="60" t="s">
        <v>5487</v>
      </c>
      <c r="AY227" s="60" t="s">
        <v>4673</v>
      </c>
      <c r="AZ227" s="60"/>
      <c r="BA227" s="60"/>
      <c r="BB227" s="60"/>
      <c r="BC227" s="60"/>
      <c r="BD227" s="60" t="s">
        <v>5489</v>
      </c>
      <c r="BE227" s="60"/>
      <c r="BF227" s="60" t="s">
        <v>4675</v>
      </c>
      <c r="BG227" s="60"/>
      <c r="BH227" s="60"/>
      <c r="BI227" s="60" t="s">
        <v>4676</v>
      </c>
      <c r="BJ227" s="60"/>
      <c r="BK227" s="60"/>
      <c r="BL227" s="60"/>
      <c r="BM227" s="60"/>
      <c r="BN227" s="60">
        <v>660</v>
      </c>
      <c r="BO227" s="60"/>
      <c r="BP227" s="60" t="s">
        <v>5450</v>
      </c>
      <c r="BQ227" s="60"/>
      <c r="BR227" s="60"/>
      <c r="BS227" s="60"/>
      <c r="BT227" s="60" t="s">
        <v>1277</v>
      </c>
      <c r="BU227" s="60"/>
      <c r="BV227" s="60" t="s">
        <v>4678</v>
      </c>
      <c r="BW227" s="60"/>
      <c r="BX227" s="60">
        <v>660</v>
      </c>
      <c r="BY227" s="60"/>
      <c r="BZ227" s="60"/>
      <c r="CA227" s="60"/>
      <c r="CB227" s="60"/>
      <c r="CC227" s="60"/>
      <c r="CD227" s="60" t="s">
        <v>5259</v>
      </c>
    </row>
    <row r="228" spans="1:82">
      <c r="A228" s="60" t="s">
        <v>5490</v>
      </c>
      <c r="B228" s="60" t="s">
        <v>4653</v>
      </c>
      <c r="C228" s="60"/>
      <c r="D228" s="60" t="s">
        <v>5491</v>
      </c>
      <c r="E228" s="60" t="s">
        <v>4655</v>
      </c>
      <c r="F228" s="60" t="s">
        <v>5492</v>
      </c>
      <c r="G228" s="60" t="s">
        <v>4657</v>
      </c>
      <c r="H228" s="60" t="s">
        <v>4682</v>
      </c>
      <c r="I228" s="60">
        <v>222</v>
      </c>
      <c r="J228" s="60"/>
      <c r="K228" s="60"/>
      <c r="L228" s="60" t="s">
        <v>4659</v>
      </c>
      <c r="M228" s="60" t="s">
        <v>5443</v>
      </c>
      <c r="N228" s="60" t="s">
        <v>5455</v>
      </c>
      <c r="O228" s="60"/>
      <c r="P228" s="60"/>
      <c r="Q228" s="60" t="s">
        <v>4682</v>
      </c>
      <c r="R228" s="60" t="s">
        <v>4683</v>
      </c>
      <c r="S228" s="60" t="s">
        <v>4662</v>
      </c>
      <c r="T228" s="60"/>
      <c r="U228" s="60"/>
      <c r="V228" s="60" t="s">
        <v>4211</v>
      </c>
      <c r="W228" s="60"/>
      <c r="X228" s="60" t="s">
        <v>5493</v>
      </c>
      <c r="Y228" s="60" t="s">
        <v>4664</v>
      </c>
      <c r="Z228" s="60" t="s">
        <v>5455</v>
      </c>
      <c r="AA228" s="60" t="s">
        <v>5443</v>
      </c>
      <c r="AB228" s="60" t="s">
        <v>4666</v>
      </c>
      <c r="AC228" s="60" t="s">
        <v>4667</v>
      </c>
      <c r="AD228" s="60"/>
      <c r="AE228" s="60"/>
      <c r="AF228" s="60" t="s">
        <v>4668</v>
      </c>
      <c r="AG228" s="60"/>
      <c r="AH228" s="60"/>
      <c r="AI228" s="60" t="s">
        <v>4668</v>
      </c>
      <c r="AJ228" s="60"/>
      <c r="AK228" s="60" t="s">
        <v>1277</v>
      </c>
      <c r="AL228" s="60" t="s">
        <v>5494</v>
      </c>
      <c r="AM228" s="60"/>
      <c r="AN228" s="60" t="s">
        <v>4951</v>
      </c>
      <c r="AO228" s="60"/>
      <c r="AP228" s="61">
        <v>45702.9558101852</v>
      </c>
      <c r="AQ228" s="60"/>
      <c r="AR228" s="60" t="s">
        <v>5058</v>
      </c>
      <c r="AS228" s="60" t="s">
        <v>4244</v>
      </c>
      <c r="AT228" s="60" t="s">
        <v>4671</v>
      </c>
      <c r="AU228" s="60" t="s">
        <v>5495</v>
      </c>
      <c r="AV228" s="60"/>
      <c r="AW228" s="61">
        <v>45680.6552662037</v>
      </c>
      <c r="AX228" s="60" t="s">
        <v>5494</v>
      </c>
      <c r="AY228" s="60" t="s">
        <v>4673</v>
      </c>
      <c r="AZ228" s="60"/>
      <c r="BA228" s="60"/>
      <c r="BB228" s="60"/>
      <c r="BC228" s="60"/>
      <c r="BD228" s="60" t="s">
        <v>4688</v>
      </c>
      <c r="BE228" s="60"/>
      <c r="BF228" s="60" t="s">
        <v>4675</v>
      </c>
      <c r="BG228" s="60"/>
      <c r="BH228" s="60"/>
      <c r="BI228" s="60" t="s">
        <v>4676</v>
      </c>
      <c r="BJ228" s="60"/>
      <c r="BK228" s="60"/>
      <c r="BL228" s="60"/>
      <c r="BM228" s="60"/>
      <c r="BN228" s="60">
        <v>222</v>
      </c>
      <c r="BO228" s="60"/>
      <c r="BP228" s="60" t="s">
        <v>5450</v>
      </c>
      <c r="BQ228" s="60"/>
      <c r="BR228" s="60"/>
      <c r="BS228" s="60"/>
      <c r="BT228" s="60" t="s">
        <v>1277</v>
      </c>
      <c r="BU228" s="60"/>
      <c r="BV228" s="60" t="s">
        <v>4678</v>
      </c>
      <c r="BW228" s="60"/>
      <c r="BX228" s="60">
        <v>222</v>
      </c>
      <c r="BY228" s="60"/>
      <c r="BZ228" s="60"/>
      <c r="CA228" s="60"/>
      <c r="CB228" s="60"/>
      <c r="CC228" s="60"/>
      <c r="CD228" s="60" t="s">
        <v>5259</v>
      </c>
    </row>
    <row r="229" spans="1:82">
      <c r="A229" s="60" t="s">
        <v>5496</v>
      </c>
      <c r="B229" s="60" t="s">
        <v>4653</v>
      </c>
      <c r="C229" s="60"/>
      <c r="D229" s="60" t="s">
        <v>5497</v>
      </c>
      <c r="E229" s="60" t="s">
        <v>4655</v>
      </c>
      <c r="F229" s="60" t="s">
        <v>5498</v>
      </c>
      <c r="G229" s="60" t="s">
        <v>4657</v>
      </c>
      <c r="H229" s="60" t="s">
        <v>4658</v>
      </c>
      <c r="I229" s="60">
        <v>534</v>
      </c>
      <c r="J229" s="60"/>
      <c r="K229" s="60"/>
      <c r="L229" s="60" t="s">
        <v>4659</v>
      </c>
      <c r="M229" s="60" t="s">
        <v>5443</v>
      </c>
      <c r="N229" s="60" t="s">
        <v>5455</v>
      </c>
      <c r="O229" s="60"/>
      <c r="P229" s="60"/>
      <c r="Q229" s="60" t="s">
        <v>4658</v>
      </c>
      <c r="R229" s="60" t="s">
        <v>4661</v>
      </c>
      <c r="S229" s="60" t="s">
        <v>4662</v>
      </c>
      <c r="T229" s="60"/>
      <c r="U229" s="60"/>
      <c r="V229" s="60" t="s">
        <v>4211</v>
      </c>
      <c r="W229" s="60"/>
      <c r="X229" s="60" t="s">
        <v>5499</v>
      </c>
      <c r="Y229" s="60" t="s">
        <v>4664</v>
      </c>
      <c r="Z229" s="60" t="s">
        <v>5455</v>
      </c>
      <c r="AA229" s="60" t="s">
        <v>5443</v>
      </c>
      <c r="AB229" s="60" t="s">
        <v>4666</v>
      </c>
      <c r="AC229" s="60" t="s">
        <v>4667</v>
      </c>
      <c r="AD229" s="60"/>
      <c r="AE229" s="60"/>
      <c r="AF229" s="60" t="s">
        <v>4668</v>
      </c>
      <c r="AG229" s="60"/>
      <c r="AH229" s="60"/>
      <c r="AI229" s="60" t="s">
        <v>4668</v>
      </c>
      <c r="AJ229" s="60"/>
      <c r="AK229" s="60" t="s">
        <v>1277</v>
      </c>
      <c r="AL229" s="60" t="s">
        <v>5500</v>
      </c>
      <c r="AM229" s="60"/>
      <c r="AN229" s="60" t="s">
        <v>4913</v>
      </c>
      <c r="AO229" s="60"/>
      <c r="AP229" s="61">
        <v>45702.9436574074</v>
      </c>
      <c r="AQ229" s="60"/>
      <c r="AR229" s="60" t="s">
        <v>5058</v>
      </c>
      <c r="AS229" s="60" t="s">
        <v>4244</v>
      </c>
      <c r="AT229" s="60" t="s">
        <v>4671</v>
      </c>
      <c r="AU229" s="60" t="s">
        <v>5501</v>
      </c>
      <c r="AV229" s="60"/>
      <c r="AW229" s="61">
        <v>45680.6533680556</v>
      </c>
      <c r="AX229" s="60" t="s">
        <v>5500</v>
      </c>
      <c r="AY229" s="60" t="s">
        <v>4673</v>
      </c>
      <c r="AZ229" s="60"/>
      <c r="BA229" s="60"/>
      <c r="BB229" s="60"/>
      <c r="BC229" s="60"/>
      <c r="BD229" s="60" t="s">
        <v>4674</v>
      </c>
      <c r="BE229" s="60"/>
      <c r="BF229" s="60" t="s">
        <v>4675</v>
      </c>
      <c r="BG229" s="60"/>
      <c r="BH229" s="60"/>
      <c r="BI229" s="60" t="s">
        <v>4676</v>
      </c>
      <c r="BJ229" s="60"/>
      <c r="BK229" s="60"/>
      <c r="BL229" s="60"/>
      <c r="BM229" s="60"/>
      <c r="BN229" s="60">
        <v>534</v>
      </c>
      <c r="BO229" s="60"/>
      <c r="BP229" s="60" t="s">
        <v>5450</v>
      </c>
      <c r="BQ229" s="60"/>
      <c r="BR229" s="60"/>
      <c r="BS229" s="60"/>
      <c r="BT229" s="60" t="s">
        <v>1277</v>
      </c>
      <c r="BU229" s="60"/>
      <c r="BV229" s="60" t="s">
        <v>4678</v>
      </c>
      <c r="BW229" s="60"/>
      <c r="BX229" s="60">
        <v>534</v>
      </c>
      <c r="BY229" s="60"/>
      <c r="BZ229" s="60"/>
      <c r="CA229" s="60"/>
      <c r="CB229" s="60"/>
      <c r="CC229" s="60"/>
      <c r="CD229" s="60" t="s">
        <v>5259</v>
      </c>
    </row>
    <row r="230" spans="1:82">
      <c r="A230" s="60" t="s">
        <v>5502</v>
      </c>
      <c r="B230" s="60" t="s">
        <v>5503</v>
      </c>
      <c r="C230" s="60"/>
      <c r="D230" s="60" t="s">
        <v>5504</v>
      </c>
      <c r="E230" s="60" t="s">
        <v>4655</v>
      </c>
      <c r="F230" s="60" t="s">
        <v>5505</v>
      </c>
      <c r="G230" s="60" t="s">
        <v>4657</v>
      </c>
      <c r="H230" s="60" t="s">
        <v>4658</v>
      </c>
      <c r="I230" s="60">
        <v>8900</v>
      </c>
      <c r="J230" s="60"/>
      <c r="K230" s="60"/>
      <c r="L230" s="60" t="s">
        <v>4659</v>
      </c>
      <c r="M230" s="60" t="s">
        <v>5443</v>
      </c>
      <c r="N230" s="60" t="s">
        <v>5506</v>
      </c>
      <c r="O230" s="60"/>
      <c r="P230" s="60"/>
      <c r="Q230" s="60" t="s">
        <v>4658</v>
      </c>
      <c r="R230" s="60" t="s">
        <v>4661</v>
      </c>
      <c r="S230" s="60" t="s">
        <v>4662</v>
      </c>
      <c r="T230" s="60"/>
      <c r="U230" s="60"/>
      <c r="V230" s="60" t="s">
        <v>4211</v>
      </c>
      <c r="W230" s="60"/>
      <c r="X230" s="60" t="s">
        <v>5507</v>
      </c>
      <c r="Y230" s="60" t="s">
        <v>4664</v>
      </c>
      <c r="Z230" s="60" t="s">
        <v>5506</v>
      </c>
      <c r="AA230" s="60" t="s">
        <v>5443</v>
      </c>
      <c r="AB230" s="60" t="s">
        <v>4666</v>
      </c>
      <c r="AC230" s="60" t="s">
        <v>4667</v>
      </c>
      <c r="AD230" s="60"/>
      <c r="AE230" s="60"/>
      <c r="AF230" s="60" t="s">
        <v>4668</v>
      </c>
      <c r="AG230" s="60"/>
      <c r="AH230" s="60"/>
      <c r="AI230" s="60" t="s">
        <v>4668</v>
      </c>
      <c r="AJ230" s="60"/>
      <c r="AK230" s="60" t="s">
        <v>1277</v>
      </c>
      <c r="AL230" s="60" t="s">
        <v>5508</v>
      </c>
      <c r="AM230" s="60"/>
      <c r="AN230" s="60" t="s">
        <v>5509</v>
      </c>
      <c r="AO230" s="60"/>
      <c r="AP230" s="61">
        <v>45702.9558217593</v>
      </c>
      <c r="AQ230" s="60"/>
      <c r="AR230" s="60" t="s">
        <v>5058</v>
      </c>
      <c r="AS230" s="60"/>
      <c r="AT230" s="60" t="s">
        <v>5510</v>
      </c>
      <c r="AU230" s="60" t="s">
        <v>5511</v>
      </c>
      <c r="AV230" s="60" t="s">
        <v>5504</v>
      </c>
      <c r="AW230" s="61">
        <v>45677.4657175926</v>
      </c>
      <c r="AX230" s="60" t="s">
        <v>5508</v>
      </c>
      <c r="AY230" s="60" t="s">
        <v>4673</v>
      </c>
      <c r="AZ230" s="60"/>
      <c r="BA230" s="60"/>
      <c r="BB230" s="60"/>
      <c r="BC230" s="60"/>
      <c r="BD230" s="60" t="s">
        <v>5512</v>
      </c>
      <c r="BE230" s="60"/>
      <c r="BF230" s="60" t="s">
        <v>4675</v>
      </c>
      <c r="BG230" s="60"/>
      <c r="BH230" s="60"/>
      <c r="BI230" s="60" t="s">
        <v>4676</v>
      </c>
      <c r="BJ230" s="60"/>
      <c r="BK230" s="60"/>
      <c r="BL230" s="60"/>
      <c r="BM230" s="60"/>
      <c r="BN230" s="60">
        <v>8900</v>
      </c>
      <c r="BO230" s="60"/>
      <c r="BP230" s="60" t="s">
        <v>5450</v>
      </c>
      <c r="BQ230" s="60"/>
      <c r="BR230" s="60"/>
      <c r="BS230" s="60"/>
      <c r="BT230" s="60" t="s">
        <v>1277</v>
      </c>
      <c r="BU230" s="60"/>
      <c r="BV230" s="60" t="s">
        <v>4678</v>
      </c>
      <c r="BW230" s="60"/>
      <c r="BX230" s="60">
        <v>8900</v>
      </c>
      <c r="BY230" s="60"/>
      <c r="BZ230" s="60" t="s">
        <v>4657</v>
      </c>
      <c r="CA230" s="60"/>
      <c r="CB230" s="60"/>
      <c r="CC230" s="60"/>
      <c r="CD230" s="60" t="s">
        <v>5259</v>
      </c>
    </row>
    <row r="231" spans="1:82">
      <c r="A231" s="60" t="s">
        <v>5513</v>
      </c>
      <c r="B231" s="60" t="s">
        <v>4653</v>
      </c>
      <c r="C231" s="60"/>
      <c r="D231" s="60" t="s">
        <v>5514</v>
      </c>
      <c r="E231" s="60" t="s">
        <v>4655</v>
      </c>
      <c r="F231" s="60" t="s">
        <v>5515</v>
      </c>
      <c r="G231" s="60" t="s">
        <v>4657</v>
      </c>
      <c r="H231" s="60" t="s">
        <v>4658</v>
      </c>
      <c r="I231" s="60">
        <v>2640</v>
      </c>
      <c r="J231" s="60"/>
      <c r="K231" s="60"/>
      <c r="L231" s="60" t="s">
        <v>4659</v>
      </c>
      <c r="M231" s="60" t="s">
        <v>4911</v>
      </c>
      <c r="N231" s="60" t="s">
        <v>4911</v>
      </c>
      <c r="O231" s="60"/>
      <c r="P231" s="60"/>
      <c r="Q231" s="60" t="s">
        <v>4658</v>
      </c>
      <c r="R231" s="60" t="s">
        <v>4661</v>
      </c>
      <c r="S231" s="60" t="s">
        <v>4662</v>
      </c>
      <c r="T231" s="60"/>
      <c r="U231" s="60"/>
      <c r="V231" s="60" t="s">
        <v>4211</v>
      </c>
      <c r="W231" s="60"/>
      <c r="X231" s="60" t="s">
        <v>5516</v>
      </c>
      <c r="Y231" s="60" t="s">
        <v>4664</v>
      </c>
      <c r="Z231" s="60" t="s">
        <v>4911</v>
      </c>
      <c r="AA231" s="60" t="s">
        <v>5517</v>
      </c>
      <c r="AB231" s="60" t="s">
        <v>4666</v>
      </c>
      <c r="AC231" s="60" t="s">
        <v>4667</v>
      </c>
      <c r="AD231" s="60"/>
      <c r="AE231" s="60"/>
      <c r="AF231" s="60" t="s">
        <v>4668</v>
      </c>
      <c r="AG231" s="60"/>
      <c r="AH231" s="60"/>
      <c r="AI231" s="60" t="s">
        <v>4668</v>
      </c>
      <c r="AJ231" s="60"/>
      <c r="AK231" s="60" t="s">
        <v>1277</v>
      </c>
      <c r="AL231" s="60" t="s">
        <v>5518</v>
      </c>
      <c r="AM231" s="60"/>
      <c r="AN231" s="60" t="s">
        <v>5519</v>
      </c>
      <c r="AO231" s="60"/>
      <c r="AP231" s="61">
        <v>45828.6371875</v>
      </c>
      <c r="AQ231" s="60"/>
      <c r="AR231" s="60" t="s">
        <v>4383</v>
      </c>
      <c r="AS231" s="60" t="s">
        <v>4244</v>
      </c>
      <c r="AT231" s="60" t="s">
        <v>4671</v>
      </c>
      <c r="AU231" s="60" t="s">
        <v>5520</v>
      </c>
      <c r="AV231" s="60"/>
      <c r="AW231" s="61">
        <v>45821.8989467593</v>
      </c>
      <c r="AX231" s="60" t="s">
        <v>5518</v>
      </c>
      <c r="AY231" s="60" t="s">
        <v>4673</v>
      </c>
      <c r="AZ231" s="60"/>
      <c r="BA231" s="60"/>
      <c r="BB231" s="60"/>
      <c r="BC231" s="60"/>
      <c r="BD231" s="60" t="s">
        <v>5521</v>
      </c>
      <c r="BE231" s="60"/>
      <c r="BF231" s="60" t="s">
        <v>4675</v>
      </c>
      <c r="BG231" s="60"/>
      <c r="BH231" s="60"/>
      <c r="BI231" s="60" t="s">
        <v>4676</v>
      </c>
      <c r="BJ231" s="60"/>
      <c r="BK231" s="60"/>
      <c r="BL231" s="60"/>
      <c r="BM231" s="60"/>
      <c r="BN231" s="60">
        <v>2640</v>
      </c>
      <c r="BO231" s="60"/>
      <c r="BP231" s="60" t="s">
        <v>4919</v>
      </c>
      <c r="BQ231" s="60"/>
      <c r="BR231" s="60"/>
      <c r="BS231" s="60"/>
      <c r="BT231" s="60" t="s">
        <v>1277</v>
      </c>
      <c r="BU231" s="60"/>
      <c r="BV231" s="60" t="s">
        <v>4678</v>
      </c>
      <c r="BW231" s="60"/>
      <c r="BX231" s="60">
        <v>2640</v>
      </c>
      <c r="BY231" s="60"/>
      <c r="BZ231" s="60"/>
      <c r="CA231" s="60" t="s">
        <v>4678</v>
      </c>
      <c r="CB231" s="60" t="s">
        <v>4678</v>
      </c>
      <c r="CC231" s="60"/>
      <c r="CD231" s="60"/>
    </row>
    <row r="232" spans="1:82">
      <c r="A232" s="60" t="s">
        <v>5522</v>
      </c>
      <c r="B232" s="60"/>
      <c r="C232" s="60" t="s">
        <v>5523</v>
      </c>
      <c r="D232" s="60"/>
      <c r="E232" s="60" t="s">
        <v>4655</v>
      </c>
      <c r="F232" s="60" t="s">
        <v>5524</v>
      </c>
      <c r="G232" s="60" t="s">
        <v>4657</v>
      </c>
      <c r="H232" s="60" t="s">
        <v>3521</v>
      </c>
      <c r="I232" s="60">
        <v>5000</v>
      </c>
      <c r="J232" s="60"/>
      <c r="K232" s="60"/>
      <c r="L232" s="60" t="s">
        <v>4659</v>
      </c>
      <c r="M232" s="60" t="s">
        <v>5525</v>
      </c>
      <c r="N232" s="60" t="s">
        <v>5525</v>
      </c>
      <c r="O232" s="60"/>
      <c r="P232" s="60"/>
      <c r="Q232" s="60" t="s">
        <v>3521</v>
      </c>
      <c r="R232" s="60" t="s">
        <v>5526</v>
      </c>
      <c r="S232" s="60" t="s">
        <v>5527</v>
      </c>
      <c r="T232" s="60" t="s">
        <v>4719</v>
      </c>
      <c r="U232" s="60"/>
      <c r="V232" s="60" t="s">
        <v>4211</v>
      </c>
      <c r="W232" s="60"/>
      <c r="X232" s="60" t="s">
        <v>5528</v>
      </c>
      <c r="Y232" s="60" t="s">
        <v>4664</v>
      </c>
      <c r="Z232" s="60" t="s">
        <v>5529</v>
      </c>
      <c r="AA232" s="60" t="s">
        <v>4737</v>
      </c>
      <c r="AB232" s="60"/>
      <c r="AC232" s="60" t="s">
        <v>4722</v>
      </c>
      <c r="AD232" s="60"/>
      <c r="AE232" s="60"/>
      <c r="AF232" s="60"/>
      <c r="AG232" s="60"/>
      <c r="AH232" s="60"/>
      <c r="AI232" s="60"/>
      <c r="AJ232" s="60"/>
      <c r="AK232" s="60" t="s">
        <v>1277</v>
      </c>
      <c r="AL232" s="60" t="s">
        <v>5530</v>
      </c>
      <c r="AM232" s="60"/>
      <c r="AN232" s="60" t="s">
        <v>5531</v>
      </c>
      <c r="AO232" s="60"/>
      <c r="AP232" s="61">
        <v>45854.7258564815</v>
      </c>
      <c r="AQ232" s="60"/>
      <c r="AR232" s="60" t="s">
        <v>4724</v>
      </c>
      <c r="AS232" s="60" t="s">
        <v>4244</v>
      </c>
      <c r="AT232" s="60" t="s">
        <v>4671</v>
      </c>
      <c r="AU232" s="60" t="s">
        <v>5532</v>
      </c>
      <c r="AV232" s="60"/>
      <c r="AW232" s="61">
        <v>45820.491412037</v>
      </c>
      <c r="AX232" s="60" t="s">
        <v>5530</v>
      </c>
      <c r="AY232" s="60" t="s">
        <v>4673</v>
      </c>
      <c r="AZ232" s="60"/>
      <c r="BA232" s="60"/>
      <c r="BB232" s="60"/>
      <c r="BC232" s="60" t="s">
        <v>3301</v>
      </c>
      <c r="BD232" s="60" t="s">
        <v>4816</v>
      </c>
      <c r="BE232" s="60" t="s">
        <v>2828</v>
      </c>
      <c r="BF232" s="60" t="s">
        <v>4675</v>
      </c>
      <c r="BG232" s="60"/>
      <c r="BH232" s="60"/>
      <c r="BI232" s="60" t="s">
        <v>2794</v>
      </c>
      <c r="BJ232" s="60"/>
      <c r="BK232" s="60"/>
      <c r="BL232" s="60">
        <v>3603812</v>
      </c>
      <c r="BM232" s="60" t="s">
        <v>5533</v>
      </c>
      <c r="BN232" s="60"/>
      <c r="BO232" s="60">
        <v>5000</v>
      </c>
      <c r="BP232" s="60" t="s">
        <v>4728</v>
      </c>
      <c r="BQ232" s="60"/>
      <c r="BR232" s="60" t="s">
        <v>5534</v>
      </c>
      <c r="BS232" s="60" t="s">
        <v>1277</v>
      </c>
      <c r="BT232" s="60"/>
      <c r="BU232" s="60"/>
      <c r="BV232" s="60" t="s">
        <v>4678</v>
      </c>
      <c r="BW232" s="60"/>
      <c r="BX232" s="60">
        <v>5000</v>
      </c>
      <c r="BY232" s="60"/>
      <c r="BZ232" s="60"/>
      <c r="CA232" s="60"/>
      <c r="CB232" s="60"/>
      <c r="CC232" s="60"/>
      <c r="CD232" s="60"/>
    </row>
    <row r="233" spans="1:82">
      <c r="A233" s="60" t="s">
        <v>5535</v>
      </c>
      <c r="B233" s="60"/>
      <c r="C233" s="60" t="s">
        <v>5536</v>
      </c>
      <c r="D233" s="60"/>
      <c r="E233" s="60" t="s">
        <v>4655</v>
      </c>
      <c r="F233" s="60" t="s">
        <v>5537</v>
      </c>
      <c r="G233" s="60" t="s">
        <v>4657</v>
      </c>
      <c r="H233" s="60" t="s">
        <v>3275</v>
      </c>
      <c r="I233" s="60">
        <v>16560</v>
      </c>
      <c r="J233" s="60"/>
      <c r="K233" s="60"/>
      <c r="L233" s="60" t="s">
        <v>4655</v>
      </c>
      <c r="M233" s="60" t="s">
        <v>5525</v>
      </c>
      <c r="N233" s="60" t="s">
        <v>5525</v>
      </c>
      <c r="O233" s="60"/>
      <c r="P233" s="60"/>
      <c r="Q233" s="60" t="s">
        <v>3275</v>
      </c>
      <c r="R233" s="60" t="s">
        <v>5538</v>
      </c>
      <c r="S233" s="60" t="s">
        <v>5539</v>
      </c>
      <c r="T233" s="60" t="s">
        <v>4719</v>
      </c>
      <c r="U233" s="60"/>
      <c r="V233" s="60" t="s">
        <v>4211</v>
      </c>
      <c r="W233" s="60"/>
      <c r="X233" s="60" t="s">
        <v>5540</v>
      </c>
      <c r="Y233" s="60" t="s">
        <v>4664</v>
      </c>
      <c r="Z233" s="60" t="s">
        <v>5541</v>
      </c>
      <c r="AA233" s="60"/>
      <c r="AB233" s="60"/>
      <c r="AC233" s="60"/>
      <c r="AD233" s="60"/>
      <c r="AE233" s="60"/>
      <c r="AF233" s="60"/>
      <c r="AG233" s="60"/>
      <c r="AH233" s="60"/>
      <c r="AI233" s="60"/>
      <c r="AJ233" s="60"/>
      <c r="AK233" s="60"/>
      <c r="AL233" s="60"/>
      <c r="AM233" s="60"/>
      <c r="AN233" s="60"/>
      <c r="AO233" s="60"/>
      <c r="AP233" s="61">
        <v>45824.5313773148</v>
      </c>
      <c r="AQ233" s="60"/>
      <c r="AR233" s="60"/>
      <c r="AS233" s="60" t="s">
        <v>4244</v>
      </c>
      <c r="AT233" s="60" t="s">
        <v>4671</v>
      </c>
      <c r="AU233" s="60"/>
      <c r="AV233" s="60"/>
      <c r="AW233" s="61">
        <v>45823.6201851852</v>
      </c>
      <c r="AX233" s="60"/>
      <c r="AY233" s="60" t="s">
        <v>4673</v>
      </c>
      <c r="AZ233" s="60"/>
      <c r="BA233" s="60"/>
      <c r="BB233" s="60"/>
      <c r="BC233" s="60" t="s">
        <v>4971</v>
      </c>
      <c r="BD233" s="60" t="s">
        <v>4916</v>
      </c>
      <c r="BE233" s="60" t="s">
        <v>5542</v>
      </c>
      <c r="BF233" s="60" t="s">
        <v>4675</v>
      </c>
      <c r="BG233" s="60"/>
      <c r="BH233" s="60"/>
      <c r="BI233" s="60" t="s">
        <v>2794</v>
      </c>
      <c r="BJ233" s="60"/>
      <c r="BK233" s="60"/>
      <c r="BL233" s="60">
        <v>3588457</v>
      </c>
      <c r="BM233" s="60" t="s">
        <v>5543</v>
      </c>
      <c r="BN233" s="60">
        <v>9180</v>
      </c>
      <c r="BO233" s="60"/>
      <c r="BP233" s="60"/>
      <c r="BQ233" s="60"/>
      <c r="BR233" s="60" t="s">
        <v>5544</v>
      </c>
      <c r="BS233" s="60" t="s">
        <v>1277</v>
      </c>
      <c r="BT233" s="60"/>
      <c r="BU233" s="60"/>
      <c r="BV233" s="60" t="s">
        <v>4678</v>
      </c>
      <c r="BW233" s="60"/>
      <c r="BX233" s="60">
        <v>9180</v>
      </c>
      <c r="BY233" s="60"/>
      <c r="BZ233" s="60"/>
      <c r="CA233" s="60"/>
      <c r="CB233" s="60"/>
      <c r="CC233" s="60"/>
      <c r="CD233" s="60"/>
    </row>
    <row r="234" spans="1:82">
      <c r="A234" s="60" t="s">
        <v>5545</v>
      </c>
      <c r="B234" s="60"/>
      <c r="C234" s="60" t="s">
        <v>5536</v>
      </c>
      <c r="D234" s="60"/>
      <c r="E234" s="60" t="s">
        <v>4655</v>
      </c>
      <c r="F234" s="60" t="s">
        <v>5537</v>
      </c>
      <c r="G234" s="60" t="s">
        <v>4657</v>
      </c>
      <c r="H234" s="60" t="s">
        <v>3275</v>
      </c>
      <c r="I234" s="60">
        <v>16560</v>
      </c>
      <c r="J234" s="60"/>
      <c r="K234" s="60"/>
      <c r="L234" s="60" t="s">
        <v>4655</v>
      </c>
      <c r="M234" s="60" t="s">
        <v>5525</v>
      </c>
      <c r="N234" s="60" t="s">
        <v>5525</v>
      </c>
      <c r="O234" s="60"/>
      <c r="P234" s="60"/>
      <c r="Q234" s="60" t="s">
        <v>3275</v>
      </c>
      <c r="R234" s="60" t="s">
        <v>5538</v>
      </c>
      <c r="S234" s="60" t="s">
        <v>5539</v>
      </c>
      <c r="T234" s="60" t="s">
        <v>4719</v>
      </c>
      <c r="U234" s="60"/>
      <c r="V234" s="60" t="s">
        <v>4211</v>
      </c>
      <c r="W234" s="60"/>
      <c r="X234" s="60" t="s">
        <v>5540</v>
      </c>
      <c r="Y234" s="60" t="s">
        <v>4664</v>
      </c>
      <c r="Z234" s="60" t="s">
        <v>5541</v>
      </c>
      <c r="AA234" s="60"/>
      <c r="AB234" s="60"/>
      <c r="AC234" s="60"/>
      <c r="AD234" s="60"/>
      <c r="AE234" s="60"/>
      <c r="AF234" s="60"/>
      <c r="AG234" s="60"/>
      <c r="AH234" s="60"/>
      <c r="AI234" s="60"/>
      <c r="AJ234" s="60"/>
      <c r="AK234" s="60"/>
      <c r="AL234" s="60"/>
      <c r="AM234" s="60"/>
      <c r="AN234" s="60"/>
      <c r="AO234" s="60"/>
      <c r="AP234" s="61">
        <v>45824.5313773148</v>
      </c>
      <c r="AQ234" s="60"/>
      <c r="AR234" s="60"/>
      <c r="AS234" s="60" t="s">
        <v>4244</v>
      </c>
      <c r="AT234" s="60" t="s">
        <v>4671</v>
      </c>
      <c r="AU234" s="60"/>
      <c r="AV234" s="60"/>
      <c r="AW234" s="61">
        <v>45823.6201851852</v>
      </c>
      <c r="AX234" s="60"/>
      <c r="AY234" s="60" t="s">
        <v>4673</v>
      </c>
      <c r="AZ234" s="60"/>
      <c r="BA234" s="60"/>
      <c r="BB234" s="60"/>
      <c r="BC234" s="60" t="s">
        <v>4971</v>
      </c>
      <c r="BD234" s="60" t="s">
        <v>4916</v>
      </c>
      <c r="BE234" s="60" t="s">
        <v>5542</v>
      </c>
      <c r="BF234" s="60" t="s">
        <v>4675</v>
      </c>
      <c r="BG234" s="60"/>
      <c r="BH234" s="60"/>
      <c r="BI234" s="60" t="s">
        <v>2794</v>
      </c>
      <c r="BJ234" s="60"/>
      <c r="BK234" s="60"/>
      <c r="BL234" s="60">
        <v>3588456</v>
      </c>
      <c r="BM234" s="60" t="s">
        <v>5543</v>
      </c>
      <c r="BN234" s="60">
        <v>7380</v>
      </c>
      <c r="BO234" s="60"/>
      <c r="BP234" s="60"/>
      <c r="BQ234" s="60"/>
      <c r="BR234" s="60" t="s">
        <v>5544</v>
      </c>
      <c r="BS234" s="60" t="s">
        <v>1277</v>
      </c>
      <c r="BT234" s="60"/>
      <c r="BU234" s="60"/>
      <c r="BV234" s="60" t="s">
        <v>4678</v>
      </c>
      <c r="BW234" s="60"/>
      <c r="BX234" s="60">
        <v>7380</v>
      </c>
      <c r="BY234" s="60"/>
      <c r="BZ234" s="60"/>
      <c r="CA234" s="60"/>
      <c r="CB234" s="60"/>
      <c r="CC234" s="60"/>
      <c r="CD234" s="60"/>
    </row>
    <row r="235" spans="1:82">
      <c r="A235" s="60" t="s">
        <v>5546</v>
      </c>
      <c r="B235" s="60"/>
      <c r="C235" s="60" t="s">
        <v>5547</v>
      </c>
      <c r="D235" s="60"/>
      <c r="E235" s="60" t="s">
        <v>4655</v>
      </c>
      <c r="F235" s="60" t="s">
        <v>5548</v>
      </c>
      <c r="G235" s="60" t="s">
        <v>4657</v>
      </c>
      <c r="H235" s="60" t="s">
        <v>2923</v>
      </c>
      <c r="I235" s="60">
        <v>76.7</v>
      </c>
      <c r="J235" s="60"/>
      <c r="K235" s="60"/>
      <c r="L235" s="60" t="s">
        <v>4655</v>
      </c>
      <c r="M235" s="60" t="s">
        <v>5525</v>
      </c>
      <c r="N235" s="60" t="s">
        <v>5525</v>
      </c>
      <c r="O235" s="60"/>
      <c r="P235" s="60"/>
      <c r="Q235" s="60" t="s">
        <v>2923</v>
      </c>
      <c r="R235" s="60" t="s">
        <v>4948</v>
      </c>
      <c r="S235" s="60" t="s">
        <v>4949</v>
      </c>
      <c r="T235" s="60" t="s">
        <v>4719</v>
      </c>
      <c r="U235" s="60"/>
      <c r="V235" s="60" t="s">
        <v>4211</v>
      </c>
      <c r="W235" s="60"/>
      <c r="X235" s="60" t="s">
        <v>5549</v>
      </c>
      <c r="Y235" s="60" t="s">
        <v>4664</v>
      </c>
      <c r="Z235" s="60" t="s">
        <v>5529</v>
      </c>
      <c r="AA235" s="60"/>
      <c r="AB235" s="60"/>
      <c r="AC235" s="60"/>
      <c r="AD235" s="60"/>
      <c r="AE235" s="60"/>
      <c r="AF235" s="60"/>
      <c r="AG235" s="60"/>
      <c r="AH235" s="60"/>
      <c r="AI235" s="60"/>
      <c r="AJ235" s="60"/>
      <c r="AK235" s="60"/>
      <c r="AL235" s="60"/>
      <c r="AM235" s="60"/>
      <c r="AN235" s="60"/>
      <c r="AO235" s="60"/>
      <c r="AP235" s="61">
        <v>45820.531875</v>
      </c>
      <c r="AQ235" s="60"/>
      <c r="AR235" s="60"/>
      <c r="AS235" s="60" t="s">
        <v>4244</v>
      </c>
      <c r="AT235" s="60" t="s">
        <v>4671</v>
      </c>
      <c r="AU235" s="60"/>
      <c r="AV235" s="60"/>
      <c r="AW235" s="61">
        <v>45820.4889583333</v>
      </c>
      <c r="AX235" s="60"/>
      <c r="AY235" s="60" t="s">
        <v>4673</v>
      </c>
      <c r="AZ235" s="60"/>
      <c r="BA235" s="60"/>
      <c r="BB235" s="60"/>
      <c r="BC235" s="60" t="s">
        <v>5412</v>
      </c>
      <c r="BD235" s="60" t="s">
        <v>4582</v>
      </c>
      <c r="BE235" s="60" t="s">
        <v>4953</v>
      </c>
      <c r="BF235" s="60" t="s">
        <v>4675</v>
      </c>
      <c r="BG235" s="60"/>
      <c r="BH235" s="60"/>
      <c r="BI235" s="60" t="s">
        <v>2794</v>
      </c>
      <c r="BJ235" s="60"/>
      <c r="BK235" s="60"/>
      <c r="BL235" s="60">
        <v>3590044</v>
      </c>
      <c r="BM235" s="60" t="s">
        <v>5550</v>
      </c>
      <c r="BN235" s="60">
        <v>52</v>
      </c>
      <c r="BO235" s="60"/>
      <c r="BP235" s="60"/>
      <c r="BQ235" s="60"/>
      <c r="BR235" s="60" t="s">
        <v>5551</v>
      </c>
      <c r="BS235" s="60" t="s">
        <v>1277</v>
      </c>
      <c r="BT235" s="60"/>
      <c r="BU235" s="60"/>
      <c r="BV235" s="60" t="s">
        <v>4678</v>
      </c>
      <c r="BW235" s="60"/>
      <c r="BX235" s="60">
        <v>52</v>
      </c>
      <c r="BY235" s="60"/>
      <c r="BZ235" s="60"/>
      <c r="CA235" s="60"/>
      <c r="CB235" s="60"/>
      <c r="CC235" s="60"/>
      <c r="CD235" s="60"/>
    </row>
    <row r="236" spans="1:82">
      <c r="A236" s="60" t="s">
        <v>5552</v>
      </c>
      <c r="B236" s="60"/>
      <c r="C236" s="60" t="s">
        <v>5547</v>
      </c>
      <c r="D236" s="60"/>
      <c r="E236" s="60" t="s">
        <v>4655</v>
      </c>
      <c r="F236" s="60" t="s">
        <v>5548</v>
      </c>
      <c r="G236" s="60" t="s">
        <v>4657</v>
      </c>
      <c r="H236" s="60" t="s">
        <v>2923</v>
      </c>
      <c r="I236" s="60">
        <v>76.7</v>
      </c>
      <c r="J236" s="60"/>
      <c r="K236" s="60"/>
      <c r="L236" s="60" t="s">
        <v>4655</v>
      </c>
      <c r="M236" s="60" t="s">
        <v>5525</v>
      </c>
      <c r="N236" s="60" t="s">
        <v>5525</v>
      </c>
      <c r="O236" s="60"/>
      <c r="P236" s="60"/>
      <c r="Q236" s="60" t="s">
        <v>2923</v>
      </c>
      <c r="R236" s="60" t="s">
        <v>4948</v>
      </c>
      <c r="S236" s="60" t="s">
        <v>4949</v>
      </c>
      <c r="T236" s="60" t="s">
        <v>4719</v>
      </c>
      <c r="U236" s="60"/>
      <c r="V236" s="60" t="s">
        <v>4211</v>
      </c>
      <c r="W236" s="60"/>
      <c r="X236" s="60" t="s">
        <v>5549</v>
      </c>
      <c r="Y236" s="60" t="s">
        <v>4664</v>
      </c>
      <c r="Z236" s="60" t="s">
        <v>5529</v>
      </c>
      <c r="AA236" s="60"/>
      <c r="AB236" s="60"/>
      <c r="AC236" s="60"/>
      <c r="AD236" s="60"/>
      <c r="AE236" s="60"/>
      <c r="AF236" s="60"/>
      <c r="AG236" s="60"/>
      <c r="AH236" s="60"/>
      <c r="AI236" s="60"/>
      <c r="AJ236" s="60"/>
      <c r="AK236" s="60"/>
      <c r="AL236" s="60"/>
      <c r="AM236" s="60"/>
      <c r="AN236" s="60"/>
      <c r="AO236" s="60"/>
      <c r="AP236" s="61">
        <v>45820.531875</v>
      </c>
      <c r="AQ236" s="60"/>
      <c r="AR236" s="60"/>
      <c r="AS236" s="60" t="s">
        <v>4244</v>
      </c>
      <c r="AT236" s="60" t="s">
        <v>4671</v>
      </c>
      <c r="AU236" s="60"/>
      <c r="AV236" s="60"/>
      <c r="AW236" s="61">
        <v>45820.4889583333</v>
      </c>
      <c r="AX236" s="60"/>
      <c r="AY236" s="60" t="s">
        <v>4673</v>
      </c>
      <c r="AZ236" s="60"/>
      <c r="BA236" s="60"/>
      <c r="BB236" s="60"/>
      <c r="BC236" s="60" t="s">
        <v>1772</v>
      </c>
      <c r="BD236" s="60" t="s">
        <v>4582</v>
      </c>
      <c r="BE236" s="60" t="s">
        <v>4953</v>
      </c>
      <c r="BF236" s="60" t="s">
        <v>4675</v>
      </c>
      <c r="BG236" s="60"/>
      <c r="BH236" s="60"/>
      <c r="BI236" s="60" t="s">
        <v>2794</v>
      </c>
      <c r="BJ236" s="60"/>
      <c r="BK236" s="60"/>
      <c r="BL236" s="60">
        <v>3590045</v>
      </c>
      <c r="BM236" s="60" t="s">
        <v>5550</v>
      </c>
      <c r="BN236" s="60">
        <v>24.7</v>
      </c>
      <c r="BO236" s="60"/>
      <c r="BP236" s="60"/>
      <c r="BQ236" s="60"/>
      <c r="BR236" s="60" t="s">
        <v>5551</v>
      </c>
      <c r="BS236" s="60" t="s">
        <v>1277</v>
      </c>
      <c r="BT236" s="60"/>
      <c r="BU236" s="60"/>
      <c r="BV236" s="60" t="s">
        <v>4678</v>
      </c>
      <c r="BW236" s="60"/>
      <c r="BX236" s="60">
        <v>24.7</v>
      </c>
      <c r="BY236" s="60"/>
      <c r="BZ236" s="60"/>
      <c r="CA236" s="60"/>
      <c r="CB236" s="60"/>
      <c r="CC236" s="60"/>
      <c r="CD236" s="60"/>
    </row>
    <row r="237" spans="1:82">
      <c r="A237" s="60" t="s">
        <v>5553</v>
      </c>
      <c r="B237" s="60"/>
      <c r="C237" s="60" t="s">
        <v>5554</v>
      </c>
      <c r="D237" s="60"/>
      <c r="E237" s="60" t="s">
        <v>4655</v>
      </c>
      <c r="F237" s="60" t="s">
        <v>5555</v>
      </c>
      <c r="G237" s="60" t="s">
        <v>4657</v>
      </c>
      <c r="H237" s="60" t="s">
        <v>2905</v>
      </c>
      <c r="I237" s="60">
        <v>3850.61</v>
      </c>
      <c r="J237" s="60"/>
      <c r="K237" s="60"/>
      <c r="L237" s="60" t="s">
        <v>4655</v>
      </c>
      <c r="M237" s="60" t="s">
        <v>5525</v>
      </c>
      <c r="N237" s="60" t="s">
        <v>5525</v>
      </c>
      <c r="O237" s="60"/>
      <c r="P237" s="60"/>
      <c r="Q237" s="60" t="s">
        <v>2905</v>
      </c>
      <c r="R237" s="60" t="s">
        <v>4797</v>
      </c>
      <c r="S237" s="60" t="s">
        <v>4798</v>
      </c>
      <c r="T237" s="60" t="s">
        <v>4719</v>
      </c>
      <c r="U237" s="60"/>
      <c r="V237" s="60" t="s">
        <v>4211</v>
      </c>
      <c r="W237" s="60"/>
      <c r="X237" s="60" t="s">
        <v>5549</v>
      </c>
      <c r="Y237" s="60" t="s">
        <v>4664</v>
      </c>
      <c r="Z237" s="60" t="s">
        <v>5529</v>
      </c>
      <c r="AA237" s="60"/>
      <c r="AB237" s="60"/>
      <c r="AC237" s="60"/>
      <c r="AD237" s="60"/>
      <c r="AE237" s="60"/>
      <c r="AF237" s="60"/>
      <c r="AG237" s="60"/>
      <c r="AH237" s="60"/>
      <c r="AI237" s="60"/>
      <c r="AJ237" s="60"/>
      <c r="AK237" s="60"/>
      <c r="AL237" s="60"/>
      <c r="AM237" s="60"/>
      <c r="AN237" s="60"/>
      <c r="AO237" s="60"/>
      <c r="AP237" s="61">
        <v>45820.5315740741</v>
      </c>
      <c r="AQ237" s="60"/>
      <c r="AR237" s="60"/>
      <c r="AS237" s="60" t="s">
        <v>4244</v>
      </c>
      <c r="AT237" s="60" t="s">
        <v>4671</v>
      </c>
      <c r="AU237" s="60"/>
      <c r="AV237" s="60"/>
      <c r="AW237" s="61">
        <v>45820.48875</v>
      </c>
      <c r="AX237" s="60"/>
      <c r="AY237" s="60" t="s">
        <v>4673</v>
      </c>
      <c r="AZ237" s="60"/>
      <c r="BA237" s="60"/>
      <c r="BB237" s="60"/>
      <c r="BC237" s="60" t="s">
        <v>2140</v>
      </c>
      <c r="BD237" s="60" t="s">
        <v>4582</v>
      </c>
      <c r="BE237" s="60" t="s">
        <v>4802</v>
      </c>
      <c r="BF237" s="60" t="s">
        <v>4675</v>
      </c>
      <c r="BG237" s="60"/>
      <c r="BH237" s="60"/>
      <c r="BI237" s="60" t="s">
        <v>2794</v>
      </c>
      <c r="BJ237" s="60"/>
      <c r="BK237" s="60"/>
      <c r="BL237" s="60">
        <v>3574313</v>
      </c>
      <c r="BM237" s="60" t="s">
        <v>5556</v>
      </c>
      <c r="BN237" s="60">
        <v>54.43</v>
      </c>
      <c r="BO237" s="60"/>
      <c r="BP237" s="60"/>
      <c r="BQ237" s="60"/>
      <c r="BR237" s="60" t="s">
        <v>5557</v>
      </c>
      <c r="BS237" s="60" t="s">
        <v>1277</v>
      </c>
      <c r="BT237" s="60"/>
      <c r="BU237" s="60"/>
      <c r="BV237" s="60" t="s">
        <v>4678</v>
      </c>
      <c r="BW237" s="60"/>
      <c r="BX237" s="60">
        <v>54.43</v>
      </c>
      <c r="BY237" s="60"/>
      <c r="BZ237" s="60"/>
      <c r="CA237" s="60"/>
      <c r="CB237" s="60"/>
      <c r="CC237" s="60"/>
      <c r="CD237" s="60"/>
    </row>
    <row r="238" spans="1:82">
      <c r="A238" s="60" t="s">
        <v>5558</v>
      </c>
      <c r="B238" s="60"/>
      <c r="C238" s="60" t="s">
        <v>5554</v>
      </c>
      <c r="D238" s="60"/>
      <c r="E238" s="60" t="s">
        <v>4655</v>
      </c>
      <c r="F238" s="60" t="s">
        <v>5555</v>
      </c>
      <c r="G238" s="60" t="s">
        <v>4657</v>
      </c>
      <c r="H238" s="60" t="s">
        <v>2905</v>
      </c>
      <c r="I238" s="60">
        <v>3850.61</v>
      </c>
      <c r="J238" s="60"/>
      <c r="K238" s="60"/>
      <c r="L238" s="60" t="s">
        <v>4655</v>
      </c>
      <c r="M238" s="60" t="s">
        <v>5525</v>
      </c>
      <c r="N238" s="60" t="s">
        <v>5525</v>
      </c>
      <c r="O238" s="60"/>
      <c r="P238" s="60"/>
      <c r="Q238" s="60" t="s">
        <v>2905</v>
      </c>
      <c r="R238" s="60" t="s">
        <v>4797</v>
      </c>
      <c r="S238" s="60" t="s">
        <v>4798</v>
      </c>
      <c r="T238" s="60" t="s">
        <v>4719</v>
      </c>
      <c r="U238" s="60"/>
      <c r="V238" s="60" t="s">
        <v>4211</v>
      </c>
      <c r="W238" s="60"/>
      <c r="X238" s="60" t="s">
        <v>5549</v>
      </c>
      <c r="Y238" s="60" t="s">
        <v>4664</v>
      </c>
      <c r="Z238" s="60" t="s">
        <v>5529</v>
      </c>
      <c r="AA238" s="60"/>
      <c r="AB238" s="60"/>
      <c r="AC238" s="60"/>
      <c r="AD238" s="60"/>
      <c r="AE238" s="60"/>
      <c r="AF238" s="60"/>
      <c r="AG238" s="60"/>
      <c r="AH238" s="60"/>
      <c r="AI238" s="60"/>
      <c r="AJ238" s="60"/>
      <c r="AK238" s="60"/>
      <c r="AL238" s="60"/>
      <c r="AM238" s="60"/>
      <c r="AN238" s="60"/>
      <c r="AO238" s="60"/>
      <c r="AP238" s="61">
        <v>45820.5315740741</v>
      </c>
      <c r="AQ238" s="60"/>
      <c r="AR238" s="60"/>
      <c r="AS238" s="60" t="s">
        <v>4244</v>
      </c>
      <c r="AT238" s="60" t="s">
        <v>4671</v>
      </c>
      <c r="AU238" s="60"/>
      <c r="AV238" s="60"/>
      <c r="AW238" s="61">
        <v>45820.48875</v>
      </c>
      <c r="AX238" s="60"/>
      <c r="AY238" s="60" t="s">
        <v>4673</v>
      </c>
      <c r="AZ238" s="60"/>
      <c r="BA238" s="60"/>
      <c r="BB238" s="60"/>
      <c r="BC238" s="60" t="s">
        <v>2128</v>
      </c>
      <c r="BD238" s="60" t="s">
        <v>4582</v>
      </c>
      <c r="BE238" s="60" t="s">
        <v>4802</v>
      </c>
      <c r="BF238" s="60" t="s">
        <v>4675</v>
      </c>
      <c r="BG238" s="60"/>
      <c r="BH238" s="60"/>
      <c r="BI238" s="60" t="s">
        <v>2794</v>
      </c>
      <c r="BJ238" s="60"/>
      <c r="BK238" s="60"/>
      <c r="BL238" s="60">
        <v>3574310</v>
      </c>
      <c r="BM238" s="60" t="s">
        <v>5556</v>
      </c>
      <c r="BN238" s="60">
        <v>113.2</v>
      </c>
      <c r="BO238" s="60"/>
      <c r="BP238" s="60"/>
      <c r="BQ238" s="60"/>
      <c r="BR238" s="60" t="s">
        <v>5557</v>
      </c>
      <c r="BS238" s="60" t="s">
        <v>1277</v>
      </c>
      <c r="BT238" s="60"/>
      <c r="BU238" s="60"/>
      <c r="BV238" s="60" t="s">
        <v>4678</v>
      </c>
      <c r="BW238" s="60"/>
      <c r="BX238" s="60">
        <v>113.2</v>
      </c>
      <c r="BY238" s="60"/>
      <c r="BZ238" s="60"/>
      <c r="CA238" s="60"/>
      <c r="CB238" s="60"/>
      <c r="CC238" s="60"/>
      <c r="CD238" s="60"/>
    </row>
    <row r="239" spans="1:82">
      <c r="A239" s="60" t="s">
        <v>5559</v>
      </c>
      <c r="B239" s="60"/>
      <c r="C239" s="60" t="s">
        <v>5554</v>
      </c>
      <c r="D239" s="60"/>
      <c r="E239" s="60" t="s">
        <v>4655</v>
      </c>
      <c r="F239" s="60" t="s">
        <v>5555</v>
      </c>
      <c r="G239" s="60" t="s">
        <v>4657</v>
      </c>
      <c r="H239" s="60" t="s">
        <v>2905</v>
      </c>
      <c r="I239" s="60">
        <v>3850.61</v>
      </c>
      <c r="J239" s="60"/>
      <c r="K239" s="60"/>
      <c r="L239" s="60" t="s">
        <v>4655</v>
      </c>
      <c r="M239" s="60" t="s">
        <v>5525</v>
      </c>
      <c r="N239" s="60" t="s">
        <v>5525</v>
      </c>
      <c r="O239" s="60"/>
      <c r="P239" s="60"/>
      <c r="Q239" s="60" t="s">
        <v>2905</v>
      </c>
      <c r="R239" s="60" t="s">
        <v>4797</v>
      </c>
      <c r="S239" s="60" t="s">
        <v>4798</v>
      </c>
      <c r="T239" s="60" t="s">
        <v>4719</v>
      </c>
      <c r="U239" s="60"/>
      <c r="V239" s="60" t="s">
        <v>4211</v>
      </c>
      <c r="W239" s="60"/>
      <c r="X239" s="60" t="s">
        <v>5549</v>
      </c>
      <c r="Y239" s="60" t="s">
        <v>4664</v>
      </c>
      <c r="Z239" s="60" t="s">
        <v>5529</v>
      </c>
      <c r="AA239" s="60"/>
      <c r="AB239" s="60"/>
      <c r="AC239" s="60"/>
      <c r="AD239" s="60"/>
      <c r="AE239" s="60"/>
      <c r="AF239" s="60"/>
      <c r="AG239" s="60"/>
      <c r="AH239" s="60"/>
      <c r="AI239" s="60"/>
      <c r="AJ239" s="60"/>
      <c r="AK239" s="60"/>
      <c r="AL239" s="60"/>
      <c r="AM239" s="60"/>
      <c r="AN239" s="60"/>
      <c r="AO239" s="60"/>
      <c r="AP239" s="61">
        <v>45820.5315740741</v>
      </c>
      <c r="AQ239" s="60"/>
      <c r="AR239" s="60"/>
      <c r="AS239" s="60" t="s">
        <v>4244</v>
      </c>
      <c r="AT239" s="60" t="s">
        <v>4671</v>
      </c>
      <c r="AU239" s="60"/>
      <c r="AV239" s="60"/>
      <c r="AW239" s="61">
        <v>45820.48875</v>
      </c>
      <c r="AX239" s="60"/>
      <c r="AY239" s="60" t="s">
        <v>4673</v>
      </c>
      <c r="AZ239" s="60"/>
      <c r="BA239" s="60"/>
      <c r="BB239" s="60"/>
      <c r="BC239" s="60" t="s">
        <v>2140</v>
      </c>
      <c r="BD239" s="60" t="s">
        <v>4582</v>
      </c>
      <c r="BE239" s="60" t="s">
        <v>4802</v>
      </c>
      <c r="BF239" s="60" t="s">
        <v>4675</v>
      </c>
      <c r="BG239" s="60"/>
      <c r="BH239" s="60"/>
      <c r="BI239" s="60" t="s">
        <v>2794</v>
      </c>
      <c r="BJ239" s="60"/>
      <c r="BK239" s="60"/>
      <c r="BL239" s="60">
        <v>3574308</v>
      </c>
      <c r="BM239" s="60" t="s">
        <v>5556</v>
      </c>
      <c r="BN239" s="60">
        <v>904.86</v>
      </c>
      <c r="BO239" s="60"/>
      <c r="BP239" s="60"/>
      <c r="BQ239" s="60"/>
      <c r="BR239" s="60" t="s">
        <v>5557</v>
      </c>
      <c r="BS239" s="60" t="s">
        <v>1277</v>
      </c>
      <c r="BT239" s="60"/>
      <c r="BU239" s="60"/>
      <c r="BV239" s="60" t="s">
        <v>4678</v>
      </c>
      <c r="BW239" s="60"/>
      <c r="BX239" s="60">
        <v>904.86</v>
      </c>
      <c r="BY239" s="60"/>
      <c r="BZ239" s="60"/>
      <c r="CA239" s="60"/>
      <c r="CB239" s="60"/>
      <c r="CC239" s="60"/>
      <c r="CD239" s="60"/>
    </row>
    <row r="240" spans="1:82">
      <c r="A240" s="60" t="s">
        <v>5560</v>
      </c>
      <c r="B240" s="60"/>
      <c r="C240" s="60" t="s">
        <v>5554</v>
      </c>
      <c r="D240" s="60"/>
      <c r="E240" s="60" t="s">
        <v>4655</v>
      </c>
      <c r="F240" s="60" t="s">
        <v>5555</v>
      </c>
      <c r="G240" s="60" t="s">
        <v>4657</v>
      </c>
      <c r="H240" s="60" t="s">
        <v>2905</v>
      </c>
      <c r="I240" s="60">
        <v>3850.61</v>
      </c>
      <c r="J240" s="60"/>
      <c r="K240" s="60"/>
      <c r="L240" s="60" t="s">
        <v>4655</v>
      </c>
      <c r="M240" s="60" t="s">
        <v>5525</v>
      </c>
      <c r="N240" s="60" t="s">
        <v>5525</v>
      </c>
      <c r="O240" s="60"/>
      <c r="P240" s="60"/>
      <c r="Q240" s="60" t="s">
        <v>2905</v>
      </c>
      <c r="R240" s="60" t="s">
        <v>4797</v>
      </c>
      <c r="S240" s="60" t="s">
        <v>4798</v>
      </c>
      <c r="T240" s="60" t="s">
        <v>4719</v>
      </c>
      <c r="U240" s="60"/>
      <c r="V240" s="60" t="s">
        <v>4211</v>
      </c>
      <c r="W240" s="60"/>
      <c r="X240" s="60" t="s">
        <v>5549</v>
      </c>
      <c r="Y240" s="60" t="s">
        <v>4664</v>
      </c>
      <c r="Z240" s="60" t="s">
        <v>5529</v>
      </c>
      <c r="AA240" s="60"/>
      <c r="AB240" s="60"/>
      <c r="AC240" s="60"/>
      <c r="AD240" s="60"/>
      <c r="AE240" s="60"/>
      <c r="AF240" s="60"/>
      <c r="AG240" s="60"/>
      <c r="AH240" s="60"/>
      <c r="AI240" s="60"/>
      <c r="AJ240" s="60"/>
      <c r="AK240" s="60"/>
      <c r="AL240" s="60"/>
      <c r="AM240" s="60"/>
      <c r="AN240" s="60"/>
      <c r="AO240" s="60"/>
      <c r="AP240" s="61">
        <v>45820.5315740741</v>
      </c>
      <c r="AQ240" s="60"/>
      <c r="AR240" s="60"/>
      <c r="AS240" s="60" t="s">
        <v>4244</v>
      </c>
      <c r="AT240" s="60" t="s">
        <v>4671</v>
      </c>
      <c r="AU240" s="60"/>
      <c r="AV240" s="60"/>
      <c r="AW240" s="61">
        <v>45820.48875</v>
      </c>
      <c r="AX240" s="60"/>
      <c r="AY240" s="60" t="s">
        <v>4673</v>
      </c>
      <c r="AZ240" s="60"/>
      <c r="BA240" s="60"/>
      <c r="BB240" s="60"/>
      <c r="BC240" s="60" t="s">
        <v>5561</v>
      </c>
      <c r="BD240" s="60" t="s">
        <v>4582</v>
      </c>
      <c r="BE240" s="60" t="s">
        <v>4802</v>
      </c>
      <c r="BF240" s="60" t="s">
        <v>4675</v>
      </c>
      <c r="BG240" s="60"/>
      <c r="BH240" s="60"/>
      <c r="BI240" s="60" t="s">
        <v>2794</v>
      </c>
      <c r="BJ240" s="60"/>
      <c r="BK240" s="60"/>
      <c r="BL240" s="60">
        <v>3574307</v>
      </c>
      <c r="BM240" s="60" t="s">
        <v>5556</v>
      </c>
      <c r="BN240" s="60">
        <v>21.98</v>
      </c>
      <c r="BO240" s="60"/>
      <c r="BP240" s="60"/>
      <c r="BQ240" s="60"/>
      <c r="BR240" s="60" t="s">
        <v>5557</v>
      </c>
      <c r="BS240" s="60" t="s">
        <v>1277</v>
      </c>
      <c r="BT240" s="60"/>
      <c r="BU240" s="60"/>
      <c r="BV240" s="60" t="s">
        <v>4678</v>
      </c>
      <c r="BW240" s="60"/>
      <c r="BX240" s="60">
        <v>21.98</v>
      </c>
      <c r="BY240" s="60"/>
      <c r="BZ240" s="60"/>
      <c r="CA240" s="60"/>
      <c r="CB240" s="60"/>
      <c r="CC240" s="60"/>
      <c r="CD240" s="60"/>
    </row>
    <row r="241" spans="1:82">
      <c r="A241" s="60" t="s">
        <v>5562</v>
      </c>
      <c r="B241" s="60"/>
      <c r="C241" s="60" t="s">
        <v>5554</v>
      </c>
      <c r="D241" s="60"/>
      <c r="E241" s="60" t="s">
        <v>4655</v>
      </c>
      <c r="F241" s="60" t="s">
        <v>5555</v>
      </c>
      <c r="G241" s="60" t="s">
        <v>4657</v>
      </c>
      <c r="H241" s="60" t="s">
        <v>2905</v>
      </c>
      <c r="I241" s="60">
        <v>3850.61</v>
      </c>
      <c r="J241" s="60"/>
      <c r="K241" s="60"/>
      <c r="L241" s="60" t="s">
        <v>4655</v>
      </c>
      <c r="M241" s="60" t="s">
        <v>5525</v>
      </c>
      <c r="N241" s="60" t="s">
        <v>5525</v>
      </c>
      <c r="O241" s="60"/>
      <c r="P241" s="60"/>
      <c r="Q241" s="60" t="s">
        <v>2905</v>
      </c>
      <c r="R241" s="60" t="s">
        <v>4797</v>
      </c>
      <c r="S241" s="60" t="s">
        <v>4798</v>
      </c>
      <c r="T241" s="60" t="s">
        <v>4719</v>
      </c>
      <c r="U241" s="60"/>
      <c r="V241" s="60" t="s">
        <v>4211</v>
      </c>
      <c r="W241" s="60"/>
      <c r="X241" s="60" t="s">
        <v>5549</v>
      </c>
      <c r="Y241" s="60" t="s">
        <v>4664</v>
      </c>
      <c r="Z241" s="60" t="s">
        <v>5529</v>
      </c>
      <c r="AA241" s="60"/>
      <c r="AB241" s="60"/>
      <c r="AC241" s="60"/>
      <c r="AD241" s="60"/>
      <c r="AE241" s="60"/>
      <c r="AF241" s="60"/>
      <c r="AG241" s="60"/>
      <c r="AH241" s="60"/>
      <c r="AI241" s="60"/>
      <c r="AJ241" s="60"/>
      <c r="AK241" s="60"/>
      <c r="AL241" s="60"/>
      <c r="AM241" s="60"/>
      <c r="AN241" s="60"/>
      <c r="AO241" s="60"/>
      <c r="AP241" s="61">
        <v>45820.5315740741</v>
      </c>
      <c r="AQ241" s="60"/>
      <c r="AR241" s="60"/>
      <c r="AS241" s="60" t="s">
        <v>4244</v>
      </c>
      <c r="AT241" s="60" t="s">
        <v>4671</v>
      </c>
      <c r="AU241" s="60"/>
      <c r="AV241" s="60"/>
      <c r="AW241" s="61">
        <v>45820.48875</v>
      </c>
      <c r="AX241" s="60"/>
      <c r="AY241" s="60" t="s">
        <v>4673</v>
      </c>
      <c r="AZ241" s="60"/>
      <c r="BA241" s="60"/>
      <c r="BB241" s="60"/>
      <c r="BC241" s="60" t="s">
        <v>138</v>
      </c>
      <c r="BD241" s="60" t="s">
        <v>4582</v>
      </c>
      <c r="BE241" s="60" t="s">
        <v>4802</v>
      </c>
      <c r="BF241" s="60" t="s">
        <v>4675</v>
      </c>
      <c r="BG241" s="60"/>
      <c r="BH241" s="60"/>
      <c r="BI241" s="60" t="s">
        <v>2794</v>
      </c>
      <c r="BJ241" s="60"/>
      <c r="BK241" s="60"/>
      <c r="BL241" s="60">
        <v>3574306</v>
      </c>
      <c r="BM241" s="60" t="s">
        <v>5556</v>
      </c>
      <c r="BN241" s="60">
        <v>169.8</v>
      </c>
      <c r="BO241" s="60"/>
      <c r="BP241" s="60"/>
      <c r="BQ241" s="60"/>
      <c r="BR241" s="60" t="s">
        <v>5557</v>
      </c>
      <c r="BS241" s="60" t="s">
        <v>1277</v>
      </c>
      <c r="BT241" s="60"/>
      <c r="BU241" s="60"/>
      <c r="BV241" s="60" t="s">
        <v>4678</v>
      </c>
      <c r="BW241" s="60"/>
      <c r="BX241" s="60">
        <v>169.8</v>
      </c>
      <c r="BY241" s="60"/>
      <c r="BZ241" s="60"/>
      <c r="CA241" s="60"/>
      <c r="CB241" s="60"/>
      <c r="CC241" s="60"/>
      <c r="CD241" s="60"/>
    </row>
    <row r="242" spans="1:82">
      <c r="A242" s="60" t="s">
        <v>5563</v>
      </c>
      <c r="B242" s="60"/>
      <c r="C242" s="60" t="s">
        <v>5554</v>
      </c>
      <c r="D242" s="60"/>
      <c r="E242" s="60" t="s">
        <v>4655</v>
      </c>
      <c r="F242" s="60" t="s">
        <v>5555</v>
      </c>
      <c r="G242" s="60" t="s">
        <v>4657</v>
      </c>
      <c r="H242" s="60" t="s">
        <v>2905</v>
      </c>
      <c r="I242" s="60">
        <v>3850.61</v>
      </c>
      <c r="J242" s="60"/>
      <c r="K242" s="60"/>
      <c r="L242" s="60" t="s">
        <v>4655</v>
      </c>
      <c r="M242" s="60" t="s">
        <v>5525</v>
      </c>
      <c r="N242" s="60" t="s">
        <v>5525</v>
      </c>
      <c r="O242" s="60"/>
      <c r="P242" s="60"/>
      <c r="Q242" s="60" t="s">
        <v>2905</v>
      </c>
      <c r="R242" s="60" t="s">
        <v>4797</v>
      </c>
      <c r="S242" s="60" t="s">
        <v>4798</v>
      </c>
      <c r="T242" s="60" t="s">
        <v>4719</v>
      </c>
      <c r="U242" s="60"/>
      <c r="V242" s="60" t="s">
        <v>4211</v>
      </c>
      <c r="W242" s="60"/>
      <c r="X242" s="60" t="s">
        <v>5549</v>
      </c>
      <c r="Y242" s="60" t="s">
        <v>4664</v>
      </c>
      <c r="Z242" s="60" t="s">
        <v>5529</v>
      </c>
      <c r="AA242" s="60"/>
      <c r="AB242" s="60"/>
      <c r="AC242" s="60"/>
      <c r="AD242" s="60"/>
      <c r="AE242" s="60"/>
      <c r="AF242" s="60"/>
      <c r="AG242" s="60"/>
      <c r="AH242" s="60"/>
      <c r="AI242" s="60"/>
      <c r="AJ242" s="60"/>
      <c r="AK242" s="60"/>
      <c r="AL242" s="60"/>
      <c r="AM242" s="60"/>
      <c r="AN242" s="60"/>
      <c r="AO242" s="60"/>
      <c r="AP242" s="61">
        <v>45820.5315740741</v>
      </c>
      <c r="AQ242" s="60"/>
      <c r="AR242" s="60"/>
      <c r="AS242" s="60" t="s">
        <v>4244</v>
      </c>
      <c r="AT242" s="60" t="s">
        <v>4671</v>
      </c>
      <c r="AU242" s="60"/>
      <c r="AV242" s="60"/>
      <c r="AW242" s="61">
        <v>45820.48875</v>
      </c>
      <c r="AX242" s="60"/>
      <c r="AY242" s="60" t="s">
        <v>4673</v>
      </c>
      <c r="AZ242" s="60"/>
      <c r="BA242" s="60"/>
      <c r="BB242" s="60"/>
      <c r="BC242" s="60" t="s">
        <v>2140</v>
      </c>
      <c r="BD242" s="60" t="s">
        <v>4582</v>
      </c>
      <c r="BE242" s="60" t="s">
        <v>4802</v>
      </c>
      <c r="BF242" s="60" t="s">
        <v>4675</v>
      </c>
      <c r="BG242" s="60"/>
      <c r="BH242" s="60"/>
      <c r="BI242" s="60" t="s">
        <v>2794</v>
      </c>
      <c r="BJ242" s="60"/>
      <c r="BK242" s="60"/>
      <c r="BL242" s="60">
        <v>3574312</v>
      </c>
      <c r="BM242" s="60" t="s">
        <v>5556</v>
      </c>
      <c r="BN242" s="60">
        <v>109.55</v>
      </c>
      <c r="BO242" s="60"/>
      <c r="BP242" s="60"/>
      <c r="BQ242" s="60"/>
      <c r="BR242" s="60" t="s">
        <v>5557</v>
      </c>
      <c r="BS242" s="60" t="s">
        <v>1277</v>
      </c>
      <c r="BT242" s="60"/>
      <c r="BU242" s="60"/>
      <c r="BV242" s="60" t="s">
        <v>4678</v>
      </c>
      <c r="BW242" s="60"/>
      <c r="BX242" s="60">
        <v>109.55</v>
      </c>
      <c r="BY242" s="60"/>
      <c r="BZ242" s="60"/>
      <c r="CA242" s="60"/>
      <c r="CB242" s="60"/>
      <c r="CC242" s="60"/>
      <c r="CD242" s="60"/>
    </row>
    <row r="243" spans="1:82">
      <c r="A243" s="60" t="s">
        <v>5564</v>
      </c>
      <c r="B243" s="60"/>
      <c r="C243" s="60" t="s">
        <v>5554</v>
      </c>
      <c r="D243" s="60"/>
      <c r="E243" s="60" t="s">
        <v>4655</v>
      </c>
      <c r="F243" s="60" t="s">
        <v>5555</v>
      </c>
      <c r="G243" s="60" t="s">
        <v>4657</v>
      </c>
      <c r="H243" s="60" t="s">
        <v>2905</v>
      </c>
      <c r="I243" s="60">
        <v>3850.61</v>
      </c>
      <c r="J243" s="60"/>
      <c r="K243" s="60"/>
      <c r="L243" s="60" t="s">
        <v>4655</v>
      </c>
      <c r="M243" s="60" t="s">
        <v>5525</v>
      </c>
      <c r="N243" s="60" t="s">
        <v>5525</v>
      </c>
      <c r="O243" s="60"/>
      <c r="P243" s="60"/>
      <c r="Q243" s="60" t="s">
        <v>2905</v>
      </c>
      <c r="R243" s="60" t="s">
        <v>4797</v>
      </c>
      <c r="S243" s="60" t="s">
        <v>4798</v>
      </c>
      <c r="T243" s="60" t="s">
        <v>4719</v>
      </c>
      <c r="U243" s="60"/>
      <c r="V243" s="60" t="s">
        <v>4211</v>
      </c>
      <c r="W243" s="60"/>
      <c r="X243" s="60" t="s">
        <v>5549</v>
      </c>
      <c r="Y243" s="60" t="s">
        <v>4664</v>
      </c>
      <c r="Z243" s="60" t="s">
        <v>5529</v>
      </c>
      <c r="AA243" s="60"/>
      <c r="AB243" s="60"/>
      <c r="AC243" s="60"/>
      <c r="AD243" s="60"/>
      <c r="AE243" s="60"/>
      <c r="AF243" s="60"/>
      <c r="AG243" s="60"/>
      <c r="AH243" s="60"/>
      <c r="AI243" s="60"/>
      <c r="AJ243" s="60"/>
      <c r="AK243" s="60"/>
      <c r="AL243" s="60"/>
      <c r="AM243" s="60"/>
      <c r="AN243" s="60"/>
      <c r="AO243" s="60"/>
      <c r="AP243" s="61">
        <v>45820.5315740741</v>
      </c>
      <c r="AQ243" s="60"/>
      <c r="AR243" s="60"/>
      <c r="AS243" s="60" t="s">
        <v>4244</v>
      </c>
      <c r="AT243" s="60" t="s">
        <v>4671</v>
      </c>
      <c r="AU243" s="60"/>
      <c r="AV243" s="60"/>
      <c r="AW243" s="61">
        <v>45820.48875</v>
      </c>
      <c r="AX243" s="60"/>
      <c r="AY243" s="60" t="s">
        <v>4673</v>
      </c>
      <c r="AZ243" s="60"/>
      <c r="BA243" s="60"/>
      <c r="BB243" s="60"/>
      <c r="BC243" s="60" t="s">
        <v>138</v>
      </c>
      <c r="BD243" s="60" t="s">
        <v>4582</v>
      </c>
      <c r="BE243" s="60" t="s">
        <v>4802</v>
      </c>
      <c r="BF243" s="60" t="s">
        <v>4675</v>
      </c>
      <c r="BG243" s="60"/>
      <c r="BH243" s="60"/>
      <c r="BI243" s="60" t="s">
        <v>2794</v>
      </c>
      <c r="BJ243" s="60"/>
      <c r="BK243" s="60"/>
      <c r="BL243" s="60">
        <v>3574304</v>
      </c>
      <c r="BM243" s="60" t="s">
        <v>5556</v>
      </c>
      <c r="BN243" s="60">
        <v>24.28</v>
      </c>
      <c r="BO243" s="60"/>
      <c r="BP243" s="60"/>
      <c r="BQ243" s="60"/>
      <c r="BR243" s="60" t="s">
        <v>5557</v>
      </c>
      <c r="BS243" s="60" t="s">
        <v>1277</v>
      </c>
      <c r="BT243" s="60"/>
      <c r="BU243" s="60"/>
      <c r="BV243" s="60" t="s">
        <v>4678</v>
      </c>
      <c r="BW243" s="60"/>
      <c r="BX243" s="60">
        <v>24.28</v>
      </c>
      <c r="BY243" s="60"/>
      <c r="BZ243" s="60"/>
      <c r="CA243" s="60"/>
      <c r="CB243" s="60"/>
      <c r="CC243" s="60"/>
      <c r="CD243" s="60"/>
    </row>
    <row r="244" spans="1:82">
      <c r="A244" s="60" t="s">
        <v>5565</v>
      </c>
      <c r="B244" s="60"/>
      <c r="C244" s="60" t="s">
        <v>5554</v>
      </c>
      <c r="D244" s="60"/>
      <c r="E244" s="60" t="s">
        <v>4655</v>
      </c>
      <c r="F244" s="60" t="s">
        <v>5555</v>
      </c>
      <c r="G244" s="60" t="s">
        <v>4657</v>
      </c>
      <c r="H244" s="60" t="s">
        <v>2905</v>
      </c>
      <c r="I244" s="60">
        <v>3850.61</v>
      </c>
      <c r="J244" s="60"/>
      <c r="K244" s="60"/>
      <c r="L244" s="60" t="s">
        <v>4655</v>
      </c>
      <c r="M244" s="60" t="s">
        <v>5525</v>
      </c>
      <c r="N244" s="60" t="s">
        <v>5525</v>
      </c>
      <c r="O244" s="60"/>
      <c r="P244" s="60"/>
      <c r="Q244" s="60" t="s">
        <v>2905</v>
      </c>
      <c r="R244" s="60" t="s">
        <v>4797</v>
      </c>
      <c r="S244" s="60" t="s">
        <v>4798</v>
      </c>
      <c r="T244" s="60" t="s">
        <v>4719</v>
      </c>
      <c r="U244" s="60"/>
      <c r="V244" s="60" t="s">
        <v>4211</v>
      </c>
      <c r="W244" s="60"/>
      <c r="X244" s="60" t="s">
        <v>5549</v>
      </c>
      <c r="Y244" s="60" t="s">
        <v>4664</v>
      </c>
      <c r="Z244" s="60" t="s">
        <v>5529</v>
      </c>
      <c r="AA244" s="60"/>
      <c r="AB244" s="60"/>
      <c r="AC244" s="60"/>
      <c r="AD244" s="60"/>
      <c r="AE244" s="60"/>
      <c r="AF244" s="60"/>
      <c r="AG244" s="60"/>
      <c r="AH244" s="60"/>
      <c r="AI244" s="60"/>
      <c r="AJ244" s="60"/>
      <c r="AK244" s="60"/>
      <c r="AL244" s="60"/>
      <c r="AM244" s="60"/>
      <c r="AN244" s="60"/>
      <c r="AO244" s="60"/>
      <c r="AP244" s="61">
        <v>45820.5315740741</v>
      </c>
      <c r="AQ244" s="60"/>
      <c r="AR244" s="60"/>
      <c r="AS244" s="60" t="s">
        <v>4244</v>
      </c>
      <c r="AT244" s="60" t="s">
        <v>4671</v>
      </c>
      <c r="AU244" s="60"/>
      <c r="AV244" s="60"/>
      <c r="AW244" s="61">
        <v>45820.48875</v>
      </c>
      <c r="AX244" s="60"/>
      <c r="AY244" s="60" t="s">
        <v>4673</v>
      </c>
      <c r="AZ244" s="60"/>
      <c r="BA244" s="60"/>
      <c r="BB244" s="60"/>
      <c r="BC244" s="60" t="s">
        <v>138</v>
      </c>
      <c r="BD244" s="60" t="s">
        <v>4582</v>
      </c>
      <c r="BE244" s="60" t="s">
        <v>4802</v>
      </c>
      <c r="BF244" s="60" t="s">
        <v>4675</v>
      </c>
      <c r="BG244" s="60"/>
      <c r="BH244" s="60"/>
      <c r="BI244" s="60" t="s">
        <v>2794</v>
      </c>
      <c r="BJ244" s="60"/>
      <c r="BK244" s="60"/>
      <c r="BL244" s="60">
        <v>3574303</v>
      </c>
      <c r="BM244" s="60" t="s">
        <v>5556</v>
      </c>
      <c r="BN244" s="60">
        <v>4.95</v>
      </c>
      <c r="BO244" s="60"/>
      <c r="BP244" s="60"/>
      <c r="BQ244" s="60"/>
      <c r="BR244" s="60" t="s">
        <v>5557</v>
      </c>
      <c r="BS244" s="60" t="s">
        <v>1277</v>
      </c>
      <c r="BT244" s="60"/>
      <c r="BU244" s="60"/>
      <c r="BV244" s="60" t="s">
        <v>4678</v>
      </c>
      <c r="BW244" s="60"/>
      <c r="BX244" s="60">
        <v>4.95</v>
      </c>
      <c r="BY244" s="60"/>
      <c r="BZ244" s="60"/>
      <c r="CA244" s="60"/>
      <c r="CB244" s="60"/>
      <c r="CC244" s="60"/>
      <c r="CD244" s="60"/>
    </row>
    <row r="245" spans="1:82">
      <c r="A245" s="60" t="s">
        <v>5566</v>
      </c>
      <c r="B245" s="60"/>
      <c r="C245" s="60" t="s">
        <v>5554</v>
      </c>
      <c r="D245" s="60"/>
      <c r="E245" s="60" t="s">
        <v>4655</v>
      </c>
      <c r="F245" s="60" t="s">
        <v>5555</v>
      </c>
      <c r="G245" s="60" t="s">
        <v>4657</v>
      </c>
      <c r="H245" s="60" t="s">
        <v>2905</v>
      </c>
      <c r="I245" s="60">
        <v>3850.61</v>
      </c>
      <c r="J245" s="60"/>
      <c r="K245" s="60"/>
      <c r="L245" s="60" t="s">
        <v>4655</v>
      </c>
      <c r="M245" s="60" t="s">
        <v>5525</v>
      </c>
      <c r="N245" s="60" t="s">
        <v>5525</v>
      </c>
      <c r="O245" s="60"/>
      <c r="P245" s="60"/>
      <c r="Q245" s="60" t="s">
        <v>2905</v>
      </c>
      <c r="R245" s="60" t="s">
        <v>4797</v>
      </c>
      <c r="S245" s="60" t="s">
        <v>4798</v>
      </c>
      <c r="T245" s="60" t="s">
        <v>4719</v>
      </c>
      <c r="U245" s="60"/>
      <c r="V245" s="60" t="s">
        <v>4211</v>
      </c>
      <c r="W245" s="60"/>
      <c r="X245" s="60" t="s">
        <v>5549</v>
      </c>
      <c r="Y245" s="60" t="s">
        <v>4664</v>
      </c>
      <c r="Z245" s="60" t="s">
        <v>5529</v>
      </c>
      <c r="AA245" s="60"/>
      <c r="AB245" s="60"/>
      <c r="AC245" s="60"/>
      <c r="AD245" s="60"/>
      <c r="AE245" s="60"/>
      <c r="AF245" s="60"/>
      <c r="AG245" s="60"/>
      <c r="AH245" s="60"/>
      <c r="AI245" s="60"/>
      <c r="AJ245" s="60"/>
      <c r="AK245" s="60"/>
      <c r="AL245" s="60"/>
      <c r="AM245" s="60"/>
      <c r="AN245" s="60"/>
      <c r="AO245" s="60"/>
      <c r="AP245" s="61">
        <v>45820.5315740741</v>
      </c>
      <c r="AQ245" s="60"/>
      <c r="AR245" s="60"/>
      <c r="AS245" s="60" t="s">
        <v>4244</v>
      </c>
      <c r="AT245" s="60" t="s">
        <v>4671</v>
      </c>
      <c r="AU245" s="60"/>
      <c r="AV245" s="60"/>
      <c r="AW245" s="61">
        <v>45820.48875</v>
      </c>
      <c r="AX245" s="60"/>
      <c r="AY245" s="60" t="s">
        <v>4673</v>
      </c>
      <c r="AZ245" s="60"/>
      <c r="BA245" s="60"/>
      <c r="BB245" s="60"/>
      <c r="BC245" s="60" t="s">
        <v>5567</v>
      </c>
      <c r="BD245" s="60" t="s">
        <v>4582</v>
      </c>
      <c r="BE245" s="60" t="s">
        <v>4802</v>
      </c>
      <c r="BF245" s="60" t="s">
        <v>4675</v>
      </c>
      <c r="BG245" s="60"/>
      <c r="BH245" s="60"/>
      <c r="BI245" s="60" t="s">
        <v>2794</v>
      </c>
      <c r="BJ245" s="60"/>
      <c r="BK245" s="60"/>
      <c r="BL245" s="60">
        <v>3574309</v>
      </c>
      <c r="BM245" s="60" t="s">
        <v>5556</v>
      </c>
      <c r="BN245" s="60">
        <v>579.24</v>
      </c>
      <c r="BO245" s="60"/>
      <c r="BP245" s="60"/>
      <c r="BQ245" s="60"/>
      <c r="BR245" s="60" t="s">
        <v>5557</v>
      </c>
      <c r="BS245" s="60" t="s">
        <v>1277</v>
      </c>
      <c r="BT245" s="60"/>
      <c r="BU245" s="60"/>
      <c r="BV245" s="60" t="s">
        <v>4678</v>
      </c>
      <c r="BW245" s="60"/>
      <c r="BX245" s="60">
        <v>579.24</v>
      </c>
      <c r="BY245" s="60"/>
      <c r="BZ245" s="60"/>
      <c r="CA245" s="60"/>
      <c r="CB245" s="60"/>
      <c r="CC245" s="60"/>
      <c r="CD245" s="60"/>
    </row>
    <row r="246" spans="1:82">
      <c r="A246" s="60" t="s">
        <v>5568</v>
      </c>
      <c r="B246" s="60"/>
      <c r="C246" s="60" t="s">
        <v>5554</v>
      </c>
      <c r="D246" s="60"/>
      <c r="E246" s="60" t="s">
        <v>4655</v>
      </c>
      <c r="F246" s="60" t="s">
        <v>5555</v>
      </c>
      <c r="G246" s="60" t="s">
        <v>4657</v>
      </c>
      <c r="H246" s="60" t="s">
        <v>2905</v>
      </c>
      <c r="I246" s="60">
        <v>3850.61</v>
      </c>
      <c r="J246" s="60"/>
      <c r="K246" s="60"/>
      <c r="L246" s="60" t="s">
        <v>4655</v>
      </c>
      <c r="M246" s="60" t="s">
        <v>5525</v>
      </c>
      <c r="N246" s="60" t="s">
        <v>5525</v>
      </c>
      <c r="O246" s="60"/>
      <c r="P246" s="60"/>
      <c r="Q246" s="60" t="s">
        <v>2905</v>
      </c>
      <c r="R246" s="60" t="s">
        <v>4797</v>
      </c>
      <c r="S246" s="60" t="s">
        <v>4798</v>
      </c>
      <c r="T246" s="60" t="s">
        <v>4719</v>
      </c>
      <c r="U246" s="60"/>
      <c r="V246" s="60" t="s">
        <v>4211</v>
      </c>
      <c r="W246" s="60"/>
      <c r="X246" s="60" t="s">
        <v>5549</v>
      </c>
      <c r="Y246" s="60" t="s">
        <v>4664</v>
      </c>
      <c r="Z246" s="60" t="s">
        <v>5529</v>
      </c>
      <c r="AA246" s="60"/>
      <c r="AB246" s="60"/>
      <c r="AC246" s="60"/>
      <c r="AD246" s="60"/>
      <c r="AE246" s="60"/>
      <c r="AF246" s="60"/>
      <c r="AG246" s="60"/>
      <c r="AH246" s="60"/>
      <c r="AI246" s="60"/>
      <c r="AJ246" s="60"/>
      <c r="AK246" s="60"/>
      <c r="AL246" s="60"/>
      <c r="AM246" s="60"/>
      <c r="AN246" s="60"/>
      <c r="AO246" s="60"/>
      <c r="AP246" s="61">
        <v>45820.5315740741</v>
      </c>
      <c r="AQ246" s="60"/>
      <c r="AR246" s="60"/>
      <c r="AS246" s="60" t="s">
        <v>4244</v>
      </c>
      <c r="AT246" s="60" t="s">
        <v>4671</v>
      </c>
      <c r="AU246" s="60"/>
      <c r="AV246" s="60"/>
      <c r="AW246" s="61">
        <v>45820.48875</v>
      </c>
      <c r="AX246" s="60"/>
      <c r="AY246" s="60" t="s">
        <v>4673</v>
      </c>
      <c r="AZ246" s="60"/>
      <c r="BA246" s="60"/>
      <c r="BB246" s="60"/>
      <c r="BC246" s="60" t="s">
        <v>2140</v>
      </c>
      <c r="BD246" s="60" t="s">
        <v>4582</v>
      </c>
      <c r="BE246" s="60" t="s">
        <v>4802</v>
      </c>
      <c r="BF246" s="60" t="s">
        <v>4675</v>
      </c>
      <c r="BG246" s="60"/>
      <c r="BH246" s="60"/>
      <c r="BI246" s="60" t="s">
        <v>2794</v>
      </c>
      <c r="BJ246" s="60"/>
      <c r="BK246" s="60"/>
      <c r="BL246" s="60">
        <v>3574302</v>
      </c>
      <c r="BM246" s="60" t="s">
        <v>5556</v>
      </c>
      <c r="BN246" s="60">
        <v>83.6</v>
      </c>
      <c r="BO246" s="60"/>
      <c r="BP246" s="60"/>
      <c r="BQ246" s="60"/>
      <c r="BR246" s="60" t="s">
        <v>5557</v>
      </c>
      <c r="BS246" s="60" t="s">
        <v>1277</v>
      </c>
      <c r="BT246" s="60"/>
      <c r="BU246" s="60"/>
      <c r="BV246" s="60" t="s">
        <v>4678</v>
      </c>
      <c r="BW246" s="60"/>
      <c r="BX246" s="60">
        <v>83.6</v>
      </c>
      <c r="BY246" s="60"/>
      <c r="BZ246" s="60"/>
      <c r="CA246" s="60"/>
      <c r="CB246" s="60"/>
      <c r="CC246" s="60"/>
      <c r="CD246" s="60"/>
    </row>
    <row r="247" spans="1:82">
      <c r="A247" s="60" t="s">
        <v>5569</v>
      </c>
      <c r="B247" s="60"/>
      <c r="C247" s="60" t="s">
        <v>5554</v>
      </c>
      <c r="D247" s="60"/>
      <c r="E247" s="60" t="s">
        <v>4655</v>
      </c>
      <c r="F247" s="60" t="s">
        <v>5555</v>
      </c>
      <c r="G247" s="60" t="s">
        <v>4657</v>
      </c>
      <c r="H247" s="60" t="s">
        <v>2905</v>
      </c>
      <c r="I247" s="60">
        <v>3850.61</v>
      </c>
      <c r="J247" s="60"/>
      <c r="K247" s="60"/>
      <c r="L247" s="60" t="s">
        <v>4655</v>
      </c>
      <c r="M247" s="60" t="s">
        <v>5525</v>
      </c>
      <c r="N247" s="60" t="s">
        <v>5525</v>
      </c>
      <c r="O247" s="60"/>
      <c r="P247" s="60"/>
      <c r="Q247" s="60" t="s">
        <v>2905</v>
      </c>
      <c r="R247" s="60" t="s">
        <v>4797</v>
      </c>
      <c r="S247" s="60" t="s">
        <v>4798</v>
      </c>
      <c r="T247" s="60" t="s">
        <v>4719</v>
      </c>
      <c r="U247" s="60"/>
      <c r="V247" s="60" t="s">
        <v>4211</v>
      </c>
      <c r="W247" s="60"/>
      <c r="X247" s="60" t="s">
        <v>5549</v>
      </c>
      <c r="Y247" s="60" t="s">
        <v>4664</v>
      </c>
      <c r="Z247" s="60" t="s">
        <v>5529</v>
      </c>
      <c r="AA247" s="60"/>
      <c r="AB247" s="60"/>
      <c r="AC247" s="60"/>
      <c r="AD247" s="60"/>
      <c r="AE247" s="60"/>
      <c r="AF247" s="60"/>
      <c r="AG247" s="60"/>
      <c r="AH247" s="60"/>
      <c r="AI247" s="60"/>
      <c r="AJ247" s="60"/>
      <c r="AK247" s="60"/>
      <c r="AL247" s="60"/>
      <c r="AM247" s="60"/>
      <c r="AN247" s="60"/>
      <c r="AO247" s="60"/>
      <c r="AP247" s="61">
        <v>45820.5315740741</v>
      </c>
      <c r="AQ247" s="60"/>
      <c r="AR247" s="60"/>
      <c r="AS247" s="60" t="s">
        <v>4244</v>
      </c>
      <c r="AT247" s="60" t="s">
        <v>4671</v>
      </c>
      <c r="AU247" s="60"/>
      <c r="AV247" s="60"/>
      <c r="AW247" s="61">
        <v>45820.48875</v>
      </c>
      <c r="AX247" s="60"/>
      <c r="AY247" s="60" t="s">
        <v>4673</v>
      </c>
      <c r="AZ247" s="60"/>
      <c r="BA247" s="60"/>
      <c r="BB247" s="60"/>
      <c r="BC247" s="60" t="s">
        <v>2140</v>
      </c>
      <c r="BD247" s="60" t="s">
        <v>4582</v>
      </c>
      <c r="BE247" s="60" t="s">
        <v>4802</v>
      </c>
      <c r="BF247" s="60" t="s">
        <v>4675</v>
      </c>
      <c r="BG247" s="60"/>
      <c r="BH247" s="60"/>
      <c r="BI247" s="60" t="s">
        <v>2794</v>
      </c>
      <c r="BJ247" s="60"/>
      <c r="BK247" s="60"/>
      <c r="BL247" s="60">
        <v>3574315</v>
      </c>
      <c r="BM247" s="60" t="s">
        <v>5556</v>
      </c>
      <c r="BN247" s="60">
        <v>492.62</v>
      </c>
      <c r="BO247" s="60"/>
      <c r="BP247" s="60"/>
      <c r="BQ247" s="60"/>
      <c r="BR247" s="60" t="s">
        <v>5557</v>
      </c>
      <c r="BS247" s="60" t="s">
        <v>1277</v>
      </c>
      <c r="BT247" s="60"/>
      <c r="BU247" s="60"/>
      <c r="BV247" s="60" t="s">
        <v>4678</v>
      </c>
      <c r="BW247" s="60"/>
      <c r="BX247" s="60">
        <v>492.62</v>
      </c>
      <c r="BY247" s="60"/>
      <c r="BZ247" s="60"/>
      <c r="CA247" s="60"/>
      <c r="CB247" s="60"/>
      <c r="CC247" s="60"/>
      <c r="CD247" s="60"/>
    </row>
    <row r="248" spans="1:82">
      <c r="A248" s="60" t="s">
        <v>5570</v>
      </c>
      <c r="B248" s="60"/>
      <c r="C248" s="60" t="s">
        <v>5554</v>
      </c>
      <c r="D248" s="60"/>
      <c r="E248" s="60" t="s">
        <v>4655</v>
      </c>
      <c r="F248" s="60" t="s">
        <v>5555</v>
      </c>
      <c r="G248" s="60" t="s">
        <v>4657</v>
      </c>
      <c r="H248" s="60" t="s">
        <v>2905</v>
      </c>
      <c r="I248" s="60">
        <v>3850.61</v>
      </c>
      <c r="J248" s="60"/>
      <c r="K248" s="60"/>
      <c r="L248" s="60" t="s">
        <v>4655</v>
      </c>
      <c r="M248" s="60" t="s">
        <v>5525</v>
      </c>
      <c r="N248" s="60" t="s">
        <v>5525</v>
      </c>
      <c r="O248" s="60"/>
      <c r="P248" s="60"/>
      <c r="Q248" s="60" t="s">
        <v>2905</v>
      </c>
      <c r="R248" s="60" t="s">
        <v>4797</v>
      </c>
      <c r="S248" s="60" t="s">
        <v>4798</v>
      </c>
      <c r="T248" s="60" t="s">
        <v>4719</v>
      </c>
      <c r="U248" s="60"/>
      <c r="V248" s="60" t="s">
        <v>4211</v>
      </c>
      <c r="W248" s="60"/>
      <c r="X248" s="60" t="s">
        <v>5549</v>
      </c>
      <c r="Y248" s="60" t="s">
        <v>4664</v>
      </c>
      <c r="Z248" s="60" t="s">
        <v>5529</v>
      </c>
      <c r="AA248" s="60"/>
      <c r="AB248" s="60"/>
      <c r="AC248" s="60"/>
      <c r="AD248" s="60"/>
      <c r="AE248" s="60"/>
      <c r="AF248" s="60"/>
      <c r="AG248" s="60"/>
      <c r="AH248" s="60"/>
      <c r="AI248" s="60"/>
      <c r="AJ248" s="60"/>
      <c r="AK248" s="60"/>
      <c r="AL248" s="60"/>
      <c r="AM248" s="60"/>
      <c r="AN248" s="60"/>
      <c r="AO248" s="60"/>
      <c r="AP248" s="61">
        <v>45820.5315740741</v>
      </c>
      <c r="AQ248" s="60"/>
      <c r="AR248" s="60"/>
      <c r="AS248" s="60" t="s">
        <v>4244</v>
      </c>
      <c r="AT248" s="60" t="s">
        <v>4671</v>
      </c>
      <c r="AU248" s="60"/>
      <c r="AV248" s="60"/>
      <c r="AW248" s="61">
        <v>45820.48875</v>
      </c>
      <c r="AX248" s="60"/>
      <c r="AY248" s="60" t="s">
        <v>4673</v>
      </c>
      <c r="AZ248" s="60"/>
      <c r="BA248" s="60"/>
      <c r="BB248" s="60"/>
      <c r="BC248" s="60" t="s">
        <v>2140</v>
      </c>
      <c r="BD248" s="60" t="s">
        <v>4582</v>
      </c>
      <c r="BE248" s="60" t="s">
        <v>4802</v>
      </c>
      <c r="BF248" s="60" t="s">
        <v>4675</v>
      </c>
      <c r="BG248" s="60"/>
      <c r="BH248" s="60"/>
      <c r="BI248" s="60" t="s">
        <v>2794</v>
      </c>
      <c r="BJ248" s="60"/>
      <c r="BK248" s="60"/>
      <c r="BL248" s="60">
        <v>3574314</v>
      </c>
      <c r="BM248" s="60" t="s">
        <v>5556</v>
      </c>
      <c r="BN248" s="60">
        <v>327.6</v>
      </c>
      <c r="BO248" s="60"/>
      <c r="BP248" s="60"/>
      <c r="BQ248" s="60"/>
      <c r="BR248" s="60" t="s">
        <v>5557</v>
      </c>
      <c r="BS248" s="60" t="s">
        <v>1277</v>
      </c>
      <c r="BT248" s="60"/>
      <c r="BU248" s="60"/>
      <c r="BV248" s="60" t="s">
        <v>4678</v>
      </c>
      <c r="BW248" s="60"/>
      <c r="BX248" s="60">
        <v>327.6</v>
      </c>
      <c r="BY248" s="60"/>
      <c r="BZ248" s="60"/>
      <c r="CA248" s="60"/>
      <c r="CB248" s="60"/>
      <c r="CC248" s="60"/>
      <c r="CD248" s="60"/>
    </row>
    <row r="249" spans="1:82">
      <c r="A249" s="60" t="s">
        <v>5571</v>
      </c>
      <c r="B249" s="60"/>
      <c r="C249" s="60" t="s">
        <v>5554</v>
      </c>
      <c r="D249" s="60"/>
      <c r="E249" s="60" t="s">
        <v>4655</v>
      </c>
      <c r="F249" s="60" t="s">
        <v>5555</v>
      </c>
      <c r="G249" s="60" t="s">
        <v>4657</v>
      </c>
      <c r="H249" s="60" t="s">
        <v>2905</v>
      </c>
      <c r="I249" s="60">
        <v>3850.61</v>
      </c>
      <c r="J249" s="60"/>
      <c r="K249" s="60"/>
      <c r="L249" s="60" t="s">
        <v>4655</v>
      </c>
      <c r="M249" s="60" t="s">
        <v>5525</v>
      </c>
      <c r="N249" s="60" t="s">
        <v>5525</v>
      </c>
      <c r="O249" s="60"/>
      <c r="P249" s="60"/>
      <c r="Q249" s="60" t="s">
        <v>2905</v>
      </c>
      <c r="R249" s="60" t="s">
        <v>4797</v>
      </c>
      <c r="S249" s="60" t="s">
        <v>4798</v>
      </c>
      <c r="T249" s="60" t="s">
        <v>4719</v>
      </c>
      <c r="U249" s="60"/>
      <c r="V249" s="60" t="s">
        <v>4211</v>
      </c>
      <c r="W249" s="60"/>
      <c r="X249" s="60" t="s">
        <v>5549</v>
      </c>
      <c r="Y249" s="60" t="s">
        <v>4664</v>
      </c>
      <c r="Z249" s="60" t="s">
        <v>5529</v>
      </c>
      <c r="AA249" s="60"/>
      <c r="AB249" s="60"/>
      <c r="AC249" s="60"/>
      <c r="AD249" s="60"/>
      <c r="AE249" s="60"/>
      <c r="AF249" s="60"/>
      <c r="AG249" s="60"/>
      <c r="AH249" s="60"/>
      <c r="AI249" s="60"/>
      <c r="AJ249" s="60"/>
      <c r="AK249" s="60"/>
      <c r="AL249" s="60"/>
      <c r="AM249" s="60"/>
      <c r="AN249" s="60"/>
      <c r="AO249" s="60"/>
      <c r="AP249" s="61">
        <v>45820.5315740741</v>
      </c>
      <c r="AQ249" s="60"/>
      <c r="AR249" s="60"/>
      <c r="AS249" s="60" t="s">
        <v>4244</v>
      </c>
      <c r="AT249" s="60" t="s">
        <v>4671</v>
      </c>
      <c r="AU249" s="60"/>
      <c r="AV249" s="60"/>
      <c r="AW249" s="61">
        <v>45820.48875</v>
      </c>
      <c r="AX249" s="60"/>
      <c r="AY249" s="60" t="s">
        <v>4673</v>
      </c>
      <c r="AZ249" s="60"/>
      <c r="BA249" s="60"/>
      <c r="BB249" s="60"/>
      <c r="BC249" s="60" t="s">
        <v>2140</v>
      </c>
      <c r="BD249" s="60" t="s">
        <v>4582</v>
      </c>
      <c r="BE249" s="60" t="s">
        <v>4802</v>
      </c>
      <c r="BF249" s="60" t="s">
        <v>4675</v>
      </c>
      <c r="BG249" s="60"/>
      <c r="BH249" s="60"/>
      <c r="BI249" s="60" t="s">
        <v>2794</v>
      </c>
      <c r="BJ249" s="60"/>
      <c r="BK249" s="60"/>
      <c r="BL249" s="60">
        <v>3574311</v>
      </c>
      <c r="BM249" s="60" t="s">
        <v>5556</v>
      </c>
      <c r="BN249" s="60">
        <v>697.5</v>
      </c>
      <c r="BO249" s="60"/>
      <c r="BP249" s="60"/>
      <c r="BQ249" s="60"/>
      <c r="BR249" s="60" t="s">
        <v>5557</v>
      </c>
      <c r="BS249" s="60" t="s">
        <v>1277</v>
      </c>
      <c r="BT249" s="60"/>
      <c r="BU249" s="60"/>
      <c r="BV249" s="60" t="s">
        <v>4678</v>
      </c>
      <c r="BW249" s="60"/>
      <c r="BX249" s="60">
        <v>697.5</v>
      </c>
      <c r="BY249" s="60"/>
      <c r="BZ249" s="60"/>
      <c r="CA249" s="60"/>
      <c r="CB249" s="60"/>
      <c r="CC249" s="60"/>
      <c r="CD249" s="60"/>
    </row>
    <row r="250" spans="1:82">
      <c r="A250" s="60" t="s">
        <v>5572</v>
      </c>
      <c r="B250" s="60"/>
      <c r="C250" s="60" t="s">
        <v>5554</v>
      </c>
      <c r="D250" s="60"/>
      <c r="E250" s="60" t="s">
        <v>4655</v>
      </c>
      <c r="F250" s="60" t="s">
        <v>5555</v>
      </c>
      <c r="G250" s="60" t="s">
        <v>4657</v>
      </c>
      <c r="H250" s="60" t="s">
        <v>2905</v>
      </c>
      <c r="I250" s="60">
        <v>3850.61</v>
      </c>
      <c r="J250" s="60"/>
      <c r="K250" s="60"/>
      <c r="L250" s="60" t="s">
        <v>4655</v>
      </c>
      <c r="M250" s="60" t="s">
        <v>5525</v>
      </c>
      <c r="N250" s="60" t="s">
        <v>5525</v>
      </c>
      <c r="O250" s="60"/>
      <c r="P250" s="60"/>
      <c r="Q250" s="60" t="s">
        <v>2905</v>
      </c>
      <c r="R250" s="60" t="s">
        <v>4797</v>
      </c>
      <c r="S250" s="60" t="s">
        <v>4798</v>
      </c>
      <c r="T250" s="60" t="s">
        <v>4719</v>
      </c>
      <c r="U250" s="60"/>
      <c r="V250" s="60" t="s">
        <v>4211</v>
      </c>
      <c r="W250" s="60"/>
      <c r="X250" s="60" t="s">
        <v>5549</v>
      </c>
      <c r="Y250" s="60" t="s">
        <v>4664</v>
      </c>
      <c r="Z250" s="60" t="s">
        <v>5529</v>
      </c>
      <c r="AA250" s="60"/>
      <c r="AB250" s="60"/>
      <c r="AC250" s="60"/>
      <c r="AD250" s="60"/>
      <c r="AE250" s="60"/>
      <c r="AF250" s="60"/>
      <c r="AG250" s="60"/>
      <c r="AH250" s="60"/>
      <c r="AI250" s="60"/>
      <c r="AJ250" s="60"/>
      <c r="AK250" s="60"/>
      <c r="AL250" s="60"/>
      <c r="AM250" s="60"/>
      <c r="AN250" s="60"/>
      <c r="AO250" s="60"/>
      <c r="AP250" s="61">
        <v>45820.5315740741</v>
      </c>
      <c r="AQ250" s="60"/>
      <c r="AR250" s="60"/>
      <c r="AS250" s="60" t="s">
        <v>4244</v>
      </c>
      <c r="AT250" s="60" t="s">
        <v>4671</v>
      </c>
      <c r="AU250" s="60"/>
      <c r="AV250" s="60"/>
      <c r="AW250" s="61">
        <v>45820.48875</v>
      </c>
      <c r="AX250" s="60"/>
      <c r="AY250" s="60" t="s">
        <v>4673</v>
      </c>
      <c r="AZ250" s="60"/>
      <c r="BA250" s="60"/>
      <c r="BB250" s="60"/>
      <c r="BC250" s="60" t="s">
        <v>138</v>
      </c>
      <c r="BD250" s="60" t="s">
        <v>4582</v>
      </c>
      <c r="BE250" s="60" t="s">
        <v>4802</v>
      </c>
      <c r="BF250" s="60" t="s">
        <v>4675</v>
      </c>
      <c r="BG250" s="60"/>
      <c r="BH250" s="60"/>
      <c r="BI250" s="60" t="s">
        <v>2794</v>
      </c>
      <c r="BJ250" s="60"/>
      <c r="BK250" s="60"/>
      <c r="BL250" s="60">
        <v>3574305</v>
      </c>
      <c r="BM250" s="60" t="s">
        <v>5556</v>
      </c>
      <c r="BN250" s="60">
        <v>267</v>
      </c>
      <c r="BO250" s="60"/>
      <c r="BP250" s="60"/>
      <c r="BQ250" s="60"/>
      <c r="BR250" s="60" t="s">
        <v>5557</v>
      </c>
      <c r="BS250" s="60" t="s">
        <v>1277</v>
      </c>
      <c r="BT250" s="60"/>
      <c r="BU250" s="60"/>
      <c r="BV250" s="60" t="s">
        <v>4678</v>
      </c>
      <c r="BW250" s="60"/>
      <c r="BX250" s="60">
        <v>267</v>
      </c>
      <c r="BY250" s="60"/>
      <c r="BZ250" s="60"/>
      <c r="CA250" s="60"/>
      <c r="CB250" s="60"/>
      <c r="CC250" s="60"/>
      <c r="CD250" s="60"/>
    </row>
    <row r="251" spans="1:82">
      <c r="A251" s="60" t="s">
        <v>5573</v>
      </c>
      <c r="B251" s="60"/>
      <c r="C251" s="60" t="s">
        <v>5574</v>
      </c>
      <c r="D251" s="60"/>
      <c r="E251" s="60" t="s">
        <v>4655</v>
      </c>
      <c r="F251" s="60" t="s">
        <v>5575</v>
      </c>
      <c r="G251" s="60" t="s">
        <v>4657</v>
      </c>
      <c r="H251" s="60" t="s">
        <v>5392</v>
      </c>
      <c r="I251" s="60">
        <v>1917</v>
      </c>
      <c r="J251" s="60"/>
      <c r="K251" s="60"/>
      <c r="L251" s="60" t="s">
        <v>4659</v>
      </c>
      <c r="M251" s="60" t="s">
        <v>5444</v>
      </c>
      <c r="N251" s="60" t="s">
        <v>5444</v>
      </c>
      <c r="O251" s="60"/>
      <c r="P251" s="60"/>
      <c r="Q251" s="60" t="s">
        <v>5392</v>
      </c>
      <c r="R251" s="60" t="s">
        <v>5393</v>
      </c>
      <c r="S251" s="60" t="s">
        <v>4718</v>
      </c>
      <c r="T251" s="60" t="s">
        <v>4719</v>
      </c>
      <c r="U251" s="60"/>
      <c r="V251" s="60" t="s">
        <v>4211</v>
      </c>
      <c r="W251" s="60"/>
      <c r="X251" s="60" t="s">
        <v>5576</v>
      </c>
      <c r="Y251" s="60" t="s">
        <v>4664</v>
      </c>
      <c r="Z251" s="60" t="s">
        <v>5446</v>
      </c>
      <c r="AA251" s="60" t="s">
        <v>4896</v>
      </c>
      <c r="AB251" s="60"/>
      <c r="AC251" s="60" t="s">
        <v>4667</v>
      </c>
      <c r="AD251" s="60"/>
      <c r="AE251" s="60"/>
      <c r="AF251" s="60"/>
      <c r="AG251" s="60"/>
      <c r="AH251" s="60"/>
      <c r="AI251" s="60"/>
      <c r="AJ251" s="60"/>
      <c r="AK251" s="60" t="s">
        <v>1277</v>
      </c>
      <c r="AL251" s="60" t="s">
        <v>5577</v>
      </c>
      <c r="AM251" s="60"/>
      <c r="AN251" s="60" t="s">
        <v>4951</v>
      </c>
      <c r="AO251" s="60"/>
      <c r="AP251" s="61">
        <v>45765.7791435185</v>
      </c>
      <c r="AQ251" s="60"/>
      <c r="AR251" s="60" t="s">
        <v>4842</v>
      </c>
      <c r="AS251" s="60" t="s">
        <v>4244</v>
      </c>
      <c r="AT251" s="60" t="s">
        <v>4671</v>
      </c>
      <c r="AU251" s="60" t="s">
        <v>5578</v>
      </c>
      <c r="AV251" s="60"/>
      <c r="AW251" s="61">
        <v>45693.7778125</v>
      </c>
      <c r="AX251" s="60" t="s">
        <v>5577</v>
      </c>
      <c r="AY251" s="60" t="s">
        <v>4673</v>
      </c>
      <c r="AZ251" s="60"/>
      <c r="BA251" s="60"/>
      <c r="BB251" s="60"/>
      <c r="BC251" s="60" t="s">
        <v>2138</v>
      </c>
      <c r="BD251" s="60" t="s">
        <v>4582</v>
      </c>
      <c r="BE251" s="60"/>
      <c r="BF251" s="60" t="s">
        <v>4675</v>
      </c>
      <c r="BG251" s="60"/>
      <c r="BH251" s="60"/>
      <c r="BI251" s="60" t="s">
        <v>2794</v>
      </c>
      <c r="BJ251" s="60"/>
      <c r="BK251" s="60"/>
      <c r="BL251" s="60">
        <v>3440069</v>
      </c>
      <c r="BM251" s="60" t="s">
        <v>5579</v>
      </c>
      <c r="BN251" s="60"/>
      <c r="BO251" s="60">
        <v>1917</v>
      </c>
      <c r="BP251" s="60" t="s">
        <v>4850</v>
      </c>
      <c r="BQ251" s="60"/>
      <c r="BR251" s="60" t="s">
        <v>5580</v>
      </c>
      <c r="BS251" s="60" t="s">
        <v>1277</v>
      </c>
      <c r="BT251" s="60"/>
      <c r="BU251" s="60"/>
      <c r="BV251" s="60" t="s">
        <v>4678</v>
      </c>
      <c r="BW251" s="60"/>
      <c r="BX251" s="60">
        <v>1917</v>
      </c>
      <c r="BY251" s="60"/>
      <c r="BZ251" s="60"/>
      <c r="CA251" s="60"/>
      <c r="CB251" s="60"/>
      <c r="CC251" s="60"/>
      <c r="CD251" s="60"/>
    </row>
    <row r="252" spans="1:82">
      <c r="A252" s="60" t="s">
        <v>5581</v>
      </c>
      <c r="B252" s="60"/>
      <c r="C252" s="60" t="s">
        <v>5582</v>
      </c>
      <c r="D252" s="60"/>
      <c r="E252" s="60" t="s">
        <v>4655</v>
      </c>
      <c r="F252" s="60" t="s">
        <v>5583</v>
      </c>
      <c r="G252" s="60" t="s">
        <v>4657</v>
      </c>
      <c r="H252" s="60" t="s">
        <v>2884</v>
      </c>
      <c r="I252" s="60">
        <v>2827.1</v>
      </c>
      <c r="J252" s="60"/>
      <c r="K252" s="60"/>
      <c r="L252" s="60" t="s">
        <v>4659</v>
      </c>
      <c r="M252" s="60" t="s">
        <v>5444</v>
      </c>
      <c r="N252" s="60" t="s">
        <v>5444</v>
      </c>
      <c r="O252" s="60"/>
      <c r="P252" s="60"/>
      <c r="Q252" s="60" t="s">
        <v>2884</v>
      </c>
      <c r="R252" s="60" t="s">
        <v>5406</v>
      </c>
      <c r="S252" s="60" t="s">
        <v>5407</v>
      </c>
      <c r="T252" s="60" t="s">
        <v>4719</v>
      </c>
      <c r="U252" s="60"/>
      <c r="V252" s="60" t="s">
        <v>4211</v>
      </c>
      <c r="W252" s="60"/>
      <c r="X252" s="60" t="s">
        <v>5576</v>
      </c>
      <c r="Y252" s="60" t="s">
        <v>4664</v>
      </c>
      <c r="Z252" s="60" t="s">
        <v>5446</v>
      </c>
      <c r="AA252" s="60" t="s">
        <v>4896</v>
      </c>
      <c r="AB252" s="60"/>
      <c r="AC252" s="60" t="s">
        <v>4667</v>
      </c>
      <c r="AD252" s="60"/>
      <c r="AE252" s="60"/>
      <c r="AF252" s="60"/>
      <c r="AG252" s="60"/>
      <c r="AH252" s="60"/>
      <c r="AI252" s="60"/>
      <c r="AJ252" s="60"/>
      <c r="AK252" s="60" t="s">
        <v>1277</v>
      </c>
      <c r="AL252" s="60" t="s">
        <v>5584</v>
      </c>
      <c r="AM252" s="60"/>
      <c r="AN252" s="60" t="s">
        <v>4913</v>
      </c>
      <c r="AO252" s="60"/>
      <c r="AP252" s="61">
        <v>45765.7791319444</v>
      </c>
      <c r="AQ252" s="60"/>
      <c r="AR252" s="60" t="s">
        <v>4842</v>
      </c>
      <c r="AS252" s="60" t="s">
        <v>4244</v>
      </c>
      <c r="AT252" s="60" t="s">
        <v>4671</v>
      </c>
      <c r="AU252" s="60" t="s">
        <v>5585</v>
      </c>
      <c r="AV252" s="60"/>
      <c r="AW252" s="61">
        <v>45693.7779976852</v>
      </c>
      <c r="AX252" s="60" t="s">
        <v>5584</v>
      </c>
      <c r="AY252" s="60" t="s">
        <v>4673</v>
      </c>
      <c r="AZ252" s="60"/>
      <c r="BA252" s="60"/>
      <c r="BB252" s="60"/>
      <c r="BC252" s="60" t="s">
        <v>2128</v>
      </c>
      <c r="BD252" s="60" t="s">
        <v>4582</v>
      </c>
      <c r="BE252" s="60"/>
      <c r="BF252" s="60" t="s">
        <v>4675</v>
      </c>
      <c r="BG252" s="60"/>
      <c r="BH252" s="60"/>
      <c r="BI252" s="60" t="s">
        <v>2794</v>
      </c>
      <c r="BJ252" s="60"/>
      <c r="BK252" s="60"/>
      <c r="BL252" s="60">
        <v>3441629</v>
      </c>
      <c r="BM252" s="60" t="s">
        <v>5586</v>
      </c>
      <c r="BN252" s="60"/>
      <c r="BO252" s="60">
        <v>1628.6</v>
      </c>
      <c r="BP252" s="60" t="s">
        <v>4850</v>
      </c>
      <c r="BQ252" s="60"/>
      <c r="BR252" s="60" t="s">
        <v>5587</v>
      </c>
      <c r="BS252" s="60" t="s">
        <v>1277</v>
      </c>
      <c r="BT252" s="60"/>
      <c r="BU252" s="60"/>
      <c r="BV252" s="60" t="s">
        <v>4678</v>
      </c>
      <c r="BW252" s="60"/>
      <c r="BX252" s="60">
        <v>1628.6</v>
      </c>
      <c r="BY252" s="60"/>
      <c r="BZ252" s="60"/>
      <c r="CA252" s="60"/>
      <c r="CB252" s="60"/>
      <c r="CC252" s="60"/>
      <c r="CD252" s="60"/>
    </row>
    <row r="253" spans="1:82">
      <c r="A253" s="60" t="s">
        <v>5588</v>
      </c>
      <c r="B253" s="60"/>
      <c r="C253" s="60" t="s">
        <v>5582</v>
      </c>
      <c r="D253" s="60"/>
      <c r="E253" s="60" t="s">
        <v>4655</v>
      </c>
      <c r="F253" s="60" t="s">
        <v>5583</v>
      </c>
      <c r="G253" s="60" t="s">
        <v>4657</v>
      </c>
      <c r="H253" s="60" t="s">
        <v>2884</v>
      </c>
      <c r="I253" s="60">
        <v>2827.1</v>
      </c>
      <c r="J253" s="60"/>
      <c r="K253" s="60"/>
      <c r="L253" s="60" t="s">
        <v>4659</v>
      </c>
      <c r="M253" s="60" t="s">
        <v>5444</v>
      </c>
      <c r="N253" s="60" t="s">
        <v>5444</v>
      </c>
      <c r="O253" s="60"/>
      <c r="P253" s="60"/>
      <c r="Q253" s="60" t="s">
        <v>2884</v>
      </c>
      <c r="R253" s="60" t="s">
        <v>5406</v>
      </c>
      <c r="S253" s="60" t="s">
        <v>5407</v>
      </c>
      <c r="T253" s="60" t="s">
        <v>4719</v>
      </c>
      <c r="U253" s="60"/>
      <c r="V253" s="60" t="s">
        <v>4211</v>
      </c>
      <c r="W253" s="60"/>
      <c r="X253" s="60" t="s">
        <v>5576</v>
      </c>
      <c r="Y253" s="60" t="s">
        <v>4664</v>
      </c>
      <c r="Z253" s="60" t="s">
        <v>5446</v>
      </c>
      <c r="AA253" s="60" t="s">
        <v>4896</v>
      </c>
      <c r="AB253" s="60"/>
      <c r="AC253" s="60" t="s">
        <v>4667</v>
      </c>
      <c r="AD253" s="60"/>
      <c r="AE253" s="60"/>
      <c r="AF253" s="60"/>
      <c r="AG253" s="60"/>
      <c r="AH253" s="60"/>
      <c r="AI253" s="60"/>
      <c r="AJ253" s="60"/>
      <c r="AK253" s="60" t="s">
        <v>1277</v>
      </c>
      <c r="AL253" s="60" t="s">
        <v>5584</v>
      </c>
      <c r="AM253" s="60"/>
      <c r="AN253" s="60" t="s">
        <v>4913</v>
      </c>
      <c r="AO253" s="60"/>
      <c r="AP253" s="61">
        <v>45765.7791319444</v>
      </c>
      <c r="AQ253" s="60"/>
      <c r="AR253" s="60" t="s">
        <v>4842</v>
      </c>
      <c r="AS253" s="60" t="s">
        <v>4244</v>
      </c>
      <c r="AT253" s="60" t="s">
        <v>4671</v>
      </c>
      <c r="AU253" s="60" t="s">
        <v>5585</v>
      </c>
      <c r="AV253" s="60"/>
      <c r="AW253" s="61">
        <v>45693.7779976852</v>
      </c>
      <c r="AX253" s="60" t="s">
        <v>5584</v>
      </c>
      <c r="AY253" s="60" t="s">
        <v>4673</v>
      </c>
      <c r="AZ253" s="60"/>
      <c r="BA253" s="60"/>
      <c r="BB253" s="60"/>
      <c r="BC253" s="60" t="s">
        <v>2138</v>
      </c>
      <c r="BD253" s="60" t="s">
        <v>4582</v>
      </c>
      <c r="BE253" s="60"/>
      <c r="BF253" s="60" t="s">
        <v>4675</v>
      </c>
      <c r="BG253" s="60"/>
      <c r="BH253" s="60"/>
      <c r="BI253" s="60" t="s">
        <v>2794</v>
      </c>
      <c r="BJ253" s="60"/>
      <c r="BK253" s="60"/>
      <c r="BL253" s="60">
        <v>3441627</v>
      </c>
      <c r="BM253" s="60" t="s">
        <v>5586</v>
      </c>
      <c r="BN253" s="60"/>
      <c r="BO253" s="60">
        <v>572.05</v>
      </c>
      <c r="BP253" s="60" t="s">
        <v>4850</v>
      </c>
      <c r="BQ253" s="60"/>
      <c r="BR253" s="60" t="s">
        <v>5587</v>
      </c>
      <c r="BS253" s="60" t="s">
        <v>1277</v>
      </c>
      <c r="BT253" s="60"/>
      <c r="BU253" s="60"/>
      <c r="BV253" s="60" t="s">
        <v>4678</v>
      </c>
      <c r="BW253" s="60"/>
      <c r="BX253" s="60">
        <v>572.05</v>
      </c>
      <c r="BY253" s="60"/>
      <c r="BZ253" s="60"/>
      <c r="CA253" s="60"/>
      <c r="CB253" s="60"/>
      <c r="CC253" s="60"/>
      <c r="CD253" s="60"/>
    </row>
    <row r="254" spans="1:82">
      <c r="A254" s="60" t="s">
        <v>5589</v>
      </c>
      <c r="B254" s="60"/>
      <c r="C254" s="60" t="s">
        <v>5582</v>
      </c>
      <c r="D254" s="60"/>
      <c r="E254" s="60" t="s">
        <v>4655</v>
      </c>
      <c r="F254" s="60" t="s">
        <v>5583</v>
      </c>
      <c r="G254" s="60" t="s">
        <v>4657</v>
      </c>
      <c r="H254" s="60" t="s">
        <v>2884</v>
      </c>
      <c r="I254" s="60">
        <v>2827.1</v>
      </c>
      <c r="J254" s="60"/>
      <c r="K254" s="60"/>
      <c r="L254" s="60" t="s">
        <v>4659</v>
      </c>
      <c r="M254" s="60" t="s">
        <v>5444</v>
      </c>
      <c r="N254" s="60" t="s">
        <v>5444</v>
      </c>
      <c r="O254" s="60"/>
      <c r="P254" s="60"/>
      <c r="Q254" s="60" t="s">
        <v>2884</v>
      </c>
      <c r="R254" s="60" t="s">
        <v>5406</v>
      </c>
      <c r="S254" s="60" t="s">
        <v>5407</v>
      </c>
      <c r="T254" s="60" t="s">
        <v>4719</v>
      </c>
      <c r="U254" s="60"/>
      <c r="V254" s="60" t="s">
        <v>4211</v>
      </c>
      <c r="W254" s="60"/>
      <c r="X254" s="60" t="s">
        <v>5576</v>
      </c>
      <c r="Y254" s="60" t="s">
        <v>4664</v>
      </c>
      <c r="Z254" s="60" t="s">
        <v>5446</v>
      </c>
      <c r="AA254" s="60" t="s">
        <v>4896</v>
      </c>
      <c r="AB254" s="60"/>
      <c r="AC254" s="60" t="s">
        <v>4667</v>
      </c>
      <c r="AD254" s="60"/>
      <c r="AE254" s="60"/>
      <c r="AF254" s="60"/>
      <c r="AG254" s="60"/>
      <c r="AH254" s="60"/>
      <c r="AI254" s="60"/>
      <c r="AJ254" s="60"/>
      <c r="AK254" s="60" t="s">
        <v>1277</v>
      </c>
      <c r="AL254" s="60" t="s">
        <v>5584</v>
      </c>
      <c r="AM254" s="60"/>
      <c r="AN254" s="60" t="s">
        <v>4913</v>
      </c>
      <c r="AO254" s="60"/>
      <c r="AP254" s="61">
        <v>45765.7791319444</v>
      </c>
      <c r="AQ254" s="60"/>
      <c r="AR254" s="60" t="s">
        <v>4842</v>
      </c>
      <c r="AS254" s="60" t="s">
        <v>4244</v>
      </c>
      <c r="AT254" s="60" t="s">
        <v>4671</v>
      </c>
      <c r="AU254" s="60" t="s">
        <v>5585</v>
      </c>
      <c r="AV254" s="60"/>
      <c r="AW254" s="61">
        <v>45693.7779976852</v>
      </c>
      <c r="AX254" s="60" t="s">
        <v>5584</v>
      </c>
      <c r="AY254" s="60" t="s">
        <v>4673</v>
      </c>
      <c r="AZ254" s="60"/>
      <c r="BA254" s="60"/>
      <c r="BB254" s="60"/>
      <c r="BC254" s="60" t="s">
        <v>2138</v>
      </c>
      <c r="BD254" s="60" t="s">
        <v>4582</v>
      </c>
      <c r="BE254" s="60"/>
      <c r="BF254" s="60" t="s">
        <v>4675</v>
      </c>
      <c r="BG254" s="60"/>
      <c r="BH254" s="60"/>
      <c r="BI254" s="60" t="s">
        <v>2794</v>
      </c>
      <c r="BJ254" s="60"/>
      <c r="BK254" s="60"/>
      <c r="BL254" s="60">
        <v>3441628</v>
      </c>
      <c r="BM254" s="60" t="s">
        <v>5586</v>
      </c>
      <c r="BN254" s="60"/>
      <c r="BO254" s="60">
        <v>626.45</v>
      </c>
      <c r="BP254" s="60" t="s">
        <v>4850</v>
      </c>
      <c r="BQ254" s="60"/>
      <c r="BR254" s="60" t="s">
        <v>5587</v>
      </c>
      <c r="BS254" s="60" t="s">
        <v>1277</v>
      </c>
      <c r="BT254" s="60"/>
      <c r="BU254" s="60"/>
      <c r="BV254" s="60" t="s">
        <v>4678</v>
      </c>
      <c r="BW254" s="60"/>
      <c r="BX254" s="60">
        <v>626.45</v>
      </c>
      <c r="BY254" s="60"/>
      <c r="BZ254" s="60"/>
      <c r="CA254" s="60"/>
      <c r="CB254" s="60"/>
      <c r="CC254" s="60"/>
      <c r="CD254" s="60"/>
    </row>
    <row r="255" spans="1:82">
      <c r="A255" s="60" t="s">
        <v>5590</v>
      </c>
      <c r="B255" s="60"/>
      <c r="C255" s="60" t="s">
        <v>5591</v>
      </c>
      <c r="D255" s="60"/>
      <c r="E255" s="60" t="s">
        <v>4655</v>
      </c>
      <c r="F255" s="60" t="s">
        <v>5592</v>
      </c>
      <c r="G255" s="60" t="s">
        <v>4657</v>
      </c>
      <c r="H255" s="60" t="s">
        <v>3223</v>
      </c>
      <c r="I255" s="60">
        <v>10170</v>
      </c>
      <c r="J255" s="60"/>
      <c r="K255" s="60"/>
      <c r="L255" s="60" t="s">
        <v>4659</v>
      </c>
      <c r="M255" s="60" t="s">
        <v>5506</v>
      </c>
      <c r="N255" s="60" t="s">
        <v>5506</v>
      </c>
      <c r="O255" s="60"/>
      <c r="P255" s="60"/>
      <c r="Q255" s="60" t="s">
        <v>3223</v>
      </c>
      <c r="R255" s="60" t="s">
        <v>5593</v>
      </c>
      <c r="S255" s="60" t="s">
        <v>5594</v>
      </c>
      <c r="T255" s="60" t="s">
        <v>4719</v>
      </c>
      <c r="U255" s="60"/>
      <c r="V255" s="60" t="s">
        <v>4211</v>
      </c>
      <c r="W255" s="60"/>
      <c r="X255" s="60" t="s">
        <v>5595</v>
      </c>
      <c r="Y255" s="60" t="s">
        <v>4664</v>
      </c>
      <c r="Z255" s="60" t="s">
        <v>5596</v>
      </c>
      <c r="AA255" s="60" t="s">
        <v>5597</v>
      </c>
      <c r="AB255" s="60"/>
      <c r="AC255" s="60" t="s">
        <v>4667</v>
      </c>
      <c r="AD255" s="60"/>
      <c r="AE255" s="60"/>
      <c r="AF255" s="60"/>
      <c r="AG255" s="60"/>
      <c r="AH255" s="60"/>
      <c r="AI255" s="60"/>
      <c r="AJ255" s="60"/>
      <c r="AK255" s="60" t="s">
        <v>1277</v>
      </c>
      <c r="AL255" s="60" t="s">
        <v>5598</v>
      </c>
      <c r="AM255" s="60"/>
      <c r="AN255" s="60" t="s">
        <v>5599</v>
      </c>
      <c r="AO255" s="60"/>
      <c r="AP255" s="61">
        <v>45772.7853935185</v>
      </c>
      <c r="AQ255" s="60"/>
      <c r="AR255" s="60" t="s">
        <v>4842</v>
      </c>
      <c r="AS255" s="60" t="s">
        <v>4244</v>
      </c>
      <c r="AT255" s="60" t="s">
        <v>4671</v>
      </c>
      <c r="AU255" s="60" t="s">
        <v>5600</v>
      </c>
      <c r="AV255" s="60"/>
      <c r="AW255" s="61">
        <v>45700.9649421296</v>
      </c>
      <c r="AX255" s="60" t="s">
        <v>5598</v>
      </c>
      <c r="AY255" s="60" t="s">
        <v>4673</v>
      </c>
      <c r="AZ255" s="60"/>
      <c r="BA255" s="60"/>
      <c r="BB255" s="60"/>
      <c r="BC255" s="60" t="s">
        <v>5601</v>
      </c>
      <c r="BD255" s="60" t="s">
        <v>4582</v>
      </c>
      <c r="BE255" s="60" t="s">
        <v>5602</v>
      </c>
      <c r="BF255" s="60" t="s">
        <v>4675</v>
      </c>
      <c r="BG255" s="60"/>
      <c r="BH255" s="60"/>
      <c r="BI255" s="60" t="s">
        <v>2794</v>
      </c>
      <c r="BJ255" s="60"/>
      <c r="BK255" s="60"/>
      <c r="BL255" s="60">
        <v>3405855</v>
      </c>
      <c r="BM255" s="60" t="s">
        <v>5603</v>
      </c>
      <c r="BN255" s="60"/>
      <c r="BO255" s="60">
        <v>10170</v>
      </c>
      <c r="BP255" s="60" t="s">
        <v>4850</v>
      </c>
      <c r="BQ255" s="60"/>
      <c r="BR255" s="60" t="s">
        <v>5604</v>
      </c>
      <c r="BS255" s="60" t="s">
        <v>1277</v>
      </c>
      <c r="BT255" s="60"/>
      <c r="BU255" s="60"/>
      <c r="BV255" s="60" t="s">
        <v>4678</v>
      </c>
      <c r="BW255" s="60"/>
      <c r="BX255" s="60">
        <v>10170</v>
      </c>
      <c r="BY255" s="60"/>
      <c r="BZ255" s="60"/>
      <c r="CA255" s="60"/>
      <c r="CB255" s="60"/>
      <c r="CC255" s="60"/>
      <c r="CD255" s="60"/>
    </row>
    <row r="256" spans="1:82">
      <c r="A256" s="60" t="s">
        <v>5605</v>
      </c>
      <c r="B256" s="60"/>
      <c r="C256" s="60" t="s">
        <v>5606</v>
      </c>
      <c r="D256" s="60"/>
      <c r="E256" s="60" t="s">
        <v>4655</v>
      </c>
      <c r="F256" s="60" t="s">
        <v>5607</v>
      </c>
      <c r="G256" s="60" t="s">
        <v>4657</v>
      </c>
      <c r="H256" s="60" t="s">
        <v>3467</v>
      </c>
      <c r="I256" s="60">
        <v>2244</v>
      </c>
      <c r="J256" s="60"/>
      <c r="K256" s="60"/>
      <c r="L256" s="60" t="s">
        <v>4659</v>
      </c>
      <c r="M256" s="60" t="s">
        <v>5506</v>
      </c>
      <c r="N256" s="60" t="s">
        <v>5506</v>
      </c>
      <c r="O256" s="60"/>
      <c r="P256" s="60"/>
      <c r="Q256" s="60" t="s">
        <v>3467</v>
      </c>
      <c r="R256" s="60" t="s">
        <v>4734</v>
      </c>
      <c r="S256" s="60" t="s">
        <v>4735</v>
      </c>
      <c r="T256" s="60" t="s">
        <v>4719</v>
      </c>
      <c r="U256" s="60"/>
      <c r="V256" s="60" t="s">
        <v>4211</v>
      </c>
      <c r="W256" s="60"/>
      <c r="X256" s="60" t="s">
        <v>5608</v>
      </c>
      <c r="Y256" s="60" t="s">
        <v>4664</v>
      </c>
      <c r="Z256" s="60" t="s">
        <v>5609</v>
      </c>
      <c r="AA256" s="60" t="s">
        <v>4896</v>
      </c>
      <c r="AB256" s="60"/>
      <c r="AC256" s="60" t="s">
        <v>4667</v>
      </c>
      <c r="AD256" s="60"/>
      <c r="AE256" s="60"/>
      <c r="AF256" s="60"/>
      <c r="AG256" s="60"/>
      <c r="AH256" s="60"/>
      <c r="AI256" s="60"/>
      <c r="AJ256" s="60"/>
      <c r="AK256" s="60" t="s">
        <v>1277</v>
      </c>
      <c r="AL256" s="60" t="s">
        <v>5610</v>
      </c>
      <c r="AM256" s="60"/>
      <c r="AN256" s="60" t="s">
        <v>5479</v>
      </c>
      <c r="AO256" s="60"/>
      <c r="AP256" s="61">
        <v>45765.7791550926</v>
      </c>
      <c r="AQ256" s="60"/>
      <c r="AR256" s="60" t="s">
        <v>4842</v>
      </c>
      <c r="AS256" s="60" t="s">
        <v>4244</v>
      </c>
      <c r="AT256" s="60" t="s">
        <v>4671</v>
      </c>
      <c r="AU256" s="60" t="s">
        <v>5611</v>
      </c>
      <c r="AV256" s="60"/>
      <c r="AW256" s="61">
        <v>45693.7769675926</v>
      </c>
      <c r="AX256" s="60" t="s">
        <v>5610</v>
      </c>
      <c r="AY256" s="60" t="s">
        <v>4673</v>
      </c>
      <c r="AZ256" s="60"/>
      <c r="BA256" s="60"/>
      <c r="BB256" s="60"/>
      <c r="BC256" s="60" t="s">
        <v>4741</v>
      </c>
      <c r="BD256" s="60" t="s">
        <v>4688</v>
      </c>
      <c r="BE256" s="60" t="s">
        <v>4742</v>
      </c>
      <c r="BF256" s="60" t="s">
        <v>4675</v>
      </c>
      <c r="BG256" s="60"/>
      <c r="BH256" s="60"/>
      <c r="BI256" s="60" t="s">
        <v>2794</v>
      </c>
      <c r="BJ256" s="60"/>
      <c r="BK256" s="60"/>
      <c r="BL256" s="60">
        <v>3452364</v>
      </c>
      <c r="BM256" s="60" t="s">
        <v>5612</v>
      </c>
      <c r="BN256" s="60"/>
      <c r="BO256" s="60">
        <v>2244</v>
      </c>
      <c r="BP256" s="60" t="s">
        <v>4850</v>
      </c>
      <c r="BQ256" s="60"/>
      <c r="BR256" s="60" t="s">
        <v>5613</v>
      </c>
      <c r="BS256" s="60" t="s">
        <v>1277</v>
      </c>
      <c r="BT256" s="60"/>
      <c r="BU256" s="60"/>
      <c r="BV256" s="60" t="s">
        <v>4678</v>
      </c>
      <c r="BW256" s="60"/>
      <c r="BX256" s="60">
        <v>2244</v>
      </c>
      <c r="BY256" s="60"/>
      <c r="BZ256" s="60"/>
      <c r="CA256" s="60"/>
      <c r="CB256" s="60"/>
      <c r="CC256" s="60"/>
      <c r="CD256" s="60"/>
    </row>
    <row r="257" spans="1:82">
      <c r="A257" s="60" t="s">
        <v>5614</v>
      </c>
      <c r="B257" s="60"/>
      <c r="C257" s="60" t="s">
        <v>5615</v>
      </c>
      <c r="D257" s="60"/>
      <c r="E257" s="60" t="s">
        <v>4655</v>
      </c>
      <c r="F257" s="60" t="s">
        <v>5616</v>
      </c>
      <c r="G257" s="60" t="s">
        <v>4657</v>
      </c>
      <c r="H257" s="60" t="s">
        <v>2899</v>
      </c>
      <c r="I257" s="60">
        <v>2030</v>
      </c>
      <c r="J257" s="60"/>
      <c r="K257" s="60"/>
      <c r="L257" s="60" t="s">
        <v>4659</v>
      </c>
      <c r="M257" s="60" t="s">
        <v>5506</v>
      </c>
      <c r="N257" s="60" t="s">
        <v>5506</v>
      </c>
      <c r="O257" s="60"/>
      <c r="P257" s="60"/>
      <c r="Q257" s="60" t="s">
        <v>2899</v>
      </c>
      <c r="R257" s="60" t="s">
        <v>4777</v>
      </c>
      <c r="S257" s="60" t="s">
        <v>4778</v>
      </c>
      <c r="T257" s="60" t="s">
        <v>4719</v>
      </c>
      <c r="U257" s="60"/>
      <c r="V257" s="60" t="s">
        <v>4211</v>
      </c>
      <c r="W257" s="60"/>
      <c r="X257" s="60" t="s">
        <v>5394</v>
      </c>
      <c r="Y257" s="60" t="s">
        <v>4664</v>
      </c>
      <c r="Z257" s="60" t="s">
        <v>5446</v>
      </c>
      <c r="AA257" s="60" t="s">
        <v>4896</v>
      </c>
      <c r="AB257" s="60"/>
      <c r="AC257" s="60" t="s">
        <v>4667</v>
      </c>
      <c r="AD257" s="60"/>
      <c r="AE257" s="60"/>
      <c r="AF257" s="60"/>
      <c r="AG257" s="60"/>
      <c r="AH257" s="60"/>
      <c r="AI257" s="60"/>
      <c r="AJ257" s="60"/>
      <c r="AK257" s="60" t="s">
        <v>1277</v>
      </c>
      <c r="AL257" s="60" t="s">
        <v>5617</v>
      </c>
      <c r="AM257" s="60"/>
      <c r="AN257" s="60" t="s">
        <v>5229</v>
      </c>
      <c r="AO257" s="60"/>
      <c r="AP257" s="61">
        <v>45765.7791087963</v>
      </c>
      <c r="AQ257" s="60"/>
      <c r="AR257" s="60" t="s">
        <v>4842</v>
      </c>
      <c r="AS257" s="60" t="s">
        <v>4244</v>
      </c>
      <c r="AT257" s="60" t="s">
        <v>4671</v>
      </c>
      <c r="AU257" s="60" t="s">
        <v>5618</v>
      </c>
      <c r="AV257" s="60"/>
      <c r="AW257" s="61">
        <v>45693.7785416667</v>
      </c>
      <c r="AX257" s="60" t="s">
        <v>5617</v>
      </c>
      <c r="AY257" s="60" t="s">
        <v>4673</v>
      </c>
      <c r="AZ257" s="60"/>
      <c r="BA257" s="60"/>
      <c r="BB257" s="60"/>
      <c r="BC257" s="60" t="s">
        <v>2140</v>
      </c>
      <c r="BD257" s="60" t="s">
        <v>4582</v>
      </c>
      <c r="BE257" s="60"/>
      <c r="BF257" s="60" t="s">
        <v>4675</v>
      </c>
      <c r="BG257" s="60"/>
      <c r="BH257" s="60"/>
      <c r="BI257" s="60" t="s">
        <v>2794</v>
      </c>
      <c r="BJ257" s="60"/>
      <c r="BK257" s="60"/>
      <c r="BL257" s="60">
        <v>3436615</v>
      </c>
      <c r="BM257" s="60" t="s">
        <v>5619</v>
      </c>
      <c r="BN257" s="60"/>
      <c r="BO257" s="60">
        <v>2030</v>
      </c>
      <c r="BP257" s="60" t="s">
        <v>4850</v>
      </c>
      <c r="BQ257" s="60"/>
      <c r="BR257" s="60" t="s">
        <v>5620</v>
      </c>
      <c r="BS257" s="60" t="s">
        <v>1277</v>
      </c>
      <c r="BT257" s="60"/>
      <c r="BU257" s="60"/>
      <c r="BV257" s="60" t="s">
        <v>4678</v>
      </c>
      <c r="BW257" s="60"/>
      <c r="BX257" s="60">
        <v>2030</v>
      </c>
      <c r="BY257" s="60"/>
      <c r="BZ257" s="60"/>
      <c r="CA257" s="60"/>
      <c r="CB257" s="60"/>
      <c r="CC257" s="60"/>
      <c r="CD257" s="60"/>
    </row>
    <row r="258" spans="1:82">
      <c r="A258" s="60" t="s">
        <v>5621</v>
      </c>
      <c r="B258" s="60"/>
      <c r="C258" s="60" t="s">
        <v>5622</v>
      </c>
      <c r="D258" s="60"/>
      <c r="E258" s="60" t="s">
        <v>4655</v>
      </c>
      <c r="F258" s="60" t="s">
        <v>5623</v>
      </c>
      <c r="G258" s="60" t="s">
        <v>4657</v>
      </c>
      <c r="H258" s="60" t="s">
        <v>2899</v>
      </c>
      <c r="I258" s="60">
        <v>4500</v>
      </c>
      <c r="J258" s="60"/>
      <c r="K258" s="60"/>
      <c r="L258" s="60" t="s">
        <v>4659</v>
      </c>
      <c r="M258" s="60" t="s">
        <v>5506</v>
      </c>
      <c r="N258" s="60" t="s">
        <v>5506</v>
      </c>
      <c r="O258" s="60"/>
      <c r="P258" s="60"/>
      <c r="Q258" s="60" t="s">
        <v>2899</v>
      </c>
      <c r="R258" s="60" t="s">
        <v>4777</v>
      </c>
      <c r="S258" s="60" t="s">
        <v>4778</v>
      </c>
      <c r="T258" s="60" t="s">
        <v>4719</v>
      </c>
      <c r="U258" s="60"/>
      <c r="V258" s="60" t="s">
        <v>4211</v>
      </c>
      <c r="W258" s="60"/>
      <c r="X258" s="60" t="s">
        <v>5394</v>
      </c>
      <c r="Y258" s="60" t="s">
        <v>4664</v>
      </c>
      <c r="Z258" s="60" t="s">
        <v>5624</v>
      </c>
      <c r="AA258" s="60" t="s">
        <v>5597</v>
      </c>
      <c r="AB258" s="60"/>
      <c r="AC258" s="60" t="s">
        <v>4667</v>
      </c>
      <c r="AD258" s="60"/>
      <c r="AE258" s="60"/>
      <c r="AF258" s="60"/>
      <c r="AG258" s="60"/>
      <c r="AH258" s="60"/>
      <c r="AI258" s="60"/>
      <c r="AJ258" s="60"/>
      <c r="AK258" s="60" t="s">
        <v>1277</v>
      </c>
      <c r="AL258" s="60" t="s">
        <v>5625</v>
      </c>
      <c r="AM258" s="60"/>
      <c r="AN258" s="60" t="s">
        <v>5626</v>
      </c>
      <c r="AO258" s="60"/>
      <c r="AP258" s="61">
        <v>45772.7853703704</v>
      </c>
      <c r="AQ258" s="60"/>
      <c r="AR258" s="60" t="s">
        <v>4842</v>
      </c>
      <c r="AS258" s="60" t="s">
        <v>4244</v>
      </c>
      <c r="AT258" s="60" t="s">
        <v>4671</v>
      </c>
      <c r="AU258" s="60" t="s">
        <v>5627</v>
      </c>
      <c r="AV258" s="60"/>
      <c r="AW258" s="61">
        <v>45700.5944560185</v>
      </c>
      <c r="AX258" s="60" t="s">
        <v>5625</v>
      </c>
      <c r="AY258" s="60" t="s">
        <v>4673</v>
      </c>
      <c r="AZ258" s="60"/>
      <c r="BA258" s="60"/>
      <c r="BB258" s="60"/>
      <c r="BC258" s="60" t="s">
        <v>2123</v>
      </c>
      <c r="BD258" s="60" t="s">
        <v>4582</v>
      </c>
      <c r="BE258" s="60"/>
      <c r="BF258" s="60" t="s">
        <v>4675</v>
      </c>
      <c r="BG258" s="60"/>
      <c r="BH258" s="60"/>
      <c r="BI258" s="60" t="s">
        <v>2794</v>
      </c>
      <c r="BJ258" s="60"/>
      <c r="BK258" s="60"/>
      <c r="BL258" s="60">
        <v>3431935</v>
      </c>
      <c r="BM258" s="60" t="s">
        <v>5628</v>
      </c>
      <c r="BN258" s="60"/>
      <c r="BO258" s="60">
        <v>4500</v>
      </c>
      <c r="BP258" s="60" t="s">
        <v>4850</v>
      </c>
      <c r="BQ258" s="60"/>
      <c r="BR258" s="60" t="s">
        <v>5629</v>
      </c>
      <c r="BS258" s="60" t="s">
        <v>1277</v>
      </c>
      <c r="BT258" s="60"/>
      <c r="BU258" s="60"/>
      <c r="BV258" s="60" t="s">
        <v>4678</v>
      </c>
      <c r="BW258" s="60"/>
      <c r="BX258" s="60">
        <v>4500</v>
      </c>
      <c r="BY258" s="60"/>
      <c r="BZ258" s="60"/>
      <c r="CA258" s="60"/>
      <c r="CB258" s="60"/>
      <c r="CC258" s="60"/>
      <c r="CD258" s="60"/>
    </row>
    <row r="259" spans="1:82">
      <c r="A259" s="60" t="s">
        <v>5630</v>
      </c>
      <c r="B259" s="60"/>
      <c r="C259" s="60" t="s">
        <v>5631</v>
      </c>
      <c r="D259" s="60"/>
      <c r="E259" s="60" t="s">
        <v>4655</v>
      </c>
      <c r="F259" s="60" t="s">
        <v>5632</v>
      </c>
      <c r="G259" s="60" t="s">
        <v>4657</v>
      </c>
      <c r="H259" s="60" t="s">
        <v>2884</v>
      </c>
      <c r="I259" s="60">
        <v>5771.99</v>
      </c>
      <c r="J259" s="60"/>
      <c r="K259" s="60"/>
      <c r="L259" s="60" t="s">
        <v>4659</v>
      </c>
      <c r="M259" s="60" t="s">
        <v>5506</v>
      </c>
      <c r="N259" s="60" t="s">
        <v>5506</v>
      </c>
      <c r="O259" s="60"/>
      <c r="P259" s="60"/>
      <c r="Q259" s="60" t="s">
        <v>2884</v>
      </c>
      <c r="R259" s="60" t="s">
        <v>5406</v>
      </c>
      <c r="S259" s="60" t="s">
        <v>5407</v>
      </c>
      <c r="T259" s="60" t="s">
        <v>4719</v>
      </c>
      <c r="U259" s="60"/>
      <c r="V259" s="60" t="s">
        <v>4211</v>
      </c>
      <c r="W259" s="60"/>
      <c r="X259" s="60" t="s">
        <v>5633</v>
      </c>
      <c r="Y259" s="60" t="s">
        <v>4664</v>
      </c>
      <c r="Z259" s="60" t="s">
        <v>5455</v>
      </c>
      <c r="AA259" s="60" t="s">
        <v>4839</v>
      </c>
      <c r="AB259" s="60"/>
      <c r="AC259" s="60" t="s">
        <v>4667</v>
      </c>
      <c r="AD259" s="60"/>
      <c r="AE259" s="60"/>
      <c r="AF259" s="60"/>
      <c r="AG259" s="60"/>
      <c r="AH259" s="60"/>
      <c r="AI259" s="60"/>
      <c r="AJ259" s="60"/>
      <c r="AK259" s="60" t="s">
        <v>1277</v>
      </c>
      <c r="AL259" s="60" t="s">
        <v>5634</v>
      </c>
      <c r="AM259" s="60"/>
      <c r="AN259" s="60" t="s">
        <v>4788</v>
      </c>
      <c r="AO259" s="60"/>
      <c r="AP259" s="61">
        <v>45758.4379513889</v>
      </c>
      <c r="AQ259" s="60"/>
      <c r="AR259" s="60" t="s">
        <v>4842</v>
      </c>
      <c r="AS259" s="60" t="s">
        <v>4244</v>
      </c>
      <c r="AT259" s="60" t="s">
        <v>4671</v>
      </c>
      <c r="AU259" s="60" t="s">
        <v>5635</v>
      </c>
      <c r="AV259" s="60"/>
      <c r="AW259" s="61">
        <v>45680.7053240741</v>
      </c>
      <c r="AX259" s="60" t="s">
        <v>5634</v>
      </c>
      <c r="AY259" s="60" t="s">
        <v>4673</v>
      </c>
      <c r="AZ259" s="60"/>
      <c r="BA259" s="60"/>
      <c r="BB259" s="60"/>
      <c r="BC259" s="60" t="s">
        <v>4933</v>
      </c>
      <c r="BD259" s="60" t="s">
        <v>4582</v>
      </c>
      <c r="BE259" s="60"/>
      <c r="BF259" s="60" t="s">
        <v>4675</v>
      </c>
      <c r="BG259" s="60"/>
      <c r="BH259" s="60"/>
      <c r="BI259" s="60" t="s">
        <v>2794</v>
      </c>
      <c r="BJ259" s="60"/>
      <c r="BK259" s="60"/>
      <c r="BL259" s="60">
        <v>3386246</v>
      </c>
      <c r="BM259" s="60" t="s">
        <v>5636</v>
      </c>
      <c r="BN259" s="60"/>
      <c r="BO259" s="60">
        <v>62.5</v>
      </c>
      <c r="BP259" s="60" t="s">
        <v>4850</v>
      </c>
      <c r="BQ259" s="60"/>
      <c r="BR259" s="60" t="s">
        <v>5637</v>
      </c>
      <c r="BS259" s="60" t="s">
        <v>1277</v>
      </c>
      <c r="BT259" s="60"/>
      <c r="BU259" s="60"/>
      <c r="BV259" s="60" t="s">
        <v>4678</v>
      </c>
      <c r="BW259" s="60"/>
      <c r="BX259" s="60">
        <v>62.5</v>
      </c>
      <c r="BY259" s="60"/>
      <c r="BZ259" s="60"/>
      <c r="CA259" s="60"/>
      <c r="CB259" s="60"/>
      <c r="CC259" s="60"/>
      <c r="CD259" s="60"/>
    </row>
    <row r="260" spans="1:82">
      <c r="A260" s="60" t="s">
        <v>5638</v>
      </c>
      <c r="B260" s="60"/>
      <c r="C260" s="60" t="s">
        <v>5631</v>
      </c>
      <c r="D260" s="60"/>
      <c r="E260" s="60" t="s">
        <v>4655</v>
      </c>
      <c r="F260" s="60" t="s">
        <v>5632</v>
      </c>
      <c r="G260" s="60" t="s">
        <v>4657</v>
      </c>
      <c r="H260" s="60" t="s">
        <v>2884</v>
      </c>
      <c r="I260" s="60">
        <v>5771.99</v>
      </c>
      <c r="J260" s="60"/>
      <c r="K260" s="60"/>
      <c r="L260" s="60" t="s">
        <v>4659</v>
      </c>
      <c r="M260" s="60" t="s">
        <v>5506</v>
      </c>
      <c r="N260" s="60" t="s">
        <v>5506</v>
      </c>
      <c r="O260" s="60"/>
      <c r="P260" s="60"/>
      <c r="Q260" s="60" t="s">
        <v>2884</v>
      </c>
      <c r="R260" s="60" t="s">
        <v>5406</v>
      </c>
      <c r="S260" s="60" t="s">
        <v>5407</v>
      </c>
      <c r="T260" s="60" t="s">
        <v>4719</v>
      </c>
      <c r="U260" s="60"/>
      <c r="V260" s="60" t="s">
        <v>4211</v>
      </c>
      <c r="W260" s="60"/>
      <c r="X260" s="60" t="s">
        <v>5633</v>
      </c>
      <c r="Y260" s="60" t="s">
        <v>4664</v>
      </c>
      <c r="Z260" s="60" t="s">
        <v>5455</v>
      </c>
      <c r="AA260" s="60" t="s">
        <v>4839</v>
      </c>
      <c r="AB260" s="60"/>
      <c r="AC260" s="60" t="s">
        <v>4667</v>
      </c>
      <c r="AD260" s="60"/>
      <c r="AE260" s="60"/>
      <c r="AF260" s="60"/>
      <c r="AG260" s="60"/>
      <c r="AH260" s="60"/>
      <c r="AI260" s="60"/>
      <c r="AJ260" s="60"/>
      <c r="AK260" s="60" t="s">
        <v>1277</v>
      </c>
      <c r="AL260" s="60" t="s">
        <v>5634</v>
      </c>
      <c r="AM260" s="60"/>
      <c r="AN260" s="60" t="s">
        <v>4788</v>
      </c>
      <c r="AO260" s="60"/>
      <c r="AP260" s="61">
        <v>45758.4379513889</v>
      </c>
      <c r="AQ260" s="60"/>
      <c r="AR260" s="60" t="s">
        <v>4842</v>
      </c>
      <c r="AS260" s="60" t="s">
        <v>4244</v>
      </c>
      <c r="AT260" s="60" t="s">
        <v>4671</v>
      </c>
      <c r="AU260" s="60" t="s">
        <v>5635</v>
      </c>
      <c r="AV260" s="60"/>
      <c r="AW260" s="61">
        <v>45680.7053240741</v>
      </c>
      <c r="AX260" s="60" t="s">
        <v>5634</v>
      </c>
      <c r="AY260" s="60" t="s">
        <v>4673</v>
      </c>
      <c r="AZ260" s="60"/>
      <c r="BA260" s="60"/>
      <c r="BB260" s="60"/>
      <c r="BC260" s="60" t="s">
        <v>2138</v>
      </c>
      <c r="BD260" s="60" t="s">
        <v>4582</v>
      </c>
      <c r="BE260" s="60"/>
      <c r="BF260" s="60" t="s">
        <v>4675</v>
      </c>
      <c r="BG260" s="60"/>
      <c r="BH260" s="60"/>
      <c r="BI260" s="60" t="s">
        <v>2794</v>
      </c>
      <c r="BJ260" s="60"/>
      <c r="BK260" s="60"/>
      <c r="BL260" s="60">
        <v>3386247</v>
      </c>
      <c r="BM260" s="60" t="s">
        <v>5636</v>
      </c>
      <c r="BN260" s="60"/>
      <c r="BO260" s="60">
        <v>64</v>
      </c>
      <c r="BP260" s="60" t="s">
        <v>4850</v>
      </c>
      <c r="BQ260" s="60"/>
      <c r="BR260" s="60" t="s">
        <v>5637</v>
      </c>
      <c r="BS260" s="60" t="s">
        <v>1277</v>
      </c>
      <c r="BT260" s="60"/>
      <c r="BU260" s="60"/>
      <c r="BV260" s="60" t="s">
        <v>4678</v>
      </c>
      <c r="BW260" s="60"/>
      <c r="BX260" s="60">
        <v>64</v>
      </c>
      <c r="BY260" s="60"/>
      <c r="BZ260" s="60"/>
      <c r="CA260" s="60"/>
      <c r="CB260" s="60"/>
      <c r="CC260" s="60"/>
      <c r="CD260" s="60"/>
    </row>
    <row r="261" spans="1:82">
      <c r="A261" s="60" t="s">
        <v>5639</v>
      </c>
      <c r="B261" s="60"/>
      <c r="C261" s="60" t="s">
        <v>5631</v>
      </c>
      <c r="D261" s="60"/>
      <c r="E261" s="60" t="s">
        <v>4655</v>
      </c>
      <c r="F261" s="60" t="s">
        <v>5632</v>
      </c>
      <c r="G261" s="60" t="s">
        <v>4657</v>
      </c>
      <c r="H261" s="60" t="s">
        <v>2884</v>
      </c>
      <c r="I261" s="60">
        <v>5771.99</v>
      </c>
      <c r="J261" s="60"/>
      <c r="K261" s="60"/>
      <c r="L261" s="60" t="s">
        <v>4659</v>
      </c>
      <c r="M261" s="60" t="s">
        <v>5506</v>
      </c>
      <c r="N261" s="60" t="s">
        <v>5506</v>
      </c>
      <c r="O261" s="60"/>
      <c r="P261" s="60"/>
      <c r="Q261" s="60" t="s">
        <v>2884</v>
      </c>
      <c r="R261" s="60" t="s">
        <v>5406</v>
      </c>
      <c r="S261" s="60" t="s">
        <v>5407</v>
      </c>
      <c r="T261" s="60" t="s">
        <v>4719</v>
      </c>
      <c r="U261" s="60"/>
      <c r="V261" s="60" t="s">
        <v>4211</v>
      </c>
      <c r="W261" s="60"/>
      <c r="X261" s="60" t="s">
        <v>5633</v>
      </c>
      <c r="Y261" s="60" t="s">
        <v>4664</v>
      </c>
      <c r="Z261" s="60" t="s">
        <v>5455</v>
      </c>
      <c r="AA261" s="60" t="s">
        <v>4839</v>
      </c>
      <c r="AB261" s="60"/>
      <c r="AC261" s="60" t="s">
        <v>4667</v>
      </c>
      <c r="AD261" s="60"/>
      <c r="AE261" s="60"/>
      <c r="AF261" s="60"/>
      <c r="AG261" s="60"/>
      <c r="AH261" s="60"/>
      <c r="AI261" s="60"/>
      <c r="AJ261" s="60"/>
      <c r="AK261" s="60" t="s">
        <v>1277</v>
      </c>
      <c r="AL261" s="60" t="s">
        <v>5634</v>
      </c>
      <c r="AM261" s="60"/>
      <c r="AN261" s="60" t="s">
        <v>4788</v>
      </c>
      <c r="AO261" s="60"/>
      <c r="AP261" s="61">
        <v>45758.4379513889</v>
      </c>
      <c r="AQ261" s="60"/>
      <c r="AR261" s="60" t="s">
        <v>4842</v>
      </c>
      <c r="AS261" s="60" t="s">
        <v>4244</v>
      </c>
      <c r="AT261" s="60" t="s">
        <v>4671</v>
      </c>
      <c r="AU261" s="60" t="s">
        <v>5635</v>
      </c>
      <c r="AV261" s="60"/>
      <c r="AW261" s="61">
        <v>45680.7053240741</v>
      </c>
      <c r="AX261" s="60" t="s">
        <v>5634</v>
      </c>
      <c r="AY261" s="60" t="s">
        <v>4673</v>
      </c>
      <c r="AZ261" s="60"/>
      <c r="BA261" s="60"/>
      <c r="BB261" s="60"/>
      <c r="BC261" s="60" t="s">
        <v>5640</v>
      </c>
      <c r="BD261" s="60" t="s">
        <v>4582</v>
      </c>
      <c r="BE261" s="60"/>
      <c r="BF261" s="60" t="s">
        <v>4675</v>
      </c>
      <c r="BG261" s="60"/>
      <c r="BH261" s="60"/>
      <c r="BI261" s="60" t="s">
        <v>2794</v>
      </c>
      <c r="BJ261" s="60"/>
      <c r="BK261" s="60"/>
      <c r="BL261" s="60">
        <v>3386244</v>
      </c>
      <c r="BM261" s="60" t="s">
        <v>5636</v>
      </c>
      <c r="BN261" s="60"/>
      <c r="BO261" s="60">
        <v>26.99</v>
      </c>
      <c r="BP261" s="60" t="s">
        <v>4850</v>
      </c>
      <c r="BQ261" s="60"/>
      <c r="BR261" s="60" t="s">
        <v>5637</v>
      </c>
      <c r="BS261" s="60" t="s">
        <v>1277</v>
      </c>
      <c r="BT261" s="60"/>
      <c r="BU261" s="60"/>
      <c r="BV261" s="60" t="s">
        <v>4678</v>
      </c>
      <c r="BW261" s="60"/>
      <c r="BX261" s="60">
        <v>26.99</v>
      </c>
      <c r="BY261" s="60"/>
      <c r="BZ261" s="60"/>
      <c r="CA261" s="60"/>
      <c r="CB261" s="60"/>
      <c r="CC261" s="60"/>
      <c r="CD261" s="60"/>
    </row>
    <row r="262" spans="1:82">
      <c r="A262" s="60" t="s">
        <v>5641</v>
      </c>
      <c r="B262" s="60"/>
      <c r="C262" s="60" t="s">
        <v>5631</v>
      </c>
      <c r="D262" s="60"/>
      <c r="E262" s="60" t="s">
        <v>4655</v>
      </c>
      <c r="F262" s="60" t="s">
        <v>5632</v>
      </c>
      <c r="G262" s="60" t="s">
        <v>4657</v>
      </c>
      <c r="H262" s="60" t="s">
        <v>2884</v>
      </c>
      <c r="I262" s="60">
        <v>5771.99</v>
      </c>
      <c r="J262" s="60"/>
      <c r="K262" s="60"/>
      <c r="L262" s="60" t="s">
        <v>4659</v>
      </c>
      <c r="M262" s="60" t="s">
        <v>5506</v>
      </c>
      <c r="N262" s="60" t="s">
        <v>5506</v>
      </c>
      <c r="O262" s="60"/>
      <c r="P262" s="60"/>
      <c r="Q262" s="60" t="s">
        <v>2884</v>
      </c>
      <c r="R262" s="60" t="s">
        <v>5406</v>
      </c>
      <c r="S262" s="60" t="s">
        <v>5407</v>
      </c>
      <c r="T262" s="60" t="s">
        <v>4719</v>
      </c>
      <c r="U262" s="60"/>
      <c r="V262" s="60" t="s">
        <v>4211</v>
      </c>
      <c r="W262" s="60"/>
      <c r="X262" s="60" t="s">
        <v>5633</v>
      </c>
      <c r="Y262" s="60" t="s">
        <v>4664</v>
      </c>
      <c r="Z262" s="60" t="s">
        <v>5455</v>
      </c>
      <c r="AA262" s="60" t="s">
        <v>4839</v>
      </c>
      <c r="AB262" s="60"/>
      <c r="AC262" s="60" t="s">
        <v>4667</v>
      </c>
      <c r="AD262" s="60"/>
      <c r="AE262" s="60"/>
      <c r="AF262" s="60"/>
      <c r="AG262" s="60"/>
      <c r="AH262" s="60"/>
      <c r="AI262" s="60"/>
      <c r="AJ262" s="60"/>
      <c r="AK262" s="60" t="s">
        <v>1277</v>
      </c>
      <c r="AL262" s="60" t="s">
        <v>5634</v>
      </c>
      <c r="AM262" s="60"/>
      <c r="AN262" s="60" t="s">
        <v>4788</v>
      </c>
      <c r="AO262" s="60"/>
      <c r="AP262" s="61">
        <v>45758.4379513889</v>
      </c>
      <c r="AQ262" s="60"/>
      <c r="AR262" s="60" t="s">
        <v>4842</v>
      </c>
      <c r="AS262" s="60" t="s">
        <v>4244</v>
      </c>
      <c r="AT262" s="60" t="s">
        <v>4671</v>
      </c>
      <c r="AU262" s="60" t="s">
        <v>5635</v>
      </c>
      <c r="AV262" s="60"/>
      <c r="AW262" s="61">
        <v>45680.7053240741</v>
      </c>
      <c r="AX262" s="60" t="s">
        <v>5634</v>
      </c>
      <c r="AY262" s="60" t="s">
        <v>4673</v>
      </c>
      <c r="AZ262" s="60"/>
      <c r="BA262" s="60"/>
      <c r="BB262" s="60"/>
      <c r="BC262" s="60" t="s">
        <v>2123</v>
      </c>
      <c r="BD262" s="60" t="s">
        <v>4582</v>
      </c>
      <c r="BE262" s="60"/>
      <c r="BF262" s="60" t="s">
        <v>4675</v>
      </c>
      <c r="BG262" s="60"/>
      <c r="BH262" s="60"/>
      <c r="BI262" s="60" t="s">
        <v>2794</v>
      </c>
      <c r="BJ262" s="60"/>
      <c r="BK262" s="60"/>
      <c r="BL262" s="60">
        <v>3386245</v>
      </c>
      <c r="BM262" s="60" t="s">
        <v>5636</v>
      </c>
      <c r="BN262" s="60"/>
      <c r="BO262" s="60">
        <v>68.5</v>
      </c>
      <c r="BP262" s="60" t="s">
        <v>4850</v>
      </c>
      <c r="BQ262" s="60"/>
      <c r="BR262" s="60" t="s">
        <v>5637</v>
      </c>
      <c r="BS262" s="60" t="s">
        <v>1277</v>
      </c>
      <c r="BT262" s="60"/>
      <c r="BU262" s="60"/>
      <c r="BV262" s="60" t="s">
        <v>4678</v>
      </c>
      <c r="BW262" s="60"/>
      <c r="BX262" s="60">
        <v>68.5</v>
      </c>
      <c r="BY262" s="60"/>
      <c r="BZ262" s="60"/>
      <c r="CA262" s="60"/>
      <c r="CB262" s="60"/>
      <c r="CC262" s="60"/>
      <c r="CD262" s="60"/>
    </row>
    <row r="263" spans="1:82">
      <c r="A263" s="60" t="s">
        <v>5642</v>
      </c>
      <c r="B263" s="60"/>
      <c r="C263" s="60" t="s">
        <v>5631</v>
      </c>
      <c r="D263" s="60"/>
      <c r="E263" s="60" t="s">
        <v>4655</v>
      </c>
      <c r="F263" s="60" t="s">
        <v>5632</v>
      </c>
      <c r="G263" s="60" t="s">
        <v>4657</v>
      </c>
      <c r="H263" s="60" t="s">
        <v>2884</v>
      </c>
      <c r="I263" s="60">
        <v>5771.99</v>
      </c>
      <c r="J263" s="60"/>
      <c r="K263" s="60"/>
      <c r="L263" s="60" t="s">
        <v>4659</v>
      </c>
      <c r="M263" s="60" t="s">
        <v>5506</v>
      </c>
      <c r="N263" s="60" t="s">
        <v>5506</v>
      </c>
      <c r="O263" s="60"/>
      <c r="P263" s="60"/>
      <c r="Q263" s="60" t="s">
        <v>2884</v>
      </c>
      <c r="R263" s="60" t="s">
        <v>5406</v>
      </c>
      <c r="S263" s="60" t="s">
        <v>5407</v>
      </c>
      <c r="T263" s="60" t="s">
        <v>4719</v>
      </c>
      <c r="U263" s="60"/>
      <c r="V263" s="60" t="s">
        <v>4211</v>
      </c>
      <c r="W263" s="60"/>
      <c r="X263" s="60" t="s">
        <v>5633</v>
      </c>
      <c r="Y263" s="60" t="s">
        <v>4664</v>
      </c>
      <c r="Z263" s="60" t="s">
        <v>5455</v>
      </c>
      <c r="AA263" s="60" t="s">
        <v>4839</v>
      </c>
      <c r="AB263" s="60"/>
      <c r="AC263" s="60" t="s">
        <v>4667</v>
      </c>
      <c r="AD263" s="60"/>
      <c r="AE263" s="60"/>
      <c r="AF263" s="60"/>
      <c r="AG263" s="60"/>
      <c r="AH263" s="60"/>
      <c r="AI263" s="60"/>
      <c r="AJ263" s="60"/>
      <c r="AK263" s="60" t="s">
        <v>1277</v>
      </c>
      <c r="AL263" s="60" t="s">
        <v>5634</v>
      </c>
      <c r="AM263" s="60"/>
      <c r="AN263" s="60" t="s">
        <v>4788</v>
      </c>
      <c r="AO263" s="60"/>
      <c r="AP263" s="61">
        <v>45758.4379513889</v>
      </c>
      <c r="AQ263" s="60"/>
      <c r="AR263" s="60" t="s">
        <v>4842</v>
      </c>
      <c r="AS263" s="60" t="s">
        <v>4244</v>
      </c>
      <c r="AT263" s="60" t="s">
        <v>4671</v>
      </c>
      <c r="AU263" s="60" t="s">
        <v>5635</v>
      </c>
      <c r="AV263" s="60"/>
      <c r="AW263" s="61">
        <v>45680.7053240741</v>
      </c>
      <c r="AX263" s="60" t="s">
        <v>5634</v>
      </c>
      <c r="AY263" s="60" t="s">
        <v>4673</v>
      </c>
      <c r="AZ263" s="60"/>
      <c r="BA263" s="60"/>
      <c r="BB263" s="60"/>
      <c r="BC263" s="60" t="s">
        <v>2140</v>
      </c>
      <c r="BD263" s="60" t="s">
        <v>4582</v>
      </c>
      <c r="BE263" s="60"/>
      <c r="BF263" s="60" t="s">
        <v>4675</v>
      </c>
      <c r="BG263" s="60"/>
      <c r="BH263" s="60"/>
      <c r="BI263" s="60" t="s">
        <v>2794</v>
      </c>
      <c r="BJ263" s="60"/>
      <c r="BK263" s="60"/>
      <c r="BL263" s="60">
        <v>3386242</v>
      </c>
      <c r="BM263" s="60" t="s">
        <v>5636</v>
      </c>
      <c r="BN263" s="60"/>
      <c r="BO263" s="60">
        <v>1175</v>
      </c>
      <c r="BP263" s="60" t="s">
        <v>4850</v>
      </c>
      <c r="BQ263" s="60"/>
      <c r="BR263" s="60" t="s">
        <v>5637</v>
      </c>
      <c r="BS263" s="60" t="s">
        <v>1277</v>
      </c>
      <c r="BT263" s="60"/>
      <c r="BU263" s="60"/>
      <c r="BV263" s="60" t="s">
        <v>4678</v>
      </c>
      <c r="BW263" s="60"/>
      <c r="BX263" s="60">
        <v>1175</v>
      </c>
      <c r="BY263" s="60"/>
      <c r="BZ263" s="60"/>
      <c r="CA263" s="60"/>
      <c r="CB263" s="60"/>
      <c r="CC263" s="60"/>
      <c r="CD263" s="60"/>
    </row>
    <row r="264" spans="1:82">
      <c r="A264" s="60" t="s">
        <v>5643</v>
      </c>
      <c r="B264" s="60"/>
      <c r="C264" s="60" t="s">
        <v>5631</v>
      </c>
      <c r="D264" s="60"/>
      <c r="E264" s="60" t="s">
        <v>4655</v>
      </c>
      <c r="F264" s="60" t="s">
        <v>5632</v>
      </c>
      <c r="G264" s="60" t="s">
        <v>4657</v>
      </c>
      <c r="H264" s="60" t="s">
        <v>2884</v>
      </c>
      <c r="I264" s="60">
        <v>5771.99</v>
      </c>
      <c r="J264" s="60"/>
      <c r="K264" s="60"/>
      <c r="L264" s="60" t="s">
        <v>4659</v>
      </c>
      <c r="M264" s="60" t="s">
        <v>5506</v>
      </c>
      <c r="N264" s="60" t="s">
        <v>5506</v>
      </c>
      <c r="O264" s="60"/>
      <c r="P264" s="60"/>
      <c r="Q264" s="60" t="s">
        <v>2884</v>
      </c>
      <c r="R264" s="60" t="s">
        <v>5406</v>
      </c>
      <c r="S264" s="60" t="s">
        <v>5407</v>
      </c>
      <c r="T264" s="60" t="s">
        <v>4719</v>
      </c>
      <c r="U264" s="60"/>
      <c r="V264" s="60" t="s">
        <v>4211</v>
      </c>
      <c r="W264" s="60"/>
      <c r="X264" s="60" t="s">
        <v>5633</v>
      </c>
      <c r="Y264" s="60" t="s">
        <v>4664</v>
      </c>
      <c r="Z264" s="60" t="s">
        <v>5455</v>
      </c>
      <c r="AA264" s="60" t="s">
        <v>4839</v>
      </c>
      <c r="AB264" s="60"/>
      <c r="AC264" s="60" t="s">
        <v>4667</v>
      </c>
      <c r="AD264" s="60"/>
      <c r="AE264" s="60"/>
      <c r="AF264" s="60"/>
      <c r="AG264" s="60"/>
      <c r="AH264" s="60"/>
      <c r="AI264" s="60"/>
      <c r="AJ264" s="60"/>
      <c r="AK264" s="60" t="s">
        <v>1277</v>
      </c>
      <c r="AL264" s="60" t="s">
        <v>5634</v>
      </c>
      <c r="AM264" s="60"/>
      <c r="AN264" s="60" t="s">
        <v>4788</v>
      </c>
      <c r="AO264" s="60"/>
      <c r="AP264" s="61">
        <v>45758.4379513889</v>
      </c>
      <c r="AQ264" s="60"/>
      <c r="AR264" s="60" t="s">
        <v>4842</v>
      </c>
      <c r="AS264" s="60" t="s">
        <v>4244</v>
      </c>
      <c r="AT264" s="60" t="s">
        <v>4671</v>
      </c>
      <c r="AU264" s="60" t="s">
        <v>5635</v>
      </c>
      <c r="AV264" s="60"/>
      <c r="AW264" s="61">
        <v>45680.7053240741</v>
      </c>
      <c r="AX264" s="60" t="s">
        <v>5634</v>
      </c>
      <c r="AY264" s="60" t="s">
        <v>4673</v>
      </c>
      <c r="AZ264" s="60"/>
      <c r="BA264" s="60"/>
      <c r="BB264" s="60"/>
      <c r="BC264" s="60" t="s">
        <v>2123</v>
      </c>
      <c r="BD264" s="60" t="s">
        <v>4582</v>
      </c>
      <c r="BE264" s="60"/>
      <c r="BF264" s="60" t="s">
        <v>4675</v>
      </c>
      <c r="BG264" s="60"/>
      <c r="BH264" s="60"/>
      <c r="BI264" s="60" t="s">
        <v>2794</v>
      </c>
      <c r="BJ264" s="60"/>
      <c r="BK264" s="60"/>
      <c r="BL264" s="60">
        <v>3386243</v>
      </c>
      <c r="BM264" s="60" t="s">
        <v>5636</v>
      </c>
      <c r="BN264" s="60"/>
      <c r="BO264" s="60">
        <v>1900</v>
      </c>
      <c r="BP264" s="60" t="s">
        <v>4850</v>
      </c>
      <c r="BQ264" s="60"/>
      <c r="BR264" s="60" t="s">
        <v>5637</v>
      </c>
      <c r="BS264" s="60" t="s">
        <v>1277</v>
      </c>
      <c r="BT264" s="60"/>
      <c r="BU264" s="60"/>
      <c r="BV264" s="60" t="s">
        <v>4678</v>
      </c>
      <c r="BW264" s="60"/>
      <c r="BX264" s="60">
        <v>1900</v>
      </c>
      <c r="BY264" s="60"/>
      <c r="BZ264" s="60"/>
      <c r="CA264" s="60"/>
      <c r="CB264" s="60"/>
      <c r="CC264" s="60"/>
      <c r="CD264" s="60"/>
    </row>
    <row r="265" spans="1:82">
      <c r="A265" s="60" t="s">
        <v>5644</v>
      </c>
      <c r="B265" s="60"/>
      <c r="C265" s="60" t="s">
        <v>5631</v>
      </c>
      <c r="D265" s="60"/>
      <c r="E265" s="60" t="s">
        <v>4655</v>
      </c>
      <c r="F265" s="60" t="s">
        <v>5632</v>
      </c>
      <c r="G265" s="60" t="s">
        <v>4657</v>
      </c>
      <c r="H265" s="60" t="s">
        <v>2884</v>
      </c>
      <c r="I265" s="60">
        <v>5771.99</v>
      </c>
      <c r="J265" s="60"/>
      <c r="K265" s="60"/>
      <c r="L265" s="60" t="s">
        <v>4659</v>
      </c>
      <c r="M265" s="60" t="s">
        <v>5506</v>
      </c>
      <c r="N265" s="60" t="s">
        <v>5506</v>
      </c>
      <c r="O265" s="60"/>
      <c r="P265" s="60"/>
      <c r="Q265" s="60" t="s">
        <v>2884</v>
      </c>
      <c r="R265" s="60" t="s">
        <v>5406</v>
      </c>
      <c r="S265" s="60" t="s">
        <v>5407</v>
      </c>
      <c r="T265" s="60" t="s">
        <v>4719</v>
      </c>
      <c r="U265" s="60"/>
      <c r="V265" s="60" t="s">
        <v>4211</v>
      </c>
      <c r="W265" s="60"/>
      <c r="X265" s="60" t="s">
        <v>5633</v>
      </c>
      <c r="Y265" s="60" t="s">
        <v>4664</v>
      </c>
      <c r="Z265" s="60" t="s">
        <v>5455</v>
      </c>
      <c r="AA265" s="60" t="s">
        <v>4839</v>
      </c>
      <c r="AB265" s="60"/>
      <c r="AC265" s="60" t="s">
        <v>4667</v>
      </c>
      <c r="AD265" s="60"/>
      <c r="AE265" s="60"/>
      <c r="AF265" s="60"/>
      <c r="AG265" s="60"/>
      <c r="AH265" s="60"/>
      <c r="AI265" s="60"/>
      <c r="AJ265" s="60"/>
      <c r="AK265" s="60" t="s">
        <v>1277</v>
      </c>
      <c r="AL265" s="60" t="s">
        <v>5634</v>
      </c>
      <c r="AM265" s="60"/>
      <c r="AN265" s="60" t="s">
        <v>4788</v>
      </c>
      <c r="AO265" s="60"/>
      <c r="AP265" s="61">
        <v>45758.4379513889</v>
      </c>
      <c r="AQ265" s="60"/>
      <c r="AR265" s="60" t="s">
        <v>4842</v>
      </c>
      <c r="AS265" s="60" t="s">
        <v>4244</v>
      </c>
      <c r="AT265" s="60" t="s">
        <v>4671</v>
      </c>
      <c r="AU265" s="60" t="s">
        <v>5635</v>
      </c>
      <c r="AV265" s="60"/>
      <c r="AW265" s="61">
        <v>45680.7053240741</v>
      </c>
      <c r="AX265" s="60" t="s">
        <v>5634</v>
      </c>
      <c r="AY265" s="60" t="s">
        <v>4673</v>
      </c>
      <c r="AZ265" s="60"/>
      <c r="BA265" s="60"/>
      <c r="BB265" s="60"/>
      <c r="BC265" s="60" t="s">
        <v>2128</v>
      </c>
      <c r="BD265" s="60" t="s">
        <v>4582</v>
      </c>
      <c r="BE265" s="60"/>
      <c r="BF265" s="60" t="s">
        <v>4675</v>
      </c>
      <c r="BG265" s="60"/>
      <c r="BH265" s="60"/>
      <c r="BI265" s="60" t="s">
        <v>2794</v>
      </c>
      <c r="BJ265" s="60"/>
      <c r="BK265" s="60"/>
      <c r="BL265" s="60">
        <v>3386240</v>
      </c>
      <c r="BM265" s="60" t="s">
        <v>5636</v>
      </c>
      <c r="BN265" s="60"/>
      <c r="BO265" s="60">
        <v>950</v>
      </c>
      <c r="BP265" s="60" t="s">
        <v>4850</v>
      </c>
      <c r="BQ265" s="60"/>
      <c r="BR265" s="60" t="s">
        <v>5637</v>
      </c>
      <c r="BS265" s="60" t="s">
        <v>1277</v>
      </c>
      <c r="BT265" s="60"/>
      <c r="BU265" s="60"/>
      <c r="BV265" s="60" t="s">
        <v>4678</v>
      </c>
      <c r="BW265" s="60"/>
      <c r="BX265" s="60">
        <v>950</v>
      </c>
      <c r="BY265" s="60"/>
      <c r="BZ265" s="60"/>
      <c r="CA265" s="60"/>
      <c r="CB265" s="60"/>
      <c r="CC265" s="60"/>
      <c r="CD265" s="60"/>
    </row>
    <row r="266" spans="1:82">
      <c r="A266" s="60" t="s">
        <v>5645</v>
      </c>
      <c r="B266" s="60"/>
      <c r="C266" s="60" t="s">
        <v>5631</v>
      </c>
      <c r="D266" s="60"/>
      <c r="E266" s="60" t="s">
        <v>4655</v>
      </c>
      <c r="F266" s="60" t="s">
        <v>5632</v>
      </c>
      <c r="G266" s="60" t="s">
        <v>4657</v>
      </c>
      <c r="H266" s="60" t="s">
        <v>2884</v>
      </c>
      <c r="I266" s="60">
        <v>5771.99</v>
      </c>
      <c r="J266" s="60"/>
      <c r="K266" s="60"/>
      <c r="L266" s="60" t="s">
        <v>4659</v>
      </c>
      <c r="M266" s="60" t="s">
        <v>5506</v>
      </c>
      <c r="N266" s="60" t="s">
        <v>5506</v>
      </c>
      <c r="O266" s="60"/>
      <c r="P266" s="60"/>
      <c r="Q266" s="60" t="s">
        <v>2884</v>
      </c>
      <c r="R266" s="60" t="s">
        <v>5406</v>
      </c>
      <c r="S266" s="60" t="s">
        <v>5407</v>
      </c>
      <c r="T266" s="60" t="s">
        <v>4719</v>
      </c>
      <c r="U266" s="60"/>
      <c r="V266" s="60" t="s">
        <v>4211</v>
      </c>
      <c r="W266" s="60"/>
      <c r="X266" s="60" t="s">
        <v>5633</v>
      </c>
      <c r="Y266" s="60" t="s">
        <v>4664</v>
      </c>
      <c r="Z266" s="60" t="s">
        <v>5455</v>
      </c>
      <c r="AA266" s="60" t="s">
        <v>4839</v>
      </c>
      <c r="AB266" s="60"/>
      <c r="AC266" s="60" t="s">
        <v>4667</v>
      </c>
      <c r="AD266" s="60"/>
      <c r="AE266" s="60"/>
      <c r="AF266" s="60"/>
      <c r="AG266" s="60"/>
      <c r="AH266" s="60"/>
      <c r="AI266" s="60"/>
      <c r="AJ266" s="60"/>
      <c r="AK266" s="60" t="s">
        <v>1277</v>
      </c>
      <c r="AL266" s="60" t="s">
        <v>5634</v>
      </c>
      <c r="AM266" s="60"/>
      <c r="AN266" s="60" t="s">
        <v>4788</v>
      </c>
      <c r="AO266" s="60"/>
      <c r="AP266" s="61">
        <v>45758.4379513889</v>
      </c>
      <c r="AQ266" s="60"/>
      <c r="AR266" s="60" t="s">
        <v>4842</v>
      </c>
      <c r="AS266" s="60" t="s">
        <v>4244</v>
      </c>
      <c r="AT266" s="60" t="s">
        <v>4671</v>
      </c>
      <c r="AU266" s="60" t="s">
        <v>5635</v>
      </c>
      <c r="AV266" s="60"/>
      <c r="AW266" s="61">
        <v>45680.7053240741</v>
      </c>
      <c r="AX266" s="60" t="s">
        <v>5634</v>
      </c>
      <c r="AY266" s="60" t="s">
        <v>4673</v>
      </c>
      <c r="AZ266" s="60"/>
      <c r="BA266" s="60"/>
      <c r="BB266" s="60"/>
      <c r="BC266" s="60" t="s">
        <v>2123</v>
      </c>
      <c r="BD266" s="60" t="s">
        <v>4582</v>
      </c>
      <c r="BE266" s="60"/>
      <c r="BF266" s="60" t="s">
        <v>4675</v>
      </c>
      <c r="BG266" s="60"/>
      <c r="BH266" s="60"/>
      <c r="BI266" s="60" t="s">
        <v>2794</v>
      </c>
      <c r="BJ266" s="60"/>
      <c r="BK266" s="60"/>
      <c r="BL266" s="60">
        <v>3386241</v>
      </c>
      <c r="BM266" s="60" t="s">
        <v>5636</v>
      </c>
      <c r="BN266" s="60"/>
      <c r="BO266" s="60">
        <v>1525</v>
      </c>
      <c r="BP266" s="60" t="s">
        <v>4850</v>
      </c>
      <c r="BQ266" s="60"/>
      <c r="BR266" s="60" t="s">
        <v>5637</v>
      </c>
      <c r="BS266" s="60" t="s">
        <v>1277</v>
      </c>
      <c r="BT266" s="60"/>
      <c r="BU266" s="60"/>
      <c r="BV266" s="60" t="s">
        <v>4678</v>
      </c>
      <c r="BW266" s="60"/>
      <c r="BX266" s="60">
        <v>1525</v>
      </c>
      <c r="BY266" s="60"/>
      <c r="BZ266" s="60"/>
      <c r="CA266" s="60"/>
      <c r="CB266" s="60"/>
      <c r="CC266" s="60"/>
      <c r="CD266" s="60"/>
    </row>
    <row r="267" spans="1:82">
      <c r="A267" s="60" t="s">
        <v>5646</v>
      </c>
      <c r="B267" s="60"/>
      <c r="C267" s="60" t="s">
        <v>5647</v>
      </c>
      <c r="D267" s="60"/>
      <c r="E267" s="60" t="s">
        <v>4655</v>
      </c>
      <c r="F267" s="60" t="s">
        <v>5648</v>
      </c>
      <c r="G267" s="60" t="s">
        <v>4657</v>
      </c>
      <c r="H267" s="60" t="s">
        <v>3064</v>
      </c>
      <c r="I267" s="60">
        <v>11040</v>
      </c>
      <c r="J267" s="60"/>
      <c r="K267" s="60"/>
      <c r="L267" s="60" t="s">
        <v>4659</v>
      </c>
      <c r="M267" s="60" t="s">
        <v>5506</v>
      </c>
      <c r="N267" s="60" t="s">
        <v>5506</v>
      </c>
      <c r="O267" s="60"/>
      <c r="P267" s="60"/>
      <c r="Q267" s="60" t="s">
        <v>3064</v>
      </c>
      <c r="R267" s="60" t="s">
        <v>5649</v>
      </c>
      <c r="S267" s="60" t="s">
        <v>5650</v>
      </c>
      <c r="T267" s="60" t="s">
        <v>4719</v>
      </c>
      <c r="U267" s="60"/>
      <c r="V267" s="60" t="s">
        <v>4211</v>
      </c>
      <c r="W267" s="60"/>
      <c r="X267" s="60" t="s">
        <v>5394</v>
      </c>
      <c r="Y267" s="60" t="s">
        <v>4664</v>
      </c>
      <c r="Z267" s="60" t="s">
        <v>5596</v>
      </c>
      <c r="AA267" s="60" t="s">
        <v>5597</v>
      </c>
      <c r="AB267" s="60"/>
      <c r="AC267" s="60" t="s">
        <v>4667</v>
      </c>
      <c r="AD267" s="60"/>
      <c r="AE267" s="60"/>
      <c r="AF267" s="60"/>
      <c r="AG267" s="60"/>
      <c r="AH267" s="60"/>
      <c r="AI267" s="60"/>
      <c r="AJ267" s="60"/>
      <c r="AK267" s="60" t="s">
        <v>1277</v>
      </c>
      <c r="AL267" s="60" t="s">
        <v>5651</v>
      </c>
      <c r="AM267" s="60"/>
      <c r="AN267" s="60" t="s">
        <v>5652</v>
      </c>
      <c r="AO267" s="60"/>
      <c r="AP267" s="61">
        <v>45772.4931365741</v>
      </c>
      <c r="AQ267" s="60"/>
      <c r="AR267" s="60" t="s">
        <v>4842</v>
      </c>
      <c r="AS267" s="60" t="s">
        <v>4244</v>
      </c>
      <c r="AT267" s="60" t="s">
        <v>4671</v>
      </c>
      <c r="AU267" s="60" t="s">
        <v>5653</v>
      </c>
      <c r="AV267" s="60"/>
      <c r="AW267" s="61">
        <v>45700.9639351852</v>
      </c>
      <c r="AX267" s="60" t="s">
        <v>5651</v>
      </c>
      <c r="AY267" s="60" t="s">
        <v>4673</v>
      </c>
      <c r="AZ267" s="60"/>
      <c r="BA267" s="60"/>
      <c r="BB267" s="60"/>
      <c r="BC267" s="60" t="s">
        <v>2140</v>
      </c>
      <c r="BD267" s="60" t="s">
        <v>4582</v>
      </c>
      <c r="BE267" s="60"/>
      <c r="BF267" s="60" t="s">
        <v>4675</v>
      </c>
      <c r="BG267" s="60"/>
      <c r="BH267" s="60"/>
      <c r="BI267" s="60" t="s">
        <v>2794</v>
      </c>
      <c r="BJ267" s="60"/>
      <c r="BK267" s="60"/>
      <c r="BL267" s="60">
        <v>3434731</v>
      </c>
      <c r="BM267" s="60" t="s">
        <v>5654</v>
      </c>
      <c r="BN267" s="60"/>
      <c r="BO267" s="60">
        <v>11040</v>
      </c>
      <c r="BP267" s="60" t="s">
        <v>4850</v>
      </c>
      <c r="BQ267" s="60"/>
      <c r="BR267" s="60" t="s">
        <v>5655</v>
      </c>
      <c r="BS267" s="60" t="s">
        <v>1277</v>
      </c>
      <c r="BT267" s="60"/>
      <c r="BU267" s="60"/>
      <c r="BV267" s="60" t="s">
        <v>4678</v>
      </c>
      <c r="BW267" s="60"/>
      <c r="BX267" s="60">
        <v>11040</v>
      </c>
      <c r="BY267" s="60"/>
      <c r="BZ267" s="60"/>
      <c r="CA267" s="60"/>
      <c r="CB267" s="60"/>
      <c r="CC267" s="60"/>
      <c r="CD267" s="60"/>
    </row>
    <row r="268" spans="1:82">
      <c r="A268" s="60" t="s">
        <v>5656</v>
      </c>
      <c r="B268" s="60"/>
      <c r="C268" s="60" t="s">
        <v>5657</v>
      </c>
      <c r="D268" s="60"/>
      <c r="E268" s="60" t="s">
        <v>4655</v>
      </c>
      <c r="F268" s="60" t="s">
        <v>5658</v>
      </c>
      <c r="G268" s="60" t="s">
        <v>4657</v>
      </c>
      <c r="H268" s="60" t="s">
        <v>2899</v>
      </c>
      <c r="I268" s="60">
        <v>13450</v>
      </c>
      <c r="J268" s="60"/>
      <c r="K268" s="60"/>
      <c r="L268" s="60" t="s">
        <v>4659</v>
      </c>
      <c r="M268" s="60" t="s">
        <v>5506</v>
      </c>
      <c r="N268" s="60" t="s">
        <v>5506</v>
      </c>
      <c r="O268" s="60"/>
      <c r="P268" s="60"/>
      <c r="Q268" s="60" t="s">
        <v>2899</v>
      </c>
      <c r="R268" s="60" t="s">
        <v>4777</v>
      </c>
      <c r="S268" s="60" t="s">
        <v>4778</v>
      </c>
      <c r="T268" s="60" t="s">
        <v>4719</v>
      </c>
      <c r="U268" s="60"/>
      <c r="V268" s="60" t="s">
        <v>4211</v>
      </c>
      <c r="W268" s="60"/>
      <c r="X268" s="60" t="s">
        <v>5576</v>
      </c>
      <c r="Y268" s="60" t="s">
        <v>4664</v>
      </c>
      <c r="Z268" s="60" t="s">
        <v>5455</v>
      </c>
      <c r="AA268" s="60" t="s">
        <v>4839</v>
      </c>
      <c r="AB268" s="60"/>
      <c r="AC268" s="60" t="s">
        <v>4667</v>
      </c>
      <c r="AD268" s="60"/>
      <c r="AE268" s="60"/>
      <c r="AF268" s="60"/>
      <c r="AG268" s="60"/>
      <c r="AH268" s="60"/>
      <c r="AI268" s="60"/>
      <c r="AJ268" s="60"/>
      <c r="AK268" s="60" t="s">
        <v>1277</v>
      </c>
      <c r="AL268" s="60" t="s">
        <v>5659</v>
      </c>
      <c r="AM268" s="60"/>
      <c r="AN268" s="60" t="s">
        <v>4826</v>
      </c>
      <c r="AO268" s="60"/>
      <c r="AP268" s="61">
        <v>45758.4379282407</v>
      </c>
      <c r="AQ268" s="60"/>
      <c r="AR268" s="60" t="s">
        <v>4842</v>
      </c>
      <c r="AS268" s="60" t="s">
        <v>4244</v>
      </c>
      <c r="AT268" s="60" t="s">
        <v>4671</v>
      </c>
      <c r="AU268" s="60" t="s">
        <v>5660</v>
      </c>
      <c r="AV268" s="60"/>
      <c r="AW268" s="61">
        <v>45680.7046527778</v>
      </c>
      <c r="AX268" s="60" t="s">
        <v>5659</v>
      </c>
      <c r="AY268" s="60" t="s">
        <v>4673</v>
      </c>
      <c r="AZ268" s="60"/>
      <c r="BA268" s="60"/>
      <c r="BB268" s="60"/>
      <c r="BC268" s="60" t="s">
        <v>2138</v>
      </c>
      <c r="BD268" s="60" t="s">
        <v>4582</v>
      </c>
      <c r="BE268" s="60"/>
      <c r="BF268" s="60" t="s">
        <v>4675</v>
      </c>
      <c r="BG268" s="60"/>
      <c r="BH268" s="60"/>
      <c r="BI268" s="60" t="s">
        <v>2794</v>
      </c>
      <c r="BJ268" s="60"/>
      <c r="BK268" s="60"/>
      <c r="BL268" s="60">
        <v>3433175</v>
      </c>
      <c r="BM268" s="60" t="s">
        <v>5661</v>
      </c>
      <c r="BN268" s="60"/>
      <c r="BO268" s="60">
        <v>13450</v>
      </c>
      <c r="BP268" s="60" t="s">
        <v>4850</v>
      </c>
      <c r="BQ268" s="60"/>
      <c r="BR268" s="60" t="s">
        <v>5662</v>
      </c>
      <c r="BS268" s="60" t="s">
        <v>1277</v>
      </c>
      <c r="BT268" s="60"/>
      <c r="BU268" s="60"/>
      <c r="BV268" s="60" t="s">
        <v>4678</v>
      </c>
      <c r="BW268" s="60"/>
      <c r="BX268" s="60">
        <v>13450</v>
      </c>
      <c r="BY268" s="60"/>
      <c r="BZ268" s="60"/>
      <c r="CA268" s="60"/>
      <c r="CB268" s="60"/>
      <c r="CC268" s="60"/>
      <c r="CD268" s="60"/>
    </row>
    <row r="269" spans="1:82">
      <c r="A269" s="60" t="s">
        <v>5663</v>
      </c>
      <c r="B269" s="60"/>
      <c r="C269" s="60" t="s">
        <v>5664</v>
      </c>
      <c r="D269" s="60"/>
      <c r="E269" s="60" t="s">
        <v>4655</v>
      </c>
      <c r="F269" s="60" t="s">
        <v>5665</v>
      </c>
      <c r="G269" s="60" t="s">
        <v>4657</v>
      </c>
      <c r="H269" s="60" t="s">
        <v>4395</v>
      </c>
      <c r="I269" s="60">
        <v>4500</v>
      </c>
      <c r="J269" s="60"/>
      <c r="K269" s="60"/>
      <c r="L269" s="60" t="s">
        <v>4659</v>
      </c>
      <c r="M269" s="60" t="s">
        <v>5506</v>
      </c>
      <c r="N269" s="60" t="s">
        <v>5506</v>
      </c>
      <c r="O269" s="60"/>
      <c r="P269" s="60"/>
      <c r="Q269" s="60" t="s">
        <v>4395</v>
      </c>
      <c r="R269" s="60" t="s">
        <v>5370</v>
      </c>
      <c r="S269" s="60" t="s">
        <v>5371</v>
      </c>
      <c r="T269" s="60" t="s">
        <v>4719</v>
      </c>
      <c r="U269" s="60"/>
      <c r="V269" s="60" t="s">
        <v>4211</v>
      </c>
      <c r="W269" s="60"/>
      <c r="X269" s="60" t="s">
        <v>5666</v>
      </c>
      <c r="Y269" s="60" t="s">
        <v>4664</v>
      </c>
      <c r="Z269" s="60" t="s">
        <v>5455</v>
      </c>
      <c r="AA269" s="60" t="s">
        <v>5149</v>
      </c>
      <c r="AB269" s="60"/>
      <c r="AC269" s="60" t="s">
        <v>4667</v>
      </c>
      <c r="AD269" s="60"/>
      <c r="AE269" s="60"/>
      <c r="AF269" s="60"/>
      <c r="AG269" s="60"/>
      <c r="AH269" s="60"/>
      <c r="AI269" s="60"/>
      <c r="AJ269" s="60"/>
      <c r="AK269" s="60" t="s">
        <v>1277</v>
      </c>
      <c r="AL269" s="60" t="s">
        <v>5667</v>
      </c>
      <c r="AM269" s="60"/>
      <c r="AN269" s="60" t="s">
        <v>5084</v>
      </c>
      <c r="AO269" s="60"/>
      <c r="AP269" s="61">
        <v>45730.6598263889</v>
      </c>
      <c r="AQ269" s="60"/>
      <c r="AR269" s="60" t="s">
        <v>4281</v>
      </c>
      <c r="AS269" s="60" t="s">
        <v>4244</v>
      </c>
      <c r="AT269" s="60" t="s">
        <v>4671</v>
      </c>
      <c r="AU269" s="60" t="s">
        <v>5668</v>
      </c>
      <c r="AV269" s="60"/>
      <c r="AW269" s="61">
        <v>45680.6932407407</v>
      </c>
      <c r="AX269" s="60" t="s">
        <v>5667</v>
      </c>
      <c r="AY269" s="60" t="s">
        <v>4673</v>
      </c>
      <c r="AZ269" s="60"/>
      <c r="BA269" s="60"/>
      <c r="BB269" s="60"/>
      <c r="BC269" s="60" t="s">
        <v>5669</v>
      </c>
      <c r="BD269" s="60" t="s">
        <v>5670</v>
      </c>
      <c r="BE269" s="60" t="s">
        <v>2814</v>
      </c>
      <c r="BF269" s="60" t="s">
        <v>4675</v>
      </c>
      <c r="BG269" s="60"/>
      <c r="BH269" s="60"/>
      <c r="BI269" s="60" t="s">
        <v>2794</v>
      </c>
      <c r="BJ269" s="60"/>
      <c r="BK269" s="60"/>
      <c r="BL269" s="60">
        <v>3121345</v>
      </c>
      <c r="BM269" s="60" t="s">
        <v>5671</v>
      </c>
      <c r="BN269" s="60"/>
      <c r="BO269" s="60">
        <v>1500</v>
      </c>
      <c r="BP269" s="60" t="s">
        <v>5153</v>
      </c>
      <c r="BQ269" s="60"/>
      <c r="BR269" s="60" t="s">
        <v>5672</v>
      </c>
      <c r="BS269" s="60" t="s">
        <v>1277</v>
      </c>
      <c r="BT269" s="60"/>
      <c r="BU269" s="60"/>
      <c r="BV269" s="60" t="s">
        <v>4678</v>
      </c>
      <c r="BW269" s="60"/>
      <c r="BX269" s="60">
        <v>1500</v>
      </c>
      <c r="BY269" s="60"/>
      <c r="BZ269" s="60"/>
      <c r="CA269" s="60"/>
      <c r="CB269" s="60"/>
      <c r="CC269" s="60"/>
      <c r="CD269" s="60"/>
    </row>
    <row r="270" spans="1:82">
      <c r="A270" s="60" t="s">
        <v>5673</v>
      </c>
      <c r="B270" s="60"/>
      <c r="C270" s="60" t="s">
        <v>5664</v>
      </c>
      <c r="D270" s="60"/>
      <c r="E270" s="60" t="s">
        <v>4655</v>
      </c>
      <c r="F270" s="60" t="s">
        <v>5665</v>
      </c>
      <c r="G270" s="60" t="s">
        <v>4657</v>
      </c>
      <c r="H270" s="60" t="s">
        <v>4395</v>
      </c>
      <c r="I270" s="60">
        <v>4500</v>
      </c>
      <c r="J270" s="60"/>
      <c r="K270" s="60"/>
      <c r="L270" s="60" t="s">
        <v>4659</v>
      </c>
      <c r="M270" s="60" t="s">
        <v>5506</v>
      </c>
      <c r="N270" s="60" t="s">
        <v>5506</v>
      </c>
      <c r="O270" s="60"/>
      <c r="P270" s="60"/>
      <c r="Q270" s="60" t="s">
        <v>4395</v>
      </c>
      <c r="R270" s="60" t="s">
        <v>5370</v>
      </c>
      <c r="S270" s="60" t="s">
        <v>5371</v>
      </c>
      <c r="T270" s="60" t="s">
        <v>4719</v>
      </c>
      <c r="U270" s="60"/>
      <c r="V270" s="60" t="s">
        <v>4211</v>
      </c>
      <c r="W270" s="60"/>
      <c r="X270" s="60" t="s">
        <v>5666</v>
      </c>
      <c r="Y270" s="60" t="s">
        <v>4664</v>
      </c>
      <c r="Z270" s="60" t="s">
        <v>5455</v>
      </c>
      <c r="AA270" s="60" t="s">
        <v>5149</v>
      </c>
      <c r="AB270" s="60"/>
      <c r="AC270" s="60" t="s">
        <v>4667</v>
      </c>
      <c r="AD270" s="60"/>
      <c r="AE270" s="60"/>
      <c r="AF270" s="60"/>
      <c r="AG270" s="60"/>
      <c r="AH270" s="60"/>
      <c r="AI270" s="60"/>
      <c r="AJ270" s="60"/>
      <c r="AK270" s="60" t="s">
        <v>1277</v>
      </c>
      <c r="AL270" s="60" t="s">
        <v>5667</v>
      </c>
      <c r="AM270" s="60"/>
      <c r="AN270" s="60" t="s">
        <v>5084</v>
      </c>
      <c r="AO270" s="60"/>
      <c r="AP270" s="61">
        <v>45730.6598263889</v>
      </c>
      <c r="AQ270" s="60"/>
      <c r="AR270" s="60" t="s">
        <v>4281</v>
      </c>
      <c r="AS270" s="60" t="s">
        <v>4244</v>
      </c>
      <c r="AT270" s="60" t="s">
        <v>4671</v>
      </c>
      <c r="AU270" s="60" t="s">
        <v>5668</v>
      </c>
      <c r="AV270" s="60"/>
      <c r="AW270" s="61">
        <v>45680.6932407407</v>
      </c>
      <c r="AX270" s="60" t="s">
        <v>5667</v>
      </c>
      <c r="AY270" s="60" t="s">
        <v>4673</v>
      </c>
      <c r="AZ270" s="60"/>
      <c r="BA270" s="60"/>
      <c r="BB270" s="60"/>
      <c r="BC270" s="60" t="s">
        <v>5669</v>
      </c>
      <c r="BD270" s="60" t="s">
        <v>5670</v>
      </c>
      <c r="BE270" s="60" t="s">
        <v>2814</v>
      </c>
      <c r="BF270" s="60" t="s">
        <v>4675</v>
      </c>
      <c r="BG270" s="60"/>
      <c r="BH270" s="60"/>
      <c r="BI270" s="60" t="s">
        <v>2794</v>
      </c>
      <c r="BJ270" s="60"/>
      <c r="BK270" s="60"/>
      <c r="BL270" s="60">
        <v>3121345</v>
      </c>
      <c r="BM270" s="60" t="s">
        <v>5671</v>
      </c>
      <c r="BN270" s="60"/>
      <c r="BO270" s="60">
        <v>1500</v>
      </c>
      <c r="BP270" s="60" t="s">
        <v>5153</v>
      </c>
      <c r="BQ270" s="60"/>
      <c r="BR270" s="60" t="s">
        <v>5672</v>
      </c>
      <c r="BS270" s="60" t="s">
        <v>1277</v>
      </c>
      <c r="BT270" s="60"/>
      <c r="BU270" s="60"/>
      <c r="BV270" s="60" t="s">
        <v>4678</v>
      </c>
      <c r="BW270" s="60"/>
      <c r="BX270" s="60">
        <v>1500</v>
      </c>
      <c r="BY270" s="60"/>
      <c r="BZ270" s="60"/>
      <c r="CA270" s="60"/>
      <c r="CB270" s="60"/>
      <c r="CC270" s="60"/>
      <c r="CD270" s="60"/>
    </row>
    <row r="271" spans="1:82">
      <c r="A271" s="60" t="s">
        <v>5674</v>
      </c>
      <c r="B271" s="60"/>
      <c r="C271" s="60" t="s">
        <v>5664</v>
      </c>
      <c r="D271" s="60"/>
      <c r="E271" s="60" t="s">
        <v>4655</v>
      </c>
      <c r="F271" s="60" t="s">
        <v>5665</v>
      </c>
      <c r="G271" s="60" t="s">
        <v>4657</v>
      </c>
      <c r="H271" s="60" t="s">
        <v>4395</v>
      </c>
      <c r="I271" s="60">
        <v>4500</v>
      </c>
      <c r="J271" s="60"/>
      <c r="K271" s="60"/>
      <c r="L271" s="60" t="s">
        <v>4659</v>
      </c>
      <c r="M271" s="60" t="s">
        <v>5506</v>
      </c>
      <c r="N271" s="60" t="s">
        <v>5506</v>
      </c>
      <c r="O271" s="60"/>
      <c r="P271" s="60"/>
      <c r="Q271" s="60" t="s">
        <v>4395</v>
      </c>
      <c r="R271" s="60" t="s">
        <v>5370</v>
      </c>
      <c r="S271" s="60" t="s">
        <v>5371</v>
      </c>
      <c r="T271" s="60" t="s">
        <v>4719</v>
      </c>
      <c r="U271" s="60"/>
      <c r="V271" s="60" t="s">
        <v>4211</v>
      </c>
      <c r="W271" s="60"/>
      <c r="X271" s="60" t="s">
        <v>5666</v>
      </c>
      <c r="Y271" s="60" t="s">
        <v>4664</v>
      </c>
      <c r="Z271" s="60" t="s">
        <v>5455</v>
      </c>
      <c r="AA271" s="60" t="s">
        <v>5149</v>
      </c>
      <c r="AB271" s="60"/>
      <c r="AC271" s="60" t="s">
        <v>4667</v>
      </c>
      <c r="AD271" s="60"/>
      <c r="AE271" s="60"/>
      <c r="AF271" s="60"/>
      <c r="AG271" s="60"/>
      <c r="AH271" s="60"/>
      <c r="AI271" s="60"/>
      <c r="AJ271" s="60"/>
      <c r="AK271" s="60" t="s">
        <v>1277</v>
      </c>
      <c r="AL271" s="60" t="s">
        <v>5667</v>
      </c>
      <c r="AM271" s="60"/>
      <c r="AN271" s="60" t="s">
        <v>5084</v>
      </c>
      <c r="AO271" s="60"/>
      <c r="AP271" s="61">
        <v>45730.6598263889</v>
      </c>
      <c r="AQ271" s="60"/>
      <c r="AR271" s="60" t="s">
        <v>4281</v>
      </c>
      <c r="AS271" s="60" t="s">
        <v>4244</v>
      </c>
      <c r="AT271" s="60" t="s">
        <v>4671</v>
      </c>
      <c r="AU271" s="60" t="s">
        <v>5668</v>
      </c>
      <c r="AV271" s="60"/>
      <c r="AW271" s="61">
        <v>45680.6932407407</v>
      </c>
      <c r="AX271" s="60" t="s">
        <v>5667</v>
      </c>
      <c r="AY271" s="60" t="s">
        <v>4673</v>
      </c>
      <c r="AZ271" s="60"/>
      <c r="BA271" s="60"/>
      <c r="BB271" s="60"/>
      <c r="BC271" s="60" t="s">
        <v>5669</v>
      </c>
      <c r="BD271" s="60" t="s">
        <v>5670</v>
      </c>
      <c r="BE271" s="60" t="s">
        <v>2814</v>
      </c>
      <c r="BF271" s="60" t="s">
        <v>4675</v>
      </c>
      <c r="BG271" s="60"/>
      <c r="BH271" s="60"/>
      <c r="BI271" s="60" t="s">
        <v>2794</v>
      </c>
      <c r="BJ271" s="60"/>
      <c r="BK271" s="60"/>
      <c r="BL271" s="60">
        <v>3121345</v>
      </c>
      <c r="BM271" s="60" t="s">
        <v>5671</v>
      </c>
      <c r="BN271" s="60"/>
      <c r="BO271" s="60">
        <v>1500</v>
      </c>
      <c r="BP271" s="60" t="s">
        <v>5153</v>
      </c>
      <c r="BQ271" s="60"/>
      <c r="BR271" s="60" t="s">
        <v>5672</v>
      </c>
      <c r="BS271" s="60" t="s">
        <v>1277</v>
      </c>
      <c r="BT271" s="60"/>
      <c r="BU271" s="60"/>
      <c r="BV271" s="60" t="s">
        <v>4678</v>
      </c>
      <c r="BW271" s="60"/>
      <c r="BX271" s="60">
        <v>1500</v>
      </c>
      <c r="BY271" s="60"/>
      <c r="BZ271" s="60"/>
      <c r="CA271" s="60"/>
      <c r="CB271" s="60"/>
      <c r="CC271" s="60"/>
      <c r="CD271" s="60"/>
    </row>
    <row r="272" spans="1:82">
      <c r="A272" s="60" t="s">
        <v>5675</v>
      </c>
      <c r="B272" s="60" t="s">
        <v>4690</v>
      </c>
      <c r="C272" s="60"/>
      <c r="D272" s="60" t="s">
        <v>5676</v>
      </c>
      <c r="E272" s="60" t="s">
        <v>4655</v>
      </c>
      <c r="F272" s="60" t="s">
        <v>5677</v>
      </c>
      <c r="G272" s="60" t="s">
        <v>4657</v>
      </c>
      <c r="H272" s="60" t="s">
        <v>4706</v>
      </c>
      <c r="I272" s="60">
        <v>4500</v>
      </c>
      <c r="J272" s="60"/>
      <c r="K272" s="60"/>
      <c r="L272" s="60" t="s">
        <v>4659</v>
      </c>
      <c r="M272" s="60" t="s">
        <v>5678</v>
      </c>
      <c r="N272" s="60" t="s">
        <v>5678</v>
      </c>
      <c r="O272" s="60"/>
      <c r="P272" s="60"/>
      <c r="Q272" s="60" t="s">
        <v>4706</v>
      </c>
      <c r="R272" s="60" t="s">
        <v>4707</v>
      </c>
      <c r="S272" s="60" t="s">
        <v>4695</v>
      </c>
      <c r="T272" s="60"/>
      <c r="U272" s="60"/>
      <c r="V272" s="60" t="s">
        <v>4211</v>
      </c>
      <c r="W272" s="60"/>
      <c r="X272" s="60" t="s">
        <v>5679</v>
      </c>
      <c r="Y272" s="60" t="s">
        <v>4664</v>
      </c>
      <c r="Z272" s="60" t="s">
        <v>5678</v>
      </c>
      <c r="AA272" s="60" t="s">
        <v>4911</v>
      </c>
      <c r="AB272" s="60" t="s">
        <v>4666</v>
      </c>
      <c r="AC272" s="60" t="s">
        <v>4667</v>
      </c>
      <c r="AD272" s="60"/>
      <c r="AE272" s="60"/>
      <c r="AF272" s="60" t="s">
        <v>4668</v>
      </c>
      <c r="AG272" s="60"/>
      <c r="AH272" s="60"/>
      <c r="AI272" s="60" t="s">
        <v>4668</v>
      </c>
      <c r="AJ272" s="60"/>
      <c r="AK272" s="60" t="s">
        <v>1277</v>
      </c>
      <c r="AL272" s="60" t="s">
        <v>5680</v>
      </c>
      <c r="AM272" s="60"/>
      <c r="AN272" s="60" t="s">
        <v>5071</v>
      </c>
      <c r="AO272" s="60"/>
      <c r="AP272" s="61">
        <v>45821.7978935185</v>
      </c>
      <c r="AQ272" s="60"/>
      <c r="AR272" s="60" t="s">
        <v>4383</v>
      </c>
      <c r="AS272" s="60" t="s">
        <v>4244</v>
      </c>
      <c r="AT272" s="60" t="s">
        <v>4699</v>
      </c>
      <c r="AU272" s="60" t="s">
        <v>5681</v>
      </c>
      <c r="AV272" s="60"/>
      <c r="AW272" s="61">
        <v>45805.484837963</v>
      </c>
      <c r="AX272" s="60" t="s">
        <v>5680</v>
      </c>
      <c r="AY272" s="60" t="s">
        <v>4673</v>
      </c>
      <c r="AZ272" s="60"/>
      <c r="BA272" s="60"/>
      <c r="BB272" s="60"/>
      <c r="BC272" s="60"/>
      <c r="BD272" s="60" t="s">
        <v>4701</v>
      </c>
      <c r="BE272" s="60" t="s">
        <v>4713</v>
      </c>
      <c r="BF272" s="60" t="s">
        <v>4675</v>
      </c>
      <c r="BG272" s="60"/>
      <c r="BH272" s="60"/>
      <c r="BI272" s="60" t="s">
        <v>2794</v>
      </c>
      <c r="BJ272" s="60"/>
      <c r="BK272" s="60"/>
      <c r="BL272" s="60"/>
      <c r="BM272" s="60"/>
      <c r="BN272" s="60">
        <v>4500</v>
      </c>
      <c r="BO272" s="60"/>
      <c r="BP272" s="60" t="s">
        <v>4919</v>
      </c>
      <c r="BQ272" s="60"/>
      <c r="BR272" s="60"/>
      <c r="BS272" s="60"/>
      <c r="BT272" s="60"/>
      <c r="BU272" s="60"/>
      <c r="BV272" s="60" t="s">
        <v>4678</v>
      </c>
      <c r="BW272" s="60"/>
      <c r="BX272" s="60">
        <v>4500</v>
      </c>
      <c r="BY272" s="60"/>
      <c r="BZ272" s="60"/>
      <c r="CA272" s="60"/>
      <c r="CB272" s="60"/>
      <c r="CC272" s="60"/>
      <c r="CD272" s="60"/>
    </row>
    <row r="273" spans="1:82">
      <c r="A273" s="60" t="s">
        <v>5682</v>
      </c>
      <c r="B273" s="60"/>
      <c r="C273" s="60" t="s">
        <v>5683</v>
      </c>
      <c r="D273" s="60"/>
      <c r="E273" s="60" t="s">
        <v>4655</v>
      </c>
      <c r="F273" s="60" t="s">
        <v>5684</v>
      </c>
      <c r="G273" s="60" t="s">
        <v>4657</v>
      </c>
      <c r="H273" s="60" t="s">
        <v>5685</v>
      </c>
      <c r="I273" s="60">
        <v>2500</v>
      </c>
      <c r="J273" s="60"/>
      <c r="K273" s="60"/>
      <c r="L273" s="60" t="s">
        <v>4659</v>
      </c>
      <c r="M273" s="60" t="s">
        <v>5686</v>
      </c>
      <c r="N273" s="60" t="s">
        <v>5686</v>
      </c>
      <c r="O273" s="60"/>
      <c r="P273" s="60"/>
      <c r="Q273" s="60" t="s">
        <v>4835</v>
      </c>
      <c r="R273" s="60" t="s">
        <v>5687</v>
      </c>
      <c r="S273" s="60" t="s">
        <v>5688</v>
      </c>
      <c r="T273" s="60" t="s">
        <v>4838</v>
      </c>
      <c r="U273" s="60"/>
      <c r="V273" s="60" t="s">
        <v>4211</v>
      </c>
      <c r="W273" s="60"/>
      <c r="X273" s="60"/>
      <c r="Y273" s="60" t="s">
        <v>4664</v>
      </c>
      <c r="Z273" s="60" t="s">
        <v>5686</v>
      </c>
      <c r="AA273" s="60" t="s">
        <v>4911</v>
      </c>
      <c r="AB273" s="60"/>
      <c r="AC273" s="60" t="s">
        <v>4667</v>
      </c>
      <c r="AD273" s="60"/>
      <c r="AE273" s="60"/>
      <c r="AF273" s="60"/>
      <c r="AG273" s="60"/>
      <c r="AH273" s="60"/>
      <c r="AI273" s="60"/>
      <c r="AJ273" s="60"/>
      <c r="AK273" s="60" t="s">
        <v>1277</v>
      </c>
      <c r="AL273" s="60" t="s">
        <v>5689</v>
      </c>
      <c r="AM273" s="60"/>
      <c r="AN273" s="60" t="s">
        <v>5051</v>
      </c>
      <c r="AO273" s="60"/>
      <c r="AP273" s="61">
        <v>45821.7978703704</v>
      </c>
      <c r="AQ273" s="60"/>
      <c r="AR273" s="60" t="s">
        <v>4383</v>
      </c>
      <c r="AS273" s="60" t="s">
        <v>4244</v>
      </c>
      <c r="AT273" s="60" t="s">
        <v>4843</v>
      </c>
      <c r="AU273" s="60" t="s">
        <v>5690</v>
      </c>
      <c r="AV273" s="60"/>
      <c r="AW273" s="61">
        <v>45804.6609953704</v>
      </c>
      <c r="AX273" s="60" t="s">
        <v>5689</v>
      </c>
      <c r="AY273" s="60" t="s">
        <v>4673</v>
      </c>
      <c r="AZ273" s="60"/>
      <c r="BA273" s="60"/>
      <c r="BB273" s="60"/>
      <c r="BC273" s="60" t="s">
        <v>4845</v>
      </c>
      <c r="BD273" s="60" t="s">
        <v>4846</v>
      </c>
      <c r="BE273" s="60"/>
      <c r="BF273" s="60" t="s">
        <v>4675</v>
      </c>
      <c r="BG273" s="60" t="s">
        <v>4847</v>
      </c>
      <c r="BH273" s="60" t="s">
        <v>5691</v>
      </c>
      <c r="BI273" s="60" t="s">
        <v>4849</v>
      </c>
      <c r="BJ273" s="60"/>
      <c r="BK273" s="60"/>
      <c r="BL273" s="60"/>
      <c r="BM273" s="60"/>
      <c r="BN273" s="60">
        <v>400</v>
      </c>
      <c r="BO273" s="60"/>
      <c r="BP273" s="60" t="s">
        <v>4919</v>
      </c>
      <c r="BQ273" s="60" t="s">
        <v>4851</v>
      </c>
      <c r="BR273" s="60"/>
      <c r="BS273" s="60" t="s">
        <v>1277</v>
      </c>
      <c r="BT273" s="60" t="s">
        <v>1277</v>
      </c>
      <c r="BU273" s="60"/>
      <c r="BV273" s="60" t="s">
        <v>4678</v>
      </c>
      <c r="BW273" s="60"/>
      <c r="BX273" s="60">
        <v>400</v>
      </c>
      <c r="BY273" s="60"/>
      <c r="BZ273" s="60"/>
      <c r="CA273" s="60"/>
      <c r="CB273" s="60"/>
      <c r="CC273" s="60"/>
      <c r="CD273" s="60"/>
    </row>
    <row r="274" spans="1:82">
      <c r="A274" s="60" t="s">
        <v>5692</v>
      </c>
      <c r="B274" s="60"/>
      <c r="C274" s="60" t="s">
        <v>5683</v>
      </c>
      <c r="D274" s="60"/>
      <c r="E274" s="60" t="s">
        <v>4655</v>
      </c>
      <c r="F274" s="60" t="s">
        <v>5684</v>
      </c>
      <c r="G274" s="60" t="s">
        <v>4657</v>
      </c>
      <c r="H274" s="60" t="s">
        <v>5685</v>
      </c>
      <c r="I274" s="60">
        <v>2500</v>
      </c>
      <c r="J274" s="60"/>
      <c r="K274" s="60"/>
      <c r="L274" s="60" t="s">
        <v>4659</v>
      </c>
      <c r="M274" s="60" t="s">
        <v>5686</v>
      </c>
      <c r="N274" s="60" t="s">
        <v>5686</v>
      </c>
      <c r="O274" s="60"/>
      <c r="P274" s="60"/>
      <c r="Q274" s="60" t="s">
        <v>4835</v>
      </c>
      <c r="R274" s="60" t="s">
        <v>5687</v>
      </c>
      <c r="S274" s="60" t="s">
        <v>5688</v>
      </c>
      <c r="T274" s="60" t="s">
        <v>4838</v>
      </c>
      <c r="U274" s="60"/>
      <c r="V274" s="60" t="s">
        <v>4211</v>
      </c>
      <c r="W274" s="60"/>
      <c r="X274" s="60"/>
      <c r="Y274" s="60" t="s">
        <v>4664</v>
      </c>
      <c r="Z274" s="60" t="s">
        <v>5686</v>
      </c>
      <c r="AA274" s="60" t="s">
        <v>4911</v>
      </c>
      <c r="AB274" s="60"/>
      <c r="AC274" s="60" t="s">
        <v>4667</v>
      </c>
      <c r="AD274" s="60"/>
      <c r="AE274" s="60"/>
      <c r="AF274" s="60"/>
      <c r="AG274" s="60"/>
      <c r="AH274" s="60"/>
      <c r="AI274" s="60"/>
      <c r="AJ274" s="60"/>
      <c r="AK274" s="60" t="s">
        <v>1277</v>
      </c>
      <c r="AL274" s="60" t="s">
        <v>5689</v>
      </c>
      <c r="AM274" s="60"/>
      <c r="AN274" s="60" t="s">
        <v>5051</v>
      </c>
      <c r="AO274" s="60"/>
      <c r="AP274" s="61">
        <v>45821.7978703704</v>
      </c>
      <c r="AQ274" s="60"/>
      <c r="AR274" s="60" t="s">
        <v>4383</v>
      </c>
      <c r="AS274" s="60" t="s">
        <v>4244</v>
      </c>
      <c r="AT274" s="60" t="s">
        <v>4843</v>
      </c>
      <c r="AU274" s="60" t="s">
        <v>5690</v>
      </c>
      <c r="AV274" s="60"/>
      <c r="AW274" s="61">
        <v>45804.6609953704</v>
      </c>
      <c r="AX274" s="60" t="s">
        <v>5689</v>
      </c>
      <c r="AY274" s="60" t="s">
        <v>4673</v>
      </c>
      <c r="AZ274" s="60"/>
      <c r="BA274" s="60"/>
      <c r="BB274" s="60"/>
      <c r="BC274" s="60" t="s">
        <v>4845</v>
      </c>
      <c r="BD274" s="60" t="s">
        <v>4846</v>
      </c>
      <c r="BE274" s="60"/>
      <c r="BF274" s="60" t="s">
        <v>4675</v>
      </c>
      <c r="BG274" s="60" t="s">
        <v>4847</v>
      </c>
      <c r="BH274" s="60" t="s">
        <v>5693</v>
      </c>
      <c r="BI274" s="60" t="s">
        <v>4849</v>
      </c>
      <c r="BJ274" s="60"/>
      <c r="BK274" s="60"/>
      <c r="BL274" s="60"/>
      <c r="BM274" s="60"/>
      <c r="BN274" s="60">
        <v>1200</v>
      </c>
      <c r="BO274" s="60"/>
      <c r="BP274" s="60" t="s">
        <v>4919</v>
      </c>
      <c r="BQ274" s="60" t="s">
        <v>4851</v>
      </c>
      <c r="BR274" s="60"/>
      <c r="BS274" s="60" t="s">
        <v>1277</v>
      </c>
      <c r="BT274" s="60" t="s">
        <v>1277</v>
      </c>
      <c r="BU274" s="60"/>
      <c r="BV274" s="60" t="s">
        <v>4678</v>
      </c>
      <c r="BW274" s="60"/>
      <c r="BX274" s="60">
        <v>1200</v>
      </c>
      <c r="BY274" s="60"/>
      <c r="BZ274" s="60"/>
      <c r="CA274" s="60"/>
      <c r="CB274" s="60"/>
      <c r="CC274" s="60"/>
      <c r="CD274" s="60"/>
    </row>
    <row r="275" spans="1:82">
      <c r="A275" s="60" t="s">
        <v>5694</v>
      </c>
      <c r="B275" s="60"/>
      <c r="C275" s="60" t="s">
        <v>5683</v>
      </c>
      <c r="D275" s="60"/>
      <c r="E275" s="60" t="s">
        <v>4655</v>
      </c>
      <c r="F275" s="60" t="s">
        <v>5684</v>
      </c>
      <c r="G275" s="60" t="s">
        <v>4657</v>
      </c>
      <c r="H275" s="60" t="s">
        <v>5685</v>
      </c>
      <c r="I275" s="60">
        <v>2500</v>
      </c>
      <c r="J275" s="60"/>
      <c r="K275" s="60"/>
      <c r="L275" s="60" t="s">
        <v>4659</v>
      </c>
      <c r="M275" s="60" t="s">
        <v>5686</v>
      </c>
      <c r="N275" s="60" t="s">
        <v>5686</v>
      </c>
      <c r="O275" s="60"/>
      <c r="P275" s="60"/>
      <c r="Q275" s="60" t="s">
        <v>4835</v>
      </c>
      <c r="R275" s="60" t="s">
        <v>5687</v>
      </c>
      <c r="S275" s="60" t="s">
        <v>5688</v>
      </c>
      <c r="T275" s="60" t="s">
        <v>4838</v>
      </c>
      <c r="U275" s="60"/>
      <c r="V275" s="60" t="s">
        <v>4211</v>
      </c>
      <c r="W275" s="60"/>
      <c r="X275" s="60"/>
      <c r="Y275" s="60" t="s">
        <v>4664</v>
      </c>
      <c r="Z275" s="60" t="s">
        <v>5686</v>
      </c>
      <c r="AA275" s="60" t="s">
        <v>4911</v>
      </c>
      <c r="AB275" s="60"/>
      <c r="AC275" s="60" t="s">
        <v>4667</v>
      </c>
      <c r="AD275" s="60"/>
      <c r="AE275" s="60"/>
      <c r="AF275" s="60"/>
      <c r="AG275" s="60"/>
      <c r="AH275" s="60"/>
      <c r="AI275" s="60"/>
      <c r="AJ275" s="60"/>
      <c r="AK275" s="60" t="s">
        <v>1277</v>
      </c>
      <c r="AL275" s="60" t="s">
        <v>5689</v>
      </c>
      <c r="AM275" s="60"/>
      <c r="AN275" s="60" t="s">
        <v>5051</v>
      </c>
      <c r="AO275" s="60"/>
      <c r="AP275" s="61">
        <v>45821.7978703704</v>
      </c>
      <c r="AQ275" s="60"/>
      <c r="AR275" s="60" t="s">
        <v>4383</v>
      </c>
      <c r="AS275" s="60" t="s">
        <v>4244</v>
      </c>
      <c r="AT275" s="60" t="s">
        <v>4843</v>
      </c>
      <c r="AU275" s="60" t="s">
        <v>5690</v>
      </c>
      <c r="AV275" s="60"/>
      <c r="AW275" s="61">
        <v>45804.6609953704</v>
      </c>
      <c r="AX275" s="60" t="s">
        <v>5689</v>
      </c>
      <c r="AY275" s="60" t="s">
        <v>4673</v>
      </c>
      <c r="AZ275" s="60"/>
      <c r="BA275" s="60"/>
      <c r="BB275" s="60"/>
      <c r="BC275" s="60" t="s">
        <v>4845</v>
      </c>
      <c r="BD275" s="60" t="s">
        <v>4846</v>
      </c>
      <c r="BE275" s="60"/>
      <c r="BF275" s="60" t="s">
        <v>4675</v>
      </c>
      <c r="BG275" s="60" t="s">
        <v>4847</v>
      </c>
      <c r="BH275" s="60" t="s">
        <v>5695</v>
      </c>
      <c r="BI275" s="60" t="s">
        <v>4849</v>
      </c>
      <c r="BJ275" s="60"/>
      <c r="BK275" s="60"/>
      <c r="BL275" s="60"/>
      <c r="BM275" s="60"/>
      <c r="BN275" s="60">
        <v>500</v>
      </c>
      <c r="BO275" s="60"/>
      <c r="BP275" s="60" t="s">
        <v>4919</v>
      </c>
      <c r="BQ275" s="60" t="s">
        <v>4851</v>
      </c>
      <c r="BR275" s="60"/>
      <c r="BS275" s="60" t="s">
        <v>1277</v>
      </c>
      <c r="BT275" s="60" t="s">
        <v>1277</v>
      </c>
      <c r="BU275" s="60"/>
      <c r="BV275" s="60" t="s">
        <v>4678</v>
      </c>
      <c r="BW275" s="60"/>
      <c r="BX275" s="60">
        <v>500</v>
      </c>
      <c r="BY275" s="60"/>
      <c r="BZ275" s="60"/>
      <c r="CA275" s="60"/>
      <c r="CB275" s="60"/>
      <c r="CC275" s="60"/>
      <c r="CD275" s="60"/>
    </row>
    <row r="276" spans="1:82">
      <c r="A276" s="60" t="s">
        <v>5696</v>
      </c>
      <c r="B276" s="60"/>
      <c r="C276" s="60" t="s">
        <v>5683</v>
      </c>
      <c r="D276" s="60"/>
      <c r="E276" s="60" t="s">
        <v>4655</v>
      </c>
      <c r="F276" s="60" t="s">
        <v>5684</v>
      </c>
      <c r="G276" s="60" t="s">
        <v>4657</v>
      </c>
      <c r="H276" s="60" t="s">
        <v>5685</v>
      </c>
      <c r="I276" s="60">
        <v>2500</v>
      </c>
      <c r="J276" s="60"/>
      <c r="K276" s="60"/>
      <c r="L276" s="60" t="s">
        <v>4659</v>
      </c>
      <c r="M276" s="60" t="s">
        <v>5686</v>
      </c>
      <c r="N276" s="60" t="s">
        <v>5686</v>
      </c>
      <c r="O276" s="60"/>
      <c r="P276" s="60"/>
      <c r="Q276" s="60" t="s">
        <v>4835</v>
      </c>
      <c r="R276" s="60" t="s">
        <v>5687</v>
      </c>
      <c r="S276" s="60" t="s">
        <v>5688</v>
      </c>
      <c r="T276" s="60" t="s">
        <v>4838</v>
      </c>
      <c r="U276" s="60"/>
      <c r="V276" s="60" t="s">
        <v>4211</v>
      </c>
      <c r="W276" s="60"/>
      <c r="X276" s="60"/>
      <c r="Y276" s="60" t="s">
        <v>4664</v>
      </c>
      <c r="Z276" s="60" t="s">
        <v>5686</v>
      </c>
      <c r="AA276" s="60" t="s">
        <v>4911</v>
      </c>
      <c r="AB276" s="60"/>
      <c r="AC276" s="60" t="s">
        <v>4667</v>
      </c>
      <c r="AD276" s="60"/>
      <c r="AE276" s="60"/>
      <c r="AF276" s="60"/>
      <c r="AG276" s="60"/>
      <c r="AH276" s="60"/>
      <c r="AI276" s="60"/>
      <c r="AJ276" s="60"/>
      <c r="AK276" s="60" t="s">
        <v>1277</v>
      </c>
      <c r="AL276" s="60" t="s">
        <v>5689</v>
      </c>
      <c r="AM276" s="60"/>
      <c r="AN276" s="60" t="s">
        <v>5051</v>
      </c>
      <c r="AO276" s="60"/>
      <c r="AP276" s="61">
        <v>45821.7978703704</v>
      </c>
      <c r="AQ276" s="60"/>
      <c r="AR276" s="60" t="s">
        <v>4383</v>
      </c>
      <c r="AS276" s="60" t="s">
        <v>4244</v>
      </c>
      <c r="AT276" s="60" t="s">
        <v>4843</v>
      </c>
      <c r="AU276" s="60" t="s">
        <v>5690</v>
      </c>
      <c r="AV276" s="60"/>
      <c r="AW276" s="61">
        <v>45804.6609953704</v>
      </c>
      <c r="AX276" s="60" t="s">
        <v>5689</v>
      </c>
      <c r="AY276" s="60" t="s">
        <v>4673</v>
      </c>
      <c r="AZ276" s="60"/>
      <c r="BA276" s="60"/>
      <c r="BB276" s="60"/>
      <c r="BC276" s="60" t="s">
        <v>4845</v>
      </c>
      <c r="BD276" s="60" t="s">
        <v>4846</v>
      </c>
      <c r="BE276" s="60"/>
      <c r="BF276" s="60" t="s">
        <v>4675</v>
      </c>
      <c r="BG276" s="60" t="s">
        <v>4847</v>
      </c>
      <c r="BH276" s="60" t="s">
        <v>5697</v>
      </c>
      <c r="BI276" s="60" t="s">
        <v>4849</v>
      </c>
      <c r="BJ276" s="60"/>
      <c r="BK276" s="60"/>
      <c r="BL276" s="60"/>
      <c r="BM276" s="60"/>
      <c r="BN276" s="60">
        <v>100</v>
      </c>
      <c r="BO276" s="60"/>
      <c r="BP276" s="60" t="s">
        <v>4919</v>
      </c>
      <c r="BQ276" s="60" t="s">
        <v>4851</v>
      </c>
      <c r="BR276" s="60"/>
      <c r="BS276" s="60" t="s">
        <v>1277</v>
      </c>
      <c r="BT276" s="60" t="s">
        <v>1277</v>
      </c>
      <c r="BU276" s="60"/>
      <c r="BV276" s="60" t="s">
        <v>4678</v>
      </c>
      <c r="BW276" s="60"/>
      <c r="BX276" s="60">
        <v>100</v>
      </c>
      <c r="BY276" s="60"/>
      <c r="BZ276" s="60"/>
      <c r="CA276" s="60"/>
      <c r="CB276" s="60"/>
      <c r="CC276" s="60"/>
      <c r="CD276" s="60"/>
    </row>
    <row r="277" spans="1:82">
      <c r="A277" s="60" t="s">
        <v>5698</v>
      </c>
      <c r="B277" s="60"/>
      <c r="C277" s="60" t="s">
        <v>5683</v>
      </c>
      <c r="D277" s="60"/>
      <c r="E277" s="60" t="s">
        <v>4655</v>
      </c>
      <c r="F277" s="60" t="s">
        <v>5684</v>
      </c>
      <c r="G277" s="60" t="s">
        <v>4657</v>
      </c>
      <c r="H277" s="60" t="s">
        <v>5685</v>
      </c>
      <c r="I277" s="60">
        <v>2500</v>
      </c>
      <c r="J277" s="60"/>
      <c r="K277" s="60"/>
      <c r="L277" s="60" t="s">
        <v>4659</v>
      </c>
      <c r="M277" s="60" t="s">
        <v>5686</v>
      </c>
      <c r="N277" s="60" t="s">
        <v>5686</v>
      </c>
      <c r="O277" s="60"/>
      <c r="P277" s="60"/>
      <c r="Q277" s="60" t="s">
        <v>4835</v>
      </c>
      <c r="R277" s="60" t="s">
        <v>5687</v>
      </c>
      <c r="S277" s="60" t="s">
        <v>5688</v>
      </c>
      <c r="T277" s="60" t="s">
        <v>4838</v>
      </c>
      <c r="U277" s="60"/>
      <c r="V277" s="60" t="s">
        <v>4211</v>
      </c>
      <c r="W277" s="60"/>
      <c r="X277" s="60"/>
      <c r="Y277" s="60" t="s">
        <v>4664</v>
      </c>
      <c r="Z277" s="60" t="s">
        <v>5686</v>
      </c>
      <c r="AA277" s="60" t="s">
        <v>4911</v>
      </c>
      <c r="AB277" s="60"/>
      <c r="AC277" s="60" t="s">
        <v>4667</v>
      </c>
      <c r="AD277" s="60"/>
      <c r="AE277" s="60"/>
      <c r="AF277" s="60"/>
      <c r="AG277" s="60"/>
      <c r="AH277" s="60"/>
      <c r="AI277" s="60"/>
      <c r="AJ277" s="60"/>
      <c r="AK277" s="60" t="s">
        <v>1277</v>
      </c>
      <c r="AL277" s="60" t="s">
        <v>5689</v>
      </c>
      <c r="AM277" s="60"/>
      <c r="AN277" s="60" t="s">
        <v>5051</v>
      </c>
      <c r="AO277" s="60"/>
      <c r="AP277" s="61">
        <v>45821.7978703704</v>
      </c>
      <c r="AQ277" s="60"/>
      <c r="AR277" s="60" t="s">
        <v>4383</v>
      </c>
      <c r="AS277" s="60" t="s">
        <v>4244</v>
      </c>
      <c r="AT277" s="60" t="s">
        <v>4843</v>
      </c>
      <c r="AU277" s="60" t="s">
        <v>5690</v>
      </c>
      <c r="AV277" s="60"/>
      <c r="AW277" s="61">
        <v>45804.6609953704</v>
      </c>
      <c r="AX277" s="60" t="s">
        <v>5689</v>
      </c>
      <c r="AY277" s="60" t="s">
        <v>4673</v>
      </c>
      <c r="AZ277" s="60"/>
      <c r="BA277" s="60"/>
      <c r="BB277" s="60"/>
      <c r="BC277" s="60" t="s">
        <v>4845</v>
      </c>
      <c r="BD277" s="60" t="s">
        <v>4846</v>
      </c>
      <c r="BE277" s="60"/>
      <c r="BF277" s="60" t="s">
        <v>4675</v>
      </c>
      <c r="BG277" s="60" t="s">
        <v>4847</v>
      </c>
      <c r="BH277" s="60" t="s">
        <v>5699</v>
      </c>
      <c r="BI277" s="60" t="s">
        <v>4849</v>
      </c>
      <c r="BJ277" s="60"/>
      <c r="BK277" s="60"/>
      <c r="BL277" s="60"/>
      <c r="BM277" s="60"/>
      <c r="BN277" s="60">
        <v>300</v>
      </c>
      <c r="BO277" s="60"/>
      <c r="BP277" s="60" t="s">
        <v>4919</v>
      </c>
      <c r="BQ277" s="60" t="s">
        <v>4851</v>
      </c>
      <c r="BR277" s="60"/>
      <c r="BS277" s="60" t="s">
        <v>1277</v>
      </c>
      <c r="BT277" s="60" t="s">
        <v>1277</v>
      </c>
      <c r="BU277" s="60"/>
      <c r="BV277" s="60" t="s">
        <v>4678</v>
      </c>
      <c r="BW277" s="60"/>
      <c r="BX277" s="60">
        <v>300</v>
      </c>
      <c r="BY277" s="60"/>
      <c r="BZ277" s="60"/>
      <c r="CA277" s="60"/>
      <c r="CB277" s="60"/>
      <c r="CC277" s="60"/>
      <c r="CD277" s="60"/>
    </row>
    <row r="278" spans="1:82">
      <c r="A278" s="60" t="s">
        <v>5700</v>
      </c>
      <c r="B278" s="60"/>
      <c r="C278" s="60" t="s">
        <v>5701</v>
      </c>
      <c r="D278" s="60"/>
      <c r="E278" s="60" t="s">
        <v>4655</v>
      </c>
      <c r="F278" s="60" t="s">
        <v>5702</v>
      </c>
      <c r="G278" s="60" t="s">
        <v>4657</v>
      </c>
      <c r="H278" s="60" t="s">
        <v>5703</v>
      </c>
      <c r="I278" s="60">
        <v>700</v>
      </c>
      <c r="J278" s="60"/>
      <c r="K278" s="60"/>
      <c r="L278" s="60" t="s">
        <v>4659</v>
      </c>
      <c r="M278" s="60" t="s">
        <v>5686</v>
      </c>
      <c r="N278" s="60" t="s">
        <v>5686</v>
      </c>
      <c r="O278" s="60"/>
      <c r="P278" s="60"/>
      <c r="Q278" s="60" t="s">
        <v>4835</v>
      </c>
      <c r="R278" s="60" t="s">
        <v>5704</v>
      </c>
      <c r="S278" s="60" t="s">
        <v>5705</v>
      </c>
      <c r="T278" s="60" t="s">
        <v>4838</v>
      </c>
      <c r="U278" s="60"/>
      <c r="V278" s="60" t="s">
        <v>4211</v>
      </c>
      <c r="W278" s="60"/>
      <c r="X278" s="60"/>
      <c r="Y278" s="60" t="s">
        <v>4664</v>
      </c>
      <c r="Z278" s="60" t="s">
        <v>5686</v>
      </c>
      <c r="AA278" s="60" t="s">
        <v>4911</v>
      </c>
      <c r="AB278" s="60"/>
      <c r="AC278" s="60" t="s">
        <v>4667</v>
      </c>
      <c r="AD278" s="60"/>
      <c r="AE278" s="60"/>
      <c r="AF278" s="60"/>
      <c r="AG278" s="60"/>
      <c r="AH278" s="60"/>
      <c r="AI278" s="60"/>
      <c r="AJ278" s="60"/>
      <c r="AK278" s="60" t="s">
        <v>1277</v>
      </c>
      <c r="AL278" s="60" t="s">
        <v>5706</v>
      </c>
      <c r="AM278" s="60"/>
      <c r="AN278" s="60" t="s">
        <v>5209</v>
      </c>
      <c r="AO278" s="60"/>
      <c r="AP278" s="61">
        <v>45821.7978587963</v>
      </c>
      <c r="AQ278" s="60"/>
      <c r="AR278" s="60" t="s">
        <v>4383</v>
      </c>
      <c r="AS278" s="60" t="s">
        <v>4244</v>
      </c>
      <c r="AT278" s="60" t="s">
        <v>4843</v>
      </c>
      <c r="AU278" s="60" t="s">
        <v>5707</v>
      </c>
      <c r="AV278" s="60"/>
      <c r="AW278" s="61">
        <v>45804.6278703704</v>
      </c>
      <c r="AX278" s="60" t="s">
        <v>5706</v>
      </c>
      <c r="AY278" s="60" t="s">
        <v>4673</v>
      </c>
      <c r="AZ278" s="60"/>
      <c r="BA278" s="60"/>
      <c r="BB278" s="60"/>
      <c r="BC278" s="60" t="s">
        <v>4845</v>
      </c>
      <c r="BD278" s="60" t="s">
        <v>4846</v>
      </c>
      <c r="BE278" s="60"/>
      <c r="BF278" s="60" t="s">
        <v>4675</v>
      </c>
      <c r="BG278" s="60" t="s">
        <v>4847</v>
      </c>
      <c r="BH278" s="60" t="s">
        <v>5708</v>
      </c>
      <c r="BI278" s="60" t="s">
        <v>4849</v>
      </c>
      <c r="BJ278" s="60"/>
      <c r="BK278" s="60"/>
      <c r="BL278" s="60"/>
      <c r="BM278" s="60"/>
      <c r="BN278" s="60">
        <v>700</v>
      </c>
      <c r="BO278" s="60"/>
      <c r="BP278" s="60" t="s">
        <v>4919</v>
      </c>
      <c r="BQ278" s="60" t="s">
        <v>4851</v>
      </c>
      <c r="BR278" s="60"/>
      <c r="BS278" s="60" t="s">
        <v>1277</v>
      </c>
      <c r="BT278" s="60" t="s">
        <v>1277</v>
      </c>
      <c r="BU278" s="60"/>
      <c r="BV278" s="60" t="s">
        <v>4678</v>
      </c>
      <c r="BW278" s="60"/>
      <c r="BX278" s="60">
        <v>700</v>
      </c>
      <c r="BY278" s="60"/>
      <c r="BZ278" s="60"/>
      <c r="CA278" s="60"/>
      <c r="CB278" s="60"/>
      <c r="CC278" s="60"/>
      <c r="CD278" s="60"/>
    </row>
    <row r="279" spans="1:82">
      <c r="A279" s="60" t="s">
        <v>5709</v>
      </c>
      <c r="B279" s="60"/>
      <c r="C279" s="60" t="s">
        <v>5710</v>
      </c>
      <c r="D279" s="60"/>
      <c r="E279" s="60" t="s">
        <v>4655</v>
      </c>
      <c r="F279" s="60" t="s">
        <v>5711</v>
      </c>
      <c r="G279" s="60" t="s">
        <v>4657</v>
      </c>
      <c r="H279" s="60" t="s">
        <v>5712</v>
      </c>
      <c r="I279" s="60">
        <v>700</v>
      </c>
      <c r="J279" s="60"/>
      <c r="K279" s="60"/>
      <c r="L279" s="60" t="s">
        <v>4659</v>
      </c>
      <c r="M279" s="60" t="s">
        <v>5686</v>
      </c>
      <c r="N279" s="60" t="s">
        <v>5686</v>
      </c>
      <c r="O279" s="60"/>
      <c r="P279" s="60"/>
      <c r="Q279" s="60" t="s">
        <v>4835</v>
      </c>
      <c r="R279" s="60" t="s">
        <v>5713</v>
      </c>
      <c r="S279" s="60" t="s">
        <v>5714</v>
      </c>
      <c r="T279" s="60" t="s">
        <v>4838</v>
      </c>
      <c r="U279" s="60"/>
      <c r="V279" s="60" t="s">
        <v>4211</v>
      </c>
      <c r="W279" s="60"/>
      <c r="X279" s="60"/>
      <c r="Y279" s="60" t="s">
        <v>4664</v>
      </c>
      <c r="Z279" s="60" t="s">
        <v>5686</v>
      </c>
      <c r="AA279" s="60" t="s">
        <v>4911</v>
      </c>
      <c r="AB279" s="60"/>
      <c r="AC279" s="60" t="s">
        <v>4667</v>
      </c>
      <c r="AD279" s="60"/>
      <c r="AE279" s="60"/>
      <c r="AF279" s="60"/>
      <c r="AG279" s="60"/>
      <c r="AH279" s="60"/>
      <c r="AI279" s="60"/>
      <c r="AJ279" s="60"/>
      <c r="AK279" s="60" t="s">
        <v>1277</v>
      </c>
      <c r="AL279" s="60" t="s">
        <v>5715</v>
      </c>
      <c r="AM279" s="60"/>
      <c r="AN279" s="60" t="s">
        <v>5243</v>
      </c>
      <c r="AO279" s="60"/>
      <c r="AP279" s="61">
        <v>45821.7978472222</v>
      </c>
      <c r="AQ279" s="60"/>
      <c r="AR279" s="60" t="s">
        <v>4383</v>
      </c>
      <c r="AS279" s="60" t="s">
        <v>4244</v>
      </c>
      <c r="AT279" s="60" t="s">
        <v>4843</v>
      </c>
      <c r="AU279" s="60" t="s">
        <v>5716</v>
      </c>
      <c r="AV279" s="60"/>
      <c r="AW279" s="61">
        <v>45804.622662037</v>
      </c>
      <c r="AX279" s="60" t="s">
        <v>5715</v>
      </c>
      <c r="AY279" s="60" t="s">
        <v>4673</v>
      </c>
      <c r="AZ279" s="60"/>
      <c r="BA279" s="60"/>
      <c r="BB279" s="60"/>
      <c r="BC279" s="60" t="s">
        <v>4845</v>
      </c>
      <c r="BD279" s="60" t="s">
        <v>4846</v>
      </c>
      <c r="BE279" s="60"/>
      <c r="BF279" s="60" t="s">
        <v>4675</v>
      </c>
      <c r="BG279" s="60" t="s">
        <v>4847</v>
      </c>
      <c r="BH279" s="60" t="s">
        <v>5717</v>
      </c>
      <c r="BI279" s="60" t="s">
        <v>4849</v>
      </c>
      <c r="BJ279" s="60"/>
      <c r="BK279" s="60"/>
      <c r="BL279" s="60"/>
      <c r="BM279" s="60"/>
      <c r="BN279" s="60">
        <v>600</v>
      </c>
      <c r="BO279" s="60"/>
      <c r="BP279" s="60" t="s">
        <v>4919</v>
      </c>
      <c r="BQ279" s="60" t="s">
        <v>4851</v>
      </c>
      <c r="BR279" s="60"/>
      <c r="BS279" s="60" t="s">
        <v>1277</v>
      </c>
      <c r="BT279" s="60" t="s">
        <v>1277</v>
      </c>
      <c r="BU279" s="60"/>
      <c r="BV279" s="60" t="s">
        <v>4678</v>
      </c>
      <c r="BW279" s="60"/>
      <c r="BX279" s="60">
        <v>600</v>
      </c>
      <c r="BY279" s="60"/>
      <c r="BZ279" s="60"/>
      <c r="CA279" s="60"/>
      <c r="CB279" s="60"/>
      <c r="CC279" s="60"/>
      <c r="CD279" s="60"/>
    </row>
    <row r="280" spans="1:82">
      <c r="A280" s="60" t="s">
        <v>5718</v>
      </c>
      <c r="B280" s="60"/>
      <c r="C280" s="60" t="s">
        <v>5710</v>
      </c>
      <c r="D280" s="60"/>
      <c r="E280" s="60" t="s">
        <v>4655</v>
      </c>
      <c r="F280" s="60" t="s">
        <v>5711</v>
      </c>
      <c r="G280" s="60" t="s">
        <v>4657</v>
      </c>
      <c r="H280" s="60" t="s">
        <v>5712</v>
      </c>
      <c r="I280" s="60">
        <v>700</v>
      </c>
      <c r="J280" s="60"/>
      <c r="K280" s="60"/>
      <c r="L280" s="60" t="s">
        <v>4659</v>
      </c>
      <c r="M280" s="60" t="s">
        <v>5686</v>
      </c>
      <c r="N280" s="60" t="s">
        <v>5686</v>
      </c>
      <c r="O280" s="60"/>
      <c r="P280" s="60"/>
      <c r="Q280" s="60" t="s">
        <v>4835</v>
      </c>
      <c r="R280" s="60" t="s">
        <v>5713</v>
      </c>
      <c r="S280" s="60" t="s">
        <v>5714</v>
      </c>
      <c r="T280" s="60" t="s">
        <v>4838</v>
      </c>
      <c r="U280" s="60"/>
      <c r="V280" s="60" t="s">
        <v>4211</v>
      </c>
      <c r="W280" s="60"/>
      <c r="X280" s="60"/>
      <c r="Y280" s="60" t="s">
        <v>4664</v>
      </c>
      <c r="Z280" s="60" t="s">
        <v>5686</v>
      </c>
      <c r="AA280" s="60" t="s">
        <v>4911</v>
      </c>
      <c r="AB280" s="60"/>
      <c r="AC280" s="60" t="s">
        <v>4667</v>
      </c>
      <c r="AD280" s="60"/>
      <c r="AE280" s="60"/>
      <c r="AF280" s="60"/>
      <c r="AG280" s="60"/>
      <c r="AH280" s="60"/>
      <c r="AI280" s="60"/>
      <c r="AJ280" s="60"/>
      <c r="AK280" s="60" t="s">
        <v>1277</v>
      </c>
      <c r="AL280" s="60" t="s">
        <v>5715</v>
      </c>
      <c r="AM280" s="60"/>
      <c r="AN280" s="60" t="s">
        <v>5243</v>
      </c>
      <c r="AO280" s="60"/>
      <c r="AP280" s="61">
        <v>45821.7978472222</v>
      </c>
      <c r="AQ280" s="60"/>
      <c r="AR280" s="60" t="s">
        <v>4383</v>
      </c>
      <c r="AS280" s="60" t="s">
        <v>4244</v>
      </c>
      <c r="AT280" s="60" t="s">
        <v>4843</v>
      </c>
      <c r="AU280" s="60" t="s">
        <v>5716</v>
      </c>
      <c r="AV280" s="60"/>
      <c r="AW280" s="61">
        <v>45804.622662037</v>
      </c>
      <c r="AX280" s="60" t="s">
        <v>5715</v>
      </c>
      <c r="AY280" s="60" t="s">
        <v>4673</v>
      </c>
      <c r="AZ280" s="60"/>
      <c r="BA280" s="60"/>
      <c r="BB280" s="60"/>
      <c r="BC280" s="60" t="s">
        <v>4845</v>
      </c>
      <c r="BD280" s="60" t="s">
        <v>4846</v>
      </c>
      <c r="BE280" s="60"/>
      <c r="BF280" s="60" t="s">
        <v>4675</v>
      </c>
      <c r="BG280" s="60" t="s">
        <v>4847</v>
      </c>
      <c r="BH280" s="60" t="s">
        <v>5719</v>
      </c>
      <c r="BI280" s="60" t="s">
        <v>4849</v>
      </c>
      <c r="BJ280" s="60"/>
      <c r="BK280" s="60"/>
      <c r="BL280" s="60"/>
      <c r="BM280" s="60"/>
      <c r="BN280" s="60">
        <v>100</v>
      </c>
      <c r="BO280" s="60"/>
      <c r="BP280" s="60" t="s">
        <v>4919</v>
      </c>
      <c r="BQ280" s="60" t="s">
        <v>4851</v>
      </c>
      <c r="BR280" s="60"/>
      <c r="BS280" s="60" t="s">
        <v>1277</v>
      </c>
      <c r="BT280" s="60" t="s">
        <v>1277</v>
      </c>
      <c r="BU280" s="60"/>
      <c r="BV280" s="60" t="s">
        <v>4678</v>
      </c>
      <c r="BW280" s="60"/>
      <c r="BX280" s="60">
        <v>100</v>
      </c>
      <c r="BY280" s="60"/>
      <c r="BZ280" s="60"/>
      <c r="CA280" s="60"/>
      <c r="CB280" s="60"/>
      <c r="CC280" s="60"/>
      <c r="CD280" s="60"/>
    </row>
    <row r="281" spans="1:82">
      <c r="A281" s="60" t="s">
        <v>5720</v>
      </c>
      <c r="B281" s="60"/>
      <c r="C281" s="60"/>
      <c r="D281" s="60"/>
      <c r="E281" s="60" t="s">
        <v>4655</v>
      </c>
      <c r="F281" s="60" t="s">
        <v>5721</v>
      </c>
      <c r="G281" s="60" t="s">
        <v>4657</v>
      </c>
      <c r="H281" s="60" t="s">
        <v>5722</v>
      </c>
      <c r="I281" s="60">
        <v>-600</v>
      </c>
      <c r="J281" s="60"/>
      <c r="K281" s="60"/>
      <c r="L281" s="60" t="s">
        <v>4659</v>
      </c>
      <c r="M281" s="60" t="s">
        <v>5686</v>
      </c>
      <c r="N281" s="60" t="s">
        <v>5686</v>
      </c>
      <c r="O281" s="60"/>
      <c r="P281" s="60"/>
      <c r="Q281" s="60" t="s">
        <v>4835</v>
      </c>
      <c r="R281" s="60" t="s">
        <v>5723</v>
      </c>
      <c r="S281" s="60" t="s">
        <v>5724</v>
      </c>
      <c r="T281" s="60"/>
      <c r="U281" s="60"/>
      <c r="V281" s="60" t="s">
        <v>4211</v>
      </c>
      <c r="W281" s="60"/>
      <c r="X281" s="60"/>
      <c r="Y281" s="60" t="s">
        <v>5725</v>
      </c>
      <c r="Z281" s="60" t="s">
        <v>5726</v>
      </c>
      <c r="AA281" s="60" t="s">
        <v>5726</v>
      </c>
      <c r="AB281" s="60"/>
      <c r="AC281" s="60" t="s">
        <v>4722</v>
      </c>
      <c r="AD281" s="60"/>
      <c r="AE281" s="60"/>
      <c r="AF281" s="60"/>
      <c r="AG281" s="60"/>
      <c r="AH281" s="60"/>
      <c r="AI281" s="60"/>
      <c r="AJ281" s="60"/>
      <c r="AK281" s="60" t="s">
        <v>1277</v>
      </c>
      <c r="AL281" s="60" t="s">
        <v>5727</v>
      </c>
      <c r="AM281" s="60"/>
      <c r="AN281" s="60" t="s">
        <v>5243</v>
      </c>
      <c r="AO281" s="60"/>
      <c r="AP281" s="61">
        <v>45852.6910069444</v>
      </c>
      <c r="AQ281" s="60"/>
      <c r="AR281" s="60" t="s">
        <v>4724</v>
      </c>
      <c r="AS281" s="60" t="s">
        <v>4244</v>
      </c>
      <c r="AT281" s="60" t="s">
        <v>730</v>
      </c>
      <c r="AU281" s="60" t="s">
        <v>5728</v>
      </c>
      <c r="AV281" s="60"/>
      <c r="AW281" s="61">
        <v>45804.6225347222</v>
      </c>
      <c r="AX281" s="60" t="s">
        <v>5727</v>
      </c>
      <c r="AY281" s="60" t="s">
        <v>4673</v>
      </c>
      <c r="AZ281" s="60"/>
      <c r="BA281" s="60"/>
      <c r="BB281" s="60"/>
      <c r="BC281" s="60" t="s">
        <v>4845</v>
      </c>
      <c r="BD281" s="60" t="s">
        <v>4846</v>
      </c>
      <c r="BE281" s="60"/>
      <c r="BF281" s="60" t="s">
        <v>4675</v>
      </c>
      <c r="BG281" s="60" t="s">
        <v>4847</v>
      </c>
      <c r="BH281" s="60" t="s">
        <v>5729</v>
      </c>
      <c r="BI281" s="60" t="s">
        <v>4849</v>
      </c>
      <c r="BJ281" s="60"/>
      <c r="BK281" s="60"/>
      <c r="BL281" s="60"/>
      <c r="BM281" s="60"/>
      <c r="BN281" s="60">
        <v>-100</v>
      </c>
      <c r="BO281" s="60"/>
      <c r="BP281" s="60" t="s">
        <v>4728</v>
      </c>
      <c r="BQ281" s="60" t="s">
        <v>4851</v>
      </c>
      <c r="BR281" s="60"/>
      <c r="BS281" s="60"/>
      <c r="BT281" s="60" t="s">
        <v>1277</v>
      </c>
      <c r="BU281" s="60"/>
      <c r="BV281" s="60" t="s">
        <v>4678</v>
      </c>
      <c r="BW281" s="60"/>
      <c r="BX281" s="60">
        <v>-100</v>
      </c>
      <c r="BY281" s="60"/>
      <c r="BZ281" s="60"/>
      <c r="CA281" s="60"/>
      <c r="CB281" s="60"/>
      <c r="CC281" s="60"/>
      <c r="CD281" s="60"/>
    </row>
    <row r="282" spans="1:82">
      <c r="A282" s="60" t="s">
        <v>5730</v>
      </c>
      <c r="B282" s="60"/>
      <c r="C282" s="60"/>
      <c r="D282" s="60"/>
      <c r="E282" s="60" t="s">
        <v>4655</v>
      </c>
      <c r="F282" s="60" t="s">
        <v>5721</v>
      </c>
      <c r="G282" s="60" t="s">
        <v>4657</v>
      </c>
      <c r="H282" s="60" t="s">
        <v>5722</v>
      </c>
      <c r="I282" s="60">
        <v>-600</v>
      </c>
      <c r="J282" s="60"/>
      <c r="K282" s="60"/>
      <c r="L282" s="60" t="s">
        <v>4659</v>
      </c>
      <c r="M282" s="60" t="s">
        <v>5686</v>
      </c>
      <c r="N282" s="60" t="s">
        <v>5686</v>
      </c>
      <c r="O282" s="60"/>
      <c r="P282" s="60"/>
      <c r="Q282" s="60" t="s">
        <v>4835</v>
      </c>
      <c r="R282" s="60" t="s">
        <v>5723</v>
      </c>
      <c r="S282" s="60" t="s">
        <v>5724</v>
      </c>
      <c r="T282" s="60"/>
      <c r="U282" s="60"/>
      <c r="V282" s="60" t="s">
        <v>4211</v>
      </c>
      <c r="W282" s="60"/>
      <c r="X282" s="60"/>
      <c r="Y282" s="60" t="s">
        <v>5725</v>
      </c>
      <c r="Z282" s="60" t="s">
        <v>5726</v>
      </c>
      <c r="AA282" s="60" t="s">
        <v>5726</v>
      </c>
      <c r="AB282" s="60"/>
      <c r="AC282" s="60" t="s">
        <v>4722</v>
      </c>
      <c r="AD282" s="60"/>
      <c r="AE282" s="60"/>
      <c r="AF282" s="60"/>
      <c r="AG282" s="60"/>
      <c r="AH282" s="60"/>
      <c r="AI282" s="60"/>
      <c r="AJ282" s="60"/>
      <c r="AK282" s="60" t="s">
        <v>1277</v>
      </c>
      <c r="AL282" s="60" t="s">
        <v>5727</v>
      </c>
      <c r="AM282" s="60"/>
      <c r="AN282" s="60" t="s">
        <v>5243</v>
      </c>
      <c r="AO282" s="60"/>
      <c r="AP282" s="61">
        <v>45852.6910069444</v>
      </c>
      <c r="AQ282" s="60"/>
      <c r="AR282" s="60" t="s">
        <v>4724</v>
      </c>
      <c r="AS282" s="60" t="s">
        <v>4244</v>
      </c>
      <c r="AT282" s="60" t="s">
        <v>730</v>
      </c>
      <c r="AU282" s="60" t="s">
        <v>5728</v>
      </c>
      <c r="AV282" s="60"/>
      <c r="AW282" s="61">
        <v>45804.6225347222</v>
      </c>
      <c r="AX282" s="60" t="s">
        <v>5727</v>
      </c>
      <c r="AY282" s="60" t="s">
        <v>4673</v>
      </c>
      <c r="AZ282" s="60"/>
      <c r="BA282" s="60"/>
      <c r="BB282" s="60"/>
      <c r="BC282" s="60" t="s">
        <v>4845</v>
      </c>
      <c r="BD282" s="60" t="s">
        <v>4846</v>
      </c>
      <c r="BE282" s="60"/>
      <c r="BF282" s="60" t="s">
        <v>4675</v>
      </c>
      <c r="BG282" s="60" t="s">
        <v>4847</v>
      </c>
      <c r="BH282" s="60" t="s">
        <v>5731</v>
      </c>
      <c r="BI282" s="60" t="s">
        <v>4849</v>
      </c>
      <c r="BJ282" s="60"/>
      <c r="BK282" s="60"/>
      <c r="BL282" s="60"/>
      <c r="BM282" s="60"/>
      <c r="BN282" s="60">
        <v>-500</v>
      </c>
      <c r="BO282" s="60"/>
      <c r="BP282" s="60" t="s">
        <v>4728</v>
      </c>
      <c r="BQ282" s="60" t="s">
        <v>4851</v>
      </c>
      <c r="BR282" s="60"/>
      <c r="BS282" s="60"/>
      <c r="BT282" s="60" t="s">
        <v>1277</v>
      </c>
      <c r="BU282" s="60"/>
      <c r="BV282" s="60" t="s">
        <v>4678</v>
      </c>
      <c r="BW282" s="60"/>
      <c r="BX282" s="60">
        <v>-500</v>
      </c>
      <c r="BY282" s="60"/>
      <c r="BZ282" s="60"/>
      <c r="CA282" s="60"/>
      <c r="CB282" s="60"/>
      <c r="CC282" s="60"/>
      <c r="CD282" s="60"/>
    </row>
    <row r="283" spans="1:82">
      <c r="A283" s="60" t="s">
        <v>5732</v>
      </c>
      <c r="B283" s="60"/>
      <c r="C283" s="60" t="s">
        <v>5733</v>
      </c>
      <c r="D283" s="60"/>
      <c r="E283" s="60" t="s">
        <v>4655</v>
      </c>
      <c r="F283" s="60" t="s">
        <v>5734</v>
      </c>
      <c r="G283" s="60" t="s">
        <v>4657</v>
      </c>
      <c r="H283" s="60" t="s">
        <v>5722</v>
      </c>
      <c r="I283" s="60">
        <v>600</v>
      </c>
      <c r="J283" s="60"/>
      <c r="K283" s="60"/>
      <c r="L283" s="60" t="s">
        <v>5735</v>
      </c>
      <c r="M283" s="60" t="s">
        <v>5686</v>
      </c>
      <c r="N283" s="60" t="s">
        <v>5686</v>
      </c>
      <c r="O283" s="60"/>
      <c r="P283" s="60"/>
      <c r="Q283" s="60" t="s">
        <v>4835</v>
      </c>
      <c r="R283" s="60" t="s">
        <v>5723</v>
      </c>
      <c r="S283" s="60" t="s">
        <v>5724</v>
      </c>
      <c r="T283" s="60" t="s">
        <v>4838</v>
      </c>
      <c r="U283" s="60"/>
      <c r="V283" s="60" t="s">
        <v>4211</v>
      </c>
      <c r="W283" s="60"/>
      <c r="X283" s="60"/>
      <c r="Y283" s="60" t="s">
        <v>4664</v>
      </c>
      <c r="Z283" s="60" t="s">
        <v>5686</v>
      </c>
      <c r="AA283" s="60" t="s">
        <v>4911</v>
      </c>
      <c r="AB283" s="60"/>
      <c r="AC283" s="60" t="s">
        <v>4722</v>
      </c>
      <c r="AD283" s="60"/>
      <c r="AE283" s="60"/>
      <c r="AF283" s="60"/>
      <c r="AG283" s="60"/>
      <c r="AH283" s="60"/>
      <c r="AI283" s="60"/>
      <c r="AJ283" s="60"/>
      <c r="AK283" s="60" t="s">
        <v>1277</v>
      </c>
      <c r="AL283" s="60" t="s">
        <v>5736</v>
      </c>
      <c r="AM283" s="60"/>
      <c r="AN283" s="60" t="s">
        <v>5183</v>
      </c>
      <c r="AO283" s="60"/>
      <c r="AP283" s="61">
        <v>45852.6909953704</v>
      </c>
      <c r="AQ283" s="60"/>
      <c r="AR283" s="60" t="s">
        <v>4724</v>
      </c>
      <c r="AS283" s="60" t="s">
        <v>4244</v>
      </c>
      <c r="AT283" s="60" t="s">
        <v>4843</v>
      </c>
      <c r="AU283" s="60" t="s">
        <v>5737</v>
      </c>
      <c r="AV283" s="60"/>
      <c r="AW283" s="61">
        <v>45804.6225347222</v>
      </c>
      <c r="AX283" s="60" t="s">
        <v>5736</v>
      </c>
      <c r="AY283" s="60" t="s">
        <v>4673</v>
      </c>
      <c r="AZ283" s="60"/>
      <c r="BA283" s="60"/>
      <c r="BB283" s="60"/>
      <c r="BC283" s="60" t="s">
        <v>4845</v>
      </c>
      <c r="BD283" s="60" t="s">
        <v>4846</v>
      </c>
      <c r="BE283" s="60"/>
      <c r="BF283" s="60" t="s">
        <v>4675</v>
      </c>
      <c r="BG283" s="60" t="s">
        <v>4847</v>
      </c>
      <c r="BH283" s="60" t="s">
        <v>5729</v>
      </c>
      <c r="BI283" s="60" t="s">
        <v>4849</v>
      </c>
      <c r="BJ283" s="60"/>
      <c r="BK283" s="60"/>
      <c r="BL283" s="60"/>
      <c r="BM283" s="60"/>
      <c r="BN283" s="60">
        <v>100</v>
      </c>
      <c r="BO283" s="60"/>
      <c r="BP283" s="60" t="s">
        <v>4728</v>
      </c>
      <c r="BQ283" s="60" t="s">
        <v>4851</v>
      </c>
      <c r="BR283" s="60"/>
      <c r="BS283" s="60" t="s">
        <v>1277</v>
      </c>
      <c r="BT283" s="60" t="s">
        <v>1277</v>
      </c>
      <c r="BU283" s="60"/>
      <c r="BV283" s="60" t="s">
        <v>4678</v>
      </c>
      <c r="BW283" s="60"/>
      <c r="BX283" s="60">
        <v>100</v>
      </c>
      <c r="BY283" s="60"/>
      <c r="BZ283" s="60"/>
      <c r="CA283" s="60"/>
      <c r="CB283" s="60"/>
      <c r="CC283" s="60"/>
      <c r="CD283" s="60"/>
    </row>
    <row r="284" spans="1:82">
      <c r="A284" s="60" t="s">
        <v>5738</v>
      </c>
      <c r="B284" s="60"/>
      <c r="C284" s="60" t="s">
        <v>5733</v>
      </c>
      <c r="D284" s="60"/>
      <c r="E284" s="60" t="s">
        <v>4655</v>
      </c>
      <c r="F284" s="60" t="s">
        <v>5734</v>
      </c>
      <c r="G284" s="60" t="s">
        <v>4657</v>
      </c>
      <c r="H284" s="60" t="s">
        <v>5722</v>
      </c>
      <c r="I284" s="60">
        <v>600</v>
      </c>
      <c r="J284" s="60"/>
      <c r="K284" s="60"/>
      <c r="L284" s="60" t="s">
        <v>5735</v>
      </c>
      <c r="M284" s="60" t="s">
        <v>5686</v>
      </c>
      <c r="N284" s="60" t="s">
        <v>5686</v>
      </c>
      <c r="O284" s="60"/>
      <c r="P284" s="60"/>
      <c r="Q284" s="60" t="s">
        <v>4835</v>
      </c>
      <c r="R284" s="60" t="s">
        <v>5723</v>
      </c>
      <c r="S284" s="60" t="s">
        <v>5724</v>
      </c>
      <c r="T284" s="60" t="s">
        <v>4838</v>
      </c>
      <c r="U284" s="60"/>
      <c r="V284" s="60" t="s">
        <v>4211</v>
      </c>
      <c r="W284" s="60"/>
      <c r="X284" s="60"/>
      <c r="Y284" s="60" t="s">
        <v>4664</v>
      </c>
      <c r="Z284" s="60" t="s">
        <v>5686</v>
      </c>
      <c r="AA284" s="60" t="s">
        <v>4911</v>
      </c>
      <c r="AB284" s="60"/>
      <c r="AC284" s="60" t="s">
        <v>4722</v>
      </c>
      <c r="AD284" s="60"/>
      <c r="AE284" s="60"/>
      <c r="AF284" s="60"/>
      <c r="AG284" s="60"/>
      <c r="AH284" s="60"/>
      <c r="AI284" s="60"/>
      <c r="AJ284" s="60"/>
      <c r="AK284" s="60" t="s">
        <v>1277</v>
      </c>
      <c r="AL284" s="60" t="s">
        <v>5736</v>
      </c>
      <c r="AM284" s="60"/>
      <c r="AN284" s="60" t="s">
        <v>5183</v>
      </c>
      <c r="AO284" s="60"/>
      <c r="AP284" s="61">
        <v>45852.6909953704</v>
      </c>
      <c r="AQ284" s="60"/>
      <c r="AR284" s="60" t="s">
        <v>4724</v>
      </c>
      <c r="AS284" s="60" t="s">
        <v>4244</v>
      </c>
      <c r="AT284" s="60" t="s">
        <v>4843</v>
      </c>
      <c r="AU284" s="60" t="s">
        <v>5737</v>
      </c>
      <c r="AV284" s="60"/>
      <c r="AW284" s="61">
        <v>45804.6225347222</v>
      </c>
      <c r="AX284" s="60" t="s">
        <v>5736</v>
      </c>
      <c r="AY284" s="60" t="s">
        <v>4673</v>
      </c>
      <c r="AZ284" s="60"/>
      <c r="BA284" s="60"/>
      <c r="BB284" s="60"/>
      <c r="BC284" s="60" t="s">
        <v>4845</v>
      </c>
      <c r="BD284" s="60" t="s">
        <v>4846</v>
      </c>
      <c r="BE284" s="60"/>
      <c r="BF284" s="60" t="s">
        <v>4675</v>
      </c>
      <c r="BG284" s="60" t="s">
        <v>4847</v>
      </c>
      <c r="BH284" s="60" t="s">
        <v>5731</v>
      </c>
      <c r="BI284" s="60" t="s">
        <v>4849</v>
      </c>
      <c r="BJ284" s="60"/>
      <c r="BK284" s="60"/>
      <c r="BL284" s="60"/>
      <c r="BM284" s="60"/>
      <c r="BN284" s="60">
        <v>500</v>
      </c>
      <c r="BO284" s="60"/>
      <c r="BP284" s="60" t="s">
        <v>4728</v>
      </c>
      <c r="BQ284" s="60" t="s">
        <v>4851</v>
      </c>
      <c r="BR284" s="60"/>
      <c r="BS284" s="60" t="s">
        <v>1277</v>
      </c>
      <c r="BT284" s="60" t="s">
        <v>1277</v>
      </c>
      <c r="BU284" s="60"/>
      <c r="BV284" s="60" t="s">
        <v>4678</v>
      </c>
      <c r="BW284" s="60"/>
      <c r="BX284" s="60">
        <v>500</v>
      </c>
      <c r="BY284" s="60"/>
      <c r="BZ284" s="60"/>
      <c r="CA284" s="60"/>
      <c r="CB284" s="60"/>
      <c r="CC284" s="60"/>
      <c r="CD284" s="60"/>
    </row>
    <row r="285" spans="1:82">
      <c r="A285" s="60" t="s">
        <v>5739</v>
      </c>
      <c r="B285" s="60"/>
      <c r="C285" s="60" t="s">
        <v>5740</v>
      </c>
      <c r="D285" s="60"/>
      <c r="E285" s="60" t="s">
        <v>4655</v>
      </c>
      <c r="F285" s="60" t="s">
        <v>5741</v>
      </c>
      <c r="G285" s="60" t="s">
        <v>4657</v>
      </c>
      <c r="H285" s="60" t="s">
        <v>5685</v>
      </c>
      <c r="I285" s="60">
        <v>1000</v>
      </c>
      <c r="J285" s="60"/>
      <c r="K285" s="60"/>
      <c r="L285" s="60" t="s">
        <v>4659</v>
      </c>
      <c r="M285" s="60" t="s">
        <v>5686</v>
      </c>
      <c r="N285" s="60" t="s">
        <v>5686</v>
      </c>
      <c r="O285" s="60"/>
      <c r="P285" s="60"/>
      <c r="Q285" s="60" t="s">
        <v>4835</v>
      </c>
      <c r="R285" s="60" t="s">
        <v>5687</v>
      </c>
      <c r="S285" s="60" t="s">
        <v>5688</v>
      </c>
      <c r="T285" s="60" t="s">
        <v>4838</v>
      </c>
      <c r="U285" s="60"/>
      <c r="V285" s="60" t="s">
        <v>4211</v>
      </c>
      <c r="W285" s="60"/>
      <c r="X285" s="60"/>
      <c r="Y285" s="60" t="s">
        <v>4664</v>
      </c>
      <c r="Z285" s="60" t="s">
        <v>5686</v>
      </c>
      <c r="AA285" s="60" t="s">
        <v>4911</v>
      </c>
      <c r="AB285" s="60"/>
      <c r="AC285" s="60" t="s">
        <v>4667</v>
      </c>
      <c r="AD285" s="60"/>
      <c r="AE285" s="60"/>
      <c r="AF285" s="60"/>
      <c r="AG285" s="60"/>
      <c r="AH285" s="60"/>
      <c r="AI285" s="60"/>
      <c r="AJ285" s="60"/>
      <c r="AK285" s="60" t="s">
        <v>1277</v>
      </c>
      <c r="AL285" s="60" t="s">
        <v>5742</v>
      </c>
      <c r="AM285" s="60"/>
      <c r="AN285" s="60" t="s">
        <v>5229</v>
      </c>
      <c r="AO285" s="60"/>
      <c r="AP285" s="61">
        <v>45821.7977430556</v>
      </c>
      <c r="AQ285" s="60"/>
      <c r="AR285" s="60" t="s">
        <v>4383</v>
      </c>
      <c r="AS285" s="60" t="s">
        <v>4244</v>
      </c>
      <c r="AT285" s="60" t="s">
        <v>4843</v>
      </c>
      <c r="AU285" s="60" t="s">
        <v>5743</v>
      </c>
      <c r="AV285" s="60"/>
      <c r="AW285" s="61">
        <v>45804.6224421296</v>
      </c>
      <c r="AX285" s="60" t="s">
        <v>5742</v>
      </c>
      <c r="AY285" s="60" t="s">
        <v>4673</v>
      </c>
      <c r="AZ285" s="60"/>
      <c r="BA285" s="60"/>
      <c r="BB285" s="60"/>
      <c r="BC285" s="60" t="s">
        <v>4845</v>
      </c>
      <c r="BD285" s="60" t="s">
        <v>4846</v>
      </c>
      <c r="BE285" s="60"/>
      <c r="BF285" s="60" t="s">
        <v>4675</v>
      </c>
      <c r="BG285" s="60" t="s">
        <v>4847</v>
      </c>
      <c r="BH285" s="60" t="s">
        <v>5744</v>
      </c>
      <c r="BI285" s="60" t="s">
        <v>4849</v>
      </c>
      <c r="BJ285" s="60"/>
      <c r="BK285" s="60"/>
      <c r="BL285" s="60"/>
      <c r="BM285" s="60"/>
      <c r="BN285" s="60">
        <v>1000</v>
      </c>
      <c r="BO285" s="60"/>
      <c r="BP285" s="60" t="s">
        <v>4919</v>
      </c>
      <c r="BQ285" s="60" t="s">
        <v>4851</v>
      </c>
      <c r="BR285" s="60"/>
      <c r="BS285" s="60" t="s">
        <v>1277</v>
      </c>
      <c r="BT285" s="60" t="s">
        <v>1277</v>
      </c>
      <c r="BU285" s="60"/>
      <c r="BV285" s="60" t="s">
        <v>4678</v>
      </c>
      <c r="BW285" s="60"/>
      <c r="BX285" s="60">
        <v>1000</v>
      </c>
      <c r="BY285" s="60"/>
      <c r="BZ285" s="60"/>
      <c r="CA285" s="60"/>
      <c r="CB285" s="60"/>
      <c r="CC285" s="60"/>
      <c r="CD285" s="60"/>
    </row>
    <row r="286" spans="1:82">
      <c r="A286" s="60" t="s">
        <v>5745</v>
      </c>
      <c r="B286" s="60" t="s">
        <v>4690</v>
      </c>
      <c r="C286" s="60"/>
      <c r="D286" s="60" t="s">
        <v>5746</v>
      </c>
      <c r="E286" s="60" t="s">
        <v>4655</v>
      </c>
      <c r="F286" s="60" t="s">
        <v>5747</v>
      </c>
      <c r="G286" s="60" t="s">
        <v>4657</v>
      </c>
      <c r="H286" s="60" t="s">
        <v>4693</v>
      </c>
      <c r="I286" s="60">
        <v>500</v>
      </c>
      <c r="J286" s="60"/>
      <c r="K286" s="60"/>
      <c r="L286" s="60" t="s">
        <v>4659</v>
      </c>
      <c r="M286" s="60" t="s">
        <v>5686</v>
      </c>
      <c r="N286" s="60" t="s">
        <v>5686</v>
      </c>
      <c r="O286" s="60"/>
      <c r="P286" s="60"/>
      <c r="Q286" s="60" t="s">
        <v>4693</v>
      </c>
      <c r="R286" s="60" t="s">
        <v>4694</v>
      </c>
      <c r="S286" s="60" t="s">
        <v>4695</v>
      </c>
      <c r="T286" s="60"/>
      <c r="U286" s="60"/>
      <c r="V286" s="60" t="s">
        <v>4211</v>
      </c>
      <c r="W286" s="60"/>
      <c r="X286" s="60" t="s">
        <v>5748</v>
      </c>
      <c r="Y286" s="60" t="s">
        <v>4664</v>
      </c>
      <c r="Z286" s="60" t="s">
        <v>5686</v>
      </c>
      <c r="AA286" s="60" t="s">
        <v>4911</v>
      </c>
      <c r="AB286" s="60" t="s">
        <v>4666</v>
      </c>
      <c r="AC286" s="60" t="s">
        <v>4667</v>
      </c>
      <c r="AD286" s="60"/>
      <c r="AE286" s="60"/>
      <c r="AF286" s="60" t="s">
        <v>4668</v>
      </c>
      <c r="AG286" s="60"/>
      <c r="AH286" s="60"/>
      <c r="AI286" s="60" t="s">
        <v>4668</v>
      </c>
      <c r="AJ286" s="60"/>
      <c r="AK286" s="60" t="s">
        <v>1277</v>
      </c>
      <c r="AL286" s="60" t="s">
        <v>5749</v>
      </c>
      <c r="AM286" s="60"/>
      <c r="AN286" s="60" t="s">
        <v>5193</v>
      </c>
      <c r="AO286" s="60"/>
      <c r="AP286" s="61">
        <v>45821.7979282407</v>
      </c>
      <c r="AQ286" s="60"/>
      <c r="AR286" s="60" t="s">
        <v>4383</v>
      </c>
      <c r="AS286" s="60" t="s">
        <v>4244</v>
      </c>
      <c r="AT286" s="60" t="s">
        <v>4699</v>
      </c>
      <c r="AU286" s="60" t="s">
        <v>5750</v>
      </c>
      <c r="AV286" s="60"/>
      <c r="AW286" s="61">
        <v>45804.6812731481</v>
      </c>
      <c r="AX286" s="60" t="s">
        <v>5749</v>
      </c>
      <c r="AY286" s="60" t="s">
        <v>4673</v>
      </c>
      <c r="AZ286" s="60"/>
      <c r="BA286" s="60"/>
      <c r="BB286" s="60"/>
      <c r="BC286" s="60"/>
      <c r="BD286" s="60" t="s">
        <v>4701</v>
      </c>
      <c r="BE286" s="60" t="s">
        <v>4702</v>
      </c>
      <c r="BF286" s="60" t="s">
        <v>4675</v>
      </c>
      <c r="BG286" s="60"/>
      <c r="BH286" s="60"/>
      <c r="BI286" s="60" t="s">
        <v>2794</v>
      </c>
      <c r="BJ286" s="60"/>
      <c r="BK286" s="60"/>
      <c r="BL286" s="60"/>
      <c r="BM286" s="60"/>
      <c r="BN286" s="60">
        <v>500</v>
      </c>
      <c r="BO286" s="60"/>
      <c r="BP286" s="60" t="s">
        <v>4919</v>
      </c>
      <c r="BQ286" s="60"/>
      <c r="BR286" s="60"/>
      <c r="BS286" s="60"/>
      <c r="BT286" s="60"/>
      <c r="BU286" s="60"/>
      <c r="BV286" s="60" t="s">
        <v>4678</v>
      </c>
      <c r="BW286" s="60"/>
      <c r="BX286" s="60">
        <v>500</v>
      </c>
      <c r="BY286" s="60"/>
      <c r="BZ286" s="60"/>
      <c r="CA286" s="60"/>
      <c r="CB286" s="60"/>
      <c r="CC286" s="60"/>
      <c r="CD286" s="60"/>
    </row>
    <row r="287" spans="1:82">
      <c r="A287" s="60" t="s">
        <v>5751</v>
      </c>
      <c r="B287" s="60"/>
      <c r="C287" s="60" t="s">
        <v>5752</v>
      </c>
      <c r="D287" s="60"/>
      <c r="E287" s="60" t="s">
        <v>4655</v>
      </c>
      <c r="F287" s="60" t="s">
        <v>5753</v>
      </c>
      <c r="G287" s="60" t="s">
        <v>4657</v>
      </c>
      <c r="H287" s="60" t="s">
        <v>2884</v>
      </c>
      <c r="I287" s="60">
        <v>37978.19</v>
      </c>
      <c r="J287" s="60"/>
      <c r="K287" s="60"/>
      <c r="L287" s="60" t="s">
        <v>4655</v>
      </c>
      <c r="M287" s="60" t="s">
        <v>4497</v>
      </c>
      <c r="N287" s="60" t="s">
        <v>4497</v>
      </c>
      <c r="O287" s="60"/>
      <c r="P287" s="60"/>
      <c r="Q287" s="60" t="s">
        <v>2884</v>
      </c>
      <c r="R287" s="60" t="s">
        <v>5406</v>
      </c>
      <c r="S287" s="60" t="s">
        <v>5407</v>
      </c>
      <c r="T287" s="60" t="s">
        <v>4719</v>
      </c>
      <c r="U287" s="60"/>
      <c r="V287" s="60" t="s">
        <v>4211</v>
      </c>
      <c r="W287" s="60"/>
      <c r="X287" s="60" t="s">
        <v>4764</v>
      </c>
      <c r="Y287" s="60" t="s">
        <v>4664</v>
      </c>
      <c r="Z287" s="60" t="s">
        <v>5686</v>
      </c>
      <c r="AA287" s="60"/>
      <c r="AB287" s="60"/>
      <c r="AC287" s="60"/>
      <c r="AD287" s="60"/>
      <c r="AE287" s="60"/>
      <c r="AF287" s="60"/>
      <c r="AG287" s="60"/>
      <c r="AH287" s="60"/>
      <c r="AI287" s="60"/>
      <c r="AJ287" s="60"/>
      <c r="AK287" s="60"/>
      <c r="AL287" s="60"/>
      <c r="AM287" s="60"/>
      <c r="AN287" s="60"/>
      <c r="AO287" s="60"/>
      <c r="AP287" s="61">
        <v>45804.697962963</v>
      </c>
      <c r="AQ287" s="60"/>
      <c r="AR287" s="60"/>
      <c r="AS287" s="60" t="s">
        <v>4244</v>
      </c>
      <c r="AT287" s="60" t="s">
        <v>4671</v>
      </c>
      <c r="AU287" s="60"/>
      <c r="AV287" s="60"/>
      <c r="AW287" s="61">
        <v>45804.6526851852</v>
      </c>
      <c r="AX287" s="60"/>
      <c r="AY287" s="60" t="s">
        <v>4673</v>
      </c>
      <c r="AZ287" s="60"/>
      <c r="BA287" s="60"/>
      <c r="BB287" s="60"/>
      <c r="BC287" s="60" t="s">
        <v>2140</v>
      </c>
      <c r="BD287" s="60" t="s">
        <v>4582</v>
      </c>
      <c r="BE287" s="60"/>
      <c r="BF287" s="60" t="s">
        <v>4675</v>
      </c>
      <c r="BG287" s="60"/>
      <c r="BH287" s="60"/>
      <c r="BI287" s="60" t="s">
        <v>2794</v>
      </c>
      <c r="BJ287" s="60"/>
      <c r="BK287" s="60"/>
      <c r="BL287" s="60">
        <v>3535349</v>
      </c>
      <c r="BM287" s="60" t="s">
        <v>5754</v>
      </c>
      <c r="BN287" s="60">
        <v>16.25</v>
      </c>
      <c r="BO287" s="60"/>
      <c r="BP287" s="60"/>
      <c r="BQ287" s="60"/>
      <c r="BR287" s="60" t="s">
        <v>5755</v>
      </c>
      <c r="BS287" s="60" t="s">
        <v>1277</v>
      </c>
      <c r="BT287" s="60"/>
      <c r="BU287" s="60"/>
      <c r="BV287" s="60" t="s">
        <v>4678</v>
      </c>
      <c r="BW287" s="60"/>
      <c r="BX287" s="60">
        <v>16.25</v>
      </c>
      <c r="BY287" s="60"/>
      <c r="BZ287" s="60"/>
      <c r="CA287" s="60"/>
      <c r="CB287" s="60"/>
      <c r="CC287" s="60"/>
      <c r="CD287" s="60"/>
    </row>
    <row r="288" spans="1:82">
      <c r="A288" s="60" t="s">
        <v>5756</v>
      </c>
      <c r="B288" s="60"/>
      <c r="C288" s="60" t="s">
        <v>5752</v>
      </c>
      <c r="D288" s="60"/>
      <c r="E288" s="60" t="s">
        <v>4655</v>
      </c>
      <c r="F288" s="60" t="s">
        <v>5753</v>
      </c>
      <c r="G288" s="60" t="s">
        <v>4657</v>
      </c>
      <c r="H288" s="60" t="s">
        <v>2884</v>
      </c>
      <c r="I288" s="60">
        <v>37978.19</v>
      </c>
      <c r="J288" s="60"/>
      <c r="K288" s="60"/>
      <c r="L288" s="60" t="s">
        <v>4655</v>
      </c>
      <c r="M288" s="60" t="s">
        <v>4497</v>
      </c>
      <c r="N288" s="60" t="s">
        <v>4497</v>
      </c>
      <c r="O288" s="60"/>
      <c r="P288" s="60"/>
      <c r="Q288" s="60" t="s">
        <v>2884</v>
      </c>
      <c r="R288" s="60" t="s">
        <v>5406</v>
      </c>
      <c r="S288" s="60" t="s">
        <v>5407</v>
      </c>
      <c r="T288" s="60" t="s">
        <v>4719</v>
      </c>
      <c r="U288" s="60"/>
      <c r="V288" s="60" t="s">
        <v>4211</v>
      </c>
      <c r="W288" s="60"/>
      <c r="X288" s="60" t="s">
        <v>4764</v>
      </c>
      <c r="Y288" s="60" t="s">
        <v>4664</v>
      </c>
      <c r="Z288" s="60" t="s">
        <v>5686</v>
      </c>
      <c r="AA288" s="60"/>
      <c r="AB288" s="60"/>
      <c r="AC288" s="60"/>
      <c r="AD288" s="60"/>
      <c r="AE288" s="60"/>
      <c r="AF288" s="60"/>
      <c r="AG288" s="60"/>
      <c r="AH288" s="60"/>
      <c r="AI288" s="60"/>
      <c r="AJ288" s="60"/>
      <c r="AK288" s="60"/>
      <c r="AL288" s="60"/>
      <c r="AM288" s="60"/>
      <c r="AN288" s="60"/>
      <c r="AO288" s="60"/>
      <c r="AP288" s="61">
        <v>45804.697962963</v>
      </c>
      <c r="AQ288" s="60"/>
      <c r="AR288" s="60"/>
      <c r="AS288" s="60" t="s">
        <v>4244</v>
      </c>
      <c r="AT288" s="60" t="s">
        <v>4671</v>
      </c>
      <c r="AU288" s="60"/>
      <c r="AV288" s="60"/>
      <c r="AW288" s="61">
        <v>45804.6526851852</v>
      </c>
      <c r="AX288" s="60"/>
      <c r="AY288" s="60" t="s">
        <v>4673</v>
      </c>
      <c r="AZ288" s="60"/>
      <c r="BA288" s="60"/>
      <c r="BB288" s="60"/>
      <c r="BC288" s="60" t="s">
        <v>2130</v>
      </c>
      <c r="BD288" s="60" t="s">
        <v>4582</v>
      </c>
      <c r="BE288" s="60"/>
      <c r="BF288" s="60" t="s">
        <v>4675</v>
      </c>
      <c r="BG288" s="60"/>
      <c r="BH288" s="60"/>
      <c r="BI288" s="60" t="s">
        <v>2794</v>
      </c>
      <c r="BJ288" s="60"/>
      <c r="BK288" s="60"/>
      <c r="BL288" s="60">
        <v>3535350</v>
      </c>
      <c r="BM288" s="60" t="s">
        <v>5754</v>
      </c>
      <c r="BN288" s="60">
        <v>2168.1</v>
      </c>
      <c r="BO288" s="60"/>
      <c r="BP288" s="60"/>
      <c r="BQ288" s="60"/>
      <c r="BR288" s="60" t="s">
        <v>5755</v>
      </c>
      <c r="BS288" s="60" t="s">
        <v>1277</v>
      </c>
      <c r="BT288" s="60"/>
      <c r="BU288" s="60"/>
      <c r="BV288" s="60" t="s">
        <v>4678</v>
      </c>
      <c r="BW288" s="60"/>
      <c r="BX288" s="60">
        <v>2168.1</v>
      </c>
      <c r="BY288" s="60"/>
      <c r="BZ288" s="60"/>
      <c r="CA288" s="60"/>
      <c r="CB288" s="60"/>
      <c r="CC288" s="60"/>
      <c r="CD288" s="60"/>
    </row>
    <row r="289" spans="1:82">
      <c r="A289" s="60" t="s">
        <v>5757</v>
      </c>
      <c r="B289" s="60"/>
      <c r="C289" s="60" t="s">
        <v>5752</v>
      </c>
      <c r="D289" s="60"/>
      <c r="E289" s="60" t="s">
        <v>4655</v>
      </c>
      <c r="F289" s="60" t="s">
        <v>5753</v>
      </c>
      <c r="G289" s="60" t="s">
        <v>4657</v>
      </c>
      <c r="H289" s="60" t="s">
        <v>2884</v>
      </c>
      <c r="I289" s="60">
        <v>37978.19</v>
      </c>
      <c r="J289" s="60"/>
      <c r="K289" s="60"/>
      <c r="L289" s="60" t="s">
        <v>4655</v>
      </c>
      <c r="M289" s="60" t="s">
        <v>4497</v>
      </c>
      <c r="N289" s="60" t="s">
        <v>4497</v>
      </c>
      <c r="O289" s="60"/>
      <c r="P289" s="60"/>
      <c r="Q289" s="60" t="s">
        <v>2884</v>
      </c>
      <c r="R289" s="60" t="s">
        <v>5406</v>
      </c>
      <c r="S289" s="60" t="s">
        <v>5407</v>
      </c>
      <c r="T289" s="60" t="s">
        <v>4719</v>
      </c>
      <c r="U289" s="60"/>
      <c r="V289" s="60" t="s">
        <v>4211</v>
      </c>
      <c r="W289" s="60"/>
      <c r="X289" s="60" t="s">
        <v>4764</v>
      </c>
      <c r="Y289" s="60" t="s">
        <v>4664</v>
      </c>
      <c r="Z289" s="60" t="s">
        <v>5686</v>
      </c>
      <c r="AA289" s="60"/>
      <c r="AB289" s="60"/>
      <c r="AC289" s="60"/>
      <c r="AD289" s="60"/>
      <c r="AE289" s="60"/>
      <c r="AF289" s="60"/>
      <c r="AG289" s="60"/>
      <c r="AH289" s="60"/>
      <c r="AI289" s="60"/>
      <c r="AJ289" s="60"/>
      <c r="AK289" s="60"/>
      <c r="AL289" s="60"/>
      <c r="AM289" s="60"/>
      <c r="AN289" s="60"/>
      <c r="AO289" s="60"/>
      <c r="AP289" s="61">
        <v>45804.697962963</v>
      </c>
      <c r="AQ289" s="60"/>
      <c r="AR289" s="60"/>
      <c r="AS289" s="60" t="s">
        <v>4244</v>
      </c>
      <c r="AT289" s="60" t="s">
        <v>4671</v>
      </c>
      <c r="AU289" s="60"/>
      <c r="AV289" s="60"/>
      <c r="AW289" s="61">
        <v>45804.6526851852</v>
      </c>
      <c r="AX289" s="60"/>
      <c r="AY289" s="60" t="s">
        <v>4673</v>
      </c>
      <c r="AZ289" s="60"/>
      <c r="BA289" s="60"/>
      <c r="BB289" s="60"/>
      <c r="BC289" s="60" t="s">
        <v>5092</v>
      </c>
      <c r="BD289" s="60" t="s">
        <v>4582</v>
      </c>
      <c r="BE289" s="60"/>
      <c r="BF289" s="60" t="s">
        <v>4675</v>
      </c>
      <c r="BG289" s="60"/>
      <c r="BH289" s="60"/>
      <c r="BI289" s="60" t="s">
        <v>2794</v>
      </c>
      <c r="BJ289" s="60"/>
      <c r="BK289" s="60"/>
      <c r="BL289" s="60">
        <v>3535351</v>
      </c>
      <c r="BM289" s="60" t="s">
        <v>5754</v>
      </c>
      <c r="BN289" s="60">
        <v>471.5</v>
      </c>
      <c r="BO289" s="60"/>
      <c r="BP289" s="60"/>
      <c r="BQ289" s="60"/>
      <c r="BR289" s="60" t="s">
        <v>5755</v>
      </c>
      <c r="BS289" s="60" t="s">
        <v>1277</v>
      </c>
      <c r="BT289" s="60"/>
      <c r="BU289" s="60"/>
      <c r="BV289" s="60" t="s">
        <v>4678</v>
      </c>
      <c r="BW289" s="60"/>
      <c r="BX289" s="60">
        <v>471.5</v>
      </c>
      <c r="BY289" s="60"/>
      <c r="BZ289" s="60"/>
      <c r="CA289" s="60"/>
      <c r="CB289" s="60"/>
      <c r="CC289" s="60"/>
      <c r="CD289" s="60"/>
    </row>
    <row r="290" spans="1:82">
      <c r="A290" s="60" t="s">
        <v>5758</v>
      </c>
      <c r="B290" s="60"/>
      <c r="C290" s="60" t="s">
        <v>5752</v>
      </c>
      <c r="D290" s="60"/>
      <c r="E290" s="60" t="s">
        <v>4655</v>
      </c>
      <c r="F290" s="60" t="s">
        <v>5753</v>
      </c>
      <c r="G290" s="60" t="s">
        <v>4657</v>
      </c>
      <c r="H290" s="60" t="s">
        <v>2884</v>
      </c>
      <c r="I290" s="60">
        <v>37978.19</v>
      </c>
      <c r="J290" s="60"/>
      <c r="K290" s="60"/>
      <c r="L290" s="60" t="s">
        <v>4655</v>
      </c>
      <c r="M290" s="60" t="s">
        <v>4497</v>
      </c>
      <c r="N290" s="60" t="s">
        <v>4497</v>
      </c>
      <c r="O290" s="60"/>
      <c r="P290" s="60"/>
      <c r="Q290" s="60" t="s">
        <v>2884</v>
      </c>
      <c r="R290" s="60" t="s">
        <v>5406</v>
      </c>
      <c r="S290" s="60" t="s">
        <v>5407</v>
      </c>
      <c r="T290" s="60" t="s">
        <v>4719</v>
      </c>
      <c r="U290" s="60"/>
      <c r="V290" s="60" t="s">
        <v>4211</v>
      </c>
      <c r="W290" s="60"/>
      <c r="X290" s="60" t="s">
        <v>4764</v>
      </c>
      <c r="Y290" s="60" t="s">
        <v>4664</v>
      </c>
      <c r="Z290" s="60" t="s">
        <v>5686</v>
      </c>
      <c r="AA290" s="60"/>
      <c r="AB290" s="60"/>
      <c r="AC290" s="60"/>
      <c r="AD290" s="60"/>
      <c r="AE290" s="60"/>
      <c r="AF290" s="60"/>
      <c r="AG290" s="60"/>
      <c r="AH290" s="60"/>
      <c r="AI290" s="60"/>
      <c r="AJ290" s="60"/>
      <c r="AK290" s="60"/>
      <c r="AL290" s="60"/>
      <c r="AM290" s="60"/>
      <c r="AN290" s="60"/>
      <c r="AO290" s="60"/>
      <c r="AP290" s="61">
        <v>45804.697962963</v>
      </c>
      <c r="AQ290" s="60"/>
      <c r="AR290" s="60"/>
      <c r="AS290" s="60" t="s">
        <v>4244</v>
      </c>
      <c r="AT290" s="60" t="s">
        <v>4671</v>
      </c>
      <c r="AU290" s="60"/>
      <c r="AV290" s="60"/>
      <c r="AW290" s="61">
        <v>45804.6526851852</v>
      </c>
      <c r="AX290" s="60"/>
      <c r="AY290" s="60" t="s">
        <v>4673</v>
      </c>
      <c r="AZ290" s="60"/>
      <c r="BA290" s="60"/>
      <c r="BB290" s="60"/>
      <c r="BC290" s="60" t="s">
        <v>2138</v>
      </c>
      <c r="BD290" s="60" t="s">
        <v>4582</v>
      </c>
      <c r="BE290" s="60"/>
      <c r="BF290" s="60" t="s">
        <v>4675</v>
      </c>
      <c r="BG290" s="60"/>
      <c r="BH290" s="60"/>
      <c r="BI290" s="60" t="s">
        <v>2794</v>
      </c>
      <c r="BJ290" s="60"/>
      <c r="BK290" s="60"/>
      <c r="BL290" s="60">
        <v>3531818</v>
      </c>
      <c r="BM290" s="60" t="s">
        <v>5759</v>
      </c>
      <c r="BN290" s="60">
        <v>287.6</v>
      </c>
      <c r="BO290" s="60"/>
      <c r="BP290" s="60"/>
      <c r="BQ290" s="60"/>
      <c r="BR290" s="60" t="s">
        <v>5755</v>
      </c>
      <c r="BS290" s="60" t="s">
        <v>1277</v>
      </c>
      <c r="BT290" s="60"/>
      <c r="BU290" s="60"/>
      <c r="BV290" s="60" t="s">
        <v>4678</v>
      </c>
      <c r="BW290" s="60"/>
      <c r="BX290" s="60">
        <v>287.6</v>
      </c>
      <c r="BY290" s="60"/>
      <c r="BZ290" s="60"/>
      <c r="CA290" s="60"/>
      <c r="CB290" s="60"/>
      <c r="CC290" s="60"/>
      <c r="CD290" s="60"/>
    </row>
    <row r="291" spans="1:82">
      <c r="A291" s="60" t="s">
        <v>5760</v>
      </c>
      <c r="B291" s="60"/>
      <c r="C291" s="60" t="s">
        <v>5752</v>
      </c>
      <c r="D291" s="60"/>
      <c r="E291" s="60" t="s">
        <v>4655</v>
      </c>
      <c r="F291" s="60" t="s">
        <v>5753</v>
      </c>
      <c r="G291" s="60" t="s">
        <v>4657</v>
      </c>
      <c r="H291" s="60" t="s">
        <v>2884</v>
      </c>
      <c r="I291" s="60">
        <v>37978.19</v>
      </c>
      <c r="J291" s="60"/>
      <c r="K291" s="60"/>
      <c r="L291" s="60" t="s">
        <v>4655</v>
      </c>
      <c r="M291" s="60" t="s">
        <v>4497</v>
      </c>
      <c r="N291" s="60" t="s">
        <v>4497</v>
      </c>
      <c r="O291" s="60"/>
      <c r="P291" s="60"/>
      <c r="Q291" s="60" t="s">
        <v>2884</v>
      </c>
      <c r="R291" s="60" t="s">
        <v>5406</v>
      </c>
      <c r="S291" s="60" t="s">
        <v>5407</v>
      </c>
      <c r="T291" s="60" t="s">
        <v>4719</v>
      </c>
      <c r="U291" s="60"/>
      <c r="V291" s="60" t="s">
        <v>4211</v>
      </c>
      <c r="W291" s="60"/>
      <c r="X291" s="60" t="s">
        <v>4764</v>
      </c>
      <c r="Y291" s="60" t="s">
        <v>4664</v>
      </c>
      <c r="Z291" s="60" t="s">
        <v>5686</v>
      </c>
      <c r="AA291" s="60"/>
      <c r="AB291" s="60"/>
      <c r="AC291" s="60"/>
      <c r="AD291" s="60"/>
      <c r="AE291" s="60"/>
      <c r="AF291" s="60"/>
      <c r="AG291" s="60"/>
      <c r="AH291" s="60"/>
      <c r="AI291" s="60"/>
      <c r="AJ291" s="60"/>
      <c r="AK291" s="60"/>
      <c r="AL291" s="60"/>
      <c r="AM291" s="60"/>
      <c r="AN291" s="60"/>
      <c r="AO291" s="60"/>
      <c r="AP291" s="61">
        <v>45804.697962963</v>
      </c>
      <c r="AQ291" s="60"/>
      <c r="AR291" s="60"/>
      <c r="AS291" s="60" t="s">
        <v>4244</v>
      </c>
      <c r="AT291" s="60" t="s">
        <v>4671</v>
      </c>
      <c r="AU291" s="60"/>
      <c r="AV291" s="60"/>
      <c r="AW291" s="61">
        <v>45804.6526851852</v>
      </c>
      <c r="AX291" s="60"/>
      <c r="AY291" s="60" t="s">
        <v>4673</v>
      </c>
      <c r="AZ291" s="60"/>
      <c r="BA291" s="60"/>
      <c r="BB291" s="60"/>
      <c r="BC291" s="60" t="s">
        <v>2130</v>
      </c>
      <c r="BD291" s="60" t="s">
        <v>4582</v>
      </c>
      <c r="BE291" s="60"/>
      <c r="BF291" s="60" t="s">
        <v>4675</v>
      </c>
      <c r="BG291" s="60"/>
      <c r="BH291" s="60"/>
      <c r="BI291" s="60" t="s">
        <v>2794</v>
      </c>
      <c r="BJ291" s="60"/>
      <c r="BK291" s="60"/>
      <c r="BL291" s="60">
        <v>3531819</v>
      </c>
      <c r="BM291" s="60" t="s">
        <v>5759</v>
      </c>
      <c r="BN291" s="60">
        <v>435</v>
      </c>
      <c r="BO291" s="60"/>
      <c r="BP291" s="60"/>
      <c r="BQ291" s="60"/>
      <c r="BR291" s="60" t="s">
        <v>5755</v>
      </c>
      <c r="BS291" s="60" t="s">
        <v>1277</v>
      </c>
      <c r="BT291" s="60"/>
      <c r="BU291" s="60"/>
      <c r="BV291" s="60" t="s">
        <v>4678</v>
      </c>
      <c r="BW291" s="60"/>
      <c r="BX291" s="60">
        <v>435</v>
      </c>
      <c r="BY291" s="60"/>
      <c r="BZ291" s="60"/>
      <c r="CA291" s="60"/>
      <c r="CB291" s="60"/>
      <c r="CC291" s="60"/>
      <c r="CD291" s="60"/>
    </row>
    <row r="292" spans="1:82">
      <c r="A292" s="60" t="s">
        <v>5761</v>
      </c>
      <c r="B292" s="60"/>
      <c r="C292" s="60" t="s">
        <v>5752</v>
      </c>
      <c r="D292" s="60"/>
      <c r="E292" s="60" t="s">
        <v>4655</v>
      </c>
      <c r="F292" s="60" t="s">
        <v>5753</v>
      </c>
      <c r="G292" s="60" t="s">
        <v>4657</v>
      </c>
      <c r="H292" s="60" t="s">
        <v>2884</v>
      </c>
      <c r="I292" s="60">
        <v>37978.19</v>
      </c>
      <c r="J292" s="60"/>
      <c r="K292" s="60"/>
      <c r="L292" s="60" t="s">
        <v>4655</v>
      </c>
      <c r="M292" s="60" t="s">
        <v>4497</v>
      </c>
      <c r="N292" s="60" t="s">
        <v>4497</v>
      </c>
      <c r="O292" s="60"/>
      <c r="P292" s="60"/>
      <c r="Q292" s="60" t="s">
        <v>2884</v>
      </c>
      <c r="R292" s="60" t="s">
        <v>5406</v>
      </c>
      <c r="S292" s="60" t="s">
        <v>5407</v>
      </c>
      <c r="T292" s="60" t="s">
        <v>4719</v>
      </c>
      <c r="U292" s="60"/>
      <c r="V292" s="60" t="s">
        <v>4211</v>
      </c>
      <c r="W292" s="60"/>
      <c r="X292" s="60" t="s">
        <v>4764</v>
      </c>
      <c r="Y292" s="60" t="s">
        <v>4664</v>
      </c>
      <c r="Z292" s="60" t="s">
        <v>5686</v>
      </c>
      <c r="AA292" s="60"/>
      <c r="AB292" s="60"/>
      <c r="AC292" s="60"/>
      <c r="AD292" s="60"/>
      <c r="AE292" s="60"/>
      <c r="AF292" s="60"/>
      <c r="AG292" s="60"/>
      <c r="AH292" s="60"/>
      <c r="AI292" s="60"/>
      <c r="AJ292" s="60"/>
      <c r="AK292" s="60"/>
      <c r="AL292" s="60"/>
      <c r="AM292" s="60"/>
      <c r="AN292" s="60"/>
      <c r="AO292" s="60"/>
      <c r="AP292" s="61">
        <v>45804.697962963</v>
      </c>
      <c r="AQ292" s="60"/>
      <c r="AR292" s="60"/>
      <c r="AS292" s="60" t="s">
        <v>4244</v>
      </c>
      <c r="AT292" s="60" t="s">
        <v>4671</v>
      </c>
      <c r="AU292" s="60"/>
      <c r="AV292" s="60"/>
      <c r="AW292" s="61">
        <v>45804.6526851852</v>
      </c>
      <c r="AX292" s="60"/>
      <c r="AY292" s="60" t="s">
        <v>4673</v>
      </c>
      <c r="AZ292" s="60"/>
      <c r="BA292" s="60"/>
      <c r="BB292" s="60"/>
      <c r="BC292" s="60" t="s">
        <v>2123</v>
      </c>
      <c r="BD292" s="60" t="s">
        <v>4582</v>
      </c>
      <c r="BE292" s="60"/>
      <c r="BF292" s="60" t="s">
        <v>4675</v>
      </c>
      <c r="BG292" s="60"/>
      <c r="BH292" s="60"/>
      <c r="BI292" s="60" t="s">
        <v>2794</v>
      </c>
      <c r="BJ292" s="60"/>
      <c r="BK292" s="60"/>
      <c r="BL292" s="60">
        <v>3531820</v>
      </c>
      <c r="BM292" s="60" t="s">
        <v>5759</v>
      </c>
      <c r="BN292" s="60">
        <v>4750</v>
      </c>
      <c r="BO292" s="60"/>
      <c r="BP292" s="60"/>
      <c r="BQ292" s="60"/>
      <c r="BR292" s="60" t="s">
        <v>5755</v>
      </c>
      <c r="BS292" s="60" t="s">
        <v>1277</v>
      </c>
      <c r="BT292" s="60"/>
      <c r="BU292" s="60"/>
      <c r="BV292" s="60" t="s">
        <v>4678</v>
      </c>
      <c r="BW292" s="60"/>
      <c r="BX292" s="60">
        <v>4750</v>
      </c>
      <c r="BY292" s="60"/>
      <c r="BZ292" s="60"/>
      <c r="CA292" s="60"/>
      <c r="CB292" s="60"/>
      <c r="CC292" s="60"/>
      <c r="CD292" s="60"/>
    </row>
    <row r="293" spans="1:82">
      <c r="A293" s="60" t="s">
        <v>5762</v>
      </c>
      <c r="B293" s="60"/>
      <c r="C293" s="60" t="s">
        <v>5752</v>
      </c>
      <c r="D293" s="60"/>
      <c r="E293" s="60" t="s">
        <v>4655</v>
      </c>
      <c r="F293" s="60" t="s">
        <v>5753</v>
      </c>
      <c r="G293" s="60" t="s">
        <v>4657</v>
      </c>
      <c r="H293" s="60" t="s">
        <v>2884</v>
      </c>
      <c r="I293" s="60">
        <v>37978.19</v>
      </c>
      <c r="J293" s="60"/>
      <c r="K293" s="60"/>
      <c r="L293" s="60" t="s">
        <v>4655</v>
      </c>
      <c r="M293" s="60" t="s">
        <v>4497</v>
      </c>
      <c r="N293" s="60" t="s">
        <v>4497</v>
      </c>
      <c r="O293" s="60"/>
      <c r="P293" s="60"/>
      <c r="Q293" s="60" t="s">
        <v>2884</v>
      </c>
      <c r="R293" s="60" t="s">
        <v>5406</v>
      </c>
      <c r="S293" s="60" t="s">
        <v>5407</v>
      </c>
      <c r="T293" s="60" t="s">
        <v>4719</v>
      </c>
      <c r="U293" s="60"/>
      <c r="V293" s="60" t="s">
        <v>4211</v>
      </c>
      <c r="W293" s="60"/>
      <c r="X293" s="60" t="s">
        <v>4764</v>
      </c>
      <c r="Y293" s="60" t="s">
        <v>4664</v>
      </c>
      <c r="Z293" s="60" t="s">
        <v>5686</v>
      </c>
      <c r="AA293" s="60"/>
      <c r="AB293" s="60"/>
      <c r="AC293" s="60"/>
      <c r="AD293" s="60"/>
      <c r="AE293" s="60"/>
      <c r="AF293" s="60"/>
      <c r="AG293" s="60"/>
      <c r="AH293" s="60"/>
      <c r="AI293" s="60"/>
      <c r="AJ293" s="60"/>
      <c r="AK293" s="60"/>
      <c r="AL293" s="60"/>
      <c r="AM293" s="60"/>
      <c r="AN293" s="60"/>
      <c r="AO293" s="60"/>
      <c r="AP293" s="61">
        <v>45804.697962963</v>
      </c>
      <c r="AQ293" s="60"/>
      <c r="AR293" s="60"/>
      <c r="AS293" s="60" t="s">
        <v>4244</v>
      </c>
      <c r="AT293" s="60" t="s">
        <v>4671</v>
      </c>
      <c r="AU293" s="60"/>
      <c r="AV293" s="60"/>
      <c r="AW293" s="61">
        <v>45804.6526851852</v>
      </c>
      <c r="AX293" s="60"/>
      <c r="AY293" s="60" t="s">
        <v>4673</v>
      </c>
      <c r="AZ293" s="60"/>
      <c r="BA293" s="60"/>
      <c r="BB293" s="60"/>
      <c r="BC293" s="60" t="s">
        <v>2128</v>
      </c>
      <c r="BD293" s="60" t="s">
        <v>4582</v>
      </c>
      <c r="BE293" s="60"/>
      <c r="BF293" s="60" t="s">
        <v>4675</v>
      </c>
      <c r="BG293" s="60"/>
      <c r="BH293" s="60"/>
      <c r="BI293" s="60" t="s">
        <v>2794</v>
      </c>
      <c r="BJ293" s="60"/>
      <c r="BK293" s="60"/>
      <c r="BL293" s="60">
        <v>3531821</v>
      </c>
      <c r="BM293" s="60" t="s">
        <v>5759</v>
      </c>
      <c r="BN293" s="60">
        <v>3491.25</v>
      </c>
      <c r="BO293" s="60"/>
      <c r="BP293" s="60"/>
      <c r="BQ293" s="60"/>
      <c r="BR293" s="60" t="s">
        <v>5755</v>
      </c>
      <c r="BS293" s="60" t="s">
        <v>1277</v>
      </c>
      <c r="BT293" s="60"/>
      <c r="BU293" s="60"/>
      <c r="BV293" s="60" t="s">
        <v>4678</v>
      </c>
      <c r="BW293" s="60"/>
      <c r="BX293" s="60">
        <v>3491.25</v>
      </c>
      <c r="BY293" s="60"/>
      <c r="BZ293" s="60"/>
      <c r="CA293" s="60"/>
      <c r="CB293" s="60"/>
      <c r="CC293" s="60"/>
      <c r="CD293" s="60"/>
    </row>
    <row r="294" spans="1:82">
      <c r="A294" s="60" t="s">
        <v>5763</v>
      </c>
      <c r="B294" s="60"/>
      <c r="C294" s="60" t="s">
        <v>5752</v>
      </c>
      <c r="D294" s="60"/>
      <c r="E294" s="60" t="s">
        <v>4655</v>
      </c>
      <c r="F294" s="60" t="s">
        <v>5753</v>
      </c>
      <c r="G294" s="60" t="s">
        <v>4657</v>
      </c>
      <c r="H294" s="60" t="s">
        <v>2884</v>
      </c>
      <c r="I294" s="60">
        <v>37978.19</v>
      </c>
      <c r="J294" s="60"/>
      <c r="K294" s="60"/>
      <c r="L294" s="60" t="s">
        <v>4655</v>
      </c>
      <c r="M294" s="60" t="s">
        <v>4497</v>
      </c>
      <c r="N294" s="60" t="s">
        <v>4497</v>
      </c>
      <c r="O294" s="60"/>
      <c r="P294" s="60"/>
      <c r="Q294" s="60" t="s">
        <v>2884</v>
      </c>
      <c r="R294" s="60" t="s">
        <v>5406</v>
      </c>
      <c r="S294" s="60" t="s">
        <v>5407</v>
      </c>
      <c r="T294" s="60" t="s">
        <v>4719</v>
      </c>
      <c r="U294" s="60"/>
      <c r="V294" s="60" t="s">
        <v>4211</v>
      </c>
      <c r="W294" s="60"/>
      <c r="X294" s="60" t="s">
        <v>4764</v>
      </c>
      <c r="Y294" s="60" t="s">
        <v>4664</v>
      </c>
      <c r="Z294" s="60" t="s">
        <v>5686</v>
      </c>
      <c r="AA294" s="60"/>
      <c r="AB294" s="60"/>
      <c r="AC294" s="60"/>
      <c r="AD294" s="60"/>
      <c r="AE294" s="60"/>
      <c r="AF294" s="60"/>
      <c r="AG294" s="60"/>
      <c r="AH294" s="60"/>
      <c r="AI294" s="60"/>
      <c r="AJ294" s="60"/>
      <c r="AK294" s="60"/>
      <c r="AL294" s="60"/>
      <c r="AM294" s="60"/>
      <c r="AN294" s="60"/>
      <c r="AO294" s="60"/>
      <c r="AP294" s="61">
        <v>45804.697962963</v>
      </c>
      <c r="AQ294" s="60"/>
      <c r="AR294" s="60"/>
      <c r="AS294" s="60" t="s">
        <v>4244</v>
      </c>
      <c r="AT294" s="60" t="s">
        <v>4671</v>
      </c>
      <c r="AU294" s="60"/>
      <c r="AV294" s="60"/>
      <c r="AW294" s="61">
        <v>45804.6526851852</v>
      </c>
      <c r="AX294" s="60"/>
      <c r="AY294" s="60" t="s">
        <v>4673</v>
      </c>
      <c r="AZ294" s="60"/>
      <c r="BA294" s="60"/>
      <c r="BB294" s="60"/>
      <c r="BC294" s="60" t="s">
        <v>5764</v>
      </c>
      <c r="BD294" s="60" t="s">
        <v>4582</v>
      </c>
      <c r="BE294" s="60"/>
      <c r="BF294" s="60" t="s">
        <v>4675</v>
      </c>
      <c r="BG294" s="60"/>
      <c r="BH294" s="60"/>
      <c r="BI294" s="60" t="s">
        <v>2794</v>
      </c>
      <c r="BJ294" s="60"/>
      <c r="BK294" s="60"/>
      <c r="BL294" s="60">
        <v>3531822</v>
      </c>
      <c r="BM294" s="60" t="s">
        <v>5759</v>
      </c>
      <c r="BN294" s="60">
        <v>12722.4</v>
      </c>
      <c r="BO294" s="60"/>
      <c r="BP294" s="60"/>
      <c r="BQ294" s="60"/>
      <c r="BR294" s="60" t="s">
        <v>5755</v>
      </c>
      <c r="BS294" s="60" t="s">
        <v>1277</v>
      </c>
      <c r="BT294" s="60"/>
      <c r="BU294" s="60"/>
      <c r="BV294" s="60" t="s">
        <v>4678</v>
      </c>
      <c r="BW294" s="60"/>
      <c r="BX294" s="60">
        <v>12722.4</v>
      </c>
      <c r="BY294" s="60"/>
      <c r="BZ294" s="60"/>
      <c r="CA294" s="60"/>
      <c r="CB294" s="60"/>
      <c r="CC294" s="60"/>
      <c r="CD294" s="60"/>
    </row>
    <row r="295" spans="1:82">
      <c r="A295" s="60" t="s">
        <v>5765</v>
      </c>
      <c r="B295" s="60"/>
      <c r="C295" s="60" t="s">
        <v>5752</v>
      </c>
      <c r="D295" s="60"/>
      <c r="E295" s="60" t="s">
        <v>4655</v>
      </c>
      <c r="F295" s="60" t="s">
        <v>5753</v>
      </c>
      <c r="G295" s="60" t="s">
        <v>4657</v>
      </c>
      <c r="H295" s="60" t="s">
        <v>2884</v>
      </c>
      <c r="I295" s="60">
        <v>37978.19</v>
      </c>
      <c r="J295" s="60"/>
      <c r="K295" s="60"/>
      <c r="L295" s="60" t="s">
        <v>4655</v>
      </c>
      <c r="M295" s="60" t="s">
        <v>4497</v>
      </c>
      <c r="N295" s="60" t="s">
        <v>4497</v>
      </c>
      <c r="O295" s="60"/>
      <c r="P295" s="60"/>
      <c r="Q295" s="60" t="s">
        <v>2884</v>
      </c>
      <c r="R295" s="60" t="s">
        <v>5406</v>
      </c>
      <c r="S295" s="60" t="s">
        <v>5407</v>
      </c>
      <c r="T295" s="60" t="s">
        <v>4719</v>
      </c>
      <c r="U295" s="60"/>
      <c r="V295" s="60" t="s">
        <v>4211</v>
      </c>
      <c r="W295" s="60"/>
      <c r="X295" s="60" t="s">
        <v>4764</v>
      </c>
      <c r="Y295" s="60" t="s">
        <v>4664</v>
      </c>
      <c r="Z295" s="60" t="s">
        <v>5686</v>
      </c>
      <c r="AA295" s="60"/>
      <c r="AB295" s="60"/>
      <c r="AC295" s="60"/>
      <c r="AD295" s="60"/>
      <c r="AE295" s="60"/>
      <c r="AF295" s="60"/>
      <c r="AG295" s="60"/>
      <c r="AH295" s="60"/>
      <c r="AI295" s="60"/>
      <c r="AJ295" s="60"/>
      <c r="AK295" s="60"/>
      <c r="AL295" s="60"/>
      <c r="AM295" s="60"/>
      <c r="AN295" s="60"/>
      <c r="AO295" s="60"/>
      <c r="AP295" s="61">
        <v>45804.697962963</v>
      </c>
      <c r="AQ295" s="60"/>
      <c r="AR295" s="60"/>
      <c r="AS295" s="60" t="s">
        <v>4244</v>
      </c>
      <c r="AT295" s="60" t="s">
        <v>4671</v>
      </c>
      <c r="AU295" s="60"/>
      <c r="AV295" s="60"/>
      <c r="AW295" s="61">
        <v>45804.6526851852</v>
      </c>
      <c r="AX295" s="60"/>
      <c r="AY295" s="60" t="s">
        <v>4673</v>
      </c>
      <c r="AZ295" s="60"/>
      <c r="BA295" s="60"/>
      <c r="BB295" s="60"/>
      <c r="BC295" s="60" t="s">
        <v>1656</v>
      </c>
      <c r="BD295" s="60" t="s">
        <v>4582</v>
      </c>
      <c r="BE295" s="60"/>
      <c r="BF295" s="60" t="s">
        <v>4675</v>
      </c>
      <c r="BG295" s="60"/>
      <c r="BH295" s="60"/>
      <c r="BI295" s="60" t="s">
        <v>2794</v>
      </c>
      <c r="BJ295" s="60"/>
      <c r="BK295" s="60"/>
      <c r="BL295" s="60">
        <v>3531823</v>
      </c>
      <c r="BM295" s="60" t="s">
        <v>5759</v>
      </c>
      <c r="BN295" s="60">
        <v>48</v>
      </c>
      <c r="BO295" s="60"/>
      <c r="BP295" s="60"/>
      <c r="BQ295" s="60"/>
      <c r="BR295" s="60" t="s">
        <v>5755</v>
      </c>
      <c r="BS295" s="60" t="s">
        <v>1277</v>
      </c>
      <c r="BT295" s="60"/>
      <c r="BU295" s="60"/>
      <c r="BV295" s="60" t="s">
        <v>4678</v>
      </c>
      <c r="BW295" s="60"/>
      <c r="BX295" s="60">
        <v>48</v>
      </c>
      <c r="BY295" s="60"/>
      <c r="BZ295" s="60"/>
      <c r="CA295" s="60"/>
      <c r="CB295" s="60"/>
      <c r="CC295" s="60"/>
      <c r="CD295" s="60"/>
    </row>
    <row r="296" spans="1:82">
      <c r="A296" s="60" t="s">
        <v>5766</v>
      </c>
      <c r="B296" s="60"/>
      <c r="C296" s="60" t="s">
        <v>5752</v>
      </c>
      <c r="D296" s="60"/>
      <c r="E296" s="60" t="s">
        <v>4655</v>
      </c>
      <c r="F296" s="60" t="s">
        <v>5753</v>
      </c>
      <c r="G296" s="60" t="s">
        <v>4657</v>
      </c>
      <c r="H296" s="60" t="s">
        <v>2884</v>
      </c>
      <c r="I296" s="60">
        <v>37978.19</v>
      </c>
      <c r="J296" s="60"/>
      <c r="K296" s="60"/>
      <c r="L296" s="60" t="s">
        <v>4655</v>
      </c>
      <c r="M296" s="60" t="s">
        <v>4497</v>
      </c>
      <c r="N296" s="60" t="s">
        <v>4497</v>
      </c>
      <c r="O296" s="60"/>
      <c r="P296" s="60"/>
      <c r="Q296" s="60" t="s">
        <v>2884</v>
      </c>
      <c r="R296" s="60" t="s">
        <v>5406</v>
      </c>
      <c r="S296" s="60" t="s">
        <v>5407</v>
      </c>
      <c r="T296" s="60" t="s">
        <v>4719</v>
      </c>
      <c r="U296" s="60"/>
      <c r="V296" s="60" t="s">
        <v>4211</v>
      </c>
      <c r="W296" s="60"/>
      <c r="X296" s="60" t="s">
        <v>4764</v>
      </c>
      <c r="Y296" s="60" t="s">
        <v>4664</v>
      </c>
      <c r="Z296" s="60" t="s">
        <v>5686</v>
      </c>
      <c r="AA296" s="60"/>
      <c r="AB296" s="60"/>
      <c r="AC296" s="60"/>
      <c r="AD296" s="60"/>
      <c r="AE296" s="60"/>
      <c r="AF296" s="60"/>
      <c r="AG296" s="60"/>
      <c r="AH296" s="60"/>
      <c r="AI296" s="60"/>
      <c r="AJ296" s="60"/>
      <c r="AK296" s="60"/>
      <c r="AL296" s="60"/>
      <c r="AM296" s="60"/>
      <c r="AN296" s="60"/>
      <c r="AO296" s="60"/>
      <c r="AP296" s="61">
        <v>45804.697962963</v>
      </c>
      <c r="AQ296" s="60"/>
      <c r="AR296" s="60"/>
      <c r="AS296" s="60" t="s">
        <v>4244</v>
      </c>
      <c r="AT296" s="60" t="s">
        <v>4671</v>
      </c>
      <c r="AU296" s="60"/>
      <c r="AV296" s="60"/>
      <c r="AW296" s="61">
        <v>45804.6526851852</v>
      </c>
      <c r="AX296" s="60"/>
      <c r="AY296" s="60" t="s">
        <v>4673</v>
      </c>
      <c r="AZ296" s="60"/>
      <c r="BA296" s="60"/>
      <c r="BB296" s="60"/>
      <c r="BC296" s="60" t="s">
        <v>1656</v>
      </c>
      <c r="BD296" s="60" t="s">
        <v>4582</v>
      </c>
      <c r="BE296" s="60"/>
      <c r="BF296" s="60" t="s">
        <v>4675</v>
      </c>
      <c r="BG296" s="60"/>
      <c r="BH296" s="60"/>
      <c r="BI296" s="60" t="s">
        <v>2794</v>
      </c>
      <c r="BJ296" s="60"/>
      <c r="BK296" s="60"/>
      <c r="BL296" s="60">
        <v>3531824</v>
      </c>
      <c r="BM296" s="60" t="s">
        <v>5759</v>
      </c>
      <c r="BN296" s="60">
        <v>48</v>
      </c>
      <c r="BO296" s="60"/>
      <c r="BP296" s="60"/>
      <c r="BQ296" s="60"/>
      <c r="BR296" s="60" t="s">
        <v>5755</v>
      </c>
      <c r="BS296" s="60" t="s">
        <v>1277</v>
      </c>
      <c r="BT296" s="60"/>
      <c r="BU296" s="60"/>
      <c r="BV296" s="60" t="s">
        <v>4678</v>
      </c>
      <c r="BW296" s="60"/>
      <c r="BX296" s="60">
        <v>48</v>
      </c>
      <c r="BY296" s="60"/>
      <c r="BZ296" s="60"/>
      <c r="CA296" s="60"/>
      <c r="CB296" s="60"/>
      <c r="CC296" s="60"/>
      <c r="CD296" s="60"/>
    </row>
    <row r="297" spans="1:82">
      <c r="A297" s="60" t="s">
        <v>5767</v>
      </c>
      <c r="B297" s="60"/>
      <c r="C297" s="60" t="s">
        <v>5752</v>
      </c>
      <c r="D297" s="60"/>
      <c r="E297" s="60" t="s">
        <v>4655</v>
      </c>
      <c r="F297" s="60" t="s">
        <v>5753</v>
      </c>
      <c r="G297" s="60" t="s">
        <v>4657</v>
      </c>
      <c r="H297" s="60" t="s">
        <v>2884</v>
      </c>
      <c r="I297" s="60">
        <v>37978.19</v>
      </c>
      <c r="J297" s="60"/>
      <c r="K297" s="60"/>
      <c r="L297" s="60" t="s">
        <v>4655</v>
      </c>
      <c r="M297" s="60" t="s">
        <v>4497</v>
      </c>
      <c r="N297" s="60" t="s">
        <v>4497</v>
      </c>
      <c r="O297" s="60"/>
      <c r="P297" s="60"/>
      <c r="Q297" s="60" t="s">
        <v>2884</v>
      </c>
      <c r="R297" s="60" t="s">
        <v>5406</v>
      </c>
      <c r="S297" s="60" t="s">
        <v>5407</v>
      </c>
      <c r="T297" s="60" t="s">
        <v>4719</v>
      </c>
      <c r="U297" s="60"/>
      <c r="V297" s="60" t="s">
        <v>4211</v>
      </c>
      <c r="W297" s="60"/>
      <c r="X297" s="60" t="s">
        <v>4764</v>
      </c>
      <c r="Y297" s="60" t="s">
        <v>4664</v>
      </c>
      <c r="Z297" s="60" t="s">
        <v>5686</v>
      </c>
      <c r="AA297" s="60"/>
      <c r="AB297" s="60"/>
      <c r="AC297" s="60"/>
      <c r="AD297" s="60"/>
      <c r="AE297" s="60"/>
      <c r="AF297" s="60"/>
      <c r="AG297" s="60"/>
      <c r="AH297" s="60"/>
      <c r="AI297" s="60"/>
      <c r="AJ297" s="60"/>
      <c r="AK297" s="60"/>
      <c r="AL297" s="60"/>
      <c r="AM297" s="60"/>
      <c r="AN297" s="60"/>
      <c r="AO297" s="60"/>
      <c r="AP297" s="61">
        <v>45804.697962963</v>
      </c>
      <c r="AQ297" s="60"/>
      <c r="AR297" s="60"/>
      <c r="AS297" s="60" t="s">
        <v>4244</v>
      </c>
      <c r="AT297" s="60" t="s">
        <v>4671</v>
      </c>
      <c r="AU297" s="60"/>
      <c r="AV297" s="60"/>
      <c r="AW297" s="61">
        <v>45804.6526851852</v>
      </c>
      <c r="AX297" s="60"/>
      <c r="AY297" s="60" t="s">
        <v>4673</v>
      </c>
      <c r="AZ297" s="60"/>
      <c r="BA297" s="60"/>
      <c r="BB297" s="60"/>
      <c r="BC297" s="60" t="s">
        <v>2140</v>
      </c>
      <c r="BD297" s="60" t="s">
        <v>4582</v>
      </c>
      <c r="BE297" s="60"/>
      <c r="BF297" s="60" t="s">
        <v>4675</v>
      </c>
      <c r="BG297" s="60"/>
      <c r="BH297" s="60"/>
      <c r="BI297" s="60" t="s">
        <v>2794</v>
      </c>
      <c r="BJ297" s="60"/>
      <c r="BK297" s="60"/>
      <c r="BL297" s="60">
        <v>3531825</v>
      </c>
      <c r="BM297" s="60" t="s">
        <v>5759</v>
      </c>
      <c r="BN297" s="60">
        <v>105</v>
      </c>
      <c r="BO297" s="60"/>
      <c r="BP297" s="60"/>
      <c r="BQ297" s="60"/>
      <c r="BR297" s="60" t="s">
        <v>5755</v>
      </c>
      <c r="BS297" s="60" t="s">
        <v>1277</v>
      </c>
      <c r="BT297" s="60"/>
      <c r="BU297" s="60"/>
      <c r="BV297" s="60" t="s">
        <v>4678</v>
      </c>
      <c r="BW297" s="60"/>
      <c r="BX297" s="60">
        <v>105</v>
      </c>
      <c r="BY297" s="60"/>
      <c r="BZ297" s="60"/>
      <c r="CA297" s="60"/>
      <c r="CB297" s="60"/>
      <c r="CC297" s="60"/>
      <c r="CD297" s="60"/>
    </row>
    <row r="298" spans="1:82">
      <c r="A298" s="60" t="s">
        <v>5768</v>
      </c>
      <c r="B298" s="60"/>
      <c r="C298" s="60" t="s">
        <v>5752</v>
      </c>
      <c r="D298" s="60"/>
      <c r="E298" s="60" t="s">
        <v>4655</v>
      </c>
      <c r="F298" s="60" t="s">
        <v>5753</v>
      </c>
      <c r="G298" s="60" t="s">
        <v>4657</v>
      </c>
      <c r="H298" s="60" t="s">
        <v>2884</v>
      </c>
      <c r="I298" s="60">
        <v>37978.19</v>
      </c>
      <c r="J298" s="60"/>
      <c r="K298" s="60"/>
      <c r="L298" s="60" t="s">
        <v>4655</v>
      </c>
      <c r="M298" s="60" t="s">
        <v>4497</v>
      </c>
      <c r="N298" s="60" t="s">
        <v>4497</v>
      </c>
      <c r="O298" s="60"/>
      <c r="P298" s="60"/>
      <c r="Q298" s="60" t="s">
        <v>2884</v>
      </c>
      <c r="R298" s="60" t="s">
        <v>5406</v>
      </c>
      <c r="S298" s="60" t="s">
        <v>5407</v>
      </c>
      <c r="T298" s="60" t="s">
        <v>4719</v>
      </c>
      <c r="U298" s="60"/>
      <c r="V298" s="60" t="s">
        <v>4211</v>
      </c>
      <c r="W298" s="60"/>
      <c r="X298" s="60" t="s">
        <v>4764</v>
      </c>
      <c r="Y298" s="60" t="s">
        <v>4664</v>
      </c>
      <c r="Z298" s="60" t="s">
        <v>5686</v>
      </c>
      <c r="AA298" s="60"/>
      <c r="AB298" s="60"/>
      <c r="AC298" s="60"/>
      <c r="AD298" s="60"/>
      <c r="AE298" s="60"/>
      <c r="AF298" s="60"/>
      <c r="AG298" s="60"/>
      <c r="AH298" s="60"/>
      <c r="AI298" s="60"/>
      <c r="AJ298" s="60"/>
      <c r="AK298" s="60"/>
      <c r="AL298" s="60"/>
      <c r="AM298" s="60"/>
      <c r="AN298" s="60"/>
      <c r="AO298" s="60"/>
      <c r="AP298" s="61">
        <v>45804.697962963</v>
      </c>
      <c r="AQ298" s="60"/>
      <c r="AR298" s="60"/>
      <c r="AS298" s="60" t="s">
        <v>4244</v>
      </c>
      <c r="AT298" s="60" t="s">
        <v>4671</v>
      </c>
      <c r="AU298" s="60"/>
      <c r="AV298" s="60"/>
      <c r="AW298" s="61">
        <v>45804.6526851852</v>
      </c>
      <c r="AX298" s="60"/>
      <c r="AY298" s="60" t="s">
        <v>4673</v>
      </c>
      <c r="AZ298" s="60"/>
      <c r="BA298" s="60"/>
      <c r="BB298" s="60"/>
      <c r="BC298" s="60" t="s">
        <v>2140</v>
      </c>
      <c r="BD298" s="60" t="s">
        <v>4582</v>
      </c>
      <c r="BE298" s="60"/>
      <c r="BF298" s="60" t="s">
        <v>4675</v>
      </c>
      <c r="BG298" s="60"/>
      <c r="BH298" s="60"/>
      <c r="BI298" s="60" t="s">
        <v>2794</v>
      </c>
      <c r="BJ298" s="60"/>
      <c r="BK298" s="60"/>
      <c r="BL298" s="60">
        <v>3531826</v>
      </c>
      <c r="BM298" s="60" t="s">
        <v>5759</v>
      </c>
      <c r="BN298" s="60">
        <v>364</v>
      </c>
      <c r="BO298" s="60"/>
      <c r="BP298" s="60"/>
      <c r="BQ298" s="60"/>
      <c r="BR298" s="60" t="s">
        <v>5755</v>
      </c>
      <c r="BS298" s="60" t="s">
        <v>1277</v>
      </c>
      <c r="BT298" s="60"/>
      <c r="BU298" s="60"/>
      <c r="BV298" s="60" t="s">
        <v>4678</v>
      </c>
      <c r="BW298" s="60"/>
      <c r="BX298" s="60">
        <v>364</v>
      </c>
      <c r="BY298" s="60"/>
      <c r="BZ298" s="60"/>
      <c r="CA298" s="60"/>
      <c r="CB298" s="60"/>
      <c r="CC298" s="60"/>
      <c r="CD298" s="60"/>
    </row>
    <row r="299" spans="1:82">
      <c r="A299" s="60" t="s">
        <v>5769</v>
      </c>
      <c r="B299" s="60"/>
      <c r="C299" s="60" t="s">
        <v>5752</v>
      </c>
      <c r="D299" s="60"/>
      <c r="E299" s="60" t="s">
        <v>4655</v>
      </c>
      <c r="F299" s="60" t="s">
        <v>5753</v>
      </c>
      <c r="G299" s="60" t="s">
        <v>4657</v>
      </c>
      <c r="H299" s="60" t="s">
        <v>2884</v>
      </c>
      <c r="I299" s="60">
        <v>37978.19</v>
      </c>
      <c r="J299" s="60"/>
      <c r="K299" s="60"/>
      <c r="L299" s="60" t="s">
        <v>4655</v>
      </c>
      <c r="M299" s="60" t="s">
        <v>4497</v>
      </c>
      <c r="N299" s="60" t="s">
        <v>4497</v>
      </c>
      <c r="O299" s="60"/>
      <c r="P299" s="60"/>
      <c r="Q299" s="60" t="s">
        <v>2884</v>
      </c>
      <c r="R299" s="60" t="s">
        <v>5406</v>
      </c>
      <c r="S299" s="60" t="s">
        <v>5407</v>
      </c>
      <c r="T299" s="60" t="s">
        <v>4719</v>
      </c>
      <c r="U299" s="60"/>
      <c r="V299" s="60" t="s">
        <v>4211</v>
      </c>
      <c r="W299" s="60"/>
      <c r="X299" s="60" t="s">
        <v>4764</v>
      </c>
      <c r="Y299" s="60" t="s">
        <v>4664</v>
      </c>
      <c r="Z299" s="60" t="s">
        <v>5686</v>
      </c>
      <c r="AA299" s="60"/>
      <c r="AB299" s="60"/>
      <c r="AC299" s="60"/>
      <c r="AD299" s="60"/>
      <c r="AE299" s="60"/>
      <c r="AF299" s="60"/>
      <c r="AG299" s="60"/>
      <c r="AH299" s="60"/>
      <c r="AI299" s="60"/>
      <c r="AJ299" s="60"/>
      <c r="AK299" s="60"/>
      <c r="AL299" s="60"/>
      <c r="AM299" s="60"/>
      <c r="AN299" s="60"/>
      <c r="AO299" s="60"/>
      <c r="AP299" s="61">
        <v>45804.697962963</v>
      </c>
      <c r="AQ299" s="60"/>
      <c r="AR299" s="60"/>
      <c r="AS299" s="60" t="s">
        <v>4244</v>
      </c>
      <c r="AT299" s="60" t="s">
        <v>4671</v>
      </c>
      <c r="AU299" s="60"/>
      <c r="AV299" s="60"/>
      <c r="AW299" s="61">
        <v>45804.6526851852</v>
      </c>
      <c r="AX299" s="60"/>
      <c r="AY299" s="60" t="s">
        <v>4673</v>
      </c>
      <c r="AZ299" s="60"/>
      <c r="BA299" s="60"/>
      <c r="BB299" s="60"/>
      <c r="BC299" s="60" t="s">
        <v>5770</v>
      </c>
      <c r="BD299" s="60" t="s">
        <v>4582</v>
      </c>
      <c r="BE299" s="60"/>
      <c r="BF299" s="60" t="s">
        <v>4675</v>
      </c>
      <c r="BG299" s="60"/>
      <c r="BH299" s="60"/>
      <c r="BI299" s="60" t="s">
        <v>2794</v>
      </c>
      <c r="BJ299" s="60"/>
      <c r="BK299" s="60"/>
      <c r="BL299" s="60">
        <v>3531827</v>
      </c>
      <c r="BM299" s="60" t="s">
        <v>5759</v>
      </c>
      <c r="BN299" s="60">
        <v>20</v>
      </c>
      <c r="BO299" s="60"/>
      <c r="BP299" s="60"/>
      <c r="BQ299" s="60"/>
      <c r="BR299" s="60" t="s">
        <v>5755</v>
      </c>
      <c r="BS299" s="60" t="s">
        <v>1277</v>
      </c>
      <c r="BT299" s="60"/>
      <c r="BU299" s="60"/>
      <c r="BV299" s="60" t="s">
        <v>4678</v>
      </c>
      <c r="BW299" s="60"/>
      <c r="BX299" s="60">
        <v>20</v>
      </c>
      <c r="BY299" s="60"/>
      <c r="BZ299" s="60"/>
      <c r="CA299" s="60"/>
      <c r="CB299" s="60"/>
      <c r="CC299" s="60"/>
      <c r="CD299" s="60"/>
    </row>
    <row r="300" spans="1:82">
      <c r="A300" s="60" t="s">
        <v>5771</v>
      </c>
      <c r="B300" s="60"/>
      <c r="C300" s="60" t="s">
        <v>5752</v>
      </c>
      <c r="D300" s="60"/>
      <c r="E300" s="60" t="s">
        <v>4655</v>
      </c>
      <c r="F300" s="60" t="s">
        <v>5753</v>
      </c>
      <c r="G300" s="60" t="s">
        <v>4657</v>
      </c>
      <c r="H300" s="60" t="s">
        <v>2884</v>
      </c>
      <c r="I300" s="60">
        <v>37978.19</v>
      </c>
      <c r="J300" s="60"/>
      <c r="K300" s="60"/>
      <c r="L300" s="60" t="s">
        <v>4655</v>
      </c>
      <c r="M300" s="60" t="s">
        <v>4497</v>
      </c>
      <c r="N300" s="60" t="s">
        <v>4497</v>
      </c>
      <c r="O300" s="60"/>
      <c r="P300" s="60"/>
      <c r="Q300" s="60" t="s">
        <v>2884</v>
      </c>
      <c r="R300" s="60" t="s">
        <v>5406</v>
      </c>
      <c r="S300" s="60" t="s">
        <v>5407</v>
      </c>
      <c r="T300" s="60" t="s">
        <v>4719</v>
      </c>
      <c r="U300" s="60"/>
      <c r="V300" s="60" t="s">
        <v>4211</v>
      </c>
      <c r="W300" s="60"/>
      <c r="X300" s="60" t="s">
        <v>4764</v>
      </c>
      <c r="Y300" s="60" t="s">
        <v>4664</v>
      </c>
      <c r="Z300" s="60" t="s">
        <v>5686</v>
      </c>
      <c r="AA300" s="60"/>
      <c r="AB300" s="60"/>
      <c r="AC300" s="60"/>
      <c r="AD300" s="60"/>
      <c r="AE300" s="60"/>
      <c r="AF300" s="60"/>
      <c r="AG300" s="60"/>
      <c r="AH300" s="60"/>
      <c r="AI300" s="60"/>
      <c r="AJ300" s="60"/>
      <c r="AK300" s="60"/>
      <c r="AL300" s="60"/>
      <c r="AM300" s="60"/>
      <c r="AN300" s="60"/>
      <c r="AO300" s="60"/>
      <c r="AP300" s="61">
        <v>45804.697962963</v>
      </c>
      <c r="AQ300" s="60"/>
      <c r="AR300" s="60"/>
      <c r="AS300" s="60" t="s">
        <v>4244</v>
      </c>
      <c r="AT300" s="60" t="s">
        <v>4671</v>
      </c>
      <c r="AU300" s="60"/>
      <c r="AV300" s="60"/>
      <c r="AW300" s="61">
        <v>45804.6526851852</v>
      </c>
      <c r="AX300" s="60"/>
      <c r="AY300" s="60" t="s">
        <v>4673</v>
      </c>
      <c r="AZ300" s="60"/>
      <c r="BA300" s="60"/>
      <c r="BB300" s="60"/>
      <c r="BC300" s="60" t="s">
        <v>2140</v>
      </c>
      <c r="BD300" s="60" t="s">
        <v>4582</v>
      </c>
      <c r="BE300" s="60"/>
      <c r="BF300" s="60" t="s">
        <v>4675</v>
      </c>
      <c r="BG300" s="60"/>
      <c r="BH300" s="60"/>
      <c r="BI300" s="60" t="s">
        <v>2794</v>
      </c>
      <c r="BJ300" s="60"/>
      <c r="BK300" s="60"/>
      <c r="BL300" s="60">
        <v>3531828</v>
      </c>
      <c r="BM300" s="60" t="s">
        <v>5759</v>
      </c>
      <c r="BN300" s="60">
        <v>717</v>
      </c>
      <c r="BO300" s="60"/>
      <c r="BP300" s="60"/>
      <c r="BQ300" s="60"/>
      <c r="BR300" s="60" t="s">
        <v>5755</v>
      </c>
      <c r="BS300" s="60" t="s">
        <v>1277</v>
      </c>
      <c r="BT300" s="60"/>
      <c r="BU300" s="60"/>
      <c r="BV300" s="60" t="s">
        <v>4678</v>
      </c>
      <c r="BW300" s="60"/>
      <c r="BX300" s="60">
        <v>717</v>
      </c>
      <c r="BY300" s="60"/>
      <c r="BZ300" s="60"/>
      <c r="CA300" s="60"/>
      <c r="CB300" s="60"/>
      <c r="CC300" s="60"/>
      <c r="CD300" s="60"/>
    </row>
    <row r="301" spans="1:82">
      <c r="A301" s="60" t="s">
        <v>5772</v>
      </c>
      <c r="B301" s="60"/>
      <c r="C301" s="60" t="s">
        <v>5752</v>
      </c>
      <c r="D301" s="60"/>
      <c r="E301" s="60" t="s">
        <v>4655</v>
      </c>
      <c r="F301" s="60" t="s">
        <v>5753</v>
      </c>
      <c r="G301" s="60" t="s">
        <v>4657</v>
      </c>
      <c r="H301" s="60" t="s">
        <v>2884</v>
      </c>
      <c r="I301" s="60">
        <v>37978.19</v>
      </c>
      <c r="J301" s="60"/>
      <c r="K301" s="60"/>
      <c r="L301" s="60" t="s">
        <v>4655</v>
      </c>
      <c r="M301" s="60" t="s">
        <v>4497</v>
      </c>
      <c r="N301" s="60" t="s">
        <v>4497</v>
      </c>
      <c r="O301" s="60"/>
      <c r="P301" s="60"/>
      <c r="Q301" s="60" t="s">
        <v>2884</v>
      </c>
      <c r="R301" s="60" t="s">
        <v>5406</v>
      </c>
      <c r="S301" s="60" t="s">
        <v>5407</v>
      </c>
      <c r="T301" s="60" t="s">
        <v>4719</v>
      </c>
      <c r="U301" s="60"/>
      <c r="V301" s="60" t="s">
        <v>4211</v>
      </c>
      <c r="W301" s="60"/>
      <c r="X301" s="60" t="s">
        <v>4764</v>
      </c>
      <c r="Y301" s="60" t="s">
        <v>4664</v>
      </c>
      <c r="Z301" s="60" t="s">
        <v>5686</v>
      </c>
      <c r="AA301" s="60"/>
      <c r="AB301" s="60"/>
      <c r="AC301" s="60"/>
      <c r="AD301" s="60"/>
      <c r="AE301" s="60"/>
      <c r="AF301" s="60"/>
      <c r="AG301" s="60"/>
      <c r="AH301" s="60"/>
      <c r="AI301" s="60"/>
      <c r="AJ301" s="60"/>
      <c r="AK301" s="60"/>
      <c r="AL301" s="60"/>
      <c r="AM301" s="60"/>
      <c r="AN301" s="60"/>
      <c r="AO301" s="60"/>
      <c r="AP301" s="61">
        <v>45804.697962963</v>
      </c>
      <c r="AQ301" s="60"/>
      <c r="AR301" s="60"/>
      <c r="AS301" s="60" t="s">
        <v>4244</v>
      </c>
      <c r="AT301" s="60" t="s">
        <v>4671</v>
      </c>
      <c r="AU301" s="60"/>
      <c r="AV301" s="60"/>
      <c r="AW301" s="61">
        <v>45804.6526851852</v>
      </c>
      <c r="AX301" s="60"/>
      <c r="AY301" s="60" t="s">
        <v>4673</v>
      </c>
      <c r="AZ301" s="60"/>
      <c r="BA301" s="60"/>
      <c r="BB301" s="60"/>
      <c r="BC301" s="60" t="s">
        <v>2123</v>
      </c>
      <c r="BD301" s="60" t="s">
        <v>4582</v>
      </c>
      <c r="BE301" s="60"/>
      <c r="BF301" s="60" t="s">
        <v>4675</v>
      </c>
      <c r="BG301" s="60"/>
      <c r="BH301" s="60"/>
      <c r="BI301" s="60" t="s">
        <v>2794</v>
      </c>
      <c r="BJ301" s="60"/>
      <c r="BK301" s="60"/>
      <c r="BL301" s="60">
        <v>3531829</v>
      </c>
      <c r="BM301" s="60" t="s">
        <v>5759</v>
      </c>
      <c r="BN301" s="60">
        <v>145.8</v>
      </c>
      <c r="BO301" s="60"/>
      <c r="BP301" s="60"/>
      <c r="BQ301" s="60"/>
      <c r="BR301" s="60" t="s">
        <v>5755</v>
      </c>
      <c r="BS301" s="60" t="s">
        <v>1277</v>
      </c>
      <c r="BT301" s="60"/>
      <c r="BU301" s="60"/>
      <c r="BV301" s="60" t="s">
        <v>4678</v>
      </c>
      <c r="BW301" s="60"/>
      <c r="BX301" s="60">
        <v>145.8</v>
      </c>
      <c r="BY301" s="60"/>
      <c r="BZ301" s="60"/>
      <c r="CA301" s="60"/>
      <c r="CB301" s="60"/>
      <c r="CC301" s="60"/>
      <c r="CD301" s="60"/>
    </row>
    <row r="302" spans="1:82">
      <c r="A302" s="60" t="s">
        <v>5773</v>
      </c>
      <c r="B302" s="60"/>
      <c r="C302" s="60" t="s">
        <v>5752</v>
      </c>
      <c r="D302" s="60"/>
      <c r="E302" s="60" t="s">
        <v>4655</v>
      </c>
      <c r="F302" s="60" t="s">
        <v>5753</v>
      </c>
      <c r="G302" s="60" t="s">
        <v>4657</v>
      </c>
      <c r="H302" s="60" t="s">
        <v>2884</v>
      </c>
      <c r="I302" s="60">
        <v>37978.19</v>
      </c>
      <c r="J302" s="60"/>
      <c r="K302" s="60"/>
      <c r="L302" s="60" t="s">
        <v>4655</v>
      </c>
      <c r="M302" s="60" t="s">
        <v>4497</v>
      </c>
      <c r="N302" s="60" t="s">
        <v>4497</v>
      </c>
      <c r="O302" s="60"/>
      <c r="P302" s="60"/>
      <c r="Q302" s="60" t="s">
        <v>2884</v>
      </c>
      <c r="R302" s="60" t="s">
        <v>5406</v>
      </c>
      <c r="S302" s="60" t="s">
        <v>5407</v>
      </c>
      <c r="T302" s="60" t="s">
        <v>4719</v>
      </c>
      <c r="U302" s="60"/>
      <c r="V302" s="60" t="s">
        <v>4211</v>
      </c>
      <c r="W302" s="60"/>
      <c r="X302" s="60" t="s">
        <v>4764</v>
      </c>
      <c r="Y302" s="60" t="s">
        <v>4664</v>
      </c>
      <c r="Z302" s="60" t="s">
        <v>5686</v>
      </c>
      <c r="AA302" s="60"/>
      <c r="AB302" s="60"/>
      <c r="AC302" s="60"/>
      <c r="AD302" s="60"/>
      <c r="AE302" s="60"/>
      <c r="AF302" s="60"/>
      <c r="AG302" s="60"/>
      <c r="AH302" s="60"/>
      <c r="AI302" s="60"/>
      <c r="AJ302" s="60"/>
      <c r="AK302" s="60"/>
      <c r="AL302" s="60"/>
      <c r="AM302" s="60"/>
      <c r="AN302" s="60"/>
      <c r="AO302" s="60"/>
      <c r="AP302" s="61">
        <v>45804.697962963</v>
      </c>
      <c r="AQ302" s="60"/>
      <c r="AR302" s="60"/>
      <c r="AS302" s="60" t="s">
        <v>4244</v>
      </c>
      <c r="AT302" s="60" t="s">
        <v>4671</v>
      </c>
      <c r="AU302" s="60"/>
      <c r="AV302" s="60"/>
      <c r="AW302" s="61">
        <v>45804.6526851852</v>
      </c>
      <c r="AX302" s="60"/>
      <c r="AY302" s="60" t="s">
        <v>4673</v>
      </c>
      <c r="AZ302" s="60"/>
      <c r="BA302" s="60"/>
      <c r="BB302" s="60"/>
      <c r="BC302" s="60" t="s">
        <v>2140</v>
      </c>
      <c r="BD302" s="60" t="s">
        <v>4582</v>
      </c>
      <c r="BE302" s="60"/>
      <c r="BF302" s="60" t="s">
        <v>4675</v>
      </c>
      <c r="BG302" s="60"/>
      <c r="BH302" s="60"/>
      <c r="BI302" s="60" t="s">
        <v>2794</v>
      </c>
      <c r="BJ302" s="60"/>
      <c r="BK302" s="60"/>
      <c r="BL302" s="60">
        <v>3531830</v>
      </c>
      <c r="BM302" s="60" t="s">
        <v>5759</v>
      </c>
      <c r="BN302" s="60">
        <v>152.5</v>
      </c>
      <c r="BO302" s="60"/>
      <c r="BP302" s="60"/>
      <c r="BQ302" s="60"/>
      <c r="BR302" s="60" t="s">
        <v>5755</v>
      </c>
      <c r="BS302" s="60" t="s">
        <v>1277</v>
      </c>
      <c r="BT302" s="60"/>
      <c r="BU302" s="60"/>
      <c r="BV302" s="60" t="s">
        <v>4678</v>
      </c>
      <c r="BW302" s="60"/>
      <c r="BX302" s="60">
        <v>152.5</v>
      </c>
      <c r="BY302" s="60"/>
      <c r="BZ302" s="60"/>
      <c r="CA302" s="60"/>
      <c r="CB302" s="60"/>
      <c r="CC302" s="60"/>
      <c r="CD302" s="60"/>
    </row>
    <row r="303" spans="1:82">
      <c r="A303" s="60" t="s">
        <v>5774</v>
      </c>
      <c r="B303" s="60"/>
      <c r="C303" s="60" t="s">
        <v>5752</v>
      </c>
      <c r="D303" s="60"/>
      <c r="E303" s="60" t="s">
        <v>4655</v>
      </c>
      <c r="F303" s="60" t="s">
        <v>5753</v>
      </c>
      <c r="G303" s="60" t="s">
        <v>4657</v>
      </c>
      <c r="H303" s="60" t="s">
        <v>2884</v>
      </c>
      <c r="I303" s="60">
        <v>37978.19</v>
      </c>
      <c r="J303" s="60"/>
      <c r="K303" s="60"/>
      <c r="L303" s="60" t="s">
        <v>4655</v>
      </c>
      <c r="M303" s="60" t="s">
        <v>4497</v>
      </c>
      <c r="N303" s="60" t="s">
        <v>4497</v>
      </c>
      <c r="O303" s="60"/>
      <c r="P303" s="60"/>
      <c r="Q303" s="60" t="s">
        <v>2884</v>
      </c>
      <c r="R303" s="60" t="s">
        <v>5406</v>
      </c>
      <c r="S303" s="60" t="s">
        <v>5407</v>
      </c>
      <c r="T303" s="60" t="s">
        <v>4719</v>
      </c>
      <c r="U303" s="60"/>
      <c r="V303" s="60" t="s">
        <v>4211</v>
      </c>
      <c r="W303" s="60"/>
      <c r="X303" s="60" t="s">
        <v>4764</v>
      </c>
      <c r="Y303" s="60" t="s">
        <v>4664</v>
      </c>
      <c r="Z303" s="60" t="s">
        <v>5686</v>
      </c>
      <c r="AA303" s="60"/>
      <c r="AB303" s="60"/>
      <c r="AC303" s="60"/>
      <c r="AD303" s="60"/>
      <c r="AE303" s="60"/>
      <c r="AF303" s="60"/>
      <c r="AG303" s="60"/>
      <c r="AH303" s="60"/>
      <c r="AI303" s="60"/>
      <c r="AJ303" s="60"/>
      <c r="AK303" s="60"/>
      <c r="AL303" s="60"/>
      <c r="AM303" s="60"/>
      <c r="AN303" s="60"/>
      <c r="AO303" s="60"/>
      <c r="AP303" s="61">
        <v>45804.697962963</v>
      </c>
      <c r="AQ303" s="60"/>
      <c r="AR303" s="60"/>
      <c r="AS303" s="60" t="s">
        <v>4244</v>
      </c>
      <c r="AT303" s="60" t="s">
        <v>4671</v>
      </c>
      <c r="AU303" s="60"/>
      <c r="AV303" s="60"/>
      <c r="AW303" s="61">
        <v>45804.6526851852</v>
      </c>
      <c r="AX303" s="60"/>
      <c r="AY303" s="60" t="s">
        <v>4673</v>
      </c>
      <c r="AZ303" s="60"/>
      <c r="BA303" s="60"/>
      <c r="BB303" s="60"/>
      <c r="BC303" s="60" t="s">
        <v>2140</v>
      </c>
      <c r="BD303" s="60" t="s">
        <v>4582</v>
      </c>
      <c r="BE303" s="60"/>
      <c r="BF303" s="60" t="s">
        <v>4675</v>
      </c>
      <c r="BG303" s="60"/>
      <c r="BH303" s="60"/>
      <c r="BI303" s="60" t="s">
        <v>2794</v>
      </c>
      <c r="BJ303" s="60"/>
      <c r="BK303" s="60"/>
      <c r="BL303" s="60">
        <v>3531831</v>
      </c>
      <c r="BM303" s="60" t="s">
        <v>5759</v>
      </c>
      <c r="BN303" s="60">
        <v>139</v>
      </c>
      <c r="BO303" s="60"/>
      <c r="BP303" s="60"/>
      <c r="BQ303" s="60"/>
      <c r="BR303" s="60" t="s">
        <v>5755</v>
      </c>
      <c r="BS303" s="60" t="s">
        <v>1277</v>
      </c>
      <c r="BT303" s="60"/>
      <c r="BU303" s="60"/>
      <c r="BV303" s="60" t="s">
        <v>4678</v>
      </c>
      <c r="BW303" s="60"/>
      <c r="BX303" s="60">
        <v>139</v>
      </c>
      <c r="BY303" s="60"/>
      <c r="BZ303" s="60"/>
      <c r="CA303" s="60"/>
      <c r="CB303" s="60"/>
      <c r="CC303" s="60"/>
      <c r="CD303" s="60"/>
    </row>
    <row r="304" spans="1:82">
      <c r="A304" s="60" t="s">
        <v>5775</v>
      </c>
      <c r="B304" s="60"/>
      <c r="C304" s="60" t="s">
        <v>5752</v>
      </c>
      <c r="D304" s="60"/>
      <c r="E304" s="60" t="s">
        <v>4655</v>
      </c>
      <c r="F304" s="60" t="s">
        <v>5753</v>
      </c>
      <c r="G304" s="60" t="s">
        <v>4657</v>
      </c>
      <c r="H304" s="60" t="s">
        <v>2884</v>
      </c>
      <c r="I304" s="60">
        <v>37978.19</v>
      </c>
      <c r="J304" s="60"/>
      <c r="K304" s="60"/>
      <c r="L304" s="60" t="s">
        <v>4655</v>
      </c>
      <c r="M304" s="60" t="s">
        <v>4497</v>
      </c>
      <c r="N304" s="60" t="s">
        <v>4497</v>
      </c>
      <c r="O304" s="60"/>
      <c r="P304" s="60"/>
      <c r="Q304" s="60" t="s">
        <v>2884</v>
      </c>
      <c r="R304" s="60" t="s">
        <v>5406</v>
      </c>
      <c r="S304" s="60" t="s">
        <v>5407</v>
      </c>
      <c r="T304" s="60" t="s">
        <v>4719</v>
      </c>
      <c r="U304" s="60"/>
      <c r="V304" s="60" t="s">
        <v>4211</v>
      </c>
      <c r="W304" s="60"/>
      <c r="X304" s="60" t="s">
        <v>4764</v>
      </c>
      <c r="Y304" s="60" t="s">
        <v>4664</v>
      </c>
      <c r="Z304" s="60" t="s">
        <v>5686</v>
      </c>
      <c r="AA304" s="60"/>
      <c r="AB304" s="60"/>
      <c r="AC304" s="60"/>
      <c r="AD304" s="60"/>
      <c r="AE304" s="60"/>
      <c r="AF304" s="60"/>
      <c r="AG304" s="60"/>
      <c r="AH304" s="60"/>
      <c r="AI304" s="60"/>
      <c r="AJ304" s="60"/>
      <c r="AK304" s="60"/>
      <c r="AL304" s="60"/>
      <c r="AM304" s="60"/>
      <c r="AN304" s="60"/>
      <c r="AO304" s="60"/>
      <c r="AP304" s="61">
        <v>45804.697962963</v>
      </c>
      <c r="AQ304" s="60"/>
      <c r="AR304" s="60"/>
      <c r="AS304" s="60" t="s">
        <v>4244</v>
      </c>
      <c r="AT304" s="60" t="s">
        <v>4671</v>
      </c>
      <c r="AU304" s="60"/>
      <c r="AV304" s="60"/>
      <c r="AW304" s="61">
        <v>45804.6526851852</v>
      </c>
      <c r="AX304" s="60"/>
      <c r="AY304" s="60" t="s">
        <v>4673</v>
      </c>
      <c r="AZ304" s="60"/>
      <c r="BA304" s="60"/>
      <c r="BB304" s="60"/>
      <c r="BC304" s="60" t="s">
        <v>2123</v>
      </c>
      <c r="BD304" s="60" t="s">
        <v>4582</v>
      </c>
      <c r="BE304" s="60"/>
      <c r="BF304" s="60" t="s">
        <v>4675</v>
      </c>
      <c r="BG304" s="60"/>
      <c r="BH304" s="60"/>
      <c r="BI304" s="60" t="s">
        <v>2794</v>
      </c>
      <c r="BJ304" s="60"/>
      <c r="BK304" s="60"/>
      <c r="BL304" s="60">
        <v>3531832</v>
      </c>
      <c r="BM304" s="60" t="s">
        <v>5759</v>
      </c>
      <c r="BN304" s="60">
        <v>1800</v>
      </c>
      <c r="BO304" s="60"/>
      <c r="BP304" s="60"/>
      <c r="BQ304" s="60"/>
      <c r="BR304" s="60" t="s">
        <v>5755</v>
      </c>
      <c r="BS304" s="60" t="s">
        <v>1277</v>
      </c>
      <c r="BT304" s="60"/>
      <c r="BU304" s="60"/>
      <c r="BV304" s="60" t="s">
        <v>4678</v>
      </c>
      <c r="BW304" s="60"/>
      <c r="BX304" s="60">
        <v>1800</v>
      </c>
      <c r="BY304" s="60"/>
      <c r="BZ304" s="60"/>
      <c r="CA304" s="60"/>
      <c r="CB304" s="60"/>
      <c r="CC304" s="60"/>
      <c r="CD304" s="60"/>
    </row>
    <row r="305" spans="1:82">
      <c r="A305" s="60" t="s">
        <v>5776</v>
      </c>
      <c r="B305" s="60"/>
      <c r="C305" s="60" t="s">
        <v>5752</v>
      </c>
      <c r="D305" s="60"/>
      <c r="E305" s="60" t="s">
        <v>4655</v>
      </c>
      <c r="F305" s="60" t="s">
        <v>5753</v>
      </c>
      <c r="G305" s="60" t="s">
        <v>4657</v>
      </c>
      <c r="H305" s="60" t="s">
        <v>2884</v>
      </c>
      <c r="I305" s="60">
        <v>37978.19</v>
      </c>
      <c r="J305" s="60"/>
      <c r="K305" s="60"/>
      <c r="L305" s="60" t="s">
        <v>4655</v>
      </c>
      <c r="M305" s="60" t="s">
        <v>4497</v>
      </c>
      <c r="N305" s="60" t="s">
        <v>4497</v>
      </c>
      <c r="O305" s="60"/>
      <c r="P305" s="60"/>
      <c r="Q305" s="60" t="s">
        <v>2884</v>
      </c>
      <c r="R305" s="60" t="s">
        <v>5406</v>
      </c>
      <c r="S305" s="60" t="s">
        <v>5407</v>
      </c>
      <c r="T305" s="60" t="s">
        <v>4719</v>
      </c>
      <c r="U305" s="60"/>
      <c r="V305" s="60" t="s">
        <v>4211</v>
      </c>
      <c r="W305" s="60"/>
      <c r="X305" s="60" t="s">
        <v>4764</v>
      </c>
      <c r="Y305" s="60" t="s">
        <v>4664</v>
      </c>
      <c r="Z305" s="60" t="s">
        <v>5686</v>
      </c>
      <c r="AA305" s="60"/>
      <c r="AB305" s="60"/>
      <c r="AC305" s="60"/>
      <c r="AD305" s="60"/>
      <c r="AE305" s="60"/>
      <c r="AF305" s="60"/>
      <c r="AG305" s="60"/>
      <c r="AH305" s="60"/>
      <c r="AI305" s="60"/>
      <c r="AJ305" s="60"/>
      <c r="AK305" s="60"/>
      <c r="AL305" s="60"/>
      <c r="AM305" s="60"/>
      <c r="AN305" s="60"/>
      <c r="AO305" s="60"/>
      <c r="AP305" s="61">
        <v>45804.697962963</v>
      </c>
      <c r="AQ305" s="60"/>
      <c r="AR305" s="60"/>
      <c r="AS305" s="60" t="s">
        <v>4244</v>
      </c>
      <c r="AT305" s="60" t="s">
        <v>4671</v>
      </c>
      <c r="AU305" s="60"/>
      <c r="AV305" s="60"/>
      <c r="AW305" s="61">
        <v>45804.6526851852</v>
      </c>
      <c r="AX305" s="60"/>
      <c r="AY305" s="60" t="s">
        <v>4673</v>
      </c>
      <c r="AZ305" s="60"/>
      <c r="BA305" s="60"/>
      <c r="BB305" s="60"/>
      <c r="BC305" s="60" t="s">
        <v>2140</v>
      </c>
      <c r="BD305" s="60" t="s">
        <v>4582</v>
      </c>
      <c r="BE305" s="60"/>
      <c r="BF305" s="60" t="s">
        <v>4675</v>
      </c>
      <c r="BG305" s="60"/>
      <c r="BH305" s="60"/>
      <c r="BI305" s="60" t="s">
        <v>2794</v>
      </c>
      <c r="BJ305" s="60"/>
      <c r="BK305" s="60"/>
      <c r="BL305" s="60">
        <v>3531833</v>
      </c>
      <c r="BM305" s="60" t="s">
        <v>5759</v>
      </c>
      <c r="BN305" s="60">
        <v>33</v>
      </c>
      <c r="BO305" s="60"/>
      <c r="BP305" s="60"/>
      <c r="BQ305" s="60"/>
      <c r="BR305" s="60" t="s">
        <v>5755</v>
      </c>
      <c r="BS305" s="60" t="s">
        <v>1277</v>
      </c>
      <c r="BT305" s="60"/>
      <c r="BU305" s="60"/>
      <c r="BV305" s="60" t="s">
        <v>4678</v>
      </c>
      <c r="BW305" s="60"/>
      <c r="BX305" s="60">
        <v>33</v>
      </c>
      <c r="BY305" s="60"/>
      <c r="BZ305" s="60"/>
      <c r="CA305" s="60"/>
      <c r="CB305" s="60"/>
      <c r="CC305" s="60"/>
      <c r="CD305" s="60"/>
    </row>
    <row r="306" spans="1:82">
      <c r="A306" s="60" t="s">
        <v>5777</v>
      </c>
      <c r="B306" s="60"/>
      <c r="C306" s="60" t="s">
        <v>5752</v>
      </c>
      <c r="D306" s="60"/>
      <c r="E306" s="60" t="s">
        <v>4655</v>
      </c>
      <c r="F306" s="60" t="s">
        <v>5753</v>
      </c>
      <c r="G306" s="60" t="s">
        <v>4657</v>
      </c>
      <c r="H306" s="60" t="s">
        <v>2884</v>
      </c>
      <c r="I306" s="60">
        <v>37978.19</v>
      </c>
      <c r="J306" s="60"/>
      <c r="K306" s="60"/>
      <c r="L306" s="60" t="s">
        <v>4655</v>
      </c>
      <c r="M306" s="60" t="s">
        <v>4497</v>
      </c>
      <c r="N306" s="60" t="s">
        <v>4497</v>
      </c>
      <c r="O306" s="60"/>
      <c r="P306" s="60"/>
      <c r="Q306" s="60" t="s">
        <v>2884</v>
      </c>
      <c r="R306" s="60" t="s">
        <v>5406</v>
      </c>
      <c r="S306" s="60" t="s">
        <v>5407</v>
      </c>
      <c r="T306" s="60" t="s">
        <v>4719</v>
      </c>
      <c r="U306" s="60"/>
      <c r="V306" s="60" t="s">
        <v>4211</v>
      </c>
      <c r="W306" s="60"/>
      <c r="X306" s="60" t="s">
        <v>4764</v>
      </c>
      <c r="Y306" s="60" t="s">
        <v>4664</v>
      </c>
      <c r="Z306" s="60" t="s">
        <v>5686</v>
      </c>
      <c r="AA306" s="60"/>
      <c r="AB306" s="60"/>
      <c r="AC306" s="60"/>
      <c r="AD306" s="60"/>
      <c r="AE306" s="60"/>
      <c r="AF306" s="60"/>
      <c r="AG306" s="60"/>
      <c r="AH306" s="60"/>
      <c r="AI306" s="60"/>
      <c r="AJ306" s="60"/>
      <c r="AK306" s="60"/>
      <c r="AL306" s="60"/>
      <c r="AM306" s="60"/>
      <c r="AN306" s="60"/>
      <c r="AO306" s="60"/>
      <c r="AP306" s="61">
        <v>45804.697962963</v>
      </c>
      <c r="AQ306" s="60"/>
      <c r="AR306" s="60"/>
      <c r="AS306" s="60" t="s">
        <v>4244</v>
      </c>
      <c r="AT306" s="60" t="s">
        <v>4671</v>
      </c>
      <c r="AU306" s="60"/>
      <c r="AV306" s="60"/>
      <c r="AW306" s="61">
        <v>45804.6526851852</v>
      </c>
      <c r="AX306" s="60"/>
      <c r="AY306" s="60" t="s">
        <v>4673</v>
      </c>
      <c r="AZ306" s="60"/>
      <c r="BA306" s="60"/>
      <c r="BB306" s="60"/>
      <c r="BC306" s="60" t="s">
        <v>2140</v>
      </c>
      <c r="BD306" s="60" t="s">
        <v>4582</v>
      </c>
      <c r="BE306" s="60"/>
      <c r="BF306" s="60" t="s">
        <v>4675</v>
      </c>
      <c r="BG306" s="60"/>
      <c r="BH306" s="60"/>
      <c r="BI306" s="60" t="s">
        <v>2794</v>
      </c>
      <c r="BJ306" s="60"/>
      <c r="BK306" s="60"/>
      <c r="BL306" s="60">
        <v>3531834</v>
      </c>
      <c r="BM306" s="60" t="s">
        <v>5759</v>
      </c>
      <c r="BN306" s="60">
        <v>76</v>
      </c>
      <c r="BO306" s="60"/>
      <c r="BP306" s="60"/>
      <c r="BQ306" s="60"/>
      <c r="BR306" s="60" t="s">
        <v>5755</v>
      </c>
      <c r="BS306" s="60" t="s">
        <v>1277</v>
      </c>
      <c r="BT306" s="60"/>
      <c r="BU306" s="60"/>
      <c r="BV306" s="60" t="s">
        <v>4678</v>
      </c>
      <c r="BW306" s="60"/>
      <c r="BX306" s="60">
        <v>76</v>
      </c>
      <c r="BY306" s="60"/>
      <c r="BZ306" s="60"/>
      <c r="CA306" s="60"/>
      <c r="CB306" s="60"/>
      <c r="CC306" s="60"/>
      <c r="CD306" s="60"/>
    </row>
    <row r="307" spans="1:82">
      <c r="A307" s="60" t="s">
        <v>5778</v>
      </c>
      <c r="B307" s="60"/>
      <c r="C307" s="60" t="s">
        <v>5752</v>
      </c>
      <c r="D307" s="60"/>
      <c r="E307" s="60" t="s">
        <v>4655</v>
      </c>
      <c r="F307" s="60" t="s">
        <v>5753</v>
      </c>
      <c r="G307" s="60" t="s">
        <v>4657</v>
      </c>
      <c r="H307" s="60" t="s">
        <v>2884</v>
      </c>
      <c r="I307" s="60">
        <v>37978.19</v>
      </c>
      <c r="J307" s="60"/>
      <c r="K307" s="60"/>
      <c r="L307" s="60" t="s">
        <v>4655</v>
      </c>
      <c r="M307" s="60" t="s">
        <v>4497</v>
      </c>
      <c r="N307" s="60" t="s">
        <v>4497</v>
      </c>
      <c r="O307" s="60"/>
      <c r="P307" s="60"/>
      <c r="Q307" s="60" t="s">
        <v>2884</v>
      </c>
      <c r="R307" s="60" t="s">
        <v>5406</v>
      </c>
      <c r="S307" s="60" t="s">
        <v>5407</v>
      </c>
      <c r="T307" s="60" t="s">
        <v>4719</v>
      </c>
      <c r="U307" s="60"/>
      <c r="V307" s="60" t="s">
        <v>4211</v>
      </c>
      <c r="W307" s="60"/>
      <c r="X307" s="60" t="s">
        <v>4764</v>
      </c>
      <c r="Y307" s="60" t="s">
        <v>4664</v>
      </c>
      <c r="Z307" s="60" t="s">
        <v>5686</v>
      </c>
      <c r="AA307" s="60"/>
      <c r="AB307" s="60"/>
      <c r="AC307" s="60"/>
      <c r="AD307" s="60"/>
      <c r="AE307" s="60"/>
      <c r="AF307" s="60"/>
      <c r="AG307" s="60"/>
      <c r="AH307" s="60"/>
      <c r="AI307" s="60"/>
      <c r="AJ307" s="60"/>
      <c r="AK307" s="60"/>
      <c r="AL307" s="60"/>
      <c r="AM307" s="60"/>
      <c r="AN307" s="60"/>
      <c r="AO307" s="60"/>
      <c r="AP307" s="61">
        <v>45804.697962963</v>
      </c>
      <c r="AQ307" s="60"/>
      <c r="AR307" s="60"/>
      <c r="AS307" s="60" t="s">
        <v>4244</v>
      </c>
      <c r="AT307" s="60" t="s">
        <v>4671</v>
      </c>
      <c r="AU307" s="60"/>
      <c r="AV307" s="60"/>
      <c r="AW307" s="61">
        <v>45804.6526851852</v>
      </c>
      <c r="AX307" s="60"/>
      <c r="AY307" s="60" t="s">
        <v>4673</v>
      </c>
      <c r="AZ307" s="60"/>
      <c r="BA307" s="60"/>
      <c r="BB307" s="60"/>
      <c r="BC307" s="60" t="s">
        <v>2140</v>
      </c>
      <c r="BD307" s="60" t="s">
        <v>4582</v>
      </c>
      <c r="BE307" s="60"/>
      <c r="BF307" s="60" t="s">
        <v>4675</v>
      </c>
      <c r="BG307" s="60"/>
      <c r="BH307" s="60"/>
      <c r="BI307" s="60" t="s">
        <v>2794</v>
      </c>
      <c r="BJ307" s="60"/>
      <c r="BK307" s="60"/>
      <c r="BL307" s="60">
        <v>3531836</v>
      </c>
      <c r="BM307" s="60" t="s">
        <v>5759</v>
      </c>
      <c r="BN307" s="60">
        <v>17.43</v>
      </c>
      <c r="BO307" s="60"/>
      <c r="BP307" s="60"/>
      <c r="BQ307" s="60"/>
      <c r="BR307" s="60" t="s">
        <v>5755</v>
      </c>
      <c r="BS307" s="60" t="s">
        <v>1277</v>
      </c>
      <c r="BT307" s="60"/>
      <c r="BU307" s="60"/>
      <c r="BV307" s="60" t="s">
        <v>4678</v>
      </c>
      <c r="BW307" s="60"/>
      <c r="BX307" s="60">
        <v>17.43</v>
      </c>
      <c r="BY307" s="60"/>
      <c r="BZ307" s="60"/>
      <c r="CA307" s="60"/>
      <c r="CB307" s="60"/>
      <c r="CC307" s="60"/>
      <c r="CD307" s="60"/>
    </row>
    <row r="308" spans="1:82">
      <c r="A308" s="60" t="s">
        <v>5779</v>
      </c>
      <c r="B308" s="60"/>
      <c r="C308" s="60" t="s">
        <v>5752</v>
      </c>
      <c r="D308" s="60"/>
      <c r="E308" s="60" t="s">
        <v>4655</v>
      </c>
      <c r="F308" s="60" t="s">
        <v>5753</v>
      </c>
      <c r="G308" s="60" t="s">
        <v>4657</v>
      </c>
      <c r="H308" s="60" t="s">
        <v>2884</v>
      </c>
      <c r="I308" s="60">
        <v>37978.19</v>
      </c>
      <c r="J308" s="60"/>
      <c r="K308" s="60"/>
      <c r="L308" s="60" t="s">
        <v>4655</v>
      </c>
      <c r="M308" s="60" t="s">
        <v>4497</v>
      </c>
      <c r="N308" s="60" t="s">
        <v>4497</v>
      </c>
      <c r="O308" s="60"/>
      <c r="P308" s="60"/>
      <c r="Q308" s="60" t="s">
        <v>2884</v>
      </c>
      <c r="R308" s="60" t="s">
        <v>5406</v>
      </c>
      <c r="S308" s="60" t="s">
        <v>5407</v>
      </c>
      <c r="T308" s="60" t="s">
        <v>4719</v>
      </c>
      <c r="U308" s="60"/>
      <c r="V308" s="60" t="s">
        <v>4211</v>
      </c>
      <c r="W308" s="60"/>
      <c r="X308" s="60" t="s">
        <v>4764</v>
      </c>
      <c r="Y308" s="60" t="s">
        <v>4664</v>
      </c>
      <c r="Z308" s="60" t="s">
        <v>5686</v>
      </c>
      <c r="AA308" s="60"/>
      <c r="AB308" s="60"/>
      <c r="AC308" s="60"/>
      <c r="AD308" s="60"/>
      <c r="AE308" s="60"/>
      <c r="AF308" s="60"/>
      <c r="AG308" s="60"/>
      <c r="AH308" s="60"/>
      <c r="AI308" s="60"/>
      <c r="AJ308" s="60"/>
      <c r="AK308" s="60"/>
      <c r="AL308" s="60"/>
      <c r="AM308" s="60"/>
      <c r="AN308" s="60"/>
      <c r="AO308" s="60"/>
      <c r="AP308" s="61">
        <v>45804.697962963</v>
      </c>
      <c r="AQ308" s="60"/>
      <c r="AR308" s="60"/>
      <c r="AS308" s="60" t="s">
        <v>4244</v>
      </c>
      <c r="AT308" s="60" t="s">
        <v>4671</v>
      </c>
      <c r="AU308" s="60"/>
      <c r="AV308" s="60"/>
      <c r="AW308" s="61">
        <v>45804.6526851852</v>
      </c>
      <c r="AX308" s="60"/>
      <c r="AY308" s="60" t="s">
        <v>4673</v>
      </c>
      <c r="AZ308" s="60"/>
      <c r="BA308" s="60"/>
      <c r="BB308" s="60"/>
      <c r="BC308" s="60" t="s">
        <v>2140</v>
      </c>
      <c r="BD308" s="60" t="s">
        <v>4582</v>
      </c>
      <c r="BE308" s="60"/>
      <c r="BF308" s="60" t="s">
        <v>4675</v>
      </c>
      <c r="BG308" s="60"/>
      <c r="BH308" s="60"/>
      <c r="BI308" s="60" t="s">
        <v>2794</v>
      </c>
      <c r="BJ308" s="60"/>
      <c r="BK308" s="60"/>
      <c r="BL308" s="60">
        <v>3531837</v>
      </c>
      <c r="BM308" s="60" t="s">
        <v>5759</v>
      </c>
      <c r="BN308" s="60">
        <v>121.44</v>
      </c>
      <c r="BO308" s="60"/>
      <c r="BP308" s="60"/>
      <c r="BQ308" s="60"/>
      <c r="BR308" s="60" t="s">
        <v>5755</v>
      </c>
      <c r="BS308" s="60" t="s">
        <v>1277</v>
      </c>
      <c r="BT308" s="60"/>
      <c r="BU308" s="60"/>
      <c r="BV308" s="60" t="s">
        <v>4678</v>
      </c>
      <c r="BW308" s="60"/>
      <c r="BX308" s="60">
        <v>121.44</v>
      </c>
      <c r="BY308" s="60"/>
      <c r="BZ308" s="60"/>
      <c r="CA308" s="60"/>
      <c r="CB308" s="60"/>
      <c r="CC308" s="60"/>
      <c r="CD308" s="60"/>
    </row>
    <row r="309" spans="1:82">
      <c r="A309" s="60" t="s">
        <v>5780</v>
      </c>
      <c r="B309" s="60"/>
      <c r="C309" s="60" t="s">
        <v>5752</v>
      </c>
      <c r="D309" s="60"/>
      <c r="E309" s="60" t="s">
        <v>4655</v>
      </c>
      <c r="F309" s="60" t="s">
        <v>5753</v>
      </c>
      <c r="G309" s="60" t="s">
        <v>4657</v>
      </c>
      <c r="H309" s="60" t="s">
        <v>2884</v>
      </c>
      <c r="I309" s="60">
        <v>37978.19</v>
      </c>
      <c r="J309" s="60"/>
      <c r="K309" s="60"/>
      <c r="L309" s="60" t="s">
        <v>4655</v>
      </c>
      <c r="M309" s="60" t="s">
        <v>4497</v>
      </c>
      <c r="N309" s="60" t="s">
        <v>4497</v>
      </c>
      <c r="O309" s="60"/>
      <c r="P309" s="60"/>
      <c r="Q309" s="60" t="s">
        <v>2884</v>
      </c>
      <c r="R309" s="60" t="s">
        <v>5406</v>
      </c>
      <c r="S309" s="60" t="s">
        <v>5407</v>
      </c>
      <c r="T309" s="60" t="s">
        <v>4719</v>
      </c>
      <c r="U309" s="60"/>
      <c r="V309" s="60" t="s">
        <v>4211</v>
      </c>
      <c r="W309" s="60"/>
      <c r="X309" s="60" t="s">
        <v>4764</v>
      </c>
      <c r="Y309" s="60" t="s">
        <v>4664</v>
      </c>
      <c r="Z309" s="60" t="s">
        <v>5686</v>
      </c>
      <c r="AA309" s="60"/>
      <c r="AB309" s="60"/>
      <c r="AC309" s="60"/>
      <c r="AD309" s="60"/>
      <c r="AE309" s="60"/>
      <c r="AF309" s="60"/>
      <c r="AG309" s="60"/>
      <c r="AH309" s="60"/>
      <c r="AI309" s="60"/>
      <c r="AJ309" s="60"/>
      <c r="AK309" s="60"/>
      <c r="AL309" s="60"/>
      <c r="AM309" s="60"/>
      <c r="AN309" s="60"/>
      <c r="AO309" s="60"/>
      <c r="AP309" s="61">
        <v>45804.697962963</v>
      </c>
      <c r="AQ309" s="60"/>
      <c r="AR309" s="60"/>
      <c r="AS309" s="60" t="s">
        <v>4244</v>
      </c>
      <c r="AT309" s="60" t="s">
        <v>4671</v>
      </c>
      <c r="AU309" s="60"/>
      <c r="AV309" s="60"/>
      <c r="AW309" s="61">
        <v>45804.6526851852</v>
      </c>
      <c r="AX309" s="60"/>
      <c r="AY309" s="60" t="s">
        <v>4673</v>
      </c>
      <c r="AZ309" s="60"/>
      <c r="BA309" s="60"/>
      <c r="BB309" s="60"/>
      <c r="BC309" s="60" t="s">
        <v>2130</v>
      </c>
      <c r="BD309" s="60" t="s">
        <v>4582</v>
      </c>
      <c r="BE309" s="60"/>
      <c r="BF309" s="60" t="s">
        <v>4675</v>
      </c>
      <c r="BG309" s="60"/>
      <c r="BH309" s="60"/>
      <c r="BI309" s="60" t="s">
        <v>2794</v>
      </c>
      <c r="BJ309" s="60"/>
      <c r="BK309" s="60"/>
      <c r="BL309" s="60">
        <v>3531838</v>
      </c>
      <c r="BM309" s="60" t="s">
        <v>5759</v>
      </c>
      <c r="BN309" s="60">
        <v>179.4</v>
      </c>
      <c r="BO309" s="60"/>
      <c r="BP309" s="60"/>
      <c r="BQ309" s="60"/>
      <c r="BR309" s="60" t="s">
        <v>5755</v>
      </c>
      <c r="BS309" s="60" t="s">
        <v>1277</v>
      </c>
      <c r="BT309" s="60"/>
      <c r="BU309" s="60"/>
      <c r="BV309" s="60" t="s">
        <v>4678</v>
      </c>
      <c r="BW309" s="60"/>
      <c r="BX309" s="60">
        <v>179.4</v>
      </c>
      <c r="BY309" s="60"/>
      <c r="BZ309" s="60"/>
      <c r="CA309" s="60"/>
      <c r="CB309" s="60"/>
      <c r="CC309" s="60"/>
      <c r="CD309" s="60"/>
    </row>
    <row r="310" spans="1:82">
      <c r="A310" s="60" t="s">
        <v>5781</v>
      </c>
      <c r="B310" s="60"/>
      <c r="C310" s="60" t="s">
        <v>5752</v>
      </c>
      <c r="D310" s="60"/>
      <c r="E310" s="60" t="s">
        <v>4655</v>
      </c>
      <c r="F310" s="60" t="s">
        <v>5753</v>
      </c>
      <c r="G310" s="60" t="s">
        <v>4657</v>
      </c>
      <c r="H310" s="60" t="s">
        <v>2884</v>
      </c>
      <c r="I310" s="60">
        <v>37978.19</v>
      </c>
      <c r="J310" s="60"/>
      <c r="K310" s="60"/>
      <c r="L310" s="60" t="s">
        <v>4655</v>
      </c>
      <c r="M310" s="60" t="s">
        <v>4497</v>
      </c>
      <c r="N310" s="60" t="s">
        <v>4497</v>
      </c>
      <c r="O310" s="60"/>
      <c r="P310" s="60"/>
      <c r="Q310" s="60" t="s">
        <v>2884</v>
      </c>
      <c r="R310" s="60" t="s">
        <v>5406</v>
      </c>
      <c r="S310" s="60" t="s">
        <v>5407</v>
      </c>
      <c r="T310" s="60" t="s">
        <v>4719</v>
      </c>
      <c r="U310" s="60"/>
      <c r="V310" s="60" t="s">
        <v>4211</v>
      </c>
      <c r="W310" s="60"/>
      <c r="X310" s="60" t="s">
        <v>4764</v>
      </c>
      <c r="Y310" s="60" t="s">
        <v>4664</v>
      </c>
      <c r="Z310" s="60" t="s">
        <v>5686</v>
      </c>
      <c r="AA310" s="60"/>
      <c r="AB310" s="60"/>
      <c r="AC310" s="60"/>
      <c r="AD310" s="60"/>
      <c r="AE310" s="60"/>
      <c r="AF310" s="60"/>
      <c r="AG310" s="60"/>
      <c r="AH310" s="60"/>
      <c r="AI310" s="60"/>
      <c r="AJ310" s="60"/>
      <c r="AK310" s="60"/>
      <c r="AL310" s="60"/>
      <c r="AM310" s="60"/>
      <c r="AN310" s="60"/>
      <c r="AO310" s="60"/>
      <c r="AP310" s="61">
        <v>45804.697962963</v>
      </c>
      <c r="AQ310" s="60"/>
      <c r="AR310" s="60"/>
      <c r="AS310" s="60" t="s">
        <v>4244</v>
      </c>
      <c r="AT310" s="60" t="s">
        <v>4671</v>
      </c>
      <c r="AU310" s="60"/>
      <c r="AV310" s="60"/>
      <c r="AW310" s="61">
        <v>45804.6526851852</v>
      </c>
      <c r="AX310" s="60"/>
      <c r="AY310" s="60" t="s">
        <v>4673</v>
      </c>
      <c r="AZ310" s="60"/>
      <c r="BA310" s="60"/>
      <c r="BB310" s="60"/>
      <c r="BC310" s="60" t="s">
        <v>2123</v>
      </c>
      <c r="BD310" s="60" t="s">
        <v>4582</v>
      </c>
      <c r="BE310" s="60"/>
      <c r="BF310" s="60" t="s">
        <v>4675</v>
      </c>
      <c r="BG310" s="60"/>
      <c r="BH310" s="60"/>
      <c r="BI310" s="60" t="s">
        <v>2794</v>
      </c>
      <c r="BJ310" s="60"/>
      <c r="BK310" s="60"/>
      <c r="BL310" s="60">
        <v>3531839</v>
      </c>
      <c r="BM310" s="60" t="s">
        <v>5759</v>
      </c>
      <c r="BN310" s="60">
        <v>284.2</v>
      </c>
      <c r="BO310" s="60"/>
      <c r="BP310" s="60"/>
      <c r="BQ310" s="60"/>
      <c r="BR310" s="60" t="s">
        <v>5755</v>
      </c>
      <c r="BS310" s="60" t="s">
        <v>1277</v>
      </c>
      <c r="BT310" s="60"/>
      <c r="BU310" s="60"/>
      <c r="BV310" s="60" t="s">
        <v>4678</v>
      </c>
      <c r="BW310" s="60"/>
      <c r="BX310" s="60">
        <v>284.2</v>
      </c>
      <c r="BY310" s="60"/>
      <c r="BZ310" s="60"/>
      <c r="CA310" s="60"/>
      <c r="CB310" s="60"/>
      <c r="CC310" s="60"/>
      <c r="CD310" s="60"/>
    </row>
    <row r="311" spans="1:82">
      <c r="A311" s="60" t="s">
        <v>5782</v>
      </c>
      <c r="B311" s="60"/>
      <c r="C311" s="60" t="s">
        <v>5752</v>
      </c>
      <c r="D311" s="60"/>
      <c r="E311" s="60" t="s">
        <v>4655</v>
      </c>
      <c r="F311" s="60" t="s">
        <v>5753</v>
      </c>
      <c r="G311" s="60" t="s">
        <v>4657</v>
      </c>
      <c r="H311" s="60" t="s">
        <v>2884</v>
      </c>
      <c r="I311" s="60">
        <v>37978.19</v>
      </c>
      <c r="J311" s="60"/>
      <c r="K311" s="60"/>
      <c r="L311" s="60" t="s">
        <v>4655</v>
      </c>
      <c r="M311" s="60" t="s">
        <v>4497</v>
      </c>
      <c r="N311" s="60" t="s">
        <v>4497</v>
      </c>
      <c r="O311" s="60"/>
      <c r="P311" s="60"/>
      <c r="Q311" s="60" t="s">
        <v>2884</v>
      </c>
      <c r="R311" s="60" t="s">
        <v>5406</v>
      </c>
      <c r="S311" s="60" t="s">
        <v>5407</v>
      </c>
      <c r="T311" s="60" t="s">
        <v>4719</v>
      </c>
      <c r="U311" s="60"/>
      <c r="V311" s="60" t="s">
        <v>4211</v>
      </c>
      <c r="W311" s="60"/>
      <c r="X311" s="60" t="s">
        <v>4764</v>
      </c>
      <c r="Y311" s="60" t="s">
        <v>4664</v>
      </c>
      <c r="Z311" s="60" t="s">
        <v>5686</v>
      </c>
      <c r="AA311" s="60"/>
      <c r="AB311" s="60"/>
      <c r="AC311" s="60"/>
      <c r="AD311" s="60"/>
      <c r="AE311" s="60"/>
      <c r="AF311" s="60"/>
      <c r="AG311" s="60"/>
      <c r="AH311" s="60"/>
      <c r="AI311" s="60"/>
      <c r="AJ311" s="60"/>
      <c r="AK311" s="60"/>
      <c r="AL311" s="60"/>
      <c r="AM311" s="60"/>
      <c r="AN311" s="60"/>
      <c r="AO311" s="60"/>
      <c r="AP311" s="61">
        <v>45804.697962963</v>
      </c>
      <c r="AQ311" s="60"/>
      <c r="AR311" s="60"/>
      <c r="AS311" s="60" t="s">
        <v>4244</v>
      </c>
      <c r="AT311" s="60" t="s">
        <v>4671</v>
      </c>
      <c r="AU311" s="60"/>
      <c r="AV311" s="60"/>
      <c r="AW311" s="61">
        <v>45804.6526851852</v>
      </c>
      <c r="AX311" s="60"/>
      <c r="AY311" s="60" t="s">
        <v>4673</v>
      </c>
      <c r="AZ311" s="60"/>
      <c r="BA311" s="60"/>
      <c r="BB311" s="60"/>
      <c r="BC311" s="60" t="s">
        <v>2123</v>
      </c>
      <c r="BD311" s="60" t="s">
        <v>4582</v>
      </c>
      <c r="BE311" s="60"/>
      <c r="BF311" s="60" t="s">
        <v>4675</v>
      </c>
      <c r="BG311" s="60"/>
      <c r="BH311" s="60"/>
      <c r="BI311" s="60" t="s">
        <v>2794</v>
      </c>
      <c r="BJ311" s="60"/>
      <c r="BK311" s="60"/>
      <c r="BL311" s="60">
        <v>3531840</v>
      </c>
      <c r="BM311" s="60" t="s">
        <v>5759</v>
      </c>
      <c r="BN311" s="60">
        <v>1187.5</v>
      </c>
      <c r="BO311" s="60"/>
      <c r="BP311" s="60"/>
      <c r="BQ311" s="60"/>
      <c r="BR311" s="60" t="s">
        <v>5755</v>
      </c>
      <c r="BS311" s="60" t="s">
        <v>1277</v>
      </c>
      <c r="BT311" s="60"/>
      <c r="BU311" s="60"/>
      <c r="BV311" s="60" t="s">
        <v>4678</v>
      </c>
      <c r="BW311" s="60"/>
      <c r="BX311" s="60">
        <v>1187.5</v>
      </c>
      <c r="BY311" s="60"/>
      <c r="BZ311" s="60"/>
      <c r="CA311" s="60"/>
      <c r="CB311" s="60"/>
      <c r="CC311" s="60"/>
      <c r="CD311" s="60"/>
    </row>
    <row r="312" spans="1:82">
      <c r="A312" s="60" t="s">
        <v>5783</v>
      </c>
      <c r="B312" s="60"/>
      <c r="C312" s="60" t="s">
        <v>5752</v>
      </c>
      <c r="D312" s="60"/>
      <c r="E312" s="60" t="s">
        <v>4655</v>
      </c>
      <c r="F312" s="60" t="s">
        <v>5753</v>
      </c>
      <c r="G312" s="60" t="s">
        <v>4657</v>
      </c>
      <c r="H312" s="60" t="s">
        <v>2884</v>
      </c>
      <c r="I312" s="60">
        <v>37978.19</v>
      </c>
      <c r="J312" s="60"/>
      <c r="K312" s="60"/>
      <c r="L312" s="60" t="s">
        <v>4655</v>
      </c>
      <c r="M312" s="60" t="s">
        <v>4497</v>
      </c>
      <c r="N312" s="60" t="s">
        <v>4497</v>
      </c>
      <c r="O312" s="60"/>
      <c r="P312" s="60"/>
      <c r="Q312" s="60" t="s">
        <v>2884</v>
      </c>
      <c r="R312" s="60" t="s">
        <v>5406</v>
      </c>
      <c r="S312" s="60" t="s">
        <v>5407</v>
      </c>
      <c r="T312" s="60" t="s">
        <v>4719</v>
      </c>
      <c r="U312" s="60"/>
      <c r="V312" s="60" t="s">
        <v>4211</v>
      </c>
      <c r="W312" s="60"/>
      <c r="X312" s="60" t="s">
        <v>4764</v>
      </c>
      <c r="Y312" s="60" t="s">
        <v>4664</v>
      </c>
      <c r="Z312" s="60" t="s">
        <v>5686</v>
      </c>
      <c r="AA312" s="60"/>
      <c r="AB312" s="60"/>
      <c r="AC312" s="60"/>
      <c r="AD312" s="60"/>
      <c r="AE312" s="60"/>
      <c r="AF312" s="60"/>
      <c r="AG312" s="60"/>
      <c r="AH312" s="60"/>
      <c r="AI312" s="60"/>
      <c r="AJ312" s="60"/>
      <c r="AK312" s="60"/>
      <c r="AL312" s="60"/>
      <c r="AM312" s="60"/>
      <c r="AN312" s="60"/>
      <c r="AO312" s="60"/>
      <c r="AP312" s="61">
        <v>45804.697962963</v>
      </c>
      <c r="AQ312" s="60"/>
      <c r="AR312" s="60"/>
      <c r="AS312" s="60" t="s">
        <v>4244</v>
      </c>
      <c r="AT312" s="60" t="s">
        <v>4671</v>
      </c>
      <c r="AU312" s="60"/>
      <c r="AV312" s="60"/>
      <c r="AW312" s="61">
        <v>45804.6526851852</v>
      </c>
      <c r="AX312" s="60"/>
      <c r="AY312" s="60" t="s">
        <v>4673</v>
      </c>
      <c r="AZ312" s="60"/>
      <c r="BA312" s="60"/>
      <c r="BB312" s="60"/>
      <c r="BC312" s="60" t="s">
        <v>2140</v>
      </c>
      <c r="BD312" s="60" t="s">
        <v>4582</v>
      </c>
      <c r="BE312" s="60"/>
      <c r="BF312" s="60" t="s">
        <v>4675</v>
      </c>
      <c r="BG312" s="60"/>
      <c r="BH312" s="60"/>
      <c r="BI312" s="60" t="s">
        <v>2794</v>
      </c>
      <c r="BJ312" s="60"/>
      <c r="BK312" s="60"/>
      <c r="BL312" s="60">
        <v>3531841</v>
      </c>
      <c r="BM312" s="60" t="s">
        <v>5759</v>
      </c>
      <c r="BN312" s="60">
        <v>1134</v>
      </c>
      <c r="BO312" s="60"/>
      <c r="BP312" s="60"/>
      <c r="BQ312" s="60"/>
      <c r="BR312" s="60" t="s">
        <v>5755</v>
      </c>
      <c r="BS312" s="60" t="s">
        <v>1277</v>
      </c>
      <c r="BT312" s="60"/>
      <c r="BU312" s="60"/>
      <c r="BV312" s="60" t="s">
        <v>4678</v>
      </c>
      <c r="BW312" s="60"/>
      <c r="BX312" s="60">
        <v>1134</v>
      </c>
      <c r="BY312" s="60"/>
      <c r="BZ312" s="60"/>
      <c r="CA312" s="60"/>
      <c r="CB312" s="60"/>
      <c r="CC312" s="60"/>
      <c r="CD312" s="60"/>
    </row>
    <row r="313" spans="1:82">
      <c r="A313" s="60" t="s">
        <v>5784</v>
      </c>
      <c r="B313" s="60"/>
      <c r="C313" s="60" t="s">
        <v>5752</v>
      </c>
      <c r="D313" s="60"/>
      <c r="E313" s="60" t="s">
        <v>4655</v>
      </c>
      <c r="F313" s="60" t="s">
        <v>5753</v>
      </c>
      <c r="G313" s="60" t="s">
        <v>4657</v>
      </c>
      <c r="H313" s="60" t="s">
        <v>2884</v>
      </c>
      <c r="I313" s="60">
        <v>37978.19</v>
      </c>
      <c r="J313" s="60"/>
      <c r="K313" s="60"/>
      <c r="L313" s="60" t="s">
        <v>4655</v>
      </c>
      <c r="M313" s="60" t="s">
        <v>4497</v>
      </c>
      <c r="N313" s="60" t="s">
        <v>4497</v>
      </c>
      <c r="O313" s="60"/>
      <c r="P313" s="60"/>
      <c r="Q313" s="60" t="s">
        <v>2884</v>
      </c>
      <c r="R313" s="60" t="s">
        <v>5406</v>
      </c>
      <c r="S313" s="60" t="s">
        <v>5407</v>
      </c>
      <c r="T313" s="60" t="s">
        <v>4719</v>
      </c>
      <c r="U313" s="60"/>
      <c r="V313" s="60" t="s">
        <v>4211</v>
      </c>
      <c r="W313" s="60"/>
      <c r="X313" s="60" t="s">
        <v>4764</v>
      </c>
      <c r="Y313" s="60" t="s">
        <v>4664</v>
      </c>
      <c r="Z313" s="60" t="s">
        <v>5686</v>
      </c>
      <c r="AA313" s="60"/>
      <c r="AB313" s="60"/>
      <c r="AC313" s="60"/>
      <c r="AD313" s="60"/>
      <c r="AE313" s="60"/>
      <c r="AF313" s="60"/>
      <c r="AG313" s="60"/>
      <c r="AH313" s="60"/>
      <c r="AI313" s="60"/>
      <c r="AJ313" s="60"/>
      <c r="AK313" s="60"/>
      <c r="AL313" s="60"/>
      <c r="AM313" s="60"/>
      <c r="AN313" s="60"/>
      <c r="AO313" s="60"/>
      <c r="AP313" s="61">
        <v>45804.697962963</v>
      </c>
      <c r="AQ313" s="60"/>
      <c r="AR313" s="60"/>
      <c r="AS313" s="60" t="s">
        <v>4244</v>
      </c>
      <c r="AT313" s="60" t="s">
        <v>4671</v>
      </c>
      <c r="AU313" s="60"/>
      <c r="AV313" s="60"/>
      <c r="AW313" s="61">
        <v>45804.6526851852</v>
      </c>
      <c r="AX313" s="60"/>
      <c r="AY313" s="60" t="s">
        <v>4673</v>
      </c>
      <c r="AZ313" s="60"/>
      <c r="BA313" s="60"/>
      <c r="BB313" s="60"/>
      <c r="BC313" s="60" t="s">
        <v>2132</v>
      </c>
      <c r="BD313" s="60" t="s">
        <v>4582</v>
      </c>
      <c r="BE313" s="60"/>
      <c r="BF313" s="60" t="s">
        <v>4675</v>
      </c>
      <c r="BG313" s="60"/>
      <c r="BH313" s="60"/>
      <c r="BI313" s="60" t="s">
        <v>2794</v>
      </c>
      <c r="BJ313" s="60"/>
      <c r="BK313" s="60"/>
      <c r="BL313" s="60">
        <v>3531842</v>
      </c>
      <c r="BM313" s="60" t="s">
        <v>5759</v>
      </c>
      <c r="BN313" s="60">
        <v>235.2</v>
      </c>
      <c r="BO313" s="60"/>
      <c r="BP313" s="60"/>
      <c r="BQ313" s="60"/>
      <c r="BR313" s="60" t="s">
        <v>5755</v>
      </c>
      <c r="BS313" s="60" t="s">
        <v>1277</v>
      </c>
      <c r="BT313" s="60"/>
      <c r="BU313" s="60"/>
      <c r="BV313" s="60" t="s">
        <v>4678</v>
      </c>
      <c r="BW313" s="60"/>
      <c r="BX313" s="60">
        <v>235.2</v>
      </c>
      <c r="BY313" s="60"/>
      <c r="BZ313" s="60"/>
      <c r="CA313" s="60"/>
      <c r="CB313" s="60"/>
      <c r="CC313" s="60"/>
      <c r="CD313" s="60"/>
    </row>
    <row r="314" spans="1:82">
      <c r="A314" s="60" t="s">
        <v>5785</v>
      </c>
      <c r="B314" s="60"/>
      <c r="C314" s="60" t="s">
        <v>5752</v>
      </c>
      <c r="D314" s="60"/>
      <c r="E314" s="60" t="s">
        <v>4655</v>
      </c>
      <c r="F314" s="60" t="s">
        <v>5753</v>
      </c>
      <c r="G314" s="60" t="s">
        <v>4657</v>
      </c>
      <c r="H314" s="60" t="s">
        <v>2884</v>
      </c>
      <c r="I314" s="60">
        <v>37978.19</v>
      </c>
      <c r="J314" s="60"/>
      <c r="K314" s="60"/>
      <c r="L314" s="60" t="s">
        <v>4655</v>
      </c>
      <c r="M314" s="60" t="s">
        <v>4497</v>
      </c>
      <c r="N314" s="60" t="s">
        <v>4497</v>
      </c>
      <c r="O314" s="60"/>
      <c r="P314" s="60"/>
      <c r="Q314" s="60" t="s">
        <v>2884</v>
      </c>
      <c r="R314" s="60" t="s">
        <v>5406</v>
      </c>
      <c r="S314" s="60" t="s">
        <v>5407</v>
      </c>
      <c r="T314" s="60" t="s">
        <v>4719</v>
      </c>
      <c r="U314" s="60"/>
      <c r="V314" s="60" t="s">
        <v>4211</v>
      </c>
      <c r="W314" s="60"/>
      <c r="X314" s="60" t="s">
        <v>4764</v>
      </c>
      <c r="Y314" s="60" t="s">
        <v>4664</v>
      </c>
      <c r="Z314" s="60" t="s">
        <v>5686</v>
      </c>
      <c r="AA314" s="60"/>
      <c r="AB314" s="60"/>
      <c r="AC314" s="60"/>
      <c r="AD314" s="60"/>
      <c r="AE314" s="60"/>
      <c r="AF314" s="60"/>
      <c r="AG314" s="60"/>
      <c r="AH314" s="60"/>
      <c r="AI314" s="60"/>
      <c r="AJ314" s="60"/>
      <c r="AK314" s="60"/>
      <c r="AL314" s="60"/>
      <c r="AM314" s="60"/>
      <c r="AN314" s="60"/>
      <c r="AO314" s="60"/>
      <c r="AP314" s="61">
        <v>45804.697962963</v>
      </c>
      <c r="AQ314" s="60"/>
      <c r="AR314" s="60"/>
      <c r="AS314" s="60" t="s">
        <v>4244</v>
      </c>
      <c r="AT314" s="60" t="s">
        <v>4671</v>
      </c>
      <c r="AU314" s="60"/>
      <c r="AV314" s="60"/>
      <c r="AW314" s="61">
        <v>45804.6526851852</v>
      </c>
      <c r="AX314" s="60"/>
      <c r="AY314" s="60" t="s">
        <v>4673</v>
      </c>
      <c r="AZ314" s="60"/>
      <c r="BA314" s="60"/>
      <c r="BB314" s="60"/>
      <c r="BC314" s="60" t="s">
        <v>2128</v>
      </c>
      <c r="BD314" s="60" t="s">
        <v>4582</v>
      </c>
      <c r="BE314" s="60"/>
      <c r="BF314" s="60" t="s">
        <v>4675</v>
      </c>
      <c r="BG314" s="60"/>
      <c r="BH314" s="60"/>
      <c r="BI314" s="60" t="s">
        <v>2794</v>
      </c>
      <c r="BJ314" s="60"/>
      <c r="BK314" s="60"/>
      <c r="BL314" s="60">
        <v>3531843</v>
      </c>
      <c r="BM314" s="60" t="s">
        <v>5759</v>
      </c>
      <c r="BN314" s="60">
        <v>632.72</v>
      </c>
      <c r="BO314" s="60"/>
      <c r="BP314" s="60"/>
      <c r="BQ314" s="60"/>
      <c r="BR314" s="60" t="s">
        <v>5755</v>
      </c>
      <c r="BS314" s="60" t="s">
        <v>1277</v>
      </c>
      <c r="BT314" s="60"/>
      <c r="BU314" s="60"/>
      <c r="BV314" s="60" t="s">
        <v>4678</v>
      </c>
      <c r="BW314" s="60"/>
      <c r="BX314" s="60">
        <v>632.72</v>
      </c>
      <c r="BY314" s="60"/>
      <c r="BZ314" s="60"/>
      <c r="CA314" s="60"/>
      <c r="CB314" s="60"/>
      <c r="CC314" s="60"/>
      <c r="CD314" s="60"/>
    </row>
    <row r="315" spans="1:82">
      <c r="A315" s="60" t="s">
        <v>5786</v>
      </c>
      <c r="B315" s="60"/>
      <c r="C315" s="60" t="s">
        <v>5752</v>
      </c>
      <c r="D315" s="60"/>
      <c r="E315" s="60" t="s">
        <v>4655</v>
      </c>
      <c r="F315" s="60" t="s">
        <v>5753</v>
      </c>
      <c r="G315" s="60" t="s">
        <v>4657</v>
      </c>
      <c r="H315" s="60" t="s">
        <v>2884</v>
      </c>
      <c r="I315" s="60">
        <v>37978.19</v>
      </c>
      <c r="J315" s="60"/>
      <c r="K315" s="60"/>
      <c r="L315" s="60" t="s">
        <v>4655</v>
      </c>
      <c r="M315" s="60" t="s">
        <v>4497</v>
      </c>
      <c r="N315" s="60" t="s">
        <v>4497</v>
      </c>
      <c r="O315" s="60"/>
      <c r="P315" s="60"/>
      <c r="Q315" s="60" t="s">
        <v>2884</v>
      </c>
      <c r="R315" s="60" t="s">
        <v>5406</v>
      </c>
      <c r="S315" s="60" t="s">
        <v>5407</v>
      </c>
      <c r="T315" s="60" t="s">
        <v>4719</v>
      </c>
      <c r="U315" s="60"/>
      <c r="V315" s="60" t="s">
        <v>4211</v>
      </c>
      <c r="W315" s="60"/>
      <c r="X315" s="60" t="s">
        <v>4764</v>
      </c>
      <c r="Y315" s="60" t="s">
        <v>4664</v>
      </c>
      <c r="Z315" s="60" t="s">
        <v>5686</v>
      </c>
      <c r="AA315" s="60"/>
      <c r="AB315" s="60"/>
      <c r="AC315" s="60"/>
      <c r="AD315" s="60"/>
      <c r="AE315" s="60"/>
      <c r="AF315" s="60"/>
      <c r="AG315" s="60"/>
      <c r="AH315" s="60"/>
      <c r="AI315" s="60"/>
      <c r="AJ315" s="60"/>
      <c r="AK315" s="60"/>
      <c r="AL315" s="60"/>
      <c r="AM315" s="60"/>
      <c r="AN315" s="60"/>
      <c r="AO315" s="60"/>
      <c r="AP315" s="61">
        <v>45804.697962963</v>
      </c>
      <c r="AQ315" s="60"/>
      <c r="AR315" s="60"/>
      <c r="AS315" s="60" t="s">
        <v>4244</v>
      </c>
      <c r="AT315" s="60" t="s">
        <v>4671</v>
      </c>
      <c r="AU315" s="60"/>
      <c r="AV315" s="60"/>
      <c r="AW315" s="61">
        <v>45804.6526851852</v>
      </c>
      <c r="AX315" s="60"/>
      <c r="AY315" s="60" t="s">
        <v>4673</v>
      </c>
      <c r="AZ315" s="60"/>
      <c r="BA315" s="60"/>
      <c r="BB315" s="60"/>
      <c r="BC315" s="60" t="s">
        <v>2128</v>
      </c>
      <c r="BD315" s="60" t="s">
        <v>4582</v>
      </c>
      <c r="BE315" s="60"/>
      <c r="BF315" s="60" t="s">
        <v>4675</v>
      </c>
      <c r="BG315" s="60"/>
      <c r="BH315" s="60"/>
      <c r="BI315" s="60" t="s">
        <v>2794</v>
      </c>
      <c r="BJ315" s="60"/>
      <c r="BK315" s="60"/>
      <c r="BL315" s="60">
        <v>3531844</v>
      </c>
      <c r="BM315" s="60" t="s">
        <v>5759</v>
      </c>
      <c r="BN315" s="60">
        <v>1302</v>
      </c>
      <c r="BO315" s="60"/>
      <c r="BP315" s="60"/>
      <c r="BQ315" s="60"/>
      <c r="BR315" s="60" t="s">
        <v>5755</v>
      </c>
      <c r="BS315" s="60" t="s">
        <v>1277</v>
      </c>
      <c r="BT315" s="60"/>
      <c r="BU315" s="60"/>
      <c r="BV315" s="60" t="s">
        <v>4678</v>
      </c>
      <c r="BW315" s="60"/>
      <c r="BX315" s="60">
        <v>1302</v>
      </c>
      <c r="BY315" s="60"/>
      <c r="BZ315" s="60"/>
      <c r="CA315" s="60"/>
      <c r="CB315" s="60"/>
      <c r="CC315" s="60"/>
      <c r="CD315" s="60"/>
    </row>
    <row r="316" spans="1:82">
      <c r="A316" s="60" t="s">
        <v>5787</v>
      </c>
      <c r="B316" s="60"/>
      <c r="C316" s="60" t="s">
        <v>5752</v>
      </c>
      <c r="D316" s="60"/>
      <c r="E316" s="60" t="s">
        <v>4655</v>
      </c>
      <c r="F316" s="60" t="s">
        <v>5753</v>
      </c>
      <c r="G316" s="60" t="s">
        <v>4657</v>
      </c>
      <c r="H316" s="60" t="s">
        <v>2884</v>
      </c>
      <c r="I316" s="60">
        <v>37978.19</v>
      </c>
      <c r="J316" s="60"/>
      <c r="K316" s="60"/>
      <c r="L316" s="60" t="s">
        <v>4655</v>
      </c>
      <c r="M316" s="60" t="s">
        <v>4497</v>
      </c>
      <c r="N316" s="60" t="s">
        <v>4497</v>
      </c>
      <c r="O316" s="60"/>
      <c r="P316" s="60"/>
      <c r="Q316" s="60" t="s">
        <v>2884</v>
      </c>
      <c r="R316" s="60" t="s">
        <v>5406</v>
      </c>
      <c r="S316" s="60" t="s">
        <v>5407</v>
      </c>
      <c r="T316" s="60" t="s">
        <v>4719</v>
      </c>
      <c r="U316" s="60"/>
      <c r="V316" s="60" t="s">
        <v>4211</v>
      </c>
      <c r="W316" s="60"/>
      <c r="X316" s="60" t="s">
        <v>4764</v>
      </c>
      <c r="Y316" s="60" t="s">
        <v>4664</v>
      </c>
      <c r="Z316" s="60" t="s">
        <v>5686</v>
      </c>
      <c r="AA316" s="60"/>
      <c r="AB316" s="60"/>
      <c r="AC316" s="60"/>
      <c r="AD316" s="60"/>
      <c r="AE316" s="60"/>
      <c r="AF316" s="60"/>
      <c r="AG316" s="60"/>
      <c r="AH316" s="60"/>
      <c r="AI316" s="60"/>
      <c r="AJ316" s="60"/>
      <c r="AK316" s="60"/>
      <c r="AL316" s="60"/>
      <c r="AM316" s="60"/>
      <c r="AN316" s="60"/>
      <c r="AO316" s="60"/>
      <c r="AP316" s="61">
        <v>45804.697962963</v>
      </c>
      <c r="AQ316" s="60"/>
      <c r="AR316" s="60"/>
      <c r="AS316" s="60" t="s">
        <v>4244</v>
      </c>
      <c r="AT316" s="60" t="s">
        <v>4671</v>
      </c>
      <c r="AU316" s="60"/>
      <c r="AV316" s="60"/>
      <c r="AW316" s="61">
        <v>45804.6526851852</v>
      </c>
      <c r="AX316" s="60"/>
      <c r="AY316" s="60" t="s">
        <v>4673</v>
      </c>
      <c r="AZ316" s="60"/>
      <c r="BA316" s="60"/>
      <c r="BB316" s="60"/>
      <c r="BC316" s="60" t="s">
        <v>2140</v>
      </c>
      <c r="BD316" s="60" t="s">
        <v>4582</v>
      </c>
      <c r="BE316" s="60"/>
      <c r="BF316" s="60" t="s">
        <v>4675</v>
      </c>
      <c r="BG316" s="60"/>
      <c r="BH316" s="60"/>
      <c r="BI316" s="60" t="s">
        <v>2794</v>
      </c>
      <c r="BJ316" s="60"/>
      <c r="BK316" s="60"/>
      <c r="BL316" s="60">
        <v>3531845</v>
      </c>
      <c r="BM316" s="60" t="s">
        <v>5759</v>
      </c>
      <c r="BN316" s="60">
        <v>1134.9</v>
      </c>
      <c r="BO316" s="60"/>
      <c r="BP316" s="60"/>
      <c r="BQ316" s="60"/>
      <c r="BR316" s="60" t="s">
        <v>5755</v>
      </c>
      <c r="BS316" s="60" t="s">
        <v>1277</v>
      </c>
      <c r="BT316" s="60"/>
      <c r="BU316" s="60"/>
      <c r="BV316" s="60" t="s">
        <v>4678</v>
      </c>
      <c r="BW316" s="60"/>
      <c r="BX316" s="60">
        <v>1134.9</v>
      </c>
      <c r="BY316" s="60"/>
      <c r="BZ316" s="60"/>
      <c r="CA316" s="60"/>
      <c r="CB316" s="60"/>
      <c r="CC316" s="60"/>
      <c r="CD316" s="60"/>
    </row>
    <row r="317" spans="1:82">
      <c r="A317" s="60" t="s">
        <v>5788</v>
      </c>
      <c r="B317" s="60"/>
      <c r="C317" s="60" t="s">
        <v>5752</v>
      </c>
      <c r="D317" s="60"/>
      <c r="E317" s="60" t="s">
        <v>4655</v>
      </c>
      <c r="F317" s="60" t="s">
        <v>5753</v>
      </c>
      <c r="G317" s="60" t="s">
        <v>4657</v>
      </c>
      <c r="H317" s="60" t="s">
        <v>2884</v>
      </c>
      <c r="I317" s="60">
        <v>37978.19</v>
      </c>
      <c r="J317" s="60"/>
      <c r="K317" s="60"/>
      <c r="L317" s="60" t="s">
        <v>4655</v>
      </c>
      <c r="M317" s="60" t="s">
        <v>4497</v>
      </c>
      <c r="N317" s="60" t="s">
        <v>4497</v>
      </c>
      <c r="O317" s="60"/>
      <c r="P317" s="60"/>
      <c r="Q317" s="60" t="s">
        <v>2884</v>
      </c>
      <c r="R317" s="60" t="s">
        <v>5406</v>
      </c>
      <c r="S317" s="60" t="s">
        <v>5407</v>
      </c>
      <c r="T317" s="60" t="s">
        <v>4719</v>
      </c>
      <c r="U317" s="60"/>
      <c r="V317" s="60" t="s">
        <v>4211</v>
      </c>
      <c r="W317" s="60"/>
      <c r="X317" s="60" t="s">
        <v>4764</v>
      </c>
      <c r="Y317" s="60" t="s">
        <v>4664</v>
      </c>
      <c r="Z317" s="60" t="s">
        <v>5686</v>
      </c>
      <c r="AA317" s="60"/>
      <c r="AB317" s="60"/>
      <c r="AC317" s="60"/>
      <c r="AD317" s="60"/>
      <c r="AE317" s="60"/>
      <c r="AF317" s="60"/>
      <c r="AG317" s="60"/>
      <c r="AH317" s="60"/>
      <c r="AI317" s="60"/>
      <c r="AJ317" s="60"/>
      <c r="AK317" s="60"/>
      <c r="AL317" s="60"/>
      <c r="AM317" s="60"/>
      <c r="AN317" s="60"/>
      <c r="AO317" s="60"/>
      <c r="AP317" s="61">
        <v>45804.697962963</v>
      </c>
      <c r="AQ317" s="60"/>
      <c r="AR317" s="60"/>
      <c r="AS317" s="60" t="s">
        <v>4244</v>
      </c>
      <c r="AT317" s="60" t="s">
        <v>4671</v>
      </c>
      <c r="AU317" s="60"/>
      <c r="AV317" s="60"/>
      <c r="AW317" s="61">
        <v>45804.6526851852</v>
      </c>
      <c r="AX317" s="60"/>
      <c r="AY317" s="60" t="s">
        <v>4673</v>
      </c>
      <c r="AZ317" s="60"/>
      <c r="BA317" s="60"/>
      <c r="BB317" s="60"/>
      <c r="BC317" s="60" t="s">
        <v>2140</v>
      </c>
      <c r="BD317" s="60" t="s">
        <v>4582</v>
      </c>
      <c r="BE317" s="60"/>
      <c r="BF317" s="60" t="s">
        <v>4675</v>
      </c>
      <c r="BG317" s="60"/>
      <c r="BH317" s="60"/>
      <c r="BI317" s="60" t="s">
        <v>2794</v>
      </c>
      <c r="BJ317" s="60"/>
      <c r="BK317" s="60"/>
      <c r="BL317" s="60">
        <v>3531846</v>
      </c>
      <c r="BM317" s="60" t="s">
        <v>5759</v>
      </c>
      <c r="BN317" s="60">
        <v>992</v>
      </c>
      <c r="BO317" s="60"/>
      <c r="BP317" s="60"/>
      <c r="BQ317" s="60"/>
      <c r="BR317" s="60" t="s">
        <v>5755</v>
      </c>
      <c r="BS317" s="60" t="s">
        <v>1277</v>
      </c>
      <c r="BT317" s="60"/>
      <c r="BU317" s="60"/>
      <c r="BV317" s="60" t="s">
        <v>4678</v>
      </c>
      <c r="BW317" s="60"/>
      <c r="BX317" s="60">
        <v>992</v>
      </c>
      <c r="BY317" s="60"/>
      <c r="BZ317" s="60"/>
      <c r="CA317" s="60"/>
      <c r="CB317" s="60"/>
      <c r="CC317" s="60"/>
      <c r="CD317" s="60"/>
    </row>
    <row r="318" spans="1:82">
      <c r="A318" s="60" t="s">
        <v>5789</v>
      </c>
      <c r="B318" s="60"/>
      <c r="C318" s="60" t="s">
        <v>5752</v>
      </c>
      <c r="D318" s="60"/>
      <c r="E318" s="60" t="s">
        <v>4655</v>
      </c>
      <c r="F318" s="60" t="s">
        <v>5753</v>
      </c>
      <c r="G318" s="60" t="s">
        <v>4657</v>
      </c>
      <c r="H318" s="60" t="s">
        <v>2884</v>
      </c>
      <c r="I318" s="60">
        <v>37978.19</v>
      </c>
      <c r="J318" s="60"/>
      <c r="K318" s="60"/>
      <c r="L318" s="60" t="s">
        <v>4655</v>
      </c>
      <c r="M318" s="60" t="s">
        <v>4497</v>
      </c>
      <c r="N318" s="60" t="s">
        <v>4497</v>
      </c>
      <c r="O318" s="60"/>
      <c r="P318" s="60"/>
      <c r="Q318" s="60" t="s">
        <v>2884</v>
      </c>
      <c r="R318" s="60" t="s">
        <v>5406</v>
      </c>
      <c r="S318" s="60" t="s">
        <v>5407</v>
      </c>
      <c r="T318" s="60" t="s">
        <v>4719</v>
      </c>
      <c r="U318" s="60"/>
      <c r="V318" s="60" t="s">
        <v>4211</v>
      </c>
      <c r="W318" s="60"/>
      <c r="X318" s="60" t="s">
        <v>4764</v>
      </c>
      <c r="Y318" s="60" t="s">
        <v>4664</v>
      </c>
      <c r="Z318" s="60" t="s">
        <v>5686</v>
      </c>
      <c r="AA318" s="60"/>
      <c r="AB318" s="60"/>
      <c r="AC318" s="60"/>
      <c r="AD318" s="60"/>
      <c r="AE318" s="60"/>
      <c r="AF318" s="60"/>
      <c r="AG318" s="60"/>
      <c r="AH318" s="60"/>
      <c r="AI318" s="60"/>
      <c r="AJ318" s="60"/>
      <c r="AK318" s="60"/>
      <c r="AL318" s="60"/>
      <c r="AM318" s="60"/>
      <c r="AN318" s="60"/>
      <c r="AO318" s="60"/>
      <c r="AP318" s="61">
        <v>45804.697962963</v>
      </c>
      <c r="AQ318" s="60"/>
      <c r="AR318" s="60"/>
      <c r="AS318" s="60" t="s">
        <v>4244</v>
      </c>
      <c r="AT318" s="60" t="s">
        <v>4671</v>
      </c>
      <c r="AU318" s="60"/>
      <c r="AV318" s="60"/>
      <c r="AW318" s="61">
        <v>45804.6526851852</v>
      </c>
      <c r="AX318" s="60"/>
      <c r="AY318" s="60" t="s">
        <v>4673</v>
      </c>
      <c r="AZ318" s="60"/>
      <c r="BA318" s="60"/>
      <c r="BB318" s="60"/>
      <c r="BC318" s="60" t="s">
        <v>2140</v>
      </c>
      <c r="BD318" s="60" t="s">
        <v>4582</v>
      </c>
      <c r="BE318" s="60"/>
      <c r="BF318" s="60" t="s">
        <v>4675</v>
      </c>
      <c r="BG318" s="60"/>
      <c r="BH318" s="60"/>
      <c r="BI318" s="60" t="s">
        <v>2794</v>
      </c>
      <c r="BJ318" s="60"/>
      <c r="BK318" s="60"/>
      <c r="BL318" s="60">
        <v>3531847</v>
      </c>
      <c r="BM318" s="60" t="s">
        <v>5759</v>
      </c>
      <c r="BN318" s="60">
        <v>992</v>
      </c>
      <c r="BO318" s="60"/>
      <c r="BP318" s="60"/>
      <c r="BQ318" s="60"/>
      <c r="BR318" s="60" t="s">
        <v>5755</v>
      </c>
      <c r="BS318" s="60" t="s">
        <v>1277</v>
      </c>
      <c r="BT318" s="60"/>
      <c r="BU318" s="60"/>
      <c r="BV318" s="60" t="s">
        <v>4678</v>
      </c>
      <c r="BW318" s="60"/>
      <c r="BX318" s="60">
        <v>992</v>
      </c>
      <c r="BY318" s="60"/>
      <c r="BZ318" s="60"/>
      <c r="CA318" s="60"/>
      <c r="CB318" s="60"/>
      <c r="CC318" s="60"/>
      <c r="CD318" s="60"/>
    </row>
    <row r="319" spans="1:82">
      <c r="A319" s="60" t="s">
        <v>5790</v>
      </c>
      <c r="B319" s="60"/>
      <c r="C319" s="60" t="s">
        <v>5752</v>
      </c>
      <c r="D319" s="60"/>
      <c r="E319" s="60" t="s">
        <v>4655</v>
      </c>
      <c r="F319" s="60" t="s">
        <v>5753</v>
      </c>
      <c r="G319" s="60" t="s">
        <v>4657</v>
      </c>
      <c r="H319" s="60" t="s">
        <v>2884</v>
      </c>
      <c r="I319" s="60">
        <v>37978.19</v>
      </c>
      <c r="J319" s="60"/>
      <c r="K319" s="60"/>
      <c r="L319" s="60" t="s">
        <v>4655</v>
      </c>
      <c r="M319" s="60" t="s">
        <v>4497</v>
      </c>
      <c r="N319" s="60" t="s">
        <v>4497</v>
      </c>
      <c r="O319" s="60"/>
      <c r="P319" s="60"/>
      <c r="Q319" s="60" t="s">
        <v>2884</v>
      </c>
      <c r="R319" s="60" t="s">
        <v>5406</v>
      </c>
      <c r="S319" s="60" t="s">
        <v>5407</v>
      </c>
      <c r="T319" s="60" t="s">
        <v>4719</v>
      </c>
      <c r="U319" s="60"/>
      <c r="V319" s="60" t="s">
        <v>4211</v>
      </c>
      <c r="W319" s="60"/>
      <c r="X319" s="60" t="s">
        <v>4764</v>
      </c>
      <c r="Y319" s="60" t="s">
        <v>4664</v>
      </c>
      <c r="Z319" s="60" t="s">
        <v>5686</v>
      </c>
      <c r="AA319" s="60"/>
      <c r="AB319" s="60"/>
      <c r="AC319" s="60"/>
      <c r="AD319" s="60"/>
      <c r="AE319" s="60"/>
      <c r="AF319" s="60"/>
      <c r="AG319" s="60"/>
      <c r="AH319" s="60"/>
      <c r="AI319" s="60"/>
      <c r="AJ319" s="60"/>
      <c r="AK319" s="60"/>
      <c r="AL319" s="60"/>
      <c r="AM319" s="60"/>
      <c r="AN319" s="60"/>
      <c r="AO319" s="60"/>
      <c r="AP319" s="61">
        <v>45804.697962963</v>
      </c>
      <c r="AQ319" s="60"/>
      <c r="AR319" s="60"/>
      <c r="AS319" s="60" t="s">
        <v>4244</v>
      </c>
      <c r="AT319" s="60" t="s">
        <v>4671</v>
      </c>
      <c r="AU319" s="60"/>
      <c r="AV319" s="60"/>
      <c r="AW319" s="61">
        <v>45804.6526851852</v>
      </c>
      <c r="AX319" s="60"/>
      <c r="AY319" s="60" t="s">
        <v>4673</v>
      </c>
      <c r="AZ319" s="60"/>
      <c r="BA319" s="60"/>
      <c r="BB319" s="60"/>
      <c r="BC319" s="60" t="s">
        <v>2140</v>
      </c>
      <c r="BD319" s="60" t="s">
        <v>4582</v>
      </c>
      <c r="BE319" s="60"/>
      <c r="BF319" s="60" t="s">
        <v>4675</v>
      </c>
      <c r="BG319" s="60"/>
      <c r="BH319" s="60"/>
      <c r="BI319" s="60" t="s">
        <v>2794</v>
      </c>
      <c r="BJ319" s="60"/>
      <c r="BK319" s="60"/>
      <c r="BL319" s="60">
        <v>3531848</v>
      </c>
      <c r="BM319" s="60" t="s">
        <v>5759</v>
      </c>
      <c r="BN319" s="60">
        <v>992</v>
      </c>
      <c r="BO319" s="60"/>
      <c r="BP319" s="60"/>
      <c r="BQ319" s="60"/>
      <c r="BR319" s="60" t="s">
        <v>5755</v>
      </c>
      <c r="BS319" s="60" t="s">
        <v>1277</v>
      </c>
      <c r="BT319" s="60"/>
      <c r="BU319" s="60"/>
      <c r="BV319" s="60" t="s">
        <v>4678</v>
      </c>
      <c r="BW319" s="60"/>
      <c r="BX319" s="60">
        <v>992</v>
      </c>
      <c r="BY319" s="60"/>
      <c r="BZ319" s="60"/>
      <c r="CA319" s="60"/>
      <c r="CB319" s="60"/>
      <c r="CC319" s="60"/>
      <c r="CD319" s="60"/>
    </row>
    <row r="320" spans="1:82">
      <c r="A320" s="60" t="s">
        <v>5791</v>
      </c>
      <c r="B320" s="60"/>
      <c r="C320" s="60" t="s">
        <v>5752</v>
      </c>
      <c r="D320" s="60"/>
      <c r="E320" s="60" t="s">
        <v>4655</v>
      </c>
      <c r="F320" s="60" t="s">
        <v>5753</v>
      </c>
      <c r="G320" s="60" t="s">
        <v>4657</v>
      </c>
      <c r="H320" s="60" t="s">
        <v>2884</v>
      </c>
      <c r="I320" s="60">
        <v>37978.19</v>
      </c>
      <c r="J320" s="60"/>
      <c r="K320" s="60"/>
      <c r="L320" s="60" t="s">
        <v>4655</v>
      </c>
      <c r="M320" s="60" t="s">
        <v>4497</v>
      </c>
      <c r="N320" s="60" t="s">
        <v>4497</v>
      </c>
      <c r="O320" s="60"/>
      <c r="P320" s="60"/>
      <c r="Q320" s="60" t="s">
        <v>2884</v>
      </c>
      <c r="R320" s="60" t="s">
        <v>5406</v>
      </c>
      <c r="S320" s="60" t="s">
        <v>5407</v>
      </c>
      <c r="T320" s="60" t="s">
        <v>4719</v>
      </c>
      <c r="U320" s="60"/>
      <c r="V320" s="60" t="s">
        <v>4211</v>
      </c>
      <c r="W320" s="60"/>
      <c r="X320" s="60" t="s">
        <v>4764</v>
      </c>
      <c r="Y320" s="60" t="s">
        <v>4664</v>
      </c>
      <c r="Z320" s="60" t="s">
        <v>5686</v>
      </c>
      <c r="AA320" s="60"/>
      <c r="AB320" s="60"/>
      <c r="AC320" s="60"/>
      <c r="AD320" s="60"/>
      <c r="AE320" s="60"/>
      <c r="AF320" s="60"/>
      <c r="AG320" s="60"/>
      <c r="AH320" s="60"/>
      <c r="AI320" s="60"/>
      <c r="AJ320" s="60"/>
      <c r="AK320" s="60"/>
      <c r="AL320" s="60"/>
      <c r="AM320" s="60"/>
      <c r="AN320" s="60"/>
      <c r="AO320" s="60"/>
      <c r="AP320" s="61">
        <v>45804.697962963</v>
      </c>
      <c r="AQ320" s="60"/>
      <c r="AR320" s="60"/>
      <c r="AS320" s="60" t="s">
        <v>4244</v>
      </c>
      <c r="AT320" s="60" t="s">
        <v>4671</v>
      </c>
      <c r="AU320" s="60"/>
      <c r="AV320" s="60"/>
      <c r="AW320" s="61">
        <v>45804.6526851852</v>
      </c>
      <c r="AX320" s="60"/>
      <c r="AY320" s="60" t="s">
        <v>4673</v>
      </c>
      <c r="AZ320" s="60"/>
      <c r="BA320" s="60"/>
      <c r="BB320" s="60"/>
      <c r="BC320" s="60" t="s">
        <v>5092</v>
      </c>
      <c r="BD320" s="60" t="s">
        <v>4582</v>
      </c>
      <c r="BE320" s="60"/>
      <c r="BF320" s="60" t="s">
        <v>4675</v>
      </c>
      <c r="BG320" s="60"/>
      <c r="BH320" s="60"/>
      <c r="BI320" s="60" t="s">
        <v>2794</v>
      </c>
      <c r="BJ320" s="60"/>
      <c r="BK320" s="60"/>
      <c r="BL320" s="60">
        <v>3531835</v>
      </c>
      <c r="BM320" s="60" t="s">
        <v>5759</v>
      </c>
      <c r="BN320" s="60">
        <v>783</v>
      </c>
      <c r="BO320" s="60"/>
      <c r="BP320" s="60"/>
      <c r="BQ320" s="60"/>
      <c r="BR320" s="60" t="s">
        <v>5755</v>
      </c>
      <c r="BS320" s="60" t="s">
        <v>1277</v>
      </c>
      <c r="BT320" s="60"/>
      <c r="BU320" s="60"/>
      <c r="BV320" s="60" t="s">
        <v>4678</v>
      </c>
      <c r="BW320" s="60"/>
      <c r="BX320" s="60">
        <v>783</v>
      </c>
      <c r="BY320" s="60"/>
      <c r="BZ320" s="60"/>
      <c r="CA320" s="60"/>
      <c r="CB320" s="60"/>
      <c r="CC320" s="60"/>
      <c r="CD320" s="60"/>
    </row>
    <row r="321" spans="1:82">
      <c r="A321" s="60" t="s">
        <v>5792</v>
      </c>
      <c r="B321" s="60"/>
      <c r="C321" s="60" t="s">
        <v>5793</v>
      </c>
      <c r="D321" s="60"/>
      <c r="E321" s="60" t="s">
        <v>4655</v>
      </c>
      <c r="F321" s="60" t="s">
        <v>5794</v>
      </c>
      <c r="G321" s="60" t="s">
        <v>4657</v>
      </c>
      <c r="H321" s="60" t="s">
        <v>4223</v>
      </c>
      <c r="I321" s="60">
        <v>1200</v>
      </c>
      <c r="J321" s="60"/>
      <c r="K321" s="60"/>
      <c r="L321" s="60" t="s">
        <v>4659</v>
      </c>
      <c r="M321" s="60" t="s">
        <v>4497</v>
      </c>
      <c r="N321" s="60" t="s">
        <v>4497</v>
      </c>
      <c r="O321" s="60"/>
      <c r="P321" s="60"/>
      <c r="Q321" s="60" t="s">
        <v>2892</v>
      </c>
      <c r="R321" s="60" t="s">
        <v>4812</v>
      </c>
      <c r="S321" s="60" t="s">
        <v>4662</v>
      </c>
      <c r="T321" s="60" t="s">
        <v>4719</v>
      </c>
      <c r="U321" s="60"/>
      <c r="V321" s="60" t="s">
        <v>4211</v>
      </c>
      <c r="W321" s="60"/>
      <c r="X321" s="60" t="s">
        <v>5795</v>
      </c>
      <c r="Y321" s="60" t="s">
        <v>4664</v>
      </c>
      <c r="Z321" s="60" t="s">
        <v>5686</v>
      </c>
      <c r="AA321" s="60" t="s">
        <v>4911</v>
      </c>
      <c r="AB321" s="60"/>
      <c r="AC321" s="60" t="s">
        <v>4667</v>
      </c>
      <c r="AD321" s="60"/>
      <c r="AE321" s="60"/>
      <c r="AF321" s="60"/>
      <c r="AG321" s="60"/>
      <c r="AH321" s="60"/>
      <c r="AI321" s="60"/>
      <c r="AJ321" s="60"/>
      <c r="AK321" s="60" t="s">
        <v>1277</v>
      </c>
      <c r="AL321" s="60" t="s">
        <v>5796</v>
      </c>
      <c r="AM321" s="60"/>
      <c r="AN321" s="60" t="s">
        <v>5479</v>
      </c>
      <c r="AO321" s="60"/>
      <c r="AP321" s="61">
        <v>45821.7978009259</v>
      </c>
      <c r="AQ321" s="60"/>
      <c r="AR321" s="60" t="s">
        <v>4383</v>
      </c>
      <c r="AS321" s="60" t="s">
        <v>4244</v>
      </c>
      <c r="AT321" s="60" t="s">
        <v>4671</v>
      </c>
      <c r="AU321" s="60" t="s">
        <v>5797</v>
      </c>
      <c r="AV321" s="60"/>
      <c r="AW321" s="61">
        <v>45804.6166666667</v>
      </c>
      <c r="AX321" s="60" t="s">
        <v>5796</v>
      </c>
      <c r="AY321" s="60" t="s">
        <v>4673</v>
      </c>
      <c r="AZ321" s="60"/>
      <c r="BA321" s="60"/>
      <c r="BB321" s="60"/>
      <c r="BC321" s="60" t="s">
        <v>3301</v>
      </c>
      <c r="BD321" s="60" t="s">
        <v>4816</v>
      </c>
      <c r="BE321" s="60"/>
      <c r="BF321" s="60" t="s">
        <v>4675</v>
      </c>
      <c r="BG321" s="60"/>
      <c r="BH321" s="60"/>
      <c r="BI321" s="60" t="s">
        <v>2794</v>
      </c>
      <c r="BJ321" s="60"/>
      <c r="BK321" s="60"/>
      <c r="BL321" s="60">
        <v>3588310</v>
      </c>
      <c r="BM321" s="60" t="s">
        <v>5798</v>
      </c>
      <c r="BN321" s="60"/>
      <c r="BO321" s="60">
        <v>1200</v>
      </c>
      <c r="BP321" s="60" t="s">
        <v>4919</v>
      </c>
      <c r="BQ321" s="60"/>
      <c r="BR321" s="60" t="s">
        <v>5799</v>
      </c>
      <c r="BS321" s="60" t="s">
        <v>1277</v>
      </c>
      <c r="BT321" s="60" t="s">
        <v>1277</v>
      </c>
      <c r="BU321" s="60"/>
      <c r="BV321" s="60" t="s">
        <v>4678</v>
      </c>
      <c r="BW321" s="60"/>
      <c r="BX321" s="60">
        <v>1200</v>
      </c>
      <c r="BY321" s="60"/>
      <c r="BZ321" s="60"/>
      <c r="CA321" s="60"/>
      <c r="CB321" s="60"/>
      <c r="CC321" s="60"/>
      <c r="CD321" s="60"/>
    </row>
    <row r="322" spans="1:82">
      <c r="A322" s="60" t="s">
        <v>5800</v>
      </c>
      <c r="B322" s="60"/>
      <c r="C322" s="60" t="s">
        <v>5801</v>
      </c>
      <c r="D322" s="60"/>
      <c r="E322" s="60" t="s">
        <v>4655</v>
      </c>
      <c r="F322" s="60" t="s">
        <v>5802</v>
      </c>
      <c r="G322" s="60" t="s">
        <v>4657</v>
      </c>
      <c r="H322" s="60" t="s">
        <v>3666</v>
      </c>
      <c r="I322" s="60">
        <v>9450</v>
      </c>
      <c r="J322" s="60"/>
      <c r="K322" s="60"/>
      <c r="L322" s="60" t="s">
        <v>4659</v>
      </c>
      <c r="M322" s="60" t="s">
        <v>5803</v>
      </c>
      <c r="N322" s="60" t="s">
        <v>5803</v>
      </c>
      <c r="O322" s="60"/>
      <c r="P322" s="60"/>
      <c r="Q322" s="60" t="s">
        <v>3666</v>
      </c>
      <c r="R322" s="60" t="s">
        <v>4717</v>
      </c>
      <c r="S322" s="60" t="s">
        <v>4718</v>
      </c>
      <c r="T322" s="60" t="s">
        <v>4719</v>
      </c>
      <c r="U322" s="60"/>
      <c r="V322" s="60" t="s">
        <v>4211</v>
      </c>
      <c r="W322" s="60"/>
      <c r="X322" s="60" t="s">
        <v>5804</v>
      </c>
      <c r="Y322" s="60" t="s">
        <v>4664</v>
      </c>
      <c r="Z322" s="60" t="s">
        <v>5455</v>
      </c>
      <c r="AA322" s="60" t="s">
        <v>5149</v>
      </c>
      <c r="AB322" s="60"/>
      <c r="AC322" s="60" t="s">
        <v>4667</v>
      </c>
      <c r="AD322" s="60"/>
      <c r="AE322" s="60"/>
      <c r="AF322" s="60"/>
      <c r="AG322" s="60"/>
      <c r="AH322" s="60"/>
      <c r="AI322" s="60"/>
      <c r="AJ322" s="60"/>
      <c r="AK322" s="60" t="s">
        <v>1277</v>
      </c>
      <c r="AL322" s="60" t="s">
        <v>5805</v>
      </c>
      <c r="AM322" s="60"/>
      <c r="AN322" s="60" t="s">
        <v>4698</v>
      </c>
      <c r="AO322" s="60"/>
      <c r="AP322" s="61">
        <v>45730.6875578704</v>
      </c>
      <c r="AQ322" s="60"/>
      <c r="AR322" s="60" t="s">
        <v>4281</v>
      </c>
      <c r="AS322" s="60" t="s">
        <v>4244</v>
      </c>
      <c r="AT322" s="60" t="s">
        <v>4671</v>
      </c>
      <c r="AU322" s="60" t="s">
        <v>5806</v>
      </c>
      <c r="AV322" s="60"/>
      <c r="AW322" s="61">
        <v>45680.7025</v>
      </c>
      <c r="AX322" s="60" t="s">
        <v>5805</v>
      </c>
      <c r="AY322" s="60" t="s">
        <v>4673</v>
      </c>
      <c r="AZ322" s="60"/>
      <c r="BA322" s="60"/>
      <c r="BB322" s="60"/>
      <c r="BC322" s="60" t="s">
        <v>3664</v>
      </c>
      <c r="BD322" s="60" t="s">
        <v>4726</v>
      </c>
      <c r="BE322" s="60" t="s">
        <v>2821</v>
      </c>
      <c r="BF322" s="60" t="s">
        <v>4675</v>
      </c>
      <c r="BG322" s="60"/>
      <c r="BH322" s="60"/>
      <c r="BI322" s="60" t="s">
        <v>2794</v>
      </c>
      <c r="BJ322" s="60"/>
      <c r="BK322" s="60"/>
      <c r="BL322" s="60">
        <v>3052550</v>
      </c>
      <c r="BM322" s="60" t="s">
        <v>5807</v>
      </c>
      <c r="BN322" s="60"/>
      <c r="BO322" s="60">
        <v>9450</v>
      </c>
      <c r="BP322" s="60" t="s">
        <v>5153</v>
      </c>
      <c r="BQ322" s="60"/>
      <c r="BR322" s="60" t="s">
        <v>5808</v>
      </c>
      <c r="BS322" s="60" t="s">
        <v>1277</v>
      </c>
      <c r="BT322" s="60"/>
      <c r="BU322" s="60"/>
      <c r="BV322" s="60" t="s">
        <v>4678</v>
      </c>
      <c r="BW322" s="60"/>
      <c r="BX322" s="60">
        <v>9450</v>
      </c>
      <c r="BY322" s="60"/>
      <c r="BZ322" s="60"/>
      <c r="CA322" s="60"/>
      <c r="CB322" s="60"/>
      <c r="CC322" s="60"/>
      <c r="CD322" s="60"/>
    </row>
    <row r="323" spans="1:82">
      <c r="A323" s="60" t="s">
        <v>5809</v>
      </c>
      <c r="B323" s="60"/>
      <c r="C323" s="60" t="s">
        <v>5810</v>
      </c>
      <c r="D323" s="60"/>
      <c r="E323" s="60" t="s">
        <v>4655</v>
      </c>
      <c r="F323" s="60" t="s">
        <v>5811</v>
      </c>
      <c r="G323" s="60" t="s">
        <v>4657</v>
      </c>
      <c r="H323" s="60" t="s">
        <v>2899</v>
      </c>
      <c r="I323" s="60">
        <v>1348</v>
      </c>
      <c r="J323" s="60"/>
      <c r="K323" s="60"/>
      <c r="L323" s="60" t="s">
        <v>4655</v>
      </c>
      <c r="M323" s="60" t="s">
        <v>5812</v>
      </c>
      <c r="N323" s="60" t="s">
        <v>5812</v>
      </c>
      <c r="O323" s="60"/>
      <c r="P323" s="60"/>
      <c r="Q323" s="60" t="s">
        <v>2899</v>
      </c>
      <c r="R323" s="60" t="s">
        <v>4777</v>
      </c>
      <c r="S323" s="60" t="s">
        <v>4778</v>
      </c>
      <c r="T323" s="60" t="s">
        <v>4719</v>
      </c>
      <c r="U323" s="60"/>
      <c r="V323" s="60" t="s">
        <v>4211</v>
      </c>
      <c r="W323" s="60"/>
      <c r="X323" s="60" t="s">
        <v>5813</v>
      </c>
      <c r="Y323" s="60" t="s">
        <v>4664</v>
      </c>
      <c r="Z323" s="60" t="s">
        <v>5686</v>
      </c>
      <c r="AA323" s="60"/>
      <c r="AB323" s="60"/>
      <c r="AC323" s="60"/>
      <c r="AD323" s="60"/>
      <c r="AE323" s="60"/>
      <c r="AF323" s="60"/>
      <c r="AG323" s="60"/>
      <c r="AH323" s="60"/>
      <c r="AI323" s="60"/>
      <c r="AJ323" s="60"/>
      <c r="AK323" s="60"/>
      <c r="AL323" s="60"/>
      <c r="AM323" s="60"/>
      <c r="AN323" s="60"/>
      <c r="AO323" s="60"/>
      <c r="AP323" s="61">
        <v>45804.6983680556</v>
      </c>
      <c r="AQ323" s="60"/>
      <c r="AR323" s="60"/>
      <c r="AS323" s="60" t="s">
        <v>4244</v>
      </c>
      <c r="AT323" s="60" t="s">
        <v>4671</v>
      </c>
      <c r="AU323" s="60"/>
      <c r="AV323" s="60"/>
      <c r="AW323" s="61">
        <v>45804.6165162037</v>
      </c>
      <c r="AX323" s="60"/>
      <c r="AY323" s="60" t="s">
        <v>4673</v>
      </c>
      <c r="AZ323" s="60"/>
      <c r="BA323" s="60"/>
      <c r="BB323" s="60"/>
      <c r="BC323" s="60" t="s">
        <v>2128</v>
      </c>
      <c r="BD323" s="60" t="s">
        <v>4582</v>
      </c>
      <c r="BE323" s="60"/>
      <c r="BF323" s="60" t="s">
        <v>4675</v>
      </c>
      <c r="BG323" s="60"/>
      <c r="BH323" s="60"/>
      <c r="BI323" s="60" t="s">
        <v>2794</v>
      </c>
      <c r="BJ323" s="60"/>
      <c r="BK323" s="60"/>
      <c r="BL323" s="60">
        <v>3583547</v>
      </c>
      <c r="BM323" s="60" t="s">
        <v>5814</v>
      </c>
      <c r="BN323" s="60">
        <v>1348</v>
      </c>
      <c r="BO323" s="60"/>
      <c r="BP323" s="60"/>
      <c r="BQ323" s="60"/>
      <c r="BR323" s="60" t="s">
        <v>5815</v>
      </c>
      <c r="BS323" s="60" t="s">
        <v>1277</v>
      </c>
      <c r="BT323" s="60"/>
      <c r="BU323" s="60"/>
      <c r="BV323" s="60" t="s">
        <v>4678</v>
      </c>
      <c r="BW323" s="60"/>
      <c r="BX323" s="60">
        <v>1348</v>
      </c>
      <c r="BY323" s="60"/>
      <c r="BZ323" s="60"/>
      <c r="CA323" s="60"/>
      <c r="CB323" s="60"/>
      <c r="CC323" s="60"/>
      <c r="CD323" s="60"/>
    </row>
    <row r="324" spans="1:82">
      <c r="A324" s="60" t="s">
        <v>5816</v>
      </c>
      <c r="B324" s="60"/>
      <c r="C324" s="60" t="s">
        <v>5817</v>
      </c>
      <c r="D324" s="60"/>
      <c r="E324" s="60" t="s">
        <v>4655</v>
      </c>
      <c r="F324" s="60" t="s">
        <v>5818</v>
      </c>
      <c r="G324" s="60" t="s">
        <v>4657</v>
      </c>
      <c r="H324" s="60" t="s">
        <v>2899</v>
      </c>
      <c r="I324" s="60">
        <v>980.4</v>
      </c>
      <c r="J324" s="60"/>
      <c r="K324" s="60"/>
      <c r="L324" s="60" t="s">
        <v>4655</v>
      </c>
      <c r="M324" s="60" t="s">
        <v>5812</v>
      </c>
      <c r="N324" s="60" t="s">
        <v>5812</v>
      </c>
      <c r="O324" s="60"/>
      <c r="P324" s="60"/>
      <c r="Q324" s="60" t="s">
        <v>2899</v>
      </c>
      <c r="R324" s="60" t="s">
        <v>4777</v>
      </c>
      <c r="S324" s="60" t="s">
        <v>4778</v>
      </c>
      <c r="T324" s="60" t="s">
        <v>4719</v>
      </c>
      <c r="U324" s="60"/>
      <c r="V324" s="60" t="s">
        <v>4211</v>
      </c>
      <c r="W324" s="60"/>
      <c r="X324" s="60" t="s">
        <v>5819</v>
      </c>
      <c r="Y324" s="60" t="s">
        <v>4664</v>
      </c>
      <c r="Z324" s="60" t="s">
        <v>5686</v>
      </c>
      <c r="AA324" s="60"/>
      <c r="AB324" s="60"/>
      <c r="AC324" s="60"/>
      <c r="AD324" s="60"/>
      <c r="AE324" s="60"/>
      <c r="AF324" s="60"/>
      <c r="AG324" s="60"/>
      <c r="AH324" s="60"/>
      <c r="AI324" s="60"/>
      <c r="AJ324" s="60"/>
      <c r="AK324" s="60"/>
      <c r="AL324" s="60"/>
      <c r="AM324" s="60"/>
      <c r="AN324" s="60"/>
      <c r="AO324" s="60"/>
      <c r="AP324" s="61">
        <v>45804.6983680556</v>
      </c>
      <c r="AQ324" s="60"/>
      <c r="AR324" s="60"/>
      <c r="AS324" s="60" t="s">
        <v>4244</v>
      </c>
      <c r="AT324" s="60" t="s">
        <v>4671</v>
      </c>
      <c r="AU324" s="60"/>
      <c r="AV324" s="60"/>
      <c r="AW324" s="61">
        <v>45804.6526157407</v>
      </c>
      <c r="AX324" s="60"/>
      <c r="AY324" s="60" t="s">
        <v>4673</v>
      </c>
      <c r="AZ324" s="60"/>
      <c r="BA324" s="60"/>
      <c r="BB324" s="60"/>
      <c r="BC324" s="60" t="s">
        <v>5820</v>
      </c>
      <c r="BD324" s="60" t="s">
        <v>4582</v>
      </c>
      <c r="BE324" s="60"/>
      <c r="BF324" s="60" t="s">
        <v>4675</v>
      </c>
      <c r="BG324" s="60"/>
      <c r="BH324" s="60"/>
      <c r="BI324" s="60" t="s">
        <v>2794</v>
      </c>
      <c r="BJ324" s="60"/>
      <c r="BK324" s="60"/>
      <c r="BL324" s="60">
        <v>3581575</v>
      </c>
      <c r="BM324" s="60" t="s">
        <v>5821</v>
      </c>
      <c r="BN324" s="60">
        <v>980.4</v>
      </c>
      <c r="BO324" s="60"/>
      <c r="BP324" s="60"/>
      <c r="BQ324" s="60"/>
      <c r="BR324" s="60" t="s">
        <v>5822</v>
      </c>
      <c r="BS324" s="60" t="s">
        <v>1277</v>
      </c>
      <c r="BT324" s="60"/>
      <c r="BU324" s="60"/>
      <c r="BV324" s="60" t="s">
        <v>4678</v>
      </c>
      <c r="BW324" s="60"/>
      <c r="BX324" s="60">
        <v>980.4</v>
      </c>
      <c r="BY324" s="60"/>
      <c r="BZ324" s="60"/>
      <c r="CA324" s="60"/>
      <c r="CB324" s="60"/>
      <c r="CC324" s="60"/>
      <c r="CD324" s="60"/>
    </row>
    <row r="325" spans="1:82">
      <c r="A325" s="60" t="s">
        <v>5823</v>
      </c>
      <c r="B325" s="60"/>
      <c r="C325" s="60" t="s">
        <v>5824</v>
      </c>
      <c r="D325" s="60"/>
      <c r="E325" s="60" t="s">
        <v>4655</v>
      </c>
      <c r="F325" s="60" t="s">
        <v>5825</v>
      </c>
      <c r="G325" s="60" t="s">
        <v>4657</v>
      </c>
      <c r="H325" s="60" t="s">
        <v>2905</v>
      </c>
      <c r="I325" s="60">
        <v>2956.71</v>
      </c>
      <c r="J325" s="60"/>
      <c r="K325" s="60"/>
      <c r="L325" s="60" t="s">
        <v>4655</v>
      </c>
      <c r="M325" s="60" t="s">
        <v>5812</v>
      </c>
      <c r="N325" s="60" t="s">
        <v>5812</v>
      </c>
      <c r="O325" s="60"/>
      <c r="P325" s="60"/>
      <c r="Q325" s="60" t="s">
        <v>2905</v>
      </c>
      <c r="R325" s="60" t="s">
        <v>4797</v>
      </c>
      <c r="S325" s="60" t="s">
        <v>4798</v>
      </c>
      <c r="T325" s="60" t="s">
        <v>4719</v>
      </c>
      <c r="U325" s="60"/>
      <c r="V325" s="60" t="s">
        <v>4211</v>
      </c>
      <c r="W325" s="60"/>
      <c r="X325" s="60" t="s">
        <v>5819</v>
      </c>
      <c r="Y325" s="60" t="s">
        <v>4664</v>
      </c>
      <c r="Z325" s="60" t="s">
        <v>5686</v>
      </c>
      <c r="AA325" s="60"/>
      <c r="AB325" s="60"/>
      <c r="AC325" s="60"/>
      <c r="AD325" s="60"/>
      <c r="AE325" s="60"/>
      <c r="AF325" s="60"/>
      <c r="AG325" s="60"/>
      <c r="AH325" s="60"/>
      <c r="AI325" s="60"/>
      <c r="AJ325" s="60"/>
      <c r="AK325" s="60"/>
      <c r="AL325" s="60"/>
      <c r="AM325" s="60"/>
      <c r="AN325" s="60"/>
      <c r="AO325" s="60"/>
      <c r="AP325" s="61">
        <v>45804.697962963</v>
      </c>
      <c r="AQ325" s="60"/>
      <c r="AR325" s="60"/>
      <c r="AS325" s="60" t="s">
        <v>4244</v>
      </c>
      <c r="AT325" s="60" t="s">
        <v>4671</v>
      </c>
      <c r="AU325" s="60"/>
      <c r="AV325" s="60"/>
      <c r="AW325" s="61">
        <v>45804.6282407407</v>
      </c>
      <c r="AX325" s="60"/>
      <c r="AY325" s="60" t="s">
        <v>4673</v>
      </c>
      <c r="AZ325" s="60"/>
      <c r="BA325" s="60"/>
      <c r="BB325" s="60"/>
      <c r="BC325" s="60" t="s">
        <v>4976</v>
      </c>
      <c r="BD325" s="60" t="s">
        <v>4582</v>
      </c>
      <c r="BE325" s="60" t="s">
        <v>4802</v>
      </c>
      <c r="BF325" s="60" t="s">
        <v>4675</v>
      </c>
      <c r="BG325" s="60"/>
      <c r="BH325" s="60"/>
      <c r="BI325" s="60" t="s">
        <v>2794</v>
      </c>
      <c r="BJ325" s="60"/>
      <c r="BK325" s="60"/>
      <c r="BL325" s="60">
        <v>3562698</v>
      </c>
      <c r="BM325" s="60" t="s">
        <v>5826</v>
      </c>
      <c r="BN325" s="60">
        <v>521.28</v>
      </c>
      <c r="BO325" s="60"/>
      <c r="BP325" s="60"/>
      <c r="BQ325" s="60"/>
      <c r="BR325" s="60" t="s">
        <v>5827</v>
      </c>
      <c r="BS325" s="60" t="s">
        <v>1277</v>
      </c>
      <c r="BT325" s="60"/>
      <c r="BU325" s="60"/>
      <c r="BV325" s="60" t="s">
        <v>4678</v>
      </c>
      <c r="BW325" s="60"/>
      <c r="BX325" s="60">
        <v>521.28</v>
      </c>
      <c r="BY325" s="60"/>
      <c r="BZ325" s="60"/>
      <c r="CA325" s="60"/>
      <c r="CB325" s="60"/>
      <c r="CC325" s="60"/>
      <c r="CD325" s="60"/>
    </row>
    <row r="326" spans="1:82">
      <c r="A326" s="60" t="s">
        <v>5828</v>
      </c>
      <c r="B326" s="60"/>
      <c r="C326" s="60" t="s">
        <v>5824</v>
      </c>
      <c r="D326" s="60"/>
      <c r="E326" s="60" t="s">
        <v>4655</v>
      </c>
      <c r="F326" s="60" t="s">
        <v>5825</v>
      </c>
      <c r="G326" s="60" t="s">
        <v>4657</v>
      </c>
      <c r="H326" s="60" t="s">
        <v>2905</v>
      </c>
      <c r="I326" s="60">
        <v>2956.71</v>
      </c>
      <c r="J326" s="60"/>
      <c r="K326" s="60"/>
      <c r="L326" s="60" t="s">
        <v>4655</v>
      </c>
      <c r="M326" s="60" t="s">
        <v>5812</v>
      </c>
      <c r="N326" s="60" t="s">
        <v>5812</v>
      </c>
      <c r="O326" s="60"/>
      <c r="P326" s="60"/>
      <c r="Q326" s="60" t="s">
        <v>2905</v>
      </c>
      <c r="R326" s="60" t="s">
        <v>4797</v>
      </c>
      <c r="S326" s="60" t="s">
        <v>4798</v>
      </c>
      <c r="T326" s="60" t="s">
        <v>4719</v>
      </c>
      <c r="U326" s="60"/>
      <c r="V326" s="60" t="s">
        <v>4211</v>
      </c>
      <c r="W326" s="60"/>
      <c r="X326" s="60" t="s">
        <v>5819</v>
      </c>
      <c r="Y326" s="60" t="s">
        <v>4664</v>
      </c>
      <c r="Z326" s="60" t="s">
        <v>5686</v>
      </c>
      <c r="AA326" s="60"/>
      <c r="AB326" s="60"/>
      <c r="AC326" s="60"/>
      <c r="AD326" s="60"/>
      <c r="AE326" s="60"/>
      <c r="AF326" s="60"/>
      <c r="AG326" s="60"/>
      <c r="AH326" s="60"/>
      <c r="AI326" s="60"/>
      <c r="AJ326" s="60"/>
      <c r="AK326" s="60"/>
      <c r="AL326" s="60"/>
      <c r="AM326" s="60"/>
      <c r="AN326" s="60"/>
      <c r="AO326" s="60"/>
      <c r="AP326" s="61">
        <v>45804.697962963</v>
      </c>
      <c r="AQ326" s="60"/>
      <c r="AR326" s="60"/>
      <c r="AS326" s="60" t="s">
        <v>4244</v>
      </c>
      <c r="AT326" s="60" t="s">
        <v>4671</v>
      </c>
      <c r="AU326" s="60"/>
      <c r="AV326" s="60"/>
      <c r="AW326" s="61">
        <v>45804.6282407407</v>
      </c>
      <c r="AX326" s="60"/>
      <c r="AY326" s="60" t="s">
        <v>4673</v>
      </c>
      <c r="AZ326" s="60"/>
      <c r="BA326" s="60"/>
      <c r="BB326" s="60"/>
      <c r="BC326" s="60" t="s">
        <v>4971</v>
      </c>
      <c r="BD326" s="60" t="s">
        <v>4582</v>
      </c>
      <c r="BE326" s="60" t="s">
        <v>4802</v>
      </c>
      <c r="BF326" s="60" t="s">
        <v>4675</v>
      </c>
      <c r="BG326" s="60"/>
      <c r="BH326" s="60"/>
      <c r="BI326" s="60" t="s">
        <v>2794</v>
      </c>
      <c r="BJ326" s="60"/>
      <c r="BK326" s="60"/>
      <c r="BL326" s="60">
        <v>3562703</v>
      </c>
      <c r="BM326" s="60" t="s">
        <v>5826</v>
      </c>
      <c r="BN326" s="60">
        <v>220</v>
      </c>
      <c r="BO326" s="60"/>
      <c r="BP326" s="60"/>
      <c r="BQ326" s="60"/>
      <c r="BR326" s="60" t="s">
        <v>5827</v>
      </c>
      <c r="BS326" s="60" t="s">
        <v>1277</v>
      </c>
      <c r="BT326" s="60"/>
      <c r="BU326" s="60"/>
      <c r="BV326" s="60" t="s">
        <v>4678</v>
      </c>
      <c r="BW326" s="60"/>
      <c r="BX326" s="60">
        <v>220</v>
      </c>
      <c r="BY326" s="60"/>
      <c r="BZ326" s="60"/>
      <c r="CA326" s="60"/>
      <c r="CB326" s="60"/>
      <c r="CC326" s="60"/>
      <c r="CD326" s="60"/>
    </row>
    <row r="327" spans="1:82">
      <c r="A327" s="60" t="s">
        <v>5829</v>
      </c>
      <c r="B327" s="60"/>
      <c r="C327" s="60" t="s">
        <v>5824</v>
      </c>
      <c r="D327" s="60"/>
      <c r="E327" s="60" t="s">
        <v>4655</v>
      </c>
      <c r="F327" s="60" t="s">
        <v>5825</v>
      </c>
      <c r="G327" s="60" t="s">
        <v>4657</v>
      </c>
      <c r="H327" s="60" t="s">
        <v>2905</v>
      </c>
      <c r="I327" s="60">
        <v>2956.71</v>
      </c>
      <c r="J327" s="60"/>
      <c r="K327" s="60"/>
      <c r="L327" s="60" t="s">
        <v>4655</v>
      </c>
      <c r="M327" s="60" t="s">
        <v>5812</v>
      </c>
      <c r="N327" s="60" t="s">
        <v>5812</v>
      </c>
      <c r="O327" s="60"/>
      <c r="P327" s="60"/>
      <c r="Q327" s="60" t="s">
        <v>2905</v>
      </c>
      <c r="R327" s="60" t="s">
        <v>4797</v>
      </c>
      <c r="S327" s="60" t="s">
        <v>4798</v>
      </c>
      <c r="T327" s="60" t="s">
        <v>4719</v>
      </c>
      <c r="U327" s="60"/>
      <c r="V327" s="60" t="s">
        <v>4211</v>
      </c>
      <c r="W327" s="60"/>
      <c r="X327" s="60" t="s">
        <v>5819</v>
      </c>
      <c r="Y327" s="60" t="s">
        <v>4664</v>
      </c>
      <c r="Z327" s="60" t="s">
        <v>5686</v>
      </c>
      <c r="AA327" s="60"/>
      <c r="AB327" s="60"/>
      <c r="AC327" s="60"/>
      <c r="AD327" s="60"/>
      <c r="AE327" s="60"/>
      <c r="AF327" s="60"/>
      <c r="AG327" s="60"/>
      <c r="AH327" s="60"/>
      <c r="AI327" s="60"/>
      <c r="AJ327" s="60"/>
      <c r="AK327" s="60"/>
      <c r="AL327" s="60"/>
      <c r="AM327" s="60"/>
      <c r="AN327" s="60"/>
      <c r="AO327" s="60"/>
      <c r="AP327" s="61">
        <v>45804.697962963</v>
      </c>
      <c r="AQ327" s="60"/>
      <c r="AR327" s="60"/>
      <c r="AS327" s="60" t="s">
        <v>4244</v>
      </c>
      <c r="AT327" s="60" t="s">
        <v>4671</v>
      </c>
      <c r="AU327" s="60"/>
      <c r="AV327" s="60"/>
      <c r="AW327" s="61">
        <v>45804.6282407407</v>
      </c>
      <c r="AX327" s="60"/>
      <c r="AY327" s="60" t="s">
        <v>4673</v>
      </c>
      <c r="AZ327" s="60"/>
      <c r="BA327" s="60"/>
      <c r="BB327" s="60"/>
      <c r="BC327" s="60" t="s">
        <v>2140</v>
      </c>
      <c r="BD327" s="60" t="s">
        <v>4582</v>
      </c>
      <c r="BE327" s="60" t="s">
        <v>4802</v>
      </c>
      <c r="BF327" s="60" t="s">
        <v>4675</v>
      </c>
      <c r="BG327" s="60"/>
      <c r="BH327" s="60"/>
      <c r="BI327" s="60" t="s">
        <v>2794</v>
      </c>
      <c r="BJ327" s="60"/>
      <c r="BK327" s="60"/>
      <c r="BL327" s="60">
        <v>3562691</v>
      </c>
      <c r="BM327" s="60" t="s">
        <v>5826</v>
      </c>
      <c r="BN327" s="60">
        <v>117.6</v>
      </c>
      <c r="BO327" s="60"/>
      <c r="BP327" s="60"/>
      <c r="BQ327" s="60"/>
      <c r="BR327" s="60" t="s">
        <v>5827</v>
      </c>
      <c r="BS327" s="60" t="s">
        <v>1277</v>
      </c>
      <c r="BT327" s="60"/>
      <c r="BU327" s="60"/>
      <c r="BV327" s="60" t="s">
        <v>4678</v>
      </c>
      <c r="BW327" s="60"/>
      <c r="BX327" s="60">
        <v>117.6</v>
      </c>
      <c r="BY327" s="60"/>
      <c r="BZ327" s="60"/>
      <c r="CA327" s="60"/>
      <c r="CB327" s="60"/>
      <c r="CC327" s="60"/>
      <c r="CD327" s="60"/>
    </row>
    <row r="328" spans="1:82">
      <c r="A328" s="60" t="s">
        <v>5830</v>
      </c>
      <c r="B328" s="60"/>
      <c r="C328" s="60" t="s">
        <v>5824</v>
      </c>
      <c r="D328" s="60"/>
      <c r="E328" s="60" t="s">
        <v>4655</v>
      </c>
      <c r="F328" s="60" t="s">
        <v>5825</v>
      </c>
      <c r="G328" s="60" t="s">
        <v>4657</v>
      </c>
      <c r="H328" s="60" t="s">
        <v>2905</v>
      </c>
      <c r="I328" s="60">
        <v>2956.71</v>
      </c>
      <c r="J328" s="60"/>
      <c r="K328" s="60"/>
      <c r="L328" s="60" t="s">
        <v>4655</v>
      </c>
      <c r="M328" s="60" t="s">
        <v>5812</v>
      </c>
      <c r="N328" s="60" t="s">
        <v>5812</v>
      </c>
      <c r="O328" s="60"/>
      <c r="P328" s="60"/>
      <c r="Q328" s="60" t="s">
        <v>2905</v>
      </c>
      <c r="R328" s="60" t="s">
        <v>4797</v>
      </c>
      <c r="S328" s="60" t="s">
        <v>4798</v>
      </c>
      <c r="T328" s="60" t="s">
        <v>4719</v>
      </c>
      <c r="U328" s="60"/>
      <c r="V328" s="60" t="s">
        <v>4211</v>
      </c>
      <c r="W328" s="60"/>
      <c r="X328" s="60" t="s">
        <v>5819</v>
      </c>
      <c r="Y328" s="60" t="s">
        <v>4664</v>
      </c>
      <c r="Z328" s="60" t="s">
        <v>5686</v>
      </c>
      <c r="AA328" s="60"/>
      <c r="AB328" s="60"/>
      <c r="AC328" s="60"/>
      <c r="AD328" s="60"/>
      <c r="AE328" s="60"/>
      <c r="AF328" s="60"/>
      <c r="AG328" s="60"/>
      <c r="AH328" s="60"/>
      <c r="AI328" s="60"/>
      <c r="AJ328" s="60"/>
      <c r="AK328" s="60"/>
      <c r="AL328" s="60"/>
      <c r="AM328" s="60"/>
      <c r="AN328" s="60"/>
      <c r="AO328" s="60"/>
      <c r="AP328" s="61">
        <v>45804.697962963</v>
      </c>
      <c r="AQ328" s="60"/>
      <c r="AR328" s="60"/>
      <c r="AS328" s="60" t="s">
        <v>4244</v>
      </c>
      <c r="AT328" s="60" t="s">
        <v>4671</v>
      </c>
      <c r="AU328" s="60"/>
      <c r="AV328" s="60"/>
      <c r="AW328" s="61">
        <v>45804.6282407407</v>
      </c>
      <c r="AX328" s="60"/>
      <c r="AY328" s="60" t="s">
        <v>4673</v>
      </c>
      <c r="AZ328" s="60"/>
      <c r="BA328" s="60"/>
      <c r="BB328" s="60"/>
      <c r="BC328" s="60" t="s">
        <v>2140</v>
      </c>
      <c r="BD328" s="60" t="s">
        <v>4582</v>
      </c>
      <c r="BE328" s="60" t="s">
        <v>4802</v>
      </c>
      <c r="BF328" s="60" t="s">
        <v>4675</v>
      </c>
      <c r="BG328" s="60"/>
      <c r="BH328" s="60"/>
      <c r="BI328" s="60" t="s">
        <v>2794</v>
      </c>
      <c r="BJ328" s="60"/>
      <c r="BK328" s="60"/>
      <c r="BL328" s="60">
        <v>3562687</v>
      </c>
      <c r="BM328" s="60" t="s">
        <v>5826</v>
      </c>
      <c r="BN328" s="60">
        <v>148.05</v>
      </c>
      <c r="BO328" s="60"/>
      <c r="BP328" s="60"/>
      <c r="BQ328" s="60"/>
      <c r="BR328" s="60" t="s">
        <v>5827</v>
      </c>
      <c r="BS328" s="60" t="s">
        <v>1277</v>
      </c>
      <c r="BT328" s="60"/>
      <c r="BU328" s="60"/>
      <c r="BV328" s="60" t="s">
        <v>4678</v>
      </c>
      <c r="BW328" s="60"/>
      <c r="BX328" s="60">
        <v>148.05</v>
      </c>
      <c r="BY328" s="60"/>
      <c r="BZ328" s="60"/>
      <c r="CA328" s="60"/>
      <c r="CB328" s="60"/>
      <c r="CC328" s="60"/>
      <c r="CD328" s="60"/>
    </row>
    <row r="329" spans="1:82">
      <c r="A329" s="60" t="s">
        <v>5831</v>
      </c>
      <c r="B329" s="60"/>
      <c r="C329" s="60" t="s">
        <v>5824</v>
      </c>
      <c r="D329" s="60"/>
      <c r="E329" s="60" t="s">
        <v>4655</v>
      </c>
      <c r="F329" s="60" t="s">
        <v>5825</v>
      </c>
      <c r="G329" s="60" t="s">
        <v>4657</v>
      </c>
      <c r="H329" s="60" t="s">
        <v>2905</v>
      </c>
      <c r="I329" s="60">
        <v>2956.71</v>
      </c>
      <c r="J329" s="60"/>
      <c r="K329" s="60"/>
      <c r="L329" s="60" t="s">
        <v>4655</v>
      </c>
      <c r="M329" s="60" t="s">
        <v>5812</v>
      </c>
      <c r="N329" s="60" t="s">
        <v>5812</v>
      </c>
      <c r="O329" s="60"/>
      <c r="P329" s="60"/>
      <c r="Q329" s="60" t="s">
        <v>2905</v>
      </c>
      <c r="R329" s="60" t="s">
        <v>4797</v>
      </c>
      <c r="S329" s="60" t="s">
        <v>4798</v>
      </c>
      <c r="T329" s="60" t="s">
        <v>4719</v>
      </c>
      <c r="U329" s="60"/>
      <c r="V329" s="60" t="s">
        <v>4211</v>
      </c>
      <c r="W329" s="60"/>
      <c r="X329" s="60" t="s">
        <v>5819</v>
      </c>
      <c r="Y329" s="60" t="s">
        <v>4664</v>
      </c>
      <c r="Z329" s="60" t="s">
        <v>5686</v>
      </c>
      <c r="AA329" s="60"/>
      <c r="AB329" s="60"/>
      <c r="AC329" s="60"/>
      <c r="AD329" s="60"/>
      <c r="AE329" s="60"/>
      <c r="AF329" s="60"/>
      <c r="AG329" s="60"/>
      <c r="AH329" s="60"/>
      <c r="AI329" s="60"/>
      <c r="AJ329" s="60"/>
      <c r="AK329" s="60"/>
      <c r="AL329" s="60"/>
      <c r="AM329" s="60"/>
      <c r="AN329" s="60"/>
      <c r="AO329" s="60"/>
      <c r="AP329" s="61">
        <v>45804.697962963</v>
      </c>
      <c r="AQ329" s="60"/>
      <c r="AR329" s="60"/>
      <c r="AS329" s="60" t="s">
        <v>4244</v>
      </c>
      <c r="AT329" s="60" t="s">
        <v>4671</v>
      </c>
      <c r="AU329" s="60"/>
      <c r="AV329" s="60"/>
      <c r="AW329" s="61">
        <v>45804.6282407407</v>
      </c>
      <c r="AX329" s="60"/>
      <c r="AY329" s="60" t="s">
        <v>4673</v>
      </c>
      <c r="AZ329" s="60"/>
      <c r="BA329" s="60"/>
      <c r="BB329" s="60"/>
      <c r="BC329" s="60" t="s">
        <v>2128</v>
      </c>
      <c r="BD329" s="60" t="s">
        <v>4582</v>
      </c>
      <c r="BE329" s="60" t="s">
        <v>4802</v>
      </c>
      <c r="BF329" s="60" t="s">
        <v>4675</v>
      </c>
      <c r="BG329" s="60"/>
      <c r="BH329" s="60"/>
      <c r="BI329" s="60" t="s">
        <v>2794</v>
      </c>
      <c r="BJ329" s="60"/>
      <c r="BK329" s="60"/>
      <c r="BL329" s="60">
        <v>3562693</v>
      </c>
      <c r="BM329" s="60" t="s">
        <v>5826</v>
      </c>
      <c r="BN329" s="60">
        <v>19.5</v>
      </c>
      <c r="BO329" s="60"/>
      <c r="BP329" s="60"/>
      <c r="BQ329" s="60"/>
      <c r="BR329" s="60" t="s">
        <v>5827</v>
      </c>
      <c r="BS329" s="60" t="s">
        <v>1277</v>
      </c>
      <c r="BT329" s="60"/>
      <c r="BU329" s="60"/>
      <c r="BV329" s="60" t="s">
        <v>4678</v>
      </c>
      <c r="BW329" s="60"/>
      <c r="BX329" s="60">
        <v>19.5</v>
      </c>
      <c r="BY329" s="60"/>
      <c r="BZ329" s="60"/>
      <c r="CA329" s="60"/>
      <c r="CB329" s="60"/>
      <c r="CC329" s="60"/>
      <c r="CD329" s="60"/>
    </row>
    <row r="330" spans="1:82">
      <c r="A330" s="60" t="s">
        <v>5832</v>
      </c>
      <c r="B330" s="60"/>
      <c r="C330" s="60" t="s">
        <v>5824</v>
      </c>
      <c r="D330" s="60"/>
      <c r="E330" s="60" t="s">
        <v>4655</v>
      </c>
      <c r="F330" s="60" t="s">
        <v>5825</v>
      </c>
      <c r="G330" s="60" t="s">
        <v>4657</v>
      </c>
      <c r="H330" s="60" t="s">
        <v>2905</v>
      </c>
      <c r="I330" s="60">
        <v>2956.71</v>
      </c>
      <c r="J330" s="60"/>
      <c r="K330" s="60"/>
      <c r="L330" s="60" t="s">
        <v>4655</v>
      </c>
      <c r="M330" s="60" t="s">
        <v>5812</v>
      </c>
      <c r="N330" s="60" t="s">
        <v>5812</v>
      </c>
      <c r="O330" s="60"/>
      <c r="P330" s="60"/>
      <c r="Q330" s="60" t="s">
        <v>2905</v>
      </c>
      <c r="R330" s="60" t="s">
        <v>4797</v>
      </c>
      <c r="S330" s="60" t="s">
        <v>4798</v>
      </c>
      <c r="T330" s="60" t="s">
        <v>4719</v>
      </c>
      <c r="U330" s="60"/>
      <c r="V330" s="60" t="s">
        <v>4211</v>
      </c>
      <c r="W330" s="60"/>
      <c r="X330" s="60" t="s">
        <v>5819</v>
      </c>
      <c r="Y330" s="60" t="s">
        <v>4664</v>
      </c>
      <c r="Z330" s="60" t="s">
        <v>5686</v>
      </c>
      <c r="AA330" s="60"/>
      <c r="AB330" s="60"/>
      <c r="AC330" s="60"/>
      <c r="AD330" s="60"/>
      <c r="AE330" s="60"/>
      <c r="AF330" s="60"/>
      <c r="AG330" s="60"/>
      <c r="AH330" s="60"/>
      <c r="AI330" s="60"/>
      <c r="AJ330" s="60"/>
      <c r="AK330" s="60"/>
      <c r="AL330" s="60"/>
      <c r="AM330" s="60"/>
      <c r="AN330" s="60"/>
      <c r="AO330" s="60"/>
      <c r="AP330" s="61">
        <v>45804.697962963</v>
      </c>
      <c r="AQ330" s="60"/>
      <c r="AR330" s="60"/>
      <c r="AS330" s="60" t="s">
        <v>4244</v>
      </c>
      <c r="AT330" s="60" t="s">
        <v>4671</v>
      </c>
      <c r="AU330" s="60"/>
      <c r="AV330" s="60"/>
      <c r="AW330" s="61">
        <v>45804.6282407407</v>
      </c>
      <c r="AX330" s="60"/>
      <c r="AY330" s="60" t="s">
        <v>4673</v>
      </c>
      <c r="AZ330" s="60"/>
      <c r="BA330" s="60"/>
      <c r="BB330" s="60"/>
      <c r="BC330" s="60" t="s">
        <v>4971</v>
      </c>
      <c r="BD330" s="60" t="s">
        <v>4582</v>
      </c>
      <c r="BE330" s="60" t="s">
        <v>4802</v>
      </c>
      <c r="BF330" s="60" t="s">
        <v>4675</v>
      </c>
      <c r="BG330" s="60"/>
      <c r="BH330" s="60"/>
      <c r="BI330" s="60" t="s">
        <v>2794</v>
      </c>
      <c r="BJ330" s="60"/>
      <c r="BK330" s="60"/>
      <c r="BL330" s="60">
        <v>3562704</v>
      </c>
      <c r="BM330" s="60" t="s">
        <v>5826</v>
      </c>
      <c r="BN330" s="60">
        <v>33.8</v>
      </c>
      <c r="BO330" s="60"/>
      <c r="BP330" s="60"/>
      <c r="BQ330" s="60"/>
      <c r="BR330" s="60" t="s">
        <v>5827</v>
      </c>
      <c r="BS330" s="60" t="s">
        <v>1277</v>
      </c>
      <c r="BT330" s="60"/>
      <c r="BU330" s="60"/>
      <c r="BV330" s="60" t="s">
        <v>4678</v>
      </c>
      <c r="BW330" s="60"/>
      <c r="BX330" s="60">
        <v>33.8</v>
      </c>
      <c r="BY330" s="60"/>
      <c r="BZ330" s="60"/>
      <c r="CA330" s="60"/>
      <c r="CB330" s="60"/>
      <c r="CC330" s="60"/>
      <c r="CD330" s="60"/>
    </row>
    <row r="331" spans="1:82">
      <c r="A331" s="60" t="s">
        <v>5833</v>
      </c>
      <c r="B331" s="60"/>
      <c r="C331" s="60" t="s">
        <v>5824</v>
      </c>
      <c r="D331" s="60"/>
      <c r="E331" s="60" t="s">
        <v>4655</v>
      </c>
      <c r="F331" s="60" t="s">
        <v>5825</v>
      </c>
      <c r="G331" s="60" t="s">
        <v>4657</v>
      </c>
      <c r="H331" s="60" t="s">
        <v>2905</v>
      </c>
      <c r="I331" s="60">
        <v>2956.71</v>
      </c>
      <c r="J331" s="60"/>
      <c r="K331" s="60"/>
      <c r="L331" s="60" t="s">
        <v>4655</v>
      </c>
      <c r="M331" s="60" t="s">
        <v>5812</v>
      </c>
      <c r="N331" s="60" t="s">
        <v>5812</v>
      </c>
      <c r="O331" s="60"/>
      <c r="P331" s="60"/>
      <c r="Q331" s="60" t="s">
        <v>2905</v>
      </c>
      <c r="R331" s="60" t="s">
        <v>4797</v>
      </c>
      <c r="S331" s="60" t="s">
        <v>4798</v>
      </c>
      <c r="T331" s="60" t="s">
        <v>4719</v>
      </c>
      <c r="U331" s="60"/>
      <c r="V331" s="60" t="s">
        <v>4211</v>
      </c>
      <c r="W331" s="60"/>
      <c r="X331" s="60" t="s">
        <v>5819</v>
      </c>
      <c r="Y331" s="60" t="s">
        <v>4664</v>
      </c>
      <c r="Z331" s="60" t="s">
        <v>5686</v>
      </c>
      <c r="AA331" s="60"/>
      <c r="AB331" s="60"/>
      <c r="AC331" s="60"/>
      <c r="AD331" s="60"/>
      <c r="AE331" s="60"/>
      <c r="AF331" s="60"/>
      <c r="AG331" s="60"/>
      <c r="AH331" s="60"/>
      <c r="AI331" s="60"/>
      <c r="AJ331" s="60"/>
      <c r="AK331" s="60"/>
      <c r="AL331" s="60"/>
      <c r="AM331" s="60"/>
      <c r="AN331" s="60"/>
      <c r="AO331" s="60"/>
      <c r="AP331" s="61">
        <v>45804.697962963</v>
      </c>
      <c r="AQ331" s="60"/>
      <c r="AR331" s="60"/>
      <c r="AS331" s="60" t="s">
        <v>4244</v>
      </c>
      <c r="AT331" s="60" t="s">
        <v>4671</v>
      </c>
      <c r="AU331" s="60"/>
      <c r="AV331" s="60"/>
      <c r="AW331" s="61">
        <v>45804.6282407407</v>
      </c>
      <c r="AX331" s="60"/>
      <c r="AY331" s="60" t="s">
        <v>4673</v>
      </c>
      <c r="AZ331" s="60"/>
      <c r="BA331" s="60"/>
      <c r="BB331" s="60"/>
      <c r="BC331" s="60" t="s">
        <v>4971</v>
      </c>
      <c r="BD331" s="60" t="s">
        <v>4582</v>
      </c>
      <c r="BE331" s="60" t="s">
        <v>4802</v>
      </c>
      <c r="BF331" s="60" t="s">
        <v>4675</v>
      </c>
      <c r="BG331" s="60"/>
      <c r="BH331" s="60"/>
      <c r="BI331" s="60" t="s">
        <v>2794</v>
      </c>
      <c r="BJ331" s="60"/>
      <c r="BK331" s="60"/>
      <c r="BL331" s="60">
        <v>3562705</v>
      </c>
      <c r="BM331" s="60" t="s">
        <v>5826</v>
      </c>
      <c r="BN331" s="60">
        <v>60</v>
      </c>
      <c r="BO331" s="60"/>
      <c r="BP331" s="60"/>
      <c r="BQ331" s="60"/>
      <c r="BR331" s="60" t="s">
        <v>5827</v>
      </c>
      <c r="BS331" s="60" t="s">
        <v>1277</v>
      </c>
      <c r="BT331" s="60"/>
      <c r="BU331" s="60"/>
      <c r="BV331" s="60" t="s">
        <v>4678</v>
      </c>
      <c r="BW331" s="60"/>
      <c r="BX331" s="60">
        <v>60</v>
      </c>
      <c r="BY331" s="60"/>
      <c r="BZ331" s="60"/>
      <c r="CA331" s="60"/>
      <c r="CB331" s="60"/>
      <c r="CC331" s="60"/>
      <c r="CD331" s="60"/>
    </row>
    <row r="332" spans="1:82">
      <c r="A332" s="60" t="s">
        <v>5834</v>
      </c>
      <c r="B332" s="60"/>
      <c r="C332" s="60" t="s">
        <v>5824</v>
      </c>
      <c r="D332" s="60"/>
      <c r="E332" s="60" t="s">
        <v>4655</v>
      </c>
      <c r="F332" s="60" t="s">
        <v>5825</v>
      </c>
      <c r="G332" s="60" t="s">
        <v>4657</v>
      </c>
      <c r="H332" s="60" t="s">
        <v>2905</v>
      </c>
      <c r="I332" s="60">
        <v>2956.71</v>
      </c>
      <c r="J332" s="60"/>
      <c r="K332" s="60"/>
      <c r="L332" s="60" t="s">
        <v>4655</v>
      </c>
      <c r="M332" s="60" t="s">
        <v>5812</v>
      </c>
      <c r="N332" s="60" t="s">
        <v>5812</v>
      </c>
      <c r="O332" s="60"/>
      <c r="P332" s="60"/>
      <c r="Q332" s="60" t="s">
        <v>2905</v>
      </c>
      <c r="R332" s="60" t="s">
        <v>4797</v>
      </c>
      <c r="S332" s="60" t="s">
        <v>4798</v>
      </c>
      <c r="T332" s="60" t="s">
        <v>4719</v>
      </c>
      <c r="U332" s="60"/>
      <c r="V332" s="60" t="s">
        <v>4211</v>
      </c>
      <c r="W332" s="60"/>
      <c r="X332" s="60" t="s">
        <v>5819</v>
      </c>
      <c r="Y332" s="60" t="s">
        <v>4664</v>
      </c>
      <c r="Z332" s="60" t="s">
        <v>5686</v>
      </c>
      <c r="AA332" s="60"/>
      <c r="AB332" s="60"/>
      <c r="AC332" s="60"/>
      <c r="AD332" s="60"/>
      <c r="AE332" s="60"/>
      <c r="AF332" s="60"/>
      <c r="AG332" s="60"/>
      <c r="AH332" s="60"/>
      <c r="AI332" s="60"/>
      <c r="AJ332" s="60"/>
      <c r="AK332" s="60"/>
      <c r="AL332" s="60"/>
      <c r="AM332" s="60"/>
      <c r="AN332" s="60"/>
      <c r="AO332" s="60"/>
      <c r="AP332" s="61">
        <v>45804.697962963</v>
      </c>
      <c r="AQ332" s="60"/>
      <c r="AR332" s="60"/>
      <c r="AS332" s="60" t="s">
        <v>4244</v>
      </c>
      <c r="AT332" s="60" t="s">
        <v>4671</v>
      </c>
      <c r="AU332" s="60"/>
      <c r="AV332" s="60"/>
      <c r="AW332" s="61">
        <v>45804.6282407407</v>
      </c>
      <c r="AX332" s="60"/>
      <c r="AY332" s="60" t="s">
        <v>4673</v>
      </c>
      <c r="AZ332" s="60"/>
      <c r="BA332" s="60"/>
      <c r="BB332" s="60"/>
      <c r="BC332" s="60" t="s">
        <v>4971</v>
      </c>
      <c r="BD332" s="60" t="s">
        <v>4582</v>
      </c>
      <c r="BE332" s="60" t="s">
        <v>4802</v>
      </c>
      <c r="BF332" s="60" t="s">
        <v>4675</v>
      </c>
      <c r="BG332" s="60"/>
      <c r="BH332" s="60"/>
      <c r="BI332" s="60" t="s">
        <v>2794</v>
      </c>
      <c r="BJ332" s="60"/>
      <c r="BK332" s="60"/>
      <c r="BL332" s="60">
        <v>3562690</v>
      </c>
      <c r="BM332" s="60" t="s">
        <v>5826</v>
      </c>
      <c r="BN332" s="60">
        <v>330.48</v>
      </c>
      <c r="BO332" s="60"/>
      <c r="BP332" s="60"/>
      <c r="BQ332" s="60"/>
      <c r="BR332" s="60" t="s">
        <v>5827</v>
      </c>
      <c r="BS332" s="60" t="s">
        <v>1277</v>
      </c>
      <c r="BT332" s="60"/>
      <c r="BU332" s="60"/>
      <c r="BV332" s="60" t="s">
        <v>4678</v>
      </c>
      <c r="BW332" s="60"/>
      <c r="BX332" s="60">
        <v>330.48</v>
      </c>
      <c r="BY332" s="60"/>
      <c r="BZ332" s="60"/>
      <c r="CA332" s="60"/>
      <c r="CB332" s="60"/>
      <c r="CC332" s="60"/>
      <c r="CD332" s="60"/>
    </row>
    <row r="333" spans="1:82">
      <c r="A333" s="60" t="s">
        <v>5835</v>
      </c>
      <c r="B333" s="60"/>
      <c r="C333" s="60" t="s">
        <v>5824</v>
      </c>
      <c r="D333" s="60"/>
      <c r="E333" s="60" t="s">
        <v>4655</v>
      </c>
      <c r="F333" s="60" t="s">
        <v>5825</v>
      </c>
      <c r="G333" s="60" t="s">
        <v>4657</v>
      </c>
      <c r="H333" s="60" t="s">
        <v>2905</v>
      </c>
      <c r="I333" s="60">
        <v>2956.71</v>
      </c>
      <c r="J333" s="60"/>
      <c r="K333" s="60"/>
      <c r="L333" s="60" t="s">
        <v>4655</v>
      </c>
      <c r="M333" s="60" t="s">
        <v>5812</v>
      </c>
      <c r="N333" s="60" t="s">
        <v>5812</v>
      </c>
      <c r="O333" s="60"/>
      <c r="P333" s="60"/>
      <c r="Q333" s="60" t="s">
        <v>2905</v>
      </c>
      <c r="R333" s="60" t="s">
        <v>4797</v>
      </c>
      <c r="S333" s="60" t="s">
        <v>4798</v>
      </c>
      <c r="T333" s="60" t="s">
        <v>4719</v>
      </c>
      <c r="U333" s="60"/>
      <c r="V333" s="60" t="s">
        <v>4211</v>
      </c>
      <c r="W333" s="60"/>
      <c r="X333" s="60" t="s">
        <v>5819</v>
      </c>
      <c r="Y333" s="60" t="s">
        <v>4664</v>
      </c>
      <c r="Z333" s="60" t="s">
        <v>5686</v>
      </c>
      <c r="AA333" s="60"/>
      <c r="AB333" s="60"/>
      <c r="AC333" s="60"/>
      <c r="AD333" s="60"/>
      <c r="AE333" s="60"/>
      <c r="AF333" s="60"/>
      <c r="AG333" s="60"/>
      <c r="AH333" s="60"/>
      <c r="AI333" s="60"/>
      <c r="AJ333" s="60"/>
      <c r="AK333" s="60"/>
      <c r="AL333" s="60"/>
      <c r="AM333" s="60"/>
      <c r="AN333" s="60"/>
      <c r="AO333" s="60"/>
      <c r="AP333" s="61">
        <v>45804.697962963</v>
      </c>
      <c r="AQ333" s="60"/>
      <c r="AR333" s="60"/>
      <c r="AS333" s="60" t="s">
        <v>4244</v>
      </c>
      <c r="AT333" s="60" t="s">
        <v>4671</v>
      </c>
      <c r="AU333" s="60"/>
      <c r="AV333" s="60"/>
      <c r="AW333" s="61">
        <v>45804.6282407407</v>
      </c>
      <c r="AX333" s="60"/>
      <c r="AY333" s="60" t="s">
        <v>4673</v>
      </c>
      <c r="AZ333" s="60"/>
      <c r="BA333" s="60"/>
      <c r="BB333" s="60"/>
      <c r="BC333" s="60" t="s">
        <v>2128</v>
      </c>
      <c r="BD333" s="60" t="s">
        <v>4582</v>
      </c>
      <c r="BE333" s="60" t="s">
        <v>4802</v>
      </c>
      <c r="BF333" s="60" t="s">
        <v>4675</v>
      </c>
      <c r="BG333" s="60"/>
      <c r="BH333" s="60"/>
      <c r="BI333" s="60" t="s">
        <v>2794</v>
      </c>
      <c r="BJ333" s="60"/>
      <c r="BK333" s="60"/>
      <c r="BL333" s="60">
        <v>3562699</v>
      </c>
      <c r="BM333" s="60" t="s">
        <v>5826</v>
      </c>
      <c r="BN333" s="60">
        <v>70.08</v>
      </c>
      <c r="BO333" s="60"/>
      <c r="BP333" s="60"/>
      <c r="BQ333" s="60"/>
      <c r="BR333" s="60" t="s">
        <v>5827</v>
      </c>
      <c r="BS333" s="60" t="s">
        <v>1277</v>
      </c>
      <c r="BT333" s="60"/>
      <c r="BU333" s="60"/>
      <c r="BV333" s="60" t="s">
        <v>4678</v>
      </c>
      <c r="BW333" s="60"/>
      <c r="BX333" s="60">
        <v>70.08</v>
      </c>
      <c r="BY333" s="60"/>
      <c r="BZ333" s="60"/>
      <c r="CA333" s="60"/>
      <c r="CB333" s="60"/>
      <c r="CC333" s="60"/>
      <c r="CD333" s="60"/>
    </row>
    <row r="334" spans="1:82">
      <c r="A334" s="60" t="s">
        <v>5836</v>
      </c>
      <c r="B334" s="60"/>
      <c r="C334" s="60" t="s">
        <v>5824</v>
      </c>
      <c r="D334" s="60"/>
      <c r="E334" s="60" t="s">
        <v>4655</v>
      </c>
      <c r="F334" s="60" t="s">
        <v>5825</v>
      </c>
      <c r="G334" s="60" t="s">
        <v>4657</v>
      </c>
      <c r="H334" s="60" t="s">
        <v>2905</v>
      </c>
      <c r="I334" s="60">
        <v>2956.71</v>
      </c>
      <c r="J334" s="60"/>
      <c r="K334" s="60"/>
      <c r="L334" s="60" t="s">
        <v>4655</v>
      </c>
      <c r="M334" s="60" t="s">
        <v>5812</v>
      </c>
      <c r="N334" s="60" t="s">
        <v>5812</v>
      </c>
      <c r="O334" s="60"/>
      <c r="P334" s="60"/>
      <c r="Q334" s="60" t="s">
        <v>2905</v>
      </c>
      <c r="R334" s="60" t="s">
        <v>4797</v>
      </c>
      <c r="S334" s="60" t="s">
        <v>4798</v>
      </c>
      <c r="T334" s="60" t="s">
        <v>4719</v>
      </c>
      <c r="U334" s="60"/>
      <c r="V334" s="60" t="s">
        <v>4211</v>
      </c>
      <c r="W334" s="60"/>
      <c r="X334" s="60" t="s">
        <v>5819</v>
      </c>
      <c r="Y334" s="60" t="s">
        <v>4664</v>
      </c>
      <c r="Z334" s="60" t="s">
        <v>5686</v>
      </c>
      <c r="AA334" s="60"/>
      <c r="AB334" s="60"/>
      <c r="AC334" s="60"/>
      <c r="AD334" s="60"/>
      <c r="AE334" s="60"/>
      <c r="AF334" s="60"/>
      <c r="AG334" s="60"/>
      <c r="AH334" s="60"/>
      <c r="AI334" s="60"/>
      <c r="AJ334" s="60"/>
      <c r="AK334" s="60"/>
      <c r="AL334" s="60"/>
      <c r="AM334" s="60"/>
      <c r="AN334" s="60"/>
      <c r="AO334" s="60"/>
      <c r="AP334" s="61">
        <v>45804.697962963</v>
      </c>
      <c r="AQ334" s="60"/>
      <c r="AR334" s="60"/>
      <c r="AS334" s="60" t="s">
        <v>4244</v>
      </c>
      <c r="AT334" s="60" t="s">
        <v>4671</v>
      </c>
      <c r="AU334" s="60"/>
      <c r="AV334" s="60"/>
      <c r="AW334" s="61">
        <v>45804.6282407407</v>
      </c>
      <c r="AX334" s="60"/>
      <c r="AY334" s="60" t="s">
        <v>4673</v>
      </c>
      <c r="AZ334" s="60"/>
      <c r="BA334" s="60"/>
      <c r="BB334" s="60"/>
      <c r="BC334" s="60" t="s">
        <v>4971</v>
      </c>
      <c r="BD334" s="60" t="s">
        <v>4582</v>
      </c>
      <c r="BE334" s="60" t="s">
        <v>4802</v>
      </c>
      <c r="BF334" s="60" t="s">
        <v>4675</v>
      </c>
      <c r="BG334" s="60"/>
      <c r="BH334" s="60"/>
      <c r="BI334" s="60" t="s">
        <v>2794</v>
      </c>
      <c r="BJ334" s="60"/>
      <c r="BK334" s="60"/>
      <c r="BL334" s="60">
        <v>3562697</v>
      </c>
      <c r="BM334" s="60" t="s">
        <v>5826</v>
      </c>
      <c r="BN334" s="60">
        <v>20.88</v>
      </c>
      <c r="BO334" s="60"/>
      <c r="BP334" s="60"/>
      <c r="BQ334" s="60"/>
      <c r="BR334" s="60" t="s">
        <v>5827</v>
      </c>
      <c r="BS334" s="60" t="s">
        <v>1277</v>
      </c>
      <c r="BT334" s="60"/>
      <c r="BU334" s="60"/>
      <c r="BV334" s="60" t="s">
        <v>4678</v>
      </c>
      <c r="BW334" s="60"/>
      <c r="BX334" s="60">
        <v>20.88</v>
      </c>
      <c r="BY334" s="60"/>
      <c r="BZ334" s="60"/>
      <c r="CA334" s="60"/>
      <c r="CB334" s="60"/>
      <c r="CC334" s="60"/>
      <c r="CD334" s="60"/>
    </row>
    <row r="335" spans="1:82">
      <c r="A335" s="60" t="s">
        <v>5837</v>
      </c>
      <c r="B335" s="60"/>
      <c r="C335" s="60" t="s">
        <v>5824</v>
      </c>
      <c r="D335" s="60"/>
      <c r="E335" s="60" t="s">
        <v>4655</v>
      </c>
      <c r="F335" s="60" t="s">
        <v>5825</v>
      </c>
      <c r="G335" s="60" t="s">
        <v>4657</v>
      </c>
      <c r="H335" s="60" t="s">
        <v>2905</v>
      </c>
      <c r="I335" s="60">
        <v>2956.71</v>
      </c>
      <c r="J335" s="60"/>
      <c r="K335" s="60"/>
      <c r="L335" s="60" t="s">
        <v>4655</v>
      </c>
      <c r="M335" s="60" t="s">
        <v>5812</v>
      </c>
      <c r="N335" s="60" t="s">
        <v>5812</v>
      </c>
      <c r="O335" s="60"/>
      <c r="P335" s="60"/>
      <c r="Q335" s="60" t="s">
        <v>2905</v>
      </c>
      <c r="R335" s="60" t="s">
        <v>4797</v>
      </c>
      <c r="S335" s="60" t="s">
        <v>4798</v>
      </c>
      <c r="T335" s="60" t="s">
        <v>4719</v>
      </c>
      <c r="U335" s="60"/>
      <c r="V335" s="60" t="s">
        <v>4211</v>
      </c>
      <c r="W335" s="60"/>
      <c r="X335" s="60" t="s">
        <v>5819</v>
      </c>
      <c r="Y335" s="60" t="s">
        <v>4664</v>
      </c>
      <c r="Z335" s="60" t="s">
        <v>5686</v>
      </c>
      <c r="AA335" s="60"/>
      <c r="AB335" s="60"/>
      <c r="AC335" s="60"/>
      <c r="AD335" s="60"/>
      <c r="AE335" s="60"/>
      <c r="AF335" s="60"/>
      <c r="AG335" s="60"/>
      <c r="AH335" s="60"/>
      <c r="AI335" s="60"/>
      <c r="AJ335" s="60"/>
      <c r="AK335" s="60"/>
      <c r="AL335" s="60"/>
      <c r="AM335" s="60"/>
      <c r="AN335" s="60"/>
      <c r="AO335" s="60"/>
      <c r="AP335" s="61">
        <v>45804.697962963</v>
      </c>
      <c r="AQ335" s="60"/>
      <c r="AR335" s="60"/>
      <c r="AS335" s="60" t="s">
        <v>4244</v>
      </c>
      <c r="AT335" s="60" t="s">
        <v>4671</v>
      </c>
      <c r="AU335" s="60"/>
      <c r="AV335" s="60"/>
      <c r="AW335" s="61">
        <v>45804.6282407407</v>
      </c>
      <c r="AX335" s="60"/>
      <c r="AY335" s="60" t="s">
        <v>4673</v>
      </c>
      <c r="AZ335" s="60"/>
      <c r="BA335" s="60"/>
      <c r="BB335" s="60"/>
      <c r="BC335" s="60" t="s">
        <v>2142</v>
      </c>
      <c r="BD335" s="60" t="s">
        <v>4582</v>
      </c>
      <c r="BE335" s="60" t="s">
        <v>4802</v>
      </c>
      <c r="BF335" s="60" t="s">
        <v>4675</v>
      </c>
      <c r="BG335" s="60"/>
      <c r="BH335" s="60"/>
      <c r="BI335" s="60" t="s">
        <v>2794</v>
      </c>
      <c r="BJ335" s="60"/>
      <c r="BK335" s="60"/>
      <c r="BL335" s="60">
        <v>3562706</v>
      </c>
      <c r="BM335" s="60" t="s">
        <v>5826</v>
      </c>
      <c r="BN335" s="60">
        <v>46.8</v>
      </c>
      <c r="BO335" s="60"/>
      <c r="BP335" s="60"/>
      <c r="BQ335" s="60"/>
      <c r="BR335" s="60" t="s">
        <v>5827</v>
      </c>
      <c r="BS335" s="60" t="s">
        <v>1277</v>
      </c>
      <c r="BT335" s="60"/>
      <c r="BU335" s="60"/>
      <c r="BV335" s="60" t="s">
        <v>4678</v>
      </c>
      <c r="BW335" s="60"/>
      <c r="BX335" s="60">
        <v>46.8</v>
      </c>
      <c r="BY335" s="60"/>
      <c r="BZ335" s="60"/>
      <c r="CA335" s="60"/>
      <c r="CB335" s="60"/>
      <c r="CC335" s="60"/>
      <c r="CD335" s="60"/>
    </row>
    <row r="336" spans="1:82">
      <c r="A336" s="60" t="s">
        <v>5838</v>
      </c>
      <c r="B336" s="60"/>
      <c r="C336" s="60" t="s">
        <v>5824</v>
      </c>
      <c r="D336" s="60"/>
      <c r="E336" s="60" t="s">
        <v>4655</v>
      </c>
      <c r="F336" s="60" t="s">
        <v>5825</v>
      </c>
      <c r="G336" s="60" t="s">
        <v>4657</v>
      </c>
      <c r="H336" s="60" t="s">
        <v>2905</v>
      </c>
      <c r="I336" s="60">
        <v>2956.71</v>
      </c>
      <c r="J336" s="60"/>
      <c r="K336" s="60"/>
      <c r="L336" s="60" t="s">
        <v>4655</v>
      </c>
      <c r="M336" s="60" t="s">
        <v>5812</v>
      </c>
      <c r="N336" s="60" t="s">
        <v>5812</v>
      </c>
      <c r="O336" s="60"/>
      <c r="P336" s="60"/>
      <c r="Q336" s="60" t="s">
        <v>2905</v>
      </c>
      <c r="R336" s="60" t="s">
        <v>4797</v>
      </c>
      <c r="S336" s="60" t="s">
        <v>4798</v>
      </c>
      <c r="T336" s="60" t="s">
        <v>4719</v>
      </c>
      <c r="U336" s="60"/>
      <c r="V336" s="60" t="s">
        <v>4211</v>
      </c>
      <c r="W336" s="60"/>
      <c r="X336" s="60" t="s">
        <v>5819</v>
      </c>
      <c r="Y336" s="60" t="s">
        <v>4664</v>
      </c>
      <c r="Z336" s="60" t="s">
        <v>5686</v>
      </c>
      <c r="AA336" s="60"/>
      <c r="AB336" s="60"/>
      <c r="AC336" s="60"/>
      <c r="AD336" s="60"/>
      <c r="AE336" s="60"/>
      <c r="AF336" s="60"/>
      <c r="AG336" s="60"/>
      <c r="AH336" s="60"/>
      <c r="AI336" s="60"/>
      <c r="AJ336" s="60"/>
      <c r="AK336" s="60"/>
      <c r="AL336" s="60"/>
      <c r="AM336" s="60"/>
      <c r="AN336" s="60"/>
      <c r="AO336" s="60"/>
      <c r="AP336" s="61">
        <v>45804.697962963</v>
      </c>
      <c r="AQ336" s="60"/>
      <c r="AR336" s="60"/>
      <c r="AS336" s="60" t="s">
        <v>4244</v>
      </c>
      <c r="AT336" s="60" t="s">
        <v>4671</v>
      </c>
      <c r="AU336" s="60"/>
      <c r="AV336" s="60"/>
      <c r="AW336" s="61">
        <v>45804.6282407407</v>
      </c>
      <c r="AX336" s="60"/>
      <c r="AY336" s="60" t="s">
        <v>4673</v>
      </c>
      <c r="AZ336" s="60"/>
      <c r="BA336" s="60"/>
      <c r="BB336" s="60"/>
      <c r="BC336" s="60" t="s">
        <v>2128</v>
      </c>
      <c r="BD336" s="60" t="s">
        <v>4582</v>
      </c>
      <c r="BE336" s="60" t="s">
        <v>4802</v>
      </c>
      <c r="BF336" s="60" t="s">
        <v>4675</v>
      </c>
      <c r="BG336" s="60"/>
      <c r="BH336" s="60"/>
      <c r="BI336" s="60" t="s">
        <v>2794</v>
      </c>
      <c r="BJ336" s="60"/>
      <c r="BK336" s="60"/>
      <c r="BL336" s="60">
        <v>3562692</v>
      </c>
      <c r="BM336" s="60" t="s">
        <v>5826</v>
      </c>
      <c r="BN336" s="60">
        <v>20.35</v>
      </c>
      <c r="BO336" s="60"/>
      <c r="BP336" s="60"/>
      <c r="BQ336" s="60"/>
      <c r="BR336" s="60" t="s">
        <v>5827</v>
      </c>
      <c r="BS336" s="60" t="s">
        <v>1277</v>
      </c>
      <c r="BT336" s="60"/>
      <c r="BU336" s="60"/>
      <c r="BV336" s="60" t="s">
        <v>4678</v>
      </c>
      <c r="BW336" s="60"/>
      <c r="BX336" s="60">
        <v>20.35</v>
      </c>
      <c r="BY336" s="60"/>
      <c r="BZ336" s="60"/>
      <c r="CA336" s="60"/>
      <c r="CB336" s="60"/>
      <c r="CC336" s="60"/>
      <c r="CD336" s="60"/>
    </row>
    <row r="337" spans="1:82">
      <c r="A337" s="60" t="s">
        <v>5839</v>
      </c>
      <c r="B337" s="60"/>
      <c r="C337" s="60" t="s">
        <v>5824</v>
      </c>
      <c r="D337" s="60"/>
      <c r="E337" s="60" t="s">
        <v>4655</v>
      </c>
      <c r="F337" s="60" t="s">
        <v>5825</v>
      </c>
      <c r="G337" s="60" t="s">
        <v>4657</v>
      </c>
      <c r="H337" s="60" t="s">
        <v>2905</v>
      </c>
      <c r="I337" s="60">
        <v>2956.71</v>
      </c>
      <c r="J337" s="60"/>
      <c r="K337" s="60"/>
      <c r="L337" s="60" t="s">
        <v>4655</v>
      </c>
      <c r="M337" s="60" t="s">
        <v>5812</v>
      </c>
      <c r="N337" s="60" t="s">
        <v>5812</v>
      </c>
      <c r="O337" s="60"/>
      <c r="P337" s="60"/>
      <c r="Q337" s="60" t="s">
        <v>2905</v>
      </c>
      <c r="R337" s="60" t="s">
        <v>4797</v>
      </c>
      <c r="S337" s="60" t="s">
        <v>4798</v>
      </c>
      <c r="T337" s="60" t="s">
        <v>4719</v>
      </c>
      <c r="U337" s="60"/>
      <c r="V337" s="60" t="s">
        <v>4211</v>
      </c>
      <c r="W337" s="60"/>
      <c r="X337" s="60" t="s">
        <v>5819</v>
      </c>
      <c r="Y337" s="60" t="s">
        <v>4664</v>
      </c>
      <c r="Z337" s="60" t="s">
        <v>5686</v>
      </c>
      <c r="AA337" s="60"/>
      <c r="AB337" s="60"/>
      <c r="AC337" s="60"/>
      <c r="AD337" s="60"/>
      <c r="AE337" s="60"/>
      <c r="AF337" s="60"/>
      <c r="AG337" s="60"/>
      <c r="AH337" s="60"/>
      <c r="AI337" s="60"/>
      <c r="AJ337" s="60"/>
      <c r="AK337" s="60"/>
      <c r="AL337" s="60"/>
      <c r="AM337" s="60"/>
      <c r="AN337" s="60"/>
      <c r="AO337" s="60"/>
      <c r="AP337" s="61">
        <v>45804.697962963</v>
      </c>
      <c r="AQ337" s="60"/>
      <c r="AR337" s="60"/>
      <c r="AS337" s="60" t="s">
        <v>4244</v>
      </c>
      <c r="AT337" s="60" t="s">
        <v>4671</v>
      </c>
      <c r="AU337" s="60"/>
      <c r="AV337" s="60"/>
      <c r="AW337" s="61">
        <v>45804.6282407407</v>
      </c>
      <c r="AX337" s="60"/>
      <c r="AY337" s="60" t="s">
        <v>4673</v>
      </c>
      <c r="AZ337" s="60"/>
      <c r="BA337" s="60"/>
      <c r="BB337" s="60"/>
      <c r="BC337" s="60" t="s">
        <v>2140</v>
      </c>
      <c r="BD337" s="60" t="s">
        <v>4582</v>
      </c>
      <c r="BE337" s="60" t="s">
        <v>4802</v>
      </c>
      <c r="BF337" s="60" t="s">
        <v>4675</v>
      </c>
      <c r="BG337" s="60"/>
      <c r="BH337" s="60"/>
      <c r="BI337" s="60" t="s">
        <v>2794</v>
      </c>
      <c r="BJ337" s="60"/>
      <c r="BK337" s="60"/>
      <c r="BL337" s="60">
        <v>3562689</v>
      </c>
      <c r="BM337" s="60" t="s">
        <v>5826</v>
      </c>
      <c r="BN337" s="60">
        <v>175.28</v>
      </c>
      <c r="BO337" s="60"/>
      <c r="BP337" s="60"/>
      <c r="BQ337" s="60"/>
      <c r="BR337" s="60" t="s">
        <v>5827</v>
      </c>
      <c r="BS337" s="60" t="s">
        <v>1277</v>
      </c>
      <c r="BT337" s="60"/>
      <c r="BU337" s="60"/>
      <c r="BV337" s="60" t="s">
        <v>4678</v>
      </c>
      <c r="BW337" s="60"/>
      <c r="BX337" s="60">
        <v>175.28</v>
      </c>
      <c r="BY337" s="60"/>
      <c r="BZ337" s="60"/>
      <c r="CA337" s="60"/>
      <c r="CB337" s="60"/>
      <c r="CC337" s="60"/>
      <c r="CD337" s="60"/>
    </row>
    <row r="338" spans="1:82">
      <c r="A338" s="60" t="s">
        <v>5840</v>
      </c>
      <c r="B338" s="60"/>
      <c r="C338" s="60" t="s">
        <v>5824</v>
      </c>
      <c r="D338" s="60"/>
      <c r="E338" s="60" t="s">
        <v>4655</v>
      </c>
      <c r="F338" s="60" t="s">
        <v>5825</v>
      </c>
      <c r="G338" s="60" t="s">
        <v>4657</v>
      </c>
      <c r="H338" s="60" t="s">
        <v>2905</v>
      </c>
      <c r="I338" s="60">
        <v>2956.71</v>
      </c>
      <c r="J338" s="60"/>
      <c r="K338" s="60"/>
      <c r="L338" s="60" t="s">
        <v>4655</v>
      </c>
      <c r="M338" s="60" t="s">
        <v>5812</v>
      </c>
      <c r="N338" s="60" t="s">
        <v>5812</v>
      </c>
      <c r="O338" s="60"/>
      <c r="P338" s="60"/>
      <c r="Q338" s="60" t="s">
        <v>2905</v>
      </c>
      <c r="R338" s="60" t="s">
        <v>4797</v>
      </c>
      <c r="S338" s="60" t="s">
        <v>4798</v>
      </c>
      <c r="T338" s="60" t="s">
        <v>4719</v>
      </c>
      <c r="U338" s="60"/>
      <c r="V338" s="60" t="s">
        <v>4211</v>
      </c>
      <c r="W338" s="60"/>
      <c r="X338" s="60" t="s">
        <v>5819</v>
      </c>
      <c r="Y338" s="60" t="s">
        <v>4664</v>
      </c>
      <c r="Z338" s="60" t="s">
        <v>5686</v>
      </c>
      <c r="AA338" s="60"/>
      <c r="AB338" s="60"/>
      <c r="AC338" s="60"/>
      <c r="AD338" s="60"/>
      <c r="AE338" s="60"/>
      <c r="AF338" s="60"/>
      <c r="AG338" s="60"/>
      <c r="AH338" s="60"/>
      <c r="AI338" s="60"/>
      <c r="AJ338" s="60"/>
      <c r="AK338" s="60"/>
      <c r="AL338" s="60"/>
      <c r="AM338" s="60"/>
      <c r="AN338" s="60"/>
      <c r="AO338" s="60"/>
      <c r="AP338" s="61">
        <v>45804.697962963</v>
      </c>
      <c r="AQ338" s="60"/>
      <c r="AR338" s="60"/>
      <c r="AS338" s="60" t="s">
        <v>4244</v>
      </c>
      <c r="AT338" s="60" t="s">
        <v>4671</v>
      </c>
      <c r="AU338" s="60"/>
      <c r="AV338" s="60"/>
      <c r="AW338" s="61">
        <v>45804.6282407407</v>
      </c>
      <c r="AX338" s="60"/>
      <c r="AY338" s="60" t="s">
        <v>4673</v>
      </c>
      <c r="AZ338" s="60"/>
      <c r="BA338" s="60"/>
      <c r="BB338" s="60"/>
      <c r="BC338" s="60" t="s">
        <v>2140</v>
      </c>
      <c r="BD338" s="60" t="s">
        <v>4582</v>
      </c>
      <c r="BE338" s="60" t="s">
        <v>4802</v>
      </c>
      <c r="BF338" s="60" t="s">
        <v>4675</v>
      </c>
      <c r="BG338" s="60"/>
      <c r="BH338" s="60"/>
      <c r="BI338" s="60" t="s">
        <v>2794</v>
      </c>
      <c r="BJ338" s="60"/>
      <c r="BK338" s="60"/>
      <c r="BL338" s="60">
        <v>3562701</v>
      </c>
      <c r="BM338" s="60" t="s">
        <v>5826</v>
      </c>
      <c r="BN338" s="60">
        <v>101.4</v>
      </c>
      <c r="BO338" s="60"/>
      <c r="BP338" s="60"/>
      <c r="BQ338" s="60"/>
      <c r="BR338" s="60" t="s">
        <v>5827</v>
      </c>
      <c r="BS338" s="60" t="s">
        <v>1277</v>
      </c>
      <c r="BT338" s="60"/>
      <c r="BU338" s="60"/>
      <c r="BV338" s="60" t="s">
        <v>4678</v>
      </c>
      <c r="BW338" s="60"/>
      <c r="BX338" s="60">
        <v>101.4</v>
      </c>
      <c r="BY338" s="60"/>
      <c r="BZ338" s="60"/>
      <c r="CA338" s="60"/>
      <c r="CB338" s="60"/>
      <c r="CC338" s="60"/>
      <c r="CD338" s="60"/>
    </row>
    <row r="339" spans="1:82">
      <c r="A339" s="60" t="s">
        <v>5841</v>
      </c>
      <c r="B339" s="60"/>
      <c r="C339" s="60" t="s">
        <v>5824</v>
      </c>
      <c r="D339" s="60"/>
      <c r="E339" s="60" t="s">
        <v>4655</v>
      </c>
      <c r="F339" s="60" t="s">
        <v>5825</v>
      </c>
      <c r="G339" s="60" t="s">
        <v>4657</v>
      </c>
      <c r="H339" s="60" t="s">
        <v>2905</v>
      </c>
      <c r="I339" s="60">
        <v>2956.71</v>
      </c>
      <c r="J339" s="60"/>
      <c r="K339" s="60"/>
      <c r="L339" s="60" t="s">
        <v>4655</v>
      </c>
      <c r="M339" s="60" t="s">
        <v>5812</v>
      </c>
      <c r="N339" s="60" t="s">
        <v>5812</v>
      </c>
      <c r="O339" s="60"/>
      <c r="P339" s="60"/>
      <c r="Q339" s="60" t="s">
        <v>2905</v>
      </c>
      <c r="R339" s="60" t="s">
        <v>4797</v>
      </c>
      <c r="S339" s="60" t="s">
        <v>4798</v>
      </c>
      <c r="T339" s="60" t="s">
        <v>4719</v>
      </c>
      <c r="U339" s="60"/>
      <c r="V339" s="60" t="s">
        <v>4211</v>
      </c>
      <c r="W339" s="60"/>
      <c r="X339" s="60" t="s">
        <v>5819</v>
      </c>
      <c r="Y339" s="60" t="s">
        <v>4664</v>
      </c>
      <c r="Z339" s="60" t="s">
        <v>5686</v>
      </c>
      <c r="AA339" s="60"/>
      <c r="AB339" s="60"/>
      <c r="AC339" s="60"/>
      <c r="AD339" s="60"/>
      <c r="AE339" s="60"/>
      <c r="AF339" s="60"/>
      <c r="AG339" s="60"/>
      <c r="AH339" s="60"/>
      <c r="AI339" s="60"/>
      <c r="AJ339" s="60"/>
      <c r="AK339" s="60"/>
      <c r="AL339" s="60"/>
      <c r="AM339" s="60"/>
      <c r="AN339" s="60"/>
      <c r="AO339" s="60"/>
      <c r="AP339" s="61">
        <v>45804.697962963</v>
      </c>
      <c r="AQ339" s="60"/>
      <c r="AR339" s="60"/>
      <c r="AS339" s="60" t="s">
        <v>4244</v>
      </c>
      <c r="AT339" s="60" t="s">
        <v>4671</v>
      </c>
      <c r="AU339" s="60"/>
      <c r="AV339" s="60"/>
      <c r="AW339" s="61">
        <v>45804.6282407407</v>
      </c>
      <c r="AX339" s="60"/>
      <c r="AY339" s="60" t="s">
        <v>4673</v>
      </c>
      <c r="AZ339" s="60"/>
      <c r="BA339" s="60"/>
      <c r="BB339" s="60"/>
      <c r="BC339" s="60" t="s">
        <v>2130</v>
      </c>
      <c r="BD339" s="60" t="s">
        <v>4582</v>
      </c>
      <c r="BE339" s="60" t="s">
        <v>4802</v>
      </c>
      <c r="BF339" s="60" t="s">
        <v>4675</v>
      </c>
      <c r="BG339" s="60"/>
      <c r="BH339" s="60"/>
      <c r="BI339" s="60" t="s">
        <v>2794</v>
      </c>
      <c r="BJ339" s="60"/>
      <c r="BK339" s="60"/>
      <c r="BL339" s="60">
        <v>3562695</v>
      </c>
      <c r="BM339" s="60" t="s">
        <v>5826</v>
      </c>
      <c r="BN339" s="60">
        <v>369.75</v>
      </c>
      <c r="BO339" s="60"/>
      <c r="BP339" s="60"/>
      <c r="BQ339" s="60"/>
      <c r="BR339" s="60" t="s">
        <v>5827</v>
      </c>
      <c r="BS339" s="60" t="s">
        <v>1277</v>
      </c>
      <c r="BT339" s="60"/>
      <c r="BU339" s="60"/>
      <c r="BV339" s="60" t="s">
        <v>4678</v>
      </c>
      <c r="BW339" s="60"/>
      <c r="BX339" s="60">
        <v>369.75</v>
      </c>
      <c r="BY339" s="60"/>
      <c r="BZ339" s="60"/>
      <c r="CA339" s="60"/>
      <c r="CB339" s="60"/>
      <c r="CC339" s="60"/>
      <c r="CD339" s="60"/>
    </row>
    <row r="340" spans="1:82">
      <c r="A340" s="60" t="s">
        <v>5842</v>
      </c>
      <c r="B340" s="60"/>
      <c r="C340" s="60" t="s">
        <v>5824</v>
      </c>
      <c r="D340" s="60"/>
      <c r="E340" s="60" t="s">
        <v>4655</v>
      </c>
      <c r="F340" s="60" t="s">
        <v>5825</v>
      </c>
      <c r="G340" s="60" t="s">
        <v>4657</v>
      </c>
      <c r="H340" s="60" t="s">
        <v>2905</v>
      </c>
      <c r="I340" s="60">
        <v>2956.71</v>
      </c>
      <c r="J340" s="60"/>
      <c r="K340" s="60"/>
      <c r="L340" s="60" t="s">
        <v>4655</v>
      </c>
      <c r="M340" s="60" t="s">
        <v>5812</v>
      </c>
      <c r="N340" s="60" t="s">
        <v>5812</v>
      </c>
      <c r="O340" s="60"/>
      <c r="P340" s="60"/>
      <c r="Q340" s="60" t="s">
        <v>2905</v>
      </c>
      <c r="R340" s="60" t="s">
        <v>4797</v>
      </c>
      <c r="S340" s="60" t="s">
        <v>4798</v>
      </c>
      <c r="T340" s="60" t="s">
        <v>4719</v>
      </c>
      <c r="U340" s="60"/>
      <c r="V340" s="60" t="s">
        <v>4211</v>
      </c>
      <c r="W340" s="60"/>
      <c r="X340" s="60" t="s">
        <v>5819</v>
      </c>
      <c r="Y340" s="60" t="s">
        <v>4664</v>
      </c>
      <c r="Z340" s="60" t="s">
        <v>5686</v>
      </c>
      <c r="AA340" s="60"/>
      <c r="AB340" s="60"/>
      <c r="AC340" s="60"/>
      <c r="AD340" s="60"/>
      <c r="AE340" s="60"/>
      <c r="AF340" s="60"/>
      <c r="AG340" s="60"/>
      <c r="AH340" s="60"/>
      <c r="AI340" s="60"/>
      <c r="AJ340" s="60"/>
      <c r="AK340" s="60"/>
      <c r="AL340" s="60"/>
      <c r="AM340" s="60"/>
      <c r="AN340" s="60"/>
      <c r="AO340" s="60"/>
      <c r="AP340" s="61">
        <v>45804.697962963</v>
      </c>
      <c r="AQ340" s="60"/>
      <c r="AR340" s="60"/>
      <c r="AS340" s="60" t="s">
        <v>4244</v>
      </c>
      <c r="AT340" s="60" t="s">
        <v>4671</v>
      </c>
      <c r="AU340" s="60"/>
      <c r="AV340" s="60"/>
      <c r="AW340" s="61">
        <v>45804.6282407407</v>
      </c>
      <c r="AX340" s="60"/>
      <c r="AY340" s="60" t="s">
        <v>4673</v>
      </c>
      <c r="AZ340" s="60"/>
      <c r="BA340" s="60"/>
      <c r="BB340" s="60"/>
      <c r="BC340" s="60" t="s">
        <v>2138</v>
      </c>
      <c r="BD340" s="60" t="s">
        <v>4582</v>
      </c>
      <c r="BE340" s="60" t="s">
        <v>4802</v>
      </c>
      <c r="BF340" s="60" t="s">
        <v>4675</v>
      </c>
      <c r="BG340" s="60"/>
      <c r="BH340" s="60"/>
      <c r="BI340" s="60" t="s">
        <v>2794</v>
      </c>
      <c r="BJ340" s="60"/>
      <c r="BK340" s="60"/>
      <c r="BL340" s="60">
        <v>3562696</v>
      </c>
      <c r="BM340" s="60" t="s">
        <v>5826</v>
      </c>
      <c r="BN340" s="60">
        <v>153.36</v>
      </c>
      <c r="BO340" s="60"/>
      <c r="BP340" s="60"/>
      <c r="BQ340" s="60"/>
      <c r="BR340" s="60" t="s">
        <v>5827</v>
      </c>
      <c r="BS340" s="60" t="s">
        <v>1277</v>
      </c>
      <c r="BT340" s="60"/>
      <c r="BU340" s="60"/>
      <c r="BV340" s="60" t="s">
        <v>4678</v>
      </c>
      <c r="BW340" s="60"/>
      <c r="BX340" s="60">
        <v>153.36</v>
      </c>
      <c r="BY340" s="60"/>
      <c r="BZ340" s="60"/>
      <c r="CA340" s="60"/>
      <c r="CB340" s="60"/>
      <c r="CC340" s="60"/>
      <c r="CD340" s="60"/>
    </row>
    <row r="341" spans="1:82">
      <c r="A341" s="60" t="s">
        <v>5843</v>
      </c>
      <c r="B341" s="60"/>
      <c r="C341" s="60" t="s">
        <v>5824</v>
      </c>
      <c r="D341" s="60"/>
      <c r="E341" s="60" t="s">
        <v>4655</v>
      </c>
      <c r="F341" s="60" t="s">
        <v>5825</v>
      </c>
      <c r="G341" s="60" t="s">
        <v>4657</v>
      </c>
      <c r="H341" s="60" t="s">
        <v>2905</v>
      </c>
      <c r="I341" s="60">
        <v>2956.71</v>
      </c>
      <c r="J341" s="60"/>
      <c r="K341" s="60"/>
      <c r="L341" s="60" t="s">
        <v>4655</v>
      </c>
      <c r="M341" s="60" t="s">
        <v>5812</v>
      </c>
      <c r="N341" s="60" t="s">
        <v>5812</v>
      </c>
      <c r="O341" s="60"/>
      <c r="P341" s="60"/>
      <c r="Q341" s="60" t="s">
        <v>2905</v>
      </c>
      <c r="R341" s="60" t="s">
        <v>4797</v>
      </c>
      <c r="S341" s="60" t="s">
        <v>4798</v>
      </c>
      <c r="T341" s="60" t="s">
        <v>4719</v>
      </c>
      <c r="U341" s="60"/>
      <c r="V341" s="60" t="s">
        <v>4211</v>
      </c>
      <c r="W341" s="60"/>
      <c r="X341" s="60" t="s">
        <v>5819</v>
      </c>
      <c r="Y341" s="60" t="s">
        <v>4664</v>
      </c>
      <c r="Z341" s="60" t="s">
        <v>5686</v>
      </c>
      <c r="AA341" s="60"/>
      <c r="AB341" s="60"/>
      <c r="AC341" s="60"/>
      <c r="AD341" s="60"/>
      <c r="AE341" s="60"/>
      <c r="AF341" s="60"/>
      <c r="AG341" s="60"/>
      <c r="AH341" s="60"/>
      <c r="AI341" s="60"/>
      <c r="AJ341" s="60"/>
      <c r="AK341" s="60"/>
      <c r="AL341" s="60"/>
      <c r="AM341" s="60"/>
      <c r="AN341" s="60"/>
      <c r="AO341" s="60"/>
      <c r="AP341" s="61">
        <v>45804.697962963</v>
      </c>
      <c r="AQ341" s="60"/>
      <c r="AR341" s="60"/>
      <c r="AS341" s="60" t="s">
        <v>4244</v>
      </c>
      <c r="AT341" s="60" t="s">
        <v>4671</v>
      </c>
      <c r="AU341" s="60"/>
      <c r="AV341" s="60"/>
      <c r="AW341" s="61">
        <v>45804.6282407407</v>
      </c>
      <c r="AX341" s="60"/>
      <c r="AY341" s="60" t="s">
        <v>4673</v>
      </c>
      <c r="AZ341" s="60"/>
      <c r="BA341" s="60"/>
      <c r="BB341" s="60"/>
      <c r="BC341" s="60" t="s">
        <v>2140</v>
      </c>
      <c r="BD341" s="60" t="s">
        <v>4582</v>
      </c>
      <c r="BE341" s="60" t="s">
        <v>4802</v>
      </c>
      <c r="BF341" s="60" t="s">
        <v>4675</v>
      </c>
      <c r="BG341" s="60"/>
      <c r="BH341" s="60"/>
      <c r="BI341" s="60" t="s">
        <v>2794</v>
      </c>
      <c r="BJ341" s="60"/>
      <c r="BK341" s="60"/>
      <c r="BL341" s="60">
        <v>3562694</v>
      </c>
      <c r="BM341" s="60" t="s">
        <v>5826</v>
      </c>
      <c r="BN341" s="60">
        <v>404.8</v>
      </c>
      <c r="BO341" s="60"/>
      <c r="BP341" s="60"/>
      <c r="BQ341" s="60"/>
      <c r="BR341" s="60" t="s">
        <v>5827</v>
      </c>
      <c r="BS341" s="60" t="s">
        <v>1277</v>
      </c>
      <c r="BT341" s="60"/>
      <c r="BU341" s="60"/>
      <c r="BV341" s="60" t="s">
        <v>4678</v>
      </c>
      <c r="BW341" s="60"/>
      <c r="BX341" s="60">
        <v>404.8</v>
      </c>
      <c r="BY341" s="60"/>
      <c r="BZ341" s="60"/>
      <c r="CA341" s="60"/>
      <c r="CB341" s="60"/>
      <c r="CC341" s="60"/>
      <c r="CD341" s="60"/>
    </row>
    <row r="342" spans="1:82">
      <c r="A342" s="60" t="s">
        <v>5844</v>
      </c>
      <c r="B342" s="60"/>
      <c r="C342" s="60" t="s">
        <v>5824</v>
      </c>
      <c r="D342" s="60"/>
      <c r="E342" s="60" t="s">
        <v>4655</v>
      </c>
      <c r="F342" s="60" t="s">
        <v>5825</v>
      </c>
      <c r="G342" s="60" t="s">
        <v>4657</v>
      </c>
      <c r="H342" s="60" t="s">
        <v>2905</v>
      </c>
      <c r="I342" s="60">
        <v>2956.71</v>
      </c>
      <c r="J342" s="60"/>
      <c r="K342" s="60"/>
      <c r="L342" s="60" t="s">
        <v>4655</v>
      </c>
      <c r="M342" s="60" t="s">
        <v>5812</v>
      </c>
      <c r="N342" s="60" t="s">
        <v>5812</v>
      </c>
      <c r="O342" s="60"/>
      <c r="P342" s="60"/>
      <c r="Q342" s="60" t="s">
        <v>2905</v>
      </c>
      <c r="R342" s="60" t="s">
        <v>4797</v>
      </c>
      <c r="S342" s="60" t="s">
        <v>4798</v>
      </c>
      <c r="T342" s="60" t="s">
        <v>4719</v>
      </c>
      <c r="U342" s="60"/>
      <c r="V342" s="60" t="s">
        <v>4211</v>
      </c>
      <c r="W342" s="60"/>
      <c r="X342" s="60" t="s">
        <v>5819</v>
      </c>
      <c r="Y342" s="60" t="s">
        <v>4664</v>
      </c>
      <c r="Z342" s="60" t="s">
        <v>5686</v>
      </c>
      <c r="AA342" s="60"/>
      <c r="AB342" s="60"/>
      <c r="AC342" s="60"/>
      <c r="AD342" s="60"/>
      <c r="AE342" s="60"/>
      <c r="AF342" s="60"/>
      <c r="AG342" s="60"/>
      <c r="AH342" s="60"/>
      <c r="AI342" s="60"/>
      <c r="AJ342" s="60"/>
      <c r="AK342" s="60"/>
      <c r="AL342" s="60"/>
      <c r="AM342" s="60"/>
      <c r="AN342" s="60"/>
      <c r="AO342" s="60"/>
      <c r="AP342" s="61">
        <v>45804.697962963</v>
      </c>
      <c r="AQ342" s="60"/>
      <c r="AR342" s="60"/>
      <c r="AS342" s="60" t="s">
        <v>4244</v>
      </c>
      <c r="AT342" s="60" t="s">
        <v>4671</v>
      </c>
      <c r="AU342" s="60"/>
      <c r="AV342" s="60"/>
      <c r="AW342" s="61">
        <v>45804.6282407407</v>
      </c>
      <c r="AX342" s="60"/>
      <c r="AY342" s="60" t="s">
        <v>4673</v>
      </c>
      <c r="AZ342" s="60"/>
      <c r="BA342" s="60"/>
      <c r="BB342" s="60"/>
      <c r="BC342" s="60" t="s">
        <v>2140</v>
      </c>
      <c r="BD342" s="60" t="s">
        <v>4582</v>
      </c>
      <c r="BE342" s="60" t="s">
        <v>4802</v>
      </c>
      <c r="BF342" s="60" t="s">
        <v>4675</v>
      </c>
      <c r="BG342" s="60"/>
      <c r="BH342" s="60"/>
      <c r="BI342" s="60" t="s">
        <v>2794</v>
      </c>
      <c r="BJ342" s="60"/>
      <c r="BK342" s="60"/>
      <c r="BL342" s="60">
        <v>3562688</v>
      </c>
      <c r="BM342" s="60" t="s">
        <v>5826</v>
      </c>
      <c r="BN342" s="60">
        <v>36</v>
      </c>
      <c r="BO342" s="60"/>
      <c r="BP342" s="60"/>
      <c r="BQ342" s="60"/>
      <c r="BR342" s="60" t="s">
        <v>5827</v>
      </c>
      <c r="BS342" s="60" t="s">
        <v>1277</v>
      </c>
      <c r="BT342" s="60"/>
      <c r="BU342" s="60"/>
      <c r="BV342" s="60" t="s">
        <v>4678</v>
      </c>
      <c r="BW342" s="60"/>
      <c r="BX342" s="60">
        <v>36</v>
      </c>
      <c r="BY342" s="60"/>
      <c r="BZ342" s="60"/>
      <c r="CA342" s="60"/>
      <c r="CB342" s="60"/>
      <c r="CC342" s="60"/>
      <c r="CD342" s="60"/>
    </row>
    <row r="343" spans="1:82">
      <c r="A343" s="60" t="s">
        <v>5845</v>
      </c>
      <c r="B343" s="60"/>
      <c r="C343" s="60" t="s">
        <v>5824</v>
      </c>
      <c r="D343" s="60"/>
      <c r="E343" s="60" t="s">
        <v>4655</v>
      </c>
      <c r="F343" s="60" t="s">
        <v>5825</v>
      </c>
      <c r="G343" s="60" t="s">
        <v>4657</v>
      </c>
      <c r="H343" s="60" t="s">
        <v>2905</v>
      </c>
      <c r="I343" s="60">
        <v>2956.71</v>
      </c>
      <c r="J343" s="60"/>
      <c r="K343" s="60"/>
      <c r="L343" s="60" t="s">
        <v>4655</v>
      </c>
      <c r="M343" s="60" t="s">
        <v>5812</v>
      </c>
      <c r="N343" s="60" t="s">
        <v>5812</v>
      </c>
      <c r="O343" s="60"/>
      <c r="P343" s="60"/>
      <c r="Q343" s="60" t="s">
        <v>2905</v>
      </c>
      <c r="R343" s="60" t="s">
        <v>4797</v>
      </c>
      <c r="S343" s="60" t="s">
        <v>4798</v>
      </c>
      <c r="T343" s="60" t="s">
        <v>4719</v>
      </c>
      <c r="U343" s="60"/>
      <c r="V343" s="60" t="s">
        <v>4211</v>
      </c>
      <c r="W343" s="60"/>
      <c r="X343" s="60" t="s">
        <v>5819</v>
      </c>
      <c r="Y343" s="60" t="s">
        <v>4664</v>
      </c>
      <c r="Z343" s="60" t="s">
        <v>5686</v>
      </c>
      <c r="AA343" s="60"/>
      <c r="AB343" s="60"/>
      <c r="AC343" s="60"/>
      <c r="AD343" s="60"/>
      <c r="AE343" s="60"/>
      <c r="AF343" s="60"/>
      <c r="AG343" s="60"/>
      <c r="AH343" s="60"/>
      <c r="AI343" s="60"/>
      <c r="AJ343" s="60"/>
      <c r="AK343" s="60"/>
      <c r="AL343" s="60"/>
      <c r="AM343" s="60"/>
      <c r="AN343" s="60"/>
      <c r="AO343" s="60"/>
      <c r="AP343" s="61">
        <v>45804.697962963</v>
      </c>
      <c r="AQ343" s="60"/>
      <c r="AR343" s="60"/>
      <c r="AS343" s="60" t="s">
        <v>4244</v>
      </c>
      <c r="AT343" s="60" t="s">
        <v>4671</v>
      </c>
      <c r="AU343" s="60"/>
      <c r="AV343" s="60"/>
      <c r="AW343" s="61">
        <v>45804.6282407407</v>
      </c>
      <c r="AX343" s="60"/>
      <c r="AY343" s="60" t="s">
        <v>4673</v>
      </c>
      <c r="AZ343" s="60"/>
      <c r="BA343" s="60"/>
      <c r="BB343" s="60"/>
      <c r="BC343" s="60" t="s">
        <v>2132</v>
      </c>
      <c r="BD343" s="60" t="s">
        <v>4582</v>
      </c>
      <c r="BE343" s="60" t="s">
        <v>4802</v>
      </c>
      <c r="BF343" s="60" t="s">
        <v>4675</v>
      </c>
      <c r="BG343" s="60"/>
      <c r="BH343" s="60"/>
      <c r="BI343" s="60" t="s">
        <v>2794</v>
      </c>
      <c r="BJ343" s="60"/>
      <c r="BK343" s="60"/>
      <c r="BL343" s="60">
        <v>3562702</v>
      </c>
      <c r="BM343" s="60" t="s">
        <v>5826</v>
      </c>
      <c r="BN343" s="60">
        <v>17</v>
      </c>
      <c r="BO343" s="60"/>
      <c r="BP343" s="60"/>
      <c r="BQ343" s="60"/>
      <c r="BR343" s="60" t="s">
        <v>5827</v>
      </c>
      <c r="BS343" s="60" t="s">
        <v>1277</v>
      </c>
      <c r="BT343" s="60"/>
      <c r="BU343" s="60"/>
      <c r="BV343" s="60" t="s">
        <v>4678</v>
      </c>
      <c r="BW343" s="60"/>
      <c r="BX343" s="60">
        <v>17</v>
      </c>
      <c r="BY343" s="60"/>
      <c r="BZ343" s="60"/>
      <c r="CA343" s="60"/>
      <c r="CB343" s="60"/>
      <c r="CC343" s="60"/>
      <c r="CD343" s="60"/>
    </row>
    <row r="344" spans="1:82">
      <c r="A344" s="60" t="s">
        <v>5846</v>
      </c>
      <c r="B344" s="60"/>
      <c r="C344" s="60" t="s">
        <v>5824</v>
      </c>
      <c r="D344" s="60"/>
      <c r="E344" s="60" t="s">
        <v>4655</v>
      </c>
      <c r="F344" s="60" t="s">
        <v>5825</v>
      </c>
      <c r="G344" s="60" t="s">
        <v>4657</v>
      </c>
      <c r="H344" s="60" t="s">
        <v>2905</v>
      </c>
      <c r="I344" s="60">
        <v>2956.71</v>
      </c>
      <c r="J344" s="60"/>
      <c r="K344" s="60"/>
      <c r="L344" s="60" t="s">
        <v>4655</v>
      </c>
      <c r="M344" s="60" t="s">
        <v>5812</v>
      </c>
      <c r="N344" s="60" t="s">
        <v>5812</v>
      </c>
      <c r="O344" s="60"/>
      <c r="P344" s="60"/>
      <c r="Q344" s="60" t="s">
        <v>2905</v>
      </c>
      <c r="R344" s="60" t="s">
        <v>4797</v>
      </c>
      <c r="S344" s="60" t="s">
        <v>4798</v>
      </c>
      <c r="T344" s="60" t="s">
        <v>4719</v>
      </c>
      <c r="U344" s="60"/>
      <c r="V344" s="60" t="s">
        <v>4211</v>
      </c>
      <c r="W344" s="60"/>
      <c r="X344" s="60" t="s">
        <v>5819</v>
      </c>
      <c r="Y344" s="60" t="s">
        <v>4664</v>
      </c>
      <c r="Z344" s="60" t="s">
        <v>5686</v>
      </c>
      <c r="AA344" s="60"/>
      <c r="AB344" s="60"/>
      <c r="AC344" s="60"/>
      <c r="AD344" s="60"/>
      <c r="AE344" s="60"/>
      <c r="AF344" s="60"/>
      <c r="AG344" s="60"/>
      <c r="AH344" s="60"/>
      <c r="AI344" s="60"/>
      <c r="AJ344" s="60"/>
      <c r="AK344" s="60"/>
      <c r="AL344" s="60"/>
      <c r="AM344" s="60"/>
      <c r="AN344" s="60"/>
      <c r="AO344" s="60"/>
      <c r="AP344" s="61">
        <v>45804.697962963</v>
      </c>
      <c r="AQ344" s="60"/>
      <c r="AR344" s="60"/>
      <c r="AS344" s="60" t="s">
        <v>4244</v>
      </c>
      <c r="AT344" s="60" t="s">
        <v>4671</v>
      </c>
      <c r="AU344" s="60"/>
      <c r="AV344" s="60"/>
      <c r="AW344" s="61">
        <v>45804.6282407407</v>
      </c>
      <c r="AX344" s="60"/>
      <c r="AY344" s="60" t="s">
        <v>4673</v>
      </c>
      <c r="AZ344" s="60"/>
      <c r="BA344" s="60"/>
      <c r="BB344" s="60"/>
      <c r="BC344" s="60" t="s">
        <v>2128</v>
      </c>
      <c r="BD344" s="60" t="s">
        <v>4582</v>
      </c>
      <c r="BE344" s="60" t="s">
        <v>4802</v>
      </c>
      <c r="BF344" s="60" t="s">
        <v>4675</v>
      </c>
      <c r="BG344" s="60"/>
      <c r="BH344" s="60"/>
      <c r="BI344" s="60" t="s">
        <v>2794</v>
      </c>
      <c r="BJ344" s="60"/>
      <c r="BK344" s="60"/>
      <c r="BL344" s="60">
        <v>3562700</v>
      </c>
      <c r="BM344" s="60" t="s">
        <v>5826</v>
      </c>
      <c r="BN344" s="60">
        <v>90.3</v>
      </c>
      <c r="BO344" s="60"/>
      <c r="BP344" s="60"/>
      <c r="BQ344" s="60"/>
      <c r="BR344" s="60" t="s">
        <v>5827</v>
      </c>
      <c r="BS344" s="60" t="s">
        <v>1277</v>
      </c>
      <c r="BT344" s="60"/>
      <c r="BU344" s="60"/>
      <c r="BV344" s="60" t="s">
        <v>4678</v>
      </c>
      <c r="BW344" s="60"/>
      <c r="BX344" s="60">
        <v>90.3</v>
      </c>
      <c r="BY344" s="60"/>
      <c r="BZ344" s="60"/>
      <c r="CA344" s="60"/>
      <c r="CB344" s="60"/>
      <c r="CC344" s="60"/>
      <c r="CD344" s="60"/>
    </row>
    <row r="345" spans="1:82">
      <c r="A345" s="60" t="s">
        <v>5847</v>
      </c>
      <c r="B345" s="60"/>
      <c r="C345" s="60" t="s">
        <v>5848</v>
      </c>
      <c r="D345" s="60"/>
      <c r="E345" s="60" t="s">
        <v>4655</v>
      </c>
      <c r="F345" s="60" t="s">
        <v>5849</v>
      </c>
      <c r="G345" s="60" t="s">
        <v>4657</v>
      </c>
      <c r="H345" s="60" t="s">
        <v>3355</v>
      </c>
      <c r="I345" s="60">
        <v>372</v>
      </c>
      <c r="J345" s="60"/>
      <c r="K345" s="60"/>
      <c r="L345" s="60" t="s">
        <v>4655</v>
      </c>
      <c r="M345" s="60" t="s">
        <v>5812</v>
      </c>
      <c r="N345" s="60" t="s">
        <v>5812</v>
      </c>
      <c r="O345" s="60"/>
      <c r="P345" s="60"/>
      <c r="Q345" s="60" t="s">
        <v>3355</v>
      </c>
      <c r="R345" s="60" t="s">
        <v>5850</v>
      </c>
      <c r="S345" s="60" t="s">
        <v>5851</v>
      </c>
      <c r="T345" s="60" t="s">
        <v>4719</v>
      </c>
      <c r="U345" s="60"/>
      <c r="V345" s="60" t="s">
        <v>4211</v>
      </c>
      <c r="W345" s="60"/>
      <c r="X345" s="60" t="s">
        <v>5819</v>
      </c>
      <c r="Y345" s="60" t="s">
        <v>4664</v>
      </c>
      <c r="Z345" s="60" t="s">
        <v>5686</v>
      </c>
      <c r="AA345" s="60"/>
      <c r="AB345" s="60"/>
      <c r="AC345" s="60"/>
      <c r="AD345" s="60"/>
      <c r="AE345" s="60"/>
      <c r="AF345" s="60"/>
      <c r="AG345" s="60"/>
      <c r="AH345" s="60"/>
      <c r="AI345" s="60"/>
      <c r="AJ345" s="60"/>
      <c r="AK345" s="60"/>
      <c r="AL345" s="60"/>
      <c r="AM345" s="60"/>
      <c r="AN345" s="60"/>
      <c r="AO345" s="60"/>
      <c r="AP345" s="61">
        <v>45804.697962963</v>
      </c>
      <c r="AQ345" s="60"/>
      <c r="AR345" s="60"/>
      <c r="AS345" s="60" t="s">
        <v>4244</v>
      </c>
      <c r="AT345" s="60" t="s">
        <v>4671</v>
      </c>
      <c r="AU345" s="60"/>
      <c r="AV345" s="60"/>
      <c r="AW345" s="61">
        <v>45804.6667361111</v>
      </c>
      <c r="AX345" s="60"/>
      <c r="AY345" s="60" t="s">
        <v>4673</v>
      </c>
      <c r="AZ345" s="60"/>
      <c r="BA345" s="60"/>
      <c r="BB345" s="60"/>
      <c r="BC345" s="60" t="s">
        <v>2140</v>
      </c>
      <c r="BD345" s="60" t="s">
        <v>4582</v>
      </c>
      <c r="BE345" s="60" t="s">
        <v>5852</v>
      </c>
      <c r="BF345" s="60" t="s">
        <v>4675</v>
      </c>
      <c r="BG345" s="60"/>
      <c r="BH345" s="60"/>
      <c r="BI345" s="60" t="s">
        <v>2794</v>
      </c>
      <c r="BJ345" s="60"/>
      <c r="BK345" s="60"/>
      <c r="BL345" s="60">
        <v>3555380</v>
      </c>
      <c r="BM345" s="60" t="s">
        <v>5853</v>
      </c>
      <c r="BN345" s="60">
        <v>372</v>
      </c>
      <c r="BO345" s="60"/>
      <c r="BP345" s="60"/>
      <c r="BQ345" s="60"/>
      <c r="BR345" s="60" t="s">
        <v>5854</v>
      </c>
      <c r="BS345" s="60" t="s">
        <v>1277</v>
      </c>
      <c r="BT345" s="60"/>
      <c r="BU345" s="60"/>
      <c r="BV345" s="60" t="s">
        <v>4678</v>
      </c>
      <c r="BW345" s="60"/>
      <c r="BX345" s="60">
        <v>372</v>
      </c>
      <c r="BY345" s="60"/>
      <c r="BZ345" s="60"/>
      <c r="CA345" s="60"/>
      <c r="CB345" s="60"/>
      <c r="CC345" s="60"/>
      <c r="CD345" s="60"/>
    </row>
    <row r="346" spans="1:82">
      <c r="A346" s="60" t="s">
        <v>5855</v>
      </c>
      <c r="B346" s="60"/>
      <c r="C346" s="60" t="s">
        <v>5856</v>
      </c>
      <c r="D346" s="60"/>
      <c r="E346" s="60" t="s">
        <v>4655</v>
      </c>
      <c r="F346" s="60" t="s">
        <v>5857</v>
      </c>
      <c r="G346" s="60" t="s">
        <v>4657</v>
      </c>
      <c r="H346" s="60" t="s">
        <v>3666</v>
      </c>
      <c r="I346" s="60">
        <v>9166</v>
      </c>
      <c r="J346" s="60"/>
      <c r="K346" s="60"/>
      <c r="L346" s="60" t="s">
        <v>4659</v>
      </c>
      <c r="M346" s="60" t="s">
        <v>4266</v>
      </c>
      <c r="N346" s="60" t="s">
        <v>4266</v>
      </c>
      <c r="O346" s="60"/>
      <c r="P346" s="60"/>
      <c r="Q346" s="60" t="s">
        <v>3666</v>
      </c>
      <c r="R346" s="60" t="s">
        <v>4717</v>
      </c>
      <c r="S346" s="60" t="s">
        <v>4718</v>
      </c>
      <c r="T346" s="60" t="s">
        <v>4719</v>
      </c>
      <c r="U346" s="60"/>
      <c r="V346" s="60" t="s">
        <v>4211</v>
      </c>
      <c r="W346" s="60"/>
      <c r="X346" s="60" t="s">
        <v>5858</v>
      </c>
      <c r="Y346" s="60" t="s">
        <v>4664</v>
      </c>
      <c r="Z346" s="60" t="s">
        <v>5686</v>
      </c>
      <c r="AA346" s="60" t="s">
        <v>4541</v>
      </c>
      <c r="AB346" s="60"/>
      <c r="AC346" s="60" t="s">
        <v>4722</v>
      </c>
      <c r="AD346" s="60"/>
      <c r="AE346" s="60"/>
      <c r="AF346" s="60"/>
      <c r="AG346" s="60"/>
      <c r="AH346" s="60"/>
      <c r="AI346" s="60"/>
      <c r="AJ346" s="60"/>
      <c r="AK346" s="60" t="s">
        <v>1277</v>
      </c>
      <c r="AL346" s="60" t="s">
        <v>5859</v>
      </c>
      <c r="AM346" s="60"/>
      <c r="AN346" s="60" t="s">
        <v>4841</v>
      </c>
      <c r="AO346" s="60"/>
      <c r="AP346" s="61">
        <v>45847.6220949074</v>
      </c>
      <c r="AQ346" s="60"/>
      <c r="AR346" s="60" t="s">
        <v>4724</v>
      </c>
      <c r="AS346" s="60" t="s">
        <v>4244</v>
      </c>
      <c r="AT346" s="60" t="s">
        <v>4671</v>
      </c>
      <c r="AU346" s="60" t="s">
        <v>5860</v>
      </c>
      <c r="AV346" s="60"/>
      <c r="AW346" s="61">
        <v>45804.6522916667</v>
      </c>
      <c r="AX346" s="60" t="s">
        <v>5859</v>
      </c>
      <c r="AY346" s="60" t="s">
        <v>4673</v>
      </c>
      <c r="AZ346" s="60"/>
      <c r="BA346" s="60"/>
      <c r="BB346" s="60"/>
      <c r="BC346" s="60" t="s">
        <v>3664</v>
      </c>
      <c r="BD346" s="60" t="s">
        <v>4726</v>
      </c>
      <c r="BE346" s="60" t="s">
        <v>2820</v>
      </c>
      <c r="BF346" s="60" t="s">
        <v>4675</v>
      </c>
      <c r="BG346" s="60"/>
      <c r="BH346" s="60"/>
      <c r="BI346" s="60" t="s">
        <v>2794</v>
      </c>
      <c r="BJ346" s="60"/>
      <c r="BK346" s="60"/>
      <c r="BL346" s="60">
        <v>3537708</v>
      </c>
      <c r="BM346" s="60" t="s">
        <v>5861</v>
      </c>
      <c r="BN346" s="60"/>
      <c r="BO346" s="60">
        <v>9166</v>
      </c>
      <c r="BP346" s="60" t="s">
        <v>4728</v>
      </c>
      <c r="BQ346" s="60"/>
      <c r="BR346" s="60" t="s">
        <v>5862</v>
      </c>
      <c r="BS346" s="60" t="s">
        <v>1277</v>
      </c>
      <c r="BT346" s="60"/>
      <c r="BU346" s="60"/>
      <c r="BV346" s="60" t="s">
        <v>4678</v>
      </c>
      <c r="BW346" s="60"/>
      <c r="BX346" s="60">
        <v>9166</v>
      </c>
      <c r="BY346" s="60"/>
      <c r="BZ346" s="60"/>
      <c r="CA346" s="60"/>
      <c r="CB346" s="60"/>
      <c r="CC346" s="60"/>
      <c r="CD346" s="60"/>
    </row>
    <row r="347" spans="1:82">
      <c r="A347" s="60" t="s">
        <v>5863</v>
      </c>
      <c r="B347" s="60"/>
      <c r="C347" s="60" t="s">
        <v>5864</v>
      </c>
      <c r="D347" s="60"/>
      <c r="E347" s="60" t="s">
        <v>4655</v>
      </c>
      <c r="F347" s="60" t="s">
        <v>5865</v>
      </c>
      <c r="G347" s="60" t="s">
        <v>4657</v>
      </c>
      <c r="H347" s="60" t="s">
        <v>2884</v>
      </c>
      <c r="I347" s="60">
        <v>27086.63</v>
      </c>
      <c r="J347" s="60"/>
      <c r="K347" s="60"/>
      <c r="L347" s="60" t="s">
        <v>4655</v>
      </c>
      <c r="M347" s="60" t="s">
        <v>4266</v>
      </c>
      <c r="N347" s="60" t="s">
        <v>4266</v>
      </c>
      <c r="O347" s="60"/>
      <c r="P347" s="60"/>
      <c r="Q347" s="60" t="s">
        <v>2884</v>
      </c>
      <c r="R347" s="60" t="s">
        <v>5406</v>
      </c>
      <c r="S347" s="60" t="s">
        <v>5407</v>
      </c>
      <c r="T347" s="60" t="s">
        <v>4719</v>
      </c>
      <c r="U347" s="60"/>
      <c r="V347" s="60" t="s">
        <v>4211</v>
      </c>
      <c r="W347" s="60"/>
      <c r="X347" s="60" t="s">
        <v>5866</v>
      </c>
      <c r="Y347" s="60" t="s">
        <v>4664</v>
      </c>
      <c r="Z347" s="60" t="s">
        <v>5686</v>
      </c>
      <c r="AA347" s="60"/>
      <c r="AB347" s="60"/>
      <c r="AC347" s="60"/>
      <c r="AD347" s="60"/>
      <c r="AE347" s="60"/>
      <c r="AF347" s="60"/>
      <c r="AG347" s="60"/>
      <c r="AH347" s="60"/>
      <c r="AI347" s="60"/>
      <c r="AJ347" s="60"/>
      <c r="AK347" s="60"/>
      <c r="AL347" s="60"/>
      <c r="AM347" s="60"/>
      <c r="AN347" s="60"/>
      <c r="AO347" s="60"/>
      <c r="AP347" s="61">
        <v>45804.6983680556</v>
      </c>
      <c r="AQ347" s="60"/>
      <c r="AR347" s="60"/>
      <c r="AS347" s="60" t="s">
        <v>4244</v>
      </c>
      <c r="AT347" s="60" t="s">
        <v>4671</v>
      </c>
      <c r="AU347" s="60"/>
      <c r="AV347" s="60"/>
      <c r="AW347" s="61">
        <v>45804.6540972222</v>
      </c>
      <c r="AX347" s="60"/>
      <c r="AY347" s="60" t="s">
        <v>4673</v>
      </c>
      <c r="AZ347" s="60"/>
      <c r="BA347" s="60"/>
      <c r="BB347" s="60"/>
      <c r="BC347" s="60" t="s">
        <v>5820</v>
      </c>
      <c r="BD347" s="60" t="s">
        <v>4582</v>
      </c>
      <c r="BE347" s="60"/>
      <c r="BF347" s="60" t="s">
        <v>4675</v>
      </c>
      <c r="BG347" s="60"/>
      <c r="BH347" s="60"/>
      <c r="BI347" s="60" t="s">
        <v>2794</v>
      </c>
      <c r="BJ347" s="60"/>
      <c r="BK347" s="60"/>
      <c r="BL347" s="60">
        <v>3549626</v>
      </c>
      <c r="BM347" s="60" t="s">
        <v>5867</v>
      </c>
      <c r="BN347" s="60">
        <v>16270.73</v>
      </c>
      <c r="BO347" s="60"/>
      <c r="BP347" s="60"/>
      <c r="BQ347" s="60"/>
      <c r="BR347" s="60" t="s">
        <v>5868</v>
      </c>
      <c r="BS347" s="60" t="s">
        <v>1277</v>
      </c>
      <c r="BT347" s="60"/>
      <c r="BU347" s="60"/>
      <c r="BV347" s="60" t="s">
        <v>4678</v>
      </c>
      <c r="BW347" s="60"/>
      <c r="BX347" s="60">
        <v>16270.73</v>
      </c>
      <c r="BY347" s="60"/>
      <c r="BZ347" s="60"/>
      <c r="CA347" s="60"/>
      <c r="CB347" s="60"/>
      <c r="CC347" s="60"/>
      <c r="CD347" s="60"/>
    </row>
    <row r="348" spans="1:82">
      <c r="A348" s="60" t="s">
        <v>5869</v>
      </c>
      <c r="B348" s="60"/>
      <c r="C348" s="60" t="s">
        <v>5864</v>
      </c>
      <c r="D348" s="60"/>
      <c r="E348" s="60" t="s">
        <v>4655</v>
      </c>
      <c r="F348" s="60" t="s">
        <v>5865</v>
      </c>
      <c r="G348" s="60" t="s">
        <v>4657</v>
      </c>
      <c r="H348" s="60" t="s">
        <v>2884</v>
      </c>
      <c r="I348" s="60">
        <v>27086.63</v>
      </c>
      <c r="J348" s="60"/>
      <c r="K348" s="60"/>
      <c r="L348" s="60" t="s">
        <v>4655</v>
      </c>
      <c r="M348" s="60" t="s">
        <v>4266</v>
      </c>
      <c r="N348" s="60" t="s">
        <v>4266</v>
      </c>
      <c r="O348" s="60"/>
      <c r="P348" s="60"/>
      <c r="Q348" s="60" t="s">
        <v>2884</v>
      </c>
      <c r="R348" s="60" t="s">
        <v>5406</v>
      </c>
      <c r="S348" s="60" t="s">
        <v>5407</v>
      </c>
      <c r="T348" s="60" t="s">
        <v>4719</v>
      </c>
      <c r="U348" s="60"/>
      <c r="V348" s="60" t="s">
        <v>4211</v>
      </c>
      <c r="W348" s="60"/>
      <c r="X348" s="60" t="s">
        <v>5866</v>
      </c>
      <c r="Y348" s="60" t="s">
        <v>4664</v>
      </c>
      <c r="Z348" s="60" t="s">
        <v>5686</v>
      </c>
      <c r="AA348" s="60"/>
      <c r="AB348" s="60"/>
      <c r="AC348" s="60"/>
      <c r="AD348" s="60"/>
      <c r="AE348" s="60"/>
      <c r="AF348" s="60"/>
      <c r="AG348" s="60"/>
      <c r="AH348" s="60"/>
      <c r="AI348" s="60"/>
      <c r="AJ348" s="60"/>
      <c r="AK348" s="60"/>
      <c r="AL348" s="60"/>
      <c r="AM348" s="60"/>
      <c r="AN348" s="60"/>
      <c r="AO348" s="60"/>
      <c r="AP348" s="61">
        <v>45804.6983680556</v>
      </c>
      <c r="AQ348" s="60"/>
      <c r="AR348" s="60"/>
      <c r="AS348" s="60" t="s">
        <v>4244</v>
      </c>
      <c r="AT348" s="60" t="s">
        <v>4671</v>
      </c>
      <c r="AU348" s="60"/>
      <c r="AV348" s="60"/>
      <c r="AW348" s="61">
        <v>45804.6540972222</v>
      </c>
      <c r="AX348" s="60"/>
      <c r="AY348" s="60" t="s">
        <v>4673</v>
      </c>
      <c r="AZ348" s="60"/>
      <c r="BA348" s="60"/>
      <c r="BB348" s="60"/>
      <c r="BC348" s="60" t="s">
        <v>5820</v>
      </c>
      <c r="BD348" s="60" t="s">
        <v>4582</v>
      </c>
      <c r="BE348" s="60"/>
      <c r="BF348" s="60" t="s">
        <v>4675</v>
      </c>
      <c r="BG348" s="60"/>
      <c r="BH348" s="60"/>
      <c r="BI348" s="60" t="s">
        <v>2794</v>
      </c>
      <c r="BJ348" s="60"/>
      <c r="BK348" s="60"/>
      <c r="BL348" s="60">
        <v>3549681</v>
      </c>
      <c r="BM348" s="60" t="s">
        <v>5867</v>
      </c>
      <c r="BN348" s="60">
        <v>10815.9</v>
      </c>
      <c r="BO348" s="60"/>
      <c r="BP348" s="60"/>
      <c r="BQ348" s="60"/>
      <c r="BR348" s="60" t="s">
        <v>5868</v>
      </c>
      <c r="BS348" s="60" t="s">
        <v>1277</v>
      </c>
      <c r="BT348" s="60"/>
      <c r="BU348" s="60"/>
      <c r="BV348" s="60" t="s">
        <v>4678</v>
      </c>
      <c r="BW348" s="60"/>
      <c r="BX348" s="60">
        <v>10815.9</v>
      </c>
      <c r="BY348" s="60"/>
      <c r="BZ348" s="60"/>
      <c r="CA348" s="60"/>
      <c r="CB348" s="60"/>
      <c r="CC348" s="60"/>
      <c r="CD348" s="60"/>
    </row>
    <row r="349" spans="1:82">
      <c r="A349" s="60" t="s">
        <v>5870</v>
      </c>
      <c r="B349" s="60"/>
      <c r="C349" s="60" t="s">
        <v>5871</v>
      </c>
      <c r="D349" s="60"/>
      <c r="E349" s="60" t="s">
        <v>4655</v>
      </c>
      <c r="F349" s="60" t="s">
        <v>5872</v>
      </c>
      <c r="G349" s="60" t="s">
        <v>4657</v>
      </c>
      <c r="H349" s="60" t="s">
        <v>2905</v>
      </c>
      <c r="I349" s="60">
        <v>1152.7</v>
      </c>
      <c r="J349" s="60"/>
      <c r="K349" s="60"/>
      <c r="L349" s="60" t="s">
        <v>4659</v>
      </c>
      <c r="M349" s="60" t="s">
        <v>5873</v>
      </c>
      <c r="N349" s="60" t="s">
        <v>5873</v>
      </c>
      <c r="O349" s="60"/>
      <c r="P349" s="60"/>
      <c r="Q349" s="60" t="s">
        <v>2905</v>
      </c>
      <c r="R349" s="60" t="s">
        <v>4797</v>
      </c>
      <c r="S349" s="60" t="s">
        <v>4798</v>
      </c>
      <c r="T349" s="60" t="s">
        <v>4719</v>
      </c>
      <c r="U349" s="60"/>
      <c r="V349" s="60" t="s">
        <v>4211</v>
      </c>
      <c r="W349" s="60"/>
      <c r="X349" s="60" t="s">
        <v>5874</v>
      </c>
      <c r="Y349" s="60" t="s">
        <v>4664</v>
      </c>
      <c r="Z349" s="60" t="s">
        <v>5875</v>
      </c>
      <c r="AA349" s="60" t="s">
        <v>5876</v>
      </c>
      <c r="AB349" s="60"/>
      <c r="AC349" s="60" t="s">
        <v>4667</v>
      </c>
      <c r="AD349" s="60"/>
      <c r="AE349" s="60"/>
      <c r="AF349" s="60"/>
      <c r="AG349" s="60"/>
      <c r="AH349" s="60"/>
      <c r="AI349" s="60"/>
      <c r="AJ349" s="60"/>
      <c r="AK349" s="60" t="s">
        <v>1277</v>
      </c>
      <c r="AL349" s="60" t="s">
        <v>5877</v>
      </c>
      <c r="AM349" s="60"/>
      <c r="AN349" s="60" t="s">
        <v>5878</v>
      </c>
      <c r="AO349" s="60"/>
      <c r="AP349" s="61">
        <v>45736.4716087963</v>
      </c>
      <c r="AQ349" s="60"/>
      <c r="AR349" s="60" t="s">
        <v>4281</v>
      </c>
      <c r="AS349" s="60" t="s">
        <v>4244</v>
      </c>
      <c r="AT349" s="60" t="s">
        <v>4671</v>
      </c>
      <c r="AU349" s="60" t="s">
        <v>5879</v>
      </c>
      <c r="AV349" s="60"/>
      <c r="AW349" s="61">
        <v>45663.7830787037</v>
      </c>
      <c r="AX349" s="60" t="s">
        <v>5877</v>
      </c>
      <c r="AY349" s="60" t="s">
        <v>4673</v>
      </c>
      <c r="AZ349" s="60"/>
      <c r="BA349" s="60"/>
      <c r="BB349" s="60"/>
      <c r="BC349" s="60" t="s">
        <v>138</v>
      </c>
      <c r="BD349" s="60" t="s">
        <v>4582</v>
      </c>
      <c r="BE349" s="60" t="s">
        <v>4802</v>
      </c>
      <c r="BF349" s="60" t="s">
        <v>4675</v>
      </c>
      <c r="BG349" s="60"/>
      <c r="BH349" s="60"/>
      <c r="BI349" s="60" t="s">
        <v>2794</v>
      </c>
      <c r="BJ349" s="60"/>
      <c r="BK349" s="60"/>
      <c r="BL349" s="60">
        <v>3402160</v>
      </c>
      <c r="BM349" s="60" t="s">
        <v>5880</v>
      </c>
      <c r="BN349" s="60"/>
      <c r="BO349" s="60">
        <v>17.2</v>
      </c>
      <c r="BP349" s="60" t="s">
        <v>5153</v>
      </c>
      <c r="BQ349" s="60"/>
      <c r="BR349" s="60" t="s">
        <v>5881</v>
      </c>
      <c r="BS349" s="60" t="s">
        <v>1277</v>
      </c>
      <c r="BT349" s="60"/>
      <c r="BU349" s="60"/>
      <c r="BV349" s="60" t="s">
        <v>4678</v>
      </c>
      <c r="BW349" s="60"/>
      <c r="BX349" s="60">
        <v>17.2</v>
      </c>
      <c r="BY349" s="60"/>
      <c r="BZ349" s="60"/>
      <c r="CA349" s="60" t="s">
        <v>5882</v>
      </c>
      <c r="CB349" s="60"/>
      <c r="CC349" s="60"/>
      <c r="CD349" s="60"/>
    </row>
    <row r="350" spans="1:82">
      <c r="A350" s="60" t="s">
        <v>5883</v>
      </c>
      <c r="B350" s="60"/>
      <c r="C350" s="60" t="s">
        <v>5871</v>
      </c>
      <c r="D350" s="60"/>
      <c r="E350" s="60" t="s">
        <v>4655</v>
      </c>
      <c r="F350" s="60" t="s">
        <v>5872</v>
      </c>
      <c r="G350" s="60" t="s">
        <v>4657</v>
      </c>
      <c r="H350" s="60" t="s">
        <v>2905</v>
      </c>
      <c r="I350" s="60">
        <v>1152.7</v>
      </c>
      <c r="J350" s="60"/>
      <c r="K350" s="60"/>
      <c r="L350" s="60" t="s">
        <v>4659</v>
      </c>
      <c r="M350" s="60" t="s">
        <v>5873</v>
      </c>
      <c r="N350" s="60" t="s">
        <v>5873</v>
      </c>
      <c r="O350" s="60"/>
      <c r="P350" s="60"/>
      <c r="Q350" s="60" t="s">
        <v>2905</v>
      </c>
      <c r="R350" s="60" t="s">
        <v>4797</v>
      </c>
      <c r="S350" s="60" t="s">
        <v>4798</v>
      </c>
      <c r="T350" s="60" t="s">
        <v>4719</v>
      </c>
      <c r="U350" s="60"/>
      <c r="V350" s="60" t="s">
        <v>4211</v>
      </c>
      <c r="W350" s="60"/>
      <c r="X350" s="60" t="s">
        <v>5874</v>
      </c>
      <c r="Y350" s="60" t="s">
        <v>4664</v>
      </c>
      <c r="Z350" s="60" t="s">
        <v>5875</v>
      </c>
      <c r="AA350" s="60" t="s">
        <v>5876</v>
      </c>
      <c r="AB350" s="60"/>
      <c r="AC350" s="60" t="s">
        <v>4667</v>
      </c>
      <c r="AD350" s="60"/>
      <c r="AE350" s="60"/>
      <c r="AF350" s="60"/>
      <c r="AG350" s="60"/>
      <c r="AH350" s="60"/>
      <c r="AI350" s="60"/>
      <c r="AJ350" s="60"/>
      <c r="AK350" s="60" t="s">
        <v>1277</v>
      </c>
      <c r="AL350" s="60" t="s">
        <v>5877</v>
      </c>
      <c r="AM350" s="60"/>
      <c r="AN350" s="60" t="s">
        <v>5878</v>
      </c>
      <c r="AO350" s="60"/>
      <c r="AP350" s="61">
        <v>45736.4716087963</v>
      </c>
      <c r="AQ350" s="60"/>
      <c r="AR350" s="60" t="s">
        <v>4281</v>
      </c>
      <c r="AS350" s="60" t="s">
        <v>4244</v>
      </c>
      <c r="AT350" s="60" t="s">
        <v>4671</v>
      </c>
      <c r="AU350" s="60" t="s">
        <v>5879</v>
      </c>
      <c r="AV350" s="60"/>
      <c r="AW350" s="61">
        <v>45663.7830787037</v>
      </c>
      <c r="AX350" s="60" t="s">
        <v>5877</v>
      </c>
      <c r="AY350" s="60" t="s">
        <v>4673</v>
      </c>
      <c r="AZ350" s="60"/>
      <c r="BA350" s="60"/>
      <c r="BB350" s="60"/>
      <c r="BC350" s="60" t="s">
        <v>138</v>
      </c>
      <c r="BD350" s="60" t="s">
        <v>4582</v>
      </c>
      <c r="BE350" s="60" t="s">
        <v>4802</v>
      </c>
      <c r="BF350" s="60" t="s">
        <v>4675</v>
      </c>
      <c r="BG350" s="60"/>
      <c r="BH350" s="60"/>
      <c r="BI350" s="60" t="s">
        <v>2794</v>
      </c>
      <c r="BJ350" s="60"/>
      <c r="BK350" s="60"/>
      <c r="BL350" s="60">
        <v>3402162</v>
      </c>
      <c r="BM350" s="60" t="s">
        <v>5880</v>
      </c>
      <c r="BN350" s="60"/>
      <c r="BO350" s="60">
        <v>1055</v>
      </c>
      <c r="BP350" s="60" t="s">
        <v>5153</v>
      </c>
      <c r="BQ350" s="60"/>
      <c r="BR350" s="60" t="s">
        <v>5881</v>
      </c>
      <c r="BS350" s="60" t="s">
        <v>1277</v>
      </c>
      <c r="BT350" s="60"/>
      <c r="BU350" s="60"/>
      <c r="BV350" s="60" t="s">
        <v>4678</v>
      </c>
      <c r="BW350" s="60"/>
      <c r="BX350" s="60">
        <v>1055</v>
      </c>
      <c r="BY350" s="60"/>
      <c r="BZ350" s="60"/>
      <c r="CA350" s="60" t="s">
        <v>5882</v>
      </c>
      <c r="CB350" s="60"/>
      <c r="CC350" s="60"/>
      <c r="CD350" s="60"/>
    </row>
    <row r="351" spans="1:82">
      <c r="A351" s="60" t="s">
        <v>5884</v>
      </c>
      <c r="B351" s="60"/>
      <c r="C351" s="60" t="s">
        <v>5871</v>
      </c>
      <c r="D351" s="60"/>
      <c r="E351" s="60" t="s">
        <v>4655</v>
      </c>
      <c r="F351" s="60" t="s">
        <v>5872</v>
      </c>
      <c r="G351" s="60" t="s">
        <v>4657</v>
      </c>
      <c r="H351" s="60" t="s">
        <v>2905</v>
      </c>
      <c r="I351" s="60">
        <v>1152.7</v>
      </c>
      <c r="J351" s="60"/>
      <c r="K351" s="60"/>
      <c r="L351" s="60" t="s">
        <v>4659</v>
      </c>
      <c r="M351" s="60" t="s">
        <v>5873</v>
      </c>
      <c r="N351" s="60" t="s">
        <v>5873</v>
      </c>
      <c r="O351" s="60"/>
      <c r="P351" s="60"/>
      <c r="Q351" s="60" t="s">
        <v>2905</v>
      </c>
      <c r="R351" s="60" t="s">
        <v>4797</v>
      </c>
      <c r="S351" s="60" t="s">
        <v>4798</v>
      </c>
      <c r="T351" s="60" t="s">
        <v>4719</v>
      </c>
      <c r="U351" s="60"/>
      <c r="V351" s="60" t="s">
        <v>4211</v>
      </c>
      <c r="W351" s="60"/>
      <c r="X351" s="60" t="s">
        <v>5874</v>
      </c>
      <c r="Y351" s="60" t="s">
        <v>4664</v>
      </c>
      <c r="Z351" s="60" t="s">
        <v>5875</v>
      </c>
      <c r="AA351" s="60" t="s">
        <v>5876</v>
      </c>
      <c r="AB351" s="60"/>
      <c r="AC351" s="60" t="s">
        <v>4667</v>
      </c>
      <c r="AD351" s="60"/>
      <c r="AE351" s="60"/>
      <c r="AF351" s="60"/>
      <c r="AG351" s="60"/>
      <c r="AH351" s="60"/>
      <c r="AI351" s="60"/>
      <c r="AJ351" s="60"/>
      <c r="AK351" s="60" t="s">
        <v>1277</v>
      </c>
      <c r="AL351" s="60" t="s">
        <v>5877</v>
      </c>
      <c r="AM351" s="60"/>
      <c r="AN351" s="60" t="s">
        <v>5878</v>
      </c>
      <c r="AO351" s="60"/>
      <c r="AP351" s="61">
        <v>45736.4716087963</v>
      </c>
      <c r="AQ351" s="60"/>
      <c r="AR351" s="60" t="s">
        <v>4281</v>
      </c>
      <c r="AS351" s="60" t="s">
        <v>4244</v>
      </c>
      <c r="AT351" s="60" t="s">
        <v>4671</v>
      </c>
      <c r="AU351" s="60" t="s">
        <v>5879</v>
      </c>
      <c r="AV351" s="60"/>
      <c r="AW351" s="61">
        <v>45663.7830787037</v>
      </c>
      <c r="AX351" s="60" t="s">
        <v>5877</v>
      </c>
      <c r="AY351" s="60" t="s">
        <v>4673</v>
      </c>
      <c r="AZ351" s="60"/>
      <c r="BA351" s="60"/>
      <c r="BB351" s="60"/>
      <c r="BC351" s="60" t="s">
        <v>138</v>
      </c>
      <c r="BD351" s="60" t="s">
        <v>4582</v>
      </c>
      <c r="BE351" s="60" t="s">
        <v>4802</v>
      </c>
      <c r="BF351" s="60" t="s">
        <v>4675</v>
      </c>
      <c r="BG351" s="60"/>
      <c r="BH351" s="60"/>
      <c r="BI351" s="60" t="s">
        <v>2794</v>
      </c>
      <c r="BJ351" s="60"/>
      <c r="BK351" s="60"/>
      <c r="BL351" s="60">
        <v>3402161</v>
      </c>
      <c r="BM351" s="60" t="s">
        <v>5880</v>
      </c>
      <c r="BN351" s="60"/>
      <c r="BO351" s="60">
        <v>66</v>
      </c>
      <c r="BP351" s="60" t="s">
        <v>5153</v>
      </c>
      <c r="BQ351" s="60"/>
      <c r="BR351" s="60" t="s">
        <v>5881</v>
      </c>
      <c r="BS351" s="60" t="s">
        <v>1277</v>
      </c>
      <c r="BT351" s="60"/>
      <c r="BU351" s="60"/>
      <c r="BV351" s="60" t="s">
        <v>4678</v>
      </c>
      <c r="BW351" s="60"/>
      <c r="BX351" s="60">
        <v>66</v>
      </c>
      <c r="BY351" s="60"/>
      <c r="BZ351" s="60"/>
      <c r="CA351" s="60" t="s">
        <v>5882</v>
      </c>
      <c r="CB351" s="60"/>
      <c r="CC351" s="60"/>
      <c r="CD351" s="60"/>
    </row>
    <row r="352" spans="1:82">
      <c r="A352" s="60" t="s">
        <v>5885</v>
      </c>
      <c r="B352" s="60"/>
      <c r="C352" s="60" t="s">
        <v>5871</v>
      </c>
      <c r="D352" s="60"/>
      <c r="E352" s="60" t="s">
        <v>4655</v>
      </c>
      <c r="F352" s="60" t="s">
        <v>5872</v>
      </c>
      <c r="G352" s="60" t="s">
        <v>4657</v>
      </c>
      <c r="H352" s="60" t="s">
        <v>2905</v>
      </c>
      <c r="I352" s="60">
        <v>1152.7</v>
      </c>
      <c r="J352" s="60"/>
      <c r="K352" s="60"/>
      <c r="L352" s="60" t="s">
        <v>4659</v>
      </c>
      <c r="M352" s="60" t="s">
        <v>5873</v>
      </c>
      <c r="N352" s="60" t="s">
        <v>5873</v>
      </c>
      <c r="O352" s="60"/>
      <c r="P352" s="60"/>
      <c r="Q352" s="60" t="s">
        <v>2905</v>
      </c>
      <c r="R352" s="60" t="s">
        <v>4797</v>
      </c>
      <c r="S352" s="60" t="s">
        <v>4798</v>
      </c>
      <c r="T352" s="60" t="s">
        <v>4719</v>
      </c>
      <c r="U352" s="60"/>
      <c r="V352" s="60" t="s">
        <v>4211</v>
      </c>
      <c r="W352" s="60"/>
      <c r="X352" s="60" t="s">
        <v>5874</v>
      </c>
      <c r="Y352" s="60" t="s">
        <v>4664</v>
      </c>
      <c r="Z352" s="60" t="s">
        <v>5875</v>
      </c>
      <c r="AA352" s="60" t="s">
        <v>5876</v>
      </c>
      <c r="AB352" s="60"/>
      <c r="AC352" s="60" t="s">
        <v>4667</v>
      </c>
      <c r="AD352" s="60"/>
      <c r="AE352" s="60"/>
      <c r="AF352" s="60"/>
      <c r="AG352" s="60"/>
      <c r="AH352" s="60"/>
      <c r="AI352" s="60"/>
      <c r="AJ352" s="60"/>
      <c r="AK352" s="60" t="s">
        <v>1277</v>
      </c>
      <c r="AL352" s="60" t="s">
        <v>5877</v>
      </c>
      <c r="AM352" s="60"/>
      <c r="AN352" s="60" t="s">
        <v>5878</v>
      </c>
      <c r="AO352" s="60"/>
      <c r="AP352" s="61">
        <v>45736.4716087963</v>
      </c>
      <c r="AQ352" s="60"/>
      <c r="AR352" s="60" t="s">
        <v>4281</v>
      </c>
      <c r="AS352" s="60" t="s">
        <v>4244</v>
      </c>
      <c r="AT352" s="60" t="s">
        <v>4671</v>
      </c>
      <c r="AU352" s="60" t="s">
        <v>5879</v>
      </c>
      <c r="AV352" s="60"/>
      <c r="AW352" s="61">
        <v>45663.7830787037</v>
      </c>
      <c r="AX352" s="60" t="s">
        <v>5877</v>
      </c>
      <c r="AY352" s="60" t="s">
        <v>4673</v>
      </c>
      <c r="AZ352" s="60"/>
      <c r="BA352" s="60"/>
      <c r="BB352" s="60"/>
      <c r="BC352" s="60" t="s">
        <v>138</v>
      </c>
      <c r="BD352" s="60" t="s">
        <v>4582</v>
      </c>
      <c r="BE352" s="60" t="s">
        <v>4802</v>
      </c>
      <c r="BF352" s="60" t="s">
        <v>4675</v>
      </c>
      <c r="BG352" s="60"/>
      <c r="BH352" s="60"/>
      <c r="BI352" s="60" t="s">
        <v>2794</v>
      </c>
      <c r="BJ352" s="60"/>
      <c r="BK352" s="60"/>
      <c r="BL352" s="60">
        <v>3402159</v>
      </c>
      <c r="BM352" s="60" t="s">
        <v>5880</v>
      </c>
      <c r="BN352" s="60"/>
      <c r="BO352" s="60">
        <v>14.5</v>
      </c>
      <c r="BP352" s="60" t="s">
        <v>5153</v>
      </c>
      <c r="BQ352" s="60"/>
      <c r="BR352" s="60" t="s">
        <v>5881</v>
      </c>
      <c r="BS352" s="60" t="s">
        <v>1277</v>
      </c>
      <c r="BT352" s="60"/>
      <c r="BU352" s="60"/>
      <c r="BV352" s="60" t="s">
        <v>4678</v>
      </c>
      <c r="BW352" s="60"/>
      <c r="BX352" s="60">
        <v>14.5</v>
      </c>
      <c r="BY352" s="60"/>
      <c r="BZ352" s="60"/>
      <c r="CA352" s="60" t="s">
        <v>5882</v>
      </c>
      <c r="CB352" s="60"/>
      <c r="CC352" s="60"/>
      <c r="CD352" s="60"/>
    </row>
    <row r="353" spans="1:82">
      <c r="A353" s="60" t="s">
        <v>5886</v>
      </c>
      <c r="B353" s="60"/>
      <c r="C353" s="60" t="s">
        <v>5887</v>
      </c>
      <c r="D353" s="60"/>
      <c r="E353" s="60" t="s">
        <v>4655</v>
      </c>
      <c r="F353" s="60" t="s">
        <v>5888</v>
      </c>
      <c r="G353" s="60" t="s">
        <v>4657</v>
      </c>
      <c r="H353" s="60" t="s">
        <v>2905</v>
      </c>
      <c r="I353" s="60">
        <v>1643.46</v>
      </c>
      <c r="J353" s="60"/>
      <c r="K353" s="60"/>
      <c r="L353" s="60" t="s">
        <v>4659</v>
      </c>
      <c r="M353" s="60" t="s">
        <v>5873</v>
      </c>
      <c r="N353" s="60" t="s">
        <v>5873</v>
      </c>
      <c r="O353" s="60"/>
      <c r="P353" s="60"/>
      <c r="Q353" s="60" t="s">
        <v>2905</v>
      </c>
      <c r="R353" s="60" t="s">
        <v>4797</v>
      </c>
      <c r="S353" s="60" t="s">
        <v>4798</v>
      </c>
      <c r="T353" s="60" t="s">
        <v>4719</v>
      </c>
      <c r="U353" s="60"/>
      <c r="V353" s="60" t="s">
        <v>4211</v>
      </c>
      <c r="W353" s="60"/>
      <c r="X353" s="60" t="s">
        <v>5889</v>
      </c>
      <c r="Y353" s="60" t="s">
        <v>4664</v>
      </c>
      <c r="Z353" s="60" t="s">
        <v>5875</v>
      </c>
      <c r="AA353" s="60" t="s">
        <v>5876</v>
      </c>
      <c r="AB353" s="60"/>
      <c r="AC353" s="60" t="s">
        <v>4667</v>
      </c>
      <c r="AD353" s="60"/>
      <c r="AE353" s="60"/>
      <c r="AF353" s="60"/>
      <c r="AG353" s="60"/>
      <c r="AH353" s="60"/>
      <c r="AI353" s="60"/>
      <c r="AJ353" s="60"/>
      <c r="AK353" s="60" t="s">
        <v>1277</v>
      </c>
      <c r="AL353" s="60" t="s">
        <v>5890</v>
      </c>
      <c r="AM353" s="60"/>
      <c r="AN353" s="60" t="s">
        <v>5891</v>
      </c>
      <c r="AO353" s="60"/>
      <c r="AP353" s="61">
        <v>45736.4831712963</v>
      </c>
      <c r="AQ353" s="60"/>
      <c r="AR353" s="60" t="s">
        <v>4281</v>
      </c>
      <c r="AS353" s="60" t="s">
        <v>4244</v>
      </c>
      <c r="AT353" s="60" t="s">
        <v>4671</v>
      </c>
      <c r="AU353" s="60" t="s">
        <v>5892</v>
      </c>
      <c r="AV353" s="60"/>
      <c r="AW353" s="61">
        <v>45663.7846180556</v>
      </c>
      <c r="AX353" s="60" t="s">
        <v>5890</v>
      </c>
      <c r="AY353" s="60" t="s">
        <v>4673</v>
      </c>
      <c r="AZ353" s="60"/>
      <c r="BA353" s="60"/>
      <c r="BB353" s="60"/>
      <c r="BC353" s="60" t="s">
        <v>2140</v>
      </c>
      <c r="BD353" s="60" t="s">
        <v>4582</v>
      </c>
      <c r="BE353" s="60" t="s">
        <v>4802</v>
      </c>
      <c r="BF353" s="60" t="s">
        <v>4675</v>
      </c>
      <c r="BG353" s="60"/>
      <c r="BH353" s="60"/>
      <c r="BI353" s="60" t="s">
        <v>2794</v>
      </c>
      <c r="BJ353" s="60"/>
      <c r="BK353" s="60"/>
      <c r="BL353" s="60">
        <v>3410432</v>
      </c>
      <c r="BM353" s="60" t="s">
        <v>5893</v>
      </c>
      <c r="BN353" s="60"/>
      <c r="BO353" s="60">
        <v>156.52</v>
      </c>
      <c r="BP353" s="60" t="s">
        <v>5153</v>
      </c>
      <c r="BQ353" s="60"/>
      <c r="BR353" s="60" t="s">
        <v>5894</v>
      </c>
      <c r="BS353" s="60" t="s">
        <v>1277</v>
      </c>
      <c r="BT353" s="60"/>
      <c r="BU353" s="60"/>
      <c r="BV353" s="60" t="s">
        <v>4678</v>
      </c>
      <c r="BW353" s="60"/>
      <c r="BX353" s="60">
        <v>156.52</v>
      </c>
      <c r="BY353" s="60"/>
      <c r="BZ353" s="60"/>
      <c r="CA353" s="60" t="s">
        <v>5882</v>
      </c>
      <c r="CB353" s="60"/>
      <c r="CC353" s="60"/>
      <c r="CD353" s="60"/>
    </row>
    <row r="354" spans="1:82">
      <c r="A354" s="60" t="s">
        <v>5895</v>
      </c>
      <c r="B354" s="60"/>
      <c r="C354" s="60" t="s">
        <v>5887</v>
      </c>
      <c r="D354" s="60"/>
      <c r="E354" s="60" t="s">
        <v>4655</v>
      </c>
      <c r="F354" s="60" t="s">
        <v>5888</v>
      </c>
      <c r="G354" s="60" t="s">
        <v>4657</v>
      </c>
      <c r="H354" s="60" t="s">
        <v>2905</v>
      </c>
      <c r="I354" s="60">
        <v>1643.46</v>
      </c>
      <c r="J354" s="60"/>
      <c r="K354" s="60"/>
      <c r="L354" s="60" t="s">
        <v>4659</v>
      </c>
      <c r="M354" s="60" t="s">
        <v>5873</v>
      </c>
      <c r="N354" s="60" t="s">
        <v>5873</v>
      </c>
      <c r="O354" s="60"/>
      <c r="P354" s="60"/>
      <c r="Q354" s="60" t="s">
        <v>2905</v>
      </c>
      <c r="R354" s="60" t="s">
        <v>4797</v>
      </c>
      <c r="S354" s="60" t="s">
        <v>4798</v>
      </c>
      <c r="T354" s="60" t="s">
        <v>4719</v>
      </c>
      <c r="U354" s="60"/>
      <c r="V354" s="60" t="s">
        <v>4211</v>
      </c>
      <c r="W354" s="60"/>
      <c r="X354" s="60" t="s">
        <v>5889</v>
      </c>
      <c r="Y354" s="60" t="s">
        <v>4664</v>
      </c>
      <c r="Z354" s="60" t="s">
        <v>5875</v>
      </c>
      <c r="AA354" s="60" t="s">
        <v>5876</v>
      </c>
      <c r="AB354" s="60"/>
      <c r="AC354" s="60" t="s">
        <v>4667</v>
      </c>
      <c r="AD354" s="60"/>
      <c r="AE354" s="60"/>
      <c r="AF354" s="60"/>
      <c r="AG354" s="60"/>
      <c r="AH354" s="60"/>
      <c r="AI354" s="60"/>
      <c r="AJ354" s="60"/>
      <c r="AK354" s="60" t="s">
        <v>1277</v>
      </c>
      <c r="AL354" s="60" t="s">
        <v>5890</v>
      </c>
      <c r="AM354" s="60"/>
      <c r="AN354" s="60" t="s">
        <v>5891</v>
      </c>
      <c r="AO354" s="60"/>
      <c r="AP354" s="61">
        <v>45736.4831712963</v>
      </c>
      <c r="AQ354" s="60"/>
      <c r="AR354" s="60" t="s">
        <v>4281</v>
      </c>
      <c r="AS354" s="60" t="s">
        <v>4244</v>
      </c>
      <c r="AT354" s="60" t="s">
        <v>4671</v>
      </c>
      <c r="AU354" s="60" t="s">
        <v>5892</v>
      </c>
      <c r="AV354" s="60"/>
      <c r="AW354" s="61">
        <v>45663.7846180556</v>
      </c>
      <c r="AX354" s="60" t="s">
        <v>5890</v>
      </c>
      <c r="AY354" s="60" t="s">
        <v>4673</v>
      </c>
      <c r="AZ354" s="60"/>
      <c r="BA354" s="60"/>
      <c r="BB354" s="60"/>
      <c r="BC354" s="60" t="s">
        <v>2140</v>
      </c>
      <c r="BD354" s="60" t="s">
        <v>4582</v>
      </c>
      <c r="BE354" s="60" t="s">
        <v>4802</v>
      </c>
      <c r="BF354" s="60" t="s">
        <v>4675</v>
      </c>
      <c r="BG354" s="60"/>
      <c r="BH354" s="60"/>
      <c r="BI354" s="60" t="s">
        <v>2794</v>
      </c>
      <c r="BJ354" s="60"/>
      <c r="BK354" s="60"/>
      <c r="BL354" s="60">
        <v>3410436</v>
      </c>
      <c r="BM354" s="60" t="s">
        <v>5893</v>
      </c>
      <c r="BN354" s="60"/>
      <c r="BO354" s="60">
        <v>156.52</v>
      </c>
      <c r="BP354" s="60" t="s">
        <v>5153</v>
      </c>
      <c r="BQ354" s="60"/>
      <c r="BR354" s="60" t="s">
        <v>5894</v>
      </c>
      <c r="BS354" s="60" t="s">
        <v>1277</v>
      </c>
      <c r="BT354" s="60"/>
      <c r="BU354" s="60"/>
      <c r="BV354" s="60" t="s">
        <v>4678</v>
      </c>
      <c r="BW354" s="60"/>
      <c r="BX354" s="60">
        <v>156.52</v>
      </c>
      <c r="BY354" s="60"/>
      <c r="BZ354" s="60"/>
      <c r="CA354" s="60" t="s">
        <v>5882</v>
      </c>
      <c r="CB354" s="60"/>
      <c r="CC354" s="60"/>
      <c r="CD354" s="60"/>
    </row>
    <row r="355" spans="1:82">
      <c r="A355" s="60" t="s">
        <v>5896</v>
      </c>
      <c r="B355" s="60"/>
      <c r="C355" s="60" t="s">
        <v>5887</v>
      </c>
      <c r="D355" s="60"/>
      <c r="E355" s="60" t="s">
        <v>4655</v>
      </c>
      <c r="F355" s="60" t="s">
        <v>5888</v>
      </c>
      <c r="G355" s="60" t="s">
        <v>4657</v>
      </c>
      <c r="H355" s="60" t="s">
        <v>2905</v>
      </c>
      <c r="I355" s="60">
        <v>1643.46</v>
      </c>
      <c r="J355" s="60"/>
      <c r="K355" s="60"/>
      <c r="L355" s="60" t="s">
        <v>4659</v>
      </c>
      <c r="M355" s="60" t="s">
        <v>5873</v>
      </c>
      <c r="N355" s="60" t="s">
        <v>5873</v>
      </c>
      <c r="O355" s="60"/>
      <c r="P355" s="60"/>
      <c r="Q355" s="60" t="s">
        <v>2905</v>
      </c>
      <c r="R355" s="60" t="s">
        <v>4797</v>
      </c>
      <c r="S355" s="60" t="s">
        <v>4798</v>
      </c>
      <c r="T355" s="60" t="s">
        <v>4719</v>
      </c>
      <c r="U355" s="60"/>
      <c r="V355" s="60" t="s">
        <v>4211</v>
      </c>
      <c r="W355" s="60"/>
      <c r="X355" s="60" t="s">
        <v>5889</v>
      </c>
      <c r="Y355" s="60" t="s">
        <v>4664</v>
      </c>
      <c r="Z355" s="60" t="s">
        <v>5875</v>
      </c>
      <c r="AA355" s="60" t="s">
        <v>5876</v>
      </c>
      <c r="AB355" s="60"/>
      <c r="AC355" s="60" t="s">
        <v>4667</v>
      </c>
      <c r="AD355" s="60"/>
      <c r="AE355" s="60"/>
      <c r="AF355" s="60"/>
      <c r="AG355" s="60"/>
      <c r="AH355" s="60"/>
      <c r="AI355" s="60"/>
      <c r="AJ355" s="60"/>
      <c r="AK355" s="60" t="s">
        <v>1277</v>
      </c>
      <c r="AL355" s="60" t="s">
        <v>5890</v>
      </c>
      <c r="AM355" s="60"/>
      <c r="AN355" s="60" t="s">
        <v>5891</v>
      </c>
      <c r="AO355" s="60"/>
      <c r="AP355" s="61">
        <v>45736.4831712963</v>
      </c>
      <c r="AQ355" s="60"/>
      <c r="AR355" s="60" t="s">
        <v>4281</v>
      </c>
      <c r="AS355" s="60" t="s">
        <v>4244</v>
      </c>
      <c r="AT355" s="60" t="s">
        <v>4671</v>
      </c>
      <c r="AU355" s="60" t="s">
        <v>5892</v>
      </c>
      <c r="AV355" s="60"/>
      <c r="AW355" s="61">
        <v>45663.7846180556</v>
      </c>
      <c r="AX355" s="60" t="s">
        <v>5890</v>
      </c>
      <c r="AY355" s="60" t="s">
        <v>4673</v>
      </c>
      <c r="AZ355" s="60"/>
      <c r="BA355" s="60"/>
      <c r="BB355" s="60"/>
      <c r="BC355" s="60" t="s">
        <v>2140</v>
      </c>
      <c r="BD355" s="60" t="s">
        <v>4582</v>
      </c>
      <c r="BE355" s="60" t="s">
        <v>4802</v>
      </c>
      <c r="BF355" s="60" t="s">
        <v>4675</v>
      </c>
      <c r="BG355" s="60"/>
      <c r="BH355" s="60"/>
      <c r="BI355" s="60" t="s">
        <v>2794</v>
      </c>
      <c r="BJ355" s="60"/>
      <c r="BK355" s="60"/>
      <c r="BL355" s="60">
        <v>3410435</v>
      </c>
      <c r="BM355" s="60" t="s">
        <v>5893</v>
      </c>
      <c r="BN355" s="60"/>
      <c r="BO355" s="60">
        <v>313.04</v>
      </c>
      <c r="BP355" s="60" t="s">
        <v>5153</v>
      </c>
      <c r="BQ355" s="60"/>
      <c r="BR355" s="60" t="s">
        <v>5894</v>
      </c>
      <c r="BS355" s="60" t="s">
        <v>1277</v>
      </c>
      <c r="BT355" s="60"/>
      <c r="BU355" s="60"/>
      <c r="BV355" s="60" t="s">
        <v>4678</v>
      </c>
      <c r="BW355" s="60"/>
      <c r="BX355" s="60">
        <v>313.04</v>
      </c>
      <c r="BY355" s="60"/>
      <c r="BZ355" s="60"/>
      <c r="CA355" s="60" t="s">
        <v>5882</v>
      </c>
      <c r="CB355" s="60"/>
      <c r="CC355" s="60"/>
      <c r="CD355" s="60"/>
    </row>
    <row r="356" spans="1:82">
      <c r="A356" s="60" t="s">
        <v>5897</v>
      </c>
      <c r="B356" s="60"/>
      <c r="C356" s="60" t="s">
        <v>5887</v>
      </c>
      <c r="D356" s="60"/>
      <c r="E356" s="60" t="s">
        <v>4655</v>
      </c>
      <c r="F356" s="60" t="s">
        <v>5888</v>
      </c>
      <c r="G356" s="60" t="s">
        <v>4657</v>
      </c>
      <c r="H356" s="60" t="s">
        <v>2905</v>
      </c>
      <c r="I356" s="60">
        <v>1643.46</v>
      </c>
      <c r="J356" s="60"/>
      <c r="K356" s="60"/>
      <c r="L356" s="60" t="s">
        <v>4659</v>
      </c>
      <c r="M356" s="60" t="s">
        <v>5873</v>
      </c>
      <c r="N356" s="60" t="s">
        <v>5873</v>
      </c>
      <c r="O356" s="60"/>
      <c r="P356" s="60"/>
      <c r="Q356" s="60" t="s">
        <v>2905</v>
      </c>
      <c r="R356" s="60" t="s">
        <v>4797</v>
      </c>
      <c r="S356" s="60" t="s">
        <v>4798</v>
      </c>
      <c r="T356" s="60" t="s">
        <v>4719</v>
      </c>
      <c r="U356" s="60"/>
      <c r="V356" s="60" t="s">
        <v>4211</v>
      </c>
      <c r="W356" s="60"/>
      <c r="X356" s="60" t="s">
        <v>5889</v>
      </c>
      <c r="Y356" s="60" t="s">
        <v>4664</v>
      </c>
      <c r="Z356" s="60" t="s">
        <v>5875</v>
      </c>
      <c r="AA356" s="60" t="s">
        <v>5876</v>
      </c>
      <c r="AB356" s="60"/>
      <c r="AC356" s="60" t="s">
        <v>4667</v>
      </c>
      <c r="AD356" s="60"/>
      <c r="AE356" s="60"/>
      <c r="AF356" s="60"/>
      <c r="AG356" s="60"/>
      <c r="AH356" s="60"/>
      <c r="AI356" s="60"/>
      <c r="AJ356" s="60"/>
      <c r="AK356" s="60" t="s">
        <v>1277</v>
      </c>
      <c r="AL356" s="60" t="s">
        <v>5890</v>
      </c>
      <c r="AM356" s="60"/>
      <c r="AN356" s="60" t="s">
        <v>5891</v>
      </c>
      <c r="AO356" s="60"/>
      <c r="AP356" s="61">
        <v>45736.4831712963</v>
      </c>
      <c r="AQ356" s="60"/>
      <c r="AR356" s="60" t="s">
        <v>4281</v>
      </c>
      <c r="AS356" s="60" t="s">
        <v>4244</v>
      </c>
      <c r="AT356" s="60" t="s">
        <v>4671</v>
      </c>
      <c r="AU356" s="60" t="s">
        <v>5892</v>
      </c>
      <c r="AV356" s="60"/>
      <c r="AW356" s="61">
        <v>45663.7846180556</v>
      </c>
      <c r="AX356" s="60" t="s">
        <v>5890</v>
      </c>
      <c r="AY356" s="60" t="s">
        <v>4673</v>
      </c>
      <c r="AZ356" s="60"/>
      <c r="BA356" s="60"/>
      <c r="BB356" s="60"/>
      <c r="BC356" s="60" t="s">
        <v>2140</v>
      </c>
      <c r="BD356" s="60" t="s">
        <v>4582</v>
      </c>
      <c r="BE356" s="60" t="s">
        <v>4802</v>
      </c>
      <c r="BF356" s="60" t="s">
        <v>4675</v>
      </c>
      <c r="BG356" s="60"/>
      <c r="BH356" s="60"/>
      <c r="BI356" s="60" t="s">
        <v>2794</v>
      </c>
      <c r="BJ356" s="60"/>
      <c r="BK356" s="60"/>
      <c r="BL356" s="60">
        <v>3410433</v>
      </c>
      <c r="BM356" s="60" t="s">
        <v>5893</v>
      </c>
      <c r="BN356" s="60"/>
      <c r="BO356" s="60">
        <v>313.04</v>
      </c>
      <c r="BP356" s="60" t="s">
        <v>5153</v>
      </c>
      <c r="BQ356" s="60"/>
      <c r="BR356" s="60" t="s">
        <v>5894</v>
      </c>
      <c r="BS356" s="60" t="s">
        <v>1277</v>
      </c>
      <c r="BT356" s="60"/>
      <c r="BU356" s="60"/>
      <c r="BV356" s="60" t="s">
        <v>4678</v>
      </c>
      <c r="BW356" s="60"/>
      <c r="BX356" s="60">
        <v>313.04</v>
      </c>
      <c r="BY356" s="60"/>
      <c r="BZ356" s="60"/>
      <c r="CA356" s="60" t="s">
        <v>5882</v>
      </c>
      <c r="CB356" s="60"/>
      <c r="CC356" s="60"/>
      <c r="CD356" s="60"/>
    </row>
    <row r="357" spans="1:82">
      <c r="A357" s="60" t="s">
        <v>5898</v>
      </c>
      <c r="B357" s="60"/>
      <c r="C357" s="60" t="s">
        <v>5887</v>
      </c>
      <c r="D357" s="60"/>
      <c r="E357" s="60" t="s">
        <v>4655</v>
      </c>
      <c r="F357" s="60" t="s">
        <v>5888</v>
      </c>
      <c r="G357" s="60" t="s">
        <v>4657</v>
      </c>
      <c r="H357" s="60" t="s">
        <v>2905</v>
      </c>
      <c r="I357" s="60">
        <v>1643.46</v>
      </c>
      <c r="J357" s="60"/>
      <c r="K357" s="60"/>
      <c r="L357" s="60" t="s">
        <v>4659</v>
      </c>
      <c r="M357" s="60" t="s">
        <v>5873</v>
      </c>
      <c r="N357" s="60" t="s">
        <v>5873</v>
      </c>
      <c r="O357" s="60"/>
      <c r="P357" s="60"/>
      <c r="Q357" s="60" t="s">
        <v>2905</v>
      </c>
      <c r="R357" s="60" t="s">
        <v>4797</v>
      </c>
      <c r="S357" s="60" t="s">
        <v>4798</v>
      </c>
      <c r="T357" s="60" t="s">
        <v>4719</v>
      </c>
      <c r="U357" s="60"/>
      <c r="V357" s="60" t="s">
        <v>4211</v>
      </c>
      <c r="W357" s="60"/>
      <c r="X357" s="60" t="s">
        <v>5889</v>
      </c>
      <c r="Y357" s="60" t="s">
        <v>4664</v>
      </c>
      <c r="Z357" s="60" t="s">
        <v>5875</v>
      </c>
      <c r="AA357" s="60" t="s">
        <v>5876</v>
      </c>
      <c r="AB357" s="60"/>
      <c r="AC357" s="60" t="s">
        <v>4667</v>
      </c>
      <c r="AD357" s="60"/>
      <c r="AE357" s="60"/>
      <c r="AF357" s="60"/>
      <c r="AG357" s="60"/>
      <c r="AH357" s="60"/>
      <c r="AI357" s="60"/>
      <c r="AJ357" s="60"/>
      <c r="AK357" s="60" t="s">
        <v>1277</v>
      </c>
      <c r="AL357" s="60" t="s">
        <v>5890</v>
      </c>
      <c r="AM357" s="60"/>
      <c r="AN357" s="60" t="s">
        <v>5891</v>
      </c>
      <c r="AO357" s="60"/>
      <c r="AP357" s="61">
        <v>45736.4831712963</v>
      </c>
      <c r="AQ357" s="60"/>
      <c r="AR357" s="60" t="s">
        <v>4281</v>
      </c>
      <c r="AS357" s="60" t="s">
        <v>4244</v>
      </c>
      <c r="AT357" s="60" t="s">
        <v>4671</v>
      </c>
      <c r="AU357" s="60" t="s">
        <v>5892</v>
      </c>
      <c r="AV357" s="60"/>
      <c r="AW357" s="61">
        <v>45663.7846180556</v>
      </c>
      <c r="AX357" s="60" t="s">
        <v>5890</v>
      </c>
      <c r="AY357" s="60" t="s">
        <v>4673</v>
      </c>
      <c r="AZ357" s="60"/>
      <c r="BA357" s="60"/>
      <c r="BB357" s="60"/>
      <c r="BC357" s="60" t="s">
        <v>2140</v>
      </c>
      <c r="BD357" s="60" t="s">
        <v>4582</v>
      </c>
      <c r="BE357" s="60" t="s">
        <v>4802</v>
      </c>
      <c r="BF357" s="60" t="s">
        <v>4675</v>
      </c>
      <c r="BG357" s="60"/>
      <c r="BH357" s="60"/>
      <c r="BI357" s="60" t="s">
        <v>2794</v>
      </c>
      <c r="BJ357" s="60"/>
      <c r="BK357" s="60"/>
      <c r="BL357" s="60">
        <v>3410434</v>
      </c>
      <c r="BM357" s="60" t="s">
        <v>5893</v>
      </c>
      <c r="BN357" s="60"/>
      <c r="BO357" s="60">
        <v>704.34</v>
      </c>
      <c r="BP357" s="60" t="s">
        <v>5153</v>
      </c>
      <c r="BQ357" s="60"/>
      <c r="BR357" s="60" t="s">
        <v>5894</v>
      </c>
      <c r="BS357" s="60" t="s">
        <v>1277</v>
      </c>
      <c r="BT357" s="60"/>
      <c r="BU357" s="60"/>
      <c r="BV357" s="60" t="s">
        <v>4678</v>
      </c>
      <c r="BW357" s="60"/>
      <c r="BX357" s="60">
        <v>704.34</v>
      </c>
      <c r="BY357" s="60"/>
      <c r="BZ357" s="60"/>
      <c r="CA357" s="60" t="s">
        <v>5882</v>
      </c>
      <c r="CB357" s="60"/>
      <c r="CC357" s="60"/>
      <c r="CD357" s="60"/>
    </row>
    <row r="358" spans="1:82">
      <c r="A358" s="60" t="s">
        <v>5899</v>
      </c>
      <c r="B358" s="60"/>
      <c r="C358" s="60" t="s">
        <v>5900</v>
      </c>
      <c r="D358" s="60"/>
      <c r="E358" s="60" t="s">
        <v>4655</v>
      </c>
      <c r="F358" s="60" t="s">
        <v>5901</v>
      </c>
      <c r="G358" s="60" t="s">
        <v>4657</v>
      </c>
      <c r="H358" s="60" t="s">
        <v>3981</v>
      </c>
      <c r="I358" s="60">
        <v>624</v>
      </c>
      <c r="J358" s="60"/>
      <c r="K358" s="60"/>
      <c r="L358" s="60" t="s">
        <v>4659</v>
      </c>
      <c r="M358" s="60" t="s">
        <v>5873</v>
      </c>
      <c r="N358" s="60" t="s">
        <v>5873</v>
      </c>
      <c r="O358" s="60"/>
      <c r="P358" s="60"/>
      <c r="Q358" s="60" t="s">
        <v>3981</v>
      </c>
      <c r="R358" s="60" t="s">
        <v>5333</v>
      </c>
      <c r="S358" s="60" t="s">
        <v>5334</v>
      </c>
      <c r="T358" s="60" t="s">
        <v>4719</v>
      </c>
      <c r="U358" s="60"/>
      <c r="V358" s="60" t="s">
        <v>4211</v>
      </c>
      <c r="W358" s="60"/>
      <c r="X358" s="60" t="s">
        <v>5889</v>
      </c>
      <c r="Y358" s="60" t="s">
        <v>4664</v>
      </c>
      <c r="Z358" s="60" t="s">
        <v>5875</v>
      </c>
      <c r="AA358" s="60" t="s">
        <v>5876</v>
      </c>
      <c r="AB358" s="60"/>
      <c r="AC358" s="60" t="s">
        <v>4667</v>
      </c>
      <c r="AD358" s="60"/>
      <c r="AE358" s="60"/>
      <c r="AF358" s="60"/>
      <c r="AG358" s="60"/>
      <c r="AH358" s="60"/>
      <c r="AI358" s="60"/>
      <c r="AJ358" s="60"/>
      <c r="AK358" s="60" t="s">
        <v>1277</v>
      </c>
      <c r="AL358" s="60" t="s">
        <v>5902</v>
      </c>
      <c r="AM358" s="60"/>
      <c r="AN358" s="60" t="s">
        <v>5458</v>
      </c>
      <c r="AO358" s="60"/>
      <c r="AP358" s="61">
        <v>45736.4715740741</v>
      </c>
      <c r="AQ358" s="60"/>
      <c r="AR358" s="60" t="s">
        <v>4281</v>
      </c>
      <c r="AS358" s="60" t="s">
        <v>4244</v>
      </c>
      <c r="AT358" s="60" t="s">
        <v>4671</v>
      </c>
      <c r="AU358" s="60" t="s">
        <v>5903</v>
      </c>
      <c r="AV358" s="60"/>
      <c r="AW358" s="61">
        <v>45663.7837152778</v>
      </c>
      <c r="AX358" s="60" t="s">
        <v>5902</v>
      </c>
      <c r="AY358" s="60" t="s">
        <v>4673</v>
      </c>
      <c r="AZ358" s="60"/>
      <c r="BA358" s="60"/>
      <c r="BB358" s="60"/>
      <c r="BC358" s="60" t="s">
        <v>4976</v>
      </c>
      <c r="BD358" s="60" t="s">
        <v>4582</v>
      </c>
      <c r="BE358" s="60" t="s">
        <v>5337</v>
      </c>
      <c r="BF358" s="60" t="s">
        <v>4675</v>
      </c>
      <c r="BG358" s="60"/>
      <c r="BH358" s="60"/>
      <c r="BI358" s="60" t="s">
        <v>2794</v>
      </c>
      <c r="BJ358" s="60"/>
      <c r="BK358" s="60"/>
      <c r="BL358" s="60">
        <v>3396682</v>
      </c>
      <c r="BM358" s="60" t="s">
        <v>5904</v>
      </c>
      <c r="BN358" s="60"/>
      <c r="BO358" s="60">
        <v>624</v>
      </c>
      <c r="BP358" s="60" t="s">
        <v>5153</v>
      </c>
      <c r="BQ358" s="60"/>
      <c r="BR358" s="60" t="s">
        <v>5905</v>
      </c>
      <c r="BS358" s="60" t="s">
        <v>1277</v>
      </c>
      <c r="BT358" s="60"/>
      <c r="BU358" s="60"/>
      <c r="BV358" s="60" t="s">
        <v>4678</v>
      </c>
      <c r="BW358" s="60"/>
      <c r="BX358" s="60">
        <v>624</v>
      </c>
      <c r="BY358" s="60"/>
      <c r="BZ358" s="60"/>
      <c r="CA358" s="60" t="s">
        <v>5882</v>
      </c>
      <c r="CB358" s="60"/>
      <c r="CC358" s="60"/>
      <c r="CD358" s="60"/>
    </row>
    <row r="359" spans="1:82">
      <c r="A359" s="60" t="s">
        <v>5906</v>
      </c>
      <c r="B359" s="60"/>
      <c r="C359" s="60" t="s">
        <v>5907</v>
      </c>
      <c r="D359" s="60"/>
      <c r="E359" s="60" t="s">
        <v>4655</v>
      </c>
      <c r="F359" s="60" t="s">
        <v>5908</v>
      </c>
      <c r="G359" s="60" t="s">
        <v>4657</v>
      </c>
      <c r="H359" s="60" t="s">
        <v>2972</v>
      </c>
      <c r="I359" s="60">
        <v>4974</v>
      </c>
      <c r="J359" s="60"/>
      <c r="K359" s="60"/>
      <c r="L359" s="60" t="s">
        <v>4659</v>
      </c>
      <c r="M359" s="60" t="s">
        <v>5873</v>
      </c>
      <c r="N359" s="60" t="s">
        <v>5873</v>
      </c>
      <c r="O359" s="60"/>
      <c r="P359" s="60"/>
      <c r="Q359" s="60" t="s">
        <v>2972</v>
      </c>
      <c r="R359" s="60" t="s">
        <v>4762</v>
      </c>
      <c r="S359" s="60" t="s">
        <v>4763</v>
      </c>
      <c r="T359" s="60" t="s">
        <v>4719</v>
      </c>
      <c r="U359" s="60"/>
      <c r="V359" s="60" t="s">
        <v>4211</v>
      </c>
      <c r="W359" s="60"/>
      <c r="X359" s="60" t="s">
        <v>5889</v>
      </c>
      <c r="Y359" s="60" t="s">
        <v>4664</v>
      </c>
      <c r="Z359" s="60" t="s">
        <v>5875</v>
      </c>
      <c r="AA359" s="60" t="s">
        <v>5876</v>
      </c>
      <c r="AB359" s="60"/>
      <c r="AC359" s="60" t="s">
        <v>4667</v>
      </c>
      <c r="AD359" s="60"/>
      <c r="AE359" s="60"/>
      <c r="AF359" s="60"/>
      <c r="AG359" s="60"/>
      <c r="AH359" s="60"/>
      <c r="AI359" s="60"/>
      <c r="AJ359" s="60"/>
      <c r="AK359" s="60" t="s">
        <v>1277</v>
      </c>
      <c r="AL359" s="60" t="s">
        <v>5909</v>
      </c>
      <c r="AM359" s="60"/>
      <c r="AN359" s="60" t="s">
        <v>4739</v>
      </c>
      <c r="AO359" s="60"/>
      <c r="AP359" s="61">
        <v>45736.4715856481</v>
      </c>
      <c r="AQ359" s="60"/>
      <c r="AR359" s="60" t="s">
        <v>4281</v>
      </c>
      <c r="AS359" s="60" t="s">
        <v>4244</v>
      </c>
      <c r="AT359" s="60" t="s">
        <v>4671</v>
      </c>
      <c r="AU359" s="60" t="s">
        <v>5910</v>
      </c>
      <c r="AV359" s="60"/>
      <c r="AW359" s="61">
        <v>45663.7834722222</v>
      </c>
      <c r="AX359" s="60" t="s">
        <v>5909</v>
      </c>
      <c r="AY359" s="60" t="s">
        <v>4673</v>
      </c>
      <c r="AZ359" s="60"/>
      <c r="BA359" s="60"/>
      <c r="BB359" s="60"/>
      <c r="BC359" s="60" t="s">
        <v>2123</v>
      </c>
      <c r="BD359" s="60" t="s">
        <v>4582</v>
      </c>
      <c r="BE359" s="60" t="s">
        <v>5911</v>
      </c>
      <c r="BF359" s="60" t="s">
        <v>4675</v>
      </c>
      <c r="BG359" s="60"/>
      <c r="BH359" s="60"/>
      <c r="BI359" s="60" t="s">
        <v>2794</v>
      </c>
      <c r="BJ359" s="60"/>
      <c r="BK359" s="60"/>
      <c r="BL359" s="60">
        <v>3396680</v>
      </c>
      <c r="BM359" s="60" t="s">
        <v>5912</v>
      </c>
      <c r="BN359" s="60"/>
      <c r="BO359" s="60">
        <v>774</v>
      </c>
      <c r="BP359" s="60" t="s">
        <v>5153</v>
      </c>
      <c r="BQ359" s="60"/>
      <c r="BR359" s="60" t="s">
        <v>5913</v>
      </c>
      <c r="BS359" s="60" t="s">
        <v>1277</v>
      </c>
      <c r="BT359" s="60"/>
      <c r="BU359" s="60"/>
      <c r="BV359" s="60" t="s">
        <v>4678</v>
      </c>
      <c r="BW359" s="60"/>
      <c r="BX359" s="60">
        <v>774</v>
      </c>
      <c r="BY359" s="60"/>
      <c r="BZ359" s="60"/>
      <c r="CA359" s="60" t="s">
        <v>5882</v>
      </c>
      <c r="CB359" s="60"/>
      <c r="CC359" s="60"/>
      <c r="CD359" s="60"/>
    </row>
    <row r="360" spans="1:82">
      <c r="A360" s="60" t="s">
        <v>5914</v>
      </c>
      <c r="B360" s="60"/>
      <c r="C360" s="60" t="s">
        <v>5907</v>
      </c>
      <c r="D360" s="60"/>
      <c r="E360" s="60" t="s">
        <v>4655</v>
      </c>
      <c r="F360" s="60" t="s">
        <v>5908</v>
      </c>
      <c r="G360" s="60" t="s">
        <v>4657</v>
      </c>
      <c r="H360" s="60" t="s">
        <v>2972</v>
      </c>
      <c r="I360" s="60">
        <v>4974</v>
      </c>
      <c r="J360" s="60"/>
      <c r="K360" s="60"/>
      <c r="L360" s="60" t="s">
        <v>4659</v>
      </c>
      <c r="M360" s="60" t="s">
        <v>5873</v>
      </c>
      <c r="N360" s="60" t="s">
        <v>5873</v>
      </c>
      <c r="O360" s="60"/>
      <c r="P360" s="60"/>
      <c r="Q360" s="60" t="s">
        <v>2972</v>
      </c>
      <c r="R360" s="60" t="s">
        <v>4762</v>
      </c>
      <c r="S360" s="60" t="s">
        <v>4763</v>
      </c>
      <c r="T360" s="60" t="s">
        <v>4719</v>
      </c>
      <c r="U360" s="60"/>
      <c r="V360" s="60" t="s">
        <v>4211</v>
      </c>
      <c r="W360" s="60"/>
      <c r="X360" s="60" t="s">
        <v>5889</v>
      </c>
      <c r="Y360" s="60" t="s">
        <v>4664</v>
      </c>
      <c r="Z360" s="60" t="s">
        <v>5875</v>
      </c>
      <c r="AA360" s="60" t="s">
        <v>5876</v>
      </c>
      <c r="AB360" s="60"/>
      <c r="AC360" s="60" t="s">
        <v>4667</v>
      </c>
      <c r="AD360" s="60"/>
      <c r="AE360" s="60"/>
      <c r="AF360" s="60"/>
      <c r="AG360" s="60"/>
      <c r="AH360" s="60"/>
      <c r="AI360" s="60"/>
      <c r="AJ360" s="60"/>
      <c r="AK360" s="60" t="s">
        <v>1277</v>
      </c>
      <c r="AL360" s="60" t="s">
        <v>5909</v>
      </c>
      <c r="AM360" s="60"/>
      <c r="AN360" s="60" t="s">
        <v>4739</v>
      </c>
      <c r="AO360" s="60"/>
      <c r="AP360" s="61">
        <v>45736.4715856481</v>
      </c>
      <c r="AQ360" s="60"/>
      <c r="AR360" s="60" t="s">
        <v>4281</v>
      </c>
      <c r="AS360" s="60" t="s">
        <v>4244</v>
      </c>
      <c r="AT360" s="60" t="s">
        <v>4671</v>
      </c>
      <c r="AU360" s="60" t="s">
        <v>5910</v>
      </c>
      <c r="AV360" s="60"/>
      <c r="AW360" s="61">
        <v>45663.7834722222</v>
      </c>
      <c r="AX360" s="60" t="s">
        <v>5909</v>
      </c>
      <c r="AY360" s="60" t="s">
        <v>4673</v>
      </c>
      <c r="AZ360" s="60"/>
      <c r="BA360" s="60"/>
      <c r="BB360" s="60"/>
      <c r="BC360" s="60" t="s">
        <v>2123</v>
      </c>
      <c r="BD360" s="60" t="s">
        <v>4582</v>
      </c>
      <c r="BE360" s="60" t="s">
        <v>5911</v>
      </c>
      <c r="BF360" s="60" t="s">
        <v>4675</v>
      </c>
      <c r="BG360" s="60"/>
      <c r="BH360" s="60"/>
      <c r="BI360" s="60" t="s">
        <v>2794</v>
      </c>
      <c r="BJ360" s="60"/>
      <c r="BK360" s="60"/>
      <c r="BL360" s="60">
        <v>3396681</v>
      </c>
      <c r="BM360" s="60" t="s">
        <v>5912</v>
      </c>
      <c r="BN360" s="60"/>
      <c r="BO360" s="60">
        <v>4200</v>
      </c>
      <c r="BP360" s="60" t="s">
        <v>5153</v>
      </c>
      <c r="BQ360" s="60"/>
      <c r="BR360" s="60" t="s">
        <v>5913</v>
      </c>
      <c r="BS360" s="60" t="s">
        <v>1277</v>
      </c>
      <c r="BT360" s="60"/>
      <c r="BU360" s="60"/>
      <c r="BV360" s="60" t="s">
        <v>4678</v>
      </c>
      <c r="BW360" s="60"/>
      <c r="BX360" s="60">
        <v>4200</v>
      </c>
      <c r="BY360" s="60"/>
      <c r="BZ360" s="60"/>
      <c r="CA360" s="60" t="s">
        <v>5882</v>
      </c>
      <c r="CB360" s="60"/>
      <c r="CC360" s="60"/>
      <c r="CD360" s="60"/>
    </row>
    <row r="361" spans="1:82">
      <c r="A361" s="60" t="s">
        <v>5915</v>
      </c>
      <c r="B361" s="60"/>
      <c r="C361" s="60" t="s">
        <v>5916</v>
      </c>
      <c r="D361" s="60"/>
      <c r="E361" s="60" t="s">
        <v>4655</v>
      </c>
      <c r="F361" s="60" t="s">
        <v>5917</v>
      </c>
      <c r="G361" s="60" t="s">
        <v>4657</v>
      </c>
      <c r="H361" s="60" t="s">
        <v>2905</v>
      </c>
      <c r="I361" s="60">
        <v>5085.7</v>
      </c>
      <c r="J361" s="60"/>
      <c r="K361" s="60"/>
      <c r="L361" s="60" t="s">
        <v>4659</v>
      </c>
      <c r="M361" s="60" t="s">
        <v>5918</v>
      </c>
      <c r="N361" s="60" t="s">
        <v>5918</v>
      </c>
      <c r="O361" s="60"/>
      <c r="P361" s="60"/>
      <c r="Q361" s="60" t="s">
        <v>2905</v>
      </c>
      <c r="R361" s="60" t="s">
        <v>4797</v>
      </c>
      <c r="S361" s="60" t="s">
        <v>4798</v>
      </c>
      <c r="T361" s="60" t="s">
        <v>4719</v>
      </c>
      <c r="U361" s="60"/>
      <c r="V361" s="60" t="s">
        <v>4211</v>
      </c>
      <c r="W361" s="60"/>
      <c r="X361" s="60" t="s">
        <v>5394</v>
      </c>
      <c r="Y361" s="60" t="s">
        <v>4664</v>
      </c>
      <c r="Z361" s="60" t="s">
        <v>5875</v>
      </c>
      <c r="AA361" s="60" t="s">
        <v>5876</v>
      </c>
      <c r="AB361" s="60"/>
      <c r="AC361" s="60" t="s">
        <v>4667</v>
      </c>
      <c r="AD361" s="60"/>
      <c r="AE361" s="60"/>
      <c r="AF361" s="60"/>
      <c r="AG361" s="60"/>
      <c r="AH361" s="60"/>
      <c r="AI361" s="60"/>
      <c r="AJ361" s="60"/>
      <c r="AK361" s="60" t="s">
        <v>1277</v>
      </c>
      <c r="AL361" s="60" t="s">
        <v>5919</v>
      </c>
      <c r="AM361" s="60"/>
      <c r="AN361" s="60" t="s">
        <v>5920</v>
      </c>
      <c r="AO361" s="60"/>
      <c r="AP361" s="61">
        <v>45736.4715162037</v>
      </c>
      <c r="AQ361" s="60"/>
      <c r="AR361" s="60" t="s">
        <v>4281</v>
      </c>
      <c r="AS361" s="60" t="s">
        <v>4244</v>
      </c>
      <c r="AT361" s="60" t="s">
        <v>4671</v>
      </c>
      <c r="AU361" s="60" t="s">
        <v>5921</v>
      </c>
      <c r="AV361" s="60"/>
      <c r="AW361" s="61">
        <v>45664.8292939815</v>
      </c>
      <c r="AX361" s="60" t="s">
        <v>5919</v>
      </c>
      <c r="AY361" s="60" t="s">
        <v>4673</v>
      </c>
      <c r="AZ361" s="60"/>
      <c r="BA361" s="60"/>
      <c r="BB361" s="60"/>
      <c r="BC361" s="60" t="s">
        <v>2140</v>
      </c>
      <c r="BD361" s="60" t="s">
        <v>4582</v>
      </c>
      <c r="BE361" s="60" t="s">
        <v>4802</v>
      </c>
      <c r="BF361" s="60" t="s">
        <v>4675</v>
      </c>
      <c r="BG361" s="60"/>
      <c r="BH361" s="60"/>
      <c r="BI361" s="60" t="s">
        <v>2794</v>
      </c>
      <c r="BJ361" s="60"/>
      <c r="BK361" s="60"/>
      <c r="BL361" s="60">
        <v>3402290</v>
      </c>
      <c r="BM361" s="60" t="s">
        <v>5922</v>
      </c>
      <c r="BN361" s="60"/>
      <c r="BO361" s="60">
        <v>102.3</v>
      </c>
      <c r="BP361" s="60" t="s">
        <v>5153</v>
      </c>
      <c r="BQ361" s="60"/>
      <c r="BR361" s="60" t="s">
        <v>5923</v>
      </c>
      <c r="BS361" s="60" t="s">
        <v>1277</v>
      </c>
      <c r="BT361" s="60"/>
      <c r="BU361" s="60"/>
      <c r="BV361" s="60" t="s">
        <v>4678</v>
      </c>
      <c r="BW361" s="60"/>
      <c r="BX361" s="60">
        <v>102.3</v>
      </c>
      <c r="BY361" s="60"/>
      <c r="BZ361" s="60"/>
      <c r="CA361" s="60" t="s">
        <v>5882</v>
      </c>
      <c r="CB361" s="60"/>
      <c r="CC361" s="60"/>
      <c r="CD361" s="60"/>
    </row>
    <row r="362" spans="1:82">
      <c r="A362" s="60" t="s">
        <v>5924</v>
      </c>
      <c r="B362" s="60"/>
      <c r="C362" s="60" t="s">
        <v>5916</v>
      </c>
      <c r="D362" s="60"/>
      <c r="E362" s="60" t="s">
        <v>4655</v>
      </c>
      <c r="F362" s="60" t="s">
        <v>5917</v>
      </c>
      <c r="G362" s="60" t="s">
        <v>4657</v>
      </c>
      <c r="H362" s="60" t="s">
        <v>2905</v>
      </c>
      <c r="I362" s="60">
        <v>5085.7</v>
      </c>
      <c r="J362" s="60"/>
      <c r="K362" s="60"/>
      <c r="L362" s="60" t="s">
        <v>4659</v>
      </c>
      <c r="M362" s="60" t="s">
        <v>5918</v>
      </c>
      <c r="N362" s="60" t="s">
        <v>5918</v>
      </c>
      <c r="O362" s="60"/>
      <c r="P362" s="60"/>
      <c r="Q362" s="60" t="s">
        <v>2905</v>
      </c>
      <c r="R362" s="60" t="s">
        <v>4797</v>
      </c>
      <c r="S362" s="60" t="s">
        <v>4798</v>
      </c>
      <c r="T362" s="60" t="s">
        <v>4719</v>
      </c>
      <c r="U362" s="60"/>
      <c r="V362" s="60" t="s">
        <v>4211</v>
      </c>
      <c r="W362" s="60"/>
      <c r="X362" s="60" t="s">
        <v>5394</v>
      </c>
      <c r="Y362" s="60" t="s">
        <v>4664</v>
      </c>
      <c r="Z362" s="60" t="s">
        <v>5875</v>
      </c>
      <c r="AA362" s="60" t="s">
        <v>5876</v>
      </c>
      <c r="AB362" s="60"/>
      <c r="AC362" s="60" t="s">
        <v>4667</v>
      </c>
      <c r="AD362" s="60"/>
      <c r="AE362" s="60"/>
      <c r="AF362" s="60"/>
      <c r="AG362" s="60"/>
      <c r="AH362" s="60"/>
      <c r="AI362" s="60"/>
      <c r="AJ362" s="60"/>
      <c r="AK362" s="60" t="s">
        <v>1277</v>
      </c>
      <c r="AL362" s="60" t="s">
        <v>5919</v>
      </c>
      <c r="AM362" s="60"/>
      <c r="AN362" s="60" t="s">
        <v>5920</v>
      </c>
      <c r="AO362" s="60"/>
      <c r="AP362" s="61">
        <v>45736.4715162037</v>
      </c>
      <c r="AQ362" s="60"/>
      <c r="AR362" s="60" t="s">
        <v>4281</v>
      </c>
      <c r="AS362" s="60" t="s">
        <v>4244</v>
      </c>
      <c r="AT362" s="60" t="s">
        <v>4671</v>
      </c>
      <c r="AU362" s="60" t="s">
        <v>5921</v>
      </c>
      <c r="AV362" s="60"/>
      <c r="AW362" s="61">
        <v>45664.8292939815</v>
      </c>
      <c r="AX362" s="60" t="s">
        <v>5919</v>
      </c>
      <c r="AY362" s="60" t="s">
        <v>4673</v>
      </c>
      <c r="AZ362" s="60"/>
      <c r="BA362" s="60"/>
      <c r="BB362" s="60"/>
      <c r="BC362" s="60" t="s">
        <v>2140</v>
      </c>
      <c r="BD362" s="60" t="s">
        <v>4582</v>
      </c>
      <c r="BE362" s="60" t="s">
        <v>4802</v>
      </c>
      <c r="BF362" s="60" t="s">
        <v>4675</v>
      </c>
      <c r="BG362" s="60"/>
      <c r="BH362" s="60"/>
      <c r="BI362" s="60" t="s">
        <v>2794</v>
      </c>
      <c r="BJ362" s="60"/>
      <c r="BK362" s="60"/>
      <c r="BL362" s="60">
        <v>3402292</v>
      </c>
      <c r="BM362" s="60" t="s">
        <v>5922</v>
      </c>
      <c r="BN362" s="60"/>
      <c r="BO362" s="60">
        <v>51.03</v>
      </c>
      <c r="BP362" s="60" t="s">
        <v>5153</v>
      </c>
      <c r="BQ362" s="60"/>
      <c r="BR362" s="60" t="s">
        <v>5923</v>
      </c>
      <c r="BS362" s="60" t="s">
        <v>1277</v>
      </c>
      <c r="BT362" s="60"/>
      <c r="BU362" s="60"/>
      <c r="BV362" s="60" t="s">
        <v>4678</v>
      </c>
      <c r="BW362" s="60"/>
      <c r="BX362" s="60">
        <v>51.03</v>
      </c>
      <c r="BY362" s="60"/>
      <c r="BZ362" s="60"/>
      <c r="CA362" s="60" t="s">
        <v>5882</v>
      </c>
      <c r="CB362" s="60"/>
      <c r="CC362" s="60"/>
      <c r="CD362" s="60"/>
    </row>
    <row r="363" spans="1:82">
      <c r="A363" s="60" t="s">
        <v>5925</v>
      </c>
      <c r="B363" s="60"/>
      <c r="C363" s="60" t="s">
        <v>5916</v>
      </c>
      <c r="D363" s="60"/>
      <c r="E363" s="60" t="s">
        <v>4655</v>
      </c>
      <c r="F363" s="60" t="s">
        <v>5917</v>
      </c>
      <c r="G363" s="60" t="s">
        <v>4657</v>
      </c>
      <c r="H363" s="60" t="s">
        <v>2905</v>
      </c>
      <c r="I363" s="60">
        <v>5085.7</v>
      </c>
      <c r="J363" s="60"/>
      <c r="K363" s="60"/>
      <c r="L363" s="60" t="s">
        <v>4659</v>
      </c>
      <c r="M363" s="60" t="s">
        <v>5918</v>
      </c>
      <c r="N363" s="60" t="s">
        <v>5918</v>
      </c>
      <c r="O363" s="60"/>
      <c r="P363" s="60"/>
      <c r="Q363" s="60" t="s">
        <v>2905</v>
      </c>
      <c r="R363" s="60" t="s">
        <v>4797</v>
      </c>
      <c r="S363" s="60" t="s">
        <v>4798</v>
      </c>
      <c r="T363" s="60" t="s">
        <v>4719</v>
      </c>
      <c r="U363" s="60"/>
      <c r="V363" s="60" t="s">
        <v>4211</v>
      </c>
      <c r="W363" s="60"/>
      <c r="X363" s="60" t="s">
        <v>5394</v>
      </c>
      <c r="Y363" s="60" t="s">
        <v>4664</v>
      </c>
      <c r="Z363" s="60" t="s">
        <v>5875</v>
      </c>
      <c r="AA363" s="60" t="s">
        <v>5876</v>
      </c>
      <c r="AB363" s="60"/>
      <c r="AC363" s="60" t="s">
        <v>4667</v>
      </c>
      <c r="AD363" s="60"/>
      <c r="AE363" s="60"/>
      <c r="AF363" s="60"/>
      <c r="AG363" s="60"/>
      <c r="AH363" s="60"/>
      <c r="AI363" s="60"/>
      <c r="AJ363" s="60"/>
      <c r="AK363" s="60" t="s">
        <v>1277</v>
      </c>
      <c r="AL363" s="60" t="s">
        <v>5919</v>
      </c>
      <c r="AM363" s="60"/>
      <c r="AN363" s="60" t="s">
        <v>5920</v>
      </c>
      <c r="AO363" s="60"/>
      <c r="AP363" s="61">
        <v>45736.4715162037</v>
      </c>
      <c r="AQ363" s="60"/>
      <c r="AR363" s="60" t="s">
        <v>4281</v>
      </c>
      <c r="AS363" s="60" t="s">
        <v>4244</v>
      </c>
      <c r="AT363" s="60" t="s">
        <v>4671</v>
      </c>
      <c r="AU363" s="60" t="s">
        <v>5921</v>
      </c>
      <c r="AV363" s="60"/>
      <c r="AW363" s="61">
        <v>45664.8292939815</v>
      </c>
      <c r="AX363" s="60" t="s">
        <v>5919</v>
      </c>
      <c r="AY363" s="60" t="s">
        <v>4673</v>
      </c>
      <c r="AZ363" s="60"/>
      <c r="BA363" s="60"/>
      <c r="BB363" s="60"/>
      <c r="BC363" s="60" t="s">
        <v>2140</v>
      </c>
      <c r="BD363" s="60" t="s">
        <v>4582</v>
      </c>
      <c r="BE363" s="60" t="s">
        <v>4802</v>
      </c>
      <c r="BF363" s="60" t="s">
        <v>4675</v>
      </c>
      <c r="BG363" s="60"/>
      <c r="BH363" s="60"/>
      <c r="BI363" s="60" t="s">
        <v>2794</v>
      </c>
      <c r="BJ363" s="60"/>
      <c r="BK363" s="60"/>
      <c r="BL363" s="60">
        <v>3402293</v>
      </c>
      <c r="BM363" s="60" t="s">
        <v>5922</v>
      </c>
      <c r="BN363" s="60"/>
      <c r="BO363" s="60">
        <v>51.03</v>
      </c>
      <c r="BP363" s="60" t="s">
        <v>5153</v>
      </c>
      <c r="BQ363" s="60"/>
      <c r="BR363" s="60" t="s">
        <v>5923</v>
      </c>
      <c r="BS363" s="60" t="s">
        <v>1277</v>
      </c>
      <c r="BT363" s="60"/>
      <c r="BU363" s="60"/>
      <c r="BV363" s="60" t="s">
        <v>4678</v>
      </c>
      <c r="BW363" s="60"/>
      <c r="BX363" s="60">
        <v>51.03</v>
      </c>
      <c r="BY363" s="60"/>
      <c r="BZ363" s="60"/>
      <c r="CA363" s="60" t="s">
        <v>5882</v>
      </c>
      <c r="CB363" s="60"/>
      <c r="CC363" s="60"/>
      <c r="CD363" s="60"/>
    </row>
    <row r="364" spans="1:82">
      <c r="A364" s="60" t="s">
        <v>5926</v>
      </c>
      <c r="B364" s="60"/>
      <c r="C364" s="60" t="s">
        <v>5916</v>
      </c>
      <c r="D364" s="60"/>
      <c r="E364" s="60" t="s">
        <v>4655</v>
      </c>
      <c r="F364" s="60" t="s">
        <v>5917</v>
      </c>
      <c r="G364" s="60" t="s">
        <v>4657</v>
      </c>
      <c r="H364" s="60" t="s">
        <v>2905</v>
      </c>
      <c r="I364" s="60">
        <v>5085.7</v>
      </c>
      <c r="J364" s="60"/>
      <c r="K364" s="60"/>
      <c r="L364" s="60" t="s">
        <v>4659</v>
      </c>
      <c r="M364" s="60" t="s">
        <v>5918</v>
      </c>
      <c r="N364" s="60" t="s">
        <v>5918</v>
      </c>
      <c r="O364" s="60"/>
      <c r="P364" s="60"/>
      <c r="Q364" s="60" t="s">
        <v>2905</v>
      </c>
      <c r="R364" s="60" t="s">
        <v>4797</v>
      </c>
      <c r="S364" s="60" t="s">
        <v>4798</v>
      </c>
      <c r="T364" s="60" t="s">
        <v>4719</v>
      </c>
      <c r="U364" s="60"/>
      <c r="V364" s="60" t="s">
        <v>4211</v>
      </c>
      <c r="W364" s="60"/>
      <c r="X364" s="60" t="s">
        <v>5394</v>
      </c>
      <c r="Y364" s="60" t="s">
        <v>4664</v>
      </c>
      <c r="Z364" s="60" t="s">
        <v>5875</v>
      </c>
      <c r="AA364" s="60" t="s">
        <v>5876</v>
      </c>
      <c r="AB364" s="60"/>
      <c r="AC364" s="60" t="s">
        <v>4667</v>
      </c>
      <c r="AD364" s="60"/>
      <c r="AE364" s="60"/>
      <c r="AF364" s="60"/>
      <c r="AG364" s="60"/>
      <c r="AH364" s="60"/>
      <c r="AI364" s="60"/>
      <c r="AJ364" s="60"/>
      <c r="AK364" s="60" t="s">
        <v>1277</v>
      </c>
      <c r="AL364" s="60" t="s">
        <v>5919</v>
      </c>
      <c r="AM364" s="60"/>
      <c r="AN364" s="60" t="s">
        <v>5920</v>
      </c>
      <c r="AO364" s="60"/>
      <c r="AP364" s="61">
        <v>45736.4715162037</v>
      </c>
      <c r="AQ364" s="60"/>
      <c r="AR364" s="60" t="s">
        <v>4281</v>
      </c>
      <c r="AS364" s="60" t="s">
        <v>4244</v>
      </c>
      <c r="AT364" s="60" t="s">
        <v>4671</v>
      </c>
      <c r="AU364" s="60" t="s">
        <v>5921</v>
      </c>
      <c r="AV364" s="60"/>
      <c r="AW364" s="61">
        <v>45664.8292939815</v>
      </c>
      <c r="AX364" s="60" t="s">
        <v>5919</v>
      </c>
      <c r="AY364" s="60" t="s">
        <v>4673</v>
      </c>
      <c r="AZ364" s="60"/>
      <c r="BA364" s="60"/>
      <c r="BB364" s="60"/>
      <c r="BC364" s="60" t="s">
        <v>2140</v>
      </c>
      <c r="BD364" s="60" t="s">
        <v>4582</v>
      </c>
      <c r="BE364" s="60" t="s">
        <v>4802</v>
      </c>
      <c r="BF364" s="60" t="s">
        <v>4675</v>
      </c>
      <c r="BG364" s="60"/>
      <c r="BH364" s="60"/>
      <c r="BI364" s="60" t="s">
        <v>2794</v>
      </c>
      <c r="BJ364" s="60"/>
      <c r="BK364" s="60"/>
      <c r="BL364" s="60">
        <v>3402308</v>
      </c>
      <c r="BM364" s="60" t="s">
        <v>5922</v>
      </c>
      <c r="BN364" s="60"/>
      <c r="BO364" s="60">
        <v>32.4</v>
      </c>
      <c r="BP364" s="60" t="s">
        <v>5153</v>
      </c>
      <c r="BQ364" s="60"/>
      <c r="BR364" s="60" t="s">
        <v>5923</v>
      </c>
      <c r="BS364" s="60" t="s">
        <v>1277</v>
      </c>
      <c r="BT364" s="60"/>
      <c r="BU364" s="60"/>
      <c r="BV364" s="60" t="s">
        <v>4678</v>
      </c>
      <c r="BW364" s="60"/>
      <c r="BX364" s="60">
        <v>32.4</v>
      </c>
      <c r="BY364" s="60"/>
      <c r="BZ364" s="60"/>
      <c r="CA364" s="60" t="s">
        <v>5882</v>
      </c>
      <c r="CB364" s="60"/>
      <c r="CC364" s="60"/>
      <c r="CD364" s="60"/>
    </row>
    <row r="365" spans="1:82">
      <c r="A365" s="60" t="s">
        <v>5927</v>
      </c>
      <c r="B365" s="60"/>
      <c r="C365" s="60" t="s">
        <v>5916</v>
      </c>
      <c r="D365" s="60"/>
      <c r="E365" s="60" t="s">
        <v>4655</v>
      </c>
      <c r="F365" s="60" t="s">
        <v>5917</v>
      </c>
      <c r="G365" s="60" t="s">
        <v>4657</v>
      </c>
      <c r="H365" s="60" t="s">
        <v>2905</v>
      </c>
      <c r="I365" s="60">
        <v>5085.7</v>
      </c>
      <c r="J365" s="60"/>
      <c r="K365" s="60"/>
      <c r="L365" s="60" t="s">
        <v>4659</v>
      </c>
      <c r="M365" s="60" t="s">
        <v>5918</v>
      </c>
      <c r="N365" s="60" t="s">
        <v>5918</v>
      </c>
      <c r="O365" s="60"/>
      <c r="P365" s="60"/>
      <c r="Q365" s="60" t="s">
        <v>2905</v>
      </c>
      <c r="R365" s="60" t="s">
        <v>4797</v>
      </c>
      <c r="S365" s="60" t="s">
        <v>4798</v>
      </c>
      <c r="T365" s="60" t="s">
        <v>4719</v>
      </c>
      <c r="U365" s="60"/>
      <c r="V365" s="60" t="s">
        <v>4211</v>
      </c>
      <c r="W365" s="60"/>
      <c r="X365" s="60" t="s">
        <v>5394</v>
      </c>
      <c r="Y365" s="60" t="s">
        <v>4664</v>
      </c>
      <c r="Z365" s="60" t="s">
        <v>5875</v>
      </c>
      <c r="AA365" s="60" t="s">
        <v>5876</v>
      </c>
      <c r="AB365" s="60"/>
      <c r="AC365" s="60" t="s">
        <v>4667</v>
      </c>
      <c r="AD365" s="60"/>
      <c r="AE365" s="60"/>
      <c r="AF365" s="60"/>
      <c r="AG365" s="60"/>
      <c r="AH365" s="60"/>
      <c r="AI365" s="60"/>
      <c r="AJ365" s="60"/>
      <c r="AK365" s="60" t="s">
        <v>1277</v>
      </c>
      <c r="AL365" s="60" t="s">
        <v>5919</v>
      </c>
      <c r="AM365" s="60"/>
      <c r="AN365" s="60" t="s">
        <v>5920</v>
      </c>
      <c r="AO365" s="60"/>
      <c r="AP365" s="61">
        <v>45736.4715162037</v>
      </c>
      <c r="AQ365" s="60"/>
      <c r="AR365" s="60" t="s">
        <v>4281</v>
      </c>
      <c r="AS365" s="60" t="s">
        <v>4244</v>
      </c>
      <c r="AT365" s="60" t="s">
        <v>4671</v>
      </c>
      <c r="AU365" s="60" t="s">
        <v>5921</v>
      </c>
      <c r="AV365" s="60"/>
      <c r="AW365" s="61">
        <v>45664.8292939815</v>
      </c>
      <c r="AX365" s="60" t="s">
        <v>5919</v>
      </c>
      <c r="AY365" s="60" t="s">
        <v>4673</v>
      </c>
      <c r="AZ365" s="60"/>
      <c r="BA365" s="60"/>
      <c r="BB365" s="60"/>
      <c r="BC365" s="60" t="s">
        <v>2138</v>
      </c>
      <c r="BD365" s="60" t="s">
        <v>4582</v>
      </c>
      <c r="BE365" s="60" t="s">
        <v>4802</v>
      </c>
      <c r="BF365" s="60" t="s">
        <v>4675</v>
      </c>
      <c r="BG365" s="60"/>
      <c r="BH365" s="60"/>
      <c r="BI365" s="60" t="s">
        <v>2794</v>
      </c>
      <c r="BJ365" s="60"/>
      <c r="BK365" s="60"/>
      <c r="BL365" s="60">
        <v>3402291</v>
      </c>
      <c r="BM365" s="60" t="s">
        <v>5922</v>
      </c>
      <c r="BN365" s="60"/>
      <c r="BO365" s="60">
        <v>347.1</v>
      </c>
      <c r="BP365" s="60" t="s">
        <v>5153</v>
      </c>
      <c r="BQ365" s="60"/>
      <c r="BR365" s="60" t="s">
        <v>5923</v>
      </c>
      <c r="BS365" s="60" t="s">
        <v>1277</v>
      </c>
      <c r="BT365" s="60"/>
      <c r="BU365" s="60"/>
      <c r="BV365" s="60" t="s">
        <v>4678</v>
      </c>
      <c r="BW365" s="60"/>
      <c r="BX365" s="60">
        <v>347.1</v>
      </c>
      <c r="BY365" s="60"/>
      <c r="BZ365" s="60"/>
      <c r="CA365" s="60" t="s">
        <v>5882</v>
      </c>
      <c r="CB365" s="60"/>
      <c r="CC365" s="60"/>
      <c r="CD365" s="60"/>
    </row>
    <row r="366" spans="1:82">
      <c r="A366" s="60" t="s">
        <v>5928</v>
      </c>
      <c r="B366" s="60"/>
      <c r="C366" s="60" t="s">
        <v>5916</v>
      </c>
      <c r="D366" s="60"/>
      <c r="E366" s="60" t="s">
        <v>4655</v>
      </c>
      <c r="F366" s="60" t="s">
        <v>5917</v>
      </c>
      <c r="G366" s="60" t="s">
        <v>4657</v>
      </c>
      <c r="H366" s="60" t="s">
        <v>2905</v>
      </c>
      <c r="I366" s="60">
        <v>5085.7</v>
      </c>
      <c r="J366" s="60"/>
      <c r="K366" s="60"/>
      <c r="L366" s="60" t="s">
        <v>4659</v>
      </c>
      <c r="M366" s="60" t="s">
        <v>5918</v>
      </c>
      <c r="N366" s="60" t="s">
        <v>5918</v>
      </c>
      <c r="O366" s="60"/>
      <c r="P366" s="60"/>
      <c r="Q366" s="60" t="s">
        <v>2905</v>
      </c>
      <c r="R366" s="60" t="s">
        <v>4797</v>
      </c>
      <c r="S366" s="60" t="s">
        <v>4798</v>
      </c>
      <c r="T366" s="60" t="s">
        <v>4719</v>
      </c>
      <c r="U366" s="60"/>
      <c r="V366" s="60" t="s">
        <v>4211</v>
      </c>
      <c r="W366" s="60"/>
      <c r="X366" s="60" t="s">
        <v>5394</v>
      </c>
      <c r="Y366" s="60" t="s">
        <v>4664</v>
      </c>
      <c r="Z366" s="60" t="s">
        <v>5875</v>
      </c>
      <c r="AA366" s="60" t="s">
        <v>5876</v>
      </c>
      <c r="AB366" s="60"/>
      <c r="AC366" s="60" t="s">
        <v>4667</v>
      </c>
      <c r="AD366" s="60"/>
      <c r="AE366" s="60"/>
      <c r="AF366" s="60"/>
      <c r="AG366" s="60"/>
      <c r="AH366" s="60"/>
      <c r="AI366" s="60"/>
      <c r="AJ366" s="60"/>
      <c r="AK366" s="60" t="s">
        <v>1277</v>
      </c>
      <c r="AL366" s="60" t="s">
        <v>5919</v>
      </c>
      <c r="AM366" s="60"/>
      <c r="AN366" s="60" t="s">
        <v>5920</v>
      </c>
      <c r="AO366" s="60"/>
      <c r="AP366" s="61">
        <v>45736.4715162037</v>
      </c>
      <c r="AQ366" s="60"/>
      <c r="AR366" s="60" t="s">
        <v>4281</v>
      </c>
      <c r="AS366" s="60" t="s">
        <v>4244</v>
      </c>
      <c r="AT366" s="60" t="s">
        <v>4671</v>
      </c>
      <c r="AU366" s="60" t="s">
        <v>5921</v>
      </c>
      <c r="AV366" s="60"/>
      <c r="AW366" s="61">
        <v>45664.8292939815</v>
      </c>
      <c r="AX366" s="60" t="s">
        <v>5919</v>
      </c>
      <c r="AY366" s="60" t="s">
        <v>4673</v>
      </c>
      <c r="AZ366" s="60"/>
      <c r="BA366" s="60"/>
      <c r="BB366" s="60"/>
      <c r="BC366" s="60" t="s">
        <v>4976</v>
      </c>
      <c r="BD366" s="60" t="s">
        <v>4582</v>
      </c>
      <c r="BE366" s="60" t="s">
        <v>4802</v>
      </c>
      <c r="BF366" s="60" t="s">
        <v>4675</v>
      </c>
      <c r="BG366" s="60"/>
      <c r="BH366" s="60"/>
      <c r="BI366" s="60" t="s">
        <v>2794</v>
      </c>
      <c r="BJ366" s="60"/>
      <c r="BK366" s="60"/>
      <c r="BL366" s="60">
        <v>3402287</v>
      </c>
      <c r="BM366" s="60" t="s">
        <v>5922</v>
      </c>
      <c r="BN366" s="60"/>
      <c r="BO366" s="60">
        <v>781.92</v>
      </c>
      <c r="BP366" s="60" t="s">
        <v>5153</v>
      </c>
      <c r="BQ366" s="60"/>
      <c r="BR366" s="60" t="s">
        <v>5923</v>
      </c>
      <c r="BS366" s="60" t="s">
        <v>1277</v>
      </c>
      <c r="BT366" s="60"/>
      <c r="BU366" s="60"/>
      <c r="BV366" s="60" t="s">
        <v>4678</v>
      </c>
      <c r="BW366" s="60"/>
      <c r="BX366" s="60">
        <v>781.92</v>
      </c>
      <c r="BY366" s="60"/>
      <c r="BZ366" s="60"/>
      <c r="CA366" s="60" t="s">
        <v>5882</v>
      </c>
      <c r="CB366" s="60"/>
      <c r="CC366" s="60"/>
      <c r="CD366" s="60"/>
    </row>
    <row r="367" spans="1:82">
      <c r="A367" s="60" t="s">
        <v>5929</v>
      </c>
      <c r="B367" s="60"/>
      <c r="C367" s="60" t="s">
        <v>5916</v>
      </c>
      <c r="D367" s="60"/>
      <c r="E367" s="60" t="s">
        <v>4655</v>
      </c>
      <c r="F367" s="60" t="s">
        <v>5917</v>
      </c>
      <c r="G367" s="60" t="s">
        <v>4657</v>
      </c>
      <c r="H367" s="60" t="s">
        <v>2905</v>
      </c>
      <c r="I367" s="60">
        <v>5085.7</v>
      </c>
      <c r="J367" s="60"/>
      <c r="K367" s="60"/>
      <c r="L367" s="60" t="s">
        <v>4659</v>
      </c>
      <c r="M367" s="60" t="s">
        <v>5918</v>
      </c>
      <c r="N367" s="60" t="s">
        <v>5918</v>
      </c>
      <c r="O367" s="60"/>
      <c r="P367" s="60"/>
      <c r="Q367" s="60" t="s">
        <v>2905</v>
      </c>
      <c r="R367" s="60" t="s">
        <v>4797</v>
      </c>
      <c r="S367" s="60" t="s">
        <v>4798</v>
      </c>
      <c r="T367" s="60" t="s">
        <v>4719</v>
      </c>
      <c r="U367" s="60"/>
      <c r="V367" s="60" t="s">
        <v>4211</v>
      </c>
      <c r="W367" s="60"/>
      <c r="X367" s="60" t="s">
        <v>5394</v>
      </c>
      <c r="Y367" s="60" t="s">
        <v>4664</v>
      </c>
      <c r="Z367" s="60" t="s">
        <v>5875</v>
      </c>
      <c r="AA367" s="60" t="s">
        <v>5876</v>
      </c>
      <c r="AB367" s="60"/>
      <c r="AC367" s="60" t="s">
        <v>4667</v>
      </c>
      <c r="AD367" s="60"/>
      <c r="AE367" s="60"/>
      <c r="AF367" s="60"/>
      <c r="AG367" s="60"/>
      <c r="AH367" s="60"/>
      <c r="AI367" s="60"/>
      <c r="AJ367" s="60"/>
      <c r="AK367" s="60" t="s">
        <v>1277</v>
      </c>
      <c r="AL367" s="60" t="s">
        <v>5919</v>
      </c>
      <c r="AM367" s="60"/>
      <c r="AN367" s="60" t="s">
        <v>5920</v>
      </c>
      <c r="AO367" s="60"/>
      <c r="AP367" s="61">
        <v>45736.4715162037</v>
      </c>
      <c r="AQ367" s="60"/>
      <c r="AR367" s="60" t="s">
        <v>4281</v>
      </c>
      <c r="AS367" s="60" t="s">
        <v>4244</v>
      </c>
      <c r="AT367" s="60" t="s">
        <v>4671</v>
      </c>
      <c r="AU367" s="60" t="s">
        <v>5921</v>
      </c>
      <c r="AV367" s="60"/>
      <c r="AW367" s="61">
        <v>45664.8292939815</v>
      </c>
      <c r="AX367" s="60" t="s">
        <v>5919</v>
      </c>
      <c r="AY367" s="60" t="s">
        <v>4673</v>
      </c>
      <c r="AZ367" s="60"/>
      <c r="BA367" s="60"/>
      <c r="BB367" s="60"/>
      <c r="BC367" s="60" t="s">
        <v>2140</v>
      </c>
      <c r="BD367" s="60" t="s">
        <v>4582</v>
      </c>
      <c r="BE367" s="60" t="s">
        <v>4802</v>
      </c>
      <c r="BF367" s="60" t="s">
        <v>4675</v>
      </c>
      <c r="BG367" s="60"/>
      <c r="BH367" s="60"/>
      <c r="BI367" s="60" t="s">
        <v>2794</v>
      </c>
      <c r="BJ367" s="60"/>
      <c r="BK367" s="60"/>
      <c r="BL367" s="60">
        <v>3402305</v>
      </c>
      <c r="BM367" s="60" t="s">
        <v>5922</v>
      </c>
      <c r="BN367" s="60"/>
      <c r="BO367" s="60">
        <v>113.4</v>
      </c>
      <c r="BP367" s="60" t="s">
        <v>5153</v>
      </c>
      <c r="BQ367" s="60"/>
      <c r="BR367" s="60" t="s">
        <v>5923</v>
      </c>
      <c r="BS367" s="60" t="s">
        <v>1277</v>
      </c>
      <c r="BT367" s="60"/>
      <c r="BU367" s="60"/>
      <c r="BV367" s="60" t="s">
        <v>4678</v>
      </c>
      <c r="BW367" s="60"/>
      <c r="BX367" s="60">
        <v>113.4</v>
      </c>
      <c r="BY367" s="60"/>
      <c r="BZ367" s="60"/>
      <c r="CA367" s="60" t="s">
        <v>5882</v>
      </c>
      <c r="CB367" s="60"/>
      <c r="CC367" s="60"/>
      <c r="CD367" s="60"/>
    </row>
    <row r="368" spans="1:82">
      <c r="A368" s="60" t="s">
        <v>5930</v>
      </c>
      <c r="B368" s="60"/>
      <c r="C368" s="60" t="s">
        <v>5916</v>
      </c>
      <c r="D368" s="60"/>
      <c r="E368" s="60" t="s">
        <v>4655</v>
      </c>
      <c r="F368" s="60" t="s">
        <v>5917</v>
      </c>
      <c r="G368" s="60" t="s">
        <v>4657</v>
      </c>
      <c r="H368" s="60" t="s">
        <v>2905</v>
      </c>
      <c r="I368" s="60">
        <v>5085.7</v>
      </c>
      <c r="J368" s="60"/>
      <c r="K368" s="60"/>
      <c r="L368" s="60" t="s">
        <v>4659</v>
      </c>
      <c r="M368" s="60" t="s">
        <v>5918</v>
      </c>
      <c r="N368" s="60" t="s">
        <v>5918</v>
      </c>
      <c r="O368" s="60"/>
      <c r="P368" s="60"/>
      <c r="Q368" s="60" t="s">
        <v>2905</v>
      </c>
      <c r="R368" s="60" t="s">
        <v>4797</v>
      </c>
      <c r="S368" s="60" t="s">
        <v>4798</v>
      </c>
      <c r="T368" s="60" t="s">
        <v>4719</v>
      </c>
      <c r="U368" s="60"/>
      <c r="V368" s="60" t="s">
        <v>4211</v>
      </c>
      <c r="W368" s="60"/>
      <c r="X368" s="60" t="s">
        <v>5394</v>
      </c>
      <c r="Y368" s="60" t="s">
        <v>4664</v>
      </c>
      <c r="Z368" s="60" t="s">
        <v>5875</v>
      </c>
      <c r="AA368" s="60" t="s">
        <v>5876</v>
      </c>
      <c r="AB368" s="60"/>
      <c r="AC368" s="60" t="s">
        <v>4667</v>
      </c>
      <c r="AD368" s="60"/>
      <c r="AE368" s="60"/>
      <c r="AF368" s="60"/>
      <c r="AG368" s="60"/>
      <c r="AH368" s="60"/>
      <c r="AI368" s="60"/>
      <c r="AJ368" s="60"/>
      <c r="AK368" s="60" t="s">
        <v>1277</v>
      </c>
      <c r="AL368" s="60" t="s">
        <v>5919</v>
      </c>
      <c r="AM368" s="60"/>
      <c r="AN368" s="60" t="s">
        <v>5920</v>
      </c>
      <c r="AO368" s="60"/>
      <c r="AP368" s="61">
        <v>45736.4715162037</v>
      </c>
      <c r="AQ368" s="60"/>
      <c r="AR368" s="60" t="s">
        <v>4281</v>
      </c>
      <c r="AS368" s="60" t="s">
        <v>4244</v>
      </c>
      <c r="AT368" s="60" t="s">
        <v>4671</v>
      </c>
      <c r="AU368" s="60" t="s">
        <v>5921</v>
      </c>
      <c r="AV368" s="60"/>
      <c r="AW368" s="61">
        <v>45664.8292939815</v>
      </c>
      <c r="AX368" s="60" t="s">
        <v>5919</v>
      </c>
      <c r="AY368" s="60" t="s">
        <v>4673</v>
      </c>
      <c r="AZ368" s="60"/>
      <c r="BA368" s="60"/>
      <c r="BB368" s="60"/>
      <c r="BC368" s="60" t="s">
        <v>2140</v>
      </c>
      <c r="BD368" s="60" t="s">
        <v>4582</v>
      </c>
      <c r="BE368" s="60" t="s">
        <v>4802</v>
      </c>
      <c r="BF368" s="60" t="s">
        <v>4675</v>
      </c>
      <c r="BG368" s="60"/>
      <c r="BH368" s="60"/>
      <c r="BI368" s="60" t="s">
        <v>2794</v>
      </c>
      <c r="BJ368" s="60"/>
      <c r="BK368" s="60"/>
      <c r="BL368" s="60">
        <v>3402304</v>
      </c>
      <c r="BM368" s="60" t="s">
        <v>5922</v>
      </c>
      <c r="BN368" s="60"/>
      <c r="BO368" s="60">
        <v>101.64</v>
      </c>
      <c r="BP368" s="60" t="s">
        <v>5153</v>
      </c>
      <c r="BQ368" s="60"/>
      <c r="BR368" s="60" t="s">
        <v>5923</v>
      </c>
      <c r="BS368" s="60" t="s">
        <v>1277</v>
      </c>
      <c r="BT368" s="60"/>
      <c r="BU368" s="60"/>
      <c r="BV368" s="60" t="s">
        <v>4678</v>
      </c>
      <c r="BW368" s="60"/>
      <c r="BX368" s="60">
        <v>101.64</v>
      </c>
      <c r="BY368" s="60"/>
      <c r="BZ368" s="60"/>
      <c r="CA368" s="60" t="s">
        <v>5882</v>
      </c>
      <c r="CB368" s="60"/>
      <c r="CC368" s="60"/>
      <c r="CD368" s="60"/>
    </row>
    <row r="369" spans="1:82">
      <c r="A369" s="60" t="s">
        <v>5931</v>
      </c>
      <c r="B369" s="60"/>
      <c r="C369" s="60" t="s">
        <v>5916</v>
      </c>
      <c r="D369" s="60"/>
      <c r="E369" s="60" t="s">
        <v>4655</v>
      </c>
      <c r="F369" s="60" t="s">
        <v>5917</v>
      </c>
      <c r="G369" s="60" t="s">
        <v>4657</v>
      </c>
      <c r="H369" s="60" t="s">
        <v>2905</v>
      </c>
      <c r="I369" s="60">
        <v>5085.7</v>
      </c>
      <c r="J369" s="60"/>
      <c r="K369" s="60"/>
      <c r="L369" s="60" t="s">
        <v>4659</v>
      </c>
      <c r="M369" s="60" t="s">
        <v>5918</v>
      </c>
      <c r="N369" s="60" t="s">
        <v>5918</v>
      </c>
      <c r="O369" s="60"/>
      <c r="P369" s="60"/>
      <c r="Q369" s="60" t="s">
        <v>2905</v>
      </c>
      <c r="R369" s="60" t="s">
        <v>4797</v>
      </c>
      <c r="S369" s="60" t="s">
        <v>4798</v>
      </c>
      <c r="T369" s="60" t="s">
        <v>4719</v>
      </c>
      <c r="U369" s="60"/>
      <c r="V369" s="60" t="s">
        <v>4211</v>
      </c>
      <c r="W369" s="60"/>
      <c r="X369" s="60" t="s">
        <v>5394</v>
      </c>
      <c r="Y369" s="60" t="s">
        <v>4664</v>
      </c>
      <c r="Z369" s="60" t="s">
        <v>5875</v>
      </c>
      <c r="AA369" s="60" t="s">
        <v>5876</v>
      </c>
      <c r="AB369" s="60"/>
      <c r="AC369" s="60" t="s">
        <v>4667</v>
      </c>
      <c r="AD369" s="60"/>
      <c r="AE369" s="60"/>
      <c r="AF369" s="60"/>
      <c r="AG369" s="60"/>
      <c r="AH369" s="60"/>
      <c r="AI369" s="60"/>
      <c r="AJ369" s="60"/>
      <c r="AK369" s="60" t="s">
        <v>1277</v>
      </c>
      <c r="AL369" s="60" t="s">
        <v>5919</v>
      </c>
      <c r="AM369" s="60"/>
      <c r="AN369" s="60" t="s">
        <v>5920</v>
      </c>
      <c r="AO369" s="60"/>
      <c r="AP369" s="61">
        <v>45736.4715162037</v>
      </c>
      <c r="AQ369" s="60"/>
      <c r="AR369" s="60" t="s">
        <v>4281</v>
      </c>
      <c r="AS369" s="60" t="s">
        <v>4244</v>
      </c>
      <c r="AT369" s="60" t="s">
        <v>4671</v>
      </c>
      <c r="AU369" s="60" t="s">
        <v>5921</v>
      </c>
      <c r="AV369" s="60"/>
      <c r="AW369" s="61">
        <v>45664.8292939815</v>
      </c>
      <c r="AX369" s="60" t="s">
        <v>5919</v>
      </c>
      <c r="AY369" s="60" t="s">
        <v>4673</v>
      </c>
      <c r="AZ369" s="60"/>
      <c r="BA369" s="60"/>
      <c r="BB369" s="60"/>
      <c r="BC369" s="60" t="s">
        <v>2140</v>
      </c>
      <c r="BD369" s="60" t="s">
        <v>4582</v>
      </c>
      <c r="BE369" s="60" t="s">
        <v>4802</v>
      </c>
      <c r="BF369" s="60" t="s">
        <v>4675</v>
      </c>
      <c r="BG369" s="60"/>
      <c r="BH369" s="60"/>
      <c r="BI369" s="60" t="s">
        <v>2794</v>
      </c>
      <c r="BJ369" s="60"/>
      <c r="BK369" s="60"/>
      <c r="BL369" s="60">
        <v>3402307</v>
      </c>
      <c r="BM369" s="60" t="s">
        <v>5922</v>
      </c>
      <c r="BN369" s="60"/>
      <c r="BO369" s="60">
        <v>21.9</v>
      </c>
      <c r="BP369" s="60" t="s">
        <v>5153</v>
      </c>
      <c r="BQ369" s="60"/>
      <c r="BR369" s="60" t="s">
        <v>5923</v>
      </c>
      <c r="BS369" s="60" t="s">
        <v>1277</v>
      </c>
      <c r="BT369" s="60"/>
      <c r="BU369" s="60"/>
      <c r="BV369" s="60" t="s">
        <v>4678</v>
      </c>
      <c r="BW369" s="60"/>
      <c r="BX369" s="60">
        <v>21.9</v>
      </c>
      <c r="BY369" s="60"/>
      <c r="BZ369" s="60"/>
      <c r="CA369" s="60" t="s">
        <v>5882</v>
      </c>
      <c r="CB369" s="60"/>
      <c r="CC369" s="60"/>
      <c r="CD369" s="60"/>
    </row>
    <row r="370" spans="1:82">
      <c r="A370" s="60" t="s">
        <v>5932</v>
      </c>
      <c r="B370" s="60"/>
      <c r="C370" s="60" t="s">
        <v>5916</v>
      </c>
      <c r="D370" s="60"/>
      <c r="E370" s="60" t="s">
        <v>4655</v>
      </c>
      <c r="F370" s="60" t="s">
        <v>5917</v>
      </c>
      <c r="G370" s="60" t="s">
        <v>4657</v>
      </c>
      <c r="H370" s="60" t="s">
        <v>2905</v>
      </c>
      <c r="I370" s="60">
        <v>5085.7</v>
      </c>
      <c r="J370" s="60"/>
      <c r="K370" s="60"/>
      <c r="L370" s="60" t="s">
        <v>4659</v>
      </c>
      <c r="M370" s="60" t="s">
        <v>5918</v>
      </c>
      <c r="N370" s="60" t="s">
        <v>5918</v>
      </c>
      <c r="O370" s="60"/>
      <c r="P370" s="60"/>
      <c r="Q370" s="60" t="s">
        <v>2905</v>
      </c>
      <c r="R370" s="60" t="s">
        <v>4797</v>
      </c>
      <c r="S370" s="60" t="s">
        <v>4798</v>
      </c>
      <c r="T370" s="60" t="s">
        <v>4719</v>
      </c>
      <c r="U370" s="60"/>
      <c r="V370" s="60" t="s">
        <v>4211</v>
      </c>
      <c r="W370" s="60"/>
      <c r="X370" s="60" t="s">
        <v>5394</v>
      </c>
      <c r="Y370" s="60" t="s">
        <v>4664</v>
      </c>
      <c r="Z370" s="60" t="s">
        <v>5875</v>
      </c>
      <c r="AA370" s="60" t="s">
        <v>5876</v>
      </c>
      <c r="AB370" s="60"/>
      <c r="AC370" s="60" t="s">
        <v>4667</v>
      </c>
      <c r="AD370" s="60"/>
      <c r="AE370" s="60"/>
      <c r="AF370" s="60"/>
      <c r="AG370" s="60"/>
      <c r="AH370" s="60"/>
      <c r="AI370" s="60"/>
      <c r="AJ370" s="60"/>
      <c r="AK370" s="60" t="s">
        <v>1277</v>
      </c>
      <c r="AL370" s="60" t="s">
        <v>5919</v>
      </c>
      <c r="AM370" s="60"/>
      <c r="AN370" s="60" t="s">
        <v>5920</v>
      </c>
      <c r="AO370" s="60"/>
      <c r="AP370" s="61">
        <v>45736.4715162037</v>
      </c>
      <c r="AQ370" s="60"/>
      <c r="AR370" s="60" t="s">
        <v>4281</v>
      </c>
      <c r="AS370" s="60" t="s">
        <v>4244</v>
      </c>
      <c r="AT370" s="60" t="s">
        <v>4671</v>
      </c>
      <c r="AU370" s="60" t="s">
        <v>5921</v>
      </c>
      <c r="AV370" s="60"/>
      <c r="AW370" s="61">
        <v>45664.8292939815</v>
      </c>
      <c r="AX370" s="60" t="s">
        <v>5919</v>
      </c>
      <c r="AY370" s="60" t="s">
        <v>4673</v>
      </c>
      <c r="AZ370" s="60"/>
      <c r="BA370" s="60"/>
      <c r="BB370" s="60"/>
      <c r="BC370" s="60" t="s">
        <v>4976</v>
      </c>
      <c r="BD370" s="60" t="s">
        <v>4582</v>
      </c>
      <c r="BE370" s="60" t="s">
        <v>4802</v>
      </c>
      <c r="BF370" s="60" t="s">
        <v>4675</v>
      </c>
      <c r="BG370" s="60"/>
      <c r="BH370" s="60"/>
      <c r="BI370" s="60" t="s">
        <v>2794</v>
      </c>
      <c r="BJ370" s="60"/>
      <c r="BK370" s="60"/>
      <c r="BL370" s="60">
        <v>3402286</v>
      </c>
      <c r="BM370" s="60" t="s">
        <v>5922</v>
      </c>
      <c r="BN370" s="60"/>
      <c r="BO370" s="60">
        <v>112.45</v>
      </c>
      <c r="BP370" s="60" t="s">
        <v>5153</v>
      </c>
      <c r="BQ370" s="60"/>
      <c r="BR370" s="60" t="s">
        <v>5923</v>
      </c>
      <c r="BS370" s="60" t="s">
        <v>1277</v>
      </c>
      <c r="BT370" s="60"/>
      <c r="BU370" s="60"/>
      <c r="BV370" s="60" t="s">
        <v>4678</v>
      </c>
      <c r="BW370" s="60"/>
      <c r="BX370" s="60">
        <v>112.45</v>
      </c>
      <c r="BY370" s="60"/>
      <c r="BZ370" s="60"/>
      <c r="CA370" s="60" t="s">
        <v>5882</v>
      </c>
      <c r="CB370" s="60"/>
      <c r="CC370" s="60"/>
      <c r="CD370" s="60"/>
    </row>
    <row r="371" spans="1:82">
      <c r="A371" s="60" t="s">
        <v>5933</v>
      </c>
      <c r="B371" s="60"/>
      <c r="C371" s="60" t="s">
        <v>5916</v>
      </c>
      <c r="D371" s="60"/>
      <c r="E371" s="60" t="s">
        <v>4655</v>
      </c>
      <c r="F371" s="60" t="s">
        <v>5917</v>
      </c>
      <c r="G371" s="60" t="s">
        <v>4657</v>
      </c>
      <c r="H371" s="60" t="s">
        <v>2905</v>
      </c>
      <c r="I371" s="60">
        <v>5085.7</v>
      </c>
      <c r="J371" s="60"/>
      <c r="K371" s="60"/>
      <c r="L371" s="60" t="s">
        <v>4659</v>
      </c>
      <c r="M371" s="60" t="s">
        <v>5918</v>
      </c>
      <c r="N371" s="60" t="s">
        <v>5918</v>
      </c>
      <c r="O371" s="60"/>
      <c r="P371" s="60"/>
      <c r="Q371" s="60" t="s">
        <v>2905</v>
      </c>
      <c r="R371" s="60" t="s">
        <v>4797</v>
      </c>
      <c r="S371" s="60" t="s">
        <v>4798</v>
      </c>
      <c r="T371" s="60" t="s">
        <v>4719</v>
      </c>
      <c r="U371" s="60"/>
      <c r="V371" s="60" t="s">
        <v>4211</v>
      </c>
      <c r="W371" s="60"/>
      <c r="X371" s="60" t="s">
        <v>5394</v>
      </c>
      <c r="Y371" s="60" t="s">
        <v>4664</v>
      </c>
      <c r="Z371" s="60" t="s">
        <v>5875</v>
      </c>
      <c r="AA371" s="60" t="s">
        <v>5876</v>
      </c>
      <c r="AB371" s="60"/>
      <c r="AC371" s="60" t="s">
        <v>4667</v>
      </c>
      <c r="AD371" s="60"/>
      <c r="AE371" s="60"/>
      <c r="AF371" s="60"/>
      <c r="AG371" s="60"/>
      <c r="AH371" s="60"/>
      <c r="AI371" s="60"/>
      <c r="AJ371" s="60"/>
      <c r="AK371" s="60" t="s">
        <v>1277</v>
      </c>
      <c r="AL371" s="60" t="s">
        <v>5919</v>
      </c>
      <c r="AM371" s="60"/>
      <c r="AN371" s="60" t="s">
        <v>5920</v>
      </c>
      <c r="AO371" s="60"/>
      <c r="AP371" s="61">
        <v>45736.4715162037</v>
      </c>
      <c r="AQ371" s="60"/>
      <c r="AR371" s="60" t="s">
        <v>4281</v>
      </c>
      <c r="AS371" s="60" t="s">
        <v>4244</v>
      </c>
      <c r="AT371" s="60" t="s">
        <v>4671</v>
      </c>
      <c r="AU371" s="60" t="s">
        <v>5921</v>
      </c>
      <c r="AV371" s="60"/>
      <c r="AW371" s="61">
        <v>45664.8292939815</v>
      </c>
      <c r="AX371" s="60" t="s">
        <v>5919</v>
      </c>
      <c r="AY371" s="60" t="s">
        <v>4673</v>
      </c>
      <c r="AZ371" s="60"/>
      <c r="BA371" s="60"/>
      <c r="BB371" s="60"/>
      <c r="BC371" s="60" t="s">
        <v>2140</v>
      </c>
      <c r="BD371" s="60" t="s">
        <v>4582</v>
      </c>
      <c r="BE371" s="60" t="s">
        <v>4802</v>
      </c>
      <c r="BF371" s="60" t="s">
        <v>4675</v>
      </c>
      <c r="BG371" s="60"/>
      <c r="BH371" s="60"/>
      <c r="BI371" s="60" t="s">
        <v>2794</v>
      </c>
      <c r="BJ371" s="60"/>
      <c r="BK371" s="60"/>
      <c r="BL371" s="60">
        <v>3402302</v>
      </c>
      <c r="BM371" s="60" t="s">
        <v>5922</v>
      </c>
      <c r="BN371" s="60"/>
      <c r="BO371" s="60">
        <v>164.01</v>
      </c>
      <c r="BP371" s="60" t="s">
        <v>5153</v>
      </c>
      <c r="BQ371" s="60"/>
      <c r="BR371" s="60" t="s">
        <v>5923</v>
      </c>
      <c r="BS371" s="60" t="s">
        <v>1277</v>
      </c>
      <c r="BT371" s="60"/>
      <c r="BU371" s="60"/>
      <c r="BV371" s="60" t="s">
        <v>4678</v>
      </c>
      <c r="BW371" s="60"/>
      <c r="BX371" s="60">
        <v>164.01</v>
      </c>
      <c r="BY371" s="60"/>
      <c r="BZ371" s="60"/>
      <c r="CA371" s="60" t="s">
        <v>5882</v>
      </c>
      <c r="CB371" s="60"/>
      <c r="CC371" s="60"/>
      <c r="CD371" s="60"/>
    </row>
    <row r="372" spans="1:82">
      <c r="A372" s="60" t="s">
        <v>5934</v>
      </c>
      <c r="B372" s="60"/>
      <c r="C372" s="60" t="s">
        <v>5916</v>
      </c>
      <c r="D372" s="60"/>
      <c r="E372" s="60" t="s">
        <v>4655</v>
      </c>
      <c r="F372" s="60" t="s">
        <v>5917</v>
      </c>
      <c r="G372" s="60" t="s">
        <v>4657</v>
      </c>
      <c r="H372" s="60" t="s">
        <v>2905</v>
      </c>
      <c r="I372" s="60">
        <v>5085.7</v>
      </c>
      <c r="J372" s="60"/>
      <c r="K372" s="60"/>
      <c r="L372" s="60" t="s">
        <v>4659</v>
      </c>
      <c r="M372" s="60" t="s">
        <v>5918</v>
      </c>
      <c r="N372" s="60" t="s">
        <v>5918</v>
      </c>
      <c r="O372" s="60"/>
      <c r="P372" s="60"/>
      <c r="Q372" s="60" t="s">
        <v>2905</v>
      </c>
      <c r="R372" s="60" t="s">
        <v>4797</v>
      </c>
      <c r="S372" s="60" t="s">
        <v>4798</v>
      </c>
      <c r="T372" s="60" t="s">
        <v>4719</v>
      </c>
      <c r="U372" s="60"/>
      <c r="V372" s="60" t="s">
        <v>4211</v>
      </c>
      <c r="W372" s="60"/>
      <c r="X372" s="60" t="s">
        <v>5394</v>
      </c>
      <c r="Y372" s="60" t="s">
        <v>4664</v>
      </c>
      <c r="Z372" s="60" t="s">
        <v>5875</v>
      </c>
      <c r="AA372" s="60" t="s">
        <v>5876</v>
      </c>
      <c r="AB372" s="60"/>
      <c r="AC372" s="60" t="s">
        <v>4667</v>
      </c>
      <c r="AD372" s="60"/>
      <c r="AE372" s="60"/>
      <c r="AF372" s="60"/>
      <c r="AG372" s="60"/>
      <c r="AH372" s="60"/>
      <c r="AI372" s="60"/>
      <c r="AJ372" s="60"/>
      <c r="AK372" s="60" t="s">
        <v>1277</v>
      </c>
      <c r="AL372" s="60" t="s">
        <v>5919</v>
      </c>
      <c r="AM372" s="60"/>
      <c r="AN372" s="60" t="s">
        <v>5920</v>
      </c>
      <c r="AO372" s="60"/>
      <c r="AP372" s="61">
        <v>45736.4715162037</v>
      </c>
      <c r="AQ372" s="60"/>
      <c r="AR372" s="60" t="s">
        <v>4281</v>
      </c>
      <c r="AS372" s="60" t="s">
        <v>4244</v>
      </c>
      <c r="AT372" s="60" t="s">
        <v>4671</v>
      </c>
      <c r="AU372" s="60" t="s">
        <v>5921</v>
      </c>
      <c r="AV372" s="60"/>
      <c r="AW372" s="61">
        <v>45664.8292939815</v>
      </c>
      <c r="AX372" s="60" t="s">
        <v>5919</v>
      </c>
      <c r="AY372" s="60" t="s">
        <v>4673</v>
      </c>
      <c r="AZ372" s="60"/>
      <c r="BA372" s="60"/>
      <c r="BB372" s="60"/>
      <c r="BC372" s="60" t="s">
        <v>2140</v>
      </c>
      <c r="BD372" s="60" t="s">
        <v>4582</v>
      </c>
      <c r="BE372" s="60" t="s">
        <v>4802</v>
      </c>
      <c r="BF372" s="60" t="s">
        <v>4675</v>
      </c>
      <c r="BG372" s="60"/>
      <c r="BH372" s="60"/>
      <c r="BI372" s="60" t="s">
        <v>2794</v>
      </c>
      <c r="BJ372" s="60"/>
      <c r="BK372" s="60"/>
      <c r="BL372" s="60">
        <v>3402295</v>
      </c>
      <c r="BM372" s="60" t="s">
        <v>5922</v>
      </c>
      <c r="BN372" s="60"/>
      <c r="BO372" s="60">
        <v>463.5</v>
      </c>
      <c r="BP372" s="60" t="s">
        <v>5153</v>
      </c>
      <c r="BQ372" s="60"/>
      <c r="BR372" s="60" t="s">
        <v>5923</v>
      </c>
      <c r="BS372" s="60" t="s">
        <v>1277</v>
      </c>
      <c r="BT372" s="60"/>
      <c r="BU372" s="60"/>
      <c r="BV372" s="60" t="s">
        <v>4678</v>
      </c>
      <c r="BW372" s="60"/>
      <c r="BX372" s="60">
        <v>463.5</v>
      </c>
      <c r="BY372" s="60"/>
      <c r="BZ372" s="60"/>
      <c r="CA372" s="60" t="s">
        <v>5882</v>
      </c>
      <c r="CB372" s="60"/>
      <c r="CC372" s="60"/>
      <c r="CD372" s="60"/>
    </row>
    <row r="373" spans="1:82">
      <c r="A373" s="60" t="s">
        <v>5935</v>
      </c>
      <c r="B373" s="60"/>
      <c r="C373" s="60" t="s">
        <v>5916</v>
      </c>
      <c r="D373" s="60"/>
      <c r="E373" s="60" t="s">
        <v>4655</v>
      </c>
      <c r="F373" s="60" t="s">
        <v>5917</v>
      </c>
      <c r="G373" s="60" t="s">
        <v>4657</v>
      </c>
      <c r="H373" s="60" t="s">
        <v>2905</v>
      </c>
      <c r="I373" s="60">
        <v>5085.7</v>
      </c>
      <c r="J373" s="60"/>
      <c r="K373" s="60"/>
      <c r="L373" s="60" t="s">
        <v>4659</v>
      </c>
      <c r="M373" s="60" t="s">
        <v>5918</v>
      </c>
      <c r="N373" s="60" t="s">
        <v>5918</v>
      </c>
      <c r="O373" s="60"/>
      <c r="P373" s="60"/>
      <c r="Q373" s="60" t="s">
        <v>2905</v>
      </c>
      <c r="R373" s="60" t="s">
        <v>4797</v>
      </c>
      <c r="S373" s="60" t="s">
        <v>4798</v>
      </c>
      <c r="T373" s="60" t="s">
        <v>4719</v>
      </c>
      <c r="U373" s="60"/>
      <c r="V373" s="60" t="s">
        <v>4211</v>
      </c>
      <c r="W373" s="60"/>
      <c r="X373" s="60" t="s">
        <v>5394</v>
      </c>
      <c r="Y373" s="60" t="s">
        <v>4664</v>
      </c>
      <c r="Z373" s="60" t="s">
        <v>5875</v>
      </c>
      <c r="AA373" s="60" t="s">
        <v>5876</v>
      </c>
      <c r="AB373" s="60"/>
      <c r="AC373" s="60" t="s">
        <v>4667</v>
      </c>
      <c r="AD373" s="60"/>
      <c r="AE373" s="60"/>
      <c r="AF373" s="60"/>
      <c r="AG373" s="60"/>
      <c r="AH373" s="60"/>
      <c r="AI373" s="60"/>
      <c r="AJ373" s="60"/>
      <c r="AK373" s="60" t="s">
        <v>1277</v>
      </c>
      <c r="AL373" s="60" t="s">
        <v>5919</v>
      </c>
      <c r="AM373" s="60"/>
      <c r="AN373" s="60" t="s">
        <v>5920</v>
      </c>
      <c r="AO373" s="60"/>
      <c r="AP373" s="61">
        <v>45736.4715162037</v>
      </c>
      <c r="AQ373" s="60"/>
      <c r="AR373" s="60" t="s">
        <v>4281</v>
      </c>
      <c r="AS373" s="60" t="s">
        <v>4244</v>
      </c>
      <c r="AT373" s="60" t="s">
        <v>4671</v>
      </c>
      <c r="AU373" s="60" t="s">
        <v>5921</v>
      </c>
      <c r="AV373" s="60"/>
      <c r="AW373" s="61">
        <v>45664.8292939815</v>
      </c>
      <c r="AX373" s="60" t="s">
        <v>5919</v>
      </c>
      <c r="AY373" s="60" t="s">
        <v>4673</v>
      </c>
      <c r="AZ373" s="60"/>
      <c r="BA373" s="60"/>
      <c r="BB373" s="60"/>
      <c r="BC373" s="60" t="s">
        <v>2140</v>
      </c>
      <c r="BD373" s="60" t="s">
        <v>4582</v>
      </c>
      <c r="BE373" s="60" t="s">
        <v>4802</v>
      </c>
      <c r="BF373" s="60" t="s">
        <v>4675</v>
      </c>
      <c r="BG373" s="60"/>
      <c r="BH373" s="60"/>
      <c r="BI373" s="60" t="s">
        <v>2794</v>
      </c>
      <c r="BJ373" s="60"/>
      <c r="BK373" s="60"/>
      <c r="BL373" s="60">
        <v>3402288</v>
      </c>
      <c r="BM373" s="60" t="s">
        <v>5922</v>
      </c>
      <c r="BN373" s="60"/>
      <c r="BO373" s="60">
        <v>207</v>
      </c>
      <c r="BP373" s="60" t="s">
        <v>5153</v>
      </c>
      <c r="BQ373" s="60"/>
      <c r="BR373" s="60" t="s">
        <v>5923</v>
      </c>
      <c r="BS373" s="60" t="s">
        <v>1277</v>
      </c>
      <c r="BT373" s="60"/>
      <c r="BU373" s="60"/>
      <c r="BV373" s="60" t="s">
        <v>4678</v>
      </c>
      <c r="BW373" s="60"/>
      <c r="BX373" s="60">
        <v>207</v>
      </c>
      <c r="BY373" s="60"/>
      <c r="BZ373" s="60"/>
      <c r="CA373" s="60" t="s">
        <v>5882</v>
      </c>
      <c r="CB373" s="60"/>
      <c r="CC373" s="60"/>
      <c r="CD373" s="60"/>
    </row>
    <row r="374" spans="1:82">
      <c r="A374" s="60" t="s">
        <v>5936</v>
      </c>
      <c r="B374" s="60"/>
      <c r="C374" s="60" t="s">
        <v>5916</v>
      </c>
      <c r="D374" s="60"/>
      <c r="E374" s="60" t="s">
        <v>4655</v>
      </c>
      <c r="F374" s="60" t="s">
        <v>5917</v>
      </c>
      <c r="G374" s="60" t="s">
        <v>4657</v>
      </c>
      <c r="H374" s="60" t="s">
        <v>2905</v>
      </c>
      <c r="I374" s="60">
        <v>5085.7</v>
      </c>
      <c r="J374" s="60"/>
      <c r="K374" s="60"/>
      <c r="L374" s="60" t="s">
        <v>4659</v>
      </c>
      <c r="M374" s="60" t="s">
        <v>5918</v>
      </c>
      <c r="N374" s="60" t="s">
        <v>5918</v>
      </c>
      <c r="O374" s="60"/>
      <c r="P374" s="60"/>
      <c r="Q374" s="60" t="s">
        <v>2905</v>
      </c>
      <c r="R374" s="60" t="s">
        <v>4797</v>
      </c>
      <c r="S374" s="60" t="s">
        <v>4798</v>
      </c>
      <c r="T374" s="60" t="s">
        <v>4719</v>
      </c>
      <c r="U374" s="60"/>
      <c r="V374" s="60" t="s">
        <v>4211</v>
      </c>
      <c r="W374" s="60"/>
      <c r="X374" s="60" t="s">
        <v>5394</v>
      </c>
      <c r="Y374" s="60" t="s">
        <v>4664</v>
      </c>
      <c r="Z374" s="60" t="s">
        <v>5875</v>
      </c>
      <c r="AA374" s="60" t="s">
        <v>5876</v>
      </c>
      <c r="AB374" s="60"/>
      <c r="AC374" s="60" t="s">
        <v>4667</v>
      </c>
      <c r="AD374" s="60"/>
      <c r="AE374" s="60"/>
      <c r="AF374" s="60"/>
      <c r="AG374" s="60"/>
      <c r="AH374" s="60"/>
      <c r="AI374" s="60"/>
      <c r="AJ374" s="60"/>
      <c r="AK374" s="60" t="s">
        <v>1277</v>
      </c>
      <c r="AL374" s="60" t="s">
        <v>5919</v>
      </c>
      <c r="AM374" s="60"/>
      <c r="AN374" s="60" t="s">
        <v>5920</v>
      </c>
      <c r="AO374" s="60"/>
      <c r="AP374" s="61">
        <v>45736.4715162037</v>
      </c>
      <c r="AQ374" s="60"/>
      <c r="AR374" s="60" t="s">
        <v>4281</v>
      </c>
      <c r="AS374" s="60" t="s">
        <v>4244</v>
      </c>
      <c r="AT374" s="60" t="s">
        <v>4671</v>
      </c>
      <c r="AU374" s="60" t="s">
        <v>5921</v>
      </c>
      <c r="AV374" s="60"/>
      <c r="AW374" s="61">
        <v>45664.8292939815</v>
      </c>
      <c r="AX374" s="60" t="s">
        <v>5919</v>
      </c>
      <c r="AY374" s="60" t="s">
        <v>4673</v>
      </c>
      <c r="AZ374" s="60"/>
      <c r="BA374" s="60"/>
      <c r="BB374" s="60"/>
      <c r="BC374" s="60" t="s">
        <v>2142</v>
      </c>
      <c r="BD374" s="60" t="s">
        <v>4582</v>
      </c>
      <c r="BE374" s="60" t="s">
        <v>4802</v>
      </c>
      <c r="BF374" s="60" t="s">
        <v>4675</v>
      </c>
      <c r="BG374" s="60"/>
      <c r="BH374" s="60"/>
      <c r="BI374" s="60" t="s">
        <v>2794</v>
      </c>
      <c r="BJ374" s="60"/>
      <c r="BK374" s="60"/>
      <c r="BL374" s="60">
        <v>3402284</v>
      </c>
      <c r="BM374" s="60" t="s">
        <v>5922</v>
      </c>
      <c r="BN374" s="60"/>
      <c r="BO374" s="60">
        <v>85.8</v>
      </c>
      <c r="BP374" s="60" t="s">
        <v>5153</v>
      </c>
      <c r="BQ374" s="60"/>
      <c r="BR374" s="60" t="s">
        <v>5923</v>
      </c>
      <c r="BS374" s="60" t="s">
        <v>1277</v>
      </c>
      <c r="BT374" s="60"/>
      <c r="BU374" s="60"/>
      <c r="BV374" s="60" t="s">
        <v>4678</v>
      </c>
      <c r="BW374" s="60"/>
      <c r="BX374" s="60">
        <v>85.8</v>
      </c>
      <c r="BY374" s="60"/>
      <c r="BZ374" s="60"/>
      <c r="CA374" s="60" t="s">
        <v>5882</v>
      </c>
      <c r="CB374" s="60"/>
      <c r="CC374" s="60"/>
      <c r="CD374" s="60"/>
    </row>
    <row r="375" spans="1:82">
      <c r="A375" s="60" t="s">
        <v>5937</v>
      </c>
      <c r="B375" s="60"/>
      <c r="C375" s="60" t="s">
        <v>5916</v>
      </c>
      <c r="D375" s="60"/>
      <c r="E375" s="60" t="s">
        <v>4655</v>
      </c>
      <c r="F375" s="60" t="s">
        <v>5917</v>
      </c>
      <c r="G375" s="60" t="s">
        <v>4657</v>
      </c>
      <c r="H375" s="60" t="s">
        <v>2905</v>
      </c>
      <c r="I375" s="60">
        <v>5085.7</v>
      </c>
      <c r="J375" s="60"/>
      <c r="K375" s="60"/>
      <c r="L375" s="60" t="s">
        <v>4659</v>
      </c>
      <c r="M375" s="60" t="s">
        <v>5918</v>
      </c>
      <c r="N375" s="60" t="s">
        <v>5918</v>
      </c>
      <c r="O375" s="60"/>
      <c r="P375" s="60"/>
      <c r="Q375" s="60" t="s">
        <v>2905</v>
      </c>
      <c r="R375" s="60" t="s">
        <v>4797</v>
      </c>
      <c r="S375" s="60" t="s">
        <v>4798</v>
      </c>
      <c r="T375" s="60" t="s">
        <v>4719</v>
      </c>
      <c r="U375" s="60"/>
      <c r="V375" s="60" t="s">
        <v>4211</v>
      </c>
      <c r="W375" s="60"/>
      <c r="X375" s="60" t="s">
        <v>5394</v>
      </c>
      <c r="Y375" s="60" t="s">
        <v>4664</v>
      </c>
      <c r="Z375" s="60" t="s">
        <v>5875</v>
      </c>
      <c r="AA375" s="60" t="s">
        <v>5876</v>
      </c>
      <c r="AB375" s="60"/>
      <c r="AC375" s="60" t="s">
        <v>4667</v>
      </c>
      <c r="AD375" s="60"/>
      <c r="AE375" s="60"/>
      <c r="AF375" s="60"/>
      <c r="AG375" s="60"/>
      <c r="AH375" s="60"/>
      <c r="AI375" s="60"/>
      <c r="AJ375" s="60"/>
      <c r="AK375" s="60" t="s">
        <v>1277</v>
      </c>
      <c r="AL375" s="60" t="s">
        <v>5919</v>
      </c>
      <c r="AM375" s="60"/>
      <c r="AN375" s="60" t="s">
        <v>5920</v>
      </c>
      <c r="AO375" s="60"/>
      <c r="AP375" s="61">
        <v>45736.4715162037</v>
      </c>
      <c r="AQ375" s="60"/>
      <c r="AR375" s="60" t="s">
        <v>4281</v>
      </c>
      <c r="AS375" s="60" t="s">
        <v>4244</v>
      </c>
      <c r="AT375" s="60" t="s">
        <v>4671</v>
      </c>
      <c r="AU375" s="60" t="s">
        <v>5921</v>
      </c>
      <c r="AV375" s="60"/>
      <c r="AW375" s="61">
        <v>45664.8292939815</v>
      </c>
      <c r="AX375" s="60" t="s">
        <v>5919</v>
      </c>
      <c r="AY375" s="60" t="s">
        <v>4673</v>
      </c>
      <c r="AZ375" s="60"/>
      <c r="BA375" s="60"/>
      <c r="BB375" s="60"/>
      <c r="BC375" s="60" t="s">
        <v>2142</v>
      </c>
      <c r="BD375" s="60" t="s">
        <v>4582</v>
      </c>
      <c r="BE375" s="60" t="s">
        <v>4802</v>
      </c>
      <c r="BF375" s="60" t="s">
        <v>4675</v>
      </c>
      <c r="BG375" s="60"/>
      <c r="BH375" s="60"/>
      <c r="BI375" s="60" t="s">
        <v>2794</v>
      </c>
      <c r="BJ375" s="60"/>
      <c r="BK375" s="60"/>
      <c r="BL375" s="60">
        <v>3402283</v>
      </c>
      <c r="BM375" s="60" t="s">
        <v>5922</v>
      </c>
      <c r="BN375" s="60"/>
      <c r="BO375" s="60">
        <v>78</v>
      </c>
      <c r="BP375" s="60" t="s">
        <v>5153</v>
      </c>
      <c r="BQ375" s="60"/>
      <c r="BR375" s="60" t="s">
        <v>5923</v>
      </c>
      <c r="BS375" s="60" t="s">
        <v>1277</v>
      </c>
      <c r="BT375" s="60"/>
      <c r="BU375" s="60"/>
      <c r="BV375" s="60" t="s">
        <v>4678</v>
      </c>
      <c r="BW375" s="60"/>
      <c r="BX375" s="60">
        <v>78</v>
      </c>
      <c r="BY375" s="60"/>
      <c r="BZ375" s="60"/>
      <c r="CA375" s="60" t="s">
        <v>5882</v>
      </c>
      <c r="CB375" s="60"/>
      <c r="CC375" s="60"/>
      <c r="CD375" s="60"/>
    </row>
    <row r="376" spans="1:82">
      <c r="A376" s="60" t="s">
        <v>5938</v>
      </c>
      <c r="B376" s="60"/>
      <c r="C376" s="60" t="s">
        <v>5916</v>
      </c>
      <c r="D376" s="60"/>
      <c r="E376" s="60" t="s">
        <v>4655</v>
      </c>
      <c r="F376" s="60" t="s">
        <v>5917</v>
      </c>
      <c r="G376" s="60" t="s">
        <v>4657</v>
      </c>
      <c r="H376" s="60" t="s">
        <v>2905</v>
      </c>
      <c r="I376" s="60">
        <v>5085.7</v>
      </c>
      <c r="J376" s="60"/>
      <c r="K376" s="60"/>
      <c r="L376" s="60" t="s">
        <v>4659</v>
      </c>
      <c r="M376" s="60" t="s">
        <v>5918</v>
      </c>
      <c r="N376" s="60" t="s">
        <v>5918</v>
      </c>
      <c r="O376" s="60"/>
      <c r="P376" s="60"/>
      <c r="Q376" s="60" t="s">
        <v>2905</v>
      </c>
      <c r="R376" s="60" t="s">
        <v>4797</v>
      </c>
      <c r="S376" s="60" t="s">
        <v>4798</v>
      </c>
      <c r="T376" s="60" t="s">
        <v>4719</v>
      </c>
      <c r="U376" s="60"/>
      <c r="V376" s="60" t="s">
        <v>4211</v>
      </c>
      <c r="W376" s="60"/>
      <c r="X376" s="60" t="s">
        <v>5394</v>
      </c>
      <c r="Y376" s="60" t="s">
        <v>4664</v>
      </c>
      <c r="Z376" s="60" t="s">
        <v>5875</v>
      </c>
      <c r="AA376" s="60" t="s">
        <v>5876</v>
      </c>
      <c r="AB376" s="60"/>
      <c r="AC376" s="60" t="s">
        <v>4667</v>
      </c>
      <c r="AD376" s="60"/>
      <c r="AE376" s="60"/>
      <c r="AF376" s="60"/>
      <c r="AG376" s="60"/>
      <c r="AH376" s="60"/>
      <c r="AI376" s="60"/>
      <c r="AJ376" s="60"/>
      <c r="AK376" s="60" t="s">
        <v>1277</v>
      </c>
      <c r="AL376" s="60" t="s">
        <v>5919</v>
      </c>
      <c r="AM376" s="60"/>
      <c r="AN376" s="60" t="s">
        <v>5920</v>
      </c>
      <c r="AO376" s="60"/>
      <c r="AP376" s="61">
        <v>45736.4715162037</v>
      </c>
      <c r="AQ376" s="60"/>
      <c r="AR376" s="60" t="s">
        <v>4281</v>
      </c>
      <c r="AS376" s="60" t="s">
        <v>4244</v>
      </c>
      <c r="AT376" s="60" t="s">
        <v>4671</v>
      </c>
      <c r="AU376" s="60" t="s">
        <v>5921</v>
      </c>
      <c r="AV376" s="60"/>
      <c r="AW376" s="61">
        <v>45664.8292939815</v>
      </c>
      <c r="AX376" s="60" t="s">
        <v>5919</v>
      </c>
      <c r="AY376" s="60" t="s">
        <v>4673</v>
      </c>
      <c r="AZ376" s="60"/>
      <c r="BA376" s="60"/>
      <c r="BB376" s="60"/>
      <c r="BC376" s="60" t="s">
        <v>2140</v>
      </c>
      <c r="BD376" s="60" t="s">
        <v>4582</v>
      </c>
      <c r="BE376" s="60" t="s">
        <v>4802</v>
      </c>
      <c r="BF376" s="60" t="s">
        <v>4675</v>
      </c>
      <c r="BG376" s="60"/>
      <c r="BH376" s="60"/>
      <c r="BI376" s="60" t="s">
        <v>2794</v>
      </c>
      <c r="BJ376" s="60"/>
      <c r="BK376" s="60"/>
      <c r="BL376" s="60">
        <v>3402301</v>
      </c>
      <c r="BM376" s="60" t="s">
        <v>5922</v>
      </c>
      <c r="BN376" s="60"/>
      <c r="BO376" s="60">
        <v>131.85</v>
      </c>
      <c r="BP376" s="60" t="s">
        <v>5153</v>
      </c>
      <c r="BQ376" s="60"/>
      <c r="BR376" s="60" t="s">
        <v>5923</v>
      </c>
      <c r="BS376" s="60" t="s">
        <v>1277</v>
      </c>
      <c r="BT376" s="60"/>
      <c r="BU376" s="60"/>
      <c r="BV376" s="60" t="s">
        <v>4678</v>
      </c>
      <c r="BW376" s="60"/>
      <c r="BX376" s="60">
        <v>131.85</v>
      </c>
      <c r="BY376" s="60"/>
      <c r="BZ376" s="60"/>
      <c r="CA376" s="60" t="s">
        <v>5882</v>
      </c>
      <c r="CB376" s="60"/>
      <c r="CC376" s="60"/>
      <c r="CD376" s="60"/>
    </row>
    <row r="377" spans="1:82">
      <c r="A377" s="60" t="s">
        <v>5939</v>
      </c>
      <c r="B377" s="60"/>
      <c r="C377" s="60" t="s">
        <v>5916</v>
      </c>
      <c r="D377" s="60"/>
      <c r="E377" s="60" t="s">
        <v>4655</v>
      </c>
      <c r="F377" s="60" t="s">
        <v>5917</v>
      </c>
      <c r="G377" s="60" t="s">
        <v>4657</v>
      </c>
      <c r="H377" s="60" t="s">
        <v>2905</v>
      </c>
      <c r="I377" s="60">
        <v>5085.7</v>
      </c>
      <c r="J377" s="60"/>
      <c r="K377" s="60"/>
      <c r="L377" s="60" t="s">
        <v>4659</v>
      </c>
      <c r="M377" s="60" t="s">
        <v>5918</v>
      </c>
      <c r="N377" s="60" t="s">
        <v>5918</v>
      </c>
      <c r="O377" s="60"/>
      <c r="P377" s="60"/>
      <c r="Q377" s="60" t="s">
        <v>2905</v>
      </c>
      <c r="R377" s="60" t="s">
        <v>4797</v>
      </c>
      <c r="S377" s="60" t="s">
        <v>4798</v>
      </c>
      <c r="T377" s="60" t="s">
        <v>4719</v>
      </c>
      <c r="U377" s="60"/>
      <c r="V377" s="60" t="s">
        <v>4211</v>
      </c>
      <c r="W377" s="60"/>
      <c r="X377" s="60" t="s">
        <v>5394</v>
      </c>
      <c r="Y377" s="60" t="s">
        <v>4664</v>
      </c>
      <c r="Z377" s="60" t="s">
        <v>5875</v>
      </c>
      <c r="AA377" s="60" t="s">
        <v>5876</v>
      </c>
      <c r="AB377" s="60"/>
      <c r="AC377" s="60" t="s">
        <v>4667</v>
      </c>
      <c r="AD377" s="60"/>
      <c r="AE377" s="60"/>
      <c r="AF377" s="60"/>
      <c r="AG377" s="60"/>
      <c r="AH377" s="60"/>
      <c r="AI377" s="60"/>
      <c r="AJ377" s="60"/>
      <c r="AK377" s="60" t="s">
        <v>1277</v>
      </c>
      <c r="AL377" s="60" t="s">
        <v>5919</v>
      </c>
      <c r="AM377" s="60"/>
      <c r="AN377" s="60" t="s">
        <v>5920</v>
      </c>
      <c r="AO377" s="60"/>
      <c r="AP377" s="61">
        <v>45736.4715162037</v>
      </c>
      <c r="AQ377" s="60"/>
      <c r="AR377" s="60" t="s">
        <v>4281</v>
      </c>
      <c r="AS377" s="60" t="s">
        <v>4244</v>
      </c>
      <c r="AT377" s="60" t="s">
        <v>4671</v>
      </c>
      <c r="AU377" s="60" t="s">
        <v>5921</v>
      </c>
      <c r="AV377" s="60"/>
      <c r="AW377" s="61">
        <v>45664.8292939815</v>
      </c>
      <c r="AX377" s="60" t="s">
        <v>5919</v>
      </c>
      <c r="AY377" s="60" t="s">
        <v>4673</v>
      </c>
      <c r="AZ377" s="60"/>
      <c r="BA377" s="60"/>
      <c r="BB377" s="60"/>
      <c r="BC377" s="60" t="s">
        <v>5092</v>
      </c>
      <c r="BD377" s="60" t="s">
        <v>4582</v>
      </c>
      <c r="BE377" s="60" t="s">
        <v>4802</v>
      </c>
      <c r="BF377" s="60" t="s">
        <v>4675</v>
      </c>
      <c r="BG377" s="60"/>
      <c r="BH377" s="60"/>
      <c r="BI377" s="60" t="s">
        <v>2794</v>
      </c>
      <c r="BJ377" s="60"/>
      <c r="BK377" s="60"/>
      <c r="BL377" s="60">
        <v>3402300</v>
      </c>
      <c r="BM377" s="60" t="s">
        <v>5922</v>
      </c>
      <c r="BN377" s="60"/>
      <c r="BO377" s="60">
        <v>501.5</v>
      </c>
      <c r="BP377" s="60" t="s">
        <v>5153</v>
      </c>
      <c r="BQ377" s="60"/>
      <c r="BR377" s="60" t="s">
        <v>5923</v>
      </c>
      <c r="BS377" s="60" t="s">
        <v>1277</v>
      </c>
      <c r="BT377" s="60"/>
      <c r="BU377" s="60"/>
      <c r="BV377" s="60" t="s">
        <v>4678</v>
      </c>
      <c r="BW377" s="60"/>
      <c r="BX377" s="60">
        <v>501.5</v>
      </c>
      <c r="BY377" s="60"/>
      <c r="BZ377" s="60"/>
      <c r="CA377" s="60" t="s">
        <v>5882</v>
      </c>
      <c r="CB377" s="60"/>
      <c r="CC377" s="60"/>
      <c r="CD377" s="60"/>
    </row>
    <row r="378" spans="1:82">
      <c r="A378" s="60" t="s">
        <v>5940</v>
      </c>
      <c r="B378" s="60"/>
      <c r="C378" s="60" t="s">
        <v>5916</v>
      </c>
      <c r="D378" s="60"/>
      <c r="E378" s="60" t="s">
        <v>4655</v>
      </c>
      <c r="F378" s="60" t="s">
        <v>5917</v>
      </c>
      <c r="G378" s="60" t="s">
        <v>4657</v>
      </c>
      <c r="H378" s="60" t="s">
        <v>2905</v>
      </c>
      <c r="I378" s="60">
        <v>5085.7</v>
      </c>
      <c r="J378" s="60"/>
      <c r="K378" s="60"/>
      <c r="L378" s="60" t="s">
        <v>4659</v>
      </c>
      <c r="M378" s="60" t="s">
        <v>5918</v>
      </c>
      <c r="N378" s="60" t="s">
        <v>5918</v>
      </c>
      <c r="O378" s="60"/>
      <c r="P378" s="60"/>
      <c r="Q378" s="60" t="s">
        <v>2905</v>
      </c>
      <c r="R378" s="60" t="s">
        <v>4797</v>
      </c>
      <c r="S378" s="60" t="s">
        <v>4798</v>
      </c>
      <c r="T378" s="60" t="s">
        <v>4719</v>
      </c>
      <c r="U378" s="60"/>
      <c r="V378" s="60" t="s">
        <v>4211</v>
      </c>
      <c r="W378" s="60"/>
      <c r="X378" s="60" t="s">
        <v>5394</v>
      </c>
      <c r="Y378" s="60" t="s">
        <v>4664</v>
      </c>
      <c r="Z378" s="60" t="s">
        <v>5875</v>
      </c>
      <c r="AA378" s="60" t="s">
        <v>5876</v>
      </c>
      <c r="AB378" s="60"/>
      <c r="AC378" s="60" t="s">
        <v>4667</v>
      </c>
      <c r="AD378" s="60"/>
      <c r="AE378" s="60"/>
      <c r="AF378" s="60"/>
      <c r="AG378" s="60"/>
      <c r="AH378" s="60"/>
      <c r="AI378" s="60"/>
      <c r="AJ378" s="60"/>
      <c r="AK378" s="60" t="s">
        <v>1277</v>
      </c>
      <c r="AL378" s="60" t="s">
        <v>5919</v>
      </c>
      <c r="AM378" s="60"/>
      <c r="AN378" s="60" t="s">
        <v>5920</v>
      </c>
      <c r="AO378" s="60"/>
      <c r="AP378" s="61">
        <v>45736.4715162037</v>
      </c>
      <c r="AQ378" s="60"/>
      <c r="AR378" s="60" t="s">
        <v>4281</v>
      </c>
      <c r="AS378" s="60" t="s">
        <v>4244</v>
      </c>
      <c r="AT378" s="60" t="s">
        <v>4671</v>
      </c>
      <c r="AU378" s="60" t="s">
        <v>5921</v>
      </c>
      <c r="AV378" s="60"/>
      <c r="AW378" s="61">
        <v>45664.8292939815</v>
      </c>
      <c r="AX378" s="60" t="s">
        <v>5919</v>
      </c>
      <c r="AY378" s="60" t="s">
        <v>4673</v>
      </c>
      <c r="AZ378" s="60"/>
      <c r="BA378" s="60"/>
      <c r="BB378" s="60"/>
      <c r="BC378" s="60" t="s">
        <v>2128</v>
      </c>
      <c r="BD378" s="60" t="s">
        <v>4582</v>
      </c>
      <c r="BE378" s="60" t="s">
        <v>4802</v>
      </c>
      <c r="BF378" s="60" t="s">
        <v>4675</v>
      </c>
      <c r="BG378" s="60"/>
      <c r="BH378" s="60"/>
      <c r="BI378" s="60" t="s">
        <v>2794</v>
      </c>
      <c r="BJ378" s="60"/>
      <c r="BK378" s="60"/>
      <c r="BL378" s="60">
        <v>3402299</v>
      </c>
      <c r="BM378" s="60" t="s">
        <v>5922</v>
      </c>
      <c r="BN378" s="60"/>
      <c r="BO378" s="60">
        <v>88.8</v>
      </c>
      <c r="BP378" s="60" t="s">
        <v>5153</v>
      </c>
      <c r="BQ378" s="60"/>
      <c r="BR378" s="60" t="s">
        <v>5923</v>
      </c>
      <c r="BS378" s="60" t="s">
        <v>1277</v>
      </c>
      <c r="BT378" s="60"/>
      <c r="BU378" s="60"/>
      <c r="BV378" s="60" t="s">
        <v>4678</v>
      </c>
      <c r="BW378" s="60"/>
      <c r="BX378" s="60">
        <v>88.8</v>
      </c>
      <c r="BY378" s="60"/>
      <c r="BZ378" s="60"/>
      <c r="CA378" s="60" t="s">
        <v>5882</v>
      </c>
      <c r="CB378" s="60"/>
      <c r="CC378" s="60"/>
      <c r="CD378" s="60"/>
    </row>
    <row r="379" spans="1:82">
      <c r="A379" s="60" t="s">
        <v>5941</v>
      </c>
      <c r="B379" s="60"/>
      <c r="C379" s="60" t="s">
        <v>5916</v>
      </c>
      <c r="D379" s="60"/>
      <c r="E379" s="60" t="s">
        <v>4655</v>
      </c>
      <c r="F379" s="60" t="s">
        <v>5917</v>
      </c>
      <c r="G379" s="60" t="s">
        <v>4657</v>
      </c>
      <c r="H379" s="60" t="s">
        <v>2905</v>
      </c>
      <c r="I379" s="60">
        <v>5085.7</v>
      </c>
      <c r="J379" s="60"/>
      <c r="K379" s="60"/>
      <c r="L379" s="60" t="s">
        <v>4659</v>
      </c>
      <c r="M379" s="60" t="s">
        <v>5918</v>
      </c>
      <c r="N379" s="60" t="s">
        <v>5918</v>
      </c>
      <c r="O379" s="60"/>
      <c r="P379" s="60"/>
      <c r="Q379" s="60" t="s">
        <v>2905</v>
      </c>
      <c r="R379" s="60" t="s">
        <v>4797</v>
      </c>
      <c r="S379" s="60" t="s">
        <v>4798</v>
      </c>
      <c r="T379" s="60" t="s">
        <v>4719</v>
      </c>
      <c r="U379" s="60"/>
      <c r="V379" s="60" t="s">
        <v>4211</v>
      </c>
      <c r="W379" s="60"/>
      <c r="X379" s="60" t="s">
        <v>5394</v>
      </c>
      <c r="Y379" s="60" t="s">
        <v>4664</v>
      </c>
      <c r="Z379" s="60" t="s">
        <v>5875</v>
      </c>
      <c r="AA379" s="60" t="s">
        <v>5876</v>
      </c>
      <c r="AB379" s="60"/>
      <c r="AC379" s="60" t="s">
        <v>4667</v>
      </c>
      <c r="AD379" s="60"/>
      <c r="AE379" s="60"/>
      <c r="AF379" s="60"/>
      <c r="AG379" s="60"/>
      <c r="AH379" s="60"/>
      <c r="AI379" s="60"/>
      <c r="AJ379" s="60"/>
      <c r="AK379" s="60" t="s">
        <v>1277</v>
      </c>
      <c r="AL379" s="60" t="s">
        <v>5919</v>
      </c>
      <c r="AM379" s="60"/>
      <c r="AN379" s="60" t="s">
        <v>5920</v>
      </c>
      <c r="AO379" s="60"/>
      <c r="AP379" s="61">
        <v>45736.4715162037</v>
      </c>
      <c r="AQ379" s="60"/>
      <c r="AR379" s="60" t="s">
        <v>4281</v>
      </c>
      <c r="AS379" s="60" t="s">
        <v>4244</v>
      </c>
      <c r="AT379" s="60" t="s">
        <v>4671</v>
      </c>
      <c r="AU379" s="60" t="s">
        <v>5921</v>
      </c>
      <c r="AV379" s="60"/>
      <c r="AW379" s="61">
        <v>45664.8292939815</v>
      </c>
      <c r="AX379" s="60" t="s">
        <v>5919</v>
      </c>
      <c r="AY379" s="60" t="s">
        <v>4673</v>
      </c>
      <c r="AZ379" s="60"/>
      <c r="BA379" s="60"/>
      <c r="BB379" s="60"/>
      <c r="BC379" s="60" t="s">
        <v>2128</v>
      </c>
      <c r="BD379" s="60" t="s">
        <v>4582</v>
      </c>
      <c r="BE379" s="60" t="s">
        <v>4802</v>
      </c>
      <c r="BF379" s="60" t="s">
        <v>4675</v>
      </c>
      <c r="BG379" s="60"/>
      <c r="BH379" s="60"/>
      <c r="BI379" s="60" t="s">
        <v>2794</v>
      </c>
      <c r="BJ379" s="60"/>
      <c r="BK379" s="60"/>
      <c r="BL379" s="60">
        <v>3402285</v>
      </c>
      <c r="BM379" s="60" t="s">
        <v>5922</v>
      </c>
      <c r="BN379" s="60"/>
      <c r="BO379" s="60">
        <v>10.44</v>
      </c>
      <c r="BP379" s="60" t="s">
        <v>5153</v>
      </c>
      <c r="BQ379" s="60"/>
      <c r="BR379" s="60" t="s">
        <v>5923</v>
      </c>
      <c r="BS379" s="60" t="s">
        <v>1277</v>
      </c>
      <c r="BT379" s="60"/>
      <c r="BU379" s="60"/>
      <c r="BV379" s="60" t="s">
        <v>4678</v>
      </c>
      <c r="BW379" s="60"/>
      <c r="BX379" s="60">
        <v>10.44</v>
      </c>
      <c r="BY379" s="60"/>
      <c r="BZ379" s="60"/>
      <c r="CA379" s="60" t="s">
        <v>5882</v>
      </c>
      <c r="CB379" s="60"/>
      <c r="CC379" s="60"/>
      <c r="CD379" s="60"/>
    </row>
    <row r="380" spans="1:82">
      <c r="A380" s="60" t="s">
        <v>5942</v>
      </c>
      <c r="B380" s="60"/>
      <c r="C380" s="60" t="s">
        <v>5916</v>
      </c>
      <c r="D380" s="60"/>
      <c r="E380" s="60" t="s">
        <v>4655</v>
      </c>
      <c r="F380" s="60" t="s">
        <v>5917</v>
      </c>
      <c r="G380" s="60" t="s">
        <v>4657</v>
      </c>
      <c r="H380" s="60" t="s">
        <v>2905</v>
      </c>
      <c r="I380" s="60">
        <v>5085.7</v>
      </c>
      <c r="J380" s="60"/>
      <c r="K380" s="60"/>
      <c r="L380" s="60" t="s">
        <v>4659</v>
      </c>
      <c r="M380" s="60" t="s">
        <v>5918</v>
      </c>
      <c r="N380" s="60" t="s">
        <v>5918</v>
      </c>
      <c r="O380" s="60"/>
      <c r="P380" s="60"/>
      <c r="Q380" s="60" t="s">
        <v>2905</v>
      </c>
      <c r="R380" s="60" t="s">
        <v>4797</v>
      </c>
      <c r="S380" s="60" t="s">
        <v>4798</v>
      </c>
      <c r="T380" s="60" t="s">
        <v>4719</v>
      </c>
      <c r="U380" s="60"/>
      <c r="V380" s="60" t="s">
        <v>4211</v>
      </c>
      <c r="W380" s="60"/>
      <c r="X380" s="60" t="s">
        <v>5394</v>
      </c>
      <c r="Y380" s="60" t="s">
        <v>4664</v>
      </c>
      <c r="Z380" s="60" t="s">
        <v>5875</v>
      </c>
      <c r="AA380" s="60" t="s">
        <v>5876</v>
      </c>
      <c r="AB380" s="60"/>
      <c r="AC380" s="60" t="s">
        <v>4667</v>
      </c>
      <c r="AD380" s="60"/>
      <c r="AE380" s="60"/>
      <c r="AF380" s="60"/>
      <c r="AG380" s="60"/>
      <c r="AH380" s="60"/>
      <c r="AI380" s="60"/>
      <c r="AJ380" s="60"/>
      <c r="AK380" s="60" t="s">
        <v>1277</v>
      </c>
      <c r="AL380" s="60" t="s">
        <v>5919</v>
      </c>
      <c r="AM380" s="60"/>
      <c r="AN380" s="60" t="s">
        <v>5920</v>
      </c>
      <c r="AO380" s="60"/>
      <c r="AP380" s="61">
        <v>45736.4715162037</v>
      </c>
      <c r="AQ380" s="60"/>
      <c r="AR380" s="60" t="s">
        <v>4281</v>
      </c>
      <c r="AS380" s="60" t="s">
        <v>4244</v>
      </c>
      <c r="AT380" s="60" t="s">
        <v>4671</v>
      </c>
      <c r="AU380" s="60" t="s">
        <v>5921</v>
      </c>
      <c r="AV380" s="60"/>
      <c r="AW380" s="61">
        <v>45664.8292939815</v>
      </c>
      <c r="AX380" s="60" t="s">
        <v>5919</v>
      </c>
      <c r="AY380" s="60" t="s">
        <v>4673</v>
      </c>
      <c r="AZ380" s="60"/>
      <c r="BA380" s="60"/>
      <c r="BB380" s="60"/>
      <c r="BC380" s="60" t="s">
        <v>5119</v>
      </c>
      <c r="BD380" s="60" t="s">
        <v>4582</v>
      </c>
      <c r="BE380" s="60" t="s">
        <v>4802</v>
      </c>
      <c r="BF380" s="60" t="s">
        <v>4675</v>
      </c>
      <c r="BG380" s="60"/>
      <c r="BH380" s="60"/>
      <c r="BI380" s="60" t="s">
        <v>2794</v>
      </c>
      <c r="BJ380" s="60"/>
      <c r="BK380" s="60"/>
      <c r="BL380" s="60">
        <v>3402303</v>
      </c>
      <c r="BM380" s="60" t="s">
        <v>5922</v>
      </c>
      <c r="BN380" s="60"/>
      <c r="BO380" s="60">
        <v>123.58</v>
      </c>
      <c r="BP380" s="60" t="s">
        <v>5153</v>
      </c>
      <c r="BQ380" s="60"/>
      <c r="BR380" s="60" t="s">
        <v>5923</v>
      </c>
      <c r="BS380" s="60" t="s">
        <v>1277</v>
      </c>
      <c r="BT380" s="60"/>
      <c r="BU380" s="60"/>
      <c r="BV380" s="60" t="s">
        <v>4678</v>
      </c>
      <c r="BW380" s="60"/>
      <c r="BX380" s="60">
        <v>123.58</v>
      </c>
      <c r="BY380" s="60"/>
      <c r="BZ380" s="60"/>
      <c r="CA380" s="60" t="s">
        <v>5882</v>
      </c>
      <c r="CB380" s="60"/>
      <c r="CC380" s="60"/>
      <c r="CD380" s="60"/>
    </row>
    <row r="381" spans="1:82">
      <c r="A381" s="60" t="s">
        <v>5943</v>
      </c>
      <c r="B381" s="60"/>
      <c r="C381" s="60" t="s">
        <v>5916</v>
      </c>
      <c r="D381" s="60"/>
      <c r="E381" s="60" t="s">
        <v>4655</v>
      </c>
      <c r="F381" s="60" t="s">
        <v>5917</v>
      </c>
      <c r="G381" s="60" t="s">
        <v>4657</v>
      </c>
      <c r="H381" s="60" t="s">
        <v>2905</v>
      </c>
      <c r="I381" s="60">
        <v>5085.7</v>
      </c>
      <c r="J381" s="60"/>
      <c r="K381" s="60"/>
      <c r="L381" s="60" t="s">
        <v>4659</v>
      </c>
      <c r="M381" s="60" t="s">
        <v>5918</v>
      </c>
      <c r="N381" s="60" t="s">
        <v>5918</v>
      </c>
      <c r="O381" s="60"/>
      <c r="P381" s="60"/>
      <c r="Q381" s="60" t="s">
        <v>2905</v>
      </c>
      <c r="R381" s="60" t="s">
        <v>4797</v>
      </c>
      <c r="S381" s="60" t="s">
        <v>4798</v>
      </c>
      <c r="T381" s="60" t="s">
        <v>4719</v>
      </c>
      <c r="U381" s="60"/>
      <c r="V381" s="60" t="s">
        <v>4211</v>
      </c>
      <c r="W381" s="60"/>
      <c r="X381" s="60" t="s">
        <v>5394</v>
      </c>
      <c r="Y381" s="60" t="s">
        <v>4664</v>
      </c>
      <c r="Z381" s="60" t="s">
        <v>5875</v>
      </c>
      <c r="AA381" s="60" t="s">
        <v>5876</v>
      </c>
      <c r="AB381" s="60"/>
      <c r="AC381" s="60" t="s">
        <v>4667</v>
      </c>
      <c r="AD381" s="60"/>
      <c r="AE381" s="60"/>
      <c r="AF381" s="60"/>
      <c r="AG381" s="60"/>
      <c r="AH381" s="60"/>
      <c r="AI381" s="60"/>
      <c r="AJ381" s="60"/>
      <c r="AK381" s="60" t="s">
        <v>1277</v>
      </c>
      <c r="AL381" s="60" t="s">
        <v>5919</v>
      </c>
      <c r="AM381" s="60"/>
      <c r="AN381" s="60" t="s">
        <v>5920</v>
      </c>
      <c r="AO381" s="60"/>
      <c r="AP381" s="61">
        <v>45736.4715162037</v>
      </c>
      <c r="AQ381" s="60"/>
      <c r="AR381" s="60" t="s">
        <v>4281</v>
      </c>
      <c r="AS381" s="60" t="s">
        <v>4244</v>
      </c>
      <c r="AT381" s="60" t="s">
        <v>4671</v>
      </c>
      <c r="AU381" s="60" t="s">
        <v>5921</v>
      </c>
      <c r="AV381" s="60"/>
      <c r="AW381" s="61">
        <v>45664.8292939815</v>
      </c>
      <c r="AX381" s="60" t="s">
        <v>5919</v>
      </c>
      <c r="AY381" s="60" t="s">
        <v>4673</v>
      </c>
      <c r="AZ381" s="60"/>
      <c r="BA381" s="60"/>
      <c r="BB381" s="60"/>
      <c r="BC381" s="60" t="s">
        <v>2128</v>
      </c>
      <c r="BD381" s="60" t="s">
        <v>4582</v>
      </c>
      <c r="BE381" s="60" t="s">
        <v>4802</v>
      </c>
      <c r="BF381" s="60" t="s">
        <v>4675</v>
      </c>
      <c r="BG381" s="60"/>
      <c r="BH381" s="60"/>
      <c r="BI381" s="60" t="s">
        <v>2794</v>
      </c>
      <c r="BJ381" s="60"/>
      <c r="BK381" s="60"/>
      <c r="BL381" s="60">
        <v>3402296</v>
      </c>
      <c r="BM381" s="60" t="s">
        <v>5922</v>
      </c>
      <c r="BN381" s="60"/>
      <c r="BO381" s="60">
        <v>103</v>
      </c>
      <c r="BP381" s="60" t="s">
        <v>5153</v>
      </c>
      <c r="BQ381" s="60"/>
      <c r="BR381" s="60" t="s">
        <v>5923</v>
      </c>
      <c r="BS381" s="60" t="s">
        <v>1277</v>
      </c>
      <c r="BT381" s="60"/>
      <c r="BU381" s="60"/>
      <c r="BV381" s="60" t="s">
        <v>4678</v>
      </c>
      <c r="BW381" s="60"/>
      <c r="BX381" s="60">
        <v>103</v>
      </c>
      <c r="BY381" s="60"/>
      <c r="BZ381" s="60"/>
      <c r="CA381" s="60" t="s">
        <v>5882</v>
      </c>
      <c r="CB381" s="60"/>
      <c r="CC381" s="60"/>
      <c r="CD381" s="60"/>
    </row>
    <row r="382" spans="1:82">
      <c r="A382" s="60" t="s">
        <v>5944</v>
      </c>
      <c r="B382" s="60"/>
      <c r="C382" s="60" t="s">
        <v>5916</v>
      </c>
      <c r="D382" s="60"/>
      <c r="E382" s="60" t="s">
        <v>4655</v>
      </c>
      <c r="F382" s="60" t="s">
        <v>5917</v>
      </c>
      <c r="G382" s="60" t="s">
        <v>4657</v>
      </c>
      <c r="H382" s="60" t="s">
        <v>2905</v>
      </c>
      <c r="I382" s="60">
        <v>5085.7</v>
      </c>
      <c r="J382" s="60"/>
      <c r="K382" s="60"/>
      <c r="L382" s="60" t="s">
        <v>4659</v>
      </c>
      <c r="M382" s="60" t="s">
        <v>5918</v>
      </c>
      <c r="N382" s="60" t="s">
        <v>5918</v>
      </c>
      <c r="O382" s="60"/>
      <c r="P382" s="60"/>
      <c r="Q382" s="60" t="s">
        <v>2905</v>
      </c>
      <c r="R382" s="60" t="s">
        <v>4797</v>
      </c>
      <c r="S382" s="60" t="s">
        <v>4798</v>
      </c>
      <c r="T382" s="60" t="s">
        <v>4719</v>
      </c>
      <c r="U382" s="60"/>
      <c r="V382" s="60" t="s">
        <v>4211</v>
      </c>
      <c r="W382" s="60"/>
      <c r="X382" s="60" t="s">
        <v>5394</v>
      </c>
      <c r="Y382" s="60" t="s">
        <v>4664</v>
      </c>
      <c r="Z382" s="60" t="s">
        <v>5875</v>
      </c>
      <c r="AA382" s="60" t="s">
        <v>5876</v>
      </c>
      <c r="AB382" s="60"/>
      <c r="AC382" s="60" t="s">
        <v>4667</v>
      </c>
      <c r="AD382" s="60"/>
      <c r="AE382" s="60"/>
      <c r="AF382" s="60"/>
      <c r="AG382" s="60"/>
      <c r="AH382" s="60"/>
      <c r="AI382" s="60"/>
      <c r="AJ382" s="60"/>
      <c r="AK382" s="60" t="s">
        <v>1277</v>
      </c>
      <c r="AL382" s="60" t="s">
        <v>5919</v>
      </c>
      <c r="AM382" s="60"/>
      <c r="AN382" s="60" t="s">
        <v>5920</v>
      </c>
      <c r="AO382" s="60"/>
      <c r="AP382" s="61">
        <v>45736.4715162037</v>
      </c>
      <c r="AQ382" s="60"/>
      <c r="AR382" s="60" t="s">
        <v>4281</v>
      </c>
      <c r="AS382" s="60" t="s">
        <v>4244</v>
      </c>
      <c r="AT382" s="60" t="s">
        <v>4671</v>
      </c>
      <c r="AU382" s="60" t="s">
        <v>5921</v>
      </c>
      <c r="AV382" s="60"/>
      <c r="AW382" s="61">
        <v>45664.8292939815</v>
      </c>
      <c r="AX382" s="60" t="s">
        <v>5919</v>
      </c>
      <c r="AY382" s="60" t="s">
        <v>4673</v>
      </c>
      <c r="AZ382" s="60"/>
      <c r="BA382" s="60"/>
      <c r="BB382" s="60"/>
      <c r="BC382" s="60" t="s">
        <v>2128</v>
      </c>
      <c r="BD382" s="60" t="s">
        <v>4582</v>
      </c>
      <c r="BE382" s="60" t="s">
        <v>4802</v>
      </c>
      <c r="BF382" s="60" t="s">
        <v>4675</v>
      </c>
      <c r="BG382" s="60"/>
      <c r="BH382" s="60"/>
      <c r="BI382" s="60" t="s">
        <v>2794</v>
      </c>
      <c r="BJ382" s="60"/>
      <c r="BK382" s="60"/>
      <c r="BL382" s="60">
        <v>3402297</v>
      </c>
      <c r="BM382" s="60" t="s">
        <v>5922</v>
      </c>
      <c r="BN382" s="60"/>
      <c r="BO382" s="60">
        <v>109</v>
      </c>
      <c r="BP382" s="60" t="s">
        <v>5153</v>
      </c>
      <c r="BQ382" s="60"/>
      <c r="BR382" s="60" t="s">
        <v>5923</v>
      </c>
      <c r="BS382" s="60" t="s">
        <v>1277</v>
      </c>
      <c r="BT382" s="60"/>
      <c r="BU382" s="60"/>
      <c r="BV382" s="60" t="s">
        <v>4678</v>
      </c>
      <c r="BW382" s="60"/>
      <c r="BX382" s="60">
        <v>109</v>
      </c>
      <c r="BY382" s="60"/>
      <c r="BZ382" s="60"/>
      <c r="CA382" s="60" t="s">
        <v>5882</v>
      </c>
      <c r="CB382" s="60"/>
      <c r="CC382" s="60"/>
      <c r="CD382" s="60"/>
    </row>
    <row r="383" spans="1:82">
      <c r="A383" s="60" t="s">
        <v>5945</v>
      </c>
      <c r="B383" s="60"/>
      <c r="C383" s="60" t="s">
        <v>5916</v>
      </c>
      <c r="D383" s="60"/>
      <c r="E383" s="60" t="s">
        <v>4655</v>
      </c>
      <c r="F383" s="60" t="s">
        <v>5917</v>
      </c>
      <c r="G383" s="60" t="s">
        <v>4657</v>
      </c>
      <c r="H383" s="60" t="s">
        <v>2905</v>
      </c>
      <c r="I383" s="60">
        <v>5085.7</v>
      </c>
      <c r="J383" s="60"/>
      <c r="K383" s="60"/>
      <c r="L383" s="60" t="s">
        <v>4659</v>
      </c>
      <c r="M383" s="60" t="s">
        <v>5918</v>
      </c>
      <c r="N383" s="60" t="s">
        <v>5918</v>
      </c>
      <c r="O383" s="60"/>
      <c r="P383" s="60"/>
      <c r="Q383" s="60" t="s">
        <v>2905</v>
      </c>
      <c r="R383" s="60" t="s">
        <v>4797</v>
      </c>
      <c r="S383" s="60" t="s">
        <v>4798</v>
      </c>
      <c r="T383" s="60" t="s">
        <v>4719</v>
      </c>
      <c r="U383" s="60"/>
      <c r="V383" s="60" t="s">
        <v>4211</v>
      </c>
      <c r="W383" s="60"/>
      <c r="X383" s="60" t="s">
        <v>5394</v>
      </c>
      <c r="Y383" s="60" t="s">
        <v>4664</v>
      </c>
      <c r="Z383" s="60" t="s">
        <v>5875</v>
      </c>
      <c r="AA383" s="60" t="s">
        <v>5876</v>
      </c>
      <c r="AB383" s="60"/>
      <c r="AC383" s="60" t="s">
        <v>4667</v>
      </c>
      <c r="AD383" s="60"/>
      <c r="AE383" s="60"/>
      <c r="AF383" s="60"/>
      <c r="AG383" s="60"/>
      <c r="AH383" s="60"/>
      <c r="AI383" s="60"/>
      <c r="AJ383" s="60"/>
      <c r="AK383" s="60" t="s">
        <v>1277</v>
      </c>
      <c r="AL383" s="60" t="s">
        <v>5919</v>
      </c>
      <c r="AM383" s="60"/>
      <c r="AN383" s="60" t="s">
        <v>5920</v>
      </c>
      <c r="AO383" s="60"/>
      <c r="AP383" s="61">
        <v>45736.4715162037</v>
      </c>
      <c r="AQ383" s="60"/>
      <c r="AR383" s="60" t="s">
        <v>4281</v>
      </c>
      <c r="AS383" s="60" t="s">
        <v>4244</v>
      </c>
      <c r="AT383" s="60" t="s">
        <v>4671</v>
      </c>
      <c r="AU383" s="60" t="s">
        <v>5921</v>
      </c>
      <c r="AV383" s="60"/>
      <c r="AW383" s="61">
        <v>45664.8292939815</v>
      </c>
      <c r="AX383" s="60" t="s">
        <v>5919</v>
      </c>
      <c r="AY383" s="60" t="s">
        <v>4673</v>
      </c>
      <c r="AZ383" s="60"/>
      <c r="BA383" s="60"/>
      <c r="BB383" s="60"/>
      <c r="BC383" s="60" t="s">
        <v>4971</v>
      </c>
      <c r="BD383" s="60" t="s">
        <v>4582</v>
      </c>
      <c r="BE383" s="60" t="s">
        <v>4802</v>
      </c>
      <c r="BF383" s="60" t="s">
        <v>4675</v>
      </c>
      <c r="BG383" s="60"/>
      <c r="BH383" s="60"/>
      <c r="BI383" s="60" t="s">
        <v>2794</v>
      </c>
      <c r="BJ383" s="60"/>
      <c r="BK383" s="60"/>
      <c r="BL383" s="60">
        <v>3402289</v>
      </c>
      <c r="BM383" s="60" t="s">
        <v>5922</v>
      </c>
      <c r="BN383" s="60"/>
      <c r="BO383" s="60">
        <v>89.55</v>
      </c>
      <c r="BP383" s="60" t="s">
        <v>5153</v>
      </c>
      <c r="BQ383" s="60"/>
      <c r="BR383" s="60" t="s">
        <v>5923</v>
      </c>
      <c r="BS383" s="60" t="s">
        <v>1277</v>
      </c>
      <c r="BT383" s="60"/>
      <c r="BU383" s="60"/>
      <c r="BV383" s="60" t="s">
        <v>4678</v>
      </c>
      <c r="BW383" s="60"/>
      <c r="BX383" s="60">
        <v>89.55</v>
      </c>
      <c r="BY383" s="60"/>
      <c r="BZ383" s="60"/>
      <c r="CA383" s="60" t="s">
        <v>5882</v>
      </c>
      <c r="CB383" s="60"/>
      <c r="CC383" s="60"/>
      <c r="CD383" s="60"/>
    </row>
    <row r="384" spans="1:82">
      <c r="A384" s="60" t="s">
        <v>5946</v>
      </c>
      <c r="B384" s="60"/>
      <c r="C384" s="60" t="s">
        <v>5916</v>
      </c>
      <c r="D384" s="60"/>
      <c r="E384" s="60" t="s">
        <v>4655</v>
      </c>
      <c r="F384" s="60" t="s">
        <v>5917</v>
      </c>
      <c r="G384" s="60" t="s">
        <v>4657</v>
      </c>
      <c r="H384" s="60" t="s">
        <v>2905</v>
      </c>
      <c r="I384" s="60">
        <v>5085.7</v>
      </c>
      <c r="J384" s="60"/>
      <c r="K384" s="60"/>
      <c r="L384" s="60" t="s">
        <v>4659</v>
      </c>
      <c r="M384" s="60" t="s">
        <v>5918</v>
      </c>
      <c r="N384" s="60" t="s">
        <v>5918</v>
      </c>
      <c r="O384" s="60"/>
      <c r="P384" s="60"/>
      <c r="Q384" s="60" t="s">
        <v>2905</v>
      </c>
      <c r="R384" s="60" t="s">
        <v>4797</v>
      </c>
      <c r="S384" s="60" t="s">
        <v>4798</v>
      </c>
      <c r="T384" s="60" t="s">
        <v>4719</v>
      </c>
      <c r="U384" s="60"/>
      <c r="V384" s="60" t="s">
        <v>4211</v>
      </c>
      <c r="W384" s="60"/>
      <c r="X384" s="60" t="s">
        <v>5394</v>
      </c>
      <c r="Y384" s="60" t="s">
        <v>4664</v>
      </c>
      <c r="Z384" s="60" t="s">
        <v>5875</v>
      </c>
      <c r="AA384" s="60" t="s">
        <v>5876</v>
      </c>
      <c r="AB384" s="60"/>
      <c r="AC384" s="60" t="s">
        <v>4667</v>
      </c>
      <c r="AD384" s="60"/>
      <c r="AE384" s="60"/>
      <c r="AF384" s="60"/>
      <c r="AG384" s="60"/>
      <c r="AH384" s="60"/>
      <c r="AI384" s="60"/>
      <c r="AJ384" s="60"/>
      <c r="AK384" s="60" t="s">
        <v>1277</v>
      </c>
      <c r="AL384" s="60" t="s">
        <v>5919</v>
      </c>
      <c r="AM384" s="60"/>
      <c r="AN384" s="60" t="s">
        <v>5920</v>
      </c>
      <c r="AO384" s="60"/>
      <c r="AP384" s="61">
        <v>45736.4715162037</v>
      </c>
      <c r="AQ384" s="60"/>
      <c r="AR384" s="60" t="s">
        <v>4281</v>
      </c>
      <c r="AS384" s="60" t="s">
        <v>4244</v>
      </c>
      <c r="AT384" s="60" t="s">
        <v>4671</v>
      </c>
      <c r="AU384" s="60" t="s">
        <v>5921</v>
      </c>
      <c r="AV384" s="60"/>
      <c r="AW384" s="61">
        <v>45664.8292939815</v>
      </c>
      <c r="AX384" s="60" t="s">
        <v>5919</v>
      </c>
      <c r="AY384" s="60" t="s">
        <v>4673</v>
      </c>
      <c r="AZ384" s="60"/>
      <c r="BA384" s="60"/>
      <c r="BB384" s="60"/>
      <c r="BC384" s="60" t="s">
        <v>4971</v>
      </c>
      <c r="BD384" s="60" t="s">
        <v>4582</v>
      </c>
      <c r="BE384" s="60" t="s">
        <v>4802</v>
      </c>
      <c r="BF384" s="60" t="s">
        <v>4675</v>
      </c>
      <c r="BG384" s="60"/>
      <c r="BH384" s="60"/>
      <c r="BI384" s="60" t="s">
        <v>2794</v>
      </c>
      <c r="BJ384" s="60"/>
      <c r="BK384" s="60"/>
      <c r="BL384" s="60">
        <v>3402294</v>
      </c>
      <c r="BM384" s="60" t="s">
        <v>5922</v>
      </c>
      <c r="BN384" s="60"/>
      <c r="BO384" s="60">
        <v>537.3</v>
      </c>
      <c r="BP384" s="60" t="s">
        <v>5153</v>
      </c>
      <c r="BQ384" s="60"/>
      <c r="BR384" s="60" t="s">
        <v>5923</v>
      </c>
      <c r="BS384" s="60" t="s">
        <v>1277</v>
      </c>
      <c r="BT384" s="60"/>
      <c r="BU384" s="60"/>
      <c r="BV384" s="60" t="s">
        <v>4678</v>
      </c>
      <c r="BW384" s="60"/>
      <c r="BX384" s="60">
        <v>537.3</v>
      </c>
      <c r="BY384" s="60"/>
      <c r="BZ384" s="60"/>
      <c r="CA384" s="60" t="s">
        <v>5882</v>
      </c>
      <c r="CB384" s="60"/>
      <c r="CC384" s="60"/>
      <c r="CD384" s="60"/>
    </row>
    <row r="385" spans="1:82">
      <c r="A385" s="60" t="s">
        <v>5947</v>
      </c>
      <c r="B385" s="60"/>
      <c r="C385" s="60" t="s">
        <v>5916</v>
      </c>
      <c r="D385" s="60"/>
      <c r="E385" s="60" t="s">
        <v>4655</v>
      </c>
      <c r="F385" s="60" t="s">
        <v>5917</v>
      </c>
      <c r="G385" s="60" t="s">
        <v>4657</v>
      </c>
      <c r="H385" s="60" t="s">
        <v>2905</v>
      </c>
      <c r="I385" s="60">
        <v>5085.7</v>
      </c>
      <c r="J385" s="60"/>
      <c r="K385" s="60"/>
      <c r="L385" s="60" t="s">
        <v>4659</v>
      </c>
      <c r="M385" s="60" t="s">
        <v>5918</v>
      </c>
      <c r="N385" s="60" t="s">
        <v>5918</v>
      </c>
      <c r="O385" s="60"/>
      <c r="P385" s="60"/>
      <c r="Q385" s="60" t="s">
        <v>2905</v>
      </c>
      <c r="R385" s="60" t="s">
        <v>4797</v>
      </c>
      <c r="S385" s="60" t="s">
        <v>4798</v>
      </c>
      <c r="T385" s="60" t="s">
        <v>4719</v>
      </c>
      <c r="U385" s="60"/>
      <c r="V385" s="60" t="s">
        <v>4211</v>
      </c>
      <c r="W385" s="60"/>
      <c r="X385" s="60" t="s">
        <v>5394</v>
      </c>
      <c r="Y385" s="60" t="s">
        <v>4664</v>
      </c>
      <c r="Z385" s="60" t="s">
        <v>5875</v>
      </c>
      <c r="AA385" s="60" t="s">
        <v>5876</v>
      </c>
      <c r="AB385" s="60"/>
      <c r="AC385" s="60" t="s">
        <v>4667</v>
      </c>
      <c r="AD385" s="60"/>
      <c r="AE385" s="60"/>
      <c r="AF385" s="60"/>
      <c r="AG385" s="60"/>
      <c r="AH385" s="60"/>
      <c r="AI385" s="60"/>
      <c r="AJ385" s="60"/>
      <c r="AK385" s="60" t="s">
        <v>1277</v>
      </c>
      <c r="AL385" s="60" t="s">
        <v>5919</v>
      </c>
      <c r="AM385" s="60"/>
      <c r="AN385" s="60" t="s">
        <v>5920</v>
      </c>
      <c r="AO385" s="60"/>
      <c r="AP385" s="61">
        <v>45736.4715162037</v>
      </c>
      <c r="AQ385" s="60"/>
      <c r="AR385" s="60" t="s">
        <v>4281</v>
      </c>
      <c r="AS385" s="60" t="s">
        <v>4244</v>
      </c>
      <c r="AT385" s="60" t="s">
        <v>4671</v>
      </c>
      <c r="AU385" s="60" t="s">
        <v>5921</v>
      </c>
      <c r="AV385" s="60"/>
      <c r="AW385" s="61">
        <v>45664.8292939815</v>
      </c>
      <c r="AX385" s="60" t="s">
        <v>5919</v>
      </c>
      <c r="AY385" s="60" t="s">
        <v>4673</v>
      </c>
      <c r="AZ385" s="60"/>
      <c r="BA385" s="60"/>
      <c r="BB385" s="60"/>
      <c r="BC385" s="60" t="s">
        <v>2130</v>
      </c>
      <c r="BD385" s="60" t="s">
        <v>4582</v>
      </c>
      <c r="BE385" s="60" t="s">
        <v>4802</v>
      </c>
      <c r="BF385" s="60" t="s">
        <v>4675</v>
      </c>
      <c r="BG385" s="60"/>
      <c r="BH385" s="60"/>
      <c r="BI385" s="60" t="s">
        <v>2794</v>
      </c>
      <c r="BJ385" s="60"/>
      <c r="BK385" s="60"/>
      <c r="BL385" s="60">
        <v>3402306</v>
      </c>
      <c r="BM385" s="60" t="s">
        <v>5922</v>
      </c>
      <c r="BN385" s="60"/>
      <c r="BO385" s="60">
        <v>574.2</v>
      </c>
      <c r="BP385" s="60" t="s">
        <v>5153</v>
      </c>
      <c r="BQ385" s="60"/>
      <c r="BR385" s="60" t="s">
        <v>5923</v>
      </c>
      <c r="BS385" s="60" t="s">
        <v>1277</v>
      </c>
      <c r="BT385" s="60"/>
      <c r="BU385" s="60"/>
      <c r="BV385" s="60" t="s">
        <v>4678</v>
      </c>
      <c r="BW385" s="60"/>
      <c r="BX385" s="60">
        <v>574.2</v>
      </c>
      <c r="BY385" s="60"/>
      <c r="BZ385" s="60"/>
      <c r="CA385" s="60" t="s">
        <v>5882</v>
      </c>
      <c r="CB385" s="60"/>
      <c r="CC385" s="60"/>
      <c r="CD385" s="60"/>
    </row>
    <row r="386" spans="1:82">
      <c r="A386" s="60" t="s">
        <v>5948</v>
      </c>
      <c r="B386" s="60"/>
      <c r="C386" s="60" t="s">
        <v>5916</v>
      </c>
      <c r="D386" s="60"/>
      <c r="E386" s="60" t="s">
        <v>4655</v>
      </c>
      <c r="F386" s="60" t="s">
        <v>5917</v>
      </c>
      <c r="G386" s="60" t="s">
        <v>4657</v>
      </c>
      <c r="H386" s="60" t="s">
        <v>2905</v>
      </c>
      <c r="I386" s="60">
        <v>5085.7</v>
      </c>
      <c r="J386" s="60"/>
      <c r="K386" s="60"/>
      <c r="L386" s="60" t="s">
        <v>4659</v>
      </c>
      <c r="M386" s="60" t="s">
        <v>5918</v>
      </c>
      <c r="N386" s="60" t="s">
        <v>5918</v>
      </c>
      <c r="O386" s="60"/>
      <c r="P386" s="60"/>
      <c r="Q386" s="60" t="s">
        <v>2905</v>
      </c>
      <c r="R386" s="60" t="s">
        <v>4797</v>
      </c>
      <c r="S386" s="60" t="s">
        <v>4798</v>
      </c>
      <c r="T386" s="60" t="s">
        <v>4719</v>
      </c>
      <c r="U386" s="60"/>
      <c r="V386" s="60" t="s">
        <v>4211</v>
      </c>
      <c r="W386" s="60"/>
      <c r="X386" s="60" t="s">
        <v>5394</v>
      </c>
      <c r="Y386" s="60" t="s">
        <v>4664</v>
      </c>
      <c r="Z386" s="60" t="s">
        <v>5875</v>
      </c>
      <c r="AA386" s="60" t="s">
        <v>5876</v>
      </c>
      <c r="AB386" s="60"/>
      <c r="AC386" s="60" t="s">
        <v>4667</v>
      </c>
      <c r="AD386" s="60"/>
      <c r="AE386" s="60"/>
      <c r="AF386" s="60"/>
      <c r="AG386" s="60"/>
      <c r="AH386" s="60"/>
      <c r="AI386" s="60"/>
      <c r="AJ386" s="60"/>
      <c r="AK386" s="60" t="s">
        <v>1277</v>
      </c>
      <c r="AL386" s="60" t="s">
        <v>5919</v>
      </c>
      <c r="AM386" s="60"/>
      <c r="AN386" s="60" t="s">
        <v>5920</v>
      </c>
      <c r="AO386" s="60"/>
      <c r="AP386" s="61">
        <v>45736.4715162037</v>
      </c>
      <c r="AQ386" s="60"/>
      <c r="AR386" s="60" t="s">
        <v>4281</v>
      </c>
      <c r="AS386" s="60" t="s">
        <v>4244</v>
      </c>
      <c r="AT386" s="60" t="s">
        <v>4671</v>
      </c>
      <c r="AU386" s="60" t="s">
        <v>5921</v>
      </c>
      <c r="AV386" s="60"/>
      <c r="AW386" s="61">
        <v>45664.8292939815</v>
      </c>
      <c r="AX386" s="60" t="s">
        <v>5919</v>
      </c>
      <c r="AY386" s="60" t="s">
        <v>4673</v>
      </c>
      <c r="AZ386" s="60"/>
      <c r="BA386" s="60"/>
      <c r="BB386" s="60"/>
      <c r="BC386" s="60" t="s">
        <v>2128</v>
      </c>
      <c r="BD386" s="60" t="s">
        <v>4582</v>
      </c>
      <c r="BE386" s="60" t="s">
        <v>4802</v>
      </c>
      <c r="BF386" s="60" t="s">
        <v>4675</v>
      </c>
      <c r="BG386" s="60"/>
      <c r="BH386" s="60"/>
      <c r="BI386" s="60" t="s">
        <v>2794</v>
      </c>
      <c r="BJ386" s="60"/>
      <c r="BK386" s="60"/>
      <c r="BL386" s="60">
        <v>3402298</v>
      </c>
      <c r="BM386" s="60" t="s">
        <v>5922</v>
      </c>
      <c r="BN386" s="60"/>
      <c r="BO386" s="60">
        <v>103</v>
      </c>
      <c r="BP386" s="60" t="s">
        <v>5153</v>
      </c>
      <c r="BQ386" s="60"/>
      <c r="BR386" s="60" t="s">
        <v>5923</v>
      </c>
      <c r="BS386" s="60" t="s">
        <v>1277</v>
      </c>
      <c r="BT386" s="60"/>
      <c r="BU386" s="60"/>
      <c r="BV386" s="60" t="s">
        <v>4678</v>
      </c>
      <c r="BW386" s="60"/>
      <c r="BX386" s="60">
        <v>103</v>
      </c>
      <c r="BY386" s="60"/>
      <c r="BZ386" s="60"/>
      <c r="CA386" s="60" t="s">
        <v>5882</v>
      </c>
      <c r="CB386" s="60"/>
      <c r="CC386" s="60"/>
      <c r="CD386" s="60"/>
    </row>
    <row r="387" spans="1:82">
      <c r="A387" s="60" t="s">
        <v>5949</v>
      </c>
      <c r="B387" s="60"/>
      <c r="C387" s="60" t="s">
        <v>5950</v>
      </c>
      <c r="D387" s="60"/>
      <c r="E387" s="60" t="s">
        <v>4655</v>
      </c>
      <c r="F387" s="60" t="s">
        <v>5951</v>
      </c>
      <c r="G387" s="60" t="s">
        <v>4657</v>
      </c>
      <c r="H387" s="60" t="s">
        <v>2923</v>
      </c>
      <c r="I387" s="60">
        <v>71</v>
      </c>
      <c r="J387" s="60"/>
      <c r="K387" s="60"/>
      <c r="L387" s="60" t="s">
        <v>4659</v>
      </c>
      <c r="M387" s="60" t="s">
        <v>5918</v>
      </c>
      <c r="N387" s="60" t="s">
        <v>5918</v>
      </c>
      <c r="O387" s="60"/>
      <c r="P387" s="60"/>
      <c r="Q387" s="60" t="s">
        <v>2923</v>
      </c>
      <c r="R387" s="60" t="s">
        <v>4948</v>
      </c>
      <c r="S387" s="60" t="s">
        <v>4949</v>
      </c>
      <c r="T387" s="60" t="s">
        <v>4719</v>
      </c>
      <c r="U387" s="60"/>
      <c r="V387" s="60" t="s">
        <v>4211</v>
      </c>
      <c r="W387" s="60"/>
      <c r="X387" s="60" t="s">
        <v>5394</v>
      </c>
      <c r="Y387" s="60" t="s">
        <v>4664</v>
      </c>
      <c r="Z387" s="60" t="s">
        <v>5875</v>
      </c>
      <c r="AA387" s="60" t="s">
        <v>5876</v>
      </c>
      <c r="AB387" s="60"/>
      <c r="AC387" s="60" t="s">
        <v>4667</v>
      </c>
      <c r="AD387" s="60"/>
      <c r="AE387" s="60"/>
      <c r="AF387" s="60"/>
      <c r="AG387" s="60"/>
      <c r="AH387" s="60"/>
      <c r="AI387" s="60"/>
      <c r="AJ387" s="60"/>
      <c r="AK387" s="60" t="s">
        <v>1277</v>
      </c>
      <c r="AL387" s="60" t="s">
        <v>5952</v>
      </c>
      <c r="AM387" s="60"/>
      <c r="AN387" s="60" t="s">
        <v>5531</v>
      </c>
      <c r="AO387" s="60"/>
      <c r="AP387" s="61">
        <v>45736.4715625</v>
      </c>
      <c r="AQ387" s="60"/>
      <c r="AR387" s="60" t="s">
        <v>4281</v>
      </c>
      <c r="AS387" s="60" t="s">
        <v>4244</v>
      </c>
      <c r="AT387" s="60" t="s">
        <v>4671</v>
      </c>
      <c r="AU387" s="60" t="s">
        <v>5953</v>
      </c>
      <c r="AV387" s="60"/>
      <c r="AW387" s="61">
        <v>45663.7912962963</v>
      </c>
      <c r="AX387" s="60" t="s">
        <v>5952</v>
      </c>
      <c r="AY387" s="60" t="s">
        <v>4673</v>
      </c>
      <c r="AZ387" s="60"/>
      <c r="BA387" s="60"/>
      <c r="BB387" s="60"/>
      <c r="BC387" s="60" t="s">
        <v>5412</v>
      </c>
      <c r="BD387" s="60" t="s">
        <v>4582</v>
      </c>
      <c r="BE387" s="60" t="s">
        <v>4953</v>
      </c>
      <c r="BF387" s="60" t="s">
        <v>4675</v>
      </c>
      <c r="BG387" s="60"/>
      <c r="BH387" s="60"/>
      <c r="BI387" s="60" t="s">
        <v>2794</v>
      </c>
      <c r="BJ387" s="60"/>
      <c r="BK387" s="60"/>
      <c r="BL387" s="60">
        <v>3396683</v>
      </c>
      <c r="BM387" s="60" t="s">
        <v>5954</v>
      </c>
      <c r="BN387" s="60"/>
      <c r="BO387" s="60">
        <v>26</v>
      </c>
      <c r="BP387" s="60" t="s">
        <v>5153</v>
      </c>
      <c r="BQ387" s="60"/>
      <c r="BR387" s="60" t="s">
        <v>5955</v>
      </c>
      <c r="BS387" s="60" t="s">
        <v>1277</v>
      </c>
      <c r="BT387" s="60"/>
      <c r="BU387" s="60"/>
      <c r="BV387" s="60" t="s">
        <v>4678</v>
      </c>
      <c r="BW387" s="60"/>
      <c r="BX387" s="60">
        <v>26</v>
      </c>
      <c r="BY387" s="60"/>
      <c r="BZ387" s="60"/>
      <c r="CA387" s="60" t="s">
        <v>5882</v>
      </c>
      <c r="CB387" s="60"/>
      <c r="CC387" s="60"/>
      <c r="CD387" s="60"/>
    </row>
    <row r="388" spans="1:82">
      <c r="A388" s="60" t="s">
        <v>5956</v>
      </c>
      <c r="B388" s="60"/>
      <c r="C388" s="60" t="s">
        <v>5950</v>
      </c>
      <c r="D388" s="60"/>
      <c r="E388" s="60" t="s">
        <v>4655</v>
      </c>
      <c r="F388" s="60" t="s">
        <v>5951</v>
      </c>
      <c r="G388" s="60" t="s">
        <v>4657</v>
      </c>
      <c r="H388" s="60" t="s">
        <v>2923</v>
      </c>
      <c r="I388" s="60">
        <v>71</v>
      </c>
      <c r="J388" s="60"/>
      <c r="K388" s="60"/>
      <c r="L388" s="60" t="s">
        <v>4659</v>
      </c>
      <c r="M388" s="60" t="s">
        <v>5918</v>
      </c>
      <c r="N388" s="60" t="s">
        <v>5918</v>
      </c>
      <c r="O388" s="60"/>
      <c r="P388" s="60"/>
      <c r="Q388" s="60" t="s">
        <v>2923</v>
      </c>
      <c r="R388" s="60" t="s">
        <v>4948</v>
      </c>
      <c r="S388" s="60" t="s">
        <v>4949</v>
      </c>
      <c r="T388" s="60" t="s">
        <v>4719</v>
      </c>
      <c r="U388" s="60"/>
      <c r="V388" s="60" t="s">
        <v>4211</v>
      </c>
      <c r="W388" s="60"/>
      <c r="X388" s="60" t="s">
        <v>5394</v>
      </c>
      <c r="Y388" s="60" t="s">
        <v>4664</v>
      </c>
      <c r="Z388" s="60" t="s">
        <v>5875</v>
      </c>
      <c r="AA388" s="60" t="s">
        <v>5876</v>
      </c>
      <c r="AB388" s="60"/>
      <c r="AC388" s="60" t="s">
        <v>4667</v>
      </c>
      <c r="AD388" s="60"/>
      <c r="AE388" s="60"/>
      <c r="AF388" s="60"/>
      <c r="AG388" s="60"/>
      <c r="AH388" s="60"/>
      <c r="AI388" s="60"/>
      <c r="AJ388" s="60"/>
      <c r="AK388" s="60" t="s">
        <v>1277</v>
      </c>
      <c r="AL388" s="60" t="s">
        <v>5952</v>
      </c>
      <c r="AM388" s="60"/>
      <c r="AN388" s="60" t="s">
        <v>5531</v>
      </c>
      <c r="AO388" s="60"/>
      <c r="AP388" s="61">
        <v>45736.4715625</v>
      </c>
      <c r="AQ388" s="60"/>
      <c r="AR388" s="60" t="s">
        <v>4281</v>
      </c>
      <c r="AS388" s="60" t="s">
        <v>4244</v>
      </c>
      <c r="AT388" s="60" t="s">
        <v>4671</v>
      </c>
      <c r="AU388" s="60" t="s">
        <v>5953</v>
      </c>
      <c r="AV388" s="60"/>
      <c r="AW388" s="61">
        <v>45663.7912962963</v>
      </c>
      <c r="AX388" s="60" t="s">
        <v>5952</v>
      </c>
      <c r="AY388" s="60" t="s">
        <v>4673</v>
      </c>
      <c r="AZ388" s="60"/>
      <c r="BA388" s="60"/>
      <c r="BB388" s="60"/>
      <c r="BC388" s="60" t="s">
        <v>4900</v>
      </c>
      <c r="BD388" s="60" t="s">
        <v>4582</v>
      </c>
      <c r="BE388" s="60" t="s">
        <v>4953</v>
      </c>
      <c r="BF388" s="60" t="s">
        <v>4675</v>
      </c>
      <c r="BG388" s="60"/>
      <c r="BH388" s="60"/>
      <c r="BI388" s="60" t="s">
        <v>2794</v>
      </c>
      <c r="BJ388" s="60"/>
      <c r="BK388" s="60"/>
      <c r="BL388" s="60">
        <v>3396684</v>
      </c>
      <c r="BM388" s="60" t="s">
        <v>5954</v>
      </c>
      <c r="BN388" s="60"/>
      <c r="BO388" s="60">
        <v>39.6</v>
      </c>
      <c r="BP388" s="60" t="s">
        <v>5153</v>
      </c>
      <c r="BQ388" s="60"/>
      <c r="BR388" s="60" t="s">
        <v>5955</v>
      </c>
      <c r="BS388" s="60" t="s">
        <v>1277</v>
      </c>
      <c r="BT388" s="60"/>
      <c r="BU388" s="60"/>
      <c r="BV388" s="60" t="s">
        <v>4678</v>
      </c>
      <c r="BW388" s="60"/>
      <c r="BX388" s="60">
        <v>39.6</v>
      </c>
      <c r="BY388" s="60"/>
      <c r="BZ388" s="60"/>
      <c r="CA388" s="60" t="s">
        <v>5882</v>
      </c>
      <c r="CB388" s="60"/>
      <c r="CC388" s="60"/>
      <c r="CD388" s="60"/>
    </row>
    <row r="389" spans="1:82">
      <c r="A389" s="60" t="s">
        <v>5957</v>
      </c>
      <c r="B389" s="60"/>
      <c r="C389" s="60" t="s">
        <v>5950</v>
      </c>
      <c r="D389" s="60"/>
      <c r="E389" s="60" t="s">
        <v>4655</v>
      </c>
      <c r="F389" s="60" t="s">
        <v>5951</v>
      </c>
      <c r="G389" s="60" t="s">
        <v>4657</v>
      </c>
      <c r="H389" s="60" t="s">
        <v>2923</v>
      </c>
      <c r="I389" s="60">
        <v>71</v>
      </c>
      <c r="J389" s="60"/>
      <c r="K389" s="60"/>
      <c r="L389" s="60" t="s">
        <v>4659</v>
      </c>
      <c r="M389" s="60" t="s">
        <v>5918</v>
      </c>
      <c r="N389" s="60" t="s">
        <v>5918</v>
      </c>
      <c r="O389" s="60"/>
      <c r="P389" s="60"/>
      <c r="Q389" s="60" t="s">
        <v>2923</v>
      </c>
      <c r="R389" s="60" t="s">
        <v>4948</v>
      </c>
      <c r="S389" s="60" t="s">
        <v>4949</v>
      </c>
      <c r="T389" s="60" t="s">
        <v>4719</v>
      </c>
      <c r="U389" s="60"/>
      <c r="V389" s="60" t="s">
        <v>4211</v>
      </c>
      <c r="W389" s="60"/>
      <c r="X389" s="60" t="s">
        <v>5394</v>
      </c>
      <c r="Y389" s="60" t="s">
        <v>4664</v>
      </c>
      <c r="Z389" s="60" t="s">
        <v>5875</v>
      </c>
      <c r="AA389" s="60" t="s">
        <v>5876</v>
      </c>
      <c r="AB389" s="60"/>
      <c r="AC389" s="60" t="s">
        <v>4667</v>
      </c>
      <c r="AD389" s="60"/>
      <c r="AE389" s="60"/>
      <c r="AF389" s="60"/>
      <c r="AG389" s="60"/>
      <c r="AH389" s="60"/>
      <c r="AI389" s="60"/>
      <c r="AJ389" s="60"/>
      <c r="AK389" s="60" t="s">
        <v>1277</v>
      </c>
      <c r="AL389" s="60" t="s">
        <v>5952</v>
      </c>
      <c r="AM389" s="60"/>
      <c r="AN389" s="60" t="s">
        <v>5531</v>
      </c>
      <c r="AO389" s="60"/>
      <c r="AP389" s="61">
        <v>45736.4715625</v>
      </c>
      <c r="AQ389" s="60"/>
      <c r="AR389" s="60" t="s">
        <v>4281</v>
      </c>
      <c r="AS389" s="60" t="s">
        <v>4244</v>
      </c>
      <c r="AT389" s="60" t="s">
        <v>4671</v>
      </c>
      <c r="AU389" s="60" t="s">
        <v>5953</v>
      </c>
      <c r="AV389" s="60"/>
      <c r="AW389" s="61">
        <v>45663.7912962963</v>
      </c>
      <c r="AX389" s="60" t="s">
        <v>5952</v>
      </c>
      <c r="AY389" s="60" t="s">
        <v>4673</v>
      </c>
      <c r="AZ389" s="60"/>
      <c r="BA389" s="60"/>
      <c r="BB389" s="60"/>
      <c r="BC389" s="60" t="s">
        <v>4900</v>
      </c>
      <c r="BD389" s="60" t="s">
        <v>4582</v>
      </c>
      <c r="BE389" s="60" t="s">
        <v>4953</v>
      </c>
      <c r="BF389" s="60" t="s">
        <v>4675</v>
      </c>
      <c r="BG389" s="60"/>
      <c r="BH389" s="60"/>
      <c r="BI389" s="60" t="s">
        <v>2794</v>
      </c>
      <c r="BJ389" s="60"/>
      <c r="BK389" s="60"/>
      <c r="BL389" s="60">
        <v>3396685</v>
      </c>
      <c r="BM389" s="60" t="s">
        <v>5954</v>
      </c>
      <c r="BN389" s="60"/>
      <c r="BO389" s="60">
        <v>5.4</v>
      </c>
      <c r="BP389" s="60" t="s">
        <v>5153</v>
      </c>
      <c r="BQ389" s="60"/>
      <c r="BR389" s="60" t="s">
        <v>5955</v>
      </c>
      <c r="BS389" s="60" t="s">
        <v>1277</v>
      </c>
      <c r="BT389" s="60"/>
      <c r="BU389" s="60"/>
      <c r="BV389" s="60" t="s">
        <v>4678</v>
      </c>
      <c r="BW389" s="60"/>
      <c r="BX389" s="60">
        <v>5.4</v>
      </c>
      <c r="BY389" s="60"/>
      <c r="BZ389" s="60"/>
      <c r="CA389" s="60" t="s">
        <v>5882</v>
      </c>
      <c r="CB389" s="60"/>
      <c r="CC389" s="60"/>
      <c r="CD389" s="60"/>
    </row>
    <row r="390" spans="1:82">
      <c r="A390" s="60" t="s">
        <v>5958</v>
      </c>
      <c r="B390" s="60"/>
      <c r="C390" s="60" t="s">
        <v>5959</v>
      </c>
      <c r="D390" s="60"/>
      <c r="E390" s="60" t="s">
        <v>4655</v>
      </c>
      <c r="F390" s="60" t="s">
        <v>5960</v>
      </c>
      <c r="G390" s="60" t="s">
        <v>4657</v>
      </c>
      <c r="H390" s="60" t="s">
        <v>2899</v>
      </c>
      <c r="I390" s="60">
        <v>5668.8</v>
      </c>
      <c r="J390" s="60"/>
      <c r="K390" s="60"/>
      <c r="L390" s="60" t="s">
        <v>4659</v>
      </c>
      <c r="M390" s="60" t="s">
        <v>5961</v>
      </c>
      <c r="N390" s="60" t="s">
        <v>5961</v>
      </c>
      <c r="O390" s="60"/>
      <c r="P390" s="60"/>
      <c r="Q390" s="60" t="s">
        <v>2899</v>
      </c>
      <c r="R390" s="60" t="s">
        <v>4777</v>
      </c>
      <c r="S390" s="60" t="s">
        <v>4778</v>
      </c>
      <c r="T390" s="60" t="s">
        <v>4719</v>
      </c>
      <c r="U390" s="60"/>
      <c r="V390" s="60" t="s">
        <v>4211</v>
      </c>
      <c r="W390" s="60"/>
      <c r="X390" s="60" t="s">
        <v>5633</v>
      </c>
      <c r="Y390" s="60" t="s">
        <v>4664</v>
      </c>
      <c r="Z390" s="60" t="s">
        <v>5875</v>
      </c>
      <c r="AA390" s="60" t="s">
        <v>5876</v>
      </c>
      <c r="AB390" s="60"/>
      <c r="AC390" s="60" t="s">
        <v>4667</v>
      </c>
      <c r="AD390" s="60"/>
      <c r="AE390" s="60"/>
      <c r="AF390" s="60"/>
      <c r="AG390" s="60"/>
      <c r="AH390" s="60"/>
      <c r="AI390" s="60"/>
      <c r="AJ390" s="60"/>
      <c r="AK390" s="60" t="s">
        <v>1277</v>
      </c>
      <c r="AL390" s="60" t="s">
        <v>5962</v>
      </c>
      <c r="AM390" s="60"/>
      <c r="AN390" s="60" t="s">
        <v>5465</v>
      </c>
      <c r="AO390" s="60"/>
      <c r="AP390" s="61">
        <v>45736.4715277778</v>
      </c>
      <c r="AQ390" s="60"/>
      <c r="AR390" s="60" t="s">
        <v>4281</v>
      </c>
      <c r="AS390" s="60" t="s">
        <v>4244</v>
      </c>
      <c r="AT390" s="60" t="s">
        <v>4671</v>
      </c>
      <c r="AU390" s="60" t="s">
        <v>5963</v>
      </c>
      <c r="AV390" s="60"/>
      <c r="AW390" s="61">
        <v>45664.8300810185</v>
      </c>
      <c r="AX390" s="60" t="s">
        <v>5962</v>
      </c>
      <c r="AY390" s="60" t="s">
        <v>4673</v>
      </c>
      <c r="AZ390" s="60"/>
      <c r="BA390" s="60"/>
      <c r="BB390" s="60"/>
      <c r="BC390" s="60" t="s">
        <v>2128</v>
      </c>
      <c r="BD390" s="60" t="s">
        <v>4582</v>
      </c>
      <c r="BE390" s="60"/>
      <c r="BF390" s="60" t="s">
        <v>4675</v>
      </c>
      <c r="BG390" s="60"/>
      <c r="BH390" s="60"/>
      <c r="BI390" s="60" t="s">
        <v>2794</v>
      </c>
      <c r="BJ390" s="60"/>
      <c r="BK390" s="60"/>
      <c r="BL390" s="60">
        <v>3377198</v>
      </c>
      <c r="BM390" s="60" t="s">
        <v>5964</v>
      </c>
      <c r="BN390" s="60"/>
      <c r="BO390" s="60">
        <v>1680</v>
      </c>
      <c r="BP390" s="60" t="s">
        <v>5153</v>
      </c>
      <c r="BQ390" s="60"/>
      <c r="BR390" s="60" t="s">
        <v>5965</v>
      </c>
      <c r="BS390" s="60" t="s">
        <v>1277</v>
      </c>
      <c r="BT390" s="60"/>
      <c r="BU390" s="60"/>
      <c r="BV390" s="60" t="s">
        <v>4678</v>
      </c>
      <c r="BW390" s="60"/>
      <c r="BX390" s="60">
        <v>1680</v>
      </c>
      <c r="BY390" s="60"/>
      <c r="BZ390" s="60"/>
      <c r="CA390" s="60" t="s">
        <v>5882</v>
      </c>
      <c r="CB390" s="60"/>
      <c r="CC390" s="60"/>
      <c r="CD390" s="60"/>
    </row>
    <row r="391" spans="1:82">
      <c r="A391" s="60" t="s">
        <v>5966</v>
      </c>
      <c r="B391" s="60"/>
      <c r="C391" s="60" t="s">
        <v>5959</v>
      </c>
      <c r="D391" s="60"/>
      <c r="E391" s="60" t="s">
        <v>4655</v>
      </c>
      <c r="F391" s="60" t="s">
        <v>5960</v>
      </c>
      <c r="G391" s="60" t="s">
        <v>4657</v>
      </c>
      <c r="H391" s="60" t="s">
        <v>2899</v>
      </c>
      <c r="I391" s="60">
        <v>5668.8</v>
      </c>
      <c r="J391" s="60"/>
      <c r="K391" s="60"/>
      <c r="L391" s="60" t="s">
        <v>4659</v>
      </c>
      <c r="M391" s="60" t="s">
        <v>5961</v>
      </c>
      <c r="N391" s="60" t="s">
        <v>5961</v>
      </c>
      <c r="O391" s="60"/>
      <c r="P391" s="60"/>
      <c r="Q391" s="60" t="s">
        <v>2899</v>
      </c>
      <c r="R391" s="60" t="s">
        <v>4777</v>
      </c>
      <c r="S391" s="60" t="s">
        <v>4778</v>
      </c>
      <c r="T391" s="60" t="s">
        <v>4719</v>
      </c>
      <c r="U391" s="60"/>
      <c r="V391" s="60" t="s">
        <v>4211</v>
      </c>
      <c r="W391" s="60"/>
      <c r="X391" s="60" t="s">
        <v>5633</v>
      </c>
      <c r="Y391" s="60" t="s">
        <v>4664</v>
      </c>
      <c r="Z391" s="60" t="s">
        <v>5875</v>
      </c>
      <c r="AA391" s="60" t="s">
        <v>5876</v>
      </c>
      <c r="AB391" s="60"/>
      <c r="AC391" s="60" t="s">
        <v>4667</v>
      </c>
      <c r="AD391" s="60"/>
      <c r="AE391" s="60"/>
      <c r="AF391" s="60"/>
      <c r="AG391" s="60"/>
      <c r="AH391" s="60"/>
      <c r="AI391" s="60"/>
      <c r="AJ391" s="60"/>
      <c r="AK391" s="60" t="s">
        <v>1277</v>
      </c>
      <c r="AL391" s="60" t="s">
        <v>5962</v>
      </c>
      <c r="AM391" s="60"/>
      <c r="AN391" s="60" t="s">
        <v>5465</v>
      </c>
      <c r="AO391" s="60"/>
      <c r="AP391" s="61">
        <v>45736.4715277778</v>
      </c>
      <c r="AQ391" s="60"/>
      <c r="AR391" s="60" t="s">
        <v>4281</v>
      </c>
      <c r="AS391" s="60" t="s">
        <v>4244</v>
      </c>
      <c r="AT391" s="60" t="s">
        <v>4671</v>
      </c>
      <c r="AU391" s="60" t="s">
        <v>5963</v>
      </c>
      <c r="AV391" s="60"/>
      <c r="AW391" s="61">
        <v>45664.8300810185</v>
      </c>
      <c r="AX391" s="60" t="s">
        <v>5962</v>
      </c>
      <c r="AY391" s="60" t="s">
        <v>4673</v>
      </c>
      <c r="AZ391" s="60"/>
      <c r="BA391" s="60"/>
      <c r="BB391" s="60"/>
      <c r="BC391" s="60" t="s">
        <v>2140</v>
      </c>
      <c r="BD391" s="60" t="s">
        <v>4582</v>
      </c>
      <c r="BE391" s="60"/>
      <c r="BF391" s="60" t="s">
        <v>4675</v>
      </c>
      <c r="BG391" s="60"/>
      <c r="BH391" s="60"/>
      <c r="BI391" s="60" t="s">
        <v>2794</v>
      </c>
      <c r="BJ391" s="60"/>
      <c r="BK391" s="60"/>
      <c r="BL391" s="60">
        <v>3377201</v>
      </c>
      <c r="BM391" s="60" t="s">
        <v>5964</v>
      </c>
      <c r="BN391" s="60"/>
      <c r="BO391" s="60">
        <v>246</v>
      </c>
      <c r="BP391" s="60" t="s">
        <v>5153</v>
      </c>
      <c r="BQ391" s="60"/>
      <c r="BR391" s="60" t="s">
        <v>5965</v>
      </c>
      <c r="BS391" s="60" t="s">
        <v>1277</v>
      </c>
      <c r="BT391" s="60"/>
      <c r="BU391" s="60"/>
      <c r="BV391" s="60" t="s">
        <v>4678</v>
      </c>
      <c r="BW391" s="60"/>
      <c r="BX391" s="60">
        <v>246</v>
      </c>
      <c r="BY391" s="60"/>
      <c r="BZ391" s="60"/>
      <c r="CA391" s="60" t="s">
        <v>5882</v>
      </c>
      <c r="CB391" s="60"/>
      <c r="CC391" s="60"/>
      <c r="CD391" s="60"/>
    </row>
    <row r="392" spans="1:82">
      <c r="A392" s="60" t="s">
        <v>5967</v>
      </c>
      <c r="B392" s="60"/>
      <c r="C392" s="60" t="s">
        <v>5959</v>
      </c>
      <c r="D392" s="60"/>
      <c r="E392" s="60" t="s">
        <v>4655</v>
      </c>
      <c r="F392" s="60" t="s">
        <v>5960</v>
      </c>
      <c r="G392" s="60" t="s">
        <v>4657</v>
      </c>
      <c r="H392" s="60" t="s">
        <v>2899</v>
      </c>
      <c r="I392" s="60">
        <v>5668.8</v>
      </c>
      <c r="J392" s="60"/>
      <c r="K392" s="60"/>
      <c r="L392" s="60" t="s">
        <v>4659</v>
      </c>
      <c r="M392" s="60" t="s">
        <v>5961</v>
      </c>
      <c r="N392" s="60" t="s">
        <v>5961</v>
      </c>
      <c r="O392" s="60"/>
      <c r="P392" s="60"/>
      <c r="Q392" s="60" t="s">
        <v>2899</v>
      </c>
      <c r="R392" s="60" t="s">
        <v>4777</v>
      </c>
      <c r="S392" s="60" t="s">
        <v>4778</v>
      </c>
      <c r="T392" s="60" t="s">
        <v>4719</v>
      </c>
      <c r="U392" s="60"/>
      <c r="V392" s="60" t="s">
        <v>4211</v>
      </c>
      <c r="W392" s="60"/>
      <c r="X392" s="60" t="s">
        <v>5633</v>
      </c>
      <c r="Y392" s="60" t="s">
        <v>4664</v>
      </c>
      <c r="Z392" s="60" t="s">
        <v>5875</v>
      </c>
      <c r="AA392" s="60" t="s">
        <v>5876</v>
      </c>
      <c r="AB392" s="60"/>
      <c r="AC392" s="60" t="s">
        <v>4667</v>
      </c>
      <c r="AD392" s="60"/>
      <c r="AE392" s="60"/>
      <c r="AF392" s="60"/>
      <c r="AG392" s="60"/>
      <c r="AH392" s="60"/>
      <c r="AI392" s="60"/>
      <c r="AJ392" s="60"/>
      <c r="AK392" s="60" t="s">
        <v>1277</v>
      </c>
      <c r="AL392" s="60" t="s">
        <v>5962</v>
      </c>
      <c r="AM392" s="60"/>
      <c r="AN392" s="60" t="s">
        <v>5465</v>
      </c>
      <c r="AO392" s="60"/>
      <c r="AP392" s="61">
        <v>45736.4715277778</v>
      </c>
      <c r="AQ392" s="60"/>
      <c r="AR392" s="60" t="s">
        <v>4281</v>
      </c>
      <c r="AS392" s="60" t="s">
        <v>4244</v>
      </c>
      <c r="AT392" s="60" t="s">
        <v>4671</v>
      </c>
      <c r="AU392" s="60" t="s">
        <v>5963</v>
      </c>
      <c r="AV392" s="60"/>
      <c r="AW392" s="61">
        <v>45664.8300810185</v>
      </c>
      <c r="AX392" s="60" t="s">
        <v>5962</v>
      </c>
      <c r="AY392" s="60" t="s">
        <v>4673</v>
      </c>
      <c r="AZ392" s="60"/>
      <c r="BA392" s="60"/>
      <c r="BB392" s="60"/>
      <c r="BC392" s="60" t="s">
        <v>2130</v>
      </c>
      <c r="BD392" s="60" t="s">
        <v>4582</v>
      </c>
      <c r="BE392" s="60"/>
      <c r="BF392" s="60" t="s">
        <v>4675</v>
      </c>
      <c r="BG392" s="60"/>
      <c r="BH392" s="60"/>
      <c r="BI392" s="60" t="s">
        <v>2794</v>
      </c>
      <c r="BJ392" s="60"/>
      <c r="BK392" s="60"/>
      <c r="BL392" s="60">
        <v>3377202</v>
      </c>
      <c r="BM392" s="60" t="s">
        <v>5964</v>
      </c>
      <c r="BN392" s="60"/>
      <c r="BO392" s="60">
        <v>59.8</v>
      </c>
      <c r="BP392" s="60" t="s">
        <v>5153</v>
      </c>
      <c r="BQ392" s="60"/>
      <c r="BR392" s="60" t="s">
        <v>5965</v>
      </c>
      <c r="BS392" s="60" t="s">
        <v>1277</v>
      </c>
      <c r="BT392" s="60"/>
      <c r="BU392" s="60"/>
      <c r="BV392" s="60" t="s">
        <v>4678</v>
      </c>
      <c r="BW392" s="60"/>
      <c r="BX392" s="60">
        <v>59.8</v>
      </c>
      <c r="BY392" s="60"/>
      <c r="BZ392" s="60"/>
      <c r="CA392" s="60" t="s">
        <v>5882</v>
      </c>
      <c r="CB392" s="60"/>
      <c r="CC392" s="60"/>
      <c r="CD392" s="60"/>
    </row>
    <row r="393" spans="1:82">
      <c r="A393" s="60" t="s">
        <v>5968</v>
      </c>
      <c r="B393" s="60"/>
      <c r="C393" s="60" t="s">
        <v>5959</v>
      </c>
      <c r="D393" s="60"/>
      <c r="E393" s="60" t="s">
        <v>4655</v>
      </c>
      <c r="F393" s="60" t="s">
        <v>5960</v>
      </c>
      <c r="G393" s="60" t="s">
        <v>4657</v>
      </c>
      <c r="H393" s="60" t="s">
        <v>2899</v>
      </c>
      <c r="I393" s="60">
        <v>5668.8</v>
      </c>
      <c r="J393" s="60"/>
      <c r="K393" s="60"/>
      <c r="L393" s="60" t="s">
        <v>4659</v>
      </c>
      <c r="M393" s="60" t="s">
        <v>5961</v>
      </c>
      <c r="N393" s="60" t="s">
        <v>5961</v>
      </c>
      <c r="O393" s="60"/>
      <c r="P393" s="60"/>
      <c r="Q393" s="60" t="s">
        <v>2899</v>
      </c>
      <c r="R393" s="60" t="s">
        <v>4777</v>
      </c>
      <c r="S393" s="60" t="s">
        <v>4778</v>
      </c>
      <c r="T393" s="60" t="s">
        <v>4719</v>
      </c>
      <c r="U393" s="60"/>
      <c r="V393" s="60" t="s">
        <v>4211</v>
      </c>
      <c r="W393" s="60"/>
      <c r="X393" s="60" t="s">
        <v>5633</v>
      </c>
      <c r="Y393" s="60" t="s">
        <v>4664</v>
      </c>
      <c r="Z393" s="60" t="s">
        <v>5875</v>
      </c>
      <c r="AA393" s="60" t="s">
        <v>5876</v>
      </c>
      <c r="AB393" s="60"/>
      <c r="AC393" s="60" t="s">
        <v>4667</v>
      </c>
      <c r="AD393" s="60"/>
      <c r="AE393" s="60"/>
      <c r="AF393" s="60"/>
      <c r="AG393" s="60"/>
      <c r="AH393" s="60"/>
      <c r="AI393" s="60"/>
      <c r="AJ393" s="60"/>
      <c r="AK393" s="60" t="s">
        <v>1277</v>
      </c>
      <c r="AL393" s="60" t="s">
        <v>5962</v>
      </c>
      <c r="AM393" s="60"/>
      <c r="AN393" s="60" t="s">
        <v>5465</v>
      </c>
      <c r="AO393" s="60"/>
      <c r="AP393" s="61">
        <v>45736.4715277778</v>
      </c>
      <c r="AQ393" s="60"/>
      <c r="AR393" s="60" t="s">
        <v>4281</v>
      </c>
      <c r="AS393" s="60" t="s">
        <v>4244</v>
      </c>
      <c r="AT393" s="60" t="s">
        <v>4671</v>
      </c>
      <c r="AU393" s="60" t="s">
        <v>5963</v>
      </c>
      <c r="AV393" s="60"/>
      <c r="AW393" s="61">
        <v>45664.8300810185</v>
      </c>
      <c r="AX393" s="60" t="s">
        <v>5962</v>
      </c>
      <c r="AY393" s="60" t="s">
        <v>4673</v>
      </c>
      <c r="AZ393" s="60"/>
      <c r="BA393" s="60"/>
      <c r="BB393" s="60"/>
      <c r="BC393" s="60" t="s">
        <v>2140</v>
      </c>
      <c r="BD393" s="60" t="s">
        <v>4582</v>
      </c>
      <c r="BE393" s="60"/>
      <c r="BF393" s="60" t="s">
        <v>4675</v>
      </c>
      <c r="BG393" s="60"/>
      <c r="BH393" s="60"/>
      <c r="BI393" s="60" t="s">
        <v>2794</v>
      </c>
      <c r="BJ393" s="60"/>
      <c r="BK393" s="60"/>
      <c r="BL393" s="60">
        <v>3377199</v>
      </c>
      <c r="BM393" s="60" t="s">
        <v>5964</v>
      </c>
      <c r="BN393" s="60"/>
      <c r="BO393" s="60">
        <v>763</v>
      </c>
      <c r="BP393" s="60" t="s">
        <v>5153</v>
      </c>
      <c r="BQ393" s="60"/>
      <c r="BR393" s="60" t="s">
        <v>5965</v>
      </c>
      <c r="BS393" s="60" t="s">
        <v>1277</v>
      </c>
      <c r="BT393" s="60"/>
      <c r="BU393" s="60"/>
      <c r="BV393" s="60" t="s">
        <v>4678</v>
      </c>
      <c r="BW393" s="60"/>
      <c r="BX393" s="60">
        <v>763</v>
      </c>
      <c r="BY393" s="60"/>
      <c r="BZ393" s="60"/>
      <c r="CA393" s="60" t="s">
        <v>5882</v>
      </c>
      <c r="CB393" s="60"/>
      <c r="CC393" s="60"/>
      <c r="CD393" s="60"/>
    </row>
    <row r="394" spans="1:82">
      <c r="A394" s="60" t="s">
        <v>5969</v>
      </c>
      <c r="B394" s="60"/>
      <c r="C394" s="60" t="s">
        <v>5959</v>
      </c>
      <c r="D394" s="60"/>
      <c r="E394" s="60" t="s">
        <v>4655</v>
      </c>
      <c r="F394" s="60" t="s">
        <v>5960</v>
      </c>
      <c r="G394" s="60" t="s">
        <v>4657</v>
      </c>
      <c r="H394" s="60" t="s">
        <v>2899</v>
      </c>
      <c r="I394" s="60">
        <v>5668.8</v>
      </c>
      <c r="J394" s="60"/>
      <c r="K394" s="60"/>
      <c r="L394" s="60" t="s">
        <v>4659</v>
      </c>
      <c r="M394" s="60" t="s">
        <v>5961</v>
      </c>
      <c r="N394" s="60" t="s">
        <v>5961</v>
      </c>
      <c r="O394" s="60"/>
      <c r="P394" s="60"/>
      <c r="Q394" s="60" t="s">
        <v>2899</v>
      </c>
      <c r="R394" s="60" t="s">
        <v>4777</v>
      </c>
      <c r="S394" s="60" t="s">
        <v>4778</v>
      </c>
      <c r="T394" s="60" t="s">
        <v>4719</v>
      </c>
      <c r="U394" s="60"/>
      <c r="V394" s="60" t="s">
        <v>4211</v>
      </c>
      <c r="W394" s="60"/>
      <c r="X394" s="60" t="s">
        <v>5633</v>
      </c>
      <c r="Y394" s="60" t="s">
        <v>4664</v>
      </c>
      <c r="Z394" s="60" t="s">
        <v>5875</v>
      </c>
      <c r="AA394" s="60" t="s">
        <v>5876</v>
      </c>
      <c r="AB394" s="60"/>
      <c r="AC394" s="60" t="s">
        <v>4667</v>
      </c>
      <c r="AD394" s="60"/>
      <c r="AE394" s="60"/>
      <c r="AF394" s="60"/>
      <c r="AG394" s="60"/>
      <c r="AH394" s="60"/>
      <c r="AI394" s="60"/>
      <c r="AJ394" s="60"/>
      <c r="AK394" s="60" t="s">
        <v>1277</v>
      </c>
      <c r="AL394" s="60" t="s">
        <v>5962</v>
      </c>
      <c r="AM394" s="60"/>
      <c r="AN394" s="60" t="s">
        <v>5465</v>
      </c>
      <c r="AO394" s="60"/>
      <c r="AP394" s="61">
        <v>45736.4715277778</v>
      </c>
      <c r="AQ394" s="60"/>
      <c r="AR394" s="60" t="s">
        <v>4281</v>
      </c>
      <c r="AS394" s="60" t="s">
        <v>4244</v>
      </c>
      <c r="AT394" s="60" t="s">
        <v>4671</v>
      </c>
      <c r="AU394" s="60" t="s">
        <v>5963</v>
      </c>
      <c r="AV394" s="60"/>
      <c r="AW394" s="61">
        <v>45664.8300810185</v>
      </c>
      <c r="AX394" s="60" t="s">
        <v>5962</v>
      </c>
      <c r="AY394" s="60" t="s">
        <v>4673</v>
      </c>
      <c r="AZ394" s="60"/>
      <c r="BA394" s="60"/>
      <c r="BB394" s="60"/>
      <c r="BC394" s="60" t="s">
        <v>5970</v>
      </c>
      <c r="BD394" s="60" t="s">
        <v>4582</v>
      </c>
      <c r="BE394" s="60"/>
      <c r="BF394" s="60" t="s">
        <v>4675</v>
      </c>
      <c r="BG394" s="60"/>
      <c r="BH394" s="60"/>
      <c r="BI394" s="60" t="s">
        <v>2794</v>
      </c>
      <c r="BJ394" s="60"/>
      <c r="BK394" s="60"/>
      <c r="BL394" s="60">
        <v>3377200</v>
      </c>
      <c r="BM394" s="60" t="s">
        <v>5964</v>
      </c>
      <c r="BN394" s="60"/>
      <c r="BO394" s="60">
        <v>680</v>
      </c>
      <c r="BP394" s="60" t="s">
        <v>5153</v>
      </c>
      <c r="BQ394" s="60"/>
      <c r="BR394" s="60" t="s">
        <v>5965</v>
      </c>
      <c r="BS394" s="60" t="s">
        <v>1277</v>
      </c>
      <c r="BT394" s="60"/>
      <c r="BU394" s="60"/>
      <c r="BV394" s="60" t="s">
        <v>4678</v>
      </c>
      <c r="BW394" s="60"/>
      <c r="BX394" s="60">
        <v>680</v>
      </c>
      <c r="BY394" s="60"/>
      <c r="BZ394" s="60"/>
      <c r="CA394" s="60" t="s">
        <v>5882</v>
      </c>
      <c r="CB394" s="60"/>
      <c r="CC394" s="60"/>
      <c r="CD394" s="60"/>
    </row>
    <row r="395" spans="1:82">
      <c r="A395" s="60" t="s">
        <v>5971</v>
      </c>
      <c r="B395" s="60"/>
      <c r="C395" s="60" t="s">
        <v>5959</v>
      </c>
      <c r="D395" s="60"/>
      <c r="E395" s="60" t="s">
        <v>4655</v>
      </c>
      <c r="F395" s="60" t="s">
        <v>5960</v>
      </c>
      <c r="G395" s="60" t="s">
        <v>4657</v>
      </c>
      <c r="H395" s="60" t="s">
        <v>2899</v>
      </c>
      <c r="I395" s="60">
        <v>5668.8</v>
      </c>
      <c r="J395" s="60"/>
      <c r="K395" s="60"/>
      <c r="L395" s="60" t="s">
        <v>4659</v>
      </c>
      <c r="M395" s="60" t="s">
        <v>5961</v>
      </c>
      <c r="N395" s="60" t="s">
        <v>5961</v>
      </c>
      <c r="O395" s="60"/>
      <c r="P395" s="60"/>
      <c r="Q395" s="60" t="s">
        <v>2899</v>
      </c>
      <c r="R395" s="60" t="s">
        <v>4777</v>
      </c>
      <c r="S395" s="60" t="s">
        <v>4778</v>
      </c>
      <c r="T395" s="60" t="s">
        <v>4719</v>
      </c>
      <c r="U395" s="60"/>
      <c r="V395" s="60" t="s">
        <v>4211</v>
      </c>
      <c r="W395" s="60"/>
      <c r="X395" s="60" t="s">
        <v>5633</v>
      </c>
      <c r="Y395" s="60" t="s">
        <v>4664</v>
      </c>
      <c r="Z395" s="60" t="s">
        <v>5875</v>
      </c>
      <c r="AA395" s="60" t="s">
        <v>5876</v>
      </c>
      <c r="AB395" s="60"/>
      <c r="AC395" s="60" t="s">
        <v>4667</v>
      </c>
      <c r="AD395" s="60"/>
      <c r="AE395" s="60"/>
      <c r="AF395" s="60"/>
      <c r="AG395" s="60"/>
      <c r="AH395" s="60"/>
      <c r="AI395" s="60"/>
      <c r="AJ395" s="60"/>
      <c r="AK395" s="60" t="s">
        <v>1277</v>
      </c>
      <c r="AL395" s="60" t="s">
        <v>5962</v>
      </c>
      <c r="AM395" s="60"/>
      <c r="AN395" s="60" t="s">
        <v>5465</v>
      </c>
      <c r="AO395" s="60"/>
      <c r="AP395" s="61">
        <v>45736.4715277778</v>
      </c>
      <c r="AQ395" s="60"/>
      <c r="AR395" s="60" t="s">
        <v>4281</v>
      </c>
      <c r="AS395" s="60" t="s">
        <v>4244</v>
      </c>
      <c r="AT395" s="60" t="s">
        <v>4671</v>
      </c>
      <c r="AU395" s="60" t="s">
        <v>5963</v>
      </c>
      <c r="AV395" s="60"/>
      <c r="AW395" s="61">
        <v>45664.8300810185</v>
      </c>
      <c r="AX395" s="60" t="s">
        <v>5962</v>
      </c>
      <c r="AY395" s="60" t="s">
        <v>4673</v>
      </c>
      <c r="AZ395" s="60"/>
      <c r="BA395" s="60"/>
      <c r="BB395" s="60"/>
      <c r="BC395" s="60" t="s">
        <v>4933</v>
      </c>
      <c r="BD395" s="60" t="s">
        <v>4582</v>
      </c>
      <c r="BE395" s="60"/>
      <c r="BF395" s="60" t="s">
        <v>4675</v>
      </c>
      <c r="BG395" s="60"/>
      <c r="BH395" s="60"/>
      <c r="BI395" s="60" t="s">
        <v>2794</v>
      </c>
      <c r="BJ395" s="60"/>
      <c r="BK395" s="60"/>
      <c r="BL395" s="60">
        <v>3377203</v>
      </c>
      <c r="BM395" s="60" t="s">
        <v>5964</v>
      </c>
      <c r="BN395" s="60"/>
      <c r="BO395" s="60">
        <v>405</v>
      </c>
      <c r="BP395" s="60" t="s">
        <v>5153</v>
      </c>
      <c r="BQ395" s="60"/>
      <c r="BR395" s="60" t="s">
        <v>5965</v>
      </c>
      <c r="BS395" s="60" t="s">
        <v>1277</v>
      </c>
      <c r="BT395" s="60"/>
      <c r="BU395" s="60"/>
      <c r="BV395" s="60" t="s">
        <v>4678</v>
      </c>
      <c r="BW395" s="60"/>
      <c r="BX395" s="60">
        <v>405</v>
      </c>
      <c r="BY395" s="60"/>
      <c r="BZ395" s="60"/>
      <c r="CA395" s="60" t="s">
        <v>5882</v>
      </c>
      <c r="CB395" s="60"/>
      <c r="CC395" s="60"/>
      <c r="CD395" s="60"/>
    </row>
    <row r="396" spans="1:82">
      <c r="A396" s="60" t="s">
        <v>5972</v>
      </c>
      <c r="B396" s="60"/>
      <c r="C396" s="60" t="s">
        <v>5959</v>
      </c>
      <c r="D396" s="60"/>
      <c r="E396" s="60" t="s">
        <v>4655</v>
      </c>
      <c r="F396" s="60" t="s">
        <v>5960</v>
      </c>
      <c r="G396" s="60" t="s">
        <v>4657</v>
      </c>
      <c r="H396" s="60" t="s">
        <v>2899</v>
      </c>
      <c r="I396" s="60">
        <v>5668.8</v>
      </c>
      <c r="J396" s="60"/>
      <c r="K396" s="60"/>
      <c r="L396" s="60" t="s">
        <v>4659</v>
      </c>
      <c r="M396" s="60" t="s">
        <v>5961</v>
      </c>
      <c r="N396" s="60" t="s">
        <v>5961</v>
      </c>
      <c r="O396" s="60"/>
      <c r="P396" s="60"/>
      <c r="Q396" s="60" t="s">
        <v>2899</v>
      </c>
      <c r="R396" s="60" t="s">
        <v>4777</v>
      </c>
      <c r="S396" s="60" t="s">
        <v>4778</v>
      </c>
      <c r="T396" s="60" t="s">
        <v>4719</v>
      </c>
      <c r="U396" s="60"/>
      <c r="V396" s="60" t="s">
        <v>4211</v>
      </c>
      <c r="W396" s="60"/>
      <c r="X396" s="60" t="s">
        <v>5633</v>
      </c>
      <c r="Y396" s="60" t="s">
        <v>4664</v>
      </c>
      <c r="Z396" s="60" t="s">
        <v>5875</v>
      </c>
      <c r="AA396" s="60" t="s">
        <v>5876</v>
      </c>
      <c r="AB396" s="60"/>
      <c r="AC396" s="60" t="s">
        <v>4667</v>
      </c>
      <c r="AD396" s="60"/>
      <c r="AE396" s="60"/>
      <c r="AF396" s="60"/>
      <c r="AG396" s="60"/>
      <c r="AH396" s="60"/>
      <c r="AI396" s="60"/>
      <c r="AJ396" s="60"/>
      <c r="AK396" s="60" t="s">
        <v>1277</v>
      </c>
      <c r="AL396" s="60" t="s">
        <v>5962</v>
      </c>
      <c r="AM396" s="60"/>
      <c r="AN396" s="60" t="s">
        <v>5465</v>
      </c>
      <c r="AO396" s="60"/>
      <c r="AP396" s="61">
        <v>45736.4715277778</v>
      </c>
      <c r="AQ396" s="60"/>
      <c r="AR396" s="60" t="s">
        <v>4281</v>
      </c>
      <c r="AS396" s="60" t="s">
        <v>4244</v>
      </c>
      <c r="AT396" s="60" t="s">
        <v>4671</v>
      </c>
      <c r="AU396" s="60" t="s">
        <v>5963</v>
      </c>
      <c r="AV396" s="60"/>
      <c r="AW396" s="61">
        <v>45664.8300810185</v>
      </c>
      <c r="AX396" s="60" t="s">
        <v>5962</v>
      </c>
      <c r="AY396" s="60" t="s">
        <v>4673</v>
      </c>
      <c r="AZ396" s="60"/>
      <c r="BA396" s="60"/>
      <c r="BB396" s="60"/>
      <c r="BC396" s="60" t="s">
        <v>2140</v>
      </c>
      <c r="BD396" s="60" t="s">
        <v>4582</v>
      </c>
      <c r="BE396" s="60"/>
      <c r="BF396" s="60" t="s">
        <v>4675</v>
      </c>
      <c r="BG396" s="60"/>
      <c r="BH396" s="60"/>
      <c r="BI396" s="60" t="s">
        <v>2794</v>
      </c>
      <c r="BJ396" s="60"/>
      <c r="BK396" s="60"/>
      <c r="BL396" s="60">
        <v>3377204</v>
      </c>
      <c r="BM396" s="60" t="s">
        <v>5964</v>
      </c>
      <c r="BN396" s="60"/>
      <c r="BO396" s="60">
        <v>360</v>
      </c>
      <c r="BP396" s="60" t="s">
        <v>5153</v>
      </c>
      <c r="BQ396" s="60"/>
      <c r="BR396" s="60" t="s">
        <v>5965</v>
      </c>
      <c r="BS396" s="60" t="s">
        <v>1277</v>
      </c>
      <c r="BT396" s="60"/>
      <c r="BU396" s="60"/>
      <c r="BV396" s="60" t="s">
        <v>4678</v>
      </c>
      <c r="BW396" s="60"/>
      <c r="BX396" s="60">
        <v>360</v>
      </c>
      <c r="BY396" s="60"/>
      <c r="BZ396" s="60"/>
      <c r="CA396" s="60" t="s">
        <v>5882</v>
      </c>
      <c r="CB396" s="60"/>
      <c r="CC396" s="60"/>
      <c r="CD396" s="60"/>
    </row>
    <row r="397" spans="1:82">
      <c r="A397" s="60" t="s">
        <v>5973</v>
      </c>
      <c r="B397" s="60"/>
      <c r="C397" s="60" t="s">
        <v>5959</v>
      </c>
      <c r="D397" s="60"/>
      <c r="E397" s="60" t="s">
        <v>4655</v>
      </c>
      <c r="F397" s="60" t="s">
        <v>5960</v>
      </c>
      <c r="G397" s="60" t="s">
        <v>4657</v>
      </c>
      <c r="H397" s="60" t="s">
        <v>2899</v>
      </c>
      <c r="I397" s="60">
        <v>5668.8</v>
      </c>
      <c r="J397" s="60"/>
      <c r="K397" s="60"/>
      <c r="L397" s="60" t="s">
        <v>4659</v>
      </c>
      <c r="M397" s="60" t="s">
        <v>5961</v>
      </c>
      <c r="N397" s="60" t="s">
        <v>5961</v>
      </c>
      <c r="O397" s="60"/>
      <c r="P397" s="60"/>
      <c r="Q397" s="60" t="s">
        <v>2899</v>
      </c>
      <c r="R397" s="60" t="s">
        <v>4777</v>
      </c>
      <c r="S397" s="60" t="s">
        <v>4778</v>
      </c>
      <c r="T397" s="60" t="s">
        <v>4719</v>
      </c>
      <c r="U397" s="60"/>
      <c r="V397" s="60" t="s">
        <v>4211</v>
      </c>
      <c r="W397" s="60"/>
      <c r="X397" s="60" t="s">
        <v>5633</v>
      </c>
      <c r="Y397" s="60" t="s">
        <v>4664</v>
      </c>
      <c r="Z397" s="60" t="s">
        <v>5875</v>
      </c>
      <c r="AA397" s="60" t="s">
        <v>5876</v>
      </c>
      <c r="AB397" s="60"/>
      <c r="AC397" s="60" t="s">
        <v>4667</v>
      </c>
      <c r="AD397" s="60"/>
      <c r="AE397" s="60"/>
      <c r="AF397" s="60"/>
      <c r="AG397" s="60"/>
      <c r="AH397" s="60"/>
      <c r="AI397" s="60"/>
      <c r="AJ397" s="60"/>
      <c r="AK397" s="60" t="s">
        <v>1277</v>
      </c>
      <c r="AL397" s="60" t="s">
        <v>5962</v>
      </c>
      <c r="AM397" s="60"/>
      <c r="AN397" s="60" t="s">
        <v>5465</v>
      </c>
      <c r="AO397" s="60"/>
      <c r="AP397" s="61">
        <v>45736.4715277778</v>
      </c>
      <c r="AQ397" s="60"/>
      <c r="AR397" s="60" t="s">
        <v>4281</v>
      </c>
      <c r="AS397" s="60" t="s">
        <v>4244</v>
      </c>
      <c r="AT397" s="60" t="s">
        <v>4671</v>
      </c>
      <c r="AU397" s="60" t="s">
        <v>5963</v>
      </c>
      <c r="AV397" s="60"/>
      <c r="AW397" s="61">
        <v>45664.8300810185</v>
      </c>
      <c r="AX397" s="60" t="s">
        <v>5962</v>
      </c>
      <c r="AY397" s="60" t="s">
        <v>4673</v>
      </c>
      <c r="AZ397" s="60"/>
      <c r="BA397" s="60"/>
      <c r="BB397" s="60"/>
      <c r="BC397" s="60" t="s">
        <v>4976</v>
      </c>
      <c r="BD397" s="60" t="s">
        <v>4582</v>
      </c>
      <c r="BE397" s="60"/>
      <c r="BF397" s="60" t="s">
        <v>4675</v>
      </c>
      <c r="BG397" s="60"/>
      <c r="BH397" s="60"/>
      <c r="BI397" s="60" t="s">
        <v>2794</v>
      </c>
      <c r="BJ397" s="60"/>
      <c r="BK397" s="60"/>
      <c r="BL397" s="60">
        <v>3377205</v>
      </c>
      <c r="BM397" s="60" t="s">
        <v>5964</v>
      </c>
      <c r="BN397" s="60"/>
      <c r="BO397" s="60">
        <v>1475</v>
      </c>
      <c r="BP397" s="60" t="s">
        <v>5153</v>
      </c>
      <c r="BQ397" s="60"/>
      <c r="BR397" s="60" t="s">
        <v>5965</v>
      </c>
      <c r="BS397" s="60" t="s">
        <v>1277</v>
      </c>
      <c r="BT397" s="60"/>
      <c r="BU397" s="60"/>
      <c r="BV397" s="60" t="s">
        <v>4678</v>
      </c>
      <c r="BW397" s="60"/>
      <c r="BX397" s="60">
        <v>1475</v>
      </c>
      <c r="BY397" s="60"/>
      <c r="BZ397" s="60"/>
      <c r="CA397" s="60" t="s">
        <v>5882</v>
      </c>
      <c r="CB397" s="60"/>
      <c r="CC397" s="60"/>
      <c r="CD397" s="60"/>
    </row>
    <row r="398" spans="1:82">
      <c r="A398" s="60" t="s">
        <v>5974</v>
      </c>
      <c r="B398" s="60"/>
      <c r="C398" s="60" t="s">
        <v>5975</v>
      </c>
      <c r="D398" s="60"/>
      <c r="E398" s="60" t="s">
        <v>4655</v>
      </c>
      <c r="F398" s="60" t="s">
        <v>5976</v>
      </c>
      <c r="G398" s="60" t="s">
        <v>4657</v>
      </c>
      <c r="H398" s="60" t="s">
        <v>3686</v>
      </c>
      <c r="I398" s="60">
        <v>10656</v>
      </c>
      <c r="J398" s="60"/>
      <c r="K398" s="60"/>
      <c r="L398" s="60" t="s">
        <v>4659</v>
      </c>
      <c r="M398" s="60" t="s">
        <v>4709</v>
      </c>
      <c r="N398" s="60" t="s">
        <v>4709</v>
      </c>
      <c r="O398" s="60"/>
      <c r="P398" s="60"/>
      <c r="Q398" s="60" t="s">
        <v>3686</v>
      </c>
      <c r="R398" s="60" t="s">
        <v>5977</v>
      </c>
      <c r="S398" s="60" t="s">
        <v>5978</v>
      </c>
      <c r="T398" s="60" t="s">
        <v>4719</v>
      </c>
      <c r="U398" s="60"/>
      <c r="V398" s="60" t="s">
        <v>4211</v>
      </c>
      <c r="W398" s="60"/>
      <c r="X398" s="60" t="s">
        <v>5979</v>
      </c>
      <c r="Y398" s="60" t="s">
        <v>4664</v>
      </c>
      <c r="Z398" s="60" t="s">
        <v>5980</v>
      </c>
      <c r="AA398" s="60" t="s">
        <v>5981</v>
      </c>
      <c r="AB398" s="60"/>
      <c r="AC398" s="60" t="s">
        <v>4722</v>
      </c>
      <c r="AD398" s="60"/>
      <c r="AE398" s="60"/>
      <c r="AF398" s="60"/>
      <c r="AG398" s="60"/>
      <c r="AH398" s="60"/>
      <c r="AI398" s="60"/>
      <c r="AJ398" s="60"/>
      <c r="AK398" s="60" t="s">
        <v>1277</v>
      </c>
      <c r="AL398" s="60" t="s">
        <v>5982</v>
      </c>
      <c r="AM398" s="60"/>
      <c r="AN398" s="60" t="s">
        <v>5983</v>
      </c>
      <c r="AO398" s="60"/>
      <c r="AP398" s="61">
        <v>45863.6808449074</v>
      </c>
      <c r="AQ398" s="60"/>
      <c r="AR398" s="60" t="s">
        <v>4724</v>
      </c>
      <c r="AS398" s="60" t="s">
        <v>4244</v>
      </c>
      <c r="AT398" s="60" t="s">
        <v>4671</v>
      </c>
      <c r="AU398" s="60" t="s">
        <v>5984</v>
      </c>
      <c r="AV398" s="60"/>
      <c r="AW398" s="61">
        <v>45792.7720833333</v>
      </c>
      <c r="AX398" s="60" t="s">
        <v>5982</v>
      </c>
      <c r="AY398" s="60" t="s">
        <v>4673</v>
      </c>
      <c r="AZ398" s="60"/>
      <c r="BA398" s="60"/>
      <c r="BB398" s="60"/>
      <c r="BC398" s="60" t="s">
        <v>5386</v>
      </c>
      <c r="BD398" s="60" t="s">
        <v>4582</v>
      </c>
      <c r="BE398" s="60" t="s">
        <v>5985</v>
      </c>
      <c r="BF398" s="60" t="s">
        <v>4675</v>
      </c>
      <c r="BG398" s="60"/>
      <c r="BH398" s="60"/>
      <c r="BI398" s="60" t="s">
        <v>2794</v>
      </c>
      <c r="BJ398" s="60"/>
      <c r="BK398" s="60"/>
      <c r="BL398" s="60">
        <v>3496237</v>
      </c>
      <c r="BM398" s="60" t="s">
        <v>5986</v>
      </c>
      <c r="BN398" s="60"/>
      <c r="BO398" s="60">
        <v>5328</v>
      </c>
      <c r="BP398" s="60" t="s">
        <v>4728</v>
      </c>
      <c r="BQ398" s="60"/>
      <c r="BR398" s="60" t="s">
        <v>5987</v>
      </c>
      <c r="BS398" s="60" t="s">
        <v>1277</v>
      </c>
      <c r="BT398" s="60"/>
      <c r="BU398" s="60"/>
      <c r="BV398" s="60" t="s">
        <v>4678</v>
      </c>
      <c r="BW398" s="60"/>
      <c r="BX398" s="60">
        <v>5328</v>
      </c>
      <c r="BY398" s="60"/>
      <c r="BZ398" s="60"/>
      <c r="CA398" s="60"/>
      <c r="CB398" s="60"/>
      <c r="CC398" s="60"/>
      <c r="CD398" s="60"/>
    </row>
    <row r="399" spans="1:82">
      <c r="A399" s="60" t="s">
        <v>5988</v>
      </c>
      <c r="B399" s="60"/>
      <c r="C399" s="60" t="s">
        <v>5975</v>
      </c>
      <c r="D399" s="60"/>
      <c r="E399" s="60" t="s">
        <v>4655</v>
      </c>
      <c r="F399" s="60" t="s">
        <v>5976</v>
      </c>
      <c r="G399" s="60" t="s">
        <v>4657</v>
      </c>
      <c r="H399" s="60" t="s">
        <v>3686</v>
      </c>
      <c r="I399" s="60">
        <v>10656</v>
      </c>
      <c r="J399" s="60"/>
      <c r="K399" s="60"/>
      <c r="L399" s="60" t="s">
        <v>4659</v>
      </c>
      <c r="M399" s="60" t="s">
        <v>4709</v>
      </c>
      <c r="N399" s="60" t="s">
        <v>4709</v>
      </c>
      <c r="O399" s="60"/>
      <c r="P399" s="60"/>
      <c r="Q399" s="60" t="s">
        <v>3686</v>
      </c>
      <c r="R399" s="60" t="s">
        <v>5977</v>
      </c>
      <c r="S399" s="60" t="s">
        <v>5978</v>
      </c>
      <c r="T399" s="60" t="s">
        <v>4719</v>
      </c>
      <c r="U399" s="60"/>
      <c r="V399" s="60" t="s">
        <v>4211</v>
      </c>
      <c r="W399" s="60"/>
      <c r="X399" s="60" t="s">
        <v>5979</v>
      </c>
      <c r="Y399" s="60" t="s">
        <v>4664</v>
      </c>
      <c r="Z399" s="60" t="s">
        <v>5980</v>
      </c>
      <c r="AA399" s="60" t="s">
        <v>5981</v>
      </c>
      <c r="AB399" s="60"/>
      <c r="AC399" s="60" t="s">
        <v>4722</v>
      </c>
      <c r="AD399" s="60"/>
      <c r="AE399" s="60"/>
      <c r="AF399" s="60"/>
      <c r="AG399" s="60"/>
      <c r="AH399" s="60"/>
      <c r="AI399" s="60"/>
      <c r="AJ399" s="60"/>
      <c r="AK399" s="60" t="s">
        <v>1277</v>
      </c>
      <c r="AL399" s="60" t="s">
        <v>5982</v>
      </c>
      <c r="AM399" s="60"/>
      <c r="AN399" s="60" t="s">
        <v>5983</v>
      </c>
      <c r="AO399" s="60"/>
      <c r="AP399" s="61">
        <v>45863.6808449074</v>
      </c>
      <c r="AQ399" s="60"/>
      <c r="AR399" s="60" t="s">
        <v>4724</v>
      </c>
      <c r="AS399" s="60" t="s">
        <v>4244</v>
      </c>
      <c r="AT399" s="60" t="s">
        <v>4671</v>
      </c>
      <c r="AU399" s="60" t="s">
        <v>5984</v>
      </c>
      <c r="AV399" s="60"/>
      <c r="AW399" s="61">
        <v>45792.7720833333</v>
      </c>
      <c r="AX399" s="60" t="s">
        <v>5982</v>
      </c>
      <c r="AY399" s="60" t="s">
        <v>4673</v>
      </c>
      <c r="AZ399" s="60"/>
      <c r="BA399" s="60"/>
      <c r="BB399" s="60"/>
      <c r="BC399" s="60" t="s">
        <v>5386</v>
      </c>
      <c r="BD399" s="60" t="s">
        <v>4582</v>
      </c>
      <c r="BE399" s="60" t="s">
        <v>5985</v>
      </c>
      <c r="BF399" s="60" t="s">
        <v>4675</v>
      </c>
      <c r="BG399" s="60"/>
      <c r="BH399" s="60"/>
      <c r="BI399" s="60" t="s">
        <v>2794</v>
      </c>
      <c r="BJ399" s="60"/>
      <c r="BK399" s="60"/>
      <c r="BL399" s="60">
        <v>3496238</v>
      </c>
      <c r="BM399" s="60" t="s">
        <v>5986</v>
      </c>
      <c r="BN399" s="60"/>
      <c r="BO399" s="60">
        <v>5328</v>
      </c>
      <c r="BP399" s="60" t="s">
        <v>4728</v>
      </c>
      <c r="BQ399" s="60"/>
      <c r="BR399" s="60" t="s">
        <v>5987</v>
      </c>
      <c r="BS399" s="60" t="s">
        <v>1277</v>
      </c>
      <c r="BT399" s="60"/>
      <c r="BU399" s="60"/>
      <c r="BV399" s="60" t="s">
        <v>4678</v>
      </c>
      <c r="BW399" s="60"/>
      <c r="BX399" s="60">
        <v>5328</v>
      </c>
      <c r="BY399" s="60"/>
      <c r="BZ399" s="60"/>
      <c r="CA399" s="60"/>
      <c r="CB399" s="60"/>
      <c r="CC399" s="60"/>
      <c r="CD399" s="60"/>
    </row>
    <row r="400" spans="1:82">
      <c r="A400" s="60" t="s">
        <v>5989</v>
      </c>
      <c r="B400" s="60"/>
      <c r="C400" s="60" t="s">
        <v>5990</v>
      </c>
      <c r="D400" s="60"/>
      <c r="E400" s="60" t="s">
        <v>4655</v>
      </c>
      <c r="F400" s="60" t="s">
        <v>5991</v>
      </c>
      <c r="G400" s="60" t="s">
        <v>4657</v>
      </c>
      <c r="H400" s="60" t="s">
        <v>2899</v>
      </c>
      <c r="I400" s="60">
        <v>1040</v>
      </c>
      <c r="J400" s="60"/>
      <c r="K400" s="60"/>
      <c r="L400" s="60" t="s">
        <v>4659</v>
      </c>
      <c r="M400" s="60" t="s">
        <v>4709</v>
      </c>
      <c r="N400" s="60" t="s">
        <v>4709</v>
      </c>
      <c r="O400" s="60"/>
      <c r="P400" s="60"/>
      <c r="Q400" s="60" t="s">
        <v>2899</v>
      </c>
      <c r="R400" s="60" t="s">
        <v>4777</v>
      </c>
      <c r="S400" s="60" t="s">
        <v>4778</v>
      </c>
      <c r="T400" s="60" t="s">
        <v>4719</v>
      </c>
      <c r="U400" s="60"/>
      <c r="V400" s="60" t="s">
        <v>4211</v>
      </c>
      <c r="W400" s="60"/>
      <c r="X400" s="60" t="s">
        <v>5819</v>
      </c>
      <c r="Y400" s="60" t="s">
        <v>4664</v>
      </c>
      <c r="Z400" s="60" t="s">
        <v>5980</v>
      </c>
      <c r="AA400" s="60" t="s">
        <v>5981</v>
      </c>
      <c r="AB400" s="60"/>
      <c r="AC400" s="60" t="s">
        <v>4722</v>
      </c>
      <c r="AD400" s="60"/>
      <c r="AE400" s="60"/>
      <c r="AF400" s="60"/>
      <c r="AG400" s="60"/>
      <c r="AH400" s="60"/>
      <c r="AI400" s="60"/>
      <c r="AJ400" s="60"/>
      <c r="AK400" s="60" t="s">
        <v>1277</v>
      </c>
      <c r="AL400" s="60" t="s">
        <v>5992</v>
      </c>
      <c r="AM400" s="60"/>
      <c r="AN400" s="60" t="s">
        <v>5993</v>
      </c>
      <c r="AO400" s="60"/>
      <c r="AP400" s="61">
        <v>45863.6808333333</v>
      </c>
      <c r="AQ400" s="60"/>
      <c r="AR400" s="60" t="s">
        <v>4724</v>
      </c>
      <c r="AS400" s="60" t="s">
        <v>4244</v>
      </c>
      <c r="AT400" s="60" t="s">
        <v>4671</v>
      </c>
      <c r="AU400" s="60" t="s">
        <v>5994</v>
      </c>
      <c r="AV400" s="60"/>
      <c r="AW400" s="61">
        <v>45792.3930787037</v>
      </c>
      <c r="AX400" s="60" t="s">
        <v>5992</v>
      </c>
      <c r="AY400" s="60" t="s">
        <v>4673</v>
      </c>
      <c r="AZ400" s="60"/>
      <c r="BA400" s="60"/>
      <c r="BB400" s="60"/>
      <c r="BC400" s="60" t="s">
        <v>2140</v>
      </c>
      <c r="BD400" s="60" t="s">
        <v>4582</v>
      </c>
      <c r="BE400" s="60" t="s">
        <v>4790</v>
      </c>
      <c r="BF400" s="60" t="s">
        <v>4675</v>
      </c>
      <c r="BG400" s="60"/>
      <c r="BH400" s="60"/>
      <c r="BI400" s="60" t="s">
        <v>2794</v>
      </c>
      <c r="BJ400" s="60"/>
      <c r="BK400" s="60"/>
      <c r="BL400" s="60">
        <v>3555381</v>
      </c>
      <c r="BM400" s="60" t="s">
        <v>5995</v>
      </c>
      <c r="BN400" s="60"/>
      <c r="BO400" s="60">
        <v>1040</v>
      </c>
      <c r="BP400" s="60" t="s">
        <v>4728</v>
      </c>
      <c r="BQ400" s="60"/>
      <c r="BR400" s="60" t="s">
        <v>5996</v>
      </c>
      <c r="BS400" s="60" t="s">
        <v>1277</v>
      </c>
      <c r="BT400" s="60"/>
      <c r="BU400" s="60"/>
      <c r="BV400" s="60" t="s">
        <v>4678</v>
      </c>
      <c r="BW400" s="60"/>
      <c r="BX400" s="60">
        <v>1040</v>
      </c>
      <c r="BY400" s="60"/>
      <c r="BZ400" s="60"/>
      <c r="CA400" s="60"/>
      <c r="CB400" s="60"/>
      <c r="CC400" s="60"/>
      <c r="CD400" s="60"/>
    </row>
    <row r="401" spans="1:82">
      <c r="A401" s="60" t="s">
        <v>5997</v>
      </c>
      <c r="B401" s="60"/>
      <c r="C401" s="60" t="s">
        <v>5998</v>
      </c>
      <c r="D401" s="60"/>
      <c r="E401" s="60" t="s">
        <v>4655</v>
      </c>
      <c r="F401" s="60" t="s">
        <v>5999</v>
      </c>
      <c r="G401" s="60" t="s">
        <v>4657</v>
      </c>
      <c r="H401" s="60" t="s">
        <v>2972</v>
      </c>
      <c r="I401" s="60">
        <v>3128.55</v>
      </c>
      <c r="J401" s="60"/>
      <c r="K401" s="60"/>
      <c r="L401" s="60" t="s">
        <v>4659</v>
      </c>
      <c r="M401" s="60" t="s">
        <v>4709</v>
      </c>
      <c r="N401" s="60" t="s">
        <v>4709</v>
      </c>
      <c r="O401" s="60"/>
      <c r="P401" s="60"/>
      <c r="Q401" s="60" t="s">
        <v>2972</v>
      </c>
      <c r="R401" s="60" t="s">
        <v>4762</v>
      </c>
      <c r="S401" s="60" t="s">
        <v>4763</v>
      </c>
      <c r="T401" s="60" t="s">
        <v>4719</v>
      </c>
      <c r="U401" s="60"/>
      <c r="V401" s="60" t="s">
        <v>4211</v>
      </c>
      <c r="W401" s="60"/>
      <c r="X401" s="60" t="s">
        <v>5819</v>
      </c>
      <c r="Y401" s="60" t="s">
        <v>4664</v>
      </c>
      <c r="Z401" s="60" t="s">
        <v>5980</v>
      </c>
      <c r="AA401" s="60" t="s">
        <v>5981</v>
      </c>
      <c r="AB401" s="60"/>
      <c r="AC401" s="60" t="s">
        <v>4722</v>
      </c>
      <c r="AD401" s="60"/>
      <c r="AE401" s="60"/>
      <c r="AF401" s="60"/>
      <c r="AG401" s="60"/>
      <c r="AH401" s="60"/>
      <c r="AI401" s="60"/>
      <c r="AJ401" s="60"/>
      <c r="AK401" s="60" t="s">
        <v>1277</v>
      </c>
      <c r="AL401" s="60" t="s">
        <v>6000</v>
      </c>
      <c r="AM401" s="60"/>
      <c r="AN401" s="60" t="s">
        <v>6001</v>
      </c>
      <c r="AO401" s="60"/>
      <c r="AP401" s="61">
        <v>45863.6808101852</v>
      </c>
      <c r="AQ401" s="60"/>
      <c r="AR401" s="60" t="s">
        <v>4724</v>
      </c>
      <c r="AS401" s="60" t="s">
        <v>4244</v>
      </c>
      <c r="AT401" s="60" t="s">
        <v>4671</v>
      </c>
      <c r="AU401" s="60" t="s">
        <v>6002</v>
      </c>
      <c r="AV401" s="60"/>
      <c r="AW401" s="61">
        <v>45792.3928703704</v>
      </c>
      <c r="AX401" s="60" t="s">
        <v>6000</v>
      </c>
      <c r="AY401" s="60" t="s">
        <v>4673</v>
      </c>
      <c r="AZ401" s="60"/>
      <c r="BA401" s="60"/>
      <c r="BB401" s="60"/>
      <c r="BC401" s="60" t="s">
        <v>2123</v>
      </c>
      <c r="BD401" s="60" t="s">
        <v>4582</v>
      </c>
      <c r="BE401" s="60" t="s">
        <v>4768</v>
      </c>
      <c r="BF401" s="60" t="s">
        <v>4675</v>
      </c>
      <c r="BG401" s="60"/>
      <c r="BH401" s="60"/>
      <c r="BI401" s="60" t="s">
        <v>2794</v>
      </c>
      <c r="BJ401" s="60"/>
      <c r="BK401" s="60"/>
      <c r="BL401" s="60">
        <v>3555387</v>
      </c>
      <c r="BM401" s="60" t="s">
        <v>6003</v>
      </c>
      <c r="BN401" s="60"/>
      <c r="BO401" s="60">
        <v>762.3</v>
      </c>
      <c r="BP401" s="60" t="s">
        <v>4728</v>
      </c>
      <c r="BQ401" s="60"/>
      <c r="BR401" s="60" t="s">
        <v>6004</v>
      </c>
      <c r="BS401" s="60" t="s">
        <v>1277</v>
      </c>
      <c r="BT401" s="60"/>
      <c r="BU401" s="60"/>
      <c r="BV401" s="60" t="s">
        <v>4678</v>
      </c>
      <c r="BW401" s="60"/>
      <c r="BX401" s="60">
        <v>762.3</v>
      </c>
      <c r="BY401" s="60"/>
      <c r="BZ401" s="60"/>
      <c r="CA401" s="60"/>
      <c r="CB401" s="60"/>
      <c r="CC401" s="60"/>
      <c r="CD401" s="60"/>
    </row>
    <row r="402" spans="1:82">
      <c r="A402" s="60" t="s">
        <v>6005</v>
      </c>
      <c r="B402" s="60"/>
      <c r="C402" s="60" t="s">
        <v>5998</v>
      </c>
      <c r="D402" s="60"/>
      <c r="E402" s="60" t="s">
        <v>4655</v>
      </c>
      <c r="F402" s="60" t="s">
        <v>5999</v>
      </c>
      <c r="G402" s="60" t="s">
        <v>4657</v>
      </c>
      <c r="H402" s="60" t="s">
        <v>2972</v>
      </c>
      <c r="I402" s="60">
        <v>3128.55</v>
      </c>
      <c r="J402" s="60"/>
      <c r="K402" s="60"/>
      <c r="L402" s="60" t="s">
        <v>4659</v>
      </c>
      <c r="M402" s="60" t="s">
        <v>4709</v>
      </c>
      <c r="N402" s="60" t="s">
        <v>4709</v>
      </c>
      <c r="O402" s="60"/>
      <c r="P402" s="60"/>
      <c r="Q402" s="60" t="s">
        <v>2972</v>
      </c>
      <c r="R402" s="60" t="s">
        <v>4762</v>
      </c>
      <c r="S402" s="60" t="s">
        <v>4763</v>
      </c>
      <c r="T402" s="60" t="s">
        <v>4719</v>
      </c>
      <c r="U402" s="60"/>
      <c r="V402" s="60" t="s">
        <v>4211</v>
      </c>
      <c r="W402" s="60"/>
      <c r="X402" s="60" t="s">
        <v>5819</v>
      </c>
      <c r="Y402" s="60" t="s">
        <v>4664</v>
      </c>
      <c r="Z402" s="60" t="s">
        <v>5980</v>
      </c>
      <c r="AA402" s="60" t="s">
        <v>5981</v>
      </c>
      <c r="AB402" s="60"/>
      <c r="AC402" s="60" t="s">
        <v>4722</v>
      </c>
      <c r="AD402" s="60"/>
      <c r="AE402" s="60"/>
      <c r="AF402" s="60"/>
      <c r="AG402" s="60"/>
      <c r="AH402" s="60"/>
      <c r="AI402" s="60"/>
      <c r="AJ402" s="60"/>
      <c r="AK402" s="60" t="s">
        <v>1277</v>
      </c>
      <c r="AL402" s="60" t="s">
        <v>6000</v>
      </c>
      <c r="AM402" s="60"/>
      <c r="AN402" s="60" t="s">
        <v>6001</v>
      </c>
      <c r="AO402" s="60"/>
      <c r="AP402" s="61">
        <v>45863.6808101852</v>
      </c>
      <c r="AQ402" s="60"/>
      <c r="AR402" s="60" t="s">
        <v>4724</v>
      </c>
      <c r="AS402" s="60" t="s">
        <v>4244</v>
      </c>
      <c r="AT402" s="60" t="s">
        <v>4671</v>
      </c>
      <c r="AU402" s="60" t="s">
        <v>6002</v>
      </c>
      <c r="AV402" s="60"/>
      <c r="AW402" s="61">
        <v>45792.3928703704</v>
      </c>
      <c r="AX402" s="60" t="s">
        <v>6000</v>
      </c>
      <c r="AY402" s="60" t="s">
        <v>4673</v>
      </c>
      <c r="AZ402" s="60"/>
      <c r="BA402" s="60"/>
      <c r="BB402" s="60"/>
      <c r="BC402" s="60" t="s">
        <v>2123</v>
      </c>
      <c r="BD402" s="60" t="s">
        <v>4582</v>
      </c>
      <c r="BE402" s="60" t="s">
        <v>4768</v>
      </c>
      <c r="BF402" s="60" t="s">
        <v>4675</v>
      </c>
      <c r="BG402" s="60"/>
      <c r="BH402" s="60"/>
      <c r="BI402" s="60" t="s">
        <v>2794</v>
      </c>
      <c r="BJ402" s="60"/>
      <c r="BK402" s="60"/>
      <c r="BL402" s="60">
        <v>3555389</v>
      </c>
      <c r="BM402" s="60" t="s">
        <v>6003</v>
      </c>
      <c r="BN402" s="60"/>
      <c r="BO402" s="60">
        <v>540</v>
      </c>
      <c r="BP402" s="60" t="s">
        <v>4728</v>
      </c>
      <c r="BQ402" s="60"/>
      <c r="BR402" s="60" t="s">
        <v>6004</v>
      </c>
      <c r="BS402" s="60" t="s">
        <v>1277</v>
      </c>
      <c r="BT402" s="60"/>
      <c r="BU402" s="60"/>
      <c r="BV402" s="60" t="s">
        <v>4678</v>
      </c>
      <c r="BW402" s="60"/>
      <c r="BX402" s="60">
        <v>540</v>
      </c>
      <c r="BY402" s="60"/>
      <c r="BZ402" s="60"/>
      <c r="CA402" s="60"/>
      <c r="CB402" s="60"/>
      <c r="CC402" s="60"/>
      <c r="CD402" s="60"/>
    </row>
    <row r="403" spans="1:82">
      <c r="A403" s="60" t="s">
        <v>6006</v>
      </c>
      <c r="B403" s="60"/>
      <c r="C403" s="60" t="s">
        <v>5998</v>
      </c>
      <c r="D403" s="60"/>
      <c r="E403" s="60" t="s">
        <v>4655</v>
      </c>
      <c r="F403" s="60" t="s">
        <v>5999</v>
      </c>
      <c r="G403" s="60" t="s">
        <v>4657</v>
      </c>
      <c r="H403" s="60" t="s">
        <v>2972</v>
      </c>
      <c r="I403" s="60">
        <v>3128.55</v>
      </c>
      <c r="J403" s="60"/>
      <c r="K403" s="60"/>
      <c r="L403" s="60" t="s">
        <v>4659</v>
      </c>
      <c r="M403" s="60" t="s">
        <v>4709</v>
      </c>
      <c r="N403" s="60" t="s">
        <v>4709</v>
      </c>
      <c r="O403" s="60"/>
      <c r="P403" s="60"/>
      <c r="Q403" s="60" t="s">
        <v>2972</v>
      </c>
      <c r="R403" s="60" t="s">
        <v>4762</v>
      </c>
      <c r="S403" s="60" t="s">
        <v>4763</v>
      </c>
      <c r="T403" s="60" t="s">
        <v>4719</v>
      </c>
      <c r="U403" s="60"/>
      <c r="V403" s="60" t="s">
        <v>4211</v>
      </c>
      <c r="W403" s="60"/>
      <c r="X403" s="60" t="s">
        <v>5819</v>
      </c>
      <c r="Y403" s="60" t="s">
        <v>4664</v>
      </c>
      <c r="Z403" s="60" t="s">
        <v>5980</v>
      </c>
      <c r="AA403" s="60" t="s">
        <v>5981</v>
      </c>
      <c r="AB403" s="60"/>
      <c r="AC403" s="60" t="s">
        <v>4722</v>
      </c>
      <c r="AD403" s="60"/>
      <c r="AE403" s="60"/>
      <c r="AF403" s="60"/>
      <c r="AG403" s="60"/>
      <c r="AH403" s="60"/>
      <c r="AI403" s="60"/>
      <c r="AJ403" s="60"/>
      <c r="AK403" s="60" t="s">
        <v>1277</v>
      </c>
      <c r="AL403" s="60" t="s">
        <v>6000</v>
      </c>
      <c r="AM403" s="60"/>
      <c r="AN403" s="60" t="s">
        <v>6001</v>
      </c>
      <c r="AO403" s="60"/>
      <c r="AP403" s="61">
        <v>45863.6808101852</v>
      </c>
      <c r="AQ403" s="60"/>
      <c r="AR403" s="60" t="s">
        <v>4724</v>
      </c>
      <c r="AS403" s="60" t="s">
        <v>4244</v>
      </c>
      <c r="AT403" s="60" t="s">
        <v>4671</v>
      </c>
      <c r="AU403" s="60" t="s">
        <v>6002</v>
      </c>
      <c r="AV403" s="60"/>
      <c r="AW403" s="61">
        <v>45792.3928703704</v>
      </c>
      <c r="AX403" s="60" t="s">
        <v>6000</v>
      </c>
      <c r="AY403" s="60" t="s">
        <v>4673</v>
      </c>
      <c r="AZ403" s="60"/>
      <c r="BA403" s="60"/>
      <c r="BB403" s="60"/>
      <c r="BC403" s="60" t="s">
        <v>2123</v>
      </c>
      <c r="BD403" s="60" t="s">
        <v>4582</v>
      </c>
      <c r="BE403" s="60" t="s">
        <v>4768</v>
      </c>
      <c r="BF403" s="60" t="s">
        <v>4675</v>
      </c>
      <c r="BG403" s="60"/>
      <c r="BH403" s="60"/>
      <c r="BI403" s="60" t="s">
        <v>2794</v>
      </c>
      <c r="BJ403" s="60"/>
      <c r="BK403" s="60"/>
      <c r="BL403" s="60">
        <v>3555382</v>
      </c>
      <c r="BM403" s="60" t="s">
        <v>6003</v>
      </c>
      <c r="BN403" s="60"/>
      <c r="BO403" s="60">
        <v>420</v>
      </c>
      <c r="BP403" s="60" t="s">
        <v>4728</v>
      </c>
      <c r="BQ403" s="60"/>
      <c r="BR403" s="60" t="s">
        <v>6004</v>
      </c>
      <c r="BS403" s="60" t="s">
        <v>1277</v>
      </c>
      <c r="BT403" s="60"/>
      <c r="BU403" s="60"/>
      <c r="BV403" s="60" t="s">
        <v>4678</v>
      </c>
      <c r="BW403" s="60"/>
      <c r="BX403" s="60">
        <v>420</v>
      </c>
      <c r="BY403" s="60"/>
      <c r="BZ403" s="60"/>
      <c r="CA403" s="60"/>
      <c r="CB403" s="60"/>
      <c r="CC403" s="60"/>
      <c r="CD403" s="60"/>
    </row>
    <row r="404" spans="1:82">
      <c r="A404" s="60" t="s">
        <v>6007</v>
      </c>
      <c r="B404" s="60"/>
      <c r="C404" s="60" t="s">
        <v>5998</v>
      </c>
      <c r="D404" s="60"/>
      <c r="E404" s="60" t="s">
        <v>4655</v>
      </c>
      <c r="F404" s="60" t="s">
        <v>5999</v>
      </c>
      <c r="G404" s="60" t="s">
        <v>4657</v>
      </c>
      <c r="H404" s="60" t="s">
        <v>2972</v>
      </c>
      <c r="I404" s="60">
        <v>3128.55</v>
      </c>
      <c r="J404" s="60"/>
      <c r="K404" s="60"/>
      <c r="L404" s="60" t="s">
        <v>4659</v>
      </c>
      <c r="M404" s="60" t="s">
        <v>4709</v>
      </c>
      <c r="N404" s="60" t="s">
        <v>4709</v>
      </c>
      <c r="O404" s="60"/>
      <c r="P404" s="60"/>
      <c r="Q404" s="60" t="s">
        <v>2972</v>
      </c>
      <c r="R404" s="60" t="s">
        <v>4762</v>
      </c>
      <c r="S404" s="60" t="s">
        <v>4763</v>
      </c>
      <c r="T404" s="60" t="s">
        <v>4719</v>
      </c>
      <c r="U404" s="60"/>
      <c r="V404" s="60" t="s">
        <v>4211</v>
      </c>
      <c r="W404" s="60"/>
      <c r="X404" s="60" t="s">
        <v>5819</v>
      </c>
      <c r="Y404" s="60" t="s">
        <v>4664</v>
      </c>
      <c r="Z404" s="60" t="s">
        <v>5980</v>
      </c>
      <c r="AA404" s="60" t="s">
        <v>5981</v>
      </c>
      <c r="AB404" s="60"/>
      <c r="AC404" s="60" t="s">
        <v>4722</v>
      </c>
      <c r="AD404" s="60"/>
      <c r="AE404" s="60"/>
      <c r="AF404" s="60"/>
      <c r="AG404" s="60"/>
      <c r="AH404" s="60"/>
      <c r="AI404" s="60"/>
      <c r="AJ404" s="60"/>
      <c r="AK404" s="60" t="s">
        <v>1277</v>
      </c>
      <c r="AL404" s="60" t="s">
        <v>6000</v>
      </c>
      <c r="AM404" s="60"/>
      <c r="AN404" s="60" t="s">
        <v>6001</v>
      </c>
      <c r="AO404" s="60"/>
      <c r="AP404" s="61">
        <v>45863.6808101852</v>
      </c>
      <c r="AQ404" s="60"/>
      <c r="AR404" s="60" t="s">
        <v>4724</v>
      </c>
      <c r="AS404" s="60" t="s">
        <v>4244</v>
      </c>
      <c r="AT404" s="60" t="s">
        <v>4671</v>
      </c>
      <c r="AU404" s="60" t="s">
        <v>6002</v>
      </c>
      <c r="AV404" s="60"/>
      <c r="AW404" s="61">
        <v>45792.3928703704</v>
      </c>
      <c r="AX404" s="60" t="s">
        <v>6000</v>
      </c>
      <c r="AY404" s="60" t="s">
        <v>4673</v>
      </c>
      <c r="AZ404" s="60"/>
      <c r="BA404" s="60"/>
      <c r="BB404" s="60"/>
      <c r="BC404" s="60" t="s">
        <v>2123</v>
      </c>
      <c r="BD404" s="60" t="s">
        <v>4582</v>
      </c>
      <c r="BE404" s="60" t="s">
        <v>4768</v>
      </c>
      <c r="BF404" s="60" t="s">
        <v>4675</v>
      </c>
      <c r="BG404" s="60"/>
      <c r="BH404" s="60"/>
      <c r="BI404" s="60" t="s">
        <v>2794</v>
      </c>
      <c r="BJ404" s="60"/>
      <c r="BK404" s="60"/>
      <c r="BL404" s="60">
        <v>3555383</v>
      </c>
      <c r="BM404" s="60" t="s">
        <v>6003</v>
      </c>
      <c r="BN404" s="60"/>
      <c r="BO404" s="60">
        <v>255.5</v>
      </c>
      <c r="BP404" s="60" t="s">
        <v>4728</v>
      </c>
      <c r="BQ404" s="60"/>
      <c r="BR404" s="60" t="s">
        <v>6004</v>
      </c>
      <c r="BS404" s="60" t="s">
        <v>1277</v>
      </c>
      <c r="BT404" s="60"/>
      <c r="BU404" s="60"/>
      <c r="BV404" s="60" t="s">
        <v>4678</v>
      </c>
      <c r="BW404" s="60"/>
      <c r="BX404" s="60">
        <v>255.5</v>
      </c>
      <c r="BY404" s="60"/>
      <c r="BZ404" s="60"/>
      <c r="CA404" s="60"/>
      <c r="CB404" s="60"/>
      <c r="CC404" s="60"/>
      <c r="CD404" s="60"/>
    </row>
    <row r="405" spans="1:82">
      <c r="A405" s="60" t="s">
        <v>6008</v>
      </c>
      <c r="B405" s="60"/>
      <c r="C405" s="60" t="s">
        <v>5998</v>
      </c>
      <c r="D405" s="60"/>
      <c r="E405" s="60" t="s">
        <v>4655</v>
      </c>
      <c r="F405" s="60" t="s">
        <v>5999</v>
      </c>
      <c r="G405" s="60" t="s">
        <v>4657</v>
      </c>
      <c r="H405" s="60" t="s">
        <v>2972</v>
      </c>
      <c r="I405" s="60">
        <v>3128.55</v>
      </c>
      <c r="J405" s="60"/>
      <c r="K405" s="60"/>
      <c r="L405" s="60" t="s">
        <v>4659</v>
      </c>
      <c r="M405" s="60" t="s">
        <v>4709</v>
      </c>
      <c r="N405" s="60" t="s">
        <v>4709</v>
      </c>
      <c r="O405" s="60"/>
      <c r="P405" s="60"/>
      <c r="Q405" s="60" t="s">
        <v>2972</v>
      </c>
      <c r="R405" s="60" t="s">
        <v>4762</v>
      </c>
      <c r="S405" s="60" t="s">
        <v>4763</v>
      </c>
      <c r="T405" s="60" t="s">
        <v>4719</v>
      </c>
      <c r="U405" s="60"/>
      <c r="V405" s="60" t="s">
        <v>4211</v>
      </c>
      <c r="W405" s="60"/>
      <c r="X405" s="60" t="s">
        <v>5819</v>
      </c>
      <c r="Y405" s="60" t="s">
        <v>4664</v>
      </c>
      <c r="Z405" s="60" t="s">
        <v>5980</v>
      </c>
      <c r="AA405" s="60" t="s">
        <v>5981</v>
      </c>
      <c r="AB405" s="60"/>
      <c r="AC405" s="60" t="s">
        <v>4722</v>
      </c>
      <c r="AD405" s="60"/>
      <c r="AE405" s="60"/>
      <c r="AF405" s="60"/>
      <c r="AG405" s="60"/>
      <c r="AH405" s="60"/>
      <c r="AI405" s="60"/>
      <c r="AJ405" s="60"/>
      <c r="AK405" s="60" t="s">
        <v>1277</v>
      </c>
      <c r="AL405" s="60" t="s">
        <v>6000</v>
      </c>
      <c r="AM405" s="60"/>
      <c r="AN405" s="60" t="s">
        <v>6001</v>
      </c>
      <c r="AO405" s="60"/>
      <c r="AP405" s="61">
        <v>45863.6808101852</v>
      </c>
      <c r="AQ405" s="60"/>
      <c r="AR405" s="60" t="s">
        <v>4724</v>
      </c>
      <c r="AS405" s="60" t="s">
        <v>4244</v>
      </c>
      <c r="AT405" s="60" t="s">
        <v>4671</v>
      </c>
      <c r="AU405" s="60" t="s">
        <v>6002</v>
      </c>
      <c r="AV405" s="60"/>
      <c r="AW405" s="61">
        <v>45792.3928703704</v>
      </c>
      <c r="AX405" s="60" t="s">
        <v>6000</v>
      </c>
      <c r="AY405" s="60" t="s">
        <v>4673</v>
      </c>
      <c r="AZ405" s="60"/>
      <c r="BA405" s="60"/>
      <c r="BB405" s="60"/>
      <c r="BC405" s="60" t="s">
        <v>2123</v>
      </c>
      <c r="BD405" s="60" t="s">
        <v>4582</v>
      </c>
      <c r="BE405" s="60" t="s">
        <v>4768</v>
      </c>
      <c r="BF405" s="60" t="s">
        <v>4675</v>
      </c>
      <c r="BG405" s="60"/>
      <c r="BH405" s="60"/>
      <c r="BI405" s="60" t="s">
        <v>2794</v>
      </c>
      <c r="BJ405" s="60"/>
      <c r="BK405" s="60"/>
      <c r="BL405" s="60">
        <v>3555384</v>
      </c>
      <c r="BM405" s="60" t="s">
        <v>6003</v>
      </c>
      <c r="BN405" s="60"/>
      <c r="BO405" s="60">
        <v>333.55</v>
      </c>
      <c r="BP405" s="60" t="s">
        <v>4728</v>
      </c>
      <c r="BQ405" s="60"/>
      <c r="BR405" s="60" t="s">
        <v>6004</v>
      </c>
      <c r="BS405" s="60" t="s">
        <v>1277</v>
      </c>
      <c r="BT405" s="60"/>
      <c r="BU405" s="60"/>
      <c r="BV405" s="60" t="s">
        <v>4678</v>
      </c>
      <c r="BW405" s="60"/>
      <c r="BX405" s="60">
        <v>333.55</v>
      </c>
      <c r="BY405" s="60"/>
      <c r="BZ405" s="60"/>
      <c r="CA405" s="60"/>
      <c r="CB405" s="60"/>
      <c r="CC405" s="60"/>
      <c r="CD405" s="60"/>
    </row>
    <row r="406" spans="1:82">
      <c r="A406" s="60" t="s">
        <v>6009</v>
      </c>
      <c r="B406" s="60"/>
      <c r="C406" s="60" t="s">
        <v>5998</v>
      </c>
      <c r="D406" s="60"/>
      <c r="E406" s="60" t="s">
        <v>4655</v>
      </c>
      <c r="F406" s="60" t="s">
        <v>5999</v>
      </c>
      <c r="G406" s="60" t="s">
        <v>4657</v>
      </c>
      <c r="H406" s="60" t="s">
        <v>2972</v>
      </c>
      <c r="I406" s="60">
        <v>3128.55</v>
      </c>
      <c r="J406" s="60"/>
      <c r="K406" s="60"/>
      <c r="L406" s="60" t="s">
        <v>4659</v>
      </c>
      <c r="M406" s="60" t="s">
        <v>4709</v>
      </c>
      <c r="N406" s="60" t="s">
        <v>4709</v>
      </c>
      <c r="O406" s="60"/>
      <c r="P406" s="60"/>
      <c r="Q406" s="60" t="s">
        <v>2972</v>
      </c>
      <c r="R406" s="60" t="s">
        <v>4762</v>
      </c>
      <c r="S406" s="60" t="s">
        <v>4763</v>
      </c>
      <c r="T406" s="60" t="s">
        <v>4719</v>
      </c>
      <c r="U406" s="60"/>
      <c r="V406" s="60" t="s">
        <v>4211</v>
      </c>
      <c r="W406" s="60"/>
      <c r="X406" s="60" t="s">
        <v>5819</v>
      </c>
      <c r="Y406" s="60" t="s">
        <v>4664</v>
      </c>
      <c r="Z406" s="60" t="s">
        <v>5980</v>
      </c>
      <c r="AA406" s="60" t="s">
        <v>5981</v>
      </c>
      <c r="AB406" s="60"/>
      <c r="AC406" s="60" t="s">
        <v>4722</v>
      </c>
      <c r="AD406" s="60"/>
      <c r="AE406" s="60"/>
      <c r="AF406" s="60"/>
      <c r="AG406" s="60"/>
      <c r="AH406" s="60"/>
      <c r="AI406" s="60"/>
      <c r="AJ406" s="60"/>
      <c r="AK406" s="60" t="s">
        <v>1277</v>
      </c>
      <c r="AL406" s="60" t="s">
        <v>6000</v>
      </c>
      <c r="AM406" s="60"/>
      <c r="AN406" s="60" t="s">
        <v>6001</v>
      </c>
      <c r="AO406" s="60"/>
      <c r="AP406" s="61">
        <v>45863.6808101852</v>
      </c>
      <c r="AQ406" s="60"/>
      <c r="AR406" s="60" t="s">
        <v>4724</v>
      </c>
      <c r="AS406" s="60" t="s">
        <v>4244</v>
      </c>
      <c r="AT406" s="60" t="s">
        <v>4671</v>
      </c>
      <c r="AU406" s="60" t="s">
        <v>6002</v>
      </c>
      <c r="AV406" s="60"/>
      <c r="AW406" s="61">
        <v>45792.3928703704</v>
      </c>
      <c r="AX406" s="60" t="s">
        <v>6000</v>
      </c>
      <c r="AY406" s="60" t="s">
        <v>4673</v>
      </c>
      <c r="AZ406" s="60"/>
      <c r="BA406" s="60"/>
      <c r="BB406" s="60"/>
      <c r="BC406" s="60" t="s">
        <v>2123</v>
      </c>
      <c r="BD406" s="60" t="s">
        <v>4582</v>
      </c>
      <c r="BE406" s="60" t="s">
        <v>4768</v>
      </c>
      <c r="BF406" s="60" t="s">
        <v>4675</v>
      </c>
      <c r="BG406" s="60"/>
      <c r="BH406" s="60"/>
      <c r="BI406" s="60" t="s">
        <v>2794</v>
      </c>
      <c r="BJ406" s="60"/>
      <c r="BK406" s="60"/>
      <c r="BL406" s="60">
        <v>3555385</v>
      </c>
      <c r="BM406" s="60" t="s">
        <v>6003</v>
      </c>
      <c r="BN406" s="60"/>
      <c r="BO406" s="60">
        <v>330</v>
      </c>
      <c r="BP406" s="60" t="s">
        <v>4728</v>
      </c>
      <c r="BQ406" s="60"/>
      <c r="BR406" s="60" t="s">
        <v>6004</v>
      </c>
      <c r="BS406" s="60" t="s">
        <v>1277</v>
      </c>
      <c r="BT406" s="60"/>
      <c r="BU406" s="60"/>
      <c r="BV406" s="60" t="s">
        <v>4678</v>
      </c>
      <c r="BW406" s="60"/>
      <c r="BX406" s="60">
        <v>330</v>
      </c>
      <c r="BY406" s="60"/>
      <c r="BZ406" s="60"/>
      <c r="CA406" s="60"/>
      <c r="CB406" s="60"/>
      <c r="CC406" s="60"/>
      <c r="CD406" s="60"/>
    </row>
    <row r="407" spans="1:82">
      <c r="A407" s="60" t="s">
        <v>6010</v>
      </c>
      <c r="B407" s="60"/>
      <c r="C407" s="60" t="s">
        <v>5998</v>
      </c>
      <c r="D407" s="60"/>
      <c r="E407" s="60" t="s">
        <v>4655</v>
      </c>
      <c r="F407" s="60" t="s">
        <v>5999</v>
      </c>
      <c r="G407" s="60" t="s">
        <v>4657</v>
      </c>
      <c r="H407" s="60" t="s">
        <v>2972</v>
      </c>
      <c r="I407" s="60">
        <v>3128.55</v>
      </c>
      <c r="J407" s="60"/>
      <c r="K407" s="60"/>
      <c r="L407" s="60" t="s">
        <v>4659</v>
      </c>
      <c r="M407" s="60" t="s">
        <v>4709</v>
      </c>
      <c r="N407" s="60" t="s">
        <v>4709</v>
      </c>
      <c r="O407" s="60"/>
      <c r="P407" s="60"/>
      <c r="Q407" s="60" t="s">
        <v>2972</v>
      </c>
      <c r="R407" s="60" t="s">
        <v>4762</v>
      </c>
      <c r="S407" s="60" t="s">
        <v>4763</v>
      </c>
      <c r="T407" s="60" t="s">
        <v>4719</v>
      </c>
      <c r="U407" s="60"/>
      <c r="V407" s="60" t="s">
        <v>4211</v>
      </c>
      <c r="W407" s="60"/>
      <c r="X407" s="60" t="s">
        <v>5819</v>
      </c>
      <c r="Y407" s="60" t="s">
        <v>4664</v>
      </c>
      <c r="Z407" s="60" t="s">
        <v>5980</v>
      </c>
      <c r="AA407" s="60" t="s">
        <v>5981</v>
      </c>
      <c r="AB407" s="60"/>
      <c r="AC407" s="60" t="s">
        <v>4722</v>
      </c>
      <c r="AD407" s="60"/>
      <c r="AE407" s="60"/>
      <c r="AF407" s="60"/>
      <c r="AG407" s="60"/>
      <c r="AH407" s="60"/>
      <c r="AI407" s="60"/>
      <c r="AJ407" s="60"/>
      <c r="AK407" s="60" t="s">
        <v>1277</v>
      </c>
      <c r="AL407" s="60" t="s">
        <v>6000</v>
      </c>
      <c r="AM407" s="60"/>
      <c r="AN407" s="60" t="s">
        <v>6001</v>
      </c>
      <c r="AO407" s="60"/>
      <c r="AP407" s="61">
        <v>45863.6808101852</v>
      </c>
      <c r="AQ407" s="60"/>
      <c r="AR407" s="60" t="s">
        <v>4724</v>
      </c>
      <c r="AS407" s="60" t="s">
        <v>4244</v>
      </c>
      <c r="AT407" s="60" t="s">
        <v>4671</v>
      </c>
      <c r="AU407" s="60" t="s">
        <v>6002</v>
      </c>
      <c r="AV407" s="60"/>
      <c r="AW407" s="61">
        <v>45792.3928703704</v>
      </c>
      <c r="AX407" s="60" t="s">
        <v>6000</v>
      </c>
      <c r="AY407" s="60" t="s">
        <v>4673</v>
      </c>
      <c r="AZ407" s="60"/>
      <c r="BA407" s="60"/>
      <c r="BB407" s="60"/>
      <c r="BC407" s="60" t="s">
        <v>2123</v>
      </c>
      <c r="BD407" s="60" t="s">
        <v>4582</v>
      </c>
      <c r="BE407" s="60" t="s">
        <v>4768</v>
      </c>
      <c r="BF407" s="60" t="s">
        <v>4675</v>
      </c>
      <c r="BG407" s="60"/>
      <c r="BH407" s="60"/>
      <c r="BI407" s="60" t="s">
        <v>2794</v>
      </c>
      <c r="BJ407" s="60"/>
      <c r="BK407" s="60"/>
      <c r="BL407" s="60">
        <v>3555386</v>
      </c>
      <c r="BM407" s="60" t="s">
        <v>6003</v>
      </c>
      <c r="BN407" s="60"/>
      <c r="BO407" s="60">
        <v>90</v>
      </c>
      <c r="BP407" s="60" t="s">
        <v>4728</v>
      </c>
      <c r="BQ407" s="60"/>
      <c r="BR407" s="60" t="s">
        <v>6004</v>
      </c>
      <c r="BS407" s="60" t="s">
        <v>1277</v>
      </c>
      <c r="BT407" s="60"/>
      <c r="BU407" s="60"/>
      <c r="BV407" s="60" t="s">
        <v>4678</v>
      </c>
      <c r="BW407" s="60"/>
      <c r="BX407" s="60">
        <v>90</v>
      </c>
      <c r="BY407" s="60"/>
      <c r="BZ407" s="60"/>
      <c r="CA407" s="60"/>
      <c r="CB407" s="60"/>
      <c r="CC407" s="60"/>
      <c r="CD407" s="60"/>
    </row>
    <row r="408" spans="1:82">
      <c r="A408" s="60" t="s">
        <v>6011</v>
      </c>
      <c r="B408" s="60"/>
      <c r="C408" s="60" t="s">
        <v>5998</v>
      </c>
      <c r="D408" s="60"/>
      <c r="E408" s="60" t="s">
        <v>4655</v>
      </c>
      <c r="F408" s="60" t="s">
        <v>5999</v>
      </c>
      <c r="G408" s="60" t="s">
        <v>4657</v>
      </c>
      <c r="H408" s="60" t="s">
        <v>2972</v>
      </c>
      <c r="I408" s="60">
        <v>3128.55</v>
      </c>
      <c r="J408" s="60"/>
      <c r="K408" s="60"/>
      <c r="L408" s="60" t="s">
        <v>4659</v>
      </c>
      <c r="M408" s="60" t="s">
        <v>4709</v>
      </c>
      <c r="N408" s="60" t="s">
        <v>4709</v>
      </c>
      <c r="O408" s="60"/>
      <c r="P408" s="60"/>
      <c r="Q408" s="60" t="s">
        <v>2972</v>
      </c>
      <c r="R408" s="60" t="s">
        <v>4762</v>
      </c>
      <c r="S408" s="60" t="s">
        <v>4763</v>
      </c>
      <c r="T408" s="60" t="s">
        <v>4719</v>
      </c>
      <c r="U408" s="60"/>
      <c r="V408" s="60" t="s">
        <v>4211</v>
      </c>
      <c r="W408" s="60"/>
      <c r="X408" s="60" t="s">
        <v>5819</v>
      </c>
      <c r="Y408" s="60" t="s">
        <v>4664</v>
      </c>
      <c r="Z408" s="60" t="s">
        <v>5980</v>
      </c>
      <c r="AA408" s="60" t="s">
        <v>5981</v>
      </c>
      <c r="AB408" s="60"/>
      <c r="AC408" s="60" t="s">
        <v>4722</v>
      </c>
      <c r="AD408" s="60"/>
      <c r="AE408" s="60"/>
      <c r="AF408" s="60"/>
      <c r="AG408" s="60"/>
      <c r="AH408" s="60"/>
      <c r="AI408" s="60"/>
      <c r="AJ408" s="60"/>
      <c r="AK408" s="60" t="s">
        <v>1277</v>
      </c>
      <c r="AL408" s="60" t="s">
        <v>6000</v>
      </c>
      <c r="AM408" s="60"/>
      <c r="AN408" s="60" t="s">
        <v>6001</v>
      </c>
      <c r="AO408" s="60"/>
      <c r="AP408" s="61">
        <v>45863.6808101852</v>
      </c>
      <c r="AQ408" s="60"/>
      <c r="AR408" s="60" t="s">
        <v>4724</v>
      </c>
      <c r="AS408" s="60" t="s">
        <v>4244</v>
      </c>
      <c r="AT408" s="60" t="s">
        <v>4671</v>
      </c>
      <c r="AU408" s="60" t="s">
        <v>6002</v>
      </c>
      <c r="AV408" s="60"/>
      <c r="AW408" s="61">
        <v>45792.3928703704</v>
      </c>
      <c r="AX408" s="60" t="s">
        <v>6000</v>
      </c>
      <c r="AY408" s="60" t="s">
        <v>4673</v>
      </c>
      <c r="AZ408" s="60"/>
      <c r="BA408" s="60"/>
      <c r="BB408" s="60"/>
      <c r="BC408" s="60" t="s">
        <v>2123</v>
      </c>
      <c r="BD408" s="60" t="s">
        <v>4582</v>
      </c>
      <c r="BE408" s="60" t="s">
        <v>4768</v>
      </c>
      <c r="BF408" s="60" t="s">
        <v>4675</v>
      </c>
      <c r="BG408" s="60"/>
      <c r="BH408" s="60"/>
      <c r="BI408" s="60" t="s">
        <v>2794</v>
      </c>
      <c r="BJ408" s="60"/>
      <c r="BK408" s="60"/>
      <c r="BL408" s="60">
        <v>3555388</v>
      </c>
      <c r="BM408" s="60" t="s">
        <v>6003</v>
      </c>
      <c r="BN408" s="60"/>
      <c r="BO408" s="60">
        <v>397.2</v>
      </c>
      <c r="BP408" s="60" t="s">
        <v>4728</v>
      </c>
      <c r="BQ408" s="60"/>
      <c r="BR408" s="60" t="s">
        <v>6004</v>
      </c>
      <c r="BS408" s="60" t="s">
        <v>1277</v>
      </c>
      <c r="BT408" s="60"/>
      <c r="BU408" s="60"/>
      <c r="BV408" s="60" t="s">
        <v>4678</v>
      </c>
      <c r="BW408" s="60"/>
      <c r="BX408" s="60">
        <v>397.2</v>
      </c>
      <c r="BY408" s="60"/>
      <c r="BZ408" s="60"/>
      <c r="CA408" s="60"/>
      <c r="CB408" s="60"/>
      <c r="CC408" s="60"/>
      <c r="CD408" s="60"/>
    </row>
    <row r="409" spans="1:82">
      <c r="A409" s="60" t="s">
        <v>6012</v>
      </c>
      <c r="B409" s="60"/>
      <c r="C409" s="60" t="s">
        <v>6013</v>
      </c>
      <c r="D409" s="60"/>
      <c r="E409" s="60" t="s">
        <v>4655</v>
      </c>
      <c r="F409" s="60" t="s">
        <v>6014</v>
      </c>
      <c r="G409" s="60" t="s">
        <v>4657</v>
      </c>
      <c r="H409" s="60" t="s">
        <v>6015</v>
      </c>
      <c r="I409" s="60">
        <v>700</v>
      </c>
      <c r="J409" s="60"/>
      <c r="K409" s="60"/>
      <c r="L409" s="60" t="s">
        <v>4659</v>
      </c>
      <c r="M409" s="60" t="s">
        <v>6016</v>
      </c>
      <c r="N409" s="60" t="s">
        <v>6016</v>
      </c>
      <c r="O409" s="60"/>
      <c r="P409" s="60"/>
      <c r="Q409" s="60" t="s">
        <v>4835</v>
      </c>
      <c r="R409" s="60" t="s">
        <v>6017</v>
      </c>
      <c r="S409" s="60" t="s">
        <v>6018</v>
      </c>
      <c r="T409" s="60" t="s">
        <v>4838</v>
      </c>
      <c r="U409" s="60"/>
      <c r="V409" s="60" t="s">
        <v>4211</v>
      </c>
      <c r="W409" s="60"/>
      <c r="X409" s="60"/>
      <c r="Y409" s="60" t="s">
        <v>4664</v>
      </c>
      <c r="Z409" s="60" t="s">
        <v>6016</v>
      </c>
      <c r="AA409" s="60" t="s">
        <v>4497</v>
      </c>
      <c r="AB409" s="60"/>
      <c r="AC409" s="60" t="s">
        <v>4667</v>
      </c>
      <c r="AD409" s="60"/>
      <c r="AE409" s="60"/>
      <c r="AF409" s="60"/>
      <c r="AG409" s="60"/>
      <c r="AH409" s="60"/>
      <c r="AI409" s="60"/>
      <c r="AJ409" s="60"/>
      <c r="AK409" s="60" t="s">
        <v>1277</v>
      </c>
      <c r="AL409" s="60" t="s">
        <v>6019</v>
      </c>
      <c r="AM409" s="60"/>
      <c r="AN409" s="60" t="s">
        <v>4739</v>
      </c>
      <c r="AO409" s="60"/>
      <c r="AP409" s="61">
        <v>45800.5452199074</v>
      </c>
      <c r="AQ409" s="60"/>
      <c r="AR409" s="60" t="s">
        <v>4335</v>
      </c>
      <c r="AS409" s="60" t="s">
        <v>4244</v>
      </c>
      <c r="AT409" s="60" t="s">
        <v>4843</v>
      </c>
      <c r="AU409" s="60" t="s">
        <v>6020</v>
      </c>
      <c r="AV409" s="60"/>
      <c r="AW409" s="61">
        <v>45785.6255902778</v>
      </c>
      <c r="AX409" s="60" t="s">
        <v>6019</v>
      </c>
      <c r="AY409" s="60" t="s">
        <v>4673</v>
      </c>
      <c r="AZ409" s="60"/>
      <c r="BA409" s="60"/>
      <c r="BB409" s="60"/>
      <c r="BC409" s="60" t="s">
        <v>4845</v>
      </c>
      <c r="BD409" s="60" t="s">
        <v>4846</v>
      </c>
      <c r="BE409" s="60"/>
      <c r="BF409" s="60" t="s">
        <v>4675</v>
      </c>
      <c r="BG409" s="60" t="s">
        <v>4847</v>
      </c>
      <c r="BH409" s="60" t="s">
        <v>6021</v>
      </c>
      <c r="BI409" s="60" t="s">
        <v>4849</v>
      </c>
      <c r="BJ409" s="60"/>
      <c r="BK409" s="60"/>
      <c r="BL409" s="60"/>
      <c r="BM409" s="60"/>
      <c r="BN409" s="60">
        <v>600</v>
      </c>
      <c r="BO409" s="60"/>
      <c r="BP409" s="60" t="s">
        <v>4677</v>
      </c>
      <c r="BQ409" s="60" t="s">
        <v>4851</v>
      </c>
      <c r="BR409" s="60"/>
      <c r="BS409" s="60" t="s">
        <v>1277</v>
      </c>
      <c r="BT409" s="60" t="s">
        <v>1277</v>
      </c>
      <c r="BU409" s="60"/>
      <c r="BV409" s="60" t="s">
        <v>4678</v>
      </c>
      <c r="BW409" s="60"/>
      <c r="BX409" s="60">
        <v>600</v>
      </c>
      <c r="BY409" s="60"/>
      <c r="BZ409" s="60"/>
      <c r="CA409" s="60"/>
      <c r="CB409" s="60"/>
      <c r="CC409" s="60"/>
      <c r="CD409" s="60"/>
    </row>
    <row r="410" spans="1:82">
      <c r="A410" s="60" t="s">
        <v>6022</v>
      </c>
      <c r="B410" s="60"/>
      <c r="C410" s="60" t="s">
        <v>6013</v>
      </c>
      <c r="D410" s="60"/>
      <c r="E410" s="60" t="s">
        <v>4655</v>
      </c>
      <c r="F410" s="60" t="s">
        <v>6014</v>
      </c>
      <c r="G410" s="60" t="s">
        <v>4657</v>
      </c>
      <c r="H410" s="60" t="s">
        <v>6015</v>
      </c>
      <c r="I410" s="60">
        <v>700</v>
      </c>
      <c r="J410" s="60"/>
      <c r="K410" s="60"/>
      <c r="L410" s="60" t="s">
        <v>4659</v>
      </c>
      <c r="M410" s="60" t="s">
        <v>6016</v>
      </c>
      <c r="N410" s="60" t="s">
        <v>6016</v>
      </c>
      <c r="O410" s="60"/>
      <c r="P410" s="60"/>
      <c r="Q410" s="60" t="s">
        <v>4835</v>
      </c>
      <c r="R410" s="60" t="s">
        <v>6017</v>
      </c>
      <c r="S410" s="60" t="s">
        <v>6018</v>
      </c>
      <c r="T410" s="60" t="s">
        <v>4838</v>
      </c>
      <c r="U410" s="60"/>
      <c r="V410" s="60" t="s">
        <v>4211</v>
      </c>
      <c r="W410" s="60"/>
      <c r="X410" s="60"/>
      <c r="Y410" s="60" t="s">
        <v>4664</v>
      </c>
      <c r="Z410" s="60" t="s">
        <v>6016</v>
      </c>
      <c r="AA410" s="60" t="s">
        <v>4497</v>
      </c>
      <c r="AB410" s="60"/>
      <c r="AC410" s="60" t="s">
        <v>4667</v>
      </c>
      <c r="AD410" s="60"/>
      <c r="AE410" s="60"/>
      <c r="AF410" s="60"/>
      <c r="AG410" s="60"/>
      <c r="AH410" s="60"/>
      <c r="AI410" s="60"/>
      <c r="AJ410" s="60"/>
      <c r="AK410" s="60" t="s">
        <v>1277</v>
      </c>
      <c r="AL410" s="60" t="s">
        <v>6019</v>
      </c>
      <c r="AM410" s="60"/>
      <c r="AN410" s="60" t="s">
        <v>4739</v>
      </c>
      <c r="AO410" s="60"/>
      <c r="AP410" s="61">
        <v>45800.5452199074</v>
      </c>
      <c r="AQ410" s="60"/>
      <c r="AR410" s="60" t="s">
        <v>4335</v>
      </c>
      <c r="AS410" s="60" t="s">
        <v>4244</v>
      </c>
      <c r="AT410" s="60" t="s">
        <v>4843</v>
      </c>
      <c r="AU410" s="60" t="s">
        <v>6020</v>
      </c>
      <c r="AV410" s="60"/>
      <c r="AW410" s="61">
        <v>45785.6255902778</v>
      </c>
      <c r="AX410" s="60" t="s">
        <v>6019</v>
      </c>
      <c r="AY410" s="60" t="s">
        <v>4673</v>
      </c>
      <c r="AZ410" s="60"/>
      <c r="BA410" s="60"/>
      <c r="BB410" s="60"/>
      <c r="BC410" s="60" t="s">
        <v>4845</v>
      </c>
      <c r="BD410" s="60" t="s">
        <v>4846</v>
      </c>
      <c r="BE410" s="60"/>
      <c r="BF410" s="60" t="s">
        <v>4675</v>
      </c>
      <c r="BG410" s="60" t="s">
        <v>4847</v>
      </c>
      <c r="BH410" s="60" t="s">
        <v>6023</v>
      </c>
      <c r="BI410" s="60" t="s">
        <v>4849</v>
      </c>
      <c r="BJ410" s="60"/>
      <c r="BK410" s="60"/>
      <c r="BL410" s="60"/>
      <c r="BM410" s="60"/>
      <c r="BN410" s="60">
        <v>100</v>
      </c>
      <c r="BO410" s="60"/>
      <c r="BP410" s="60" t="s">
        <v>4677</v>
      </c>
      <c r="BQ410" s="60" t="s">
        <v>4851</v>
      </c>
      <c r="BR410" s="60"/>
      <c r="BS410" s="60" t="s">
        <v>1277</v>
      </c>
      <c r="BT410" s="60" t="s">
        <v>1277</v>
      </c>
      <c r="BU410" s="60"/>
      <c r="BV410" s="60" t="s">
        <v>4678</v>
      </c>
      <c r="BW410" s="60"/>
      <c r="BX410" s="60">
        <v>100</v>
      </c>
      <c r="BY410" s="60"/>
      <c r="BZ410" s="60"/>
      <c r="CA410" s="60"/>
      <c r="CB410" s="60"/>
      <c r="CC410" s="60"/>
      <c r="CD410" s="60"/>
    </row>
    <row r="411" spans="1:82">
      <c r="A411" s="60" t="s">
        <v>6024</v>
      </c>
      <c r="B411" s="60"/>
      <c r="C411" s="60" t="s">
        <v>6025</v>
      </c>
      <c r="D411" s="60"/>
      <c r="E411" s="60" t="s">
        <v>4655</v>
      </c>
      <c r="F411" s="60" t="s">
        <v>6026</v>
      </c>
      <c r="G411" s="60" t="s">
        <v>4657</v>
      </c>
      <c r="H411" s="60" t="s">
        <v>6027</v>
      </c>
      <c r="I411" s="60">
        <v>500</v>
      </c>
      <c r="J411" s="60"/>
      <c r="K411" s="60"/>
      <c r="L411" s="60" t="s">
        <v>4659</v>
      </c>
      <c r="M411" s="60" t="s">
        <v>6016</v>
      </c>
      <c r="N411" s="60" t="s">
        <v>6016</v>
      </c>
      <c r="O411" s="60"/>
      <c r="P411" s="60"/>
      <c r="Q411" s="60" t="s">
        <v>4835</v>
      </c>
      <c r="R411" s="60" t="s">
        <v>6028</v>
      </c>
      <c r="S411" s="60" t="s">
        <v>6029</v>
      </c>
      <c r="T411" s="60" t="s">
        <v>4838</v>
      </c>
      <c r="U411" s="60"/>
      <c r="V411" s="60" t="s">
        <v>4211</v>
      </c>
      <c r="W411" s="60"/>
      <c r="X411" s="60"/>
      <c r="Y411" s="60" t="s">
        <v>4664</v>
      </c>
      <c r="Z411" s="60" t="s">
        <v>6016</v>
      </c>
      <c r="AA411" s="60" t="s">
        <v>4497</v>
      </c>
      <c r="AB411" s="60"/>
      <c r="AC411" s="60" t="s">
        <v>4667</v>
      </c>
      <c r="AD411" s="60"/>
      <c r="AE411" s="60"/>
      <c r="AF411" s="60"/>
      <c r="AG411" s="60"/>
      <c r="AH411" s="60"/>
      <c r="AI411" s="60"/>
      <c r="AJ411" s="60"/>
      <c r="AK411" s="60" t="s">
        <v>1277</v>
      </c>
      <c r="AL411" s="60" t="s">
        <v>6030</v>
      </c>
      <c r="AM411" s="60"/>
      <c r="AN411" s="60" t="s">
        <v>5891</v>
      </c>
      <c r="AO411" s="60"/>
      <c r="AP411" s="61">
        <v>45800.5452083333</v>
      </c>
      <c r="AQ411" s="60"/>
      <c r="AR411" s="60" t="s">
        <v>4335</v>
      </c>
      <c r="AS411" s="60" t="s">
        <v>4244</v>
      </c>
      <c r="AT411" s="60" t="s">
        <v>4843</v>
      </c>
      <c r="AU411" s="60" t="s">
        <v>6031</v>
      </c>
      <c r="AV411" s="60"/>
      <c r="AW411" s="61">
        <v>45785.6086689815</v>
      </c>
      <c r="AX411" s="60" t="s">
        <v>6030</v>
      </c>
      <c r="AY411" s="60" t="s">
        <v>4673</v>
      </c>
      <c r="AZ411" s="60"/>
      <c r="BA411" s="60"/>
      <c r="BB411" s="60"/>
      <c r="BC411" s="60" t="s">
        <v>4845</v>
      </c>
      <c r="BD411" s="60" t="s">
        <v>4846</v>
      </c>
      <c r="BE411" s="60"/>
      <c r="BF411" s="60" t="s">
        <v>4675</v>
      </c>
      <c r="BG411" s="60" t="s">
        <v>4847</v>
      </c>
      <c r="BH411" s="60" t="s">
        <v>6032</v>
      </c>
      <c r="BI411" s="60" t="s">
        <v>4849</v>
      </c>
      <c r="BJ411" s="60"/>
      <c r="BK411" s="60"/>
      <c r="BL411" s="60"/>
      <c r="BM411" s="60"/>
      <c r="BN411" s="60">
        <v>400</v>
      </c>
      <c r="BO411" s="60"/>
      <c r="BP411" s="60" t="s">
        <v>4677</v>
      </c>
      <c r="BQ411" s="60" t="s">
        <v>4851</v>
      </c>
      <c r="BR411" s="60"/>
      <c r="BS411" s="60" t="s">
        <v>1277</v>
      </c>
      <c r="BT411" s="60" t="s">
        <v>1277</v>
      </c>
      <c r="BU411" s="60"/>
      <c r="BV411" s="60" t="s">
        <v>4678</v>
      </c>
      <c r="BW411" s="60"/>
      <c r="BX411" s="60">
        <v>400</v>
      </c>
      <c r="BY411" s="60"/>
      <c r="BZ411" s="60"/>
      <c r="CA411" s="60"/>
      <c r="CB411" s="60"/>
      <c r="CC411" s="60"/>
      <c r="CD411" s="60"/>
    </row>
    <row r="412" spans="1:82">
      <c r="A412" s="60" t="s">
        <v>6033</v>
      </c>
      <c r="B412" s="60"/>
      <c r="C412" s="60" t="s">
        <v>6025</v>
      </c>
      <c r="D412" s="60"/>
      <c r="E412" s="60" t="s">
        <v>4655</v>
      </c>
      <c r="F412" s="60" t="s">
        <v>6026</v>
      </c>
      <c r="G412" s="60" t="s">
        <v>4657</v>
      </c>
      <c r="H412" s="60" t="s">
        <v>6027</v>
      </c>
      <c r="I412" s="60">
        <v>500</v>
      </c>
      <c r="J412" s="60"/>
      <c r="K412" s="60"/>
      <c r="L412" s="60" t="s">
        <v>4659</v>
      </c>
      <c r="M412" s="60" t="s">
        <v>6016</v>
      </c>
      <c r="N412" s="60" t="s">
        <v>6016</v>
      </c>
      <c r="O412" s="60"/>
      <c r="P412" s="60"/>
      <c r="Q412" s="60" t="s">
        <v>4835</v>
      </c>
      <c r="R412" s="60" t="s">
        <v>6028</v>
      </c>
      <c r="S412" s="60" t="s">
        <v>6029</v>
      </c>
      <c r="T412" s="60" t="s">
        <v>4838</v>
      </c>
      <c r="U412" s="60"/>
      <c r="V412" s="60" t="s">
        <v>4211</v>
      </c>
      <c r="W412" s="60"/>
      <c r="X412" s="60"/>
      <c r="Y412" s="60" t="s">
        <v>4664</v>
      </c>
      <c r="Z412" s="60" t="s">
        <v>6016</v>
      </c>
      <c r="AA412" s="60" t="s">
        <v>4497</v>
      </c>
      <c r="AB412" s="60"/>
      <c r="AC412" s="60" t="s">
        <v>4667</v>
      </c>
      <c r="AD412" s="60"/>
      <c r="AE412" s="60"/>
      <c r="AF412" s="60"/>
      <c r="AG412" s="60"/>
      <c r="AH412" s="60"/>
      <c r="AI412" s="60"/>
      <c r="AJ412" s="60"/>
      <c r="AK412" s="60" t="s">
        <v>1277</v>
      </c>
      <c r="AL412" s="60" t="s">
        <v>6030</v>
      </c>
      <c r="AM412" s="60"/>
      <c r="AN412" s="60" t="s">
        <v>5891</v>
      </c>
      <c r="AO412" s="60"/>
      <c r="AP412" s="61">
        <v>45800.5452083333</v>
      </c>
      <c r="AQ412" s="60"/>
      <c r="AR412" s="60" t="s">
        <v>4335</v>
      </c>
      <c r="AS412" s="60" t="s">
        <v>4244</v>
      </c>
      <c r="AT412" s="60" t="s">
        <v>4843</v>
      </c>
      <c r="AU412" s="60" t="s">
        <v>6031</v>
      </c>
      <c r="AV412" s="60"/>
      <c r="AW412" s="61">
        <v>45785.6086689815</v>
      </c>
      <c r="AX412" s="60" t="s">
        <v>6030</v>
      </c>
      <c r="AY412" s="60" t="s">
        <v>4673</v>
      </c>
      <c r="AZ412" s="60"/>
      <c r="BA412" s="60"/>
      <c r="BB412" s="60"/>
      <c r="BC412" s="60" t="s">
        <v>4845</v>
      </c>
      <c r="BD412" s="60" t="s">
        <v>4846</v>
      </c>
      <c r="BE412" s="60"/>
      <c r="BF412" s="60" t="s">
        <v>4675</v>
      </c>
      <c r="BG412" s="60" t="s">
        <v>4847</v>
      </c>
      <c r="BH412" s="60" t="s">
        <v>6034</v>
      </c>
      <c r="BI412" s="60" t="s">
        <v>4849</v>
      </c>
      <c r="BJ412" s="60"/>
      <c r="BK412" s="60"/>
      <c r="BL412" s="60"/>
      <c r="BM412" s="60"/>
      <c r="BN412" s="60">
        <v>100</v>
      </c>
      <c r="BO412" s="60"/>
      <c r="BP412" s="60" t="s">
        <v>4677</v>
      </c>
      <c r="BQ412" s="60" t="s">
        <v>4851</v>
      </c>
      <c r="BR412" s="60"/>
      <c r="BS412" s="60" t="s">
        <v>1277</v>
      </c>
      <c r="BT412" s="60" t="s">
        <v>1277</v>
      </c>
      <c r="BU412" s="60"/>
      <c r="BV412" s="60" t="s">
        <v>4678</v>
      </c>
      <c r="BW412" s="60"/>
      <c r="BX412" s="60">
        <v>100</v>
      </c>
      <c r="BY412" s="60"/>
      <c r="BZ412" s="60"/>
      <c r="CA412" s="60"/>
      <c r="CB412" s="60"/>
      <c r="CC412" s="60"/>
      <c r="CD412" s="60"/>
    </row>
    <row r="413" spans="1:82">
      <c r="A413" s="60" t="s">
        <v>6035</v>
      </c>
      <c r="B413" s="60"/>
      <c r="C413" s="60" t="s">
        <v>6036</v>
      </c>
      <c r="D413" s="60"/>
      <c r="E413" s="60" t="s">
        <v>4655</v>
      </c>
      <c r="F413" s="60" t="s">
        <v>6037</v>
      </c>
      <c r="G413" s="60" t="s">
        <v>4657</v>
      </c>
      <c r="H413" s="60" t="s">
        <v>5157</v>
      </c>
      <c r="I413" s="60">
        <v>200</v>
      </c>
      <c r="J413" s="60"/>
      <c r="K413" s="60"/>
      <c r="L413" s="60" t="s">
        <v>4659</v>
      </c>
      <c r="M413" s="60" t="s">
        <v>6016</v>
      </c>
      <c r="N413" s="60" t="s">
        <v>6016</v>
      </c>
      <c r="O413" s="60"/>
      <c r="P413" s="60"/>
      <c r="Q413" s="60" t="s">
        <v>4835</v>
      </c>
      <c r="R413" s="60" t="s">
        <v>5158</v>
      </c>
      <c r="S413" s="60" t="s">
        <v>5159</v>
      </c>
      <c r="T413" s="60" t="s">
        <v>4838</v>
      </c>
      <c r="U413" s="60"/>
      <c r="V413" s="60" t="s">
        <v>4211</v>
      </c>
      <c r="W413" s="60"/>
      <c r="X413" s="60"/>
      <c r="Y413" s="60" t="s">
        <v>4664</v>
      </c>
      <c r="Z413" s="60" t="s">
        <v>6016</v>
      </c>
      <c r="AA413" s="60" t="s">
        <v>4497</v>
      </c>
      <c r="AB413" s="60"/>
      <c r="AC413" s="60" t="s">
        <v>4667</v>
      </c>
      <c r="AD413" s="60"/>
      <c r="AE413" s="60"/>
      <c r="AF413" s="60"/>
      <c r="AG413" s="60"/>
      <c r="AH413" s="60"/>
      <c r="AI413" s="60"/>
      <c r="AJ413" s="60"/>
      <c r="AK413" s="60" t="s">
        <v>1277</v>
      </c>
      <c r="AL413" s="60" t="s">
        <v>6038</v>
      </c>
      <c r="AM413" s="60"/>
      <c r="AN413" s="60" t="s">
        <v>5878</v>
      </c>
      <c r="AO413" s="60"/>
      <c r="AP413" s="61">
        <v>45800.5451967593</v>
      </c>
      <c r="AQ413" s="60"/>
      <c r="AR413" s="60" t="s">
        <v>4335</v>
      </c>
      <c r="AS413" s="60" t="s">
        <v>4244</v>
      </c>
      <c r="AT413" s="60" t="s">
        <v>4843</v>
      </c>
      <c r="AU413" s="60" t="s">
        <v>6039</v>
      </c>
      <c r="AV413" s="60"/>
      <c r="AW413" s="61">
        <v>45785.6085416667</v>
      </c>
      <c r="AX413" s="60" t="s">
        <v>6038</v>
      </c>
      <c r="AY413" s="60" t="s">
        <v>4673</v>
      </c>
      <c r="AZ413" s="60"/>
      <c r="BA413" s="60"/>
      <c r="BB413" s="60"/>
      <c r="BC413" s="60" t="s">
        <v>4845</v>
      </c>
      <c r="BD413" s="60" t="s">
        <v>4846</v>
      </c>
      <c r="BE413" s="60"/>
      <c r="BF413" s="60" t="s">
        <v>4675</v>
      </c>
      <c r="BG413" s="60" t="s">
        <v>4847</v>
      </c>
      <c r="BH413" s="60" t="s">
        <v>6040</v>
      </c>
      <c r="BI413" s="60" t="s">
        <v>4849</v>
      </c>
      <c r="BJ413" s="60"/>
      <c r="BK413" s="60"/>
      <c r="BL413" s="60"/>
      <c r="BM413" s="60"/>
      <c r="BN413" s="60">
        <v>200</v>
      </c>
      <c r="BO413" s="60"/>
      <c r="BP413" s="60" t="s">
        <v>4677</v>
      </c>
      <c r="BQ413" s="60" t="s">
        <v>4851</v>
      </c>
      <c r="BR413" s="60"/>
      <c r="BS413" s="60" t="s">
        <v>1277</v>
      </c>
      <c r="BT413" s="60" t="s">
        <v>1277</v>
      </c>
      <c r="BU413" s="60"/>
      <c r="BV413" s="60" t="s">
        <v>4678</v>
      </c>
      <c r="BW413" s="60"/>
      <c r="BX413" s="60">
        <v>200</v>
      </c>
      <c r="BY413" s="60"/>
      <c r="BZ413" s="60"/>
      <c r="CA413" s="60"/>
      <c r="CB413" s="60"/>
      <c r="CC413" s="60"/>
      <c r="CD413" s="60"/>
    </row>
    <row r="414" spans="1:82">
      <c r="A414" s="60" t="s">
        <v>6041</v>
      </c>
      <c r="B414" s="60"/>
      <c r="C414" s="60" t="s">
        <v>6042</v>
      </c>
      <c r="D414" s="60"/>
      <c r="E414" s="60" t="s">
        <v>4655</v>
      </c>
      <c r="F414" s="60" t="s">
        <v>6043</v>
      </c>
      <c r="G414" s="60" t="s">
        <v>4657</v>
      </c>
      <c r="H414" s="60" t="s">
        <v>6044</v>
      </c>
      <c r="I414" s="60">
        <v>1100</v>
      </c>
      <c r="J414" s="60"/>
      <c r="K414" s="60"/>
      <c r="L414" s="60" t="s">
        <v>4655</v>
      </c>
      <c r="M414" s="60" t="s">
        <v>6045</v>
      </c>
      <c r="N414" s="60" t="s">
        <v>6045</v>
      </c>
      <c r="O414" s="60"/>
      <c r="P414" s="60"/>
      <c r="Q414" s="60" t="s">
        <v>4835</v>
      </c>
      <c r="R414" s="60" t="s">
        <v>6046</v>
      </c>
      <c r="S414" s="60" t="s">
        <v>6047</v>
      </c>
      <c r="T414" s="60" t="s">
        <v>4838</v>
      </c>
      <c r="U414" s="60"/>
      <c r="V414" s="60" t="s">
        <v>4211</v>
      </c>
      <c r="W414" s="60"/>
      <c r="X414" s="60"/>
      <c r="Y414" s="60" t="s">
        <v>4664</v>
      </c>
      <c r="Z414" s="60" t="s">
        <v>6045</v>
      </c>
      <c r="AA414" s="60"/>
      <c r="AB414" s="60"/>
      <c r="AC414" s="60"/>
      <c r="AD414" s="60"/>
      <c r="AE414" s="60"/>
      <c r="AF414" s="60"/>
      <c r="AG414" s="60"/>
      <c r="AH414" s="60"/>
      <c r="AI414" s="60"/>
      <c r="AJ414" s="60"/>
      <c r="AK414" s="60"/>
      <c r="AL414" s="60"/>
      <c r="AM414" s="60"/>
      <c r="AN414" s="60"/>
      <c r="AO414" s="60"/>
      <c r="AP414" s="61">
        <v>45861.6981365741</v>
      </c>
      <c r="AQ414" s="60"/>
      <c r="AR414" s="60"/>
      <c r="AS414" s="60" t="s">
        <v>4244</v>
      </c>
      <c r="AT414" s="60" t="s">
        <v>4843</v>
      </c>
      <c r="AU414" s="60"/>
      <c r="AV414" s="60"/>
      <c r="AW414" s="61">
        <v>45861.6283449074</v>
      </c>
      <c r="AX414" s="60"/>
      <c r="AY414" s="60" t="s">
        <v>4673</v>
      </c>
      <c r="AZ414" s="60"/>
      <c r="BA414" s="60"/>
      <c r="BB414" s="60"/>
      <c r="BC414" s="60" t="s">
        <v>4845</v>
      </c>
      <c r="BD414" s="60" t="s">
        <v>4846</v>
      </c>
      <c r="BE414" s="60"/>
      <c r="BF414" s="60" t="s">
        <v>4675</v>
      </c>
      <c r="BG414" s="60" t="s">
        <v>4847</v>
      </c>
      <c r="BH414" s="60" t="s">
        <v>6048</v>
      </c>
      <c r="BI414" s="60" t="s">
        <v>4849</v>
      </c>
      <c r="BJ414" s="60"/>
      <c r="BK414" s="60"/>
      <c r="BL414" s="60"/>
      <c r="BM414" s="60"/>
      <c r="BN414" s="60">
        <v>1100</v>
      </c>
      <c r="BO414" s="60"/>
      <c r="BP414" s="60"/>
      <c r="BQ414" s="60" t="s">
        <v>4851</v>
      </c>
      <c r="BR414" s="60"/>
      <c r="BS414" s="60" t="s">
        <v>1277</v>
      </c>
      <c r="BT414" s="60" t="s">
        <v>1277</v>
      </c>
      <c r="BU414" s="60"/>
      <c r="BV414" s="60" t="s">
        <v>4678</v>
      </c>
      <c r="BW414" s="60"/>
      <c r="BX414" s="60">
        <v>1100</v>
      </c>
      <c r="BY414" s="60"/>
      <c r="BZ414" s="60"/>
      <c r="CA414" s="60"/>
      <c r="CB414" s="60"/>
      <c r="CC414" s="60"/>
      <c r="CD414" s="60"/>
    </row>
    <row r="415" spans="1:82">
      <c r="A415" s="60" t="s">
        <v>6049</v>
      </c>
      <c r="B415" s="60"/>
      <c r="C415" s="60" t="s">
        <v>5733</v>
      </c>
      <c r="D415" s="60"/>
      <c r="E415" s="60" t="s">
        <v>4655</v>
      </c>
      <c r="F415" s="60" t="s">
        <v>6050</v>
      </c>
      <c r="G415" s="60" t="s">
        <v>4657</v>
      </c>
      <c r="H415" s="60" t="s">
        <v>5722</v>
      </c>
      <c r="I415" s="60">
        <v>600</v>
      </c>
      <c r="J415" s="60"/>
      <c r="K415" s="60"/>
      <c r="L415" s="60" t="s">
        <v>4655</v>
      </c>
      <c r="M415" s="60" t="s">
        <v>6045</v>
      </c>
      <c r="N415" s="60" t="s">
        <v>6045</v>
      </c>
      <c r="O415" s="60"/>
      <c r="P415" s="60"/>
      <c r="Q415" s="60" t="s">
        <v>4835</v>
      </c>
      <c r="R415" s="60" t="s">
        <v>6051</v>
      </c>
      <c r="S415" s="60" t="s">
        <v>6052</v>
      </c>
      <c r="T415" s="60" t="s">
        <v>4838</v>
      </c>
      <c r="U415" s="60"/>
      <c r="V415" s="60" t="s">
        <v>4211</v>
      </c>
      <c r="W415" s="60"/>
      <c r="X415" s="60"/>
      <c r="Y415" s="60" t="s">
        <v>4664</v>
      </c>
      <c r="Z415" s="60" t="s">
        <v>6045</v>
      </c>
      <c r="AA415" s="60"/>
      <c r="AB415" s="60"/>
      <c r="AC415" s="60"/>
      <c r="AD415" s="60"/>
      <c r="AE415" s="60"/>
      <c r="AF415" s="60"/>
      <c r="AG415" s="60"/>
      <c r="AH415" s="60"/>
      <c r="AI415" s="60"/>
      <c r="AJ415" s="60"/>
      <c r="AK415" s="60"/>
      <c r="AL415" s="60"/>
      <c r="AM415" s="60"/>
      <c r="AN415" s="60"/>
      <c r="AO415" s="60"/>
      <c r="AP415" s="61">
        <v>45861.6148032407</v>
      </c>
      <c r="AQ415" s="60"/>
      <c r="AR415" s="60"/>
      <c r="AS415" s="60" t="s">
        <v>4244</v>
      </c>
      <c r="AT415" s="60" t="s">
        <v>4843</v>
      </c>
      <c r="AU415" s="60"/>
      <c r="AV415" s="60"/>
      <c r="AW415" s="61">
        <v>45861.6008796296</v>
      </c>
      <c r="AX415" s="60"/>
      <c r="AY415" s="60" t="s">
        <v>4673</v>
      </c>
      <c r="AZ415" s="60"/>
      <c r="BA415" s="60"/>
      <c r="BB415" s="60"/>
      <c r="BC415" s="60" t="s">
        <v>4845</v>
      </c>
      <c r="BD415" s="60" t="s">
        <v>4846</v>
      </c>
      <c r="BE415" s="60"/>
      <c r="BF415" s="60" t="s">
        <v>4675</v>
      </c>
      <c r="BG415" s="60" t="s">
        <v>4847</v>
      </c>
      <c r="BH415" s="60" t="s">
        <v>5729</v>
      </c>
      <c r="BI415" s="60" t="s">
        <v>4849</v>
      </c>
      <c r="BJ415" s="60"/>
      <c r="BK415" s="60"/>
      <c r="BL415" s="60"/>
      <c r="BM415" s="60"/>
      <c r="BN415" s="60">
        <v>100</v>
      </c>
      <c r="BO415" s="60"/>
      <c r="BP415" s="60"/>
      <c r="BQ415" s="60" t="s">
        <v>4851</v>
      </c>
      <c r="BR415" s="60"/>
      <c r="BS415" s="60" t="s">
        <v>1277</v>
      </c>
      <c r="BT415" s="60" t="s">
        <v>1277</v>
      </c>
      <c r="BU415" s="60"/>
      <c r="BV415" s="60" t="s">
        <v>4678</v>
      </c>
      <c r="BW415" s="60"/>
      <c r="BX415" s="60">
        <v>100</v>
      </c>
      <c r="BY415" s="60"/>
      <c r="BZ415" s="60"/>
      <c r="CA415" s="60"/>
      <c r="CB415" s="60"/>
      <c r="CC415" s="60"/>
      <c r="CD415" s="60"/>
    </row>
    <row r="416" spans="1:82">
      <c r="A416" s="60" t="s">
        <v>6053</v>
      </c>
      <c r="B416" s="60"/>
      <c r="C416" s="60" t="s">
        <v>5733</v>
      </c>
      <c r="D416" s="60"/>
      <c r="E416" s="60" t="s">
        <v>4655</v>
      </c>
      <c r="F416" s="60" t="s">
        <v>6050</v>
      </c>
      <c r="G416" s="60" t="s">
        <v>4657</v>
      </c>
      <c r="H416" s="60" t="s">
        <v>5722</v>
      </c>
      <c r="I416" s="60">
        <v>600</v>
      </c>
      <c r="J416" s="60"/>
      <c r="K416" s="60"/>
      <c r="L416" s="60" t="s">
        <v>4655</v>
      </c>
      <c r="M416" s="60" t="s">
        <v>6045</v>
      </c>
      <c r="N416" s="60" t="s">
        <v>6045</v>
      </c>
      <c r="O416" s="60"/>
      <c r="P416" s="60"/>
      <c r="Q416" s="60" t="s">
        <v>4835</v>
      </c>
      <c r="R416" s="60" t="s">
        <v>6051</v>
      </c>
      <c r="S416" s="60" t="s">
        <v>6052</v>
      </c>
      <c r="T416" s="60" t="s">
        <v>4838</v>
      </c>
      <c r="U416" s="60"/>
      <c r="V416" s="60" t="s">
        <v>4211</v>
      </c>
      <c r="W416" s="60"/>
      <c r="X416" s="60"/>
      <c r="Y416" s="60" t="s">
        <v>4664</v>
      </c>
      <c r="Z416" s="60" t="s">
        <v>6045</v>
      </c>
      <c r="AA416" s="60"/>
      <c r="AB416" s="60"/>
      <c r="AC416" s="60"/>
      <c r="AD416" s="60"/>
      <c r="AE416" s="60"/>
      <c r="AF416" s="60"/>
      <c r="AG416" s="60"/>
      <c r="AH416" s="60"/>
      <c r="AI416" s="60"/>
      <c r="AJ416" s="60"/>
      <c r="AK416" s="60"/>
      <c r="AL416" s="60"/>
      <c r="AM416" s="60"/>
      <c r="AN416" s="60"/>
      <c r="AO416" s="60"/>
      <c r="AP416" s="61">
        <v>45861.6148032407</v>
      </c>
      <c r="AQ416" s="60"/>
      <c r="AR416" s="60"/>
      <c r="AS416" s="60" t="s">
        <v>4244</v>
      </c>
      <c r="AT416" s="60" t="s">
        <v>4843</v>
      </c>
      <c r="AU416" s="60"/>
      <c r="AV416" s="60"/>
      <c r="AW416" s="61">
        <v>45861.6008796296</v>
      </c>
      <c r="AX416" s="60"/>
      <c r="AY416" s="60" t="s">
        <v>4673</v>
      </c>
      <c r="AZ416" s="60"/>
      <c r="BA416" s="60"/>
      <c r="BB416" s="60"/>
      <c r="BC416" s="60" t="s">
        <v>4845</v>
      </c>
      <c r="BD416" s="60" t="s">
        <v>4846</v>
      </c>
      <c r="BE416" s="60"/>
      <c r="BF416" s="60" t="s">
        <v>4675</v>
      </c>
      <c r="BG416" s="60" t="s">
        <v>4847</v>
      </c>
      <c r="BH416" s="60" t="s">
        <v>5731</v>
      </c>
      <c r="BI416" s="60" t="s">
        <v>4849</v>
      </c>
      <c r="BJ416" s="60"/>
      <c r="BK416" s="60"/>
      <c r="BL416" s="60"/>
      <c r="BM416" s="60"/>
      <c r="BN416" s="60">
        <v>500</v>
      </c>
      <c r="BO416" s="60"/>
      <c r="BP416" s="60"/>
      <c r="BQ416" s="60" t="s">
        <v>4851</v>
      </c>
      <c r="BR416" s="60"/>
      <c r="BS416" s="60" t="s">
        <v>1277</v>
      </c>
      <c r="BT416" s="60" t="s">
        <v>1277</v>
      </c>
      <c r="BU416" s="60"/>
      <c r="BV416" s="60" t="s">
        <v>4678</v>
      </c>
      <c r="BW416" s="60"/>
      <c r="BX416" s="60">
        <v>500</v>
      </c>
      <c r="BY416" s="60"/>
      <c r="BZ416" s="60"/>
      <c r="CA416" s="60"/>
      <c r="CB416" s="60"/>
      <c r="CC416" s="60"/>
      <c r="CD416" s="60"/>
    </row>
    <row r="417" spans="1:82">
      <c r="A417" s="60" t="s">
        <v>6054</v>
      </c>
      <c r="B417" s="60"/>
      <c r="C417" s="60" t="s">
        <v>6055</v>
      </c>
      <c r="D417" s="60"/>
      <c r="E417" s="60" t="s">
        <v>4655</v>
      </c>
      <c r="F417" s="60" t="s">
        <v>6056</v>
      </c>
      <c r="G417" s="60" t="s">
        <v>4657</v>
      </c>
      <c r="H417" s="60" t="s">
        <v>6057</v>
      </c>
      <c r="I417" s="60">
        <v>700</v>
      </c>
      <c r="J417" s="60"/>
      <c r="K417" s="60"/>
      <c r="L417" s="60" t="s">
        <v>4655</v>
      </c>
      <c r="M417" s="60" t="s">
        <v>6045</v>
      </c>
      <c r="N417" s="60" t="s">
        <v>6045</v>
      </c>
      <c r="O417" s="60"/>
      <c r="P417" s="60"/>
      <c r="Q417" s="60" t="s">
        <v>4835</v>
      </c>
      <c r="R417" s="60" t="s">
        <v>6058</v>
      </c>
      <c r="S417" s="60" t="s">
        <v>6059</v>
      </c>
      <c r="T417" s="60" t="s">
        <v>4838</v>
      </c>
      <c r="U417" s="60"/>
      <c r="V417" s="60" t="s">
        <v>4211</v>
      </c>
      <c r="W417" s="60"/>
      <c r="X417" s="60"/>
      <c r="Y417" s="60" t="s">
        <v>4664</v>
      </c>
      <c r="Z417" s="60" t="s">
        <v>6045</v>
      </c>
      <c r="AA417" s="60"/>
      <c r="AB417" s="60"/>
      <c r="AC417" s="60"/>
      <c r="AD417" s="60"/>
      <c r="AE417" s="60"/>
      <c r="AF417" s="60"/>
      <c r="AG417" s="60"/>
      <c r="AH417" s="60"/>
      <c r="AI417" s="60"/>
      <c r="AJ417" s="60"/>
      <c r="AK417" s="60"/>
      <c r="AL417" s="60"/>
      <c r="AM417" s="60"/>
      <c r="AN417" s="60"/>
      <c r="AO417" s="60"/>
      <c r="AP417" s="61">
        <v>45861.6148032407</v>
      </c>
      <c r="AQ417" s="60"/>
      <c r="AR417" s="60"/>
      <c r="AS417" s="60" t="s">
        <v>4244</v>
      </c>
      <c r="AT417" s="60" t="s">
        <v>4843</v>
      </c>
      <c r="AU417" s="60"/>
      <c r="AV417" s="60"/>
      <c r="AW417" s="61">
        <v>45861.6004513889</v>
      </c>
      <c r="AX417" s="60"/>
      <c r="AY417" s="60" t="s">
        <v>4673</v>
      </c>
      <c r="AZ417" s="60"/>
      <c r="BA417" s="60"/>
      <c r="BB417" s="60"/>
      <c r="BC417" s="60" t="s">
        <v>4845</v>
      </c>
      <c r="BD417" s="60" t="s">
        <v>4846</v>
      </c>
      <c r="BE417" s="60"/>
      <c r="BF417" s="60" t="s">
        <v>4675</v>
      </c>
      <c r="BG417" s="60" t="s">
        <v>4847</v>
      </c>
      <c r="BH417" s="60" t="s">
        <v>6060</v>
      </c>
      <c r="BI417" s="60" t="s">
        <v>4849</v>
      </c>
      <c r="BJ417" s="60"/>
      <c r="BK417" s="60"/>
      <c r="BL417" s="60"/>
      <c r="BM417" s="60"/>
      <c r="BN417" s="60">
        <v>300</v>
      </c>
      <c r="BO417" s="60"/>
      <c r="BP417" s="60"/>
      <c r="BQ417" s="60" t="s">
        <v>4851</v>
      </c>
      <c r="BR417" s="60"/>
      <c r="BS417" s="60" t="s">
        <v>1277</v>
      </c>
      <c r="BT417" s="60" t="s">
        <v>1277</v>
      </c>
      <c r="BU417" s="60"/>
      <c r="BV417" s="60" t="s">
        <v>4678</v>
      </c>
      <c r="BW417" s="60"/>
      <c r="BX417" s="60">
        <v>300</v>
      </c>
      <c r="BY417" s="60"/>
      <c r="BZ417" s="60"/>
      <c r="CA417" s="60"/>
      <c r="CB417" s="60"/>
      <c r="CC417" s="60"/>
      <c r="CD417" s="60"/>
    </row>
    <row r="418" spans="1:82">
      <c r="A418" s="60" t="s">
        <v>6061</v>
      </c>
      <c r="B418" s="60"/>
      <c r="C418" s="60" t="s">
        <v>6055</v>
      </c>
      <c r="D418" s="60"/>
      <c r="E418" s="60" t="s">
        <v>4655</v>
      </c>
      <c r="F418" s="60" t="s">
        <v>6056</v>
      </c>
      <c r="G418" s="60" t="s">
        <v>4657</v>
      </c>
      <c r="H418" s="60" t="s">
        <v>6057</v>
      </c>
      <c r="I418" s="60">
        <v>700</v>
      </c>
      <c r="J418" s="60"/>
      <c r="K418" s="60"/>
      <c r="L418" s="60" t="s">
        <v>4655</v>
      </c>
      <c r="M418" s="60" t="s">
        <v>6045</v>
      </c>
      <c r="N418" s="60" t="s">
        <v>6045</v>
      </c>
      <c r="O418" s="60"/>
      <c r="P418" s="60"/>
      <c r="Q418" s="60" t="s">
        <v>4835</v>
      </c>
      <c r="R418" s="60" t="s">
        <v>6058</v>
      </c>
      <c r="S418" s="60" t="s">
        <v>6059</v>
      </c>
      <c r="T418" s="60" t="s">
        <v>4838</v>
      </c>
      <c r="U418" s="60"/>
      <c r="V418" s="60" t="s">
        <v>4211</v>
      </c>
      <c r="W418" s="60"/>
      <c r="X418" s="60"/>
      <c r="Y418" s="60" t="s">
        <v>4664</v>
      </c>
      <c r="Z418" s="60" t="s">
        <v>6045</v>
      </c>
      <c r="AA418" s="60"/>
      <c r="AB418" s="60"/>
      <c r="AC418" s="60"/>
      <c r="AD418" s="60"/>
      <c r="AE418" s="60"/>
      <c r="AF418" s="60"/>
      <c r="AG418" s="60"/>
      <c r="AH418" s="60"/>
      <c r="AI418" s="60"/>
      <c r="AJ418" s="60"/>
      <c r="AK418" s="60"/>
      <c r="AL418" s="60"/>
      <c r="AM418" s="60"/>
      <c r="AN418" s="60"/>
      <c r="AO418" s="60"/>
      <c r="AP418" s="61">
        <v>45861.6148032407</v>
      </c>
      <c r="AQ418" s="60"/>
      <c r="AR418" s="60"/>
      <c r="AS418" s="60" t="s">
        <v>4244</v>
      </c>
      <c r="AT418" s="60" t="s">
        <v>4843</v>
      </c>
      <c r="AU418" s="60"/>
      <c r="AV418" s="60"/>
      <c r="AW418" s="61">
        <v>45861.6004513889</v>
      </c>
      <c r="AX418" s="60"/>
      <c r="AY418" s="60" t="s">
        <v>4673</v>
      </c>
      <c r="AZ418" s="60"/>
      <c r="BA418" s="60"/>
      <c r="BB418" s="60"/>
      <c r="BC418" s="60" t="s">
        <v>4845</v>
      </c>
      <c r="BD418" s="60" t="s">
        <v>4846</v>
      </c>
      <c r="BE418" s="60"/>
      <c r="BF418" s="60" t="s">
        <v>4675</v>
      </c>
      <c r="BG418" s="60" t="s">
        <v>4847</v>
      </c>
      <c r="BH418" s="60" t="s">
        <v>6062</v>
      </c>
      <c r="BI418" s="60" t="s">
        <v>4849</v>
      </c>
      <c r="BJ418" s="60"/>
      <c r="BK418" s="60"/>
      <c r="BL418" s="60"/>
      <c r="BM418" s="60"/>
      <c r="BN418" s="60">
        <v>400</v>
      </c>
      <c r="BO418" s="60"/>
      <c r="BP418" s="60"/>
      <c r="BQ418" s="60" t="s">
        <v>4851</v>
      </c>
      <c r="BR418" s="60"/>
      <c r="BS418" s="60" t="s">
        <v>1277</v>
      </c>
      <c r="BT418" s="60" t="s">
        <v>1277</v>
      </c>
      <c r="BU418" s="60"/>
      <c r="BV418" s="60" t="s">
        <v>4678</v>
      </c>
      <c r="BW418" s="60"/>
      <c r="BX418" s="60">
        <v>400</v>
      </c>
      <c r="BY418" s="60"/>
      <c r="BZ418" s="60"/>
      <c r="CA418" s="60"/>
      <c r="CB418" s="60"/>
      <c r="CC418" s="60"/>
      <c r="CD418" s="60"/>
    </row>
    <row r="419" spans="1:82">
      <c r="A419" s="60" t="s">
        <v>6063</v>
      </c>
      <c r="B419" s="60" t="s">
        <v>4690</v>
      </c>
      <c r="C419" s="60"/>
      <c r="D419" s="60" t="s">
        <v>6064</v>
      </c>
      <c r="E419" s="60" t="s">
        <v>4655</v>
      </c>
      <c r="F419" s="60" t="s">
        <v>6065</v>
      </c>
      <c r="G419" s="60" t="s">
        <v>4657</v>
      </c>
      <c r="H419" s="60" t="s">
        <v>4706</v>
      </c>
      <c r="I419" s="60">
        <v>4500</v>
      </c>
      <c r="J419" s="60"/>
      <c r="K419" s="60"/>
      <c r="L419" s="60" t="s">
        <v>4655</v>
      </c>
      <c r="M419" s="60" t="s">
        <v>6045</v>
      </c>
      <c r="N419" s="60" t="s">
        <v>6045</v>
      </c>
      <c r="O419" s="60"/>
      <c r="P419" s="60"/>
      <c r="Q419" s="60" t="s">
        <v>4706</v>
      </c>
      <c r="R419" s="60" t="s">
        <v>4707</v>
      </c>
      <c r="S419" s="60" t="s">
        <v>4695</v>
      </c>
      <c r="T419" s="60"/>
      <c r="U419" s="60"/>
      <c r="V419" s="60" t="s">
        <v>4211</v>
      </c>
      <c r="W419" s="60"/>
      <c r="X419" s="60" t="s">
        <v>6066</v>
      </c>
      <c r="Y419" s="60" t="s">
        <v>4664</v>
      </c>
      <c r="Z419" s="60" t="s">
        <v>6045</v>
      </c>
      <c r="AA419" s="60"/>
      <c r="AB419" s="60" t="s">
        <v>4666</v>
      </c>
      <c r="AC419" s="60" t="s">
        <v>4668</v>
      </c>
      <c r="AD419" s="60"/>
      <c r="AE419" s="60"/>
      <c r="AF419" s="60" t="s">
        <v>4668</v>
      </c>
      <c r="AG419" s="60"/>
      <c r="AH419" s="60"/>
      <c r="AI419" s="60" t="s">
        <v>4668</v>
      </c>
      <c r="AJ419" s="60"/>
      <c r="AK419" s="60"/>
      <c r="AL419" s="60"/>
      <c r="AM419" s="60"/>
      <c r="AN419" s="60"/>
      <c r="AO419" s="60"/>
      <c r="AP419" s="61">
        <v>45861.8648148148</v>
      </c>
      <c r="AQ419" s="60"/>
      <c r="AR419" s="60"/>
      <c r="AS419" s="60" t="s">
        <v>4244</v>
      </c>
      <c r="AT419" s="60" t="s">
        <v>4699</v>
      </c>
      <c r="AU419" s="60"/>
      <c r="AV419" s="60"/>
      <c r="AW419" s="61">
        <v>45861.7680555556</v>
      </c>
      <c r="AX419" s="60"/>
      <c r="AY419" s="60" t="s">
        <v>4673</v>
      </c>
      <c r="AZ419" s="60"/>
      <c r="BA419" s="60"/>
      <c r="BB419" s="60"/>
      <c r="BC419" s="60"/>
      <c r="BD419" s="60" t="s">
        <v>4701</v>
      </c>
      <c r="BE419" s="60" t="s">
        <v>4713</v>
      </c>
      <c r="BF419" s="60" t="s">
        <v>4675</v>
      </c>
      <c r="BG419" s="60"/>
      <c r="BH419" s="60"/>
      <c r="BI419" s="60" t="s">
        <v>2794</v>
      </c>
      <c r="BJ419" s="60"/>
      <c r="BK419" s="60"/>
      <c r="BL419" s="60"/>
      <c r="BM419" s="60"/>
      <c r="BN419" s="60">
        <v>4500</v>
      </c>
      <c r="BO419" s="60"/>
      <c r="BP419" s="60"/>
      <c r="BQ419" s="60"/>
      <c r="BR419" s="60"/>
      <c r="BS419" s="60"/>
      <c r="BT419" s="60"/>
      <c r="BU419" s="60"/>
      <c r="BV419" s="60" t="s">
        <v>4678</v>
      </c>
      <c r="BW419" s="60"/>
      <c r="BX419" s="60">
        <v>4500</v>
      </c>
      <c r="BY419" s="60"/>
      <c r="BZ419" s="60"/>
      <c r="CA419" s="60"/>
      <c r="CB419" s="60"/>
      <c r="CC419" s="60"/>
      <c r="CD419" s="60"/>
    </row>
    <row r="420" spans="1:82">
      <c r="A420" s="60" t="s">
        <v>6067</v>
      </c>
      <c r="B420" s="60" t="s">
        <v>4690</v>
      </c>
      <c r="C420" s="60"/>
      <c r="D420" s="60" t="s">
        <v>6068</v>
      </c>
      <c r="E420" s="60" t="s">
        <v>4655</v>
      </c>
      <c r="F420" s="60" t="s">
        <v>6069</v>
      </c>
      <c r="G420" s="60" t="s">
        <v>4657</v>
      </c>
      <c r="H420" s="60" t="s">
        <v>4693</v>
      </c>
      <c r="I420" s="60">
        <v>500</v>
      </c>
      <c r="J420" s="60"/>
      <c r="K420" s="60"/>
      <c r="L420" s="60" t="s">
        <v>4655</v>
      </c>
      <c r="M420" s="60" t="s">
        <v>6045</v>
      </c>
      <c r="N420" s="60" t="s">
        <v>6045</v>
      </c>
      <c r="O420" s="60"/>
      <c r="P420" s="60"/>
      <c r="Q420" s="60" t="s">
        <v>4693</v>
      </c>
      <c r="R420" s="60" t="s">
        <v>4694</v>
      </c>
      <c r="S420" s="60" t="s">
        <v>4695</v>
      </c>
      <c r="T420" s="60"/>
      <c r="U420" s="60"/>
      <c r="V420" s="60" t="s">
        <v>4211</v>
      </c>
      <c r="W420" s="60"/>
      <c r="X420" s="60" t="s">
        <v>6070</v>
      </c>
      <c r="Y420" s="60" t="s">
        <v>4664</v>
      </c>
      <c r="Z420" s="60" t="s">
        <v>6045</v>
      </c>
      <c r="AA420" s="60"/>
      <c r="AB420" s="60" t="s">
        <v>4666</v>
      </c>
      <c r="AC420" s="60" t="s">
        <v>4668</v>
      </c>
      <c r="AD420" s="60"/>
      <c r="AE420" s="60"/>
      <c r="AF420" s="60" t="s">
        <v>4668</v>
      </c>
      <c r="AG420" s="60"/>
      <c r="AH420" s="60"/>
      <c r="AI420" s="60" t="s">
        <v>4668</v>
      </c>
      <c r="AJ420" s="60"/>
      <c r="AK420" s="60"/>
      <c r="AL420" s="60"/>
      <c r="AM420" s="60"/>
      <c r="AN420" s="60"/>
      <c r="AO420" s="60"/>
      <c r="AP420" s="61">
        <v>45861.6981365741</v>
      </c>
      <c r="AQ420" s="60"/>
      <c r="AR420" s="60"/>
      <c r="AS420" s="60" t="s">
        <v>4244</v>
      </c>
      <c r="AT420" s="60" t="s">
        <v>4699</v>
      </c>
      <c r="AU420" s="60"/>
      <c r="AV420" s="60"/>
      <c r="AW420" s="61">
        <v>45861.6128240741</v>
      </c>
      <c r="AX420" s="60"/>
      <c r="AY420" s="60" t="s">
        <v>4673</v>
      </c>
      <c r="AZ420" s="60"/>
      <c r="BA420" s="60"/>
      <c r="BB420" s="60"/>
      <c r="BC420" s="60"/>
      <c r="BD420" s="60" t="s">
        <v>4701</v>
      </c>
      <c r="BE420" s="60" t="s">
        <v>4702</v>
      </c>
      <c r="BF420" s="60" t="s">
        <v>4675</v>
      </c>
      <c r="BG420" s="60"/>
      <c r="BH420" s="60"/>
      <c r="BI420" s="60" t="s">
        <v>2794</v>
      </c>
      <c r="BJ420" s="60"/>
      <c r="BK420" s="60"/>
      <c r="BL420" s="60"/>
      <c r="BM420" s="60"/>
      <c r="BN420" s="60">
        <v>500</v>
      </c>
      <c r="BO420" s="60"/>
      <c r="BP420" s="60"/>
      <c r="BQ420" s="60"/>
      <c r="BR420" s="60"/>
      <c r="BS420" s="60"/>
      <c r="BT420" s="60"/>
      <c r="BU420" s="60"/>
      <c r="BV420" s="60" t="s">
        <v>4678</v>
      </c>
      <c r="BW420" s="60"/>
      <c r="BX420" s="60">
        <v>500</v>
      </c>
      <c r="BY420" s="60"/>
      <c r="BZ420" s="60"/>
      <c r="CA420" s="60"/>
      <c r="CB420" s="60"/>
      <c r="CC420" s="60"/>
      <c r="CD420" s="60"/>
    </row>
    <row r="421" spans="1:82">
      <c r="A421" s="60" t="s">
        <v>6071</v>
      </c>
      <c r="B421" s="60"/>
      <c r="C421" s="60" t="s">
        <v>6072</v>
      </c>
      <c r="D421" s="60"/>
      <c r="E421" s="60" t="s">
        <v>4655</v>
      </c>
      <c r="F421" s="60" t="s">
        <v>6073</v>
      </c>
      <c r="G421" s="60" t="s">
        <v>4657</v>
      </c>
      <c r="H421" s="60" t="s">
        <v>3064</v>
      </c>
      <c r="I421" s="60">
        <v>9110</v>
      </c>
      <c r="J421" s="60"/>
      <c r="K421" s="60"/>
      <c r="L421" s="60" t="s">
        <v>4655</v>
      </c>
      <c r="M421" s="60" t="s">
        <v>6074</v>
      </c>
      <c r="N421" s="60" t="s">
        <v>6074</v>
      </c>
      <c r="O421" s="60"/>
      <c r="P421" s="60"/>
      <c r="Q421" s="60" t="s">
        <v>3064</v>
      </c>
      <c r="R421" s="60" t="s">
        <v>5649</v>
      </c>
      <c r="S421" s="60" t="s">
        <v>5650</v>
      </c>
      <c r="T421" s="60" t="s">
        <v>4719</v>
      </c>
      <c r="U421" s="60"/>
      <c r="V421" s="60" t="s">
        <v>4211</v>
      </c>
      <c r="W421" s="60"/>
      <c r="X421" s="60" t="s">
        <v>6075</v>
      </c>
      <c r="Y421" s="60" t="s">
        <v>4664</v>
      </c>
      <c r="Z421" s="60" t="s">
        <v>6045</v>
      </c>
      <c r="AA421" s="60"/>
      <c r="AB421" s="60"/>
      <c r="AC421" s="60"/>
      <c r="AD421" s="60"/>
      <c r="AE421" s="60"/>
      <c r="AF421" s="60"/>
      <c r="AG421" s="60"/>
      <c r="AH421" s="60"/>
      <c r="AI421" s="60"/>
      <c r="AJ421" s="60"/>
      <c r="AK421" s="60"/>
      <c r="AL421" s="60"/>
      <c r="AM421" s="60"/>
      <c r="AN421" s="60"/>
      <c r="AO421" s="60"/>
      <c r="AP421" s="61">
        <v>45861.6148032407</v>
      </c>
      <c r="AQ421" s="60"/>
      <c r="AR421" s="60"/>
      <c r="AS421" s="60" t="s">
        <v>4244</v>
      </c>
      <c r="AT421" s="60" t="s">
        <v>4671</v>
      </c>
      <c r="AU421" s="60"/>
      <c r="AV421" s="60"/>
      <c r="AW421" s="61">
        <v>45861.604537037</v>
      </c>
      <c r="AX421" s="60"/>
      <c r="AY421" s="60" t="s">
        <v>4673</v>
      </c>
      <c r="AZ421" s="60"/>
      <c r="BA421" s="60"/>
      <c r="BB421" s="60"/>
      <c r="BC421" s="60" t="s">
        <v>2140</v>
      </c>
      <c r="BD421" s="60" t="s">
        <v>4582</v>
      </c>
      <c r="BE421" s="60"/>
      <c r="BF421" s="60" t="s">
        <v>4675</v>
      </c>
      <c r="BG421" s="60"/>
      <c r="BH421" s="60"/>
      <c r="BI421" s="60" t="s">
        <v>2794</v>
      </c>
      <c r="BJ421" s="60"/>
      <c r="BK421" s="60"/>
      <c r="BL421" s="60">
        <v>3633359</v>
      </c>
      <c r="BM421" s="60" t="s">
        <v>6076</v>
      </c>
      <c r="BN421" s="60">
        <v>2760</v>
      </c>
      <c r="BO421" s="60"/>
      <c r="BP421" s="60"/>
      <c r="BQ421" s="60"/>
      <c r="BR421" s="60" t="s">
        <v>6077</v>
      </c>
      <c r="BS421" s="60" t="s">
        <v>1277</v>
      </c>
      <c r="BT421" s="60"/>
      <c r="BU421" s="60"/>
      <c r="BV421" s="60" t="s">
        <v>4678</v>
      </c>
      <c r="BW421" s="60"/>
      <c r="BX421" s="60">
        <v>2760</v>
      </c>
      <c r="BY421" s="60"/>
      <c r="BZ421" s="60"/>
      <c r="CA421" s="60"/>
      <c r="CB421" s="60"/>
      <c r="CC421" s="60"/>
      <c r="CD421" s="60"/>
    </row>
    <row r="422" spans="1:82">
      <c r="A422" s="60" t="s">
        <v>6078</v>
      </c>
      <c r="B422" s="60"/>
      <c r="C422" s="60" t="s">
        <v>6072</v>
      </c>
      <c r="D422" s="60"/>
      <c r="E422" s="60" t="s">
        <v>4655</v>
      </c>
      <c r="F422" s="60" t="s">
        <v>6073</v>
      </c>
      <c r="G422" s="60" t="s">
        <v>4657</v>
      </c>
      <c r="H422" s="60" t="s">
        <v>3064</v>
      </c>
      <c r="I422" s="60">
        <v>9110</v>
      </c>
      <c r="J422" s="60"/>
      <c r="K422" s="60"/>
      <c r="L422" s="60" t="s">
        <v>4655</v>
      </c>
      <c r="M422" s="60" t="s">
        <v>6074</v>
      </c>
      <c r="N422" s="60" t="s">
        <v>6074</v>
      </c>
      <c r="O422" s="60"/>
      <c r="P422" s="60"/>
      <c r="Q422" s="60" t="s">
        <v>3064</v>
      </c>
      <c r="R422" s="60" t="s">
        <v>5649</v>
      </c>
      <c r="S422" s="60" t="s">
        <v>5650</v>
      </c>
      <c r="T422" s="60" t="s">
        <v>4719</v>
      </c>
      <c r="U422" s="60"/>
      <c r="V422" s="60" t="s">
        <v>4211</v>
      </c>
      <c r="W422" s="60"/>
      <c r="X422" s="60" t="s">
        <v>6075</v>
      </c>
      <c r="Y422" s="60" t="s">
        <v>4664</v>
      </c>
      <c r="Z422" s="60" t="s">
        <v>6045</v>
      </c>
      <c r="AA422" s="60"/>
      <c r="AB422" s="60"/>
      <c r="AC422" s="60"/>
      <c r="AD422" s="60"/>
      <c r="AE422" s="60"/>
      <c r="AF422" s="60"/>
      <c r="AG422" s="60"/>
      <c r="AH422" s="60"/>
      <c r="AI422" s="60"/>
      <c r="AJ422" s="60"/>
      <c r="AK422" s="60"/>
      <c r="AL422" s="60"/>
      <c r="AM422" s="60"/>
      <c r="AN422" s="60"/>
      <c r="AO422" s="60"/>
      <c r="AP422" s="61">
        <v>45861.6148032407</v>
      </c>
      <c r="AQ422" s="60"/>
      <c r="AR422" s="60"/>
      <c r="AS422" s="60" t="s">
        <v>4244</v>
      </c>
      <c r="AT422" s="60" t="s">
        <v>4671</v>
      </c>
      <c r="AU422" s="60"/>
      <c r="AV422" s="60"/>
      <c r="AW422" s="61">
        <v>45861.604537037</v>
      </c>
      <c r="AX422" s="60"/>
      <c r="AY422" s="60" t="s">
        <v>4673</v>
      </c>
      <c r="AZ422" s="60"/>
      <c r="BA422" s="60"/>
      <c r="BB422" s="60"/>
      <c r="BC422" s="60" t="s">
        <v>2140</v>
      </c>
      <c r="BD422" s="60" t="s">
        <v>4582</v>
      </c>
      <c r="BE422" s="60"/>
      <c r="BF422" s="60" t="s">
        <v>4675</v>
      </c>
      <c r="BG422" s="60"/>
      <c r="BH422" s="60"/>
      <c r="BI422" s="60" t="s">
        <v>2794</v>
      </c>
      <c r="BJ422" s="60"/>
      <c r="BK422" s="60"/>
      <c r="BL422" s="60">
        <v>3633360</v>
      </c>
      <c r="BM422" s="60" t="s">
        <v>6076</v>
      </c>
      <c r="BN422" s="60">
        <v>6350</v>
      </c>
      <c r="BO422" s="60"/>
      <c r="BP422" s="60"/>
      <c r="BQ422" s="60"/>
      <c r="BR422" s="60" t="s">
        <v>6077</v>
      </c>
      <c r="BS422" s="60" t="s">
        <v>1277</v>
      </c>
      <c r="BT422" s="60"/>
      <c r="BU422" s="60"/>
      <c r="BV422" s="60" t="s">
        <v>4678</v>
      </c>
      <c r="BW422" s="60"/>
      <c r="BX422" s="60">
        <v>6350</v>
      </c>
      <c r="BY422" s="60"/>
      <c r="BZ422" s="60"/>
      <c r="CA422" s="60"/>
      <c r="CB422" s="60"/>
      <c r="CC422" s="60"/>
      <c r="CD422" s="60"/>
    </row>
    <row r="423" spans="1:82">
      <c r="A423" s="60" t="s">
        <v>6079</v>
      </c>
      <c r="B423" s="60"/>
      <c r="C423" s="60" t="s">
        <v>6080</v>
      </c>
      <c r="D423" s="60"/>
      <c r="E423" s="60" t="s">
        <v>4655</v>
      </c>
      <c r="F423" s="60" t="s">
        <v>6081</v>
      </c>
      <c r="G423" s="60" t="s">
        <v>4657</v>
      </c>
      <c r="H423" s="60" t="s">
        <v>3825</v>
      </c>
      <c r="I423" s="60">
        <v>56512.5</v>
      </c>
      <c r="J423" s="60"/>
      <c r="K423" s="60"/>
      <c r="L423" s="60" t="s">
        <v>4655</v>
      </c>
      <c r="M423" s="60" t="s">
        <v>6074</v>
      </c>
      <c r="N423" s="60" t="s">
        <v>6074</v>
      </c>
      <c r="O423" s="60"/>
      <c r="P423" s="60"/>
      <c r="Q423" s="60" t="s">
        <v>3825</v>
      </c>
      <c r="R423" s="60" t="s">
        <v>6082</v>
      </c>
      <c r="S423" s="60" t="s">
        <v>6083</v>
      </c>
      <c r="T423" s="60" t="s">
        <v>4719</v>
      </c>
      <c r="U423" s="60"/>
      <c r="V423" s="60" t="s">
        <v>4211</v>
      </c>
      <c r="W423" s="60"/>
      <c r="X423" s="60" t="s">
        <v>6084</v>
      </c>
      <c r="Y423" s="60" t="s">
        <v>4664</v>
      </c>
      <c r="Z423" s="60" t="s">
        <v>6045</v>
      </c>
      <c r="AA423" s="60"/>
      <c r="AB423" s="60"/>
      <c r="AC423" s="60"/>
      <c r="AD423" s="60"/>
      <c r="AE423" s="60"/>
      <c r="AF423" s="60"/>
      <c r="AG423" s="60"/>
      <c r="AH423" s="60"/>
      <c r="AI423" s="60"/>
      <c r="AJ423" s="60"/>
      <c r="AK423" s="60"/>
      <c r="AL423" s="60"/>
      <c r="AM423" s="60"/>
      <c r="AN423" s="60"/>
      <c r="AO423" s="60"/>
      <c r="AP423" s="61">
        <v>45861.6981365741</v>
      </c>
      <c r="AQ423" s="60"/>
      <c r="AR423" s="60"/>
      <c r="AS423" s="60" t="s">
        <v>4244</v>
      </c>
      <c r="AT423" s="60" t="s">
        <v>4671</v>
      </c>
      <c r="AU423" s="60"/>
      <c r="AV423" s="60"/>
      <c r="AW423" s="61">
        <v>45861.6046296296</v>
      </c>
      <c r="AX423" s="60"/>
      <c r="AY423" s="60" t="s">
        <v>4673</v>
      </c>
      <c r="AZ423" s="60"/>
      <c r="BA423" s="60"/>
      <c r="BB423" s="60"/>
      <c r="BC423" s="60" t="s">
        <v>3301</v>
      </c>
      <c r="BD423" s="60" t="s">
        <v>4816</v>
      </c>
      <c r="BE423" s="60" t="s">
        <v>2829</v>
      </c>
      <c r="BF423" s="60" t="s">
        <v>4675</v>
      </c>
      <c r="BG423" s="60"/>
      <c r="BH423" s="60"/>
      <c r="BI423" s="60" t="s">
        <v>2794</v>
      </c>
      <c r="BJ423" s="60"/>
      <c r="BK423" s="60"/>
      <c r="BL423" s="60">
        <v>3503349</v>
      </c>
      <c r="BM423" s="60" t="s">
        <v>6085</v>
      </c>
      <c r="BN423" s="60">
        <v>18837.5</v>
      </c>
      <c r="BO423" s="60"/>
      <c r="BP423" s="60"/>
      <c r="BQ423" s="60"/>
      <c r="BR423" s="60" t="s">
        <v>6086</v>
      </c>
      <c r="BS423" s="60" t="s">
        <v>1277</v>
      </c>
      <c r="BT423" s="60"/>
      <c r="BU423" s="60"/>
      <c r="BV423" s="60" t="s">
        <v>4678</v>
      </c>
      <c r="BW423" s="60"/>
      <c r="BX423" s="60">
        <v>18837.5</v>
      </c>
      <c r="BY423" s="60"/>
      <c r="BZ423" s="60"/>
      <c r="CA423" s="60"/>
      <c r="CB423" s="60"/>
      <c r="CC423" s="60"/>
      <c r="CD423" s="60"/>
    </row>
    <row r="424" spans="1:82">
      <c r="A424" s="60" t="s">
        <v>6087</v>
      </c>
      <c r="B424" s="60"/>
      <c r="C424" s="60" t="s">
        <v>6080</v>
      </c>
      <c r="D424" s="60"/>
      <c r="E424" s="60" t="s">
        <v>4655</v>
      </c>
      <c r="F424" s="60" t="s">
        <v>6081</v>
      </c>
      <c r="G424" s="60" t="s">
        <v>4657</v>
      </c>
      <c r="H424" s="60" t="s">
        <v>3825</v>
      </c>
      <c r="I424" s="60">
        <v>56512.5</v>
      </c>
      <c r="J424" s="60"/>
      <c r="K424" s="60"/>
      <c r="L424" s="60" t="s">
        <v>4655</v>
      </c>
      <c r="M424" s="60" t="s">
        <v>6074</v>
      </c>
      <c r="N424" s="60" t="s">
        <v>6074</v>
      </c>
      <c r="O424" s="60"/>
      <c r="P424" s="60"/>
      <c r="Q424" s="60" t="s">
        <v>3825</v>
      </c>
      <c r="R424" s="60" t="s">
        <v>6082</v>
      </c>
      <c r="S424" s="60" t="s">
        <v>6083</v>
      </c>
      <c r="T424" s="60" t="s">
        <v>4719</v>
      </c>
      <c r="U424" s="60"/>
      <c r="V424" s="60" t="s">
        <v>4211</v>
      </c>
      <c r="W424" s="60"/>
      <c r="X424" s="60" t="s">
        <v>6084</v>
      </c>
      <c r="Y424" s="60" t="s">
        <v>4664</v>
      </c>
      <c r="Z424" s="60" t="s">
        <v>6045</v>
      </c>
      <c r="AA424" s="60"/>
      <c r="AB424" s="60"/>
      <c r="AC424" s="60"/>
      <c r="AD424" s="60"/>
      <c r="AE424" s="60"/>
      <c r="AF424" s="60"/>
      <c r="AG424" s="60"/>
      <c r="AH424" s="60"/>
      <c r="AI424" s="60"/>
      <c r="AJ424" s="60"/>
      <c r="AK424" s="60"/>
      <c r="AL424" s="60"/>
      <c r="AM424" s="60"/>
      <c r="AN424" s="60"/>
      <c r="AO424" s="60"/>
      <c r="AP424" s="61">
        <v>45861.6981365741</v>
      </c>
      <c r="AQ424" s="60"/>
      <c r="AR424" s="60"/>
      <c r="AS424" s="60" t="s">
        <v>4244</v>
      </c>
      <c r="AT424" s="60" t="s">
        <v>4671</v>
      </c>
      <c r="AU424" s="60"/>
      <c r="AV424" s="60"/>
      <c r="AW424" s="61">
        <v>45861.6046296296</v>
      </c>
      <c r="AX424" s="60"/>
      <c r="AY424" s="60" t="s">
        <v>4673</v>
      </c>
      <c r="AZ424" s="60"/>
      <c r="BA424" s="60"/>
      <c r="BB424" s="60"/>
      <c r="BC424" s="60" t="s">
        <v>3301</v>
      </c>
      <c r="BD424" s="60" t="s">
        <v>4816</v>
      </c>
      <c r="BE424" s="60" t="s">
        <v>2829</v>
      </c>
      <c r="BF424" s="60" t="s">
        <v>4675</v>
      </c>
      <c r="BG424" s="60"/>
      <c r="BH424" s="60"/>
      <c r="BI424" s="60" t="s">
        <v>2794</v>
      </c>
      <c r="BJ424" s="60"/>
      <c r="BK424" s="60"/>
      <c r="BL424" s="60">
        <v>3503349</v>
      </c>
      <c r="BM424" s="60" t="s">
        <v>6085</v>
      </c>
      <c r="BN424" s="60">
        <v>18837.5</v>
      </c>
      <c r="BO424" s="60"/>
      <c r="BP424" s="60"/>
      <c r="BQ424" s="60"/>
      <c r="BR424" s="60" t="s">
        <v>6086</v>
      </c>
      <c r="BS424" s="60" t="s">
        <v>1277</v>
      </c>
      <c r="BT424" s="60"/>
      <c r="BU424" s="60"/>
      <c r="BV424" s="60" t="s">
        <v>4678</v>
      </c>
      <c r="BW424" s="60"/>
      <c r="BX424" s="60">
        <v>18837.5</v>
      </c>
      <c r="BY424" s="60"/>
      <c r="BZ424" s="60"/>
      <c r="CA424" s="60"/>
      <c r="CB424" s="60"/>
      <c r="CC424" s="60"/>
      <c r="CD424" s="60"/>
    </row>
    <row r="425" spans="1:82">
      <c r="A425" s="60" t="s">
        <v>6088</v>
      </c>
      <c r="B425" s="60"/>
      <c r="C425" s="60" t="s">
        <v>6080</v>
      </c>
      <c r="D425" s="60"/>
      <c r="E425" s="60" t="s">
        <v>4655</v>
      </c>
      <c r="F425" s="60" t="s">
        <v>6081</v>
      </c>
      <c r="G425" s="60" t="s">
        <v>4657</v>
      </c>
      <c r="H425" s="60" t="s">
        <v>3825</v>
      </c>
      <c r="I425" s="60">
        <v>56512.5</v>
      </c>
      <c r="J425" s="60"/>
      <c r="K425" s="60"/>
      <c r="L425" s="60" t="s">
        <v>4655</v>
      </c>
      <c r="M425" s="60" t="s">
        <v>6074</v>
      </c>
      <c r="N425" s="60" t="s">
        <v>6074</v>
      </c>
      <c r="O425" s="60"/>
      <c r="P425" s="60"/>
      <c r="Q425" s="60" t="s">
        <v>3825</v>
      </c>
      <c r="R425" s="60" t="s">
        <v>6082</v>
      </c>
      <c r="S425" s="60" t="s">
        <v>6083</v>
      </c>
      <c r="T425" s="60" t="s">
        <v>4719</v>
      </c>
      <c r="U425" s="60"/>
      <c r="V425" s="60" t="s">
        <v>4211</v>
      </c>
      <c r="W425" s="60"/>
      <c r="X425" s="60" t="s">
        <v>6084</v>
      </c>
      <c r="Y425" s="60" t="s">
        <v>4664</v>
      </c>
      <c r="Z425" s="60" t="s">
        <v>6045</v>
      </c>
      <c r="AA425" s="60"/>
      <c r="AB425" s="60"/>
      <c r="AC425" s="60"/>
      <c r="AD425" s="60"/>
      <c r="AE425" s="60"/>
      <c r="AF425" s="60"/>
      <c r="AG425" s="60"/>
      <c r="AH425" s="60"/>
      <c r="AI425" s="60"/>
      <c r="AJ425" s="60"/>
      <c r="AK425" s="60"/>
      <c r="AL425" s="60"/>
      <c r="AM425" s="60"/>
      <c r="AN425" s="60"/>
      <c r="AO425" s="60"/>
      <c r="AP425" s="61">
        <v>45861.6981365741</v>
      </c>
      <c r="AQ425" s="60"/>
      <c r="AR425" s="60"/>
      <c r="AS425" s="60" t="s">
        <v>4244</v>
      </c>
      <c r="AT425" s="60" t="s">
        <v>4671</v>
      </c>
      <c r="AU425" s="60"/>
      <c r="AV425" s="60"/>
      <c r="AW425" s="61">
        <v>45861.6046296296</v>
      </c>
      <c r="AX425" s="60"/>
      <c r="AY425" s="60" t="s">
        <v>4673</v>
      </c>
      <c r="AZ425" s="60"/>
      <c r="BA425" s="60"/>
      <c r="BB425" s="60"/>
      <c r="BC425" s="60" t="s">
        <v>3301</v>
      </c>
      <c r="BD425" s="60" t="s">
        <v>4816</v>
      </c>
      <c r="BE425" s="60" t="s">
        <v>2829</v>
      </c>
      <c r="BF425" s="60" t="s">
        <v>4675</v>
      </c>
      <c r="BG425" s="60"/>
      <c r="BH425" s="60"/>
      <c r="BI425" s="60" t="s">
        <v>2794</v>
      </c>
      <c r="BJ425" s="60"/>
      <c r="BK425" s="60"/>
      <c r="BL425" s="60">
        <v>3503349</v>
      </c>
      <c r="BM425" s="60" t="s">
        <v>6085</v>
      </c>
      <c r="BN425" s="60">
        <v>18837.5</v>
      </c>
      <c r="BO425" s="60"/>
      <c r="BP425" s="60"/>
      <c r="BQ425" s="60"/>
      <c r="BR425" s="60" t="s">
        <v>6086</v>
      </c>
      <c r="BS425" s="60" t="s">
        <v>1277</v>
      </c>
      <c r="BT425" s="60"/>
      <c r="BU425" s="60"/>
      <c r="BV425" s="60" t="s">
        <v>4678</v>
      </c>
      <c r="BW425" s="60"/>
      <c r="BX425" s="60">
        <v>18837.5</v>
      </c>
      <c r="BY425" s="60"/>
      <c r="BZ425" s="60"/>
      <c r="CA425" s="60"/>
      <c r="CB425" s="60"/>
      <c r="CC425" s="60"/>
      <c r="CD425" s="60"/>
    </row>
    <row r="426" spans="1:82">
      <c r="A426" s="60" t="s">
        <v>6089</v>
      </c>
      <c r="B426" s="60"/>
      <c r="C426" s="60" t="s">
        <v>6090</v>
      </c>
      <c r="D426" s="60"/>
      <c r="E426" s="60" t="s">
        <v>4655</v>
      </c>
      <c r="F426" s="60" t="s">
        <v>6091</v>
      </c>
      <c r="G426" s="60" t="s">
        <v>4657</v>
      </c>
      <c r="H426" s="60" t="s">
        <v>6092</v>
      </c>
      <c r="I426" s="60">
        <v>600</v>
      </c>
      <c r="J426" s="60"/>
      <c r="K426" s="60"/>
      <c r="L426" s="60" t="s">
        <v>4655</v>
      </c>
      <c r="M426" s="60" t="s">
        <v>6093</v>
      </c>
      <c r="N426" s="60" t="s">
        <v>6093</v>
      </c>
      <c r="O426" s="60"/>
      <c r="P426" s="60"/>
      <c r="Q426" s="60" t="s">
        <v>2892</v>
      </c>
      <c r="R426" s="60" t="s">
        <v>6094</v>
      </c>
      <c r="S426" s="60" t="s">
        <v>6095</v>
      </c>
      <c r="T426" s="60" t="s">
        <v>4719</v>
      </c>
      <c r="U426" s="60"/>
      <c r="V426" s="60" t="s">
        <v>4211</v>
      </c>
      <c r="W426" s="60"/>
      <c r="X426" s="60" t="s">
        <v>6096</v>
      </c>
      <c r="Y426" s="60" t="s">
        <v>4664</v>
      </c>
      <c r="Z426" s="60" t="s">
        <v>6045</v>
      </c>
      <c r="AA426" s="60"/>
      <c r="AB426" s="60"/>
      <c r="AC426" s="60"/>
      <c r="AD426" s="60"/>
      <c r="AE426" s="60"/>
      <c r="AF426" s="60"/>
      <c r="AG426" s="60"/>
      <c r="AH426" s="60"/>
      <c r="AI426" s="60"/>
      <c r="AJ426" s="60"/>
      <c r="AK426" s="60"/>
      <c r="AL426" s="60"/>
      <c r="AM426" s="60"/>
      <c r="AN426" s="60"/>
      <c r="AO426" s="60"/>
      <c r="AP426" s="61">
        <v>45861.4483564815</v>
      </c>
      <c r="AQ426" s="60"/>
      <c r="AR426" s="60"/>
      <c r="AS426" s="60" t="s">
        <v>4244</v>
      </c>
      <c r="AT426" s="60" t="s">
        <v>4671</v>
      </c>
      <c r="AU426" s="60"/>
      <c r="AV426" s="60"/>
      <c r="AW426" s="61">
        <v>45861.4329861111</v>
      </c>
      <c r="AX426" s="60"/>
      <c r="AY426" s="60" t="s">
        <v>4673</v>
      </c>
      <c r="AZ426" s="60"/>
      <c r="BA426" s="60"/>
      <c r="BB426" s="60"/>
      <c r="BC426" s="60" t="s">
        <v>1922</v>
      </c>
      <c r="BD426" s="60" t="s">
        <v>4582</v>
      </c>
      <c r="BE426" s="60"/>
      <c r="BF426" s="60" t="s">
        <v>4675</v>
      </c>
      <c r="BG426" s="60"/>
      <c r="BH426" s="60"/>
      <c r="BI426" s="60" t="s">
        <v>2794</v>
      </c>
      <c r="BJ426" s="60"/>
      <c r="BK426" s="60"/>
      <c r="BL426" s="60">
        <v>3633347</v>
      </c>
      <c r="BM426" s="60" t="s">
        <v>6097</v>
      </c>
      <c r="BN426" s="60">
        <v>600</v>
      </c>
      <c r="BO426" s="60"/>
      <c r="BP426" s="60"/>
      <c r="BQ426" s="60"/>
      <c r="BR426" s="60" t="s">
        <v>6098</v>
      </c>
      <c r="BS426" s="60" t="s">
        <v>1277</v>
      </c>
      <c r="BT426" s="60" t="s">
        <v>1277</v>
      </c>
      <c r="BU426" s="60"/>
      <c r="BV426" s="60" t="s">
        <v>4678</v>
      </c>
      <c r="BW426" s="60"/>
      <c r="BX426" s="60">
        <v>600</v>
      </c>
      <c r="BY426" s="60"/>
      <c r="BZ426" s="60"/>
      <c r="CA426" s="60"/>
      <c r="CB426" s="60"/>
      <c r="CC426" s="60"/>
      <c r="CD426" s="60"/>
    </row>
    <row r="427" spans="1:82">
      <c r="A427" s="60" t="s">
        <v>6099</v>
      </c>
      <c r="B427" s="60"/>
      <c r="C427" s="60" t="s">
        <v>6100</v>
      </c>
      <c r="D427" s="60"/>
      <c r="E427" s="60" t="s">
        <v>4655</v>
      </c>
      <c r="F427" s="60" t="s">
        <v>6101</v>
      </c>
      <c r="G427" s="60" t="s">
        <v>4657</v>
      </c>
      <c r="H427" s="60" t="s">
        <v>3223</v>
      </c>
      <c r="I427" s="60">
        <v>4167.44</v>
      </c>
      <c r="J427" s="60"/>
      <c r="K427" s="60"/>
      <c r="L427" s="60" t="s">
        <v>4655</v>
      </c>
      <c r="M427" s="60" t="s">
        <v>6093</v>
      </c>
      <c r="N427" s="60" t="s">
        <v>6093</v>
      </c>
      <c r="O427" s="60"/>
      <c r="P427" s="60"/>
      <c r="Q427" s="60" t="s">
        <v>3223</v>
      </c>
      <c r="R427" s="60" t="s">
        <v>5593</v>
      </c>
      <c r="S427" s="60" t="s">
        <v>5594</v>
      </c>
      <c r="T427" s="60" t="s">
        <v>4719</v>
      </c>
      <c r="U427" s="60"/>
      <c r="V427" s="60" t="s">
        <v>4211</v>
      </c>
      <c r="W427" s="60"/>
      <c r="X427" s="60" t="s">
        <v>6102</v>
      </c>
      <c r="Y427" s="60" t="s">
        <v>4664</v>
      </c>
      <c r="Z427" s="60" t="s">
        <v>6103</v>
      </c>
      <c r="AA427" s="60"/>
      <c r="AB427" s="60"/>
      <c r="AC427" s="60"/>
      <c r="AD427" s="60"/>
      <c r="AE427" s="60"/>
      <c r="AF427" s="60"/>
      <c r="AG427" s="60"/>
      <c r="AH427" s="60"/>
      <c r="AI427" s="60"/>
      <c r="AJ427" s="60"/>
      <c r="AK427" s="60"/>
      <c r="AL427" s="60"/>
      <c r="AM427" s="60"/>
      <c r="AN427" s="60"/>
      <c r="AO427" s="60"/>
      <c r="AP427" s="61">
        <v>45862.5336226852</v>
      </c>
      <c r="AQ427" s="60"/>
      <c r="AR427" s="60"/>
      <c r="AS427" s="60" t="s">
        <v>4244</v>
      </c>
      <c r="AT427" s="60" t="s">
        <v>4671</v>
      </c>
      <c r="AU427" s="60"/>
      <c r="AV427" s="60"/>
      <c r="AW427" s="61">
        <v>45861.6275</v>
      </c>
      <c r="AX427" s="60"/>
      <c r="AY427" s="60" t="s">
        <v>4673</v>
      </c>
      <c r="AZ427" s="60"/>
      <c r="BA427" s="60"/>
      <c r="BB427" s="60"/>
      <c r="BC427" s="60" t="s">
        <v>5386</v>
      </c>
      <c r="BD427" s="60" t="s">
        <v>4582</v>
      </c>
      <c r="BE427" s="60" t="s">
        <v>5602</v>
      </c>
      <c r="BF427" s="60" t="s">
        <v>4675</v>
      </c>
      <c r="BG427" s="60"/>
      <c r="BH427" s="60"/>
      <c r="BI427" s="60" t="s">
        <v>2794</v>
      </c>
      <c r="BJ427" s="60"/>
      <c r="BK427" s="60"/>
      <c r="BL427" s="60">
        <v>3590046</v>
      </c>
      <c r="BM427" s="60" t="s">
        <v>6104</v>
      </c>
      <c r="BN427" s="60">
        <v>565</v>
      </c>
      <c r="BO427" s="60"/>
      <c r="BP427" s="60"/>
      <c r="BQ427" s="60"/>
      <c r="BR427" s="60" t="s">
        <v>6105</v>
      </c>
      <c r="BS427" s="60" t="s">
        <v>1277</v>
      </c>
      <c r="BT427" s="60"/>
      <c r="BU427" s="60"/>
      <c r="BV427" s="60" t="s">
        <v>4678</v>
      </c>
      <c r="BW427" s="60"/>
      <c r="BX427" s="60">
        <v>565</v>
      </c>
      <c r="BY427" s="60"/>
      <c r="BZ427" s="60"/>
      <c r="CA427" s="60"/>
      <c r="CB427" s="60"/>
      <c r="CC427" s="60"/>
      <c r="CD427" s="60"/>
    </row>
    <row r="428" spans="1:82">
      <c r="A428" s="60" t="s">
        <v>6106</v>
      </c>
      <c r="B428" s="60"/>
      <c r="C428" s="60" t="s">
        <v>6100</v>
      </c>
      <c r="D428" s="60"/>
      <c r="E428" s="60" t="s">
        <v>4655</v>
      </c>
      <c r="F428" s="60" t="s">
        <v>6101</v>
      </c>
      <c r="G428" s="60" t="s">
        <v>4657</v>
      </c>
      <c r="H428" s="60" t="s">
        <v>3223</v>
      </c>
      <c r="I428" s="60">
        <v>4167.44</v>
      </c>
      <c r="J428" s="60"/>
      <c r="K428" s="60"/>
      <c r="L428" s="60" t="s">
        <v>4655</v>
      </c>
      <c r="M428" s="60" t="s">
        <v>6093</v>
      </c>
      <c r="N428" s="60" t="s">
        <v>6093</v>
      </c>
      <c r="O428" s="60"/>
      <c r="P428" s="60"/>
      <c r="Q428" s="60" t="s">
        <v>3223</v>
      </c>
      <c r="R428" s="60" t="s">
        <v>5593</v>
      </c>
      <c r="S428" s="60" t="s">
        <v>5594</v>
      </c>
      <c r="T428" s="60" t="s">
        <v>4719</v>
      </c>
      <c r="U428" s="60"/>
      <c r="V428" s="60" t="s">
        <v>4211</v>
      </c>
      <c r="W428" s="60"/>
      <c r="X428" s="60" t="s">
        <v>6102</v>
      </c>
      <c r="Y428" s="60" t="s">
        <v>4664</v>
      </c>
      <c r="Z428" s="60" t="s">
        <v>6103</v>
      </c>
      <c r="AA428" s="60"/>
      <c r="AB428" s="60"/>
      <c r="AC428" s="60"/>
      <c r="AD428" s="60"/>
      <c r="AE428" s="60"/>
      <c r="AF428" s="60"/>
      <c r="AG428" s="60"/>
      <c r="AH428" s="60"/>
      <c r="AI428" s="60"/>
      <c r="AJ428" s="60"/>
      <c r="AK428" s="60"/>
      <c r="AL428" s="60"/>
      <c r="AM428" s="60"/>
      <c r="AN428" s="60"/>
      <c r="AO428" s="60"/>
      <c r="AP428" s="61">
        <v>45862.5336226852</v>
      </c>
      <c r="AQ428" s="60"/>
      <c r="AR428" s="60"/>
      <c r="AS428" s="60" t="s">
        <v>4244</v>
      </c>
      <c r="AT428" s="60" t="s">
        <v>4671</v>
      </c>
      <c r="AU428" s="60"/>
      <c r="AV428" s="60"/>
      <c r="AW428" s="61">
        <v>45861.6275</v>
      </c>
      <c r="AX428" s="60"/>
      <c r="AY428" s="60" t="s">
        <v>4673</v>
      </c>
      <c r="AZ428" s="60"/>
      <c r="BA428" s="60"/>
      <c r="BB428" s="60"/>
      <c r="BC428" s="60" t="s">
        <v>5386</v>
      </c>
      <c r="BD428" s="60" t="s">
        <v>4582</v>
      </c>
      <c r="BE428" s="60" t="s">
        <v>5602</v>
      </c>
      <c r="BF428" s="60" t="s">
        <v>4675</v>
      </c>
      <c r="BG428" s="60"/>
      <c r="BH428" s="60"/>
      <c r="BI428" s="60" t="s">
        <v>2794</v>
      </c>
      <c r="BJ428" s="60"/>
      <c r="BK428" s="60"/>
      <c r="BL428" s="60">
        <v>3590047</v>
      </c>
      <c r="BM428" s="60" t="s">
        <v>6104</v>
      </c>
      <c r="BN428" s="60">
        <v>2079.2</v>
      </c>
      <c r="BO428" s="60"/>
      <c r="BP428" s="60"/>
      <c r="BQ428" s="60"/>
      <c r="BR428" s="60" t="s">
        <v>6105</v>
      </c>
      <c r="BS428" s="60" t="s">
        <v>1277</v>
      </c>
      <c r="BT428" s="60"/>
      <c r="BU428" s="60"/>
      <c r="BV428" s="60" t="s">
        <v>4678</v>
      </c>
      <c r="BW428" s="60"/>
      <c r="BX428" s="60">
        <v>2079.2</v>
      </c>
      <c r="BY428" s="60"/>
      <c r="BZ428" s="60"/>
      <c r="CA428" s="60"/>
      <c r="CB428" s="60"/>
      <c r="CC428" s="60"/>
      <c r="CD428" s="60"/>
    </row>
    <row r="429" spans="1:82">
      <c r="A429" s="60" t="s">
        <v>6107</v>
      </c>
      <c r="B429" s="60"/>
      <c r="C429" s="60" t="s">
        <v>6100</v>
      </c>
      <c r="D429" s="60"/>
      <c r="E429" s="60" t="s">
        <v>4655</v>
      </c>
      <c r="F429" s="60" t="s">
        <v>6101</v>
      </c>
      <c r="G429" s="60" t="s">
        <v>4657</v>
      </c>
      <c r="H429" s="60" t="s">
        <v>3223</v>
      </c>
      <c r="I429" s="60">
        <v>4167.44</v>
      </c>
      <c r="J429" s="60"/>
      <c r="K429" s="60"/>
      <c r="L429" s="60" t="s">
        <v>4655</v>
      </c>
      <c r="M429" s="60" t="s">
        <v>6093</v>
      </c>
      <c r="N429" s="60" t="s">
        <v>6093</v>
      </c>
      <c r="O429" s="60"/>
      <c r="P429" s="60"/>
      <c r="Q429" s="60" t="s">
        <v>3223</v>
      </c>
      <c r="R429" s="60" t="s">
        <v>5593</v>
      </c>
      <c r="S429" s="60" t="s">
        <v>5594</v>
      </c>
      <c r="T429" s="60" t="s">
        <v>4719</v>
      </c>
      <c r="U429" s="60"/>
      <c r="V429" s="60" t="s">
        <v>4211</v>
      </c>
      <c r="W429" s="60"/>
      <c r="X429" s="60" t="s">
        <v>6102</v>
      </c>
      <c r="Y429" s="60" t="s">
        <v>4664</v>
      </c>
      <c r="Z429" s="60" t="s">
        <v>6103</v>
      </c>
      <c r="AA429" s="60"/>
      <c r="AB429" s="60"/>
      <c r="AC429" s="60"/>
      <c r="AD429" s="60"/>
      <c r="AE429" s="60"/>
      <c r="AF429" s="60"/>
      <c r="AG429" s="60"/>
      <c r="AH429" s="60"/>
      <c r="AI429" s="60"/>
      <c r="AJ429" s="60"/>
      <c r="AK429" s="60"/>
      <c r="AL429" s="60"/>
      <c r="AM429" s="60"/>
      <c r="AN429" s="60"/>
      <c r="AO429" s="60"/>
      <c r="AP429" s="61">
        <v>45862.5336226852</v>
      </c>
      <c r="AQ429" s="60"/>
      <c r="AR429" s="60"/>
      <c r="AS429" s="60" t="s">
        <v>4244</v>
      </c>
      <c r="AT429" s="60" t="s">
        <v>4671</v>
      </c>
      <c r="AU429" s="60"/>
      <c r="AV429" s="60"/>
      <c r="AW429" s="61">
        <v>45861.6275</v>
      </c>
      <c r="AX429" s="60"/>
      <c r="AY429" s="60" t="s">
        <v>4673</v>
      </c>
      <c r="AZ429" s="60"/>
      <c r="BA429" s="60"/>
      <c r="BB429" s="60"/>
      <c r="BC429" s="60" t="s">
        <v>5386</v>
      </c>
      <c r="BD429" s="60" t="s">
        <v>4582</v>
      </c>
      <c r="BE429" s="60" t="s">
        <v>5602</v>
      </c>
      <c r="BF429" s="60" t="s">
        <v>4675</v>
      </c>
      <c r="BG429" s="60"/>
      <c r="BH429" s="60"/>
      <c r="BI429" s="60" t="s">
        <v>2794</v>
      </c>
      <c r="BJ429" s="60"/>
      <c r="BK429" s="60"/>
      <c r="BL429" s="60">
        <v>3590048</v>
      </c>
      <c r="BM429" s="60" t="s">
        <v>6104</v>
      </c>
      <c r="BN429" s="60">
        <v>1410.24</v>
      </c>
      <c r="BO429" s="60"/>
      <c r="BP429" s="60"/>
      <c r="BQ429" s="60"/>
      <c r="BR429" s="60" t="s">
        <v>6105</v>
      </c>
      <c r="BS429" s="60" t="s">
        <v>1277</v>
      </c>
      <c r="BT429" s="60"/>
      <c r="BU429" s="60"/>
      <c r="BV429" s="60" t="s">
        <v>4678</v>
      </c>
      <c r="BW429" s="60"/>
      <c r="BX429" s="60">
        <v>1410.24</v>
      </c>
      <c r="BY429" s="60"/>
      <c r="BZ429" s="60"/>
      <c r="CA429" s="60"/>
      <c r="CB429" s="60"/>
      <c r="CC429" s="60"/>
      <c r="CD429" s="60"/>
    </row>
    <row r="430" spans="1:82">
      <c r="A430" s="60" t="s">
        <v>6108</v>
      </c>
      <c r="B430" s="60"/>
      <c r="C430" s="60" t="s">
        <v>6100</v>
      </c>
      <c r="D430" s="60"/>
      <c r="E430" s="60" t="s">
        <v>4655</v>
      </c>
      <c r="F430" s="60" t="s">
        <v>6101</v>
      </c>
      <c r="G430" s="60" t="s">
        <v>4657</v>
      </c>
      <c r="H430" s="60" t="s">
        <v>3223</v>
      </c>
      <c r="I430" s="60">
        <v>4167.44</v>
      </c>
      <c r="J430" s="60"/>
      <c r="K430" s="60"/>
      <c r="L430" s="60" t="s">
        <v>4655</v>
      </c>
      <c r="M430" s="60" t="s">
        <v>6093</v>
      </c>
      <c r="N430" s="60" t="s">
        <v>6093</v>
      </c>
      <c r="O430" s="60"/>
      <c r="P430" s="60"/>
      <c r="Q430" s="60" t="s">
        <v>3223</v>
      </c>
      <c r="R430" s="60" t="s">
        <v>5593</v>
      </c>
      <c r="S430" s="60" t="s">
        <v>5594</v>
      </c>
      <c r="T430" s="60" t="s">
        <v>4719</v>
      </c>
      <c r="U430" s="60"/>
      <c r="V430" s="60" t="s">
        <v>4211</v>
      </c>
      <c r="W430" s="60"/>
      <c r="X430" s="60" t="s">
        <v>6102</v>
      </c>
      <c r="Y430" s="60" t="s">
        <v>4664</v>
      </c>
      <c r="Z430" s="60" t="s">
        <v>6103</v>
      </c>
      <c r="AA430" s="60"/>
      <c r="AB430" s="60"/>
      <c r="AC430" s="60"/>
      <c r="AD430" s="60"/>
      <c r="AE430" s="60"/>
      <c r="AF430" s="60"/>
      <c r="AG430" s="60"/>
      <c r="AH430" s="60"/>
      <c r="AI430" s="60"/>
      <c r="AJ430" s="60"/>
      <c r="AK430" s="60"/>
      <c r="AL430" s="60"/>
      <c r="AM430" s="60"/>
      <c r="AN430" s="60"/>
      <c r="AO430" s="60"/>
      <c r="AP430" s="61">
        <v>45862.5336226852</v>
      </c>
      <c r="AQ430" s="60"/>
      <c r="AR430" s="60"/>
      <c r="AS430" s="60" t="s">
        <v>4244</v>
      </c>
      <c r="AT430" s="60" t="s">
        <v>4671</v>
      </c>
      <c r="AU430" s="60"/>
      <c r="AV430" s="60"/>
      <c r="AW430" s="61">
        <v>45861.6275</v>
      </c>
      <c r="AX430" s="60"/>
      <c r="AY430" s="60" t="s">
        <v>4673</v>
      </c>
      <c r="AZ430" s="60"/>
      <c r="BA430" s="60"/>
      <c r="BB430" s="60"/>
      <c r="BC430" s="60" t="s">
        <v>5386</v>
      </c>
      <c r="BD430" s="60" t="s">
        <v>4582</v>
      </c>
      <c r="BE430" s="60" t="s">
        <v>5602</v>
      </c>
      <c r="BF430" s="60" t="s">
        <v>4675</v>
      </c>
      <c r="BG430" s="60"/>
      <c r="BH430" s="60"/>
      <c r="BI430" s="60" t="s">
        <v>2794</v>
      </c>
      <c r="BJ430" s="60"/>
      <c r="BK430" s="60"/>
      <c r="BL430" s="60">
        <v>3590049</v>
      </c>
      <c r="BM430" s="60" t="s">
        <v>6104</v>
      </c>
      <c r="BN430" s="60">
        <v>113</v>
      </c>
      <c r="BO430" s="60"/>
      <c r="BP430" s="60"/>
      <c r="BQ430" s="60"/>
      <c r="BR430" s="60" t="s">
        <v>6105</v>
      </c>
      <c r="BS430" s="60" t="s">
        <v>1277</v>
      </c>
      <c r="BT430" s="60"/>
      <c r="BU430" s="60"/>
      <c r="BV430" s="60" t="s">
        <v>4678</v>
      </c>
      <c r="BW430" s="60"/>
      <c r="BX430" s="60">
        <v>113</v>
      </c>
      <c r="BY430" s="60"/>
      <c r="BZ430" s="60"/>
      <c r="CA430" s="60"/>
      <c r="CB430" s="60"/>
      <c r="CC430" s="60"/>
      <c r="CD430" s="60"/>
    </row>
    <row r="431" spans="1:82">
      <c r="A431" s="60" t="s">
        <v>6109</v>
      </c>
      <c r="B431" s="60"/>
      <c r="C431" s="60" t="s">
        <v>6110</v>
      </c>
      <c r="D431" s="60"/>
      <c r="E431" s="60" t="s">
        <v>4655</v>
      </c>
      <c r="F431" s="60" t="s">
        <v>6111</v>
      </c>
      <c r="G431" s="60" t="s">
        <v>4657</v>
      </c>
      <c r="H431" s="60" t="s">
        <v>2876</v>
      </c>
      <c r="I431" s="60">
        <v>425</v>
      </c>
      <c r="J431" s="60"/>
      <c r="K431" s="60"/>
      <c r="L431" s="60" t="s">
        <v>4655</v>
      </c>
      <c r="M431" s="60" t="s">
        <v>6093</v>
      </c>
      <c r="N431" s="60" t="s">
        <v>6093</v>
      </c>
      <c r="O431" s="60"/>
      <c r="P431" s="60"/>
      <c r="Q431" s="60" t="s">
        <v>2876</v>
      </c>
      <c r="R431" s="60" t="s">
        <v>6112</v>
      </c>
      <c r="S431" s="60" t="s">
        <v>6113</v>
      </c>
      <c r="T431" s="60" t="s">
        <v>4719</v>
      </c>
      <c r="U431" s="60"/>
      <c r="V431" s="60" t="s">
        <v>4211</v>
      </c>
      <c r="W431" s="60"/>
      <c r="X431" s="60" t="s">
        <v>5271</v>
      </c>
      <c r="Y431" s="60" t="s">
        <v>4664</v>
      </c>
      <c r="Z431" s="60" t="s">
        <v>6045</v>
      </c>
      <c r="AA431" s="60"/>
      <c r="AB431" s="60"/>
      <c r="AC431" s="60"/>
      <c r="AD431" s="60"/>
      <c r="AE431" s="60"/>
      <c r="AF431" s="60"/>
      <c r="AG431" s="60"/>
      <c r="AH431" s="60"/>
      <c r="AI431" s="60"/>
      <c r="AJ431" s="60"/>
      <c r="AK431" s="60"/>
      <c r="AL431" s="60"/>
      <c r="AM431" s="60"/>
      <c r="AN431" s="60"/>
      <c r="AO431" s="60"/>
      <c r="AP431" s="61">
        <v>45861.4485416667</v>
      </c>
      <c r="AQ431" s="60"/>
      <c r="AR431" s="60"/>
      <c r="AS431" s="60" t="s">
        <v>4244</v>
      </c>
      <c r="AT431" s="60" t="s">
        <v>4671</v>
      </c>
      <c r="AU431" s="60"/>
      <c r="AV431" s="60"/>
      <c r="AW431" s="61">
        <v>45861.4301388889</v>
      </c>
      <c r="AX431" s="60"/>
      <c r="AY431" s="60" t="s">
        <v>4673</v>
      </c>
      <c r="AZ431" s="60"/>
      <c r="BA431" s="60"/>
      <c r="BB431" s="60"/>
      <c r="BC431" s="60" t="s">
        <v>138</v>
      </c>
      <c r="BD431" s="60" t="s">
        <v>4582</v>
      </c>
      <c r="BE431" s="60" t="s">
        <v>6114</v>
      </c>
      <c r="BF431" s="60" t="s">
        <v>4675</v>
      </c>
      <c r="BG431" s="60"/>
      <c r="BH431" s="60"/>
      <c r="BI431" s="60" t="s">
        <v>2794</v>
      </c>
      <c r="BJ431" s="60"/>
      <c r="BK431" s="60"/>
      <c r="BL431" s="60">
        <v>3623597</v>
      </c>
      <c r="BM431" s="60" t="s">
        <v>6115</v>
      </c>
      <c r="BN431" s="60">
        <v>425</v>
      </c>
      <c r="BO431" s="60"/>
      <c r="BP431" s="60"/>
      <c r="BQ431" s="60"/>
      <c r="BR431" s="60" t="s">
        <v>6116</v>
      </c>
      <c r="BS431" s="60" t="s">
        <v>1277</v>
      </c>
      <c r="BT431" s="60"/>
      <c r="BU431" s="60"/>
      <c r="BV431" s="60" t="s">
        <v>4678</v>
      </c>
      <c r="BW431" s="60"/>
      <c r="BX431" s="60">
        <v>425</v>
      </c>
      <c r="BY431" s="60"/>
      <c r="BZ431" s="60"/>
      <c r="CA431" s="60"/>
      <c r="CB431" s="60"/>
      <c r="CC431" s="60"/>
      <c r="CD431" s="60"/>
    </row>
    <row r="432" spans="1:82">
      <c r="A432" s="60" t="s">
        <v>6117</v>
      </c>
      <c r="B432" s="60"/>
      <c r="C432" s="60" t="s">
        <v>6118</v>
      </c>
      <c r="D432" s="60"/>
      <c r="E432" s="60" t="s">
        <v>4655</v>
      </c>
      <c r="F432" s="60" t="s">
        <v>6119</v>
      </c>
      <c r="G432" s="60" t="s">
        <v>4657</v>
      </c>
      <c r="H432" s="60" t="s">
        <v>3666</v>
      </c>
      <c r="I432" s="60">
        <v>9166</v>
      </c>
      <c r="J432" s="60"/>
      <c r="K432" s="60"/>
      <c r="L432" s="60" t="s">
        <v>4655</v>
      </c>
      <c r="M432" s="60" t="s">
        <v>4737</v>
      </c>
      <c r="N432" s="60" t="s">
        <v>4737</v>
      </c>
      <c r="O432" s="60"/>
      <c r="P432" s="60"/>
      <c r="Q432" s="60" t="s">
        <v>3666</v>
      </c>
      <c r="R432" s="60" t="s">
        <v>4717</v>
      </c>
      <c r="S432" s="60" t="s">
        <v>4718</v>
      </c>
      <c r="T432" s="60" t="s">
        <v>4719</v>
      </c>
      <c r="U432" s="60"/>
      <c r="V432" s="60" t="s">
        <v>4211</v>
      </c>
      <c r="W432" s="60"/>
      <c r="X432" s="60" t="s">
        <v>6120</v>
      </c>
      <c r="Y432" s="60" t="s">
        <v>4664</v>
      </c>
      <c r="Z432" s="60" t="s">
        <v>6045</v>
      </c>
      <c r="AA432" s="60"/>
      <c r="AB432" s="60"/>
      <c r="AC432" s="60"/>
      <c r="AD432" s="60"/>
      <c r="AE432" s="60"/>
      <c r="AF432" s="60"/>
      <c r="AG432" s="60"/>
      <c r="AH432" s="60"/>
      <c r="AI432" s="60"/>
      <c r="AJ432" s="60"/>
      <c r="AK432" s="60"/>
      <c r="AL432" s="60"/>
      <c r="AM432" s="60"/>
      <c r="AN432" s="60"/>
      <c r="AO432" s="60"/>
      <c r="AP432" s="61">
        <v>45861.6981365741</v>
      </c>
      <c r="AQ432" s="60"/>
      <c r="AR432" s="60"/>
      <c r="AS432" s="60" t="s">
        <v>4244</v>
      </c>
      <c r="AT432" s="60" t="s">
        <v>4671</v>
      </c>
      <c r="AU432" s="60"/>
      <c r="AV432" s="60"/>
      <c r="AW432" s="61">
        <v>45861.6047569444</v>
      </c>
      <c r="AX432" s="60"/>
      <c r="AY432" s="60" t="s">
        <v>4673</v>
      </c>
      <c r="AZ432" s="60"/>
      <c r="BA432" s="60"/>
      <c r="BB432" s="60"/>
      <c r="BC432" s="60" t="s">
        <v>3664</v>
      </c>
      <c r="BD432" s="60" t="s">
        <v>4726</v>
      </c>
      <c r="BE432" s="60" t="s">
        <v>2820</v>
      </c>
      <c r="BF432" s="60" t="s">
        <v>4675</v>
      </c>
      <c r="BG432" s="60"/>
      <c r="BH432" s="60"/>
      <c r="BI432" s="60" t="s">
        <v>2794</v>
      </c>
      <c r="BJ432" s="60"/>
      <c r="BK432" s="60"/>
      <c r="BL432" s="60">
        <v>3537708</v>
      </c>
      <c r="BM432" s="60" t="s">
        <v>6121</v>
      </c>
      <c r="BN432" s="60">
        <v>9166</v>
      </c>
      <c r="BO432" s="60"/>
      <c r="BP432" s="60"/>
      <c r="BQ432" s="60"/>
      <c r="BR432" s="60" t="s">
        <v>6122</v>
      </c>
      <c r="BS432" s="60" t="s">
        <v>1277</v>
      </c>
      <c r="BT432" s="60"/>
      <c r="BU432" s="60"/>
      <c r="BV432" s="60" t="s">
        <v>4678</v>
      </c>
      <c r="BW432" s="60"/>
      <c r="BX432" s="60">
        <v>9166</v>
      </c>
      <c r="BY432" s="60"/>
      <c r="BZ432" s="60"/>
      <c r="CA432" s="60"/>
      <c r="CB432" s="60"/>
      <c r="CC432" s="60"/>
      <c r="CD432" s="60"/>
    </row>
    <row r="433" spans="1:82">
      <c r="A433" s="60" t="s">
        <v>6123</v>
      </c>
      <c r="B433" s="60"/>
      <c r="C433" s="60" t="s">
        <v>6124</v>
      </c>
      <c r="D433" s="60"/>
      <c r="E433" s="60" t="s">
        <v>4655</v>
      </c>
      <c r="F433" s="60" t="s">
        <v>6125</v>
      </c>
      <c r="G433" s="60" t="s">
        <v>4657</v>
      </c>
      <c r="H433" s="60" t="s">
        <v>3648</v>
      </c>
      <c r="I433" s="60">
        <v>10800</v>
      </c>
      <c r="J433" s="60"/>
      <c r="K433" s="60"/>
      <c r="L433" s="60" t="s">
        <v>4655</v>
      </c>
      <c r="M433" s="60" t="s">
        <v>4737</v>
      </c>
      <c r="N433" s="60" t="s">
        <v>4737</v>
      </c>
      <c r="O433" s="60"/>
      <c r="P433" s="60"/>
      <c r="Q433" s="60" t="s">
        <v>3648</v>
      </c>
      <c r="R433" s="60" t="s">
        <v>6126</v>
      </c>
      <c r="S433" s="60" t="s">
        <v>6127</v>
      </c>
      <c r="T433" s="60" t="s">
        <v>4719</v>
      </c>
      <c r="U433" s="60"/>
      <c r="V433" s="60" t="s">
        <v>4211</v>
      </c>
      <c r="W433" s="60"/>
      <c r="X433" s="60" t="s">
        <v>6128</v>
      </c>
      <c r="Y433" s="60" t="s">
        <v>4664</v>
      </c>
      <c r="Z433" s="60" t="s">
        <v>6129</v>
      </c>
      <c r="AA433" s="60"/>
      <c r="AB433" s="60"/>
      <c r="AC433" s="60"/>
      <c r="AD433" s="60"/>
      <c r="AE433" s="60"/>
      <c r="AF433" s="60"/>
      <c r="AG433" s="60"/>
      <c r="AH433" s="60"/>
      <c r="AI433" s="60"/>
      <c r="AJ433" s="60"/>
      <c r="AK433" s="60"/>
      <c r="AL433" s="60"/>
      <c r="AM433" s="60"/>
      <c r="AN433" s="60"/>
      <c r="AO433" s="60"/>
      <c r="AP433" s="61">
        <v>45867.4484837963</v>
      </c>
      <c r="AQ433" s="60"/>
      <c r="AR433" s="60"/>
      <c r="AS433" s="60" t="s">
        <v>4244</v>
      </c>
      <c r="AT433" s="60" t="s">
        <v>4671</v>
      </c>
      <c r="AU433" s="60"/>
      <c r="AV433" s="60"/>
      <c r="AW433" s="61">
        <v>45866.8720717593</v>
      </c>
      <c r="AX433" s="60"/>
      <c r="AY433" s="60" t="s">
        <v>4673</v>
      </c>
      <c r="AZ433" s="60"/>
      <c r="BA433" s="60"/>
      <c r="BB433" s="60"/>
      <c r="BC433" s="60" t="s">
        <v>3646</v>
      </c>
      <c r="BD433" s="60" t="s">
        <v>4726</v>
      </c>
      <c r="BE433" s="60" t="s">
        <v>2834</v>
      </c>
      <c r="BF433" s="60" t="s">
        <v>4675</v>
      </c>
      <c r="BG433" s="60"/>
      <c r="BH433" s="60"/>
      <c r="BI433" s="60" t="s">
        <v>2794</v>
      </c>
      <c r="BJ433" s="60"/>
      <c r="BK433" s="60"/>
      <c r="BL433" s="60">
        <v>3555584</v>
      </c>
      <c r="BM433" s="60" t="s">
        <v>6130</v>
      </c>
      <c r="BN433" s="60">
        <v>3600</v>
      </c>
      <c r="BO433" s="60"/>
      <c r="BP433" s="60"/>
      <c r="BQ433" s="60"/>
      <c r="BR433" s="60" t="s">
        <v>6131</v>
      </c>
      <c r="BS433" s="60" t="s">
        <v>1277</v>
      </c>
      <c r="BT433" s="60"/>
      <c r="BU433" s="60"/>
      <c r="BV433" s="60" t="s">
        <v>4678</v>
      </c>
      <c r="BW433" s="60"/>
      <c r="BX433" s="60">
        <v>3600</v>
      </c>
      <c r="BY433" s="60"/>
      <c r="BZ433" s="60"/>
      <c r="CA433" s="60"/>
      <c r="CB433" s="60"/>
      <c r="CC433" s="60"/>
      <c r="CD433" s="60"/>
    </row>
    <row r="434" spans="1:82">
      <c r="A434" s="60" t="s">
        <v>6132</v>
      </c>
      <c r="B434" s="60"/>
      <c r="C434" s="60" t="s">
        <v>6124</v>
      </c>
      <c r="D434" s="60"/>
      <c r="E434" s="60" t="s">
        <v>4655</v>
      </c>
      <c r="F434" s="60" t="s">
        <v>6125</v>
      </c>
      <c r="G434" s="60" t="s">
        <v>4657</v>
      </c>
      <c r="H434" s="60" t="s">
        <v>3648</v>
      </c>
      <c r="I434" s="60">
        <v>10800</v>
      </c>
      <c r="J434" s="60"/>
      <c r="K434" s="60"/>
      <c r="L434" s="60" t="s">
        <v>4655</v>
      </c>
      <c r="M434" s="60" t="s">
        <v>4737</v>
      </c>
      <c r="N434" s="60" t="s">
        <v>4737</v>
      </c>
      <c r="O434" s="60"/>
      <c r="P434" s="60"/>
      <c r="Q434" s="60" t="s">
        <v>3648</v>
      </c>
      <c r="R434" s="60" t="s">
        <v>6126</v>
      </c>
      <c r="S434" s="60" t="s">
        <v>6127</v>
      </c>
      <c r="T434" s="60" t="s">
        <v>4719</v>
      </c>
      <c r="U434" s="60"/>
      <c r="V434" s="60" t="s">
        <v>4211</v>
      </c>
      <c r="W434" s="60"/>
      <c r="X434" s="60" t="s">
        <v>6128</v>
      </c>
      <c r="Y434" s="60" t="s">
        <v>4664</v>
      </c>
      <c r="Z434" s="60" t="s">
        <v>6129</v>
      </c>
      <c r="AA434" s="60"/>
      <c r="AB434" s="60"/>
      <c r="AC434" s="60"/>
      <c r="AD434" s="60"/>
      <c r="AE434" s="60"/>
      <c r="AF434" s="60"/>
      <c r="AG434" s="60"/>
      <c r="AH434" s="60"/>
      <c r="AI434" s="60"/>
      <c r="AJ434" s="60"/>
      <c r="AK434" s="60"/>
      <c r="AL434" s="60"/>
      <c r="AM434" s="60"/>
      <c r="AN434" s="60"/>
      <c r="AO434" s="60"/>
      <c r="AP434" s="61">
        <v>45867.4484837963</v>
      </c>
      <c r="AQ434" s="60"/>
      <c r="AR434" s="60"/>
      <c r="AS434" s="60" t="s">
        <v>4244</v>
      </c>
      <c r="AT434" s="60" t="s">
        <v>4671</v>
      </c>
      <c r="AU434" s="60"/>
      <c r="AV434" s="60"/>
      <c r="AW434" s="61">
        <v>45866.8720717593</v>
      </c>
      <c r="AX434" s="60"/>
      <c r="AY434" s="60" t="s">
        <v>4673</v>
      </c>
      <c r="AZ434" s="60"/>
      <c r="BA434" s="60"/>
      <c r="BB434" s="60"/>
      <c r="BC434" s="60" t="s">
        <v>3646</v>
      </c>
      <c r="BD434" s="60" t="s">
        <v>4726</v>
      </c>
      <c r="BE434" s="60" t="s">
        <v>2834</v>
      </c>
      <c r="BF434" s="60" t="s">
        <v>4675</v>
      </c>
      <c r="BG434" s="60"/>
      <c r="BH434" s="60"/>
      <c r="BI434" s="60" t="s">
        <v>2794</v>
      </c>
      <c r="BJ434" s="60"/>
      <c r="BK434" s="60"/>
      <c r="BL434" s="60">
        <v>3555584</v>
      </c>
      <c r="BM434" s="60" t="s">
        <v>6130</v>
      </c>
      <c r="BN434" s="60">
        <v>3600</v>
      </c>
      <c r="BO434" s="60"/>
      <c r="BP434" s="60"/>
      <c r="BQ434" s="60"/>
      <c r="BR434" s="60" t="s">
        <v>6131</v>
      </c>
      <c r="BS434" s="60" t="s">
        <v>1277</v>
      </c>
      <c r="BT434" s="60"/>
      <c r="BU434" s="60"/>
      <c r="BV434" s="60" t="s">
        <v>4678</v>
      </c>
      <c r="BW434" s="60"/>
      <c r="BX434" s="60">
        <v>3600</v>
      </c>
      <c r="BY434" s="60"/>
      <c r="BZ434" s="60"/>
      <c r="CA434" s="60"/>
      <c r="CB434" s="60"/>
      <c r="CC434" s="60"/>
      <c r="CD434" s="60"/>
    </row>
    <row r="435" spans="1:82">
      <c r="A435" s="60" t="s">
        <v>6133</v>
      </c>
      <c r="B435" s="60"/>
      <c r="C435" s="60" t="s">
        <v>6124</v>
      </c>
      <c r="D435" s="60"/>
      <c r="E435" s="60" t="s">
        <v>4655</v>
      </c>
      <c r="F435" s="60" t="s">
        <v>6125</v>
      </c>
      <c r="G435" s="60" t="s">
        <v>4657</v>
      </c>
      <c r="H435" s="60" t="s">
        <v>3648</v>
      </c>
      <c r="I435" s="60">
        <v>10800</v>
      </c>
      <c r="J435" s="60"/>
      <c r="K435" s="60"/>
      <c r="L435" s="60" t="s">
        <v>4655</v>
      </c>
      <c r="M435" s="60" t="s">
        <v>4737</v>
      </c>
      <c r="N435" s="60" t="s">
        <v>4737</v>
      </c>
      <c r="O435" s="60"/>
      <c r="P435" s="60"/>
      <c r="Q435" s="60" t="s">
        <v>3648</v>
      </c>
      <c r="R435" s="60" t="s">
        <v>6126</v>
      </c>
      <c r="S435" s="60" t="s">
        <v>6127</v>
      </c>
      <c r="T435" s="60" t="s">
        <v>4719</v>
      </c>
      <c r="U435" s="60"/>
      <c r="V435" s="60" t="s">
        <v>4211</v>
      </c>
      <c r="W435" s="60"/>
      <c r="X435" s="60" t="s">
        <v>6128</v>
      </c>
      <c r="Y435" s="60" t="s">
        <v>4664</v>
      </c>
      <c r="Z435" s="60" t="s">
        <v>6129</v>
      </c>
      <c r="AA435" s="60"/>
      <c r="AB435" s="60"/>
      <c r="AC435" s="60"/>
      <c r="AD435" s="60"/>
      <c r="AE435" s="60"/>
      <c r="AF435" s="60"/>
      <c r="AG435" s="60"/>
      <c r="AH435" s="60"/>
      <c r="AI435" s="60"/>
      <c r="AJ435" s="60"/>
      <c r="AK435" s="60"/>
      <c r="AL435" s="60"/>
      <c r="AM435" s="60"/>
      <c r="AN435" s="60"/>
      <c r="AO435" s="60"/>
      <c r="AP435" s="61">
        <v>45867.4484837963</v>
      </c>
      <c r="AQ435" s="60"/>
      <c r="AR435" s="60"/>
      <c r="AS435" s="60" t="s">
        <v>4244</v>
      </c>
      <c r="AT435" s="60" t="s">
        <v>4671</v>
      </c>
      <c r="AU435" s="60"/>
      <c r="AV435" s="60"/>
      <c r="AW435" s="61">
        <v>45866.8720717593</v>
      </c>
      <c r="AX435" s="60"/>
      <c r="AY435" s="60" t="s">
        <v>4673</v>
      </c>
      <c r="AZ435" s="60"/>
      <c r="BA435" s="60"/>
      <c r="BB435" s="60"/>
      <c r="BC435" s="60" t="s">
        <v>3646</v>
      </c>
      <c r="BD435" s="60" t="s">
        <v>4726</v>
      </c>
      <c r="BE435" s="60" t="s">
        <v>2834</v>
      </c>
      <c r="BF435" s="60" t="s">
        <v>4675</v>
      </c>
      <c r="BG435" s="60"/>
      <c r="BH435" s="60"/>
      <c r="BI435" s="60" t="s">
        <v>2794</v>
      </c>
      <c r="BJ435" s="60"/>
      <c r="BK435" s="60"/>
      <c r="BL435" s="60">
        <v>3555584</v>
      </c>
      <c r="BM435" s="60" t="s">
        <v>6130</v>
      </c>
      <c r="BN435" s="60">
        <v>3600</v>
      </c>
      <c r="BO435" s="60"/>
      <c r="BP435" s="60"/>
      <c r="BQ435" s="60"/>
      <c r="BR435" s="60" t="s">
        <v>6131</v>
      </c>
      <c r="BS435" s="60" t="s">
        <v>1277</v>
      </c>
      <c r="BT435" s="60"/>
      <c r="BU435" s="60"/>
      <c r="BV435" s="60" t="s">
        <v>4678</v>
      </c>
      <c r="BW435" s="60"/>
      <c r="BX435" s="60">
        <v>3600</v>
      </c>
      <c r="BY435" s="60"/>
      <c r="BZ435" s="60"/>
      <c r="CA435" s="60"/>
      <c r="CB435" s="60"/>
      <c r="CC435" s="60"/>
      <c r="CD435" s="60"/>
    </row>
    <row r="436" spans="1:82">
      <c r="A436" s="60" t="s">
        <v>6134</v>
      </c>
      <c r="B436" s="60" t="s">
        <v>4653</v>
      </c>
      <c r="C436" s="60"/>
      <c r="D436" s="60" t="s">
        <v>6135</v>
      </c>
      <c r="E436" s="60" t="s">
        <v>4655</v>
      </c>
      <c r="F436" s="60" t="s">
        <v>6136</v>
      </c>
      <c r="G436" s="60" t="s">
        <v>4657</v>
      </c>
      <c r="H436" s="60" t="s">
        <v>4658</v>
      </c>
      <c r="I436" s="60">
        <v>402</v>
      </c>
      <c r="J436" s="60"/>
      <c r="K436" s="60"/>
      <c r="L436" s="60" t="s">
        <v>4659</v>
      </c>
      <c r="M436" s="60" t="s">
        <v>5726</v>
      </c>
      <c r="N436" s="60" t="s">
        <v>5726</v>
      </c>
      <c r="O436" s="60"/>
      <c r="P436" s="60"/>
      <c r="Q436" s="60" t="s">
        <v>4658</v>
      </c>
      <c r="R436" s="60" t="s">
        <v>4661</v>
      </c>
      <c r="S436" s="60" t="s">
        <v>4662</v>
      </c>
      <c r="T436" s="60"/>
      <c r="U436" s="60"/>
      <c r="V436" s="60" t="s">
        <v>4211</v>
      </c>
      <c r="W436" s="60"/>
      <c r="X436" s="60" t="s">
        <v>6137</v>
      </c>
      <c r="Y436" s="60" t="s">
        <v>4664</v>
      </c>
      <c r="Z436" s="60" t="s">
        <v>5726</v>
      </c>
      <c r="AA436" s="60" t="s">
        <v>5981</v>
      </c>
      <c r="AB436" s="60" t="s">
        <v>4666</v>
      </c>
      <c r="AC436" s="60" t="s">
        <v>4722</v>
      </c>
      <c r="AD436" s="60"/>
      <c r="AE436" s="60"/>
      <c r="AF436" s="60" t="s">
        <v>4668</v>
      </c>
      <c r="AG436" s="60"/>
      <c r="AH436" s="60"/>
      <c r="AI436" s="60" t="s">
        <v>4668</v>
      </c>
      <c r="AJ436" s="60"/>
      <c r="AK436" s="60" t="s">
        <v>1277</v>
      </c>
      <c r="AL436" s="60" t="s">
        <v>6138</v>
      </c>
      <c r="AM436" s="60"/>
      <c r="AN436" s="60" t="s">
        <v>6139</v>
      </c>
      <c r="AO436" s="60"/>
      <c r="AP436" s="61">
        <v>45863.6985416667</v>
      </c>
      <c r="AQ436" s="60"/>
      <c r="AR436" s="60" t="s">
        <v>4724</v>
      </c>
      <c r="AS436" s="60" t="s">
        <v>4244</v>
      </c>
      <c r="AT436" s="60" t="s">
        <v>4671</v>
      </c>
      <c r="AU436" s="60" t="s">
        <v>6140</v>
      </c>
      <c r="AV436" s="60"/>
      <c r="AW436" s="61">
        <v>45852.4735300926</v>
      </c>
      <c r="AX436" s="60" t="s">
        <v>6138</v>
      </c>
      <c r="AY436" s="60" t="s">
        <v>4673</v>
      </c>
      <c r="AZ436" s="60"/>
      <c r="BA436" s="60"/>
      <c r="BB436" s="60"/>
      <c r="BC436" s="60"/>
      <c r="BD436" s="60" t="s">
        <v>4674</v>
      </c>
      <c r="BE436" s="60"/>
      <c r="BF436" s="60" t="s">
        <v>4675</v>
      </c>
      <c r="BG436" s="60"/>
      <c r="BH436" s="60"/>
      <c r="BI436" s="60" t="s">
        <v>4676</v>
      </c>
      <c r="BJ436" s="60"/>
      <c r="BK436" s="60"/>
      <c r="BL436" s="60"/>
      <c r="BM436" s="60"/>
      <c r="BN436" s="60">
        <v>402</v>
      </c>
      <c r="BO436" s="60"/>
      <c r="BP436" s="60" t="s">
        <v>4728</v>
      </c>
      <c r="BQ436" s="60"/>
      <c r="BR436" s="60"/>
      <c r="BS436" s="60"/>
      <c r="BT436" s="60" t="s">
        <v>1277</v>
      </c>
      <c r="BU436" s="60"/>
      <c r="BV436" s="60" t="s">
        <v>4678</v>
      </c>
      <c r="BW436" s="60"/>
      <c r="BX436" s="60">
        <v>402</v>
      </c>
      <c r="BY436" s="60"/>
      <c r="BZ436" s="60"/>
      <c r="CA436" s="60" t="s">
        <v>4678</v>
      </c>
      <c r="CB436" s="60" t="s">
        <v>4678</v>
      </c>
      <c r="CC436" s="60"/>
      <c r="CD436" s="60"/>
    </row>
    <row r="437" spans="1:82">
      <c r="A437" s="60" t="s">
        <v>6141</v>
      </c>
      <c r="B437" s="60" t="s">
        <v>4653</v>
      </c>
      <c r="C437" s="60"/>
      <c r="D437" s="60" t="s">
        <v>6142</v>
      </c>
      <c r="E437" s="60" t="s">
        <v>4655</v>
      </c>
      <c r="F437" s="60" t="s">
        <v>6143</v>
      </c>
      <c r="G437" s="60" t="s">
        <v>4657</v>
      </c>
      <c r="H437" s="60" t="s">
        <v>4682</v>
      </c>
      <c r="I437" s="60">
        <v>331</v>
      </c>
      <c r="J437" s="60"/>
      <c r="K437" s="60"/>
      <c r="L437" s="60" t="s">
        <v>4659</v>
      </c>
      <c r="M437" s="60" t="s">
        <v>5726</v>
      </c>
      <c r="N437" s="60" t="s">
        <v>5726</v>
      </c>
      <c r="O437" s="60"/>
      <c r="P437" s="60"/>
      <c r="Q437" s="60" t="s">
        <v>4682</v>
      </c>
      <c r="R437" s="60" t="s">
        <v>4683</v>
      </c>
      <c r="S437" s="60" t="s">
        <v>4662</v>
      </c>
      <c r="T437" s="60"/>
      <c r="U437" s="60"/>
      <c r="V437" s="60" t="s">
        <v>4211</v>
      </c>
      <c r="W437" s="60"/>
      <c r="X437" s="60" t="s">
        <v>6144</v>
      </c>
      <c r="Y437" s="60" t="s">
        <v>4664</v>
      </c>
      <c r="Z437" s="60" t="s">
        <v>5726</v>
      </c>
      <c r="AA437" s="60" t="s">
        <v>5981</v>
      </c>
      <c r="AB437" s="60" t="s">
        <v>4666</v>
      </c>
      <c r="AC437" s="60" t="s">
        <v>4722</v>
      </c>
      <c r="AD437" s="60"/>
      <c r="AE437" s="60"/>
      <c r="AF437" s="60" t="s">
        <v>4668</v>
      </c>
      <c r="AG437" s="60"/>
      <c r="AH437" s="60"/>
      <c r="AI437" s="60" t="s">
        <v>4668</v>
      </c>
      <c r="AJ437" s="60"/>
      <c r="AK437" s="60" t="s">
        <v>1277</v>
      </c>
      <c r="AL437" s="60" t="s">
        <v>6145</v>
      </c>
      <c r="AM437" s="60"/>
      <c r="AN437" s="60" t="s">
        <v>6146</v>
      </c>
      <c r="AO437" s="60"/>
      <c r="AP437" s="61">
        <v>45863.6985532407</v>
      </c>
      <c r="AQ437" s="60"/>
      <c r="AR437" s="60" t="s">
        <v>4724</v>
      </c>
      <c r="AS437" s="60" t="s">
        <v>4244</v>
      </c>
      <c r="AT437" s="60" t="s">
        <v>4671</v>
      </c>
      <c r="AU437" s="60" t="s">
        <v>6147</v>
      </c>
      <c r="AV437" s="60"/>
      <c r="AW437" s="61">
        <v>45852.4688657407</v>
      </c>
      <c r="AX437" s="60" t="s">
        <v>6145</v>
      </c>
      <c r="AY437" s="60" t="s">
        <v>4673</v>
      </c>
      <c r="AZ437" s="60"/>
      <c r="BA437" s="60"/>
      <c r="BB437" s="60"/>
      <c r="BC437" s="60"/>
      <c r="BD437" s="60" t="s">
        <v>4688</v>
      </c>
      <c r="BE437" s="60"/>
      <c r="BF437" s="60" t="s">
        <v>4675</v>
      </c>
      <c r="BG437" s="60"/>
      <c r="BH437" s="60"/>
      <c r="BI437" s="60" t="s">
        <v>4676</v>
      </c>
      <c r="BJ437" s="60"/>
      <c r="BK437" s="60"/>
      <c r="BL437" s="60"/>
      <c r="BM437" s="60"/>
      <c r="BN437" s="60">
        <v>331</v>
      </c>
      <c r="BO437" s="60"/>
      <c r="BP437" s="60" t="s">
        <v>4728</v>
      </c>
      <c r="BQ437" s="60"/>
      <c r="BR437" s="60"/>
      <c r="BS437" s="60"/>
      <c r="BT437" s="60" t="s">
        <v>1277</v>
      </c>
      <c r="BU437" s="60"/>
      <c r="BV437" s="60" t="s">
        <v>4678</v>
      </c>
      <c r="BW437" s="60"/>
      <c r="BX437" s="60">
        <v>331</v>
      </c>
      <c r="BY437" s="60"/>
      <c r="BZ437" s="60"/>
      <c r="CA437" s="60" t="s">
        <v>4678</v>
      </c>
      <c r="CB437" s="60" t="s">
        <v>4678</v>
      </c>
      <c r="CC437" s="60"/>
      <c r="CD437" s="60"/>
    </row>
    <row r="438" spans="1:82">
      <c r="A438" s="60" t="s">
        <v>6148</v>
      </c>
      <c r="B438" s="60"/>
      <c r="C438" s="60" t="s">
        <v>6149</v>
      </c>
      <c r="D438" s="60"/>
      <c r="E438" s="60" t="s">
        <v>4655</v>
      </c>
      <c r="F438" s="60" t="s">
        <v>6150</v>
      </c>
      <c r="G438" s="60" t="s">
        <v>4657</v>
      </c>
      <c r="H438" s="60" t="s">
        <v>3303</v>
      </c>
      <c r="I438" s="60">
        <v>6500</v>
      </c>
      <c r="J438" s="60"/>
      <c r="K438" s="60"/>
      <c r="L438" s="60" t="s">
        <v>4655</v>
      </c>
      <c r="M438" s="60" t="s">
        <v>6151</v>
      </c>
      <c r="N438" s="60" t="s">
        <v>6151</v>
      </c>
      <c r="O438" s="60"/>
      <c r="P438" s="60"/>
      <c r="Q438" s="60" t="s">
        <v>3303</v>
      </c>
      <c r="R438" s="60" t="s">
        <v>5370</v>
      </c>
      <c r="S438" s="60" t="s">
        <v>5371</v>
      </c>
      <c r="T438" s="60" t="s">
        <v>4719</v>
      </c>
      <c r="U438" s="60"/>
      <c r="V438" s="60" t="s">
        <v>4211</v>
      </c>
      <c r="W438" s="60"/>
      <c r="X438" s="60" t="s">
        <v>6152</v>
      </c>
      <c r="Y438" s="60" t="s">
        <v>4664</v>
      </c>
      <c r="Z438" s="60" t="s">
        <v>5726</v>
      </c>
      <c r="AA438" s="60"/>
      <c r="AB438" s="60"/>
      <c r="AC438" s="60"/>
      <c r="AD438" s="60"/>
      <c r="AE438" s="60"/>
      <c r="AF438" s="60"/>
      <c r="AG438" s="60"/>
      <c r="AH438" s="60"/>
      <c r="AI438" s="60"/>
      <c r="AJ438" s="60"/>
      <c r="AK438" s="60"/>
      <c r="AL438" s="60"/>
      <c r="AM438" s="60"/>
      <c r="AN438" s="60"/>
      <c r="AO438" s="60"/>
      <c r="AP438" s="61">
        <v>45852.4481365741</v>
      </c>
      <c r="AQ438" s="60"/>
      <c r="AR438" s="60"/>
      <c r="AS438" s="60" t="s">
        <v>4244</v>
      </c>
      <c r="AT438" s="60" t="s">
        <v>4671</v>
      </c>
      <c r="AU438" s="60"/>
      <c r="AV438" s="60"/>
      <c r="AW438" s="61">
        <v>45849.7426851852</v>
      </c>
      <c r="AX438" s="60"/>
      <c r="AY438" s="60" t="s">
        <v>4673</v>
      </c>
      <c r="AZ438" s="60"/>
      <c r="BA438" s="60"/>
      <c r="BB438" s="60"/>
      <c r="BC438" s="60" t="s">
        <v>5669</v>
      </c>
      <c r="BD438" s="60" t="s">
        <v>5670</v>
      </c>
      <c r="BE438" s="60" t="s">
        <v>2814</v>
      </c>
      <c r="BF438" s="60" t="s">
        <v>4675</v>
      </c>
      <c r="BG438" s="60"/>
      <c r="BH438" s="60"/>
      <c r="BI438" s="60" t="s">
        <v>2794</v>
      </c>
      <c r="BJ438" s="60"/>
      <c r="BK438" s="60"/>
      <c r="BL438" s="60">
        <v>3121345</v>
      </c>
      <c r="BM438" s="60" t="s">
        <v>6153</v>
      </c>
      <c r="BN438" s="60">
        <v>2166.68</v>
      </c>
      <c r="BO438" s="60"/>
      <c r="BP438" s="60"/>
      <c r="BQ438" s="60"/>
      <c r="BR438" s="60" t="s">
        <v>6154</v>
      </c>
      <c r="BS438" s="60" t="s">
        <v>1277</v>
      </c>
      <c r="BT438" s="60"/>
      <c r="BU438" s="60"/>
      <c r="BV438" s="60" t="s">
        <v>4678</v>
      </c>
      <c r="BW438" s="60"/>
      <c r="BX438" s="60">
        <v>2166.68</v>
      </c>
      <c r="BY438" s="60"/>
      <c r="BZ438" s="60"/>
      <c r="CA438" s="60"/>
      <c r="CB438" s="60"/>
      <c r="CC438" s="60"/>
      <c r="CD438" s="60"/>
    </row>
    <row r="439" spans="1:82">
      <c r="A439" s="60" t="s">
        <v>6155</v>
      </c>
      <c r="B439" s="60"/>
      <c r="C439" s="60" t="s">
        <v>6149</v>
      </c>
      <c r="D439" s="60"/>
      <c r="E439" s="60" t="s">
        <v>4655</v>
      </c>
      <c r="F439" s="60" t="s">
        <v>6150</v>
      </c>
      <c r="G439" s="60" t="s">
        <v>4657</v>
      </c>
      <c r="H439" s="60" t="s">
        <v>3303</v>
      </c>
      <c r="I439" s="60">
        <v>6500</v>
      </c>
      <c r="J439" s="60"/>
      <c r="K439" s="60"/>
      <c r="L439" s="60" t="s">
        <v>4655</v>
      </c>
      <c r="M439" s="60" t="s">
        <v>6151</v>
      </c>
      <c r="N439" s="60" t="s">
        <v>6151</v>
      </c>
      <c r="O439" s="60"/>
      <c r="P439" s="60"/>
      <c r="Q439" s="60" t="s">
        <v>3303</v>
      </c>
      <c r="R439" s="60" t="s">
        <v>5370</v>
      </c>
      <c r="S439" s="60" t="s">
        <v>5371</v>
      </c>
      <c r="T439" s="60" t="s">
        <v>4719</v>
      </c>
      <c r="U439" s="60"/>
      <c r="V439" s="60" t="s">
        <v>4211</v>
      </c>
      <c r="W439" s="60"/>
      <c r="X439" s="60" t="s">
        <v>6152</v>
      </c>
      <c r="Y439" s="60" t="s">
        <v>4664</v>
      </c>
      <c r="Z439" s="60" t="s">
        <v>5726</v>
      </c>
      <c r="AA439" s="60"/>
      <c r="AB439" s="60"/>
      <c r="AC439" s="60"/>
      <c r="AD439" s="60"/>
      <c r="AE439" s="60"/>
      <c r="AF439" s="60"/>
      <c r="AG439" s="60"/>
      <c r="AH439" s="60"/>
      <c r="AI439" s="60"/>
      <c r="AJ439" s="60"/>
      <c r="AK439" s="60"/>
      <c r="AL439" s="60"/>
      <c r="AM439" s="60"/>
      <c r="AN439" s="60"/>
      <c r="AO439" s="60"/>
      <c r="AP439" s="61">
        <v>45852.4481365741</v>
      </c>
      <c r="AQ439" s="60"/>
      <c r="AR439" s="60"/>
      <c r="AS439" s="60" t="s">
        <v>4244</v>
      </c>
      <c r="AT439" s="60" t="s">
        <v>4671</v>
      </c>
      <c r="AU439" s="60"/>
      <c r="AV439" s="60"/>
      <c r="AW439" s="61">
        <v>45849.7426851852</v>
      </c>
      <c r="AX439" s="60"/>
      <c r="AY439" s="60" t="s">
        <v>4673</v>
      </c>
      <c r="AZ439" s="60"/>
      <c r="BA439" s="60"/>
      <c r="BB439" s="60"/>
      <c r="BC439" s="60" t="s">
        <v>5669</v>
      </c>
      <c r="BD439" s="60" t="s">
        <v>5670</v>
      </c>
      <c r="BE439" s="60" t="s">
        <v>2814</v>
      </c>
      <c r="BF439" s="60" t="s">
        <v>4675</v>
      </c>
      <c r="BG439" s="60"/>
      <c r="BH439" s="60"/>
      <c r="BI439" s="60" t="s">
        <v>2794</v>
      </c>
      <c r="BJ439" s="60"/>
      <c r="BK439" s="60"/>
      <c r="BL439" s="60">
        <v>3121345</v>
      </c>
      <c r="BM439" s="60" t="s">
        <v>6153</v>
      </c>
      <c r="BN439" s="60">
        <v>2166.66</v>
      </c>
      <c r="BO439" s="60"/>
      <c r="BP439" s="60"/>
      <c r="BQ439" s="60"/>
      <c r="BR439" s="60" t="s">
        <v>6154</v>
      </c>
      <c r="BS439" s="60" t="s">
        <v>1277</v>
      </c>
      <c r="BT439" s="60"/>
      <c r="BU439" s="60"/>
      <c r="BV439" s="60" t="s">
        <v>4678</v>
      </c>
      <c r="BW439" s="60"/>
      <c r="BX439" s="60">
        <v>2166.66</v>
      </c>
      <c r="BY439" s="60"/>
      <c r="BZ439" s="60"/>
      <c r="CA439" s="60"/>
      <c r="CB439" s="60"/>
      <c r="CC439" s="60"/>
      <c r="CD439" s="60"/>
    </row>
    <row r="440" spans="1:82">
      <c r="A440" s="60" t="s">
        <v>6156</v>
      </c>
      <c r="B440" s="60"/>
      <c r="C440" s="60" t="s">
        <v>6149</v>
      </c>
      <c r="D440" s="60"/>
      <c r="E440" s="60" t="s">
        <v>4655</v>
      </c>
      <c r="F440" s="60" t="s">
        <v>6150</v>
      </c>
      <c r="G440" s="60" t="s">
        <v>4657</v>
      </c>
      <c r="H440" s="60" t="s">
        <v>3303</v>
      </c>
      <c r="I440" s="60">
        <v>6500</v>
      </c>
      <c r="J440" s="60"/>
      <c r="K440" s="60"/>
      <c r="L440" s="60" t="s">
        <v>4655</v>
      </c>
      <c r="M440" s="60" t="s">
        <v>6151</v>
      </c>
      <c r="N440" s="60" t="s">
        <v>6151</v>
      </c>
      <c r="O440" s="60"/>
      <c r="P440" s="60"/>
      <c r="Q440" s="60" t="s">
        <v>3303</v>
      </c>
      <c r="R440" s="60" t="s">
        <v>5370</v>
      </c>
      <c r="S440" s="60" t="s">
        <v>5371</v>
      </c>
      <c r="T440" s="60" t="s">
        <v>4719</v>
      </c>
      <c r="U440" s="60"/>
      <c r="V440" s="60" t="s">
        <v>4211</v>
      </c>
      <c r="W440" s="60"/>
      <c r="X440" s="60" t="s">
        <v>6152</v>
      </c>
      <c r="Y440" s="60" t="s">
        <v>4664</v>
      </c>
      <c r="Z440" s="60" t="s">
        <v>5726</v>
      </c>
      <c r="AA440" s="60"/>
      <c r="AB440" s="60"/>
      <c r="AC440" s="60"/>
      <c r="AD440" s="60"/>
      <c r="AE440" s="60"/>
      <c r="AF440" s="60"/>
      <c r="AG440" s="60"/>
      <c r="AH440" s="60"/>
      <c r="AI440" s="60"/>
      <c r="AJ440" s="60"/>
      <c r="AK440" s="60"/>
      <c r="AL440" s="60"/>
      <c r="AM440" s="60"/>
      <c r="AN440" s="60"/>
      <c r="AO440" s="60"/>
      <c r="AP440" s="61">
        <v>45852.4481365741</v>
      </c>
      <c r="AQ440" s="60"/>
      <c r="AR440" s="60"/>
      <c r="AS440" s="60" t="s">
        <v>4244</v>
      </c>
      <c r="AT440" s="60" t="s">
        <v>4671</v>
      </c>
      <c r="AU440" s="60"/>
      <c r="AV440" s="60"/>
      <c r="AW440" s="61">
        <v>45849.7426851852</v>
      </c>
      <c r="AX440" s="60"/>
      <c r="AY440" s="60" t="s">
        <v>4673</v>
      </c>
      <c r="AZ440" s="60"/>
      <c r="BA440" s="60"/>
      <c r="BB440" s="60"/>
      <c r="BC440" s="60" t="s">
        <v>5669</v>
      </c>
      <c r="BD440" s="60" t="s">
        <v>5670</v>
      </c>
      <c r="BE440" s="60" t="s">
        <v>2814</v>
      </c>
      <c r="BF440" s="60" t="s">
        <v>4675</v>
      </c>
      <c r="BG440" s="60"/>
      <c r="BH440" s="60"/>
      <c r="BI440" s="60" t="s">
        <v>2794</v>
      </c>
      <c r="BJ440" s="60"/>
      <c r="BK440" s="60"/>
      <c r="BL440" s="60">
        <v>3121345</v>
      </c>
      <c r="BM440" s="60" t="s">
        <v>6153</v>
      </c>
      <c r="BN440" s="60">
        <v>2166.66</v>
      </c>
      <c r="BO440" s="60"/>
      <c r="BP440" s="60"/>
      <c r="BQ440" s="60"/>
      <c r="BR440" s="60" t="s">
        <v>6154</v>
      </c>
      <c r="BS440" s="60" t="s">
        <v>1277</v>
      </c>
      <c r="BT440" s="60"/>
      <c r="BU440" s="60"/>
      <c r="BV440" s="60" t="s">
        <v>4678</v>
      </c>
      <c r="BW440" s="60"/>
      <c r="BX440" s="60">
        <v>2166.66</v>
      </c>
      <c r="BY440" s="60"/>
      <c r="BZ440" s="60"/>
      <c r="CA440" s="60"/>
      <c r="CB440" s="60"/>
      <c r="CC440" s="60"/>
      <c r="CD440" s="60"/>
    </row>
    <row r="441" spans="1:82">
      <c r="A441" s="60" t="s">
        <v>6157</v>
      </c>
      <c r="B441" s="60"/>
      <c r="C441" s="60" t="s">
        <v>6158</v>
      </c>
      <c r="D441" s="60"/>
      <c r="E441" s="60" t="s">
        <v>4655</v>
      </c>
      <c r="F441" s="60" t="s">
        <v>6159</v>
      </c>
      <c r="G441" s="60" t="s">
        <v>4657</v>
      </c>
      <c r="H441" s="60" t="s">
        <v>3171</v>
      </c>
      <c r="I441" s="60">
        <v>1500</v>
      </c>
      <c r="J441" s="60"/>
      <c r="K441" s="60"/>
      <c r="L441" s="60" t="s">
        <v>4655</v>
      </c>
      <c r="M441" s="60" t="s">
        <v>6151</v>
      </c>
      <c r="N441" s="60" t="s">
        <v>6151</v>
      </c>
      <c r="O441" s="60"/>
      <c r="P441" s="60"/>
      <c r="Q441" s="60" t="s">
        <v>3171</v>
      </c>
      <c r="R441" s="60" t="s">
        <v>6160</v>
      </c>
      <c r="S441" s="60" t="s">
        <v>6161</v>
      </c>
      <c r="T441" s="60" t="s">
        <v>4719</v>
      </c>
      <c r="U441" s="60"/>
      <c r="V441" s="60" t="s">
        <v>4211</v>
      </c>
      <c r="W441" s="60"/>
      <c r="X441" s="60" t="s">
        <v>6162</v>
      </c>
      <c r="Y441" s="60" t="s">
        <v>4664</v>
      </c>
      <c r="Z441" s="60" t="s">
        <v>6163</v>
      </c>
      <c r="AA441" s="60"/>
      <c r="AB441" s="60"/>
      <c r="AC441" s="60"/>
      <c r="AD441" s="60"/>
      <c r="AE441" s="60"/>
      <c r="AF441" s="60"/>
      <c r="AG441" s="60"/>
      <c r="AH441" s="60"/>
      <c r="AI441" s="60"/>
      <c r="AJ441" s="60"/>
      <c r="AK441" s="60"/>
      <c r="AL441" s="60"/>
      <c r="AM441" s="60"/>
      <c r="AN441" s="60"/>
      <c r="AO441" s="60"/>
      <c r="AP441" s="61">
        <v>45849.7815625</v>
      </c>
      <c r="AQ441" s="60"/>
      <c r="AR441" s="60"/>
      <c r="AS441" s="60" t="s">
        <v>4244</v>
      </c>
      <c r="AT441" s="60" t="s">
        <v>4671</v>
      </c>
      <c r="AU441" s="60"/>
      <c r="AV441" s="60"/>
      <c r="AW441" s="61">
        <v>45849.712974537</v>
      </c>
      <c r="AX441" s="60"/>
      <c r="AY441" s="60" t="s">
        <v>4673</v>
      </c>
      <c r="AZ441" s="60"/>
      <c r="BA441" s="60"/>
      <c r="BB441" s="60"/>
      <c r="BC441" s="60" t="s">
        <v>6164</v>
      </c>
      <c r="BD441" s="60" t="s">
        <v>4582</v>
      </c>
      <c r="BE441" s="60"/>
      <c r="BF441" s="60" t="s">
        <v>4675</v>
      </c>
      <c r="BG441" s="60"/>
      <c r="BH441" s="60"/>
      <c r="BI441" s="60" t="s">
        <v>2794</v>
      </c>
      <c r="BJ441" s="60"/>
      <c r="BK441" s="60"/>
      <c r="BL441" s="60">
        <v>3594958</v>
      </c>
      <c r="BM441" s="60" t="s">
        <v>6165</v>
      </c>
      <c r="BN441" s="60">
        <v>1500</v>
      </c>
      <c r="BO441" s="60"/>
      <c r="BP441" s="60"/>
      <c r="BQ441" s="60"/>
      <c r="BR441" s="60" t="s">
        <v>6166</v>
      </c>
      <c r="BS441" s="60" t="s">
        <v>1277</v>
      </c>
      <c r="BT441" s="60"/>
      <c r="BU441" s="60"/>
      <c r="BV441" s="60" t="s">
        <v>4678</v>
      </c>
      <c r="BW441" s="60"/>
      <c r="BX441" s="60">
        <v>1500</v>
      </c>
      <c r="BY441" s="60"/>
      <c r="BZ441" s="60"/>
      <c r="CA441" s="60"/>
      <c r="CB441" s="60"/>
      <c r="CC441" s="60"/>
      <c r="CD441" s="60"/>
    </row>
    <row r="442" spans="1:82">
      <c r="A442" s="60" t="s">
        <v>6167</v>
      </c>
      <c r="B442" s="60"/>
      <c r="C442" s="60" t="s">
        <v>6168</v>
      </c>
      <c r="D442" s="60"/>
      <c r="E442" s="60" t="s">
        <v>4655</v>
      </c>
      <c r="F442" s="60" t="s">
        <v>6169</v>
      </c>
      <c r="G442" s="60" t="s">
        <v>4657</v>
      </c>
      <c r="H442" s="60" t="s">
        <v>3223</v>
      </c>
      <c r="I442" s="60">
        <v>1052</v>
      </c>
      <c r="J442" s="60"/>
      <c r="K442" s="60"/>
      <c r="L442" s="60" t="s">
        <v>4655</v>
      </c>
      <c r="M442" s="60" t="s">
        <v>6151</v>
      </c>
      <c r="N442" s="60" t="s">
        <v>6151</v>
      </c>
      <c r="O442" s="60"/>
      <c r="P442" s="60"/>
      <c r="Q442" s="60" t="s">
        <v>3223</v>
      </c>
      <c r="R442" s="60" t="s">
        <v>5593</v>
      </c>
      <c r="S442" s="60" t="s">
        <v>5594</v>
      </c>
      <c r="T442" s="60" t="s">
        <v>4719</v>
      </c>
      <c r="U442" s="60"/>
      <c r="V442" s="60" t="s">
        <v>4211</v>
      </c>
      <c r="W442" s="60"/>
      <c r="X442" s="60" t="s">
        <v>6170</v>
      </c>
      <c r="Y442" s="60" t="s">
        <v>4664</v>
      </c>
      <c r="Z442" s="60" t="s">
        <v>6163</v>
      </c>
      <c r="AA442" s="60"/>
      <c r="AB442" s="60"/>
      <c r="AC442" s="60"/>
      <c r="AD442" s="60"/>
      <c r="AE442" s="60"/>
      <c r="AF442" s="60"/>
      <c r="AG442" s="60"/>
      <c r="AH442" s="60"/>
      <c r="AI442" s="60"/>
      <c r="AJ442" s="60"/>
      <c r="AK442" s="60"/>
      <c r="AL442" s="60"/>
      <c r="AM442" s="60"/>
      <c r="AN442" s="60"/>
      <c r="AO442" s="60"/>
      <c r="AP442" s="61">
        <v>45849.7815625</v>
      </c>
      <c r="AQ442" s="60"/>
      <c r="AR442" s="60"/>
      <c r="AS442" s="60" t="s">
        <v>4244</v>
      </c>
      <c r="AT442" s="60" t="s">
        <v>4671</v>
      </c>
      <c r="AU442" s="60"/>
      <c r="AV442" s="60"/>
      <c r="AW442" s="61">
        <v>45849.7190625</v>
      </c>
      <c r="AX442" s="60"/>
      <c r="AY442" s="60" t="s">
        <v>4673</v>
      </c>
      <c r="AZ442" s="60"/>
      <c r="BA442" s="60"/>
      <c r="BB442" s="60"/>
      <c r="BC442" s="60" t="s">
        <v>3124</v>
      </c>
      <c r="BD442" s="60" t="s">
        <v>4582</v>
      </c>
      <c r="BE442" s="60" t="s">
        <v>6171</v>
      </c>
      <c r="BF442" s="60" t="s">
        <v>4675</v>
      </c>
      <c r="BG442" s="60"/>
      <c r="BH442" s="60"/>
      <c r="BI442" s="60" t="s">
        <v>2794</v>
      </c>
      <c r="BJ442" s="60"/>
      <c r="BK442" s="60"/>
      <c r="BL442" s="60">
        <v>3588455</v>
      </c>
      <c r="BM442" s="60" t="s">
        <v>6172</v>
      </c>
      <c r="BN442" s="60">
        <v>1052</v>
      </c>
      <c r="BO442" s="60"/>
      <c r="BP442" s="60"/>
      <c r="BQ442" s="60"/>
      <c r="BR442" s="60" t="s">
        <v>6173</v>
      </c>
      <c r="BS442" s="60" t="s">
        <v>1277</v>
      </c>
      <c r="BT442" s="60"/>
      <c r="BU442" s="60"/>
      <c r="BV442" s="60" t="s">
        <v>4678</v>
      </c>
      <c r="BW442" s="60"/>
      <c r="BX442" s="60">
        <v>1052</v>
      </c>
      <c r="BY442" s="60"/>
      <c r="BZ442" s="60"/>
      <c r="CA442" s="60"/>
      <c r="CB442" s="60"/>
      <c r="CC442" s="60"/>
      <c r="CD442" s="60"/>
    </row>
    <row r="443" spans="1:82">
      <c r="A443" s="60" t="s">
        <v>6174</v>
      </c>
      <c r="B443" s="60"/>
      <c r="C443" s="60" t="s">
        <v>6175</v>
      </c>
      <c r="D443" s="60"/>
      <c r="E443" s="60" t="s">
        <v>4655</v>
      </c>
      <c r="F443" s="60" t="s">
        <v>6176</v>
      </c>
      <c r="G443" s="60" t="s">
        <v>4657</v>
      </c>
      <c r="H443" s="60" t="s">
        <v>2905</v>
      </c>
      <c r="I443" s="60">
        <v>972</v>
      </c>
      <c r="J443" s="60"/>
      <c r="K443" s="60"/>
      <c r="L443" s="60" t="s">
        <v>4655</v>
      </c>
      <c r="M443" s="60" t="s">
        <v>6151</v>
      </c>
      <c r="N443" s="60" t="s">
        <v>6151</v>
      </c>
      <c r="O443" s="60"/>
      <c r="P443" s="60"/>
      <c r="Q443" s="60" t="s">
        <v>2905</v>
      </c>
      <c r="R443" s="60" t="s">
        <v>4797</v>
      </c>
      <c r="S443" s="60" t="s">
        <v>4798</v>
      </c>
      <c r="T443" s="60" t="s">
        <v>4719</v>
      </c>
      <c r="U443" s="60"/>
      <c r="V443" s="60" t="s">
        <v>4211</v>
      </c>
      <c r="W443" s="60"/>
      <c r="X443" s="60" t="s">
        <v>5271</v>
      </c>
      <c r="Y443" s="60" t="s">
        <v>4664</v>
      </c>
      <c r="Z443" s="60" t="s">
        <v>6163</v>
      </c>
      <c r="AA443" s="60"/>
      <c r="AB443" s="60"/>
      <c r="AC443" s="60"/>
      <c r="AD443" s="60"/>
      <c r="AE443" s="60"/>
      <c r="AF443" s="60"/>
      <c r="AG443" s="60"/>
      <c r="AH443" s="60"/>
      <c r="AI443" s="60"/>
      <c r="AJ443" s="60"/>
      <c r="AK443" s="60"/>
      <c r="AL443" s="60"/>
      <c r="AM443" s="60"/>
      <c r="AN443" s="60"/>
      <c r="AO443" s="60"/>
      <c r="AP443" s="61">
        <v>45849.7815625</v>
      </c>
      <c r="AQ443" s="60"/>
      <c r="AR443" s="60"/>
      <c r="AS443" s="60" t="s">
        <v>4244</v>
      </c>
      <c r="AT443" s="60" t="s">
        <v>4671</v>
      </c>
      <c r="AU443" s="60"/>
      <c r="AV443" s="60"/>
      <c r="AW443" s="61">
        <v>45849.7131134259</v>
      </c>
      <c r="AX443" s="60"/>
      <c r="AY443" s="60" t="s">
        <v>4673</v>
      </c>
      <c r="AZ443" s="60"/>
      <c r="BA443" s="60"/>
      <c r="BB443" s="60"/>
      <c r="BC443" s="60" t="s">
        <v>2140</v>
      </c>
      <c r="BD443" s="60" t="s">
        <v>4582</v>
      </c>
      <c r="BE443" s="60" t="s">
        <v>4802</v>
      </c>
      <c r="BF443" s="60" t="s">
        <v>4675</v>
      </c>
      <c r="BG443" s="60"/>
      <c r="BH443" s="60"/>
      <c r="BI443" s="60" t="s">
        <v>2794</v>
      </c>
      <c r="BJ443" s="60"/>
      <c r="BK443" s="60"/>
      <c r="BL443" s="60">
        <v>3609837</v>
      </c>
      <c r="BM443" s="60" t="s">
        <v>6177</v>
      </c>
      <c r="BN443" s="60">
        <v>972</v>
      </c>
      <c r="BO443" s="60"/>
      <c r="BP443" s="60"/>
      <c r="BQ443" s="60"/>
      <c r="BR443" s="60" t="s">
        <v>6178</v>
      </c>
      <c r="BS443" s="60" t="s">
        <v>1277</v>
      </c>
      <c r="BT443" s="60"/>
      <c r="BU443" s="60"/>
      <c r="BV443" s="60" t="s">
        <v>4678</v>
      </c>
      <c r="BW443" s="60"/>
      <c r="BX443" s="60">
        <v>972</v>
      </c>
      <c r="BY443" s="60"/>
      <c r="BZ443" s="60"/>
      <c r="CA443" s="60"/>
      <c r="CB443" s="60"/>
      <c r="CC443" s="60"/>
      <c r="CD443" s="60"/>
    </row>
    <row r="444" spans="1:82">
      <c r="A444" s="60" t="s">
        <v>6179</v>
      </c>
      <c r="B444" s="60"/>
      <c r="C444" s="60" t="s">
        <v>6180</v>
      </c>
      <c r="D444" s="60"/>
      <c r="E444" s="60" t="s">
        <v>4655</v>
      </c>
      <c r="F444" s="60" t="s">
        <v>6181</v>
      </c>
      <c r="G444" s="60" t="s">
        <v>4657</v>
      </c>
      <c r="H444" s="60" t="s">
        <v>2930</v>
      </c>
      <c r="I444" s="60">
        <v>923</v>
      </c>
      <c r="J444" s="60"/>
      <c r="K444" s="60"/>
      <c r="L444" s="60" t="s">
        <v>4655</v>
      </c>
      <c r="M444" s="60" t="s">
        <v>6151</v>
      </c>
      <c r="N444" s="60" t="s">
        <v>6151</v>
      </c>
      <c r="O444" s="60"/>
      <c r="P444" s="60"/>
      <c r="Q444" s="60" t="s">
        <v>2930</v>
      </c>
      <c r="R444" s="60" t="s">
        <v>6182</v>
      </c>
      <c r="S444" s="60" t="s">
        <v>6183</v>
      </c>
      <c r="T444" s="60" t="s">
        <v>4719</v>
      </c>
      <c r="U444" s="60"/>
      <c r="V444" s="60" t="s">
        <v>4211</v>
      </c>
      <c r="W444" s="60"/>
      <c r="X444" s="60" t="s">
        <v>5271</v>
      </c>
      <c r="Y444" s="60" t="s">
        <v>4664</v>
      </c>
      <c r="Z444" s="60" t="s">
        <v>6163</v>
      </c>
      <c r="AA444" s="60"/>
      <c r="AB444" s="60"/>
      <c r="AC444" s="60"/>
      <c r="AD444" s="60"/>
      <c r="AE444" s="60"/>
      <c r="AF444" s="60"/>
      <c r="AG444" s="60"/>
      <c r="AH444" s="60"/>
      <c r="AI444" s="60"/>
      <c r="AJ444" s="60"/>
      <c r="AK444" s="60"/>
      <c r="AL444" s="60"/>
      <c r="AM444" s="60"/>
      <c r="AN444" s="60"/>
      <c r="AO444" s="60"/>
      <c r="AP444" s="61">
        <v>45849.7815625</v>
      </c>
      <c r="AQ444" s="60"/>
      <c r="AR444" s="60"/>
      <c r="AS444" s="60" t="s">
        <v>4244</v>
      </c>
      <c r="AT444" s="60" t="s">
        <v>4671</v>
      </c>
      <c r="AU444" s="60"/>
      <c r="AV444" s="60"/>
      <c r="AW444" s="61">
        <v>45849.7191898148</v>
      </c>
      <c r="AX444" s="60"/>
      <c r="AY444" s="60" t="s">
        <v>4673</v>
      </c>
      <c r="AZ444" s="60"/>
      <c r="BA444" s="60"/>
      <c r="BB444" s="60"/>
      <c r="BC444" s="60" t="s">
        <v>4933</v>
      </c>
      <c r="BD444" s="60" t="s">
        <v>4582</v>
      </c>
      <c r="BE444" s="60" t="s">
        <v>6184</v>
      </c>
      <c r="BF444" s="60" t="s">
        <v>4675</v>
      </c>
      <c r="BG444" s="60"/>
      <c r="BH444" s="60"/>
      <c r="BI444" s="60" t="s">
        <v>2794</v>
      </c>
      <c r="BJ444" s="60"/>
      <c r="BK444" s="60"/>
      <c r="BL444" s="60">
        <v>3599911</v>
      </c>
      <c r="BM444" s="60" t="s">
        <v>6185</v>
      </c>
      <c r="BN444" s="60">
        <v>48</v>
      </c>
      <c r="BO444" s="60"/>
      <c r="BP444" s="60"/>
      <c r="BQ444" s="60"/>
      <c r="BR444" s="60" t="s">
        <v>6186</v>
      </c>
      <c r="BS444" s="60" t="s">
        <v>1277</v>
      </c>
      <c r="BT444" s="60"/>
      <c r="BU444" s="60"/>
      <c r="BV444" s="60" t="s">
        <v>4678</v>
      </c>
      <c r="BW444" s="60"/>
      <c r="BX444" s="60">
        <v>48</v>
      </c>
      <c r="BY444" s="60"/>
      <c r="BZ444" s="60"/>
      <c r="CA444" s="60"/>
      <c r="CB444" s="60"/>
      <c r="CC444" s="60"/>
      <c r="CD444" s="60"/>
    </row>
    <row r="445" spans="1:82">
      <c r="A445" s="60" t="s">
        <v>6187</v>
      </c>
      <c r="B445" s="60"/>
      <c r="C445" s="60" t="s">
        <v>6180</v>
      </c>
      <c r="D445" s="60"/>
      <c r="E445" s="60" t="s">
        <v>4655</v>
      </c>
      <c r="F445" s="60" t="s">
        <v>6181</v>
      </c>
      <c r="G445" s="60" t="s">
        <v>4657</v>
      </c>
      <c r="H445" s="60" t="s">
        <v>2930</v>
      </c>
      <c r="I445" s="60">
        <v>923</v>
      </c>
      <c r="J445" s="60"/>
      <c r="K445" s="60"/>
      <c r="L445" s="60" t="s">
        <v>4655</v>
      </c>
      <c r="M445" s="60" t="s">
        <v>6151</v>
      </c>
      <c r="N445" s="60" t="s">
        <v>6151</v>
      </c>
      <c r="O445" s="60"/>
      <c r="P445" s="60"/>
      <c r="Q445" s="60" t="s">
        <v>2930</v>
      </c>
      <c r="R445" s="60" t="s">
        <v>6182</v>
      </c>
      <c r="S445" s="60" t="s">
        <v>6183</v>
      </c>
      <c r="T445" s="60" t="s">
        <v>4719</v>
      </c>
      <c r="U445" s="60"/>
      <c r="V445" s="60" t="s">
        <v>4211</v>
      </c>
      <c r="W445" s="60"/>
      <c r="X445" s="60" t="s">
        <v>5271</v>
      </c>
      <c r="Y445" s="60" t="s">
        <v>4664</v>
      </c>
      <c r="Z445" s="60" t="s">
        <v>6163</v>
      </c>
      <c r="AA445" s="60"/>
      <c r="AB445" s="60"/>
      <c r="AC445" s="60"/>
      <c r="AD445" s="60"/>
      <c r="AE445" s="60"/>
      <c r="AF445" s="60"/>
      <c r="AG445" s="60"/>
      <c r="AH445" s="60"/>
      <c r="AI445" s="60"/>
      <c r="AJ445" s="60"/>
      <c r="AK445" s="60"/>
      <c r="AL445" s="60"/>
      <c r="AM445" s="60"/>
      <c r="AN445" s="60"/>
      <c r="AO445" s="60"/>
      <c r="AP445" s="61">
        <v>45849.7815625</v>
      </c>
      <c r="AQ445" s="60"/>
      <c r="AR445" s="60"/>
      <c r="AS445" s="60" t="s">
        <v>4244</v>
      </c>
      <c r="AT445" s="60" t="s">
        <v>4671</v>
      </c>
      <c r="AU445" s="60"/>
      <c r="AV445" s="60"/>
      <c r="AW445" s="61">
        <v>45849.7191898148</v>
      </c>
      <c r="AX445" s="60"/>
      <c r="AY445" s="60" t="s">
        <v>4673</v>
      </c>
      <c r="AZ445" s="60"/>
      <c r="BA445" s="60"/>
      <c r="BB445" s="60"/>
      <c r="BC445" s="60" t="s">
        <v>5412</v>
      </c>
      <c r="BD445" s="60" t="s">
        <v>4582</v>
      </c>
      <c r="BE445" s="60" t="s">
        <v>6184</v>
      </c>
      <c r="BF445" s="60" t="s">
        <v>4675</v>
      </c>
      <c r="BG445" s="60"/>
      <c r="BH445" s="60"/>
      <c r="BI445" s="60" t="s">
        <v>2794</v>
      </c>
      <c r="BJ445" s="60"/>
      <c r="BK445" s="60"/>
      <c r="BL445" s="60">
        <v>3599912</v>
      </c>
      <c r="BM445" s="60" t="s">
        <v>6185</v>
      </c>
      <c r="BN445" s="60">
        <v>875</v>
      </c>
      <c r="BO445" s="60"/>
      <c r="BP445" s="60"/>
      <c r="BQ445" s="60"/>
      <c r="BR445" s="60" t="s">
        <v>6186</v>
      </c>
      <c r="BS445" s="60" t="s">
        <v>1277</v>
      </c>
      <c r="BT445" s="60"/>
      <c r="BU445" s="60"/>
      <c r="BV445" s="60" t="s">
        <v>4678</v>
      </c>
      <c r="BW445" s="60"/>
      <c r="BX445" s="60">
        <v>875</v>
      </c>
      <c r="BY445" s="60"/>
      <c r="BZ445" s="60"/>
      <c r="CA445" s="60"/>
      <c r="CB445" s="60"/>
      <c r="CC445" s="60"/>
      <c r="CD445" s="60"/>
    </row>
    <row r="446" spans="1:82">
      <c r="A446" s="60" t="s">
        <v>6188</v>
      </c>
      <c r="B446" s="60"/>
      <c r="C446" s="60" t="s">
        <v>6189</v>
      </c>
      <c r="D446" s="60"/>
      <c r="E446" s="60" t="s">
        <v>4655</v>
      </c>
      <c r="F446" s="60" t="s">
        <v>6190</v>
      </c>
      <c r="G446" s="60" t="s">
        <v>4657</v>
      </c>
      <c r="H446" s="60" t="s">
        <v>6191</v>
      </c>
      <c r="I446" s="60">
        <v>1100</v>
      </c>
      <c r="J446" s="60"/>
      <c r="K446" s="60"/>
      <c r="L446" s="60" t="s">
        <v>4659</v>
      </c>
      <c r="M446" s="60" t="s">
        <v>5272</v>
      </c>
      <c r="N446" s="60" t="s">
        <v>5272</v>
      </c>
      <c r="O446" s="60"/>
      <c r="P446" s="60"/>
      <c r="Q446" s="60" t="s">
        <v>4835</v>
      </c>
      <c r="R446" s="60" t="s">
        <v>6192</v>
      </c>
      <c r="S446" s="60" t="s">
        <v>6193</v>
      </c>
      <c r="T446" s="60" t="s">
        <v>4838</v>
      </c>
      <c r="U446" s="60"/>
      <c r="V446" s="60" t="s">
        <v>4211</v>
      </c>
      <c r="W446" s="60"/>
      <c r="X446" s="60"/>
      <c r="Y446" s="60" t="s">
        <v>4664</v>
      </c>
      <c r="Z446" s="60" t="s">
        <v>5272</v>
      </c>
      <c r="AA446" s="60" t="s">
        <v>4541</v>
      </c>
      <c r="AB446" s="60"/>
      <c r="AC446" s="60" t="s">
        <v>4722</v>
      </c>
      <c r="AD446" s="60"/>
      <c r="AE446" s="60"/>
      <c r="AF446" s="60"/>
      <c r="AG446" s="60"/>
      <c r="AH446" s="60"/>
      <c r="AI446" s="60"/>
      <c r="AJ446" s="60"/>
      <c r="AK446" s="60" t="s">
        <v>1277</v>
      </c>
      <c r="AL446" s="60" t="s">
        <v>6194</v>
      </c>
      <c r="AM446" s="60"/>
      <c r="AN446" s="60" t="s">
        <v>4698</v>
      </c>
      <c r="AO446" s="60"/>
      <c r="AP446" s="61">
        <v>45847.6355208333</v>
      </c>
      <c r="AQ446" s="60"/>
      <c r="AR446" s="60" t="s">
        <v>4724</v>
      </c>
      <c r="AS446" s="60" t="s">
        <v>4244</v>
      </c>
      <c r="AT446" s="60" t="s">
        <v>4843</v>
      </c>
      <c r="AU446" s="60" t="s">
        <v>6195</v>
      </c>
      <c r="AV446" s="60"/>
      <c r="AW446" s="61">
        <v>45834.609375</v>
      </c>
      <c r="AX446" s="60" t="s">
        <v>6194</v>
      </c>
      <c r="AY446" s="60" t="s">
        <v>4673</v>
      </c>
      <c r="AZ446" s="60"/>
      <c r="BA446" s="60"/>
      <c r="BB446" s="60"/>
      <c r="BC446" s="60" t="s">
        <v>4845</v>
      </c>
      <c r="BD446" s="60" t="s">
        <v>4846</v>
      </c>
      <c r="BE446" s="60"/>
      <c r="BF446" s="60" t="s">
        <v>4675</v>
      </c>
      <c r="BG446" s="60" t="s">
        <v>4847</v>
      </c>
      <c r="BH446" s="60" t="s">
        <v>6196</v>
      </c>
      <c r="BI446" s="60" t="s">
        <v>4849</v>
      </c>
      <c r="BJ446" s="60"/>
      <c r="BK446" s="60"/>
      <c r="BL446" s="60"/>
      <c r="BM446" s="60"/>
      <c r="BN446" s="60">
        <v>400</v>
      </c>
      <c r="BO446" s="60"/>
      <c r="BP446" s="60" t="s">
        <v>4728</v>
      </c>
      <c r="BQ446" s="60" t="s">
        <v>4851</v>
      </c>
      <c r="BR446" s="60"/>
      <c r="BS446" s="60" t="s">
        <v>1277</v>
      </c>
      <c r="BT446" s="60" t="s">
        <v>1277</v>
      </c>
      <c r="BU446" s="60"/>
      <c r="BV446" s="60" t="s">
        <v>4678</v>
      </c>
      <c r="BW446" s="60"/>
      <c r="BX446" s="60">
        <v>400</v>
      </c>
      <c r="BY446" s="60"/>
      <c r="BZ446" s="60"/>
      <c r="CA446" s="60"/>
      <c r="CB446" s="60"/>
      <c r="CC446" s="60"/>
      <c r="CD446" s="60"/>
    </row>
    <row r="447" spans="1:82">
      <c r="A447" s="60" t="s">
        <v>6197</v>
      </c>
      <c r="B447" s="60"/>
      <c r="C447" s="60" t="s">
        <v>6189</v>
      </c>
      <c r="D447" s="60"/>
      <c r="E447" s="60" t="s">
        <v>4655</v>
      </c>
      <c r="F447" s="60" t="s">
        <v>6190</v>
      </c>
      <c r="G447" s="60" t="s">
        <v>4657</v>
      </c>
      <c r="H447" s="60" t="s">
        <v>6191</v>
      </c>
      <c r="I447" s="60">
        <v>1100</v>
      </c>
      <c r="J447" s="60"/>
      <c r="K447" s="60"/>
      <c r="L447" s="60" t="s">
        <v>4659</v>
      </c>
      <c r="M447" s="60" t="s">
        <v>5272</v>
      </c>
      <c r="N447" s="60" t="s">
        <v>5272</v>
      </c>
      <c r="O447" s="60"/>
      <c r="P447" s="60"/>
      <c r="Q447" s="60" t="s">
        <v>4835</v>
      </c>
      <c r="R447" s="60" t="s">
        <v>6192</v>
      </c>
      <c r="S447" s="60" t="s">
        <v>6193</v>
      </c>
      <c r="T447" s="60" t="s">
        <v>4838</v>
      </c>
      <c r="U447" s="60"/>
      <c r="V447" s="60" t="s">
        <v>4211</v>
      </c>
      <c r="W447" s="60"/>
      <c r="X447" s="60"/>
      <c r="Y447" s="60" t="s">
        <v>4664</v>
      </c>
      <c r="Z447" s="60" t="s">
        <v>5272</v>
      </c>
      <c r="AA447" s="60" t="s">
        <v>4541</v>
      </c>
      <c r="AB447" s="60"/>
      <c r="AC447" s="60" t="s">
        <v>4722</v>
      </c>
      <c r="AD447" s="60"/>
      <c r="AE447" s="60"/>
      <c r="AF447" s="60"/>
      <c r="AG447" s="60"/>
      <c r="AH447" s="60"/>
      <c r="AI447" s="60"/>
      <c r="AJ447" s="60"/>
      <c r="AK447" s="60" t="s">
        <v>1277</v>
      </c>
      <c r="AL447" s="60" t="s">
        <v>6194</v>
      </c>
      <c r="AM447" s="60"/>
      <c r="AN447" s="60" t="s">
        <v>4698</v>
      </c>
      <c r="AO447" s="60"/>
      <c r="AP447" s="61">
        <v>45847.6355208333</v>
      </c>
      <c r="AQ447" s="60"/>
      <c r="AR447" s="60" t="s">
        <v>4724</v>
      </c>
      <c r="AS447" s="60" t="s">
        <v>4244</v>
      </c>
      <c r="AT447" s="60" t="s">
        <v>4843</v>
      </c>
      <c r="AU447" s="60" t="s">
        <v>6195</v>
      </c>
      <c r="AV447" s="60"/>
      <c r="AW447" s="61">
        <v>45834.609375</v>
      </c>
      <c r="AX447" s="60" t="s">
        <v>6194</v>
      </c>
      <c r="AY447" s="60" t="s">
        <v>4673</v>
      </c>
      <c r="AZ447" s="60"/>
      <c r="BA447" s="60"/>
      <c r="BB447" s="60"/>
      <c r="BC447" s="60" t="s">
        <v>4845</v>
      </c>
      <c r="BD447" s="60" t="s">
        <v>4846</v>
      </c>
      <c r="BE447" s="60"/>
      <c r="BF447" s="60" t="s">
        <v>4675</v>
      </c>
      <c r="BG447" s="60" t="s">
        <v>4847</v>
      </c>
      <c r="BH447" s="60" t="s">
        <v>6198</v>
      </c>
      <c r="BI447" s="60" t="s">
        <v>4849</v>
      </c>
      <c r="BJ447" s="60"/>
      <c r="BK447" s="60"/>
      <c r="BL447" s="60"/>
      <c r="BM447" s="60"/>
      <c r="BN447" s="60">
        <v>700</v>
      </c>
      <c r="BO447" s="60"/>
      <c r="BP447" s="60" t="s">
        <v>4728</v>
      </c>
      <c r="BQ447" s="60" t="s">
        <v>4851</v>
      </c>
      <c r="BR447" s="60"/>
      <c r="BS447" s="60" t="s">
        <v>1277</v>
      </c>
      <c r="BT447" s="60" t="s">
        <v>1277</v>
      </c>
      <c r="BU447" s="60"/>
      <c r="BV447" s="60" t="s">
        <v>4678</v>
      </c>
      <c r="BW447" s="60"/>
      <c r="BX447" s="60">
        <v>700</v>
      </c>
      <c r="BY447" s="60"/>
      <c r="BZ447" s="60"/>
      <c r="CA447" s="60"/>
      <c r="CB447" s="60"/>
      <c r="CC447" s="60"/>
      <c r="CD447" s="60"/>
    </row>
    <row r="448" spans="1:82">
      <c r="A448" s="60" t="s">
        <v>6199</v>
      </c>
      <c r="B448" s="60" t="s">
        <v>4690</v>
      </c>
      <c r="C448" s="60"/>
      <c r="D448" s="60" t="s">
        <v>6200</v>
      </c>
      <c r="E448" s="60" t="s">
        <v>4655</v>
      </c>
      <c r="F448" s="60" t="s">
        <v>6201</v>
      </c>
      <c r="G448" s="60" t="s">
        <v>4657</v>
      </c>
      <c r="H448" s="60" t="s">
        <v>4693</v>
      </c>
      <c r="I448" s="60">
        <v>500</v>
      </c>
      <c r="J448" s="60"/>
      <c r="K448" s="60"/>
      <c r="L448" s="60" t="s">
        <v>4659</v>
      </c>
      <c r="M448" s="60" t="s">
        <v>5272</v>
      </c>
      <c r="N448" s="60" t="s">
        <v>5272</v>
      </c>
      <c r="O448" s="60"/>
      <c r="P448" s="60"/>
      <c r="Q448" s="60" t="s">
        <v>4693</v>
      </c>
      <c r="R448" s="60" t="s">
        <v>4694</v>
      </c>
      <c r="S448" s="60" t="s">
        <v>4695</v>
      </c>
      <c r="T448" s="60"/>
      <c r="U448" s="60"/>
      <c r="V448" s="60" t="s">
        <v>4211</v>
      </c>
      <c r="W448" s="60"/>
      <c r="X448" s="60" t="s">
        <v>6202</v>
      </c>
      <c r="Y448" s="60" t="s">
        <v>4664</v>
      </c>
      <c r="Z448" s="60" t="s">
        <v>5272</v>
      </c>
      <c r="AA448" s="60" t="s">
        <v>4541</v>
      </c>
      <c r="AB448" s="60" t="s">
        <v>4666</v>
      </c>
      <c r="AC448" s="60" t="s">
        <v>4722</v>
      </c>
      <c r="AD448" s="60"/>
      <c r="AE448" s="60"/>
      <c r="AF448" s="60" t="s">
        <v>4668</v>
      </c>
      <c r="AG448" s="60"/>
      <c r="AH448" s="60"/>
      <c r="AI448" s="60" t="s">
        <v>4668</v>
      </c>
      <c r="AJ448" s="60"/>
      <c r="AK448" s="60" t="s">
        <v>1277</v>
      </c>
      <c r="AL448" s="60" t="s">
        <v>6203</v>
      </c>
      <c r="AM448" s="60"/>
      <c r="AN448" s="60" t="s">
        <v>5042</v>
      </c>
      <c r="AO448" s="60"/>
      <c r="AP448" s="61">
        <v>45847.6355787037</v>
      </c>
      <c r="AQ448" s="60"/>
      <c r="AR448" s="60" t="s">
        <v>4724</v>
      </c>
      <c r="AS448" s="60" t="s">
        <v>4244</v>
      </c>
      <c r="AT448" s="60" t="s">
        <v>4699</v>
      </c>
      <c r="AU448" s="60" t="s">
        <v>6204</v>
      </c>
      <c r="AV448" s="60"/>
      <c r="AW448" s="61">
        <v>45834.4642824074</v>
      </c>
      <c r="AX448" s="60" t="s">
        <v>6203</v>
      </c>
      <c r="AY448" s="60" t="s">
        <v>4673</v>
      </c>
      <c r="AZ448" s="60"/>
      <c r="BA448" s="60"/>
      <c r="BB448" s="60"/>
      <c r="BC448" s="60"/>
      <c r="BD448" s="60" t="s">
        <v>4701</v>
      </c>
      <c r="BE448" s="60" t="s">
        <v>4702</v>
      </c>
      <c r="BF448" s="60" t="s">
        <v>4675</v>
      </c>
      <c r="BG448" s="60"/>
      <c r="BH448" s="60"/>
      <c r="BI448" s="60" t="s">
        <v>2794</v>
      </c>
      <c r="BJ448" s="60"/>
      <c r="BK448" s="60"/>
      <c r="BL448" s="60"/>
      <c r="BM448" s="60"/>
      <c r="BN448" s="60">
        <v>500</v>
      </c>
      <c r="BO448" s="60"/>
      <c r="BP448" s="60" t="s">
        <v>4728</v>
      </c>
      <c r="BQ448" s="60"/>
      <c r="BR448" s="60"/>
      <c r="BS448" s="60"/>
      <c r="BT448" s="60"/>
      <c r="BU448" s="60"/>
      <c r="BV448" s="60" t="s">
        <v>4678</v>
      </c>
      <c r="BW448" s="60"/>
      <c r="BX448" s="60">
        <v>500</v>
      </c>
      <c r="BY448" s="60"/>
      <c r="BZ448" s="60"/>
      <c r="CA448" s="60"/>
      <c r="CB448" s="60"/>
      <c r="CC448" s="60"/>
      <c r="CD448" s="60"/>
    </row>
    <row r="449" spans="1:82">
      <c r="A449" s="60" t="s">
        <v>6205</v>
      </c>
      <c r="B449" s="60" t="s">
        <v>4690</v>
      </c>
      <c r="C449" s="60"/>
      <c r="D449" s="60" t="s">
        <v>6206</v>
      </c>
      <c r="E449" s="60" t="s">
        <v>4655</v>
      </c>
      <c r="F449" s="60" t="s">
        <v>6207</v>
      </c>
      <c r="G449" s="60" t="s">
        <v>4657</v>
      </c>
      <c r="H449" s="60" t="s">
        <v>4706</v>
      </c>
      <c r="I449" s="60">
        <v>4500</v>
      </c>
      <c r="J449" s="60"/>
      <c r="K449" s="60"/>
      <c r="L449" s="60" t="s">
        <v>4659</v>
      </c>
      <c r="M449" s="60" t="s">
        <v>5272</v>
      </c>
      <c r="N449" s="60" t="s">
        <v>5272</v>
      </c>
      <c r="O449" s="60"/>
      <c r="P449" s="60"/>
      <c r="Q449" s="60" t="s">
        <v>4706</v>
      </c>
      <c r="R449" s="60" t="s">
        <v>4707</v>
      </c>
      <c r="S449" s="60" t="s">
        <v>4695</v>
      </c>
      <c r="T449" s="60"/>
      <c r="U449" s="60"/>
      <c r="V449" s="60" t="s">
        <v>4211</v>
      </c>
      <c r="W449" s="60"/>
      <c r="X449" s="60" t="s">
        <v>6208</v>
      </c>
      <c r="Y449" s="60" t="s">
        <v>4664</v>
      </c>
      <c r="Z449" s="60" t="s">
        <v>5272</v>
      </c>
      <c r="AA449" s="60" t="s">
        <v>4541</v>
      </c>
      <c r="AB449" s="60" t="s">
        <v>4666</v>
      </c>
      <c r="AC449" s="60" t="s">
        <v>4722</v>
      </c>
      <c r="AD449" s="60"/>
      <c r="AE449" s="60"/>
      <c r="AF449" s="60" t="s">
        <v>4668</v>
      </c>
      <c r="AG449" s="60"/>
      <c r="AH449" s="60"/>
      <c r="AI449" s="60" t="s">
        <v>4668</v>
      </c>
      <c r="AJ449" s="60"/>
      <c r="AK449" s="60" t="s">
        <v>1277</v>
      </c>
      <c r="AL449" s="60" t="s">
        <v>6209</v>
      </c>
      <c r="AM449" s="60"/>
      <c r="AN449" s="60" t="s">
        <v>6210</v>
      </c>
      <c r="AO449" s="60"/>
      <c r="AP449" s="61">
        <v>45847.6222337963</v>
      </c>
      <c r="AQ449" s="60"/>
      <c r="AR449" s="60" t="s">
        <v>4724</v>
      </c>
      <c r="AS449" s="60" t="s">
        <v>4244</v>
      </c>
      <c r="AT449" s="60" t="s">
        <v>4699</v>
      </c>
      <c r="AU449" s="60" t="s">
        <v>6211</v>
      </c>
      <c r="AV449" s="60"/>
      <c r="AW449" s="61">
        <v>45834.4401157407</v>
      </c>
      <c r="AX449" s="60" t="s">
        <v>6209</v>
      </c>
      <c r="AY449" s="60" t="s">
        <v>4673</v>
      </c>
      <c r="AZ449" s="60"/>
      <c r="BA449" s="60"/>
      <c r="BB449" s="60"/>
      <c r="BC449" s="60"/>
      <c r="BD449" s="60" t="s">
        <v>4701</v>
      </c>
      <c r="BE449" s="60" t="s">
        <v>4713</v>
      </c>
      <c r="BF449" s="60" t="s">
        <v>4675</v>
      </c>
      <c r="BG449" s="60"/>
      <c r="BH449" s="60"/>
      <c r="BI449" s="60" t="s">
        <v>2794</v>
      </c>
      <c r="BJ449" s="60"/>
      <c r="BK449" s="60"/>
      <c r="BL449" s="60"/>
      <c r="BM449" s="60"/>
      <c r="BN449" s="60">
        <v>4500</v>
      </c>
      <c r="BO449" s="60"/>
      <c r="BP449" s="60" t="s">
        <v>4728</v>
      </c>
      <c r="BQ449" s="60"/>
      <c r="BR449" s="60"/>
      <c r="BS449" s="60"/>
      <c r="BT449" s="60"/>
      <c r="BU449" s="60"/>
      <c r="BV449" s="60" t="s">
        <v>4678</v>
      </c>
      <c r="BW449" s="60"/>
      <c r="BX449" s="60">
        <v>4500</v>
      </c>
      <c r="BY449" s="60"/>
      <c r="BZ449" s="60"/>
      <c r="CA449" s="60"/>
      <c r="CB449" s="60"/>
      <c r="CC449" s="60"/>
      <c r="CD449" s="60"/>
    </row>
    <row r="450" spans="1:82">
      <c r="A450" s="60" t="s">
        <v>6212</v>
      </c>
      <c r="B450" s="60"/>
      <c r="C450" s="60" t="s">
        <v>6213</v>
      </c>
      <c r="D450" s="60"/>
      <c r="E450" s="60" t="s">
        <v>4655</v>
      </c>
      <c r="F450" s="60" t="s">
        <v>6214</v>
      </c>
      <c r="G450" s="60" t="s">
        <v>4657</v>
      </c>
      <c r="H450" s="60" t="s">
        <v>6215</v>
      </c>
      <c r="I450" s="60">
        <v>200</v>
      </c>
      <c r="J450" s="60"/>
      <c r="K450" s="60"/>
      <c r="L450" s="60" t="s">
        <v>4659</v>
      </c>
      <c r="M450" s="60" t="s">
        <v>6216</v>
      </c>
      <c r="N450" s="60" t="s">
        <v>6216</v>
      </c>
      <c r="O450" s="60"/>
      <c r="P450" s="60"/>
      <c r="Q450" s="60" t="s">
        <v>4835</v>
      </c>
      <c r="R450" s="60" t="s">
        <v>6217</v>
      </c>
      <c r="S450" s="60" t="s">
        <v>6218</v>
      </c>
      <c r="T450" s="60" t="s">
        <v>4838</v>
      </c>
      <c r="U450" s="60"/>
      <c r="V450" s="60" t="s">
        <v>4211</v>
      </c>
      <c r="W450" s="60"/>
      <c r="X450" s="60"/>
      <c r="Y450" s="60" t="s">
        <v>4664</v>
      </c>
      <c r="Z450" s="60" t="s">
        <v>6216</v>
      </c>
      <c r="AA450" s="60" t="s">
        <v>4541</v>
      </c>
      <c r="AB450" s="60"/>
      <c r="AC450" s="60" t="s">
        <v>4722</v>
      </c>
      <c r="AD450" s="60"/>
      <c r="AE450" s="60"/>
      <c r="AF450" s="60"/>
      <c r="AG450" s="60"/>
      <c r="AH450" s="60"/>
      <c r="AI450" s="60"/>
      <c r="AJ450" s="60"/>
      <c r="AK450" s="60" t="s">
        <v>1277</v>
      </c>
      <c r="AL450" s="60" t="s">
        <v>6219</v>
      </c>
      <c r="AM450" s="60"/>
      <c r="AN450" s="60" t="s">
        <v>4686</v>
      </c>
      <c r="AO450" s="60"/>
      <c r="AP450" s="61">
        <v>45847.6355324074</v>
      </c>
      <c r="AQ450" s="60"/>
      <c r="AR450" s="60" t="s">
        <v>4724</v>
      </c>
      <c r="AS450" s="60" t="s">
        <v>4244</v>
      </c>
      <c r="AT450" s="60" t="s">
        <v>4843</v>
      </c>
      <c r="AU450" s="60" t="s">
        <v>6220</v>
      </c>
      <c r="AV450" s="60"/>
      <c r="AW450" s="61">
        <v>45833.740474537</v>
      </c>
      <c r="AX450" s="60" t="s">
        <v>6219</v>
      </c>
      <c r="AY450" s="60" t="s">
        <v>4673</v>
      </c>
      <c r="AZ450" s="60"/>
      <c r="BA450" s="60"/>
      <c r="BB450" s="60"/>
      <c r="BC450" s="60" t="s">
        <v>4845</v>
      </c>
      <c r="BD450" s="60" t="s">
        <v>4846</v>
      </c>
      <c r="BE450" s="60"/>
      <c r="BF450" s="60" t="s">
        <v>4675</v>
      </c>
      <c r="BG450" s="60" t="s">
        <v>4847</v>
      </c>
      <c r="BH450" s="60" t="s">
        <v>6221</v>
      </c>
      <c r="BI450" s="60" t="s">
        <v>4849</v>
      </c>
      <c r="BJ450" s="60"/>
      <c r="BK450" s="60"/>
      <c r="BL450" s="60"/>
      <c r="BM450" s="60"/>
      <c r="BN450" s="60">
        <v>200</v>
      </c>
      <c r="BO450" s="60"/>
      <c r="BP450" s="60" t="s">
        <v>4728</v>
      </c>
      <c r="BQ450" s="60" t="s">
        <v>4851</v>
      </c>
      <c r="BR450" s="60"/>
      <c r="BS450" s="60" t="s">
        <v>1277</v>
      </c>
      <c r="BT450" s="60" t="s">
        <v>1277</v>
      </c>
      <c r="BU450" s="60"/>
      <c r="BV450" s="60" t="s">
        <v>4678</v>
      </c>
      <c r="BW450" s="60"/>
      <c r="BX450" s="60">
        <v>200</v>
      </c>
      <c r="BY450" s="60"/>
      <c r="BZ450" s="60"/>
      <c r="CA450" s="60"/>
      <c r="CB450" s="60"/>
      <c r="CC450" s="60"/>
      <c r="CD450" s="60"/>
    </row>
    <row r="451" spans="1:82">
      <c r="A451" s="60" t="s">
        <v>6222</v>
      </c>
      <c r="B451" s="60"/>
      <c r="C451" s="60" t="s">
        <v>6223</v>
      </c>
      <c r="D451" s="60"/>
      <c r="E451" s="60" t="s">
        <v>4655</v>
      </c>
      <c r="F451" s="60" t="s">
        <v>6224</v>
      </c>
      <c r="G451" s="60" t="s">
        <v>4657</v>
      </c>
      <c r="H451" s="60" t="s">
        <v>6225</v>
      </c>
      <c r="I451" s="60">
        <v>200</v>
      </c>
      <c r="J451" s="60"/>
      <c r="K451" s="60"/>
      <c r="L451" s="60" t="s">
        <v>4659</v>
      </c>
      <c r="M451" s="60" t="s">
        <v>6216</v>
      </c>
      <c r="N451" s="60" t="s">
        <v>6216</v>
      </c>
      <c r="O451" s="60"/>
      <c r="P451" s="60"/>
      <c r="Q451" s="60" t="s">
        <v>4835</v>
      </c>
      <c r="R451" s="60" t="s">
        <v>6226</v>
      </c>
      <c r="S451" s="60" t="s">
        <v>6227</v>
      </c>
      <c r="T451" s="60" t="s">
        <v>4838</v>
      </c>
      <c r="U451" s="60"/>
      <c r="V451" s="60" t="s">
        <v>4211</v>
      </c>
      <c r="W451" s="60"/>
      <c r="X451" s="60"/>
      <c r="Y451" s="60" t="s">
        <v>4664</v>
      </c>
      <c r="Z451" s="60" t="s">
        <v>6216</v>
      </c>
      <c r="AA451" s="60" t="s">
        <v>4541</v>
      </c>
      <c r="AB451" s="60"/>
      <c r="AC451" s="60" t="s">
        <v>4722</v>
      </c>
      <c r="AD451" s="60"/>
      <c r="AE451" s="60"/>
      <c r="AF451" s="60"/>
      <c r="AG451" s="60"/>
      <c r="AH451" s="60"/>
      <c r="AI451" s="60"/>
      <c r="AJ451" s="60"/>
      <c r="AK451" s="60" t="s">
        <v>1277</v>
      </c>
      <c r="AL451" s="60" t="s">
        <v>6228</v>
      </c>
      <c r="AM451" s="60"/>
      <c r="AN451" s="60" t="s">
        <v>5084</v>
      </c>
      <c r="AO451" s="60"/>
      <c r="AP451" s="61">
        <v>45847.6355439815</v>
      </c>
      <c r="AQ451" s="60"/>
      <c r="AR451" s="60" t="s">
        <v>4724</v>
      </c>
      <c r="AS451" s="60" t="s">
        <v>4244</v>
      </c>
      <c r="AT451" s="60" t="s">
        <v>4843</v>
      </c>
      <c r="AU451" s="60" t="s">
        <v>6229</v>
      </c>
      <c r="AV451" s="60"/>
      <c r="AW451" s="61">
        <v>45833.7403587963</v>
      </c>
      <c r="AX451" s="60" t="s">
        <v>6228</v>
      </c>
      <c r="AY451" s="60" t="s">
        <v>4673</v>
      </c>
      <c r="AZ451" s="60"/>
      <c r="BA451" s="60"/>
      <c r="BB451" s="60"/>
      <c r="BC451" s="60" t="s">
        <v>4845</v>
      </c>
      <c r="BD451" s="60" t="s">
        <v>4846</v>
      </c>
      <c r="BE451" s="60"/>
      <c r="BF451" s="60" t="s">
        <v>4675</v>
      </c>
      <c r="BG451" s="60" t="s">
        <v>4847</v>
      </c>
      <c r="BH451" s="60" t="s">
        <v>6230</v>
      </c>
      <c r="BI451" s="60" t="s">
        <v>4849</v>
      </c>
      <c r="BJ451" s="60"/>
      <c r="BK451" s="60"/>
      <c r="BL451" s="60"/>
      <c r="BM451" s="60"/>
      <c r="BN451" s="60">
        <v>200</v>
      </c>
      <c r="BO451" s="60"/>
      <c r="BP451" s="60" t="s">
        <v>4728</v>
      </c>
      <c r="BQ451" s="60" t="s">
        <v>4851</v>
      </c>
      <c r="BR451" s="60"/>
      <c r="BS451" s="60" t="s">
        <v>1277</v>
      </c>
      <c r="BT451" s="60" t="s">
        <v>1277</v>
      </c>
      <c r="BU451" s="60"/>
      <c r="BV451" s="60" t="s">
        <v>4678</v>
      </c>
      <c r="BW451" s="60"/>
      <c r="BX451" s="60">
        <v>200</v>
      </c>
      <c r="BY451" s="60"/>
      <c r="BZ451" s="60"/>
      <c r="CA451" s="60"/>
      <c r="CB451" s="60"/>
      <c r="CC451" s="60"/>
      <c r="CD451" s="60"/>
    </row>
    <row r="452" spans="1:82">
      <c r="A452" s="60" t="s">
        <v>6231</v>
      </c>
      <c r="B452" s="60"/>
      <c r="C452" s="60" t="s">
        <v>6232</v>
      </c>
      <c r="D452" s="60"/>
      <c r="E452" s="60" t="s">
        <v>4655</v>
      </c>
      <c r="F452" s="60" t="s">
        <v>6233</v>
      </c>
      <c r="G452" s="60" t="s">
        <v>4657</v>
      </c>
      <c r="H452" s="60" t="s">
        <v>5685</v>
      </c>
      <c r="I452" s="60">
        <v>1900</v>
      </c>
      <c r="J452" s="60"/>
      <c r="K452" s="60"/>
      <c r="L452" s="60" t="s">
        <v>4659</v>
      </c>
      <c r="M452" s="60" t="s">
        <v>6216</v>
      </c>
      <c r="N452" s="60" t="s">
        <v>6216</v>
      </c>
      <c r="O452" s="60"/>
      <c r="P452" s="60"/>
      <c r="Q452" s="60" t="s">
        <v>4835</v>
      </c>
      <c r="R452" s="60" t="s">
        <v>5687</v>
      </c>
      <c r="S452" s="60" t="s">
        <v>5688</v>
      </c>
      <c r="T452" s="60" t="s">
        <v>4838</v>
      </c>
      <c r="U452" s="60"/>
      <c r="V452" s="60" t="s">
        <v>4211</v>
      </c>
      <c r="W452" s="60"/>
      <c r="X452" s="60"/>
      <c r="Y452" s="60" t="s">
        <v>4664</v>
      </c>
      <c r="Z452" s="60" t="s">
        <v>6216</v>
      </c>
      <c r="AA452" s="60" t="s">
        <v>4541</v>
      </c>
      <c r="AB452" s="60"/>
      <c r="AC452" s="60" t="s">
        <v>4722</v>
      </c>
      <c r="AD452" s="60"/>
      <c r="AE452" s="60"/>
      <c r="AF452" s="60"/>
      <c r="AG452" s="60"/>
      <c r="AH452" s="60"/>
      <c r="AI452" s="60"/>
      <c r="AJ452" s="60"/>
      <c r="AK452" s="60" t="s">
        <v>1277</v>
      </c>
      <c r="AL452" s="60" t="s">
        <v>6234</v>
      </c>
      <c r="AM452" s="60"/>
      <c r="AN452" s="60" t="s">
        <v>6235</v>
      </c>
      <c r="AO452" s="60"/>
      <c r="AP452" s="61">
        <v>45847.6355092593</v>
      </c>
      <c r="AQ452" s="60"/>
      <c r="AR452" s="60" t="s">
        <v>4724</v>
      </c>
      <c r="AS452" s="60" t="s">
        <v>4244</v>
      </c>
      <c r="AT452" s="60" t="s">
        <v>4843</v>
      </c>
      <c r="AU452" s="60" t="s">
        <v>6236</v>
      </c>
      <c r="AV452" s="60"/>
      <c r="AW452" s="61">
        <v>45833.7402199074</v>
      </c>
      <c r="AX452" s="60" t="s">
        <v>6234</v>
      </c>
      <c r="AY452" s="60" t="s">
        <v>4673</v>
      </c>
      <c r="AZ452" s="60"/>
      <c r="BA452" s="60"/>
      <c r="BB452" s="60"/>
      <c r="BC452" s="60" t="s">
        <v>4845</v>
      </c>
      <c r="BD452" s="60" t="s">
        <v>4846</v>
      </c>
      <c r="BE452" s="60"/>
      <c r="BF452" s="60" t="s">
        <v>4675</v>
      </c>
      <c r="BG452" s="60" t="s">
        <v>4847</v>
      </c>
      <c r="BH452" s="60" t="s">
        <v>6237</v>
      </c>
      <c r="BI452" s="60" t="s">
        <v>4849</v>
      </c>
      <c r="BJ452" s="60"/>
      <c r="BK452" s="60"/>
      <c r="BL452" s="60"/>
      <c r="BM452" s="60"/>
      <c r="BN452" s="60">
        <v>200</v>
      </c>
      <c r="BO452" s="60"/>
      <c r="BP452" s="60" t="s">
        <v>4728</v>
      </c>
      <c r="BQ452" s="60" t="s">
        <v>4851</v>
      </c>
      <c r="BR452" s="60"/>
      <c r="BS452" s="60" t="s">
        <v>1277</v>
      </c>
      <c r="BT452" s="60" t="s">
        <v>1277</v>
      </c>
      <c r="BU452" s="60"/>
      <c r="BV452" s="60" t="s">
        <v>4678</v>
      </c>
      <c r="BW452" s="60"/>
      <c r="BX452" s="60">
        <v>200</v>
      </c>
      <c r="BY452" s="60"/>
      <c r="BZ452" s="60"/>
      <c r="CA452" s="60"/>
      <c r="CB452" s="60"/>
      <c r="CC452" s="60"/>
      <c r="CD452" s="60"/>
    </row>
    <row r="453" spans="1:82">
      <c r="A453" s="60" t="s">
        <v>6238</v>
      </c>
      <c r="B453" s="60"/>
      <c r="C453" s="60" t="s">
        <v>6232</v>
      </c>
      <c r="D453" s="60"/>
      <c r="E453" s="60" t="s">
        <v>4655</v>
      </c>
      <c r="F453" s="60" t="s">
        <v>6233</v>
      </c>
      <c r="G453" s="60" t="s">
        <v>4657</v>
      </c>
      <c r="H453" s="60" t="s">
        <v>5685</v>
      </c>
      <c r="I453" s="60">
        <v>1900</v>
      </c>
      <c r="J453" s="60"/>
      <c r="K453" s="60"/>
      <c r="L453" s="60" t="s">
        <v>4659</v>
      </c>
      <c r="M453" s="60" t="s">
        <v>6216</v>
      </c>
      <c r="N453" s="60" t="s">
        <v>6216</v>
      </c>
      <c r="O453" s="60"/>
      <c r="P453" s="60"/>
      <c r="Q453" s="60" t="s">
        <v>4835</v>
      </c>
      <c r="R453" s="60" t="s">
        <v>5687</v>
      </c>
      <c r="S453" s="60" t="s">
        <v>5688</v>
      </c>
      <c r="T453" s="60" t="s">
        <v>4838</v>
      </c>
      <c r="U453" s="60"/>
      <c r="V453" s="60" t="s">
        <v>4211</v>
      </c>
      <c r="W453" s="60"/>
      <c r="X453" s="60"/>
      <c r="Y453" s="60" t="s">
        <v>4664</v>
      </c>
      <c r="Z453" s="60" t="s">
        <v>6216</v>
      </c>
      <c r="AA453" s="60" t="s">
        <v>4541</v>
      </c>
      <c r="AB453" s="60"/>
      <c r="AC453" s="60" t="s">
        <v>4722</v>
      </c>
      <c r="AD453" s="60"/>
      <c r="AE453" s="60"/>
      <c r="AF453" s="60"/>
      <c r="AG453" s="60"/>
      <c r="AH453" s="60"/>
      <c r="AI453" s="60"/>
      <c r="AJ453" s="60"/>
      <c r="AK453" s="60" t="s">
        <v>1277</v>
      </c>
      <c r="AL453" s="60" t="s">
        <v>6234</v>
      </c>
      <c r="AM453" s="60"/>
      <c r="AN453" s="60" t="s">
        <v>6235</v>
      </c>
      <c r="AO453" s="60"/>
      <c r="AP453" s="61">
        <v>45847.6355092593</v>
      </c>
      <c r="AQ453" s="60"/>
      <c r="AR453" s="60" t="s">
        <v>4724</v>
      </c>
      <c r="AS453" s="60" t="s">
        <v>4244</v>
      </c>
      <c r="AT453" s="60" t="s">
        <v>4843</v>
      </c>
      <c r="AU453" s="60" t="s">
        <v>6236</v>
      </c>
      <c r="AV453" s="60"/>
      <c r="AW453" s="61">
        <v>45833.7402199074</v>
      </c>
      <c r="AX453" s="60" t="s">
        <v>6234</v>
      </c>
      <c r="AY453" s="60" t="s">
        <v>4673</v>
      </c>
      <c r="AZ453" s="60"/>
      <c r="BA453" s="60"/>
      <c r="BB453" s="60"/>
      <c r="BC453" s="60" t="s">
        <v>4845</v>
      </c>
      <c r="BD453" s="60" t="s">
        <v>4846</v>
      </c>
      <c r="BE453" s="60"/>
      <c r="BF453" s="60" t="s">
        <v>4675</v>
      </c>
      <c r="BG453" s="60" t="s">
        <v>4847</v>
      </c>
      <c r="BH453" s="60" t="s">
        <v>6239</v>
      </c>
      <c r="BI453" s="60" t="s">
        <v>4849</v>
      </c>
      <c r="BJ453" s="60"/>
      <c r="BK453" s="60"/>
      <c r="BL453" s="60"/>
      <c r="BM453" s="60"/>
      <c r="BN453" s="60">
        <v>200</v>
      </c>
      <c r="BO453" s="60"/>
      <c r="BP453" s="60" t="s">
        <v>4728</v>
      </c>
      <c r="BQ453" s="60" t="s">
        <v>4851</v>
      </c>
      <c r="BR453" s="60"/>
      <c r="BS453" s="60" t="s">
        <v>1277</v>
      </c>
      <c r="BT453" s="60" t="s">
        <v>1277</v>
      </c>
      <c r="BU453" s="60"/>
      <c r="BV453" s="60" t="s">
        <v>4678</v>
      </c>
      <c r="BW453" s="60"/>
      <c r="BX453" s="60">
        <v>200</v>
      </c>
      <c r="BY453" s="60"/>
      <c r="BZ453" s="60"/>
      <c r="CA453" s="60"/>
      <c r="CB453" s="60"/>
      <c r="CC453" s="60"/>
      <c r="CD453" s="60"/>
    </row>
    <row r="454" spans="1:82">
      <c r="A454" s="60" t="s">
        <v>6240</v>
      </c>
      <c r="B454" s="60"/>
      <c r="C454" s="60" t="s">
        <v>6232</v>
      </c>
      <c r="D454" s="60"/>
      <c r="E454" s="60" t="s">
        <v>4655</v>
      </c>
      <c r="F454" s="60" t="s">
        <v>6233</v>
      </c>
      <c r="G454" s="60" t="s">
        <v>4657</v>
      </c>
      <c r="H454" s="60" t="s">
        <v>5685</v>
      </c>
      <c r="I454" s="60">
        <v>1900</v>
      </c>
      <c r="J454" s="60"/>
      <c r="K454" s="60"/>
      <c r="L454" s="60" t="s">
        <v>4659</v>
      </c>
      <c r="M454" s="60" t="s">
        <v>6216</v>
      </c>
      <c r="N454" s="60" t="s">
        <v>6216</v>
      </c>
      <c r="O454" s="60"/>
      <c r="P454" s="60"/>
      <c r="Q454" s="60" t="s">
        <v>4835</v>
      </c>
      <c r="R454" s="60" t="s">
        <v>5687</v>
      </c>
      <c r="S454" s="60" t="s">
        <v>5688</v>
      </c>
      <c r="T454" s="60" t="s">
        <v>4838</v>
      </c>
      <c r="U454" s="60"/>
      <c r="V454" s="60" t="s">
        <v>4211</v>
      </c>
      <c r="W454" s="60"/>
      <c r="X454" s="60"/>
      <c r="Y454" s="60" t="s">
        <v>4664</v>
      </c>
      <c r="Z454" s="60" t="s">
        <v>6216</v>
      </c>
      <c r="AA454" s="60" t="s">
        <v>4541</v>
      </c>
      <c r="AB454" s="60"/>
      <c r="AC454" s="60" t="s">
        <v>4722</v>
      </c>
      <c r="AD454" s="60"/>
      <c r="AE454" s="60"/>
      <c r="AF454" s="60"/>
      <c r="AG454" s="60"/>
      <c r="AH454" s="60"/>
      <c r="AI454" s="60"/>
      <c r="AJ454" s="60"/>
      <c r="AK454" s="60" t="s">
        <v>1277</v>
      </c>
      <c r="AL454" s="60" t="s">
        <v>6234</v>
      </c>
      <c r="AM454" s="60"/>
      <c r="AN454" s="60" t="s">
        <v>6235</v>
      </c>
      <c r="AO454" s="60"/>
      <c r="AP454" s="61">
        <v>45847.6355092593</v>
      </c>
      <c r="AQ454" s="60"/>
      <c r="AR454" s="60" t="s">
        <v>4724</v>
      </c>
      <c r="AS454" s="60" t="s">
        <v>4244</v>
      </c>
      <c r="AT454" s="60" t="s">
        <v>4843</v>
      </c>
      <c r="AU454" s="60" t="s">
        <v>6236</v>
      </c>
      <c r="AV454" s="60"/>
      <c r="AW454" s="61">
        <v>45833.7402199074</v>
      </c>
      <c r="AX454" s="60" t="s">
        <v>6234</v>
      </c>
      <c r="AY454" s="60" t="s">
        <v>4673</v>
      </c>
      <c r="AZ454" s="60"/>
      <c r="BA454" s="60"/>
      <c r="BB454" s="60"/>
      <c r="BC454" s="60" t="s">
        <v>4845</v>
      </c>
      <c r="BD454" s="60" t="s">
        <v>4846</v>
      </c>
      <c r="BE454" s="60"/>
      <c r="BF454" s="60" t="s">
        <v>4675</v>
      </c>
      <c r="BG454" s="60" t="s">
        <v>4847</v>
      </c>
      <c r="BH454" s="60" t="s">
        <v>6241</v>
      </c>
      <c r="BI454" s="60" t="s">
        <v>4849</v>
      </c>
      <c r="BJ454" s="60"/>
      <c r="BK454" s="60"/>
      <c r="BL454" s="60"/>
      <c r="BM454" s="60"/>
      <c r="BN454" s="60">
        <v>200</v>
      </c>
      <c r="BO454" s="60"/>
      <c r="BP454" s="60" t="s">
        <v>4728</v>
      </c>
      <c r="BQ454" s="60" t="s">
        <v>4851</v>
      </c>
      <c r="BR454" s="60"/>
      <c r="BS454" s="60" t="s">
        <v>1277</v>
      </c>
      <c r="BT454" s="60" t="s">
        <v>1277</v>
      </c>
      <c r="BU454" s="60"/>
      <c r="BV454" s="60" t="s">
        <v>4678</v>
      </c>
      <c r="BW454" s="60"/>
      <c r="BX454" s="60">
        <v>200</v>
      </c>
      <c r="BY454" s="60"/>
      <c r="BZ454" s="60"/>
      <c r="CA454" s="60"/>
      <c r="CB454" s="60"/>
      <c r="CC454" s="60"/>
      <c r="CD454" s="60"/>
    </row>
    <row r="455" spans="1:82">
      <c r="A455" s="60" t="s">
        <v>6242</v>
      </c>
      <c r="B455" s="60"/>
      <c r="C455" s="60" t="s">
        <v>6232</v>
      </c>
      <c r="D455" s="60"/>
      <c r="E455" s="60" t="s">
        <v>4655</v>
      </c>
      <c r="F455" s="60" t="s">
        <v>6233</v>
      </c>
      <c r="G455" s="60" t="s">
        <v>4657</v>
      </c>
      <c r="H455" s="60" t="s">
        <v>5685</v>
      </c>
      <c r="I455" s="60">
        <v>1900</v>
      </c>
      <c r="J455" s="60"/>
      <c r="K455" s="60"/>
      <c r="L455" s="60" t="s">
        <v>4659</v>
      </c>
      <c r="M455" s="60" t="s">
        <v>6216</v>
      </c>
      <c r="N455" s="60" t="s">
        <v>6216</v>
      </c>
      <c r="O455" s="60"/>
      <c r="P455" s="60"/>
      <c r="Q455" s="60" t="s">
        <v>4835</v>
      </c>
      <c r="R455" s="60" t="s">
        <v>5687</v>
      </c>
      <c r="S455" s="60" t="s">
        <v>5688</v>
      </c>
      <c r="T455" s="60" t="s">
        <v>4838</v>
      </c>
      <c r="U455" s="60"/>
      <c r="V455" s="60" t="s">
        <v>4211</v>
      </c>
      <c r="W455" s="60"/>
      <c r="X455" s="60"/>
      <c r="Y455" s="60" t="s">
        <v>4664</v>
      </c>
      <c r="Z455" s="60" t="s">
        <v>6216</v>
      </c>
      <c r="AA455" s="60" t="s">
        <v>4541</v>
      </c>
      <c r="AB455" s="60"/>
      <c r="AC455" s="60" t="s">
        <v>4722</v>
      </c>
      <c r="AD455" s="60"/>
      <c r="AE455" s="60"/>
      <c r="AF455" s="60"/>
      <c r="AG455" s="60"/>
      <c r="AH455" s="60"/>
      <c r="AI455" s="60"/>
      <c r="AJ455" s="60"/>
      <c r="AK455" s="60" t="s">
        <v>1277</v>
      </c>
      <c r="AL455" s="60" t="s">
        <v>6234</v>
      </c>
      <c r="AM455" s="60"/>
      <c r="AN455" s="60" t="s">
        <v>6235</v>
      </c>
      <c r="AO455" s="60"/>
      <c r="AP455" s="61">
        <v>45847.6355092593</v>
      </c>
      <c r="AQ455" s="60"/>
      <c r="AR455" s="60" t="s">
        <v>4724</v>
      </c>
      <c r="AS455" s="60" t="s">
        <v>4244</v>
      </c>
      <c r="AT455" s="60" t="s">
        <v>4843</v>
      </c>
      <c r="AU455" s="60" t="s">
        <v>6236</v>
      </c>
      <c r="AV455" s="60"/>
      <c r="AW455" s="61">
        <v>45833.7402199074</v>
      </c>
      <c r="AX455" s="60" t="s">
        <v>6234</v>
      </c>
      <c r="AY455" s="60" t="s">
        <v>4673</v>
      </c>
      <c r="AZ455" s="60"/>
      <c r="BA455" s="60"/>
      <c r="BB455" s="60"/>
      <c r="BC455" s="60" t="s">
        <v>4845</v>
      </c>
      <c r="BD455" s="60" t="s">
        <v>4846</v>
      </c>
      <c r="BE455" s="60"/>
      <c r="BF455" s="60" t="s">
        <v>4675</v>
      </c>
      <c r="BG455" s="60" t="s">
        <v>4847</v>
      </c>
      <c r="BH455" s="60" t="s">
        <v>6243</v>
      </c>
      <c r="BI455" s="60" t="s">
        <v>4849</v>
      </c>
      <c r="BJ455" s="60"/>
      <c r="BK455" s="60"/>
      <c r="BL455" s="60"/>
      <c r="BM455" s="60"/>
      <c r="BN455" s="60">
        <v>1000</v>
      </c>
      <c r="BO455" s="60"/>
      <c r="BP455" s="60" t="s">
        <v>4728</v>
      </c>
      <c r="BQ455" s="60" t="s">
        <v>4851</v>
      </c>
      <c r="BR455" s="60"/>
      <c r="BS455" s="60" t="s">
        <v>1277</v>
      </c>
      <c r="BT455" s="60" t="s">
        <v>1277</v>
      </c>
      <c r="BU455" s="60"/>
      <c r="BV455" s="60" t="s">
        <v>4678</v>
      </c>
      <c r="BW455" s="60"/>
      <c r="BX455" s="60">
        <v>1000</v>
      </c>
      <c r="BY455" s="60"/>
      <c r="BZ455" s="60"/>
      <c r="CA455" s="60"/>
      <c r="CB455" s="60"/>
      <c r="CC455" s="60"/>
      <c r="CD455" s="60"/>
    </row>
    <row r="456" spans="1:82">
      <c r="A456" s="60" t="s">
        <v>6244</v>
      </c>
      <c r="B456" s="60"/>
      <c r="C456" s="60" t="s">
        <v>6232</v>
      </c>
      <c r="D456" s="60"/>
      <c r="E456" s="60" t="s">
        <v>4655</v>
      </c>
      <c r="F456" s="60" t="s">
        <v>6233</v>
      </c>
      <c r="G456" s="60" t="s">
        <v>4657</v>
      </c>
      <c r="H456" s="60" t="s">
        <v>5685</v>
      </c>
      <c r="I456" s="60">
        <v>1900</v>
      </c>
      <c r="J456" s="60"/>
      <c r="K456" s="60"/>
      <c r="L456" s="60" t="s">
        <v>4659</v>
      </c>
      <c r="M456" s="60" t="s">
        <v>6216</v>
      </c>
      <c r="N456" s="60" t="s">
        <v>6216</v>
      </c>
      <c r="O456" s="60"/>
      <c r="P456" s="60"/>
      <c r="Q456" s="60" t="s">
        <v>4835</v>
      </c>
      <c r="R456" s="60" t="s">
        <v>5687</v>
      </c>
      <c r="S456" s="60" t="s">
        <v>5688</v>
      </c>
      <c r="T456" s="60" t="s">
        <v>4838</v>
      </c>
      <c r="U456" s="60"/>
      <c r="V456" s="60" t="s">
        <v>4211</v>
      </c>
      <c r="W456" s="60"/>
      <c r="X456" s="60"/>
      <c r="Y456" s="60" t="s">
        <v>4664</v>
      </c>
      <c r="Z456" s="60" t="s">
        <v>6216</v>
      </c>
      <c r="AA456" s="60" t="s">
        <v>4541</v>
      </c>
      <c r="AB456" s="60"/>
      <c r="AC456" s="60" t="s">
        <v>4722</v>
      </c>
      <c r="AD456" s="60"/>
      <c r="AE456" s="60"/>
      <c r="AF456" s="60"/>
      <c r="AG456" s="60"/>
      <c r="AH456" s="60"/>
      <c r="AI456" s="60"/>
      <c r="AJ456" s="60"/>
      <c r="AK456" s="60" t="s">
        <v>1277</v>
      </c>
      <c r="AL456" s="60" t="s">
        <v>6234</v>
      </c>
      <c r="AM456" s="60"/>
      <c r="AN456" s="60" t="s">
        <v>6235</v>
      </c>
      <c r="AO456" s="60"/>
      <c r="AP456" s="61">
        <v>45847.6355092593</v>
      </c>
      <c r="AQ456" s="60"/>
      <c r="AR456" s="60" t="s">
        <v>4724</v>
      </c>
      <c r="AS456" s="60" t="s">
        <v>4244</v>
      </c>
      <c r="AT456" s="60" t="s">
        <v>4843</v>
      </c>
      <c r="AU456" s="60" t="s">
        <v>6236</v>
      </c>
      <c r="AV456" s="60"/>
      <c r="AW456" s="61">
        <v>45833.7402199074</v>
      </c>
      <c r="AX456" s="60" t="s">
        <v>6234</v>
      </c>
      <c r="AY456" s="60" t="s">
        <v>4673</v>
      </c>
      <c r="AZ456" s="60"/>
      <c r="BA456" s="60"/>
      <c r="BB456" s="60"/>
      <c r="BC456" s="60" t="s">
        <v>4845</v>
      </c>
      <c r="BD456" s="60" t="s">
        <v>4846</v>
      </c>
      <c r="BE456" s="60"/>
      <c r="BF456" s="60" t="s">
        <v>4675</v>
      </c>
      <c r="BG456" s="60" t="s">
        <v>4847</v>
      </c>
      <c r="BH456" s="60" t="s">
        <v>6245</v>
      </c>
      <c r="BI456" s="60" t="s">
        <v>4849</v>
      </c>
      <c r="BJ456" s="60"/>
      <c r="BK456" s="60"/>
      <c r="BL456" s="60"/>
      <c r="BM456" s="60"/>
      <c r="BN456" s="60">
        <v>300</v>
      </c>
      <c r="BO456" s="60"/>
      <c r="BP456" s="60" t="s">
        <v>4728</v>
      </c>
      <c r="BQ456" s="60" t="s">
        <v>4851</v>
      </c>
      <c r="BR456" s="60"/>
      <c r="BS456" s="60" t="s">
        <v>1277</v>
      </c>
      <c r="BT456" s="60" t="s">
        <v>1277</v>
      </c>
      <c r="BU456" s="60"/>
      <c r="BV456" s="60" t="s">
        <v>4678</v>
      </c>
      <c r="BW456" s="60"/>
      <c r="BX456" s="60">
        <v>300</v>
      </c>
      <c r="BY456" s="60"/>
      <c r="BZ456" s="60"/>
      <c r="CA456" s="60"/>
      <c r="CB456" s="60"/>
      <c r="CC456" s="60"/>
      <c r="CD456" s="60"/>
    </row>
    <row r="457" spans="1:82">
      <c r="A457" s="60" t="s">
        <v>6246</v>
      </c>
      <c r="B457" s="60"/>
      <c r="C457" s="60" t="s">
        <v>6247</v>
      </c>
      <c r="D457" s="60"/>
      <c r="E457" s="60" t="s">
        <v>4655</v>
      </c>
      <c r="F457" s="60" t="s">
        <v>6248</v>
      </c>
      <c r="G457" s="60" t="s">
        <v>4657</v>
      </c>
      <c r="H457" s="60" t="s">
        <v>2899</v>
      </c>
      <c r="I457" s="60">
        <v>404</v>
      </c>
      <c r="J457" s="60"/>
      <c r="K457" s="60"/>
      <c r="L457" s="60" t="s">
        <v>4655</v>
      </c>
      <c r="M457" s="60" t="s">
        <v>5270</v>
      </c>
      <c r="N457" s="60" t="s">
        <v>5270</v>
      </c>
      <c r="O457" s="60"/>
      <c r="P457" s="60"/>
      <c r="Q457" s="60" t="s">
        <v>2899</v>
      </c>
      <c r="R457" s="60" t="s">
        <v>4777</v>
      </c>
      <c r="S457" s="60" t="s">
        <v>4778</v>
      </c>
      <c r="T457" s="60" t="s">
        <v>4719</v>
      </c>
      <c r="U457" s="60"/>
      <c r="V457" s="60" t="s">
        <v>4211</v>
      </c>
      <c r="W457" s="60"/>
      <c r="X457" s="60" t="s">
        <v>6249</v>
      </c>
      <c r="Y457" s="60" t="s">
        <v>4664</v>
      </c>
      <c r="Z457" s="60" t="s">
        <v>5272</v>
      </c>
      <c r="AA457" s="60"/>
      <c r="AB457" s="60"/>
      <c r="AC457" s="60"/>
      <c r="AD457" s="60"/>
      <c r="AE457" s="60"/>
      <c r="AF457" s="60"/>
      <c r="AG457" s="60"/>
      <c r="AH457" s="60"/>
      <c r="AI457" s="60"/>
      <c r="AJ457" s="60"/>
      <c r="AK457" s="60"/>
      <c r="AL457" s="60"/>
      <c r="AM457" s="60"/>
      <c r="AN457" s="60"/>
      <c r="AO457" s="60"/>
      <c r="AP457" s="61">
        <v>45834.6149305556</v>
      </c>
      <c r="AQ457" s="60"/>
      <c r="AR457" s="60"/>
      <c r="AS457" s="60" t="s">
        <v>4244</v>
      </c>
      <c r="AT457" s="60" t="s">
        <v>4671</v>
      </c>
      <c r="AU457" s="60"/>
      <c r="AV457" s="60"/>
      <c r="AW457" s="61">
        <v>45834.6118287037</v>
      </c>
      <c r="AX457" s="60"/>
      <c r="AY457" s="60" t="s">
        <v>4673</v>
      </c>
      <c r="AZ457" s="60"/>
      <c r="BA457" s="60"/>
      <c r="BB457" s="60"/>
      <c r="BC457" s="60" t="s">
        <v>2138</v>
      </c>
      <c r="BD457" s="60" t="s">
        <v>4582</v>
      </c>
      <c r="BE457" s="60"/>
      <c r="BF457" s="60" t="s">
        <v>4675</v>
      </c>
      <c r="BG457" s="60"/>
      <c r="BH457" s="60"/>
      <c r="BI457" s="60" t="s">
        <v>2794</v>
      </c>
      <c r="BJ457" s="60"/>
      <c r="BK457" s="60"/>
      <c r="BL457" s="60">
        <v>3607960</v>
      </c>
      <c r="BM457" s="60" t="s">
        <v>6250</v>
      </c>
      <c r="BN457" s="60">
        <v>84</v>
      </c>
      <c r="BO457" s="60"/>
      <c r="BP457" s="60"/>
      <c r="BQ457" s="60"/>
      <c r="BR457" s="60" t="s">
        <v>6251</v>
      </c>
      <c r="BS457" s="60" t="s">
        <v>1277</v>
      </c>
      <c r="BT457" s="60"/>
      <c r="BU457" s="60"/>
      <c r="BV457" s="60" t="s">
        <v>4678</v>
      </c>
      <c r="BW457" s="60"/>
      <c r="BX457" s="60">
        <v>84</v>
      </c>
      <c r="BY457" s="60"/>
      <c r="BZ457" s="60"/>
      <c r="CA457" s="60"/>
      <c r="CB457" s="60"/>
      <c r="CC457" s="60"/>
      <c r="CD457" s="60"/>
    </row>
    <row r="458" spans="1:82">
      <c r="A458" s="60" t="s">
        <v>6252</v>
      </c>
      <c r="B458" s="60"/>
      <c r="C458" s="60" t="s">
        <v>6247</v>
      </c>
      <c r="D458" s="60"/>
      <c r="E458" s="60" t="s">
        <v>4655</v>
      </c>
      <c r="F458" s="60" t="s">
        <v>6248</v>
      </c>
      <c r="G458" s="60" t="s">
        <v>4657</v>
      </c>
      <c r="H458" s="60" t="s">
        <v>2899</v>
      </c>
      <c r="I458" s="60">
        <v>404</v>
      </c>
      <c r="J458" s="60"/>
      <c r="K458" s="60"/>
      <c r="L458" s="60" t="s">
        <v>4655</v>
      </c>
      <c r="M458" s="60" t="s">
        <v>5270</v>
      </c>
      <c r="N458" s="60" t="s">
        <v>5270</v>
      </c>
      <c r="O458" s="60"/>
      <c r="P458" s="60"/>
      <c r="Q458" s="60" t="s">
        <v>2899</v>
      </c>
      <c r="R458" s="60" t="s">
        <v>4777</v>
      </c>
      <c r="S458" s="60" t="s">
        <v>4778</v>
      </c>
      <c r="T458" s="60" t="s">
        <v>4719</v>
      </c>
      <c r="U458" s="60"/>
      <c r="V458" s="60" t="s">
        <v>4211</v>
      </c>
      <c r="W458" s="60"/>
      <c r="X458" s="60" t="s">
        <v>6249</v>
      </c>
      <c r="Y458" s="60" t="s">
        <v>4664</v>
      </c>
      <c r="Z458" s="60" t="s">
        <v>5272</v>
      </c>
      <c r="AA458" s="60"/>
      <c r="AB458" s="60"/>
      <c r="AC458" s="60"/>
      <c r="AD458" s="60"/>
      <c r="AE458" s="60"/>
      <c r="AF458" s="60"/>
      <c r="AG458" s="60"/>
      <c r="AH458" s="60"/>
      <c r="AI458" s="60"/>
      <c r="AJ458" s="60"/>
      <c r="AK458" s="60"/>
      <c r="AL458" s="60"/>
      <c r="AM458" s="60"/>
      <c r="AN458" s="60"/>
      <c r="AO458" s="60"/>
      <c r="AP458" s="61">
        <v>45834.6149305556</v>
      </c>
      <c r="AQ458" s="60"/>
      <c r="AR458" s="60"/>
      <c r="AS458" s="60" t="s">
        <v>4244</v>
      </c>
      <c r="AT458" s="60" t="s">
        <v>4671</v>
      </c>
      <c r="AU458" s="60"/>
      <c r="AV458" s="60"/>
      <c r="AW458" s="61">
        <v>45834.6118287037</v>
      </c>
      <c r="AX458" s="60"/>
      <c r="AY458" s="60" t="s">
        <v>4673</v>
      </c>
      <c r="AZ458" s="60"/>
      <c r="BA458" s="60"/>
      <c r="BB458" s="60"/>
      <c r="BC458" s="60" t="s">
        <v>2138</v>
      </c>
      <c r="BD458" s="60" t="s">
        <v>4582</v>
      </c>
      <c r="BE458" s="60"/>
      <c r="BF458" s="60" t="s">
        <v>4675</v>
      </c>
      <c r="BG458" s="60"/>
      <c r="BH458" s="60"/>
      <c r="BI458" s="60" t="s">
        <v>2794</v>
      </c>
      <c r="BJ458" s="60"/>
      <c r="BK458" s="60"/>
      <c r="BL458" s="60">
        <v>3607961</v>
      </c>
      <c r="BM458" s="60" t="s">
        <v>6250</v>
      </c>
      <c r="BN458" s="60">
        <v>320</v>
      </c>
      <c r="BO458" s="60"/>
      <c r="BP458" s="60"/>
      <c r="BQ458" s="60"/>
      <c r="BR458" s="60" t="s">
        <v>6251</v>
      </c>
      <c r="BS458" s="60" t="s">
        <v>1277</v>
      </c>
      <c r="BT458" s="60"/>
      <c r="BU458" s="60"/>
      <c r="BV458" s="60" t="s">
        <v>4678</v>
      </c>
      <c r="BW458" s="60"/>
      <c r="BX458" s="60">
        <v>320</v>
      </c>
      <c r="BY458" s="60"/>
      <c r="BZ458" s="60"/>
      <c r="CA458" s="60"/>
      <c r="CB458" s="60"/>
      <c r="CC458" s="60"/>
      <c r="CD458" s="60"/>
    </row>
    <row r="459" spans="1:82">
      <c r="A459" s="60" t="s">
        <v>6253</v>
      </c>
      <c r="B459" s="60"/>
      <c r="C459" s="60" t="s">
        <v>6254</v>
      </c>
      <c r="D459" s="60"/>
      <c r="E459" s="60" t="s">
        <v>4655</v>
      </c>
      <c r="F459" s="60" t="s">
        <v>6255</v>
      </c>
      <c r="G459" s="60" t="s">
        <v>4657</v>
      </c>
      <c r="H459" s="60" t="s">
        <v>2923</v>
      </c>
      <c r="I459" s="60">
        <v>220.6</v>
      </c>
      <c r="J459" s="60"/>
      <c r="K459" s="60"/>
      <c r="L459" s="60" t="s">
        <v>4655</v>
      </c>
      <c r="M459" s="60" t="s">
        <v>5270</v>
      </c>
      <c r="N459" s="60" t="s">
        <v>5270</v>
      </c>
      <c r="O459" s="60"/>
      <c r="P459" s="60"/>
      <c r="Q459" s="60" t="s">
        <v>2923</v>
      </c>
      <c r="R459" s="60" t="s">
        <v>4948</v>
      </c>
      <c r="S459" s="60" t="s">
        <v>4949</v>
      </c>
      <c r="T459" s="60" t="s">
        <v>4719</v>
      </c>
      <c r="U459" s="60"/>
      <c r="V459" s="60" t="s">
        <v>4211</v>
      </c>
      <c r="W459" s="60"/>
      <c r="X459" s="60" t="s">
        <v>5271</v>
      </c>
      <c r="Y459" s="60" t="s">
        <v>4664</v>
      </c>
      <c r="Z459" s="60" t="s">
        <v>5272</v>
      </c>
      <c r="AA459" s="60"/>
      <c r="AB459" s="60"/>
      <c r="AC459" s="60"/>
      <c r="AD459" s="60"/>
      <c r="AE459" s="60"/>
      <c r="AF459" s="60"/>
      <c r="AG459" s="60"/>
      <c r="AH459" s="60"/>
      <c r="AI459" s="60"/>
      <c r="AJ459" s="60"/>
      <c r="AK459" s="60"/>
      <c r="AL459" s="60"/>
      <c r="AM459" s="60"/>
      <c r="AN459" s="60"/>
      <c r="AO459" s="60"/>
      <c r="AP459" s="61">
        <v>45834.6985532407</v>
      </c>
      <c r="AQ459" s="60"/>
      <c r="AR459" s="60"/>
      <c r="AS459" s="60" t="s">
        <v>4244</v>
      </c>
      <c r="AT459" s="60" t="s">
        <v>4671</v>
      </c>
      <c r="AU459" s="60"/>
      <c r="AV459" s="60"/>
      <c r="AW459" s="61">
        <v>45834.6175347222</v>
      </c>
      <c r="AX459" s="60"/>
      <c r="AY459" s="60" t="s">
        <v>4673</v>
      </c>
      <c r="AZ459" s="60"/>
      <c r="BA459" s="60"/>
      <c r="BB459" s="60"/>
      <c r="BC459" s="60" t="s">
        <v>4900</v>
      </c>
      <c r="BD459" s="60" t="s">
        <v>4582</v>
      </c>
      <c r="BE459" s="60" t="s">
        <v>4953</v>
      </c>
      <c r="BF459" s="60" t="s">
        <v>4675</v>
      </c>
      <c r="BG459" s="60"/>
      <c r="BH459" s="60"/>
      <c r="BI459" s="60" t="s">
        <v>2794</v>
      </c>
      <c r="BJ459" s="60"/>
      <c r="BK459" s="60"/>
      <c r="BL459" s="60">
        <v>3599909</v>
      </c>
      <c r="BM459" s="60" t="s">
        <v>6256</v>
      </c>
      <c r="BN459" s="60">
        <v>84.6</v>
      </c>
      <c r="BO459" s="60"/>
      <c r="BP459" s="60"/>
      <c r="BQ459" s="60"/>
      <c r="BR459" s="60" t="s">
        <v>6257</v>
      </c>
      <c r="BS459" s="60" t="s">
        <v>1277</v>
      </c>
      <c r="BT459" s="60"/>
      <c r="BU459" s="60"/>
      <c r="BV459" s="60" t="s">
        <v>4678</v>
      </c>
      <c r="BW459" s="60"/>
      <c r="BX459" s="60">
        <v>84.6</v>
      </c>
      <c r="BY459" s="60"/>
      <c r="BZ459" s="60"/>
      <c r="CA459" s="60"/>
      <c r="CB459" s="60"/>
      <c r="CC459" s="60"/>
      <c r="CD459" s="60"/>
    </row>
    <row r="460" spans="1:82">
      <c r="A460" s="60" t="s">
        <v>6258</v>
      </c>
      <c r="B460" s="60"/>
      <c r="C460" s="60" t="s">
        <v>6254</v>
      </c>
      <c r="D460" s="60"/>
      <c r="E460" s="60" t="s">
        <v>4655</v>
      </c>
      <c r="F460" s="60" t="s">
        <v>6255</v>
      </c>
      <c r="G460" s="60" t="s">
        <v>4657</v>
      </c>
      <c r="H460" s="60" t="s">
        <v>2923</v>
      </c>
      <c r="I460" s="60">
        <v>220.6</v>
      </c>
      <c r="J460" s="60"/>
      <c r="K460" s="60"/>
      <c r="L460" s="60" t="s">
        <v>4655</v>
      </c>
      <c r="M460" s="60" t="s">
        <v>5270</v>
      </c>
      <c r="N460" s="60" t="s">
        <v>5270</v>
      </c>
      <c r="O460" s="60"/>
      <c r="P460" s="60"/>
      <c r="Q460" s="60" t="s">
        <v>2923</v>
      </c>
      <c r="R460" s="60" t="s">
        <v>4948</v>
      </c>
      <c r="S460" s="60" t="s">
        <v>4949</v>
      </c>
      <c r="T460" s="60" t="s">
        <v>4719</v>
      </c>
      <c r="U460" s="60"/>
      <c r="V460" s="60" t="s">
        <v>4211</v>
      </c>
      <c r="W460" s="60"/>
      <c r="X460" s="60" t="s">
        <v>5271</v>
      </c>
      <c r="Y460" s="60" t="s">
        <v>4664</v>
      </c>
      <c r="Z460" s="60" t="s">
        <v>5272</v>
      </c>
      <c r="AA460" s="60"/>
      <c r="AB460" s="60"/>
      <c r="AC460" s="60"/>
      <c r="AD460" s="60"/>
      <c r="AE460" s="60"/>
      <c r="AF460" s="60"/>
      <c r="AG460" s="60"/>
      <c r="AH460" s="60"/>
      <c r="AI460" s="60"/>
      <c r="AJ460" s="60"/>
      <c r="AK460" s="60"/>
      <c r="AL460" s="60"/>
      <c r="AM460" s="60"/>
      <c r="AN460" s="60"/>
      <c r="AO460" s="60"/>
      <c r="AP460" s="61">
        <v>45834.6985532407</v>
      </c>
      <c r="AQ460" s="60"/>
      <c r="AR460" s="60"/>
      <c r="AS460" s="60" t="s">
        <v>4244</v>
      </c>
      <c r="AT460" s="60" t="s">
        <v>4671</v>
      </c>
      <c r="AU460" s="60"/>
      <c r="AV460" s="60"/>
      <c r="AW460" s="61">
        <v>45834.6175347222</v>
      </c>
      <c r="AX460" s="60"/>
      <c r="AY460" s="60" t="s">
        <v>4673</v>
      </c>
      <c r="AZ460" s="60"/>
      <c r="BA460" s="60"/>
      <c r="BB460" s="60"/>
      <c r="BC460" s="60" t="s">
        <v>5412</v>
      </c>
      <c r="BD460" s="60" t="s">
        <v>4582</v>
      </c>
      <c r="BE460" s="60" t="s">
        <v>4953</v>
      </c>
      <c r="BF460" s="60" t="s">
        <v>4675</v>
      </c>
      <c r="BG460" s="60"/>
      <c r="BH460" s="60"/>
      <c r="BI460" s="60" t="s">
        <v>2794</v>
      </c>
      <c r="BJ460" s="60"/>
      <c r="BK460" s="60"/>
      <c r="BL460" s="60">
        <v>3599910</v>
      </c>
      <c r="BM460" s="60" t="s">
        <v>6256</v>
      </c>
      <c r="BN460" s="60">
        <v>136</v>
      </c>
      <c r="BO460" s="60"/>
      <c r="BP460" s="60"/>
      <c r="BQ460" s="60"/>
      <c r="BR460" s="60" t="s">
        <v>6257</v>
      </c>
      <c r="BS460" s="60" t="s">
        <v>1277</v>
      </c>
      <c r="BT460" s="60"/>
      <c r="BU460" s="60"/>
      <c r="BV460" s="60" t="s">
        <v>4678</v>
      </c>
      <c r="BW460" s="60"/>
      <c r="BX460" s="60">
        <v>136</v>
      </c>
      <c r="BY460" s="60"/>
      <c r="BZ460" s="60"/>
      <c r="CA460" s="60"/>
      <c r="CB460" s="60"/>
      <c r="CC460" s="60"/>
      <c r="CD460" s="60"/>
    </row>
    <row r="461" spans="1:82">
      <c r="A461" s="60" t="s">
        <v>6259</v>
      </c>
      <c r="B461" s="60"/>
      <c r="C461" s="60" t="s">
        <v>6260</v>
      </c>
      <c r="D461" s="60"/>
      <c r="E461" s="60" t="s">
        <v>4655</v>
      </c>
      <c r="F461" s="60" t="s">
        <v>6261</v>
      </c>
      <c r="G461" s="60" t="s">
        <v>4657</v>
      </c>
      <c r="H461" s="60" t="s">
        <v>3666</v>
      </c>
      <c r="I461" s="60">
        <v>9166</v>
      </c>
      <c r="J461" s="60"/>
      <c r="K461" s="60"/>
      <c r="L461" s="60" t="s">
        <v>4655</v>
      </c>
      <c r="M461" s="60" t="s">
        <v>5270</v>
      </c>
      <c r="N461" s="60" t="s">
        <v>5270</v>
      </c>
      <c r="O461" s="60"/>
      <c r="P461" s="60"/>
      <c r="Q461" s="60" t="s">
        <v>3666</v>
      </c>
      <c r="R461" s="60" t="s">
        <v>4717</v>
      </c>
      <c r="S461" s="60" t="s">
        <v>4718</v>
      </c>
      <c r="T461" s="60" t="s">
        <v>4719</v>
      </c>
      <c r="U461" s="60"/>
      <c r="V461" s="60" t="s">
        <v>4211</v>
      </c>
      <c r="W461" s="60"/>
      <c r="X461" s="60" t="s">
        <v>6262</v>
      </c>
      <c r="Y461" s="60" t="s">
        <v>4664</v>
      </c>
      <c r="Z461" s="60" t="s">
        <v>6263</v>
      </c>
      <c r="AA461" s="60"/>
      <c r="AB461" s="60"/>
      <c r="AC461" s="60"/>
      <c r="AD461" s="60"/>
      <c r="AE461" s="60"/>
      <c r="AF461" s="60"/>
      <c r="AG461" s="60"/>
      <c r="AH461" s="60"/>
      <c r="AI461" s="60"/>
      <c r="AJ461" s="60"/>
      <c r="AK461" s="60"/>
      <c r="AL461" s="60"/>
      <c r="AM461" s="60"/>
      <c r="AN461" s="60"/>
      <c r="AO461" s="60"/>
      <c r="AP461" s="61">
        <v>45835.5316203704</v>
      </c>
      <c r="AQ461" s="60"/>
      <c r="AR461" s="60"/>
      <c r="AS461" s="60" t="s">
        <v>4244</v>
      </c>
      <c r="AT461" s="60" t="s">
        <v>4671</v>
      </c>
      <c r="AU461" s="60"/>
      <c r="AV461" s="60"/>
      <c r="AW461" s="61">
        <v>45834.8079976852</v>
      </c>
      <c r="AX461" s="60"/>
      <c r="AY461" s="60" t="s">
        <v>4673</v>
      </c>
      <c r="AZ461" s="60"/>
      <c r="BA461" s="60"/>
      <c r="BB461" s="60"/>
      <c r="BC461" s="60" t="s">
        <v>3664</v>
      </c>
      <c r="BD461" s="60" t="s">
        <v>4726</v>
      </c>
      <c r="BE461" s="60" t="s">
        <v>2820</v>
      </c>
      <c r="BF461" s="60" t="s">
        <v>4675</v>
      </c>
      <c r="BG461" s="60"/>
      <c r="BH461" s="60"/>
      <c r="BI461" s="60" t="s">
        <v>2794</v>
      </c>
      <c r="BJ461" s="60"/>
      <c r="BK461" s="60"/>
      <c r="BL461" s="60">
        <v>3537708</v>
      </c>
      <c r="BM461" s="60" t="s">
        <v>6264</v>
      </c>
      <c r="BN461" s="60">
        <v>9166</v>
      </c>
      <c r="BO461" s="60"/>
      <c r="BP461" s="60"/>
      <c r="BQ461" s="60"/>
      <c r="BR461" s="60" t="s">
        <v>6265</v>
      </c>
      <c r="BS461" s="60" t="s">
        <v>1277</v>
      </c>
      <c r="BT461" s="60"/>
      <c r="BU461" s="60"/>
      <c r="BV461" s="60" t="s">
        <v>4678</v>
      </c>
      <c r="BW461" s="60"/>
      <c r="BX461" s="60">
        <v>9166</v>
      </c>
      <c r="BY461" s="60"/>
      <c r="BZ461" s="60"/>
      <c r="CA461" s="60"/>
      <c r="CB461" s="60"/>
      <c r="CC461" s="60"/>
      <c r="CD461" s="60"/>
    </row>
    <row r="462" spans="1:82">
      <c r="A462" s="60" t="s">
        <v>6266</v>
      </c>
      <c r="B462" s="60"/>
      <c r="C462" s="60" t="s">
        <v>6267</v>
      </c>
      <c r="D462" s="60"/>
      <c r="E462" s="60" t="s">
        <v>4655</v>
      </c>
      <c r="F462" s="60" t="s">
        <v>6268</v>
      </c>
      <c r="G462" s="60" t="s">
        <v>4657</v>
      </c>
      <c r="H462" s="60" t="s">
        <v>2884</v>
      </c>
      <c r="I462" s="60">
        <v>24052.2</v>
      </c>
      <c r="J462" s="60"/>
      <c r="K462" s="60"/>
      <c r="L462" s="60" t="s">
        <v>4655</v>
      </c>
      <c r="M462" s="60" t="s">
        <v>5270</v>
      </c>
      <c r="N462" s="60" t="s">
        <v>5270</v>
      </c>
      <c r="O462" s="60"/>
      <c r="P462" s="60"/>
      <c r="Q462" s="60" t="s">
        <v>2884</v>
      </c>
      <c r="R462" s="60" t="s">
        <v>5406</v>
      </c>
      <c r="S462" s="60" t="s">
        <v>5407</v>
      </c>
      <c r="T462" s="60" t="s">
        <v>4719</v>
      </c>
      <c r="U462" s="60"/>
      <c r="V462" s="60" t="s">
        <v>4211</v>
      </c>
      <c r="W462" s="60"/>
      <c r="X462" s="60" t="s">
        <v>5549</v>
      </c>
      <c r="Y462" s="60" t="s">
        <v>4664</v>
      </c>
      <c r="Z462" s="60" t="s">
        <v>5272</v>
      </c>
      <c r="AA462" s="60"/>
      <c r="AB462" s="60"/>
      <c r="AC462" s="60"/>
      <c r="AD462" s="60"/>
      <c r="AE462" s="60"/>
      <c r="AF462" s="60"/>
      <c r="AG462" s="60"/>
      <c r="AH462" s="60"/>
      <c r="AI462" s="60"/>
      <c r="AJ462" s="60"/>
      <c r="AK462" s="60"/>
      <c r="AL462" s="60"/>
      <c r="AM462" s="60"/>
      <c r="AN462" s="60"/>
      <c r="AO462" s="60"/>
      <c r="AP462" s="61">
        <v>45834.6988310185</v>
      </c>
      <c r="AQ462" s="60"/>
      <c r="AR462" s="60"/>
      <c r="AS462" s="60" t="s">
        <v>4244</v>
      </c>
      <c r="AT462" s="60" t="s">
        <v>4671</v>
      </c>
      <c r="AU462" s="60"/>
      <c r="AV462" s="60"/>
      <c r="AW462" s="61">
        <v>45834.6270833333</v>
      </c>
      <c r="AX462" s="60"/>
      <c r="AY462" s="60" t="s">
        <v>4673</v>
      </c>
      <c r="AZ462" s="60"/>
      <c r="BA462" s="60"/>
      <c r="BB462" s="60"/>
      <c r="BC462" s="60" t="s">
        <v>2128</v>
      </c>
      <c r="BD462" s="60" t="s">
        <v>4582</v>
      </c>
      <c r="BE462" s="60"/>
      <c r="BF462" s="60" t="s">
        <v>4675</v>
      </c>
      <c r="BG462" s="60"/>
      <c r="BH462" s="60"/>
      <c r="BI462" s="60" t="s">
        <v>2794</v>
      </c>
      <c r="BJ462" s="60"/>
      <c r="BK462" s="60"/>
      <c r="BL462" s="60">
        <v>3594937</v>
      </c>
      <c r="BM462" s="60" t="s">
        <v>6269</v>
      </c>
      <c r="BN462" s="60">
        <v>1520</v>
      </c>
      <c r="BO462" s="60"/>
      <c r="BP462" s="60"/>
      <c r="BQ462" s="60"/>
      <c r="BR462" s="60" t="s">
        <v>6270</v>
      </c>
      <c r="BS462" s="60" t="s">
        <v>1277</v>
      </c>
      <c r="BT462" s="60"/>
      <c r="BU462" s="60"/>
      <c r="BV462" s="60" t="s">
        <v>4678</v>
      </c>
      <c r="BW462" s="60"/>
      <c r="BX462" s="60">
        <v>1520</v>
      </c>
      <c r="BY462" s="60"/>
      <c r="BZ462" s="60"/>
      <c r="CA462" s="60"/>
      <c r="CB462" s="60"/>
      <c r="CC462" s="60"/>
      <c r="CD462" s="60"/>
    </row>
    <row r="463" spans="1:82">
      <c r="A463" s="60" t="s">
        <v>6271</v>
      </c>
      <c r="B463" s="60"/>
      <c r="C463" s="60" t="s">
        <v>6267</v>
      </c>
      <c r="D463" s="60"/>
      <c r="E463" s="60" t="s">
        <v>4655</v>
      </c>
      <c r="F463" s="60" t="s">
        <v>6268</v>
      </c>
      <c r="G463" s="60" t="s">
        <v>4657</v>
      </c>
      <c r="H463" s="60" t="s">
        <v>2884</v>
      </c>
      <c r="I463" s="60">
        <v>24052.2</v>
      </c>
      <c r="J463" s="60"/>
      <c r="K463" s="60"/>
      <c r="L463" s="60" t="s">
        <v>4655</v>
      </c>
      <c r="M463" s="60" t="s">
        <v>5270</v>
      </c>
      <c r="N463" s="60" t="s">
        <v>5270</v>
      </c>
      <c r="O463" s="60"/>
      <c r="P463" s="60"/>
      <c r="Q463" s="60" t="s">
        <v>2884</v>
      </c>
      <c r="R463" s="60" t="s">
        <v>5406</v>
      </c>
      <c r="S463" s="60" t="s">
        <v>5407</v>
      </c>
      <c r="T463" s="60" t="s">
        <v>4719</v>
      </c>
      <c r="U463" s="60"/>
      <c r="V463" s="60" t="s">
        <v>4211</v>
      </c>
      <c r="W463" s="60"/>
      <c r="X463" s="60" t="s">
        <v>5549</v>
      </c>
      <c r="Y463" s="60" t="s">
        <v>4664</v>
      </c>
      <c r="Z463" s="60" t="s">
        <v>5272</v>
      </c>
      <c r="AA463" s="60"/>
      <c r="AB463" s="60"/>
      <c r="AC463" s="60"/>
      <c r="AD463" s="60"/>
      <c r="AE463" s="60"/>
      <c r="AF463" s="60"/>
      <c r="AG463" s="60"/>
      <c r="AH463" s="60"/>
      <c r="AI463" s="60"/>
      <c r="AJ463" s="60"/>
      <c r="AK463" s="60"/>
      <c r="AL463" s="60"/>
      <c r="AM463" s="60"/>
      <c r="AN463" s="60"/>
      <c r="AO463" s="60"/>
      <c r="AP463" s="61">
        <v>45834.6988310185</v>
      </c>
      <c r="AQ463" s="60"/>
      <c r="AR463" s="60"/>
      <c r="AS463" s="60" t="s">
        <v>4244</v>
      </c>
      <c r="AT463" s="60" t="s">
        <v>4671</v>
      </c>
      <c r="AU463" s="60"/>
      <c r="AV463" s="60"/>
      <c r="AW463" s="61">
        <v>45834.6270833333</v>
      </c>
      <c r="AX463" s="60"/>
      <c r="AY463" s="60" t="s">
        <v>4673</v>
      </c>
      <c r="AZ463" s="60"/>
      <c r="BA463" s="60"/>
      <c r="BB463" s="60"/>
      <c r="BC463" s="60" t="s">
        <v>2123</v>
      </c>
      <c r="BD463" s="60" t="s">
        <v>4582</v>
      </c>
      <c r="BE463" s="60"/>
      <c r="BF463" s="60" t="s">
        <v>4675</v>
      </c>
      <c r="BG463" s="60"/>
      <c r="BH463" s="60"/>
      <c r="BI463" s="60" t="s">
        <v>2794</v>
      </c>
      <c r="BJ463" s="60"/>
      <c r="BK463" s="60"/>
      <c r="BL463" s="60">
        <v>3594938</v>
      </c>
      <c r="BM463" s="60" t="s">
        <v>6269</v>
      </c>
      <c r="BN463" s="60">
        <v>8400</v>
      </c>
      <c r="BO463" s="60"/>
      <c r="BP463" s="60"/>
      <c r="BQ463" s="60"/>
      <c r="BR463" s="60" t="s">
        <v>6270</v>
      </c>
      <c r="BS463" s="60" t="s">
        <v>1277</v>
      </c>
      <c r="BT463" s="60"/>
      <c r="BU463" s="60"/>
      <c r="BV463" s="60" t="s">
        <v>4678</v>
      </c>
      <c r="BW463" s="60"/>
      <c r="BX463" s="60">
        <v>8400</v>
      </c>
      <c r="BY463" s="60"/>
      <c r="BZ463" s="60"/>
      <c r="CA463" s="60"/>
      <c r="CB463" s="60"/>
      <c r="CC463" s="60"/>
      <c r="CD463" s="60"/>
    </row>
    <row r="464" spans="1:82">
      <c r="A464" s="60" t="s">
        <v>6272</v>
      </c>
      <c r="B464" s="60"/>
      <c r="C464" s="60" t="s">
        <v>6267</v>
      </c>
      <c r="D464" s="60"/>
      <c r="E464" s="60" t="s">
        <v>4655</v>
      </c>
      <c r="F464" s="60" t="s">
        <v>6268</v>
      </c>
      <c r="G464" s="60" t="s">
        <v>4657</v>
      </c>
      <c r="H464" s="60" t="s">
        <v>2884</v>
      </c>
      <c r="I464" s="60">
        <v>24052.2</v>
      </c>
      <c r="J464" s="60"/>
      <c r="K464" s="60"/>
      <c r="L464" s="60" t="s">
        <v>4655</v>
      </c>
      <c r="M464" s="60" t="s">
        <v>5270</v>
      </c>
      <c r="N464" s="60" t="s">
        <v>5270</v>
      </c>
      <c r="O464" s="60"/>
      <c r="P464" s="60"/>
      <c r="Q464" s="60" t="s">
        <v>2884</v>
      </c>
      <c r="R464" s="60" t="s">
        <v>5406</v>
      </c>
      <c r="S464" s="60" t="s">
        <v>5407</v>
      </c>
      <c r="T464" s="60" t="s">
        <v>4719</v>
      </c>
      <c r="U464" s="60"/>
      <c r="V464" s="60" t="s">
        <v>4211</v>
      </c>
      <c r="W464" s="60"/>
      <c r="X464" s="60" t="s">
        <v>5549</v>
      </c>
      <c r="Y464" s="60" t="s">
        <v>4664</v>
      </c>
      <c r="Z464" s="60" t="s">
        <v>5272</v>
      </c>
      <c r="AA464" s="60"/>
      <c r="AB464" s="60"/>
      <c r="AC464" s="60"/>
      <c r="AD464" s="60"/>
      <c r="AE464" s="60"/>
      <c r="AF464" s="60"/>
      <c r="AG464" s="60"/>
      <c r="AH464" s="60"/>
      <c r="AI464" s="60"/>
      <c r="AJ464" s="60"/>
      <c r="AK464" s="60"/>
      <c r="AL464" s="60"/>
      <c r="AM464" s="60"/>
      <c r="AN464" s="60"/>
      <c r="AO464" s="60"/>
      <c r="AP464" s="61">
        <v>45834.6988310185</v>
      </c>
      <c r="AQ464" s="60"/>
      <c r="AR464" s="60"/>
      <c r="AS464" s="60" t="s">
        <v>4244</v>
      </c>
      <c r="AT464" s="60" t="s">
        <v>4671</v>
      </c>
      <c r="AU464" s="60"/>
      <c r="AV464" s="60"/>
      <c r="AW464" s="61">
        <v>45834.6270833333</v>
      </c>
      <c r="AX464" s="60"/>
      <c r="AY464" s="60" t="s">
        <v>4673</v>
      </c>
      <c r="AZ464" s="60"/>
      <c r="BA464" s="60"/>
      <c r="BB464" s="60"/>
      <c r="BC464" s="60" t="s">
        <v>5970</v>
      </c>
      <c r="BD464" s="60" t="s">
        <v>4582</v>
      </c>
      <c r="BE464" s="60"/>
      <c r="BF464" s="60" t="s">
        <v>4675</v>
      </c>
      <c r="BG464" s="60"/>
      <c r="BH464" s="60"/>
      <c r="BI464" s="60" t="s">
        <v>2794</v>
      </c>
      <c r="BJ464" s="60"/>
      <c r="BK464" s="60"/>
      <c r="BL464" s="60">
        <v>3594939</v>
      </c>
      <c r="BM464" s="60" t="s">
        <v>6269</v>
      </c>
      <c r="BN464" s="60">
        <v>875</v>
      </c>
      <c r="BO464" s="60"/>
      <c r="BP464" s="60"/>
      <c r="BQ464" s="60"/>
      <c r="BR464" s="60" t="s">
        <v>6270</v>
      </c>
      <c r="BS464" s="60" t="s">
        <v>1277</v>
      </c>
      <c r="BT464" s="60"/>
      <c r="BU464" s="60"/>
      <c r="BV464" s="60" t="s">
        <v>4678</v>
      </c>
      <c r="BW464" s="60"/>
      <c r="BX464" s="60">
        <v>875</v>
      </c>
      <c r="BY464" s="60"/>
      <c r="BZ464" s="60"/>
      <c r="CA464" s="60"/>
      <c r="CB464" s="60"/>
      <c r="CC464" s="60"/>
      <c r="CD464" s="60"/>
    </row>
    <row r="465" spans="1:82">
      <c r="A465" s="60" t="s">
        <v>6273</v>
      </c>
      <c r="B465" s="60"/>
      <c r="C465" s="60" t="s">
        <v>6267</v>
      </c>
      <c r="D465" s="60"/>
      <c r="E465" s="60" t="s">
        <v>4655</v>
      </c>
      <c r="F465" s="60" t="s">
        <v>6268</v>
      </c>
      <c r="G465" s="60" t="s">
        <v>4657</v>
      </c>
      <c r="H465" s="60" t="s">
        <v>2884</v>
      </c>
      <c r="I465" s="60">
        <v>24052.2</v>
      </c>
      <c r="J465" s="60"/>
      <c r="K465" s="60"/>
      <c r="L465" s="60" t="s">
        <v>4655</v>
      </c>
      <c r="M465" s="60" t="s">
        <v>5270</v>
      </c>
      <c r="N465" s="60" t="s">
        <v>5270</v>
      </c>
      <c r="O465" s="60"/>
      <c r="P465" s="60"/>
      <c r="Q465" s="60" t="s">
        <v>2884</v>
      </c>
      <c r="R465" s="60" t="s">
        <v>5406</v>
      </c>
      <c r="S465" s="60" t="s">
        <v>5407</v>
      </c>
      <c r="T465" s="60" t="s">
        <v>4719</v>
      </c>
      <c r="U465" s="60"/>
      <c r="V465" s="60" t="s">
        <v>4211</v>
      </c>
      <c r="W465" s="60"/>
      <c r="X465" s="60" t="s">
        <v>5549</v>
      </c>
      <c r="Y465" s="60" t="s">
        <v>4664</v>
      </c>
      <c r="Z465" s="60" t="s">
        <v>5272</v>
      </c>
      <c r="AA465" s="60"/>
      <c r="AB465" s="60"/>
      <c r="AC465" s="60"/>
      <c r="AD465" s="60"/>
      <c r="AE465" s="60"/>
      <c r="AF465" s="60"/>
      <c r="AG465" s="60"/>
      <c r="AH465" s="60"/>
      <c r="AI465" s="60"/>
      <c r="AJ465" s="60"/>
      <c r="AK465" s="60"/>
      <c r="AL465" s="60"/>
      <c r="AM465" s="60"/>
      <c r="AN465" s="60"/>
      <c r="AO465" s="60"/>
      <c r="AP465" s="61">
        <v>45834.6988310185</v>
      </c>
      <c r="AQ465" s="60"/>
      <c r="AR465" s="60"/>
      <c r="AS465" s="60" t="s">
        <v>4244</v>
      </c>
      <c r="AT465" s="60" t="s">
        <v>4671</v>
      </c>
      <c r="AU465" s="60"/>
      <c r="AV465" s="60"/>
      <c r="AW465" s="61">
        <v>45834.6270833333</v>
      </c>
      <c r="AX465" s="60"/>
      <c r="AY465" s="60" t="s">
        <v>4673</v>
      </c>
      <c r="AZ465" s="60"/>
      <c r="BA465" s="60"/>
      <c r="BB465" s="60"/>
      <c r="BC465" s="60" t="s">
        <v>5119</v>
      </c>
      <c r="BD465" s="60" t="s">
        <v>4582</v>
      </c>
      <c r="BE465" s="60"/>
      <c r="BF465" s="60" t="s">
        <v>4675</v>
      </c>
      <c r="BG465" s="60"/>
      <c r="BH465" s="60"/>
      <c r="BI465" s="60" t="s">
        <v>2794</v>
      </c>
      <c r="BJ465" s="60"/>
      <c r="BK465" s="60"/>
      <c r="BL465" s="60">
        <v>3594940</v>
      </c>
      <c r="BM465" s="60" t="s">
        <v>6269</v>
      </c>
      <c r="BN465" s="60">
        <v>94</v>
      </c>
      <c r="BO465" s="60"/>
      <c r="BP465" s="60"/>
      <c r="BQ465" s="60"/>
      <c r="BR465" s="60" t="s">
        <v>6270</v>
      </c>
      <c r="BS465" s="60" t="s">
        <v>1277</v>
      </c>
      <c r="BT465" s="60"/>
      <c r="BU465" s="60"/>
      <c r="BV465" s="60" t="s">
        <v>4678</v>
      </c>
      <c r="BW465" s="60"/>
      <c r="BX465" s="60">
        <v>94</v>
      </c>
      <c r="BY465" s="60"/>
      <c r="BZ465" s="60"/>
      <c r="CA465" s="60"/>
      <c r="CB465" s="60"/>
      <c r="CC465" s="60"/>
      <c r="CD465" s="60"/>
    </row>
    <row r="466" spans="1:82">
      <c r="A466" s="60" t="s">
        <v>6274</v>
      </c>
      <c r="B466" s="60"/>
      <c r="C466" s="60" t="s">
        <v>6267</v>
      </c>
      <c r="D466" s="60"/>
      <c r="E466" s="60" t="s">
        <v>4655</v>
      </c>
      <c r="F466" s="60" t="s">
        <v>6268</v>
      </c>
      <c r="G466" s="60" t="s">
        <v>4657</v>
      </c>
      <c r="H466" s="60" t="s">
        <v>2884</v>
      </c>
      <c r="I466" s="60">
        <v>24052.2</v>
      </c>
      <c r="J466" s="60"/>
      <c r="K466" s="60"/>
      <c r="L466" s="60" t="s">
        <v>4655</v>
      </c>
      <c r="M466" s="60" t="s">
        <v>5270</v>
      </c>
      <c r="N466" s="60" t="s">
        <v>5270</v>
      </c>
      <c r="O466" s="60"/>
      <c r="P466" s="60"/>
      <c r="Q466" s="60" t="s">
        <v>2884</v>
      </c>
      <c r="R466" s="60" t="s">
        <v>5406</v>
      </c>
      <c r="S466" s="60" t="s">
        <v>5407</v>
      </c>
      <c r="T466" s="60" t="s">
        <v>4719</v>
      </c>
      <c r="U466" s="60"/>
      <c r="V466" s="60" t="s">
        <v>4211</v>
      </c>
      <c r="W466" s="60"/>
      <c r="X466" s="60" t="s">
        <v>5549</v>
      </c>
      <c r="Y466" s="60" t="s">
        <v>4664</v>
      </c>
      <c r="Z466" s="60" t="s">
        <v>5272</v>
      </c>
      <c r="AA466" s="60"/>
      <c r="AB466" s="60"/>
      <c r="AC466" s="60"/>
      <c r="AD466" s="60"/>
      <c r="AE466" s="60"/>
      <c r="AF466" s="60"/>
      <c r="AG466" s="60"/>
      <c r="AH466" s="60"/>
      <c r="AI466" s="60"/>
      <c r="AJ466" s="60"/>
      <c r="AK466" s="60"/>
      <c r="AL466" s="60"/>
      <c r="AM466" s="60"/>
      <c r="AN466" s="60"/>
      <c r="AO466" s="60"/>
      <c r="AP466" s="61">
        <v>45834.6988310185</v>
      </c>
      <c r="AQ466" s="60"/>
      <c r="AR466" s="60"/>
      <c r="AS466" s="60" t="s">
        <v>4244</v>
      </c>
      <c r="AT466" s="60" t="s">
        <v>4671</v>
      </c>
      <c r="AU466" s="60"/>
      <c r="AV466" s="60"/>
      <c r="AW466" s="61">
        <v>45834.6270833333</v>
      </c>
      <c r="AX466" s="60"/>
      <c r="AY466" s="60" t="s">
        <v>4673</v>
      </c>
      <c r="AZ466" s="60"/>
      <c r="BA466" s="60"/>
      <c r="BB466" s="60"/>
      <c r="BC466" s="60" t="s">
        <v>2123</v>
      </c>
      <c r="BD466" s="60" t="s">
        <v>4582</v>
      </c>
      <c r="BE466" s="60"/>
      <c r="BF466" s="60" t="s">
        <v>4675</v>
      </c>
      <c r="BG466" s="60"/>
      <c r="BH466" s="60"/>
      <c r="BI466" s="60" t="s">
        <v>2794</v>
      </c>
      <c r="BJ466" s="60"/>
      <c r="BK466" s="60"/>
      <c r="BL466" s="60">
        <v>3594941</v>
      </c>
      <c r="BM466" s="60" t="s">
        <v>6269</v>
      </c>
      <c r="BN466" s="60">
        <v>281.6</v>
      </c>
      <c r="BO466" s="60"/>
      <c r="BP466" s="60"/>
      <c r="BQ466" s="60"/>
      <c r="BR466" s="60" t="s">
        <v>6270</v>
      </c>
      <c r="BS466" s="60" t="s">
        <v>1277</v>
      </c>
      <c r="BT466" s="60"/>
      <c r="BU466" s="60"/>
      <c r="BV466" s="60" t="s">
        <v>4678</v>
      </c>
      <c r="BW466" s="60"/>
      <c r="BX466" s="60">
        <v>281.6</v>
      </c>
      <c r="BY466" s="60"/>
      <c r="BZ466" s="60"/>
      <c r="CA466" s="60"/>
      <c r="CB466" s="60"/>
      <c r="CC466" s="60"/>
      <c r="CD466" s="60"/>
    </row>
    <row r="467" spans="1:82">
      <c r="A467" s="60" t="s">
        <v>6275</v>
      </c>
      <c r="B467" s="60"/>
      <c r="C467" s="60" t="s">
        <v>6267</v>
      </c>
      <c r="D467" s="60"/>
      <c r="E467" s="60" t="s">
        <v>4655</v>
      </c>
      <c r="F467" s="60" t="s">
        <v>6268</v>
      </c>
      <c r="G467" s="60" t="s">
        <v>4657</v>
      </c>
      <c r="H467" s="60" t="s">
        <v>2884</v>
      </c>
      <c r="I467" s="60">
        <v>24052.2</v>
      </c>
      <c r="J467" s="60"/>
      <c r="K467" s="60"/>
      <c r="L467" s="60" t="s">
        <v>4655</v>
      </c>
      <c r="M467" s="60" t="s">
        <v>5270</v>
      </c>
      <c r="N467" s="60" t="s">
        <v>5270</v>
      </c>
      <c r="O467" s="60"/>
      <c r="P467" s="60"/>
      <c r="Q467" s="60" t="s">
        <v>2884</v>
      </c>
      <c r="R467" s="60" t="s">
        <v>5406</v>
      </c>
      <c r="S467" s="60" t="s">
        <v>5407</v>
      </c>
      <c r="T467" s="60" t="s">
        <v>4719</v>
      </c>
      <c r="U467" s="60"/>
      <c r="V467" s="60" t="s">
        <v>4211</v>
      </c>
      <c r="W467" s="60"/>
      <c r="X467" s="60" t="s">
        <v>5549</v>
      </c>
      <c r="Y467" s="60" t="s">
        <v>4664</v>
      </c>
      <c r="Z467" s="60" t="s">
        <v>5272</v>
      </c>
      <c r="AA467" s="60"/>
      <c r="AB467" s="60"/>
      <c r="AC467" s="60"/>
      <c r="AD467" s="60"/>
      <c r="AE467" s="60"/>
      <c r="AF467" s="60"/>
      <c r="AG467" s="60"/>
      <c r="AH467" s="60"/>
      <c r="AI467" s="60"/>
      <c r="AJ467" s="60"/>
      <c r="AK467" s="60"/>
      <c r="AL467" s="60"/>
      <c r="AM467" s="60"/>
      <c r="AN467" s="60"/>
      <c r="AO467" s="60"/>
      <c r="AP467" s="61">
        <v>45834.6988310185</v>
      </c>
      <c r="AQ467" s="60"/>
      <c r="AR467" s="60"/>
      <c r="AS467" s="60" t="s">
        <v>4244</v>
      </c>
      <c r="AT467" s="60" t="s">
        <v>4671</v>
      </c>
      <c r="AU467" s="60"/>
      <c r="AV467" s="60"/>
      <c r="AW467" s="61">
        <v>45834.6270833333</v>
      </c>
      <c r="AX467" s="60"/>
      <c r="AY467" s="60" t="s">
        <v>4673</v>
      </c>
      <c r="AZ467" s="60"/>
      <c r="BA467" s="60"/>
      <c r="BB467" s="60"/>
      <c r="BC467" s="60" t="s">
        <v>2140</v>
      </c>
      <c r="BD467" s="60" t="s">
        <v>4582</v>
      </c>
      <c r="BE467" s="60"/>
      <c r="BF467" s="60" t="s">
        <v>4675</v>
      </c>
      <c r="BG467" s="60"/>
      <c r="BH467" s="60"/>
      <c r="BI467" s="60" t="s">
        <v>2794</v>
      </c>
      <c r="BJ467" s="60"/>
      <c r="BK467" s="60"/>
      <c r="BL467" s="60">
        <v>3594942</v>
      </c>
      <c r="BM467" s="60" t="s">
        <v>6269</v>
      </c>
      <c r="BN467" s="60">
        <v>248</v>
      </c>
      <c r="BO467" s="60"/>
      <c r="BP467" s="60"/>
      <c r="BQ467" s="60"/>
      <c r="BR467" s="60" t="s">
        <v>6270</v>
      </c>
      <c r="BS467" s="60" t="s">
        <v>1277</v>
      </c>
      <c r="BT467" s="60"/>
      <c r="BU467" s="60"/>
      <c r="BV467" s="60" t="s">
        <v>4678</v>
      </c>
      <c r="BW467" s="60"/>
      <c r="BX467" s="60">
        <v>248</v>
      </c>
      <c r="BY467" s="60"/>
      <c r="BZ467" s="60"/>
      <c r="CA467" s="60"/>
      <c r="CB467" s="60"/>
      <c r="CC467" s="60"/>
      <c r="CD467" s="60"/>
    </row>
    <row r="468" spans="1:82">
      <c r="A468" s="60" t="s">
        <v>6276</v>
      </c>
      <c r="B468" s="60"/>
      <c r="C468" s="60" t="s">
        <v>6267</v>
      </c>
      <c r="D468" s="60"/>
      <c r="E468" s="60" t="s">
        <v>4655</v>
      </c>
      <c r="F468" s="60" t="s">
        <v>6268</v>
      </c>
      <c r="G468" s="60" t="s">
        <v>4657</v>
      </c>
      <c r="H468" s="60" t="s">
        <v>2884</v>
      </c>
      <c r="I468" s="60">
        <v>24052.2</v>
      </c>
      <c r="J468" s="60"/>
      <c r="K468" s="60"/>
      <c r="L468" s="60" t="s">
        <v>4655</v>
      </c>
      <c r="M468" s="60" t="s">
        <v>5270</v>
      </c>
      <c r="N468" s="60" t="s">
        <v>5270</v>
      </c>
      <c r="O468" s="60"/>
      <c r="P468" s="60"/>
      <c r="Q468" s="60" t="s">
        <v>2884</v>
      </c>
      <c r="R468" s="60" t="s">
        <v>5406</v>
      </c>
      <c r="S468" s="60" t="s">
        <v>5407</v>
      </c>
      <c r="T468" s="60" t="s">
        <v>4719</v>
      </c>
      <c r="U468" s="60"/>
      <c r="V468" s="60" t="s">
        <v>4211</v>
      </c>
      <c r="W468" s="60"/>
      <c r="X468" s="60" t="s">
        <v>5549</v>
      </c>
      <c r="Y468" s="60" t="s">
        <v>4664</v>
      </c>
      <c r="Z468" s="60" t="s">
        <v>5272</v>
      </c>
      <c r="AA468" s="60"/>
      <c r="AB468" s="60"/>
      <c r="AC468" s="60"/>
      <c r="AD468" s="60"/>
      <c r="AE468" s="60"/>
      <c r="AF468" s="60"/>
      <c r="AG468" s="60"/>
      <c r="AH468" s="60"/>
      <c r="AI468" s="60"/>
      <c r="AJ468" s="60"/>
      <c r="AK468" s="60"/>
      <c r="AL468" s="60"/>
      <c r="AM468" s="60"/>
      <c r="AN468" s="60"/>
      <c r="AO468" s="60"/>
      <c r="AP468" s="61">
        <v>45834.6988310185</v>
      </c>
      <c r="AQ468" s="60"/>
      <c r="AR468" s="60"/>
      <c r="AS468" s="60" t="s">
        <v>4244</v>
      </c>
      <c r="AT468" s="60" t="s">
        <v>4671</v>
      </c>
      <c r="AU468" s="60"/>
      <c r="AV468" s="60"/>
      <c r="AW468" s="61">
        <v>45834.6270833333</v>
      </c>
      <c r="AX468" s="60"/>
      <c r="AY468" s="60" t="s">
        <v>4673</v>
      </c>
      <c r="AZ468" s="60"/>
      <c r="BA468" s="60"/>
      <c r="BB468" s="60"/>
      <c r="BC468" s="60" t="s">
        <v>2140</v>
      </c>
      <c r="BD468" s="60" t="s">
        <v>4582</v>
      </c>
      <c r="BE468" s="60"/>
      <c r="BF468" s="60" t="s">
        <v>4675</v>
      </c>
      <c r="BG468" s="60"/>
      <c r="BH468" s="60"/>
      <c r="BI468" s="60" t="s">
        <v>2794</v>
      </c>
      <c r="BJ468" s="60"/>
      <c r="BK468" s="60"/>
      <c r="BL468" s="60">
        <v>3594943</v>
      </c>
      <c r="BM468" s="60" t="s">
        <v>6269</v>
      </c>
      <c r="BN468" s="60">
        <v>621</v>
      </c>
      <c r="BO468" s="60"/>
      <c r="BP468" s="60"/>
      <c r="BQ468" s="60"/>
      <c r="BR468" s="60" t="s">
        <v>6270</v>
      </c>
      <c r="BS468" s="60" t="s">
        <v>1277</v>
      </c>
      <c r="BT468" s="60"/>
      <c r="BU468" s="60"/>
      <c r="BV468" s="60" t="s">
        <v>4678</v>
      </c>
      <c r="BW468" s="60"/>
      <c r="BX468" s="60">
        <v>621</v>
      </c>
      <c r="BY468" s="60"/>
      <c r="BZ468" s="60"/>
      <c r="CA468" s="60"/>
      <c r="CB468" s="60"/>
      <c r="CC468" s="60"/>
      <c r="CD468" s="60"/>
    </row>
    <row r="469" spans="1:82">
      <c r="A469" s="60" t="s">
        <v>6277</v>
      </c>
      <c r="B469" s="60"/>
      <c r="C469" s="60" t="s">
        <v>6267</v>
      </c>
      <c r="D469" s="60"/>
      <c r="E469" s="60" t="s">
        <v>4655</v>
      </c>
      <c r="F469" s="60" t="s">
        <v>6268</v>
      </c>
      <c r="G469" s="60" t="s">
        <v>4657</v>
      </c>
      <c r="H469" s="60" t="s">
        <v>2884</v>
      </c>
      <c r="I469" s="60">
        <v>24052.2</v>
      </c>
      <c r="J469" s="60"/>
      <c r="K469" s="60"/>
      <c r="L469" s="60" t="s">
        <v>4655</v>
      </c>
      <c r="M469" s="60" t="s">
        <v>5270</v>
      </c>
      <c r="N469" s="60" t="s">
        <v>5270</v>
      </c>
      <c r="O469" s="60"/>
      <c r="P469" s="60"/>
      <c r="Q469" s="60" t="s">
        <v>2884</v>
      </c>
      <c r="R469" s="60" t="s">
        <v>5406</v>
      </c>
      <c r="S469" s="60" t="s">
        <v>5407</v>
      </c>
      <c r="T469" s="60" t="s">
        <v>4719</v>
      </c>
      <c r="U469" s="60"/>
      <c r="V469" s="60" t="s">
        <v>4211</v>
      </c>
      <c r="W469" s="60"/>
      <c r="X469" s="60" t="s">
        <v>5549</v>
      </c>
      <c r="Y469" s="60" t="s">
        <v>4664</v>
      </c>
      <c r="Z469" s="60" t="s">
        <v>5272</v>
      </c>
      <c r="AA469" s="60"/>
      <c r="AB469" s="60"/>
      <c r="AC469" s="60"/>
      <c r="AD469" s="60"/>
      <c r="AE469" s="60"/>
      <c r="AF469" s="60"/>
      <c r="AG469" s="60"/>
      <c r="AH469" s="60"/>
      <c r="AI469" s="60"/>
      <c r="AJ469" s="60"/>
      <c r="AK469" s="60"/>
      <c r="AL469" s="60"/>
      <c r="AM469" s="60"/>
      <c r="AN469" s="60"/>
      <c r="AO469" s="60"/>
      <c r="AP469" s="61">
        <v>45834.6988310185</v>
      </c>
      <c r="AQ469" s="60"/>
      <c r="AR469" s="60"/>
      <c r="AS469" s="60" t="s">
        <v>4244</v>
      </c>
      <c r="AT469" s="60" t="s">
        <v>4671</v>
      </c>
      <c r="AU469" s="60"/>
      <c r="AV469" s="60"/>
      <c r="AW469" s="61">
        <v>45834.6270833333</v>
      </c>
      <c r="AX469" s="60"/>
      <c r="AY469" s="60" t="s">
        <v>4673</v>
      </c>
      <c r="AZ469" s="60"/>
      <c r="BA469" s="60"/>
      <c r="BB469" s="60"/>
      <c r="BC469" s="60" t="s">
        <v>6278</v>
      </c>
      <c r="BD469" s="60" t="s">
        <v>4582</v>
      </c>
      <c r="BE469" s="60"/>
      <c r="BF469" s="60" t="s">
        <v>4675</v>
      </c>
      <c r="BG469" s="60"/>
      <c r="BH469" s="60"/>
      <c r="BI469" s="60" t="s">
        <v>2794</v>
      </c>
      <c r="BJ469" s="60"/>
      <c r="BK469" s="60"/>
      <c r="BL469" s="60">
        <v>3594944</v>
      </c>
      <c r="BM469" s="60" t="s">
        <v>6269</v>
      </c>
      <c r="BN469" s="60">
        <v>144</v>
      </c>
      <c r="BO469" s="60"/>
      <c r="BP469" s="60"/>
      <c r="BQ469" s="60"/>
      <c r="BR469" s="60" t="s">
        <v>6270</v>
      </c>
      <c r="BS469" s="60" t="s">
        <v>1277</v>
      </c>
      <c r="BT469" s="60"/>
      <c r="BU469" s="60"/>
      <c r="BV469" s="60" t="s">
        <v>4678</v>
      </c>
      <c r="BW469" s="60"/>
      <c r="BX469" s="60">
        <v>144</v>
      </c>
      <c r="BY469" s="60"/>
      <c r="BZ469" s="60"/>
      <c r="CA469" s="60"/>
      <c r="CB469" s="60"/>
      <c r="CC469" s="60"/>
      <c r="CD469" s="60"/>
    </row>
    <row r="470" spans="1:82">
      <c r="A470" s="60" t="s">
        <v>6279</v>
      </c>
      <c r="B470" s="60"/>
      <c r="C470" s="60" t="s">
        <v>6267</v>
      </c>
      <c r="D470" s="60"/>
      <c r="E470" s="60" t="s">
        <v>4655</v>
      </c>
      <c r="F470" s="60" t="s">
        <v>6268</v>
      </c>
      <c r="G470" s="60" t="s">
        <v>4657</v>
      </c>
      <c r="H470" s="60" t="s">
        <v>2884</v>
      </c>
      <c r="I470" s="60">
        <v>24052.2</v>
      </c>
      <c r="J470" s="60"/>
      <c r="K470" s="60"/>
      <c r="L470" s="60" t="s">
        <v>4655</v>
      </c>
      <c r="M470" s="60" t="s">
        <v>5270</v>
      </c>
      <c r="N470" s="60" t="s">
        <v>5270</v>
      </c>
      <c r="O470" s="60"/>
      <c r="P470" s="60"/>
      <c r="Q470" s="60" t="s">
        <v>2884</v>
      </c>
      <c r="R470" s="60" t="s">
        <v>5406</v>
      </c>
      <c r="S470" s="60" t="s">
        <v>5407</v>
      </c>
      <c r="T470" s="60" t="s">
        <v>4719</v>
      </c>
      <c r="U470" s="60"/>
      <c r="V470" s="60" t="s">
        <v>4211</v>
      </c>
      <c r="W470" s="60"/>
      <c r="X470" s="60" t="s">
        <v>5549</v>
      </c>
      <c r="Y470" s="60" t="s">
        <v>4664</v>
      </c>
      <c r="Z470" s="60" t="s">
        <v>5272</v>
      </c>
      <c r="AA470" s="60"/>
      <c r="AB470" s="60"/>
      <c r="AC470" s="60"/>
      <c r="AD470" s="60"/>
      <c r="AE470" s="60"/>
      <c r="AF470" s="60"/>
      <c r="AG470" s="60"/>
      <c r="AH470" s="60"/>
      <c r="AI470" s="60"/>
      <c r="AJ470" s="60"/>
      <c r="AK470" s="60"/>
      <c r="AL470" s="60"/>
      <c r="AM470" s="60"/>
      <c r="AN470" s="60"/>
      <c r="AO470" s="60"/>
      <c r="AP470" s="61">
        <v>45834.6988310185</v>
      </c>
      <c r="AQ470" s="60"/>
      <c r="AR470" s="60"/>
      <c r="AS470" s="60" t="s">
        <v>4244</v>
      </c>
      <c r="AT470" s="60" t="s">
        <v>4671</v>
      </c>
      <c r="AU470" s="60"/>
      <c r="AV470" s="60"/>
      <c r="AW470" s="61">
        <v>45834.6270833333</v>
      </c>
      <c r="AX470" s="60"/>
      <c r="AY470" s="60" t="s">
        <v>4673</v>
      </c>
      <c r="AZ470" s="60"/>
      <c r="BA470" s="60"/>
      <c r="BB470" s="60"/>
      <c r="BC470" s="60" t="s">
        <v>2128</v>
      </c>
      <c r="BD470" s="60" t="s">
        <v>4582</v>
      </c>
      <c r="BE470" s="60"/>
      <c r="BF470" s="60" t="s">
        <v>4675</v>
      </c>
      <c r="BG470" s="60"/>
      <c r="BH470" s="60"/>
      <c r="BI470" s="60" t="s">
        <v>2794</v>
      </c>
      <c r="BJ470" s="60"/>
      <c r="BK470" s="60"/>
      <c r="BL470" s="60">
        <v>3594945</v>
      </c>
      <c r="BM470" s="60" t="s">
        <v>6269</v>
      </c>
      <c r="BN470" s="60">
        <v>2700</v>
      </c>
      <c r="BO470" s="60"/>
      <c r="BP470" s="60"/>
      <c r="BQ470" s="60"/>
      <c r="BR470" s="60" t="s">
        <v>6270</v>
      </c>
      <c r="BS470" s="60" t="s">
        <v>1277</v>
      </c>
      <c r="BT470" s="60"/>
      <c r="BU470" s="60"/>
      <c r="BV470" s="60" t="s">
        <v>4678</v>
      </c>
      <c r="BW470" s="60"/>
      <c r="BX470" s="60">
        <v>2700</v>
      </c>
      <c r="BY470" s="60"/>
      <c r="BZ470" s="60"/>
      <c r="CA470" s="60"/>
      <c r="CB470" s="60"/>
      <c r="CC470" s="60"/>
      <c r="CD470" s="60"/>
    </row>
    <row r="471" spans="1:82">
      <c r="A471" s="60" t="s">
        <v>6280</v>
      </c>
      <c r="B471" s="60"/>
      <c r="C471" s="60" t="s">
        <v>6267</v>
      </c>
      <c r="D471" s="60"/>
      <c r="E471" s="60" t="s">
        <v>4655</v>
      </c>
      <c r="F471" s="60" t="s">
        <v>6268</v>
      </c>
      <c r="G471" s="60" t="s">
        <v>4657</v>
      </c>
      <c r="H471" s="60" t="s">
        <v>2884</v>
      </c>
      <c r="I471" s="60">
        <v>24052.2</v>
      </c>
      <c r="J471" s="60"/>
      <c r="K471" s="60"/>
      <c r="L471" s="60" t="s">
        <v>4655</v>
      </c>
      <c r="M471" s="60" t="s">
        <v>5270</v>
      </c>
      <c r="N471" s="60" t="s">
        <v>5270</v>
      </c>
      <c r="O471" s="60"/>
      <c r="P471" s="60"/>
      <c r="Q471" s="60" t="s">
        <v>2884</v>
      </c>
      <c r="R471" s="60" t="s">
        <v>5406</v>
      </c>
      <c r="S471" s="60" t="s">
        <v>5407</v>
      </c>
      <c r="T471" s="60" t="s">
        <v>4719</v>
      </c>
      <c r="U471" s="60"/>
      <c r="V471" s="60" t="s">
        <v>4211</v>
      </c>
      <c r="W471" s="60"/>
      <c r="X471" s="60" t="s">
        <v>5549</v>
      </c>
      <c r="Y471" s="60" t="s">
        <v>4664</v>
      </c>
      <c r="Z471" s="60" t="s">
        <v>5272</v>
      </c>
      <c r="AA471" s="60"/>
      <c r="AB471" s="60"/>
      <c r="AC471" s="60"/>
      <c r="AD471" s="60"/>
      <c r="AE471" s="60"/>
      <c r="AF471" s="60"/>
      <c r="AG471" s="60"/>
      <c r="AH471" s="60"/>
      <c r="AI471" s="60"/>
      <c r="AJ471" s="60"/>
      <c r="AK471" s="60"/>
      <c r="AL471" s="60"/>
      <c r="AM471" s="60"/>
      <c r="AN471" s="60"/>
      <c r="AO471" s="60"/>
      <c r="AP471" s="61">
        <v>45834.6988310185</v>
      </c>
      <c r="AQ471" s="60"/>
      <c r="AR471" s="60"/>
      <c r="AS471" s="60" t="s">
        <v>4244</v>
      </c>
      <c r="AT471" s="60" t="s">
        <v>4671</v>
      </c>
      <c r="AU471" s="60"/>
      <c r="AV471" s="60"/>
      <c r="AW471" s="61">
        <v>45834.6270833333</v>
      </c>
      <c r="AX471" s="60"/>
      <c r="AY471" s="60" t="s">
        <v>4673</v>
      </c>
      <c r="AZ471" s="60"/>
      <c r="BA471" s="60"/>
      <c r="BB471" s="60"/>
      <c r="BC471" s="60" t="s">
        <v>2128</v>
      </c>
      <c r="BD471" s="60" t="s">
        <v>4582</v>
      </c>
      <c r="BE471" s="60"/>
      <c r="BF471" s="60" t="s">
        <v>4675</v>
      </c>
      <c r="BG471" s="60"/>
      <c r="BH471" s="60"/>
      <c r="BI471" s="60" t="s">
        <v>2794</v>
      </c>
      <c r="BJ471" s="60"/>
      <c r="BK471" s="60"/>
      <c r="BL471" s="60">
        <v>3594946</v>
      </c>
      <c r="BM471" s="60" t="s">
        <v>6269</v>
      </c>
      <c r="BN471" s="60">
        <v>1149.8</v>
      </c>
      <c r="BO471" s="60"/>
      <c r="BP471" s="60"/>
      <c r="BQ471" s="60"/>
      <c r="BR471" s="60" t="s">
        <v>6270</v>
      </c>
      <c r="BS471" s="60" t="s">
        <v>1277</v>
      </c>
      <c r="BT471" s="60"/>
      <c r="BU471" s="60"/>
      <c r="BV471" s="60" t="s">
        <v>4678</v>
      </c>
      <c r="BW471" s="60"/>
      <c r="BX471" s="60">
        <v>1149.8</v>
      </c>
      <c r="BY471" s="60"/>
      <c r="BZ471" s="60"/>
      <c r="CA471" s="60"/>
      <c r="CB471" s="60"/>
      <c r="CC471" s="60"/>
      <c r="CD471" s="60"/>
    </row>
    <row r="472" spans="1:82">
      <c r="A472" s="60" t="s">
        <v>6281</v>
      </c>
      <c r="B472" s="60"/>
      <c r="C472" s="60" t="s">
        <v>6267</v>
      </c>
      <c r="D472" s="60"/>
      <c r="E472" s="60" t="s">
        <v>4655</v>
      </c>
      <c r="F472" s="60" t="s">
        <v>6268</v>
      </c>
      <c r="G472" s="60" t="s">
        <v>4657</v>
      </c>
      <c r="H472" s="60" t="s">
        <v>2884</v>
      </c>
      <c r="I472" s="60">
        <v>24052.2</v>
      </c>
      <c r="J472" s="60"/>
      <c r="K472" s="60"/>
      <c r="L472" s="60" t="s">
        <v>4655</v>
      </c>
      <c r="M472" s="60" t="s">
        <v>5270</v>
      </c>
      <c r="N472" s="60" t="s">
        <v>5270</v>
      </c>
      <c r="O472" s="60"/>
      <c r="P472" s="60"/>
      <c r="Q472" s="60" t="s">
        <v>2884</v>
      </c>
      <c r="R472" s="60" t="s">
        <v>5406</v>
      </c>
      <c r="S472" s="60" t="s">
        <v>5407</v>
      </c>
      <c r="T472" s="60" t="s">
        <v>4719</v>
      </c>
      <c r="U472" s="60"/>
      <c r="V472" s="60" t="s">
        <v>4211</v>
      </c>
      <c r="W472" s="60"/>
      <c r="X472" s="60" t="s">
        <v>5549</v>
      </c>
      <c r="Y472" s="60" t="s">
        <v>4664</v>
      </c>
      <c r="Z472" s="60" t="s">
        <v>5272</v>
      </c>
      <c r="AA472" s="60"/>
      <c r="AB472" s="60"/>
      <c r="AC472" s="60"/>
      <c r="AD472" s="60"/>
      <c r="AE472" s="60"/>
      <c r="AF472" s="60"/>
      <c r="AG472" s="60"/>
      <c r="AH472" s="60"/>
      <c r="AI472" s="60"/>
      <c r="AJ472" s="60"/>
      <c r="AK472" s="60"/>
      <c r="AL472" s="60"/>
      <c r="AM472" s="60"/>
      <c r="AN472" s="60"/>
      <c r="AO472" s="60"/>
      <c r="AP472" s="61">
        <v>45834.6988310185</v>
      </c>
      <c r="AQ472" s="60"/>
      <c r="AR472" s="60"/>
      <c r="AS472" s="60" t="s">
        <v>4244</v>
      </c>
      <c r="AT472" s="60" t="s">
        <v>4671</v>
      </c>
      <c r="AU472" s="60"/>
      <c r="AV472" s="60"/>
      <c r="AW472" s="61">
        <v>45834.6270833333</v>
      </c>
      <c r="AX472" s="60"/>
      <c r="AY472" s="60" t="s">
        <v>4673</v>
      </c>
      <c r="AZ472" s="60"/>
      <c r="BA472" s="60"/>
      <c r="BB472" s="60"/>
      <c r="BC472" s="60" t="s">
        <v>2140</v>
      </c>
      <c r="BD472" s="60" t="s">
        <v>4582</v>
      </c>
      <c r="BE472" s="60"/>
      <c r="BF472" s="60" t="s">
        <v>4675</v>
      </c>
      <c r="BG472" s="60"/>
      <c r="BH472" s="60"/>
      <c r="BI472" s="60" t="s">
        <v>2794</v>
      </c>
      <c r="BJ472" s="60"/>
      <c r="BK472" s="60"/>
      <c r="BL472" s="60">
        <v>3594947</v>
      </c>
      <c r="BM472" s="60" t="s">
        <v>6269</v>
      </c>
      <c r="BN472" s="60">
        <v>705</v>
      </c>
      <c r="BO472" s="60"/>
      <c r="BP472" s="60"/>
      <c r="BQ472" s="60"/>
      <c r="BR472" s="60" t="s">
        <v>6270</v>
      </c>
      <c r="BS472" s="60" t="s">
        <v>1277</v>
      </c>
      <c r="BT472" s="60"/>
      <c r="BU472" s="60"/>
      <c r="BV472" s="60" t="s">
        <v>4678</v>
      </c>
      <c r="BW472" s="60"/>
      <c r="BX472" s="60">
        <v>705</v>
      </c>
      <c r="BY472" s="60"/>
      <c r="BZ472" s="60"/>
      <c r="CA472" s="60"/>
      <c r="CB472" s="60"/>
      <c r="CC472" s="60"/>
      <c r="CD472" s="60"/>
    </row>
    <row r="473" spans="1:82">
      <c r="A473" s="60" t="s">
        <v>6282</v>
      </c>
      <c r="B473" s="60"/>
      <c r="C473" s="60" t="s">
        <v>6267</v>
      </c>
      <c r="D473" s="60"/>
      <c r="E473" s="60" t="s">
        <v>4655</v>
      </c>
      <c r="F473" s="60" t="s">
        <v>6268</v>
      </c>
      <c r="G473" s="60" t="s">
        <v>4657</v>
      </c>
      <c r="H473" s="60" t="s">
        <v>2884</v>
      </c>
      <c r="I473" s="60">
        <v>24052.2</v>
      </c>
      <c r="J473" s="60"/>
      <c r="K473" s="60"/>
      <c r="L473" s="60" t="s">
        <v>4655</v>
      </c>
      <c r="M473" s="60" t="s">
        <v>5270</v>
      </c>
      <c r="N473" s="60" t="s">
        <v>5270</v>
      </c>
      <c r="O473" s="60"/>
      <c r="P473" s="60"/>
      <c r="Q473" s="60" t="s">
        <v>2884</v>
      </c>
      <c r="R473" s="60" t="s">
        <v>5406</v>
      </c>
      <c r="S473" s="60" t="s">
        <v>5407</v>
      </c>
      <c r="T473" s="60" t="s">
        <v>4719</v>
      </c>
      <c r="U473" s="60"/>
      <c r="V473" s="60" t="s">
        <v>4211</v>
      </c>
      <c r="W473" s="60"/>
      <c r="X473" s="60" t="s">
        <v>5549</v>
      </c>
      <c r="Y473" s="60" t="s">
        <v>4664</v>
      </c>
      <c r="Z473" s="60" t="s">
        <v>5272</v>
      </c>
      <c r="AA473" s="60"/>
      <c r="AB473" s="60"/>
      <c r="AC473" s="60"/>
      <c r="AD473" s="60"/>
      <c r="AE473" s="60"/>
      <c r="AF473" s="60"/>
      <c r="AG473" s="60"/>
      <c r="AH473" s="60"/>
      <c r="AI473" s="60"/>
      <c r="AJ473" s="60"/>
      <c r="AK473" s="60"/>
      <c r="AL473" s="60"/>
      <c r="AM473" s="60"/>
      <c r="AN473" s="60"/>
      <c r="AO473" s="60"/>
      <c r="AP473" s="61">
        <v>45834.6988310185</v>
      </c>
      <c r="AQ473" s="60"/>
      <c r="AR473" s="60"/>
      <c r="AS473" s="60" t="s">
        <v>4244</v>
      </c>
      <c r="AT473" s="60" t="s">
        <v>4671</v>
      </c>
      <c r="AU473" s="60"/>
      <c r="AV473" s="60"/>
      <c r="AW473" s="61">
        <v>45834.6270833333</v>
      </c>
      <c r="AX473" s="60"/>
      <c r="AY473" s="60" t="s">
        <v>4673</v>
      </c>
      <c r="AZ473" s="60"/>
      <c r="BA473" s="60"/>
      <c r="BB473" s="60"/>
      <c r="BC473" s="60" t="s">
        <v>2140</v>
      </c>
      <c r="BD473" s="60" t="s">
        <v>4582</v>
      </c>
      <c r="BE473" s="60"/>
      <c r="BF473" s="60" t="s">
        <v>4675</v>
      </c>
      <c r="BG473" s="60"/>
      <c r="BH473" s="60"/>
      <c r="BI473" s="60" t="s">
        <v>2794</v>
      </c>
      <c r="BJ473" s="60"/>
      <c r="BK473" s="60"/>
      <c r="BL473" s="60">
        <v>3594948</v>
      </c>
      <c r="BM473" s="60" t="s">
        <v>6269</v>
      </c>
      <c r="BN473" s="60">
        <v>705</v>
      </c>
      <c r="BO473" s="60"/>
      <c r="BP473" s="60"/>
      <c r="BQ473" s="60"/>
      <c r="BR473" s="60" t="s">
        <v>6270</v>
      </c>
      <c r="BS473" s="60" t="s">
        <v>1277</v>
      </c>
      <c r="BT473" s="60"/>
      <c r="BU473" s="60"/>
      <c r="BV473" s="60" t="s">
        <v>4678</v>
      </c>
      <c r="BW473" s="60"/>
      <c r="BX473" s="60">
        <v>705</v>
      </c>
      <c r="BY473" s="60"/>
      <c r="BZ473" s="60"/>
      <c r="CA473" s="60"/>
      <c r="CB473" s="60"/>
      <c r="CC473" s="60"/>
      <c r="CD473" s="60"/>
    </row>
    <row r="474" spans="1:82">
      <c r="A474" s="60" t="s">
        <v>6283</v>
      </c>
      <c r="B474" s="60"/>
      <c r="C474" s="60" t="s">
        <v>6267</v>
      </c>
      <c r="D474" s="60"/>
      <c r="E474" s="60" t="s">
        <v>4655</v>
      </c>
      <c r="F474" s="60" t="s">
        <v>6268</v>
      </c>
      <c r="G474" s="60" t="s">
        <v>4657</v>
      </c>
      <c r="H474" s="60" t="s">
        <v>2884</v>
      </c>
      <c r="I474" s="60">
        <v>24052.2</v>
      </c>
      <c r="J474" s="60"/>
      <c r="K474" s="60"/>
      <c r="L474" s="60" t="s">
        <v>4655</v>
      </c>
      <c r="M474" s="60" t="s">
        <v>5270</v>
      </c>
      <c r="N474" s="60" t="s">
        <v>5270</v>
      </c>
      <c r="O474" s="60"/>
      <c r="P474" s="60"/>
      <c r="Q474" s="60" t="s">
        <v>2884</v>
      </c>
      <c r="R474" s="60" t="s">
        <v>5406</v>
      </c>
      <c r="S474" s="60" t="s">
        <v>5407</v>
      </c>
      <c r="T474" s="60" t="s">
        <v>4719</v>
      </c>
      <c r="U474" s="60"/>
      <c r="V474" s="60" t="s">
        <v>4211</v>
      </c>
      <c r="W474" s="60"/>
      <c r="X474" s="60" t="s">
        <v>5549</v>
      </c>
      <c r="Y474" s="60" t="s">
        <v>4664</v>
      </c>
      <c r="Z474" s="60" t="s">
        <v>5272</v>
      </c>
      <c r="AA474" s="60"/>
      <c r="AB474" s="60"/>
      <c r="AC474" s="60"/>
      <c r="AD474" s="60"/>
      <c r="AE474" s="60"/>
      <c r="AF474" s="60"/>
      <c r="AG474" s="60"/>
      <c r="AH474" s="60"/>
      <c r="AI474" s="60"/>
      <c r="AJ474" s="60"/>
      <c r="AK474" s="60"/>
      <c r="AL474" s="60"/>
      <c r="AM474" s="60"/>
      <c r="AN474" s="60"/>
      <c r="AO474" s="60"/>
      <c r="AP474" s="61">
        <v>45834.6988310185</v>
      </c>
      <c r="AQ474" s="60"/>
      <c r="AR474" s="60"/>
      <c r="AS474" s="60" t="s">
        <v>4244</v>
      </c>
      <c r="AT474" s="60" t="s">
        <v>4671</v>
      </c>
      <c r="AU474" s="60"/>
      <c r="AV474" s="60"/>
      <c r="AW474" s="61">
        <v>45834.6270833333</v>
      </c>
      <c r="AX474" s="60"/>
      <c r="AY474" s="60" t="s">
        <v>4673</v>
      </c>
      <c r="AZ474" s="60"/>
      <c r="BA474" s="60"/>
      <c r="BB474" s="60"/>
      <c r="BC474" s="60" t="s">
        <v>2140</v>
      </c>
      <c r="BD474" s="60" t="s">
        <v>4582</v>
      </c>
      <c r="BE474" s="60"/>
      <c r="BF474" s="60" t="s">
        <v>4675</v>
      </c>
      <c r="BG474" s="60"/>
      <c r="BH474" s="60"/>
      <c r="BI474" s="60" t="s">
        <v>2794</v>
      </c>
      <c r="BJ474" s="60"/>
      <c r="BK474" s="60"/>
      <c r="BL474" s="60">
        <v>3594949</v>
      </c>
      <c r="BM474" s="60" t="s">
        <v>6269</v>
      </c>
      <c r="BN474" s="60">
        <v>705</v>
      </c>
      <c r="BO474" s="60"/>
      <c r="BP474" s="60"/>
      <c r="BQ474" s="60"/>
      <c r="BR474" s="60" t="s">
        <v>6270</v>
      </c>
      <c r="BS474" s="60" t="s">
        <v>1277</v>
      </c>
      <c r="BT474" s="60"/>
      <c r="BU474" s="60"/>
      <c r="BV474" s="60" t="s">
        <v>4678</v>
      </c>
      <c r="BW474" s="60"/>
      <c r="BX474" s="60">
        <v>705</v>
      </c>
      <c r="BY474" s="60"/>
      <c r="BZ474" s="60"/>
      <c r="CA474" s="60"/>
      <c r="CB474" s="60"/>
      <c r="CC474" s="60"/>
      <c r="CD474" s="60"/>
    </row>
    <row r="475" spans="1:82">
      <c r="A475" s="60" t="s">
        <v>6284</v>
      </c>
      <c r="B475" s="60"/>
      <c r="C475" s="60" t="s">
        <v>6267</v>
      </c>
      <c r="D475" s="60"/>
      <c r="E475" s="60" t="s">
        <v>4655</v>
      </c>
      <c r="F475" s="60" t="s">
        <v>6268</v>
      </c>
      <c r="G475" s="60" t="s">
        <v>4657</v>
      </c>
      <c r="H475" s="60" t="s">
        <v>2884</v>
      </c>
      <c r="I475" s="60">
        <v>24052.2</v>
      </c>
      <c r="J475" s="60"/>
      <c r="K475" s="60"/>
      <c r="L475" s="60" t="s">
        <v>4655</v>
      </c>
      <c r="M475" s="60" t="s">
        <v>5270</v>
      </c>
      <c r="N475" s="60" t="s">
        <v>5270</v>
      </c>
      <c r="O475" s="60"/>
      <c r="P475" s="60"/>
      <c r="Q475" s="60" t="s">
        <v>2884</v>
      </c>
      <c r="R475" s="60" t="s">
        <v>5406</v>
      </c>
      <c r="S475" s="60" t="s">
        <v>5407</v>
      </c>
      <c r="T475" s="60" t="s">
        <v>4719</v>
      </c>
      <c r="U475" s="60"/>
      <c r="V475" s="60" t="s">
        <v>4211</v>
      </c>
      <c r="W475" s="60"/>
      <c r="X475" s="60" t="s">
        <v>5549</v>
      </c>
      <c r="Y475" s="60" t="s">
        <v>4664</v>
      </c>
      <c r="Z475" s="60" t="s">
        <v>5272</v>
      </c>
      <c r="AA475" s="60"/>
      <c r="AB475" s="60"/>
      <c r="AC475" s="60"/>
      <c r="AD475" s="60"/>
      <c r="AE475" s="60"/>
      <c r="AF475" s="60"/>
      <c r="AG475" s="60"/>
      <c r="AH475" s="60"/>
      <c r="AI475" s="60"/>
      <c r="AJ475" s="60"/>
      <c r="AK475" s="60"/>
      <c r="AL475" s="60"/>
      <c r="AM475" s="60"/>
      <c r="AN475" s="60"/>
      <c r="AO475" s="60"/>
      <c r="AP475" s="61">
        <v>45834.6988310185</v>
      </c>
      <c r="AQ475" s="60"/>
      <c r="AR475" s="60"/>
      <c r="AS475" s="60" t="s">
        <v>4244</v>
      </c>
      <c r="AT475" s="60" t="s">
        <v>4671</v>
      </c>
      <c r="AU475" s="60"/>
      <c r="AV475" s="60"/>
      <c r="AW475" s="61">
        <v>45834.6270833333</v>
      </c>
      <c r="AX475" s="60"/>
      <c r="AY475" s="60" t="s">
        <v>4673</v>
      </c>
      <c r="AZ475" s="60"/>
      <c r="BA475" s="60"/>
      <c r="BB475" s="60"/>
      <c r="BC475" s="60" t="s">
        <v>2140</v>
      </c>
      <c r="BD475" s="60" t="s">
        <v>4582</v>
      </c>
      <c r="BE475" s="60"/>
      <c r="BF475" s="60" t="s">
        <v>4675</v>
      </c>
      <c r="BG475" s="60"/>
      <c r="BH475" s="60"/>
      <c r="BI475" s="60" t="s">
        <v>2794</v>
      </c>
      <c r="BJ475" s="60"/>
      <c r="BK475" s="60"/>
      <c r="BL475" s="60">
        <v>3594950</v>
      </c>
      <c r="BM475" s="60" t="s">
        <v>6269</v>
      </c>
      <c r="BN475" s="60">
        <v>826.8</v>
      </c>
      <c r="BO475" s="60"/>
      <c r="BP475" s="60"/>
      <c r="BQ475" s="60"/>
      <c r="BR475" s="60" t="s">
        <v>6270</v>
      </c>
      <c r="BS475" s="60" t="s">
        <v>1277</v>
      </c>
      <c r="BT475" s="60"/>
      <c r="BU475" s="60"/>
      <c r="BV475" s="60" t="s">
        <v>4678</v>
      </c>
      <c r="BW475" s="60"/>
      <c r="BX475" s="60">
        <v>826.8</v>
      </c>
      <c r="BY475" s="60"/>
      <c r="BZ475" s="60"/>
      <c r="CA475" s="60"/>
      <c r="CB475" s="60"/>
      <c r="CC475" s="60"/>
      <c r="CD475" s="60"/>
    </row>
    <row r="476" spans="1:82">
      <c r="A476" s="60" t="s">
        <v>6285</v>
      </c>
      <c r="B476" s="60"/>
      <c r="C476" s="60" t="s">
        <v>6267</v>
      </c>
      <c r="D476" s="60"/>
      <c r="E476" s="60" t="s">
        <v>4655</v>
      </c>
      <c r="F476" s="60" t="s">
        <v>6268</v>
      </c>
      <c r="G476" s="60" t="s">
        <v>4657</v>
      </c>
      <c r="H476" s="60" t="s">
        <v>2884</v>
      </c>
      <c r="I476" s="60">
        <v>24052.2</v>
      </c>
      <c r="J476" s="60"/>
      <c r="K476" s="60"/>
      <c r="L476" s="60" t="s">
        <v>4655</v>
      </c>
      <c r="M476" s="60" t="s">
        <v>5270</v>
      </c>
      <c r="N476" s="60" t="s">
        <v>5270</v>
      </c>
      <c r="O476" s="60"/>
      <c r="P476" s="60"/>
      <c r="Q476" s="60" t="s">
        <v>2884</v>
      </c>
      <c r="R476" s="60" t="s">
        <v>5406</v>
      </c>
      <c r="S476" s="60" t="s">
        <v>5407</v>
      </c>
      <c r="T476" s="60" t="s">
        <v>4719</v>
      </c>
      <c r="U476" s="60"/>
      <c r="V476" s="60" t="s">
        <v>4211</v>
      </c>
      <c r="W476" s="60"/>
      <c r="X476" s="60" t="s">
        <v>5549</v>
      </c>
      <c r="Y476" s="60" t="s">
        <v>4664</v>
      </c>
      <c r="Z476" s="60" t="s">
        <v>5272</v>
      </c>
      <c r="AA476" s="60"/>
      <c r="AB476" s="60"/>
      <c r="AC476" s="60"/>
      <c r="AD476" s="60"/>
      <c r="AE476" s="60"/>
      <c r="AF476" s="60"/>
      <c r="AG476" s="60"/>
      <c r="AH476" s="60"/>
      <c r="AI476" s="60"/>
      <c r="AJ476" s="60"/>
      <c r="AK476" s="60"/>
      <c r="AL476" s="60"/>
      <c r="AM476" s="60"/>
      <c r="AN476" s="60"/>
      <c r="AO476" s="60"/>
      <c r="AP476" s="61">
        <v>45834.6988310185</v>
      </c>
      <c r="AQ476" s="60"/>
      <c r="AR476" s="60"/>
      <c r="AS476" s="60" t="s">
        <v>4244</v>
      </c>
      <c r="AT476" s="60" t="s">
        <v>4671</v>
      </c>
      <c r="AU476" s="60"/>
      <c r="AV476" s="60"/>
      <c r="AW476" s="61">
        <v>45834.6270833333</v>
      </c>
      <c r="AX476" s="60"/>
      <c r="AY476" s="60" t="s">
        <v>4673</v>
      </c>
      <c r="AZ476" s="60"/>
      <c r="BA476" s="60"/>
      <c r="BB476" s="60"/>
      <c r="BC476" s="60" t="s">
        <v>2130</v>
      </c>
      <c r="BD476" s="60" t="s">
        <v>4582</v>
      </c>
      <c r="BE476" s="60"/>
      <c r="BF476" s="60" t="s">
        <v>4675</v>
      </c>
      <c r="BG476" s="60"/>
      <c r="BH476" s="60"/>
      <c r="BI476" s="60" t="s">
        <v>2794</v>
      </c>
      <c r="BJ476" s="60"/>
      <c r="BK476" s="60"/>
      <c r="BL476" s="60">
        <v>3594951</v>
      </c>
      <c r="BM476" s="60" t="s">
        <v>6269</v>
      </c>
      <c r="BN476" s="60">
        <v>1680</v>
      </c>
      <c r="BO476" s="60"/>
      <c r="BP476" s="60"/>
      <c r="BQ476" s="60"/>
      <c r="BR476" s="60" t="s">
        <v>6270</v>
      </c>
      <c r="BS476" s="60" t="s">
        <v>1277</v>
      </c>
      <c r="BT476" s="60"/>
      <c r="BU476" s="60"/>
      <c r="BV476" s="60" t="s">
        <v>4678</v>
      </c>
      <c r="BW476" s="60"/>
      <c r="BX476" s="60">
        <v>1680</v>
      </c>
      <c r="BY476" s="60"/>
      <c r="BZ476" s="60"/>
      <c r="CA476" s="60"/>
      <c r="CB476" s="60"/>
      <c r="CC476" s="60"/>
      <c r="CD476" s="60"/>
    </row>
    <row r="477" spans="1:82">
      <c r="A477" s="60" t="s">
        <v>6286</v>
      </c>
      <c r="B477" s="60"/>
      <c r="C477" s="60" t="s">
        <v>6267</v>
      </c>
      <c r="D477" s="60"/>
      <c r="E477" s="60" t="s">
        <v>4655</v>
      </c>
      <c r="F477" s="60" t="s">
        <v>6268</v>
      </c>
      <c r="G477" s="60" t="s">
        <v>4657</v>
      </c>
      <c r="H477" s="60" t="s">
        <v>2884</v>
      </c>
      <c r="I477" s="60">
        <v>24052.2</v>
      </c>
      <c r="J477" s="60"/>
      <c r="K477" s="60"/>
      <c r="L477" s="60" t="s">
        <v>4655</v>
      </c>
      <c r="M477" s="60" t="s">
        <v>5270</v>
      </c>
      <c r="N477" s="60" t="s">
        <v>5270</v>
      </c>
      <c r="O477" s="60"/>
      <c r="P477" s="60"/>
      <c r="Q477" s="60" t="s">
        <v>2884</v>
      </c>
      <c r="R477" s="60" t="s">
        <v>5406</v>
      </c>
      <c r="S477" s="60" t="s">
        <v>5407</v>
      </c>
      <c r="T477" s="60" t="s">
        <v>4719</v>
      </c>
      <c r="U477" s="60"/>
      <c r="V477" s="60" t="s">
        <v>4211</v>
      </c>
      <c r="W477" s="60"/>
      <c r="X477" s="60" t="s">
        <v>5549</v>
      </c>
      <c r="Y477" s="60" t="s">
        <v>4664</v>
      </c>
      <c r="Z477" s="60" t="s">
        <v>5272</v>
      </c>
      <c r="AA477" s="60"/>
      <c r="AB477" s="60"/>
      <c r="AC477" s="60"/>
      <c r="AD477" s="60"/>
      <c r="AE477" s="60"/>
      <c r="AF477" s="60"/>
      <c r="AG477" s="60"/>
      <c r="AH477" s="60"/>
      <c r="AI477" s="60"/>
      <c r="AJ477" s="60"/>
      <c r="AK477" s="60"/>
      <c r="AL477" s="60"/>
      <c r="AM477" s="60"/>
      <c r="AN477" s="60"/>
      <c r="AO477" s="60"/>
      <c r="AP477" s="61">
        <v>45834.6988310185</v>
      </c>
      <c r="AQ477" s="60"/>
      <c r="AR477" s="60"/>
      <c r="AS477" s="60" t="s">
        <v>4244</v>
      </c>
      <c r="AT477" s="60" t="s">
        <v>4671</v>
      </c>
      <c r="AU477" s="60"/>
      <c r="AV477" s="60"/>
      <c r="AW477" s="61">
        <v>45834.6270833333</v>
      </c>
      <c r="AX477" s="60"/>
      <c r="AY477" s="60" t="s">
        <v>4673</v>
      </c>
      <c r="AZ477" s="60"/>
      <c r="BA477" s="60"/>
      <c r="BB477" s="60"/>
      <c r="BC477" s="60" t="s">
        <v>2130</v>
      </c>
      <c r="BD477" s="60" t="s">
        <v>4582</v>
      </c>
      <c r="BE477" s="60"/>
      <c r="BF477" s="60" t="s">
        <v>4675</v>
      </c>
      <c r="BG477" s="60"/>
      <c r="BH477" s="60"/>
      <c r="BI477" s="60" t="s">
        <v>2794</v>
      </c>
      <c r="BJ477" s="60"/>
      <c r="BK477" s="60"/>
      <c r="BL477" s="60">
        <v>3594952</v>
      </c>
      <c r="BM477" s="60" t="s">
        <v>6269</v>
      </c>
      <c r="BN477" s="60">
        <v>1017</v>
      </c>
      <c r="BO477" s="60"/>
      <c r="BP477" s="60"/>
      <c r="BQ477" s="60"/>
      <c r="BR477" s="60" t="s">
        <v>6270</v>
      </c>
      <c r="BS477" s="60" t="s">
        <v>1277</v>
      </c>
      <c r="BT477" s="60"/>
      <c r="BU477" s="60"/>
      <c r="BV477" s="60" t="s">
        <v>4678</v>
      </c>
      <c r="BW477" s="60"/>
      <c r="BX477" s="60">
        <v>1017</v>
      </c>
      <c r="BY477" s="60"/>
      <c r="BZ477" s="60"/>
      <c r="CA477" s="60"/>
      <c r="CB477" s="60"/>
      <c r="CC477" s="60"/>
      <c r="CD477" s="60"/>
    </row>
    <row r="478" spans="1:82">
      <c r="A478" s="60" t="s">
        <v>6287</v>
      </c>
      <c r="B478" s="60"/>
      <c r="C478" s="60" t="s">
        <v>6267</v>
      </c>
      <c r="D478" s="60"/>
      <c r="E478" s="60" t="s">
        <v>4655</v>
      </c>
      <c r="F478" s="60" t="s">
        <v>6268</v>
      </c>
      <c r="G478" s="60" t="s">
        <v>4657</v>
      </c>
      <c r="H478" s="60" t="s">
        <v>2884</v>
      </c>
      <c r="I478" s="60">
        <v>24052.2</v>
      </c>
      <c r="J478" s="60"/>
      <c r="K478" s="60"/>
      <c r="L478" s="60" t="s">
        <v>4655</v>
      </c>
      <c r="M478" s="60" t="s">
        <v>5270</v>
      </c>
      <c r="N478" s="60" t="s">
        <v>5270</v>
      </c>
      <c r="O478" s="60"/>
      <c r="P478" s="60"/>
      <c r="Q478" s="60" t="s">
        <v>2884</v>
      </c>
      <c r="R478" s="60" t="s">
        <v>5406</v>
      </c>
      <c r="S478" s="60" t="s">
        <v>5407</v>
      </c>
      <c r="T478" s="60" t="s">
        <v>4719</v>
      </c>
      <c r="U478" s="60"/>
      <c r="V478" s="60" t="s">
        <v>4211</v>
      </c>
      <c r="W478" s="60"/>
      <c r="X478" s="60" t="s">
        <v>5549</v>
      </c>
      <c r="Y478" s="60" t="s">
        <v>4664</v>
      </c>
      <c r="Z478" s="60" t="s">
        <v>5272</v>
      </c>
      <c r="AA478" s="60"/>
      <c r="AB478" s="60"/>
      <c r="AC478" s="60"/>
      <c r="AD478" s="60"/>
      <c r="AE478" s="60"/>
      <c r="AF478" s="60"/>
      <c r="AG478" s="60"/>
      <c r="AH478" s="60"/>
      <c r="AI478" s="60"/>
      <c r="AJ478" s="60"/>
      <c r="AK478" s="60"/>
      <c r="AL478" s="60"/>
      <c r="AM478" s="60"/>
      <c r="AN478" s="60"/>
      <c r="AO478" s="60"/>
      <c r="AP478" s="61">
        <v>45834.6988310185</v>
      </c>
      <c r="AQ478" s="60"/>
      <c r="AR478" s="60"/>
      <c r="AS478" s="60" t="s">
        <v>4244</v>
      </c>
      <c r="AT478" s="60" t="s">
        <v>4671</v>
      </c>
      <c r="AU478" s="60"/>
      <c r="AV478" s="60"/>
      <c r="AW478" s="61">
        <v>45834.6270833333</v>
      </c>
      <c r="AX478" s="60"/>
      <c r="AY478" s="60" t="s">
        <v>4673</v>
      </c>
      <c r="AZ478" s="60"/>
      <c r="BA478" s="60"/>
      <c r="BB478" s="60"/>
      <c r="BC478" s="60" t="s">
        <v>2140</v>
      </c>
      <c r="BD478" s="60" t="s">
        <v>4582</v>
      </c>
      <c r="BE478" s="60"/>
      <c r="BF478" s="60" t="s">
        <v>4675</v>
      </c>
      <c r="BG478" s="60"/>
      <c r="BH478" s="60"/>
      <c r="BI478" s="60" t="s">
        <v>2794</v>
      </c>
      <c r="BJ478" s="60"/>
      <c r="BK478" s="60"/>
      <c r="BL478" s="60">
        <v>3594953</v>
      </c>
      <c r="BM478" s="60" t="s">
        <v>6269</v>
      </c>
      <c r="BN478" s="60">
        <v>1800</v>
      </c>
      <c r="BO478" s="60"/>
      <c r="BP478" s="60"/>
      <c r="BQ478" s="60"/>
      <c r="BR478" s="60" t="s">
        <v>6270</v>
      </c>
      <c r="BS478" s="60" t="s">
        <v>1277</v>
      </c>
      <c r="BT478" s="60"/>
      <c r="BU478" s="60"/>
      <c r="BV478" s="60" t="s">
        <v>4678</v>
      </c>
      <c r="BW478" s="60"/>
      <c r="BX478" s="60">
        <v>1800</v>
      </c>
      <c r="BY478" s="60"/>
      <c r="BZ478" s="60"/>
      <c r="CA478" s="60"/>
      <c r="CB478" s="60"/>
      <c r="CC478" s="60"/>
      <c r="CD478" s="60"/>
    </row>
    <row r="479" spans="1:82">
      <c r="A479" s="60" t="s">
        <v>6288</v>
      </c>
      <c r="B479" s="60"/>
      <c r="C479" s="60" t="s">
        <v>6267</v>
      </c>
      <c r="D479" s="60"/>
      <c r="E479" s="60" t="s">
        <v>4655</v>
      </c>
      <c r="F479" s="60" t="s">
        <v>6268</v>
      </c>
      <c r="G479" s="60" t="s">
        <v>4657</v>
      </c>
      <c r="H479" s="60" t="s">
        <v>2884</v>
      </c>
      <c r="I479" s="60">
        <v>24052.2</v>
      </c>
      <c r="J479" s="60"/>
      <c r="K479" s="60"/>
      <c r="L479" s="60" t="s">
        <v>4655</v>
      </c>
      <c r="M479" s="60" t="s">
        <v>5270</v>
      </c>
      <c r="N479" s="60" t="s">
        <v>5270</v>
      </c>
      <c r="O479" s="60"/>
      <c r="P479" s="60"/>
      <c r="Q479" s="60" t="s">
        <v>2884</v>
      </c>
      <c r="R479" s="60" t="s">
        <v>5406</v>
      </c>
      <c r="S479" s="60" t="s">
        <v>5407</v>
      </c>
      <c r="T479" s="60" t="s">
        <v>4719</v>
      </c>
      <c r="U479" s="60"/>
      <c r="V479" s="60" t="s">
        <v>4211</v>
      </c>
      <c r="W479" s="60"/>
      <c r="X479" s="60" t="s">
        <v>5549</v>
      </c>
      <c r="Y479" s="60" t="s">
        <v>4664</v>
      </c>
      <c r="Z479" s="60" t="s">
        <v>5272</v>
      </c>
      <c r="AA479" s="60"/>
      <c r="AB479" s="60"/>
      <c r="AC479" s="60"/>
      <c r="AD479" s="60"/>
      <c r="AE479" s="60"/>
      <c r="AF479" s="60"/>
      <c r="AG479" s="60"/>
      <c r="AH479" s="60"/>
      <c r="AI479" s="60"/>
      <c r="AJ479" s="60"/>
      <c r="AK479" s="60"/>
      <c r="AL479" s="60"/>
      <c r="AM479" s="60"/>
      <c r="AN479" s="60"/>
      <c r="AO479" s="60"/>
      <c r="AP479" s="61">
        <v>45834.6988310185</v>
      </c>
      <c r="AQ479" s="60"/>
      <c r="AR479" s="60"/>
      <c r="AS479" s="60" t="s">
        <v>4244</v>
      </c>
      <c r="AT479" s="60" t="s">
        <v>4671</v>
      </c>
      <c r="AU479" s="60"/>
      <c r="AV479" s="60"/>
      <c r="AW479" s="61">
        <v>45834.6270833333</v>
      </c>
      <c r="AX479" s="60"/>
      <c r="AY479" s="60" t="s">
        <v>4673</v>
      </c>
      <c r="AZ479" s="60"/>
      <c r="BA479" s="60"/>
      <c r="BB479" s="60"/>
      <c r="BC479" s="60" t="s">
        <v>2130</v>
      </c>
      <c r="BD479" s="60" t="s">
        <v>4582</v>
      </c>
      <c r="BE479" s="60"/>
      <c r="BF479" s="60" t="s">
        <v>4675</v>
      </c>
      <c r="BG479" s="60"/>
      <c r="BH479" s="60"/>
      <c r="BI479" s="60" t="s">
        <v>2794</v>
      </c>
      <c r="BJ479" s="60"/>
      <c r="BK479" s="60"/>
      <c r="BL479" s="60">
        <v>3594954</v>
      </c>
      <c r="BM479" s="60" t="s">
        <v>6269</v>
      </c>
      <c r="BN479" s="60">
        <v>580</v>
      </c>
      <c r="BO479" s="60"/>
      <c r="BP479" s="60"/>
      <c r="BQ479" s="60"/>
      <c r="BR479" s="60" t="s">
        <v>6270</v>
      </c>
      <c r="BS479" s="60" t="s">
        <v>1277</v>
      </c>
      <c r="BT479" s="60"/>
      <c r="BU479" s="60"/>
      <c r="BV479" s="60" t="s">
        <v>4678</v>
      </c>
      <c r="BW479" s="60"/>
      <c r="BX479" s="60">
        <v>580</v>
      </c>
      <c r="BY479" s="60"/>
      <c r="BZ479" s="60"/>
      <c r="CA479" s="60"/>
      <c r="CB479" s="60"/>
      <c r="CC479" s="60"/>
      <c r="CD479" s="60"/>
    </row>
    <row r="480" spans="1:82">
      <c r="A480" s="60" t="s">
        <v>6289</v>
      </c>
      <c r="B480" s="60"/>
      <c r="C480" s="60" t="s">
        <v>6290</v>
      </c>
      <c r="D480" s="60"/>
      <c r="E480" s="60" t="s">
        <v>4655</v>
      </c>
      <c r="F480" s="60" t="s">
        <v>6291</v>
      </c>
      <c r="G480" s="60" t="s">
        <v>4657</v>
      </c>
      <c r="H480" s="60" t="s">
        <v>4658</v>
      </c>
      <c r="I480" s="60">
        <v>896</v>
      </c>
      <c r="J480" s="60"/>
      <c r="K480" s="60"/>
      <c r="L480" s="60" t="s">
        <v>4659</v>
      </c>
      <c r="M480" s="60" t="s">
        <v>5270</v>
      </c>
      <c r="N480" s="60" t="s">
        <v>5270</v>
      </c>
      <c r="O480" s="60"/>
      <c r="P480" s="60"/>
      <c r="Q480" s="60" t="s">
        <v>2892</v>
      </c>
      <c r="R480" s="60" t="s">
        <v>5381</v>
      </c>
      <c r="S480" s="60" t="s">
        <v>5382</v>
      </c>
      <c r="T480" s="60" t="s">
        <v>4719</v>
      </c>
      <c r="U480" s="60"/>
      <c r="V480" s="60" t="s">
        <v>4211</v>
      </c>
      <c r="W480" s="60"/>
      <c r="X480" s="60" t="s">
        <v>6170</v>
      </c>
      <c r="Y480" s="60" t="s">
        <v>4664</v>
      </c>
      <c r="Z480" s="60" t="s">
        <v>6216</v>
      </c>
      <c r="AA480" s="60" t="s">
        <v>4541</v>
      </c>
      <c r="AB480" s="60"/>
      <c r="AC480" s="60" t="s">
        <v>4722</v>
      </c>
      <c r="AD480" s="60"/>
      <c r="AE480" s="60"/>
      <c r="AF480" s="60"/>
      <c r="AG480" s="60"/>
      <c r="AH480" s="60"/>
      <c r="AI480" s="60"/>
      <c r="AJ480" s="60"/>
      <c r="AK480" s="60" t="s">
        <v>1277</v>
      </c>
      <c r="AL480" s="60" t="s">
        <v>6292</v>
      </c>
      <c r="AM480" s="60"/>
      <c r="AN480" s="60" t="s">
        <v>5017</v>
      </c>
      <c r="AO480" s="60"/>
      <c r="AP480" s="61">
        <v>45847.6355555556</v>
      </c>
      <c r="AQ480" s="60"/>
      <c r="AR480" s="60" t="s">
        <v>4724</v>
      </c>
      <c r="AS480" s="60" t="s">
        <v>4244</v>
      </c>
      <c r="AT480" s="60" t="s">
        <v>4671</v>
      </c>
      <c r="AU480" s="60" t="s">
        <v>6293</v>
      </c>
      <c r="AV480" s="60"/>
      <c r="AW480" s="61">
        <v>45833.7495486111</v>
      </c>
      <c r="AX480" s="60" t="s">
        <v>6292</v>
      </c>
      <c r="AY480" s="60" t="s">
        <v>4673</v>
      </c>
      <c r="AZ480" s="60"/>
      <c r="BA480" s="60"/>
      <c r="BB480" s="60"/>
      <c r="BC480" s="60" t="s">
        <v>3124</v>
      </c>
      <c r="BD480" s="60" t="s">
        <v>4582</v>
      </c>
      <c r="BE480" s="60"/>
      <c r="BF480" s="60" t="s">
        <v>4675</v>
      </c>
      <c r="BG480" s="60"/>
      <c r="BH480" s="60"/>
      <c r="BI480" s="60" t="s">
        <v>2794</v>
      </c>
      <c r="BJ480" s="60"/>
      <c r="BK480" s="60"/>
      <c r="BL480" s="60">
        <v>3603278</v>
      </c>
      <c r="BM480" s="60" t="s">
        <v>6294</v>
      </c>
      <c r="BN480" s="60"/>
      <c r="BO480" s="60">
        <v>624</v>
      </c>
      <c r="BP480" s="60" t="s">
        <v>4728</v>
      </c>
      <c r="BQ480" s="60"/>
      <c r="BR480" s="60" t="s">
        <v>6295</v>
      </c>
      <c r="BS480" s="60" t="s">
        <v>1277</v>
      </c>
      <c r="BT480" s="60" t="s">
        <v>1277</v>
      </c>
      <c r="BU480" s="60"/>
      <c r="BV480" s="60" t="s">
        <v>4678</v>
      </c>
      <c r="BW480" s="60"/>
      <c r="BX480" s="60">
        <v>624</v>
      </c>
      <c r="BY480" s="60"/>
      <c r="BZ480" s="60"/>
      <c r="CA480" s="60"/>
      <c r="CB480" s="60"/>
      <c r="CC480" s="60"/>
      <c r="CD480" s="60"/>
    </row>
    <row r="481" spans="1:82">
      <c r="A481" s="60" t="s">
        <v>6296</v>
      </c>
      <c r="B481" s="60"/>
      <c r="C481" s="60" t="s">
        <v>6290</v>
      </c>
      <c r="D481" s="60"/>
      <c r="E481" s="60" t="s">
        <v>4655</v>
      </c>
      <c r="F481" s="60" t="s">
        <v>6291</v>
      </c>
      <c r="G481" s="60" t="s">
        <v>4657</v>
      </c>
      <c r="H481" s="60" t="s">
        <v>4658</v>
      </c>
      <c r="I481" s="60">
        <v>896</v>
      </c>
      <c r="J481" s="60"/>
      <c r="K481" s="60"/>
      <c r="L481" s="60" t="s">
        <v>4659</v>
      </c>
      <c r="M481" s="60" t="s">
        <v>5270</v>
      </c>
      <c r="N481" s="60" t="s">
        <v>5270</v>
      </c>
      <c r="O481" s="60"/>
      <c r="P481" s="60"/>
      <c r="Q481" s="60" t="s">
        <v>2892</v>
      </c>
      <c r="R481" s="60" t="s">
        <v>5381</v>
      </c>
      <c r="S481" s="60" t="s">
        <v>5382</v>
      </c>
      <c r="T481" s="60" t="s">
        <v>4719</v>
      </c>
      <c r="U481" s="60"/>
      <c r="V481" s="60" t="s">
        <v>4211</v>
      </c>
      <c r="W481" s="60"/>
      <c r="X481" s="60" t="s">
        <v>6170</v>
      </c>
      <c r="Y481" s="60" t="s">
        <v>4664</v>
      </c>
      <c r="Z481" s="60" t="s">
        <v>6216</v>
      </c>
      <c r="AA481" s="60" t="s">
        <v>4541</v>
      </c>
      <c r="AB481" s="60"/>
      <c r="AC481" s="60" t="s">
        <v>4722</v>
      </c>
      <c r="AD481" s="60"/>
      <c r="AE481" s="60"/>
      <c r="AF481" s="60"/>
      <c r="AG481" s="60"/>
      <c r="AH481" s="60"/>
      <c r="AI481" s="60"/>
      <c r="AJ481" s="60"/>
      <c r="AK481" s="60" t="s">
        <v>1277</v>
      </c>
      <c r="AL481" s="60" t="s">
        <v>6292</v>
      </c>
      <c r="AM481" s="60"/>
      <c r="AN481" s="60" t="s">
        <v>5017</v>
      </c>
      <c r="AO481" s="60"/>
      <c r="AP481" s="61">
        <v>45847.6355555556</v>
      </c>
      <c r="AQ481" s="60"/>
      <c r="AR481" s="60" t="s">
        <v>4724</v>
      </c>
      <c r="AS481" s="60" t="s">
        <v>4244</v>
      </c>
      <c r="AT481" s="60" t="s">
        <v>4671</v>
      </c>
      <c r="AU481" s="60" t="s">
        <v>6293</v>
      </c>
      <c r="AV481" s="60"/>
      <c r="AW481" s="61">
        <v>45833.7495486111</v>
      </c>
      <c r="AX481" s="60" t="s">
        <v>6292</v>
      </c>
      <c r="AY481" s="60" t="s">
        <v>4673</v>
      </c>
      <c r="AZ481" s="60"/>
      <c r="BA481" s="60"/>
      <c r="BB481" s="60"/>
      <c r="BC481" s="60" t="s">
        <v>5386</v>
      </c>
      <c r="BD481" s="60" t="s">
        <v>4582</v>
      </c>
      <c r="BE481" s="60"/>
      <c r="BF481" s="60" t="s">
        <v>4675</v>
      </c>
      <c r="BG481" s="60"/>
      <c r="BH481" s="60"/>
      <c r="BI481" s="60" t="s">
        <v>2794</v>
      </c>
      <c r="BJ481" s="60"/>
      <c r="BK481" s="60"/>
      <c r="BL481" s="60">
        <v>3603279</v>
      </c>
      <c r="BM481" s="60" t="s">
        <v>6294</v>
      </c>
      <c r="BN481" s="60"/>
      <c r="BO481" s="60">
        <v>272</v>
      </c>
      <c r="BP481" s="60" t="s">
        <v>4728</v>
      </c>
      <c r="BQ481" s="60"/>
      <c r="BR481" s="60" t="s">
        <v>6295</v>
      </c>
      <c r="BS481" s="60" t="s">
        <v>1277</v>
      </c>
      <c r="BT481" s="60" t="s">
        <v>1277</v>
      </c>
      <c r="BU481" s="60"/>
      <c r="BV481" s="60" t="s">
        <v>4678</v>
      </c>
      <c r="BW481" s="60"/>
      <c r="BX481" s="60">
        <v>272</v>
      </c>
      <c r="BY481" s="60"/>
      <c r="BZ481" s="60"/>
      <c r="CA481" s="60"/>
      <c r="CB481" s="60"/>
      <c r="CC481" s="60"/>
      <c r="CD481" s="60"/>
    </row>
    <row r="482" spans="1:82">
      <c r="A482" s="60" t="s">
        <v>6297</v>
      </c>
      <c r="B482" s="60"/>
      <c r="C482" s="60" t="s">
        <v>6298</v>
      </c>
      <c r="D482" s="60"/>
      <c r="E482" s="60" t="s">
        <v>4655</v>
      </c>
      <c r="F482" s="60" t="s">
        <v>6299</v>
      </c>
      <c r="G482" s="60" t="s">
        <v>4657</v>
      </c>
      <c r="H482" s="60" t="s">
        <v>2972</v>
      </c>
      <c r="I482" s="60">
        <v>1470</v>
      </c>
      <c r="J482" s="60"/>
      <c r="K482" s="60"/>
      <c r="L482" s="60" t="s">
        <v>4655</v>
      </c>
      <c r="M482" s="60" t="s">
        <v>5270</v>
      </c>
      <c r="N482" s="60" t="s">
        <v>5270</v>
      </c>
      <c r="O482" s="60"/>
      <c r="P482" s="60"/>
      <c r="Q482" s="60" t="s">
        <v>2972</v>
      </c>
      <c r="R482" s="60" t="s">
        <v>4762</v>
      </c>
      <c r="S482" s="60" t="s">
        <v>4763</v>
      </c>
      <c r="T482" s="60" t="s">
        <v>4719</v>
      </c>
      <c r="U482" s="60"/>
      <c r="V482" s="60" t="s">
        <v>4211</v>
      </c>
      <c r="W482" s="60"/>
      <c r="X482" s="60" t="s">
        <v>5271</v>
      </c>
      <c r="Y482" s="60" t="s">
        <v>4664</v>
      </c>
      <c r="Z482" s="60" t="s">
        <v>5272</v>
      </c>
      <c r="AA482" s="60"/>
      <c r="AB482" s="60"/>
      <c r="AC482" s="60"/>
      <c r="AD482" s="60"/>
      <c r="AE482" s="60"/>
      <c r="AF482" s="60"/>
      <c r="AG482" s="60"/>
      <c r="AH482" s="60"/>
      <c r="AI482" s="60"/>
      <c r="AJ482" s="60"/>
      <c r="AK482" s="60"/>
      <c r="AL482" s="60"/>
      <c r="AM482" s="60"/>
      <c r="AN482" s="60"/>
      <c r="AO482" s="60"/>
      <c r="AP482" s="61">
        <v>45834.6988310185</v>
      </c>
      <c r="AQ482" s="60"/>
      <c r="AR482" s="60"/>
      <c r="AS482" s="60" t="s">
        <v>4244</v>
      </c>
      <c r="AT482" s="60" t="s">
        <v>4671</v>
      </c>
      <c r="AU482" s="60"/>
      <c r="AV482" s="60"/>
      <c r="AW482" s="61">
        <v>45834.6172916667</v>
      </c>
      <c r="AX482" s="60"/>
      <c r="AY482" s="60" t="s">
        <v>4673</v>
      </c>
      <c r="AZ482" s="60"/>
      <c r="BA482" s="60"/>
      <c r="BB482" s="60"/>
      <c r="BC482" s="60" t="s">
        <v>2123</v>
      </c>
      <c r="BD482" s="60" t="s">
        <v>4582</v>
      </c>
      <c r="BE482" s="60" t="s">
        <v>4768</v>
      </c>
      <c r="BF482" s="60" t="s">
        <v>4675</v>
      </c>
      <c r="BG482" s="60"/>
      <c r="BH482" s="60"/>
      <c r="BI482" s="60" t="s">
        <v>2794</v>
      </c>
      <c r="BJ482" s="60"/>
      <c r="BK482" s="60"/>
      <c r="BL482" s="60">
        <v>3599913</v>
      </c>
      <c r="BM482" s="60" t="s">
        <v>6300</v>
      </c>
      <c r="BN482" s="60">
        <v>660</v>
      </c>
      <c r="BO482" s="60"/>
      <c r="BP482" s="60"/>
      <c r="BQ482" s="60"/>
      <c r="BR482" s="60" t="s">
        <v>6301</v>
      </c>
      <c r="BS482" s="60" t="s">
        <v>1277</v>
      </c>
      <c r="BT482" s="60"/>
      <c r="BU482" s="60"/>
      <c r="BV482" s="60" t="s">
        <v>4678</v>
      </c>
      <c r="BW482" s="60"/>
      <c r="BX482" s="60">
        <v>660</v>
      </c>
      <c r="BY482" s="60"/>
      <c r="BZ482" s="60"/>
      <c r="CA482" s="60"/>
      <c r="CB482" s="60"/>
      <c r="CC482" s="60"/>
      <c r="CD482" s="60"/>
    </row>
    <row r="483" spans="1:82">
      <c r="A483" s="60" t="s">
        <v>6302</v>
      </c>
      <c r="B483" s="60"/>
      <c r="C483" s="60" t="s">
        <v>6298</v>
      </c>
      <c r="D483" s="60"/>
      <c r="E483" s="60" t="s">
        <v>4655</v>
      </c>
      <c r="F483" s="60" t="s">
        <v>6299</v>
      </c>
      <c r="G483" s="60" t="s">
        <v>4657</v>
      </c>
      <c r="H483" s="60" t="s">
        <v>2972</v>
      </c>
      <c r="I483" s="60">
        <v>1470</v>
      </c>
      <c r="J483" s="60"/>
      <c r="K483" s="60"/>
      <c r="L483" s="60" t="s">
        <v>4655</v>
      </c>
      <c r="M483" s="60" t="s">
        <v>5270</v>
      </c>
      <c r="N483" s="60" t="s">
        <v>5270</v>
      </c>
      <c r="O483" s="60"/>
      <c r="P483" s="60"/>
      <c r="Q483" s="60" t="s">
        <v>2972</v>
      </c>
      <c r="R483" s="60" t="s">
        <v>4762</v>
      </c>
      <c r="S483" s="60" t="s">
        <v>4763</v>
      </c>
      <c r="T483" s="60" t="s">
        <v>4719</v>
      </c>
      <c r="U483" s="60"/>
      <c r="V483" s="60" t="s">
        <v>4211</v>
      </c>
      <c r="W483" s="60"/>
      <c r="X483" s="60" t="s">
        <v>5271</v>
      </c>
      <c r="Y483" s="60" t="s">
        <v>4664</v>
      </c>
      <c r="Z483" s="60" t="s">
        <v>5272</v>
      </c>
      <c r="AA483" s="60"/>
      <c r="AB483" s="60"/>
      <c r="AC483" s="60"/>
      <c r="AD483" s="60"/>
      <c r="AE483" s="60"/>
      <c r="AF483" s="60"/>
      <c r="AG483" s="60"/>
      <c r="AH483" s="60"/>
      <c r="AI483" s="60"/>
      <c r="AJ483" s="60"/>
      <c r="AK483" s="60"/>
      <c r="AL483" s="60"/>
      <c r="AM483" s="60"/>
      <c r="AN483" s="60"/>
      <c r="AO483" s="60"/>
      <c r="AP483" s="61">
        <v>45834.6988310185</v>
      </c>
      <c r="AQ483" s="60"/>
      <c r="AR483" s="60"/>
      <c r="AS483" s="60" t="s">
        <v>4244</v>
      </c>
      <c r="AT483" s="60" t="s">
        <v>4671</v>
      </c>
      <c r="AU483" s="60"/>
      <c r="AV483" s="60"/>
      <c r="AW483" s="61">
        <v>45834.6172916667</v>
      </c>
      <c r="AX483" s="60"/>
      <c r="AY483" s="60" t="s">
        <v>4673</v>
      </c>
      <c r="AZ483" s="60"/>
      <c r="BA483" s="60"/>
      <c r="BB483" s="60"/>
      <c r="BC483" s="60" t="s">
        <v>2123</v>
      </c>
      <c r="BD483" s="60" t="s">
        <v>4582</v>
      </c>
      <c r="BE483" s="60" t="s">
        <v>4768</v>
      </c>
      <c r="BF483" s="60" t="s">
        <v>4675</v>
      </c>
      <c r="BG483" s="60"/>
      <c r="BH483" s="60"/>
      <c r="BI483" s="60" t="s">
        <v>2794</v>
      </c>
      <c r="BJ483" s="60"/>
      <c r="BK483" s="60"/>
      <c r="BL483" s="60">
        <v>3599914</v>
      </c>
      <c r="BM483" s="60" t="s">
        <v>6300</v>
      </c>
      <c r="BN483" s="60">
        <v>810</v>
      </c>
      <c r="BO483" s="60"/>
      <c r="BP483" s="60"/>
      <c r="BQ483" s="60"/>
      <c r="BR483" s="60" t="s">
        <v>6301</v>
      </c>
      <c r="BS483" s="60" t="s">
        <v>1277</v>
      </c>
      <c r="BT483" s="60"/>
      <c r="BU483" s="60"/>
      <c r="BV483" s="60" t="s">
        <v>4678</v>
      </c>
      <c r="BW483" s="60"/>
      <c r="BX483" s="60">
        <v>810</v>
      </c>
      <c r="BY483" s="60"/>
      <c r="BZ483" s="60"/>
      <c r="CA483" s="60"/>
      <c r="CB483" s="60"/>
      <c r="CC483" s="60"/>
      <c r="CD483" s="60"/>
    </row>
    <row r="484" spans="1:82">
      <c r="A484" s="60" t="s">
        <v>6303</v>
      </c>
      <c r="B484" s="60"/>
      <c r="C484" s="60" t="s">
        <v>6304</v>
      </c>
      <c r="D484" s="60"/>
      <c r="E484" s="60" t="s">
        <v>4655</v>
      </c>
      <c r="F484" s="60" t="s">
        <v>6305</v>
      </c>
      <c r="G484" s="60" t="s">
        <v>4657</v>
      </c>
      <c r="H484" s="60" t="s">
        <v>3825</v>
      </c>
      <c r="I484" s="60">
        <v>56512.5</v>
      </c>
      <c r="J484" s="60"/>
      <c r="K484" s="60"/>
      <c r="L484" s="60" t="s">
        <v>4659</v>
      </c>
      <c r="M484" s="60" t="s">
        <v>6306</v>
      </c>
      <c r="N484" s="60" t="s">
        <v>6306</v>
      </c>
      <c r="O484" s="60"/>
      <c r="P484" s="60"/>
      <c r="Q484" s="60" t="s">
        <v>3825</v>
      </c>
      <c r="R484" s="60" t="s">
        <v>6082</v>
      </c>
      <c r="S484" s="60" t="s">
        <v>6083</v>
      </c>
      <c r="T484" s="60" t="s">
        <v>4719</v>
      </c>
      <c r="U484" s="60"/>
      <c r="V484" s="60" t="s">
        <v>4211</v>
      </c>
      <c r="W484" s="60"/>
      <c r="X484" s="60" t="s">
        <v>6084</v>
      </c>
      <c r="Y484" s="60" t="s">
        <v>4664</v>
      </c>
      <c r="Z484" s="60" t="s">
        <v>4665</v>
      </c>
      <c r="AA484" s="60" t="s">
        <v>5517</v>
      </c>
      <c r="AB484" s="60"/>
      <c r="AC484" s="60" t="s">
        <v>4667</v>
      </c>
      <c r="AD484" s="60"/>
      <c r="AE484" s="60"/>
      <c r="AF484" s="60"/>
      <c r="AG484" s="60"/>
      <c r="AH484" s="60"/>
      <c r="AI484" s="60"/>
      <c r="AJ484" s="60"/>
      <c r="AK484" s="60" t="s">
        <v>1277</v>
      </c>
      <c r="AL484" s="60" t="s">
        <v>6307</v>
      </c>
      <c r="AM484" s="60"/>
      <c r="AN484" s="60" t="s">
        <v>5599</v>
      </c>
      <c r="AO484" s="60"/>
      <c r="AP484" s="61">
        <v>45828.6371759259</v>
      </c>
      <c r="AQ484" s="60"/>
      <c r="AR484" s="60" t="s">
        <v>4383</v>
      </c>
      <c r="AS484" s="60" t="s">
        <v>4244</v>
      </c>
      <c r="AT484" s="60" t="s">
        <v>4671</v>
      </c>
      <c r="AU484" s="60" t="s">
        <v>6308</v>
      </c>
      <c r="AV484" s="60"/>
      <c r="AW484" s="61">
        <v>45792.7722453704</v>
      </c>
      <c r="AX484" s="60" t="s">
        <v>6307</v>
      </c>
      <c r="AY484" s="60" t="s">
        <v>4673</v>
      </c>
      <c r="AZ484" s="60"/>
      <c r="BA484" s="60"/>
      <c r="BB484" s="60"/>
      <c r="BC484" s="60" t="s">
        <v>3301</v>
      </c>
      <c r="BD484" s="60" t="s">
        <v>4816</v>
      </c>
      <c r="BE484" s="60" t="s">
        <v>2829</v>
      </c>
      <c r="BF484" s="60" t="s">
        <v>4675</v>
      </c>
      <c r="BG484" s="60"/>
      <c r="BH484" s="60"/>
      <c r="BI484" s="60" t="s">
        <v>2794</v>
      </c>
      <c r="BJ484" s="60"/>
      <c r="BK484" s="60"/>
      <c r="BL484" s="60">
        <v>3503349</v>
      </c>
      <c r="BM484" s="60" t="s">
        <v>6309</v>
      </c>
      <c r="BN484" s="60"/>
      <c r="BO484" s="60">
        <v>18837.5</v>
      </c>
      <c r="BP484" s="60" t="s">
        <v>4919</v>
      </c>
      <c r="BQ484" s="60"/>
      <c r="BR484" s="60" t="s">
        <v>6310</v>
      </c>
      <c r="BS484" s="60" t="s">
        <v>1277</v>
      </c>
      <c r="BT484" s="60"/>
      <c r="BU484" s="60"/>
      <c r="BV484" s="60" t="s">
        <v>4678</v>
      </c>
      <c r="BW484" s="60"/>
      <c r="BX484" s="60">
        <v>18837.5</v>
      </c>
      <c r="BY484" s="60"/>
      <c r="BZ484" s="60"/>
      <c r="CA484" s="60"/>
      <c r="CB484" s="60"/>
      <c r="CC484" s="60"/>
      <c r="CD484" s="60"/>
    </row>
    <row r="485" spans="1:82">
      <c r="A485" s="60" t="s">
        <v>6311</v>
      </c>
      <c r="B485" s="60"/>
      <c r="C485" s="60" t="s">
        <v>6304</v>
      </c>
      <c r="D485" s="60"/>
      <c r="E485" s="60" t="s">
        <v>4655</v>
      </c>
      <c r="F485" s="60" t="s">
        <v>6305</v>
      </c>
      <c r="G485" s="60" t="s">
        <v>4657</v>
      </c>
      <c r="H485" s="60" t="s">
        <v>3825</v>
      </c>
      <c r="I485" s="60">
        <v>56512.5</v>
      </c>
      <c r="J485" s="60"/>
      <c r="K485" s="60"/>
      <c r="L485" s="60" t="s">
        <v>4659</v>
      </c>
      <c r="M485" s="60" t="s">
        <v>6306</v>
      </c>
      <c r="N485" s="60" t="s">
        <v>6306</v>
      </c>
      <c r="O485" s="60"/>
      <c r="P485" s="60"/>
      <c r="Q485" s="60" t="s">
        <v>3825</v>
      </c>
      <c r="R485" s="60" t="s">
        <v>6082</v>
      </c>
      <c r="S485" s="60" t="s">
        <v>6083</v>
      </c>
      <c r="T485" s="60" t="s">
        <v>4719</v>
      </c>
      <c r="U485" s="60"/>
      <c r="V485" s="60" t="s">
        <v>4211</v>
      </c>
      <c r="W485" s="60"/>
      <c r="X485" s="60" t="s">
        <v>6084</v>
      </c>
      <c r="Y485" s="60" t="s">
        <v>4664</v>
      </c>
      <c r="Z485" s="60" t="s">
        <v>4665</v>
      </c>
      <c r="AA485" s="60" t="s">
        <v>5517</v>
      </c>
      <c r="AB485" s="60"/>
      <c r="AC485" s="60" t="s">
        <v>4667</v>
      </c>
      <c r="AD485" s="60"/>
      <c r="AE485" s="60"/>
      <c r="AF485" s="60"/>
      <c r="AG485" s="60"/>
      <c r="AH485" s="60"/>
      <c r="AI485" s="60"/>
      <c r="AJ485" s="60"/>
      <c r="AK485" s="60" t="s">
        <v>1277</v>
      </c>
      <c r="AL485" s="60" t="s">
        <v>6307</v>
      </c>
      <c r="AM485" s="60"/>
      <c r="AN485" s="60" t="s">
        <v>5599</v>
      </c>
      <c r="AO485" s="60"/>
      <c r="AP485" s="61">
        <v>45828.6371759259</v>
      </c>
      <c r="AQ485" s="60"/>
      <c r="AR485" s="60" t="s">
        <v>4383</v>
      </c>
      <c r="AS485" s="60" t="s">
        <v>4244</v>
      </c>
      <c r="AT485" s="60" t="s">
        <v>4671</v>
      </c>
      <c r="AU485" s="60" t="s">
        <v>6308</v>
      </c>
      <c r="AV485" s="60"/>
      <c r="AW485" s="61">
        <v>45792.7722453704</v>
      </c>
      <c r="AX485" s="60" t="s">
        <v>6307</v>
      </c>
      <c r="AY485" s="60" t="s">
        <v>4673</v>
      </c>
      <c r="AZ485" s="60"/>
      <c r="BA485" s="60"/>
      <c r="BB485" s="60"/>
      <c r="BC485" s="60" t="s">
        <v>3301</v>
      </c>
      <c r="BD485" s="60" t="s">
        <v>4816</v>
      </c>
      <c r="BE485" s="60" t="s">
        <v>2829</v>
      </c>
      <c r="BF485" s="60" t="s">
        <v>4675</v>
      </c>
      <c r="BG485" s="60"/>
      <c r="BH485" s="60"/>
      <c r="BI485" s="60" t="s">
        <v>2794</v>
      </c>
      <c r="BJ485" s="60"/>
      <c r="BK485" s="60"/>
      <c r="BL485" s="60">
        <v>3503349</v>
      </c>
      <c r="BM485" s="60" t="s">
        <v>6309</v>
      </c>
      <c r="BN485" s="60"/>
      <c r="BO485" s="60">
        <v>18837.5</v>
      </c>
      <c r="BP485" s="60" t="s">
        <v>4919</v>
      </c>
      <c r="BQ485" s="60"/>
      <c r="BR485" s="60" t="s">
        <v>6310</v>
      </c>
      <c r="BS485" s="60" t="s">
        <v>1277</v>
      </c>
      <c r="BT485" s="60"/>
      <c r="BU485" s="60"/>
      <c r="BV485" s="60" t="s">
        <v>4678</v>
      </c>
      <c r="BW485" s="60"/>
      <c r="BX485" s="60">
        <v>18837.5</v>
      </c>
      <c r="BY485" s="60"/>
      <c r="BZ485" s="60"/>
      <c r="CA485" s="60"/>
      <c r="CB485" s="60"/>
      <c r="CC485" s="60"/>
      <c r="CD485" s="60"/>
    </row>
    <row r="486" spans="1:82">
      <c r="A486" s="60" t="s">
        <v>6312</v>
      </c>
      <c r="B486" s="60"/>
      <c r="C486" s="60" t="s">
        <v>6304</v>
      </c>
      <c r="D486" s="60"/>
      <c r="E486" s="60" t="s">
        <v>4655</v>
      </c>
      <c r="F486" s="60" t="s">
        <v>6305</v>
      </c>
      <c r="G486" s="60" t="s">
        <v>4657</v>
      </c>
      <c r="H486" s="60" t="s">
        <v>3825</v>
      </c>
      <c r="I486" s="60">
        <v>56512.5</v>
      </c>
      <c r="J486" s="60"/>
      <c r="K486" s="60"/>
      <c r="L486" s="60" t="s">
        <v>4659</v>
      </c>
      <c r="M486" s="60" t="s">
        <v>6306</v>
      </c>
      <c r="N486" s="60" t="s">
        <v>6306</v>
      </c>
      <c r="O486" s="60"/>
      <c r="P486" s="60"/>
      <c r="Q486" s="60" t="s">
        <v>3825</v>
      </c>
      <c r="R486" s="60" t="s">
        <v>6082</v>
      </c>
      <c r="S486" s="60" t="s">
        <v>6083</v>
      </c>
      <c r="T486" s="60" t="s">
        <v>4719</v>
      </c>
      <c r="U486" s="60"/>
      <c r="V486" s="60" t="s">
        <v>4211</v>
      </c>
      <c r="W486" s="60"/>
      <c r="X486" s="60" t="s">
        <v>6084</v>
      </c>
      <c r="Y486" s="60" t="s">
        <v>4664</v>
      </c>
      <c r="Z486" s="60" t="s">
        <v>4665</v>
      </c>
      <c r="AA486" s="60" t="s">
        <v>5517</v>
      </c>
      <c r="AB486" s="60"/>
      <c r="AC486" s="60" t="s">
        <v>4667</v>
      </c>
      <c r="AD486" s="60"/>
      <c r="AE486" s="60"/>
      <c r="AF486" s="60"/>
      <c r="AG486" s="60"/>
      <c r="AH486" s="60"/>
      <c r="AI486" s="60"/>
      <c r="AJ486" s="60"/>
      <c r="AK486" s="60" t="s">
        <v>1277</v>
      </c>
      <c r="AL486" s="60" t="s">
        <v>6307</v>
      </c>
      <c r="AM486" s="60"/>
      <c r="AN486" s="60" t="s">
        <v>5599</v>
      </c>
      <c r="AO486" s="60"/>
      <c r="AP486" s="61">
        <v>45828.6371759259</v>
      </c>
      <c r="AQ486" s="60"/>
      <c r="AR486" s="60" t="s">
        <v>4383</v>
      </c>
      <c r="AS486" s="60" t="s">
        <v>4244</v>
      </c>
      <c r="AT486" s="60" t="s">
        <v>4671</v>
      </c>
      <c r="AU486" s="60" t="s">
        <v>6308</v>
      </c>
      <c r="AV486" s="60"/>
      <c r="AW486" s="61">
        <v>45792.7722453704</v>
      </c>
      <c r="AX486" s="60" t="s">
        <v>6307</v>
      </c>
      <c r="AY486" s="60" t="s">
        <v>4673</v>
      </c>
      <c r="AZ486" s="60"/>
      <c r="BA486" s="60"/>
      <c r="BB486" s="60"/>
      <c r="BC486" s="60" t="s">
        <v>3301</v>
      </c>
      <c r="BD486" s="60" t="s">
        <v>4816</v>
      </c>
      <c r="BE486" s="60" t="s">
        <v>2829</v>
      </c>
      <c r="BF486" s="60" t="s">
        <v>4675</v>
      </c>
      <c r="BG486" s="60"/>
      <c r="BH486" s="60"/>
      <c r="BI486" s="60" t="s">
        <v>2794</v>
      </c>
      <c r="BJ486" s="60"/>
      <c r="BK486" s="60"/>
      <c r="BL486" s="60">
        <v>3503349</v>
      </c>
      <c r="BM486" s="60" t="s">
        <v>6309</v>
      </c>
      <c r="BN486" s="60"/>
      <c r="BO486" s="60">
        <v>18837.5</v>
      </c>
      <c r="BP486" s="60" t="s">
        <v>4919</v>
      </c>
      <c r="BQ486" s="60"/>
      <c r="BR486" s="60" t="s">
        <v>6310</v>
      </c>
      <c r="BS486" s="60" t="s">
        <v>1277</v>
      </c>
      <c r="BT486" s="60"/>
      <c r="BU486" s="60"/>
      <c r="BV486" s="60" t="s">
        <v>4678</v>
      </c>
      <c r="BW486" s="60"/>
      <c r="BX486" s="60">
        <v>18837.5</v>
      </c>
      <c r="BY486" s="60"/>
      <c r="BZ486" s="60"/>
      <c r="CA486" s="60"/>
      <c r="CB486" s="60"/>
      <c r="CC486" s="60"/>
      <c r="CD486" s="60"/>
    </row>
    <row r="487" spans="1:82">
      <c r="A487" s="60" t="s">
        <v>6313</v>
      </c>
      <c r="B487" s="60"/>
      <c r="C487" s="60" t="s">
        <v>6314</v>
      </c>
      <c r="D487" s="60"/>
      <c r="E487" s="60" t="s">
        <v>4655</v>
      </c>
      <c r="F487" s="60" t="s">
        <v>6315</v>
      </c>
      <c r="G487" s="60" t="s">
        <v>4657</v>
      </c>
      <c r="H487" s="60" t="s">
        <v>2905</v>
      </c>
      <c r="I487" s="60">
        <v>2133.79</v>
      </c>
      <c r="J487" s="60"/>
      <c r="K487" s="60"/>
      <c r="L487" s="60" t="s">
        <v>4659</v>
      </c>
      <c r="M487" s="60" t="s">
        <v>6316</v>
      </c>
      <c r="N487" s="60" t="s">
        <v>6316</v>
      </c>
      <c r="O487" s="60"/>
      <c r="P487" s="60"/>
      <c r="Q487" s="60" t="s">
        <v>2905</v>
      </c>
      <c r="R487" s="60" t="s">
        <v>4797</v>
      </c>
      <c r="S487" s="60" t="s">
        <v>4798</v>
      </c>
      <c r="T487" s="60" t="s">
        <v>4719</v>
      </c>
      <c r="U487" s="60"/>
      <c r="V487" s="60" t="s">
        <v>4211</v>
      </c>
      <c r="W487" s="60"/>
      <c r="X487" s="60" t="s">
        <v>6317</v>
      </c>
      <c r="Y487" s="60" t="s">
        <v>4664</v>
      </c>
      <c r="Z487" s="60" t="s">
        <v>6016</v>
      </c>
      <c r="AA487" s="60" t="s">
        <v>4737</v>
      </c>
      <c r="AB487" s="60"/>
      <c r="AC487" s="60" t="s">
        <v>4722</v>
      </c>
      <c r="AD487" s="60"/>
      <c r="AE487" s="60"/>
      <c r="AF487" s="60"/>
      <c r="AG487" s="60"/>
      <c r="AH487" s="60"/>
      <c r="AI487" s="60"/>
      <c r="AJ487" s="60"/>
      <c r="AK487" s="60" t="s">
        <v>1277</v>
      </c>
      <c r="AL487" s="60" t="s">
        <v>6318</v>
      </c>
      <c r="AM487" s="60"/>
      <c r="AN487" s="60" t="s">
        <v>5509</v>
      </c>
      <c r="AO487" s="60"/>
      <c r="AP487" s="61">
        <v>45854.7208333333</v>
      </c>
      <c r="AQ487" s="60"/>
      <c r="AR487" s="60" t="s">
        <v>4724</v>
      </c>
      <c r="AS487" s="60" t="s">
        <v>4244</v>
      </c>
      <c r="AT487" s="60" t="s">
        <v>4671</v>
      </c>
      <c r="AU487" s="60" t="s">
        <v>6319</v>
      </c>
      <c r="AV487" s="60"/>
      <c r="AW487" s="61">
        <v>45785.6133564815</v>
      </c>
      <c r="AX487" s="60" t="s">
        <v>6318</v>
      </c>
      <c r="AY487" s="60" t="s">
        <v>4673</v>
      </c>
      <c r="AZ487" s="60"/>
      <c r="BA487" s="60"/>
      <c r="BB487" s="60"/>
      <c r="BC487" s="60" t="s">
        <v>138</v>
      </c>
      <c r="BD487" s="60" t="s">
        <v>4582</v>
      </c>
      <c r="BE487" s="60" t="s">
        <v>4802</v>
      </c>
      <c r="BF487" s="60" t="s">
        <v>4675</v>
      </c>
      <c r="BG487" s="60"/>
      <c r="BH487" s="60"/>
      <c r="BI487" s="60" t="s">
        <v>2794</v>
      </c>
      <c r="BJ487" s="60"/>
      <c r="BK487" s="60"/>
      <c r="BL487" s="60">
        <v>3541917</v>
      </c>
      <c r="BM487" s="60" t="s">
        <v>6320</v>
      </c>
      <c r="BN487" s="60"/>
      <c r="BO487" s="60">
        <v>74</v>
      </c>
      <c r="BP487" s="60" t="s">
        <v>4728</v>
      </c>
      <c r="BQ487" s="60"/>
      <c r="BR487" s="60" t="s">
        <v>6321</v>
      </c>
      <c r="BS487" s="60" t="s">
        <v>1277</v>
      </c>
      <c r="BT487" s="60"/>
      <c r="BU487" s="60"/>
      <c r="BV487" s="60" t="s">
        <v>4678</v>
      </c>
      <c r="BW487" s="60"/>
      <c r="BX487" s="60">
        <v>74</v>
      </c>
      <c r="BY487" s="60"/>
      <c r="BZ487" s="60"/>
      <c r="CA487" s="60"/>
      <c r="CB487" s="60"/>
      <c r="CC487" s="60"/>
      <c r="CD487" s="60"/>
    </row>
    <row r="488" spans="1:82">
      <c r="A488" s="60" t="s">
        <v>6322</v>
      </c>
      <c r="B488" s="60"/>
      <c r="C488" s="60" t="s">
        <v>6314</v>
      </c>
      <c r="D488" s="60"/>
      <c r="E488" s="60" t="s">
        <v>4655</v>
      </c>
      <c r="F488" s="60" t="s">
        <v>6315</v>
      </c>
      <c r="G488" s="60" t="s">
        <v>4657</v>
      </c>
      <c r="H488" s="60" t="s">
        <v>2905</v>
      </c>
      <c r="I488" s="60">
        <v>2133.79</v>
      </c>
      <c r="J488" s="60"/>
      <c r="K488" s="60"/>
      <c r="L488" s="60" t="s">
        <v>4659</v>
      </c>
      <c r="M488" s="60" t="s">
        <v>6316</v>
      </c>
      <c r="N488" s="60" t="s">
        <v>6316</v>
      </c>
      <c r="O488" s="60"/>
      <c r="P488" s="60"/>
      <c r="Q488" s="60" t="s">
        <v>2905</v>
      </c>
      <c r="R488" s="60" t="s">
        <v>4797</v>
      </c>
      <c r="S488" s="60" t="s">
        <v>4798</v>
      </c>
      <c r="T488" s="60" t="s">
        <v>4719</v>
      </c>
      <c r="U488" s="60"/>
      <c r="V488" s="60" t="s">
        <v>4211</v>
      </c>
      <c r="W488" s="60"/>
      <c r="X488" s="60" t="s">
        <v>6317</v>
      </c>
      <c r="Y488" s="60" t="s">
        <v>4664</v>
      </c>
      <c r="Z488" s="60" t="s">
        <v>6016</v>
      </c>
      <c r="AA488" s="60" t="s">
        <v>4737</v>
      </c>
      <c r="AB488" s="60"/>
      <c r="AC488" s="60" t="s">
        <v>4722</v>
      </c>
      <c r="AD488" s="60"/>
      <c r="AE488" s="60"/>
      <c r="AF488" s="60"/>
      <c r="AG488" s="60"/>
      <c r="AH488" s="60"/>
      <c r="AI488" s="60"/>
      <c r="AJ488" s="60"/>
      <c r="AK488" s="60" t="s">
        <v>1277</v>
      </c>
      <c r="AL488" s="60" t="s">
        <v>6318</v>
      </c>
      <c r="AM488" s="60"/>
      <c r="AN488" s="60" t="s">
        <v>5509</v>
      </c>
      <c r="AO488" s="60"/>
      <c r="AP488" s="61">
        <v>45854.7208333333</v>
      </c>
      <c r="AQ488" s="60"/>
      <c r="AR488" s="60" t="s">
        <v>4724</v>
      </c>
      <c r="AS488" s="60" t="s">
        <v>4244</v>
      </c>
      <c r="AT488" s="60" t="s">
        <v>4671</v>
      </c>
      <c r="AU488" s="60" t="s">
        <v>6319</v>
      </c>
      <c r="AV488" s="60"/>
      <c r="AW488" s="61">
        <v>45785.6133564815</v>
      </c>
      <c r="AX488" s="60" t="s">
        <v>6318</v>
      </c>
      <c r="AY488" s="60" t="s">
        <v>4673</v>
      </c>
      <c r="AZ488" s="60"/>
      <c r="BA488" s="60"/>
      <c r="BB488" s="60"/>
      <c r="BC488" s="60" t="s">
        <v>138</v>
      </c>
      <c r="BD488" s="60" t="s">
        <v>4582</v>
      </c>
      <c r="BE488" s="60" t="s">
        <v>4802</v>
      </c>
      <c r="BF488" s="60" t="s">
        <v>4675</v>
      </c>
      <c r="BG488" s="60"/>
      <c r="BH488" s="60"/>
      <c r="BI488" s="60" t="s">
        <v>2794</v>
      </c>
      <c r="BJ488" s="60"/>
      <c r="BK488" s="60"/>
      <c r="BL488" s="60">
        <v>3541925</v>
      </c>
      <c r="BM488" s="60" t="s">
        <v>6320</v>
      </c>
      <c r="BN488" s="60"/>
      <c r="BO488" s="60">
        <v>1055</v>
      </c>
      <c r="BP488" s="60" t="s">
        <v>4728</v>
      </c>
      <c r="BQ488" s="60"/>
      <c r="BR488" s="60" t="s">
        <v>6321</v>
      </c>
      <c r="BS488" s="60" t="s">
        <v>1277</v>
      </c>
      <c r="BT488" s="60"/>
      <c r="BU488" s="60"/>
      <c r="BV488" s="60" t="s">
        <v>4678</v>
      </c>
      <c r="BW488" s="60"/>
      <c r="BX488" s="60">
        <v>1055</v>
      </c>
      <c r="BY488" s="60"/>
      <c r="BZ488" s="60"/>
      <c r="CA488" s="60"/>
      <c r="CB488" s="60"/>
      <c r="CC488" s="60"/>
      <c r="CD488" s="60"/>
    </row>
    <row r="489" spans="1:82">
      <c r="A489" s="60" t="s">
        <v>6323</v>
      </c>
      <c r="B489" s="60"/>
      <c r="C489" s="60" t="s">
        <v>6314</v>
      </c>
      <c r="D489" s="60"/>
      <c r="E489" s="60" t="s">
        <v>4655</v>
      </c>
      <c r="F489" s="60" t="s">
        <v>6315</v>
      </c>
      <c r="G489" s="60" t="s">
        <v>4657</v>
      </c>
      <c r="H489" s="60" t="s">
        <v>2905</v>
      </c>
      <c r="I489" s="60">
        <v>2133.79</v>
      </c>
      <c r="J489" s="60"/>
      <c r="K489" s="60"/>
      <c r="L489" s="60" t="s">
        <v>4659</v>
      </c>
      <c r="M489" s="60" t="s">
        <v>6316</v>
      </c>
      <c r="N489" s="60" t="s">
        <v>6316</v>
      </c>
      <c r="O489" s="60"/>
      <c r="P489" s="60"/>
      <c r="Q489" s="60" t="s">
        <v>2905</v>
      </c>
      <c r="R489" s="60" t="s">
        <v>4797</v>
      </c>
      <c r="S489" s="60" t="s">
        <v>4798</v>
      </c>
      <c r="T489" s="60" t="s">
        <v>4719</v>
      </c>
      <c r="U489" s="60"/>
      <c r="V489" s="60" t="s">
        <v>4211</v>
      </c>
      <c r="W489" s="60"/>
      <c r="X489" s="60" t="s">
        <v>6317</v>
      </c>
      <c r="Y489" s="60" t="s">
        <v>4664</v>
      </c>
      <c r="Z489" s="60" t="s">
        <v>6016</v>
      </c>
      <c r="AA489" s="60" t="s">
        <v>4737</v>
      </c>
      <c r="AB489" s="60"/>
      <c r="AC489" s="60" t="s">
        <v>4722</v>
      </c>
      <c r="AD489" s="60"/>
      <c r="AE489" s="60"/>
      <c r="AF489" s="60"/>
      <c r="AG489" s="60"/>
      <c r="AH489" s="60"/>
      <c r="AI489" s="60"/>
      <c r="AJ489" s="60"/>
      <c r="AK489" s="60" t="s">
        <v>1277</v>
      </c>
      <c r="AL489" s="60" t="s">
        <v>6318</v>
      </c>
      <c r="AM489" s="60"/>
      <c r="AN489" s="60" t="s">
        <v>5509</v>
      </c>
      <c r="AO489" s="60"/>
      <c r="AP489" s="61">
        <v>45854.7208333333</v>
      </c>
      <c r="AQ489" s="60"/>
      <c r="AR489" s="60" t="s">
        <v>4724</v>
      </c>
      <c r="AS489" s="60" t="s">
        <v>4244</v>
      </c>
      <c r="AT489" s="60" t="s">
        <v>4671</v>
      </c>
      <c r="AU489" s="60" t="s">
        <v>6319</v>
      </c>
      <c r="AV489" s="60"/>
      <c r="AW489" s="61">
        <v>45785.6133564815</v>
      </c>
      <c r="AX489" s="60" t="s">
        <v>6318</v>
      </c>
      <c r="AY489" s="60" t="s">
        <v>4673</v>
      </c>
      <c r="AZ489" s="60"/>
      <c r="BA489" s="60"/>
      <c r="BB489" s="60"/>
      <c r="BC489" s="60" t="s">
        <v>2140</v>
      </c>
      <c r="BD489" s="60" t="s">
        <v>4582</v>
      </c>
      <c r="BE489" s="60" t="s">
        <v>4802</v>
      </c>
      <c r="BF489" s="60" t="s">
        <v>4675</v>
      </c>
      <c r="BG489" s="60"/>
      <c r="BH489" s="60"/>
      <c r="BI489" s="60" t="s">
        <v>2794</v>
      </c>
      <c r="BJ489" s="60"/>
      <c r="BK489" s="60"/>
      <c r="BL489" s="60">
        <v>3541919</v>
      </c>
      <c r="BM489" s="60" t="s">
        <v>6320</v>
      </c>
      <c r="BN489" s="60"/>
      <c r="BO489" s="60">
        <v>14</v>
      </c>
      <c r="BP489" s="60" t="s">
        <v>4728</v>
      </c>
      <c r="BQ489" s="60"/>
      <c r="BR489" s="60" t="s">
        <v>6321</v>
      </c>
      <c r="BS489" s="60" t="s">
        <v>1277</v>
      </c>
      <c r="BT489" s="60"/>
      <c r="BU489" s="60"/>
      <c r="BV489" s="60" t="s">
        <v>4678</v>
      </c>
      <c r="BW489" s="60"/>
      <c r="BX489" s="60">
        <v>14</v>
      </c>
      <c r="BY489" s="60"/>
      <c r="BZ489" s="60"/>
      <c r="CA489" s="60"/>
      <c r="CB489" s="60"/>
      <c r="CC489" s="60"/>
      <c r="CD489" s="60"/>
    </row>
    <row r="490" spans="1:82">
      <c r="A490" s="60" t="s">
        <v>6324</v>
      </c>
      <c r="B490" s="60"/>
      <c r="C490" s="60" t="s">
        <v>6314</v>
      </c>
      <c r="D490" s="60"/>
      <c r="E490" s="60" t="s">
        <v>4655</v>
      </c>
      <c r="F490" s="60" t="s">
        <v>6315</v>
      </c>
      <c r="G490" s="60" t="s">
        <v>4657</v>
      </c>
      <c r="H490" s="60" t="s">
        <v>2905</v>
      </c>
      <c r="I490" s="60">
        <v>2133.79</v>
      </c>
      <c r="J490" s="60"/>
      <c r="K490" s="60"/>
      <c r="L490" s="60" t="s">
        <v>4659</v>
      </c>
      <c r="M490" s="60" t="s">
        <v>6316</v>
      </c>
      <c r="N490" s="60" t="s">
        <v>6316</v>
      </c>
      <c r="O490" s="60"/>
      <c r="P490" s="60"/>
      <c r="Q490" s="60" t="s">
        <v>2905</v>
      </c>
      <c r="R490" s="60" t="s">
        <v>4797</v>
      </c>
      <c r="S490" s="60" t="s">
        <v>4798</v>
      </c>
      <c r="T490" s="60" t="s">
        <v>4719</v>
      </c>
      <c r="U490" s="60"/>
      <c r="V490" s="60" t="s">
        <v>4211</v>
      </c>
      <c r="W490" s="60"/>
      <c r="X490" s="60" t="s">
        <v>6317</v>
      </c>
      <c r="Y490" s="60" t="s">
        <v>4664</v>
      </c>
      <c r="Z490" s="60" t="s">
        <v>6016</v>
      </c>
      <c r="AA490" s="60" t="s">
        <v>4737</v>
      </c>
      <c r="AB490" s="60"/>
      <c r="AC490" s="60" t="s">
        <v>4722</v>
      </c>
      <c r="AD490" s="60"/>
      <c r="AE490" s="60"/>
      <c r="AF490" s="60"/>
      <c r="AG490" s="60"/>
      <c r="AH490" s="60"/>
      <c r="AI490" s="60"/>
      <c r="AJ490" s="60"/>
      <c r="AK490" s="60" t="s">
        <v>1277</v>
      </c>
      <c r="AL490" s="60" t="s">
        <v>6318</v>
      </c>
      <c r="AM490" s="60"/>
      <c r="AN490" s="60" t="s">
        <v>5509</v>
      </c>
      <c r="AO490" s="60"/>
      <c r="AP490" s="61">
        <v>45854.7208333333</v>
      </c>
      <c r="AQ490" s="60"/>
      <c r="AR490" s="60" t="s">
        <v>4724</v>
      </c>
      <c r="AS490" s="60" t="s">
        <v>4244</v>
      </c>
      <c r="AT490" s="60" t="s">
        <v>4671</v>
      </c>
      <c r="AU490" s="60" t="s">
        <v>6319</v>
      </c>
      <c r="AV490" s="60"/>
      <c r="AW490" s="61">
        <v>45785.6133564815</v>
      </c>
      <c r="AX490" s="60" t="s">
        <v>6318</v>
      </c>
      <c r="AY490" s="60" t="s">
        <v>4673</v>
      </c>
      <c r="AZ490" s="60"/>
      <c r="BA490" s="60"/>
      <c r="BB490" s="60"/>
      <c r="BC490" s="60" t="s">
        <v>2128</v>
      </c>
      <c r="BD490" s="60" t="s">
        <v>4582</v>
      </c>
      <c r="BE490" s="60" t="s">
        <v>4802</v>
      </c>
      <c r="BF490" s="60" t="s">
        <v>4675</v>
      </c>
      <c r="BG490" s="60"/>
      <c r="BH490" s="60"/>
      <c r="BI490" s="60" t="s">
        <v>2794</v>
      </c>
      <c r="BJ490" s="60"/>
      <c r="BK490" s="60"/>
      <c r="BL490" s="60">
        <v>3541921</v>
      </c>
      <c r="BM490" s="60" t="s">
        <v>6320</v>
      </c>
      <c r="BN490" s="60"/>
      <c r="BO490" s="60">
        <v>178.8</v>
      </c>
      <c r="BP490" s="60" t="s">
        <v>4728</v>
      </c>
      <c r="BQ490" s="60"/>
      <c r="BR490" s="60" t="s">
        <v>6321</v>
      </c>
      <c r="BS490" s="60" t="s">
        <v>1277</v>
      </c>
      <c r="BT490" s="60"/>
      <c r="BU490" s="60"/>
      <c r="BV490" s="60" t="s">
        <v>4678</v>
      </c>
      <c r="BW490" s="60"/>
      <c r="BX490" s="60">
        <v>178.8</v>
      </c>
      <c r="BY490" s="60"/>
      <c r="BZ490" s="60"/>
      <c r="CA490" s="60"/>
      <c r="CB490" s="60"/>
      <c r="CC490" s="60"/>
      <c r="CD490" s="60"/>
    </row>
    <row r="491" spans="1:82">
      <c r="A491" s="60" t="s">
        <v>6325</v>
      </c>
      <c r="B491" s="60"/>
      <c r="C491" s="60" t="s">
        <v>6314</v>
      </c>
      <c r="D491" s="60"/>
      <c r="E491" s="60" t="s">
        <v>4655</v>
      </c>
      <c r="F491" s="60" t="s">
        <v>6315</v>
      </c>
      <c r="G491" s="60" t="s">
        <v>4657</v>
      </c>
      <c r="H491" s="60" t="s">
        <v>2905</v>
      </c>
      <c r="I491" s="60">
        <v>2133.79</v>
      </c>
      <c r="J491" s="60"/>
      <c r="K491" s="60"/>
      <c r="L491" s="60" t="s">
        <v>4659</v>
      </c>
      <c r="M491" s="60" t="s">
        <v>6316</v>
      </c>
      <c r="N491" s="60" t="s">
        <v>6316</v>
      </c>
      <c r="O491" s="60"/>
      <c r="P491" s="60"/>
      <c r="Q491" s="60" t="s">
        <v>2905</v>
      </c>
      <c r="R491" s="60" t="s">
        <v>4797</v>
      </c>
      <c r="S491" s="60" t="s">
        <v>4798</v>
      </c>
      <c r="T491" s="60" t="s">
        <v>4719</v>
      </c>
      <c r="U491" s="60"/>
      <c r="V491" s="60" t="s">
        <v>4211</v>
      </c>
      <c r="W491" s="60"/>
      <c r="X491" s="60" t="s">
        <v>6317</v>
      </c>
      <c r="Y491" s="60" t="s">
        <v>4664</v>
      </c>
      <c r="Z491" s="60" t="s">
        <v>6016</v>
      </c>
      <c r="AA491" s="60" t="s">
        <v>4737</v>
      </c>
      <c r="AB491" s="60"/>
      <c r="AC491" s="60" t="s">
        <v>4722</v>
      </c>
      <c r="AD491" s="60"/>
      <c r="AE491" s="60"/>
      <c r="AF491" s="60"/>
      <c r="AG491" s="60"/>
      <c r="AH491" s="60"/>
      <c r="AI491" s="60"/>
      <c r="AJ491" s="60"/>
      <c r="AK491" s="60" t="s">
        <v>1277</v>
      </c>
      <c r="AL491" s="60" t="s">
        <v>6318</v>
      </c>
      <c r="AM491" s="60"/>
      <c r="AN491" s="60" t="s">
        <v>5509</v>
      </c>
      <c r="AO491" s="60"/>
      <c r="AP491" s="61">
        <v>45854.7208333333</v>
      </c>
      <c r="AQ491" s="60"/>
      <c r="AR491" s="60" t="s">
        <v>4724</v>
      </c>
      <c r="AS491" s="60" t="s">
        <v>4244</v>
      </c>
      <c r="AT491" s="60" t="s">
        <v>4671</v>
      </c>
      <c r="AU491" s="60" t="s">
        <v>6319</v>
      </c>
      <c r="AV491" s="60"/>
      <c r="AW491" s="61">
        <v>45785.6133564815</v>
      </c>
      <c r="AX491" s="60" t="s">
        <v>6318</v>
      </c>
      <c r="AY491" s="60" t="s">
        <v>4673</v>
      </c>
      <c r="AZ491" s="60"/>
      <c r="BA491" s="60"/>
      <c r="BB491" s="60"/>
      <c r="BC491" s="60" t="s">
        <v>5561</v>
      </c>
      <c r="BD491" s="60" t="s">
        <v>4582</v>
      </c>
      <c r="BE491" s="60" t="s">
        <v>4802</v>
      </c>
      <c r="BF491" s="60" t="s">
        <v>4675</v>
      </c>
      <c r="BG491" s="60"/>
      <c r="BH491" s="60"/>
      <c r="BI491" s="60" t="s">
        <v>2794</v>
      </c>
      <c r="BJ491" s="60"/>
      <c r="BK491" s="60"/>
      <c r="BL491" s="60">
        <v>3541918</v>
      </c>
      <c r="BM491" s="60" t="s">
        <v>6320</v>
      </c>
      <c r="BN491" s="60"/>
      <c r="BO491" s="60">
        <v>12.56</v>
      </c>
      <c r="BP491" s="60" t="s">
        <v>4728</v>
      </c>
      <c r="BQ491" s="60"/>
      <c r="BR491" s="60" t="s">
        <v>6321</v>
      </c>
      <c r="BS491" s="60" t="s">
        <v>1277</v>
      </c>
      <c r="BT491" s="60"/>
      <c r="BU491" s="60"/>
      <c r="BV491" s="60" t="s">
        <v>4678</v>
      </c>
      <c r="BW491" s="60"/>
      <c r="BX491" s="60">
        <v>12.56</v>
      </c>
      <c r="BY491" s="60"/>
      <c r="BZ491" s="60"/>
      <c r="CA491" s="60"/>
      <c r="CB491" s="60"/>
      <c r="CC491" s="60"/>
      <c r="CD491" s="60"/>
    </row>
    <row r="492" spans="1:82">
      <c r="A492" s="60" t="s">
        <v>6326</v>
      </c>
      <c r="B492" s="60"/>
      <c r="C492" s="60" t="s">
        <v>6314</v>
      </c>
      <c r="D492" s="60"/>
      <c r="E492" s="60" t="s">
        <v>4655</v>
      </c>
      <c r="F492" s="60" t="s">
        <v>6315</v>
      </c>
      <c r="G492" s="60" t="s">
        <v>4657</v>
      </c>
      <c r="H492" s="60" t="s">
        <v>2905</v>
      </c>
      <c r="I492" s="60">
        <v>2133.79</v>
      </c>
      <c r="J492" s="60"/>
      <c r="K492" s="60"/>
      <c r="L492" s="60" t="s">
        <v>4659</v>
      </c>
      <c r="M492" s="60" t="s">
        <v>6316</v>
      </c>
      <c r="N492" s="60" t="s">
        <v>6316</v>
      </c>
      <c r="O492" s="60"/>
      <c r="P492" s="60"/>
      <c r="Q492" s="60" t="s">
        <v>2905</v>
      </c>
      <c r="R492" s="60" t="s">
        <v>4797</v>
      </c>
      <c r="S492" s="60" t="s">
        <v>4798</v>
      </c>
      <c r="T492" s="60" t="s">
        <v>4719</v>
      </c>
      <c r="U492" s="60"/>
      <c r="V492" s="60" t="s">
        <v>4211</v>
      </c>
      <c r="W492" s="60"/>
      <c r="X492" s="60" t="s">
        <v>6317</v>
      </c>
      <c r="Y492" s="60" t="s">
        <v>4664</v>
      </c>
      <c r="Z492" s="60" t="s">
        <v>6016</v>
      </c>
      <c r="AA492" s="60" t="s">
        <v>4737</v>
      </c>
      <c r="AB492" s="60"/>
      <c r="AC492" s="60" t="s">
        <v>4722</v>
      </c>
      <c r="AD492" s="60"/>
      <c r="AE492" s="60"/>
      <c r="AF492" s="60"/>
      <c r="AG492" s="60"/>
      <c r="AH492" s="60"/>
      <c r="AI492" s="60"/>
      <c r="AJ492" s="60"/>
      <c r="AK492" s="60" t="s">
        <v>1277</v>
      </c>
      <c r="AL492" s="60" t="s">
        <v>6318</v>
      </c>
      <c r="AM492" s="60"/>
      <c r="AN492" s="60" t="s">
        <v>5509</v>
      </c>
      <c r="AO492" s="60"/>
      <c r="AP492" s="61">
        <v>45854.7208333333</v>
      </c>
      <c r="AQ492" s="60"/>
      <c r="AR492" s="60" t="s">
        <v>4724</v>
      </c>
      <c r="AS492" s="60" t="s">
        <v>4244</v>
      </c>
      <c r="AT492" s="60" t="s">
        <v>4671</v>
      </c>
      <c r="AU492" s="60" t="s">
        <v>6319</v>
      </c>
      <c r="AV492" s="60"/>
      <c r="AW492" s="61">
        <v>45785.6133564815</v>
      </c>
      <c r="AX492" s="60" t="s">
        <v>6318</v>
      </c>
      <c r="AY492" s="60" t="s">
        <v>4673</v>
      </c>
      <c r="AZ492" s="60"/>
      <c r="BA492" s="60"/>
      <c r="BB492" s="60"/>
      <c r="BC492" s="60" t="s">
        <v>138</v>
      </c>
      <c r="BD492" s="60" t="s">
        <v>4582</v>
      </c>
      <c r="BE492" s="60" t="s">
        <v>4802</v>
      </c>
      <c r="BF492" s="60" t="s">
        <v>4675</v>
      </c>
      <c r="BG492" s="60"/>
      <c r="BH492" s="60"/>
      <c r="BI492" s="60" t="s">
        <v>2794</v>
      </c>
      <c r="BJ492" s="60"/>
      <c r="BK492" s="60"/>
      <c r="BL492" s="60">
        <v>3541923</v>
      </c>
      <c r="BM492" s="60" t="s">
        <v>6320</v>
      </c>
      <c r="BN492" s="60"/>
      <c r="BO492" s="60">
        <v>17.44</v>
      </c>
      <c r="BP492" s="60" t="s">
        <v>4728</v>
      </c>
      <c r="BQ492" s="60"/>
      <c r="BR492" s="60" t="s">
        <v>6321</v>
      </c>
      <c r="BS492" s="60" t="s">
        <v>1277</v>
      </c>
      <c r="BT492" s="60"/>
      <c r="BU492" s="60"/>
      <c r="BV492" s="60" t="s">
        <v>4678</v>
      </c>
      <c r="BW492" s="60"/>
      <c r="BX492" s="60">
        <v>17.44</v>
      </c>
      <c r="BY492" s="60"/>
      <c r="BZ492" s="60"/>
      <c r="CA492" s="60"/>
      <c r="CB492" s="60"/>
      <c r="CC492" s="60"/>
      <c r="CD492" s="60"/>
    </row>
    <row r="493" spans="1:82">
      <c r="A493" s="60" t="s">
        <v>6327</v>
      </c>
      <c r="B493" s="60"/>
      <c r="C493" s="60" t="s">
        <v>6314</v>
      </c>
      <c r="D493" s="60"/>
      <c r="E493" s="60" t="s">
        <v>4655</v>
      </c>
      <c r="F493" s="60" t="s">
        <v>6315</v>
      </c>
      <c r="G493" s="60" t="s">
        <v>4657</v>
      </c>
      <c r="H493" s="60" t="s">
        <v>2905</v>
      </c>
      <c r="I493" s="60">
        <v>2133.79</v>
      </c>
      <c r="J493" s="60"/>
      <c r="K493" s="60"/>
      <c r="L493" s="60" t="s">
        <v>4659</v>
      </c>
      <c r="M493" s="60" t="s">
        <v>6316</v>
      </c>
      <c r="N493" s="60" t="s">
        <v>6316</v>
      </c>
      <c r="O493" s="60"/>
      <c r="P493" s="60"/>
      <c r="Q493" s="60" t="s">
        <v>2905</v>
      </c>
      <c r="R493" s="60" t="s">
        <v>4797</v>
      </c>
      <c r="S493" s="60" t="s">
        <v>4798</v>
      </c>
      <c r="T493" s="60" t="s">
        <v>4719</v>
      </c>
      <c r="U493" s="60"/>
      <c r="V493" s="60" t="s">
        <v>4211</v>
      </c>
      <c r="W493" s="60"/>
      <c r="X493" s="60" t="s">
        <v>6317</v>
      </c>
      <c r="Y493" s="60" t="s">
        <v>4664</v>
      </c>
      <c r="Z493" s="60" t="s">
        <v>6016</v>
      </c>
      <c r="AA493" s="60" t="s">
        <v>4737</v>
      </c>
      <c r="AB493" s="60"/>
      <c r="AC493" s="60" t="s">
        <v>4722</v>
      </c>
      <c r="AD493" s="60"/>
      <c r="AE493" s="60"/>
      <c r="AF493" s="60"/>
      <c r="AG493" s="60"/>
      <c r="AH493" s="60"/>
      <c r="AI493" s="60"/>
      <c r="AJ493" s="60"/>
      <c r="AK493" s="60" t="s">
        <v>1277</v>
      </c>
      <c r="AL493" s="60" t="s">
        <v>6318</v>
      </c>
      <c r="AM493" s="60"/>
      <c r="AN493" s="60" t="s">
        <v>5509</v>
      </c>
      <c r="AO493" s="60"/>
      <c r="AP493" s="61">
        <v>45854.7208333333</v>
      </c>
      <c r="AQ493" s="60"/>
      <c r="AR493" s="60" t="s">
        <v>4724</v>
      </c>
      <c r="AS493" s="60" t="s">
        <v>4244</v>
      </c>
      <c r="AT493" s="60" t="s">
        <v>4671</v>
      </c>
      <c r="AU493" s="60" t="s">
        <v>6319</v>
      </c>
      <c r="AV493" s="60"/>
      <c r="AW493" s="61">
        <v>45785.6133564815</v>
      </c>
      <c r="AX493" s="60" t="s">
        <v>6318</v>
      </c>
      <c r="AY493" s="60" t="s">
        <v>4673</v>
      </c>
      <c r="AZ493" s="60"/>
      <c r="BA493" s="60"/>
      <c r="BB493" s="60"/>
      <c r="BC493" s="60" t="s">
        <v>4971</v>
      </c>
      <c r="BD493" s="60" t="s">
        <v>4582</v>
      </c>
      <c r="BE493" s="60" t="s">
        <v>4802</v>
      </c>
      <c r="BF493" s="60" t="s">
        <v>4675</v>
      </c>
      <c r="BG493" s="60"/>
      <c r="BH493" s="60"/>
      <c r="BI493" s="60" t="s">
        <v>2794</v>
      </c>
      <c r="BJ493" s="60"/>
      <c r="BK493" s="60"/>
      <c r="BL493" s="60">
        <v>3541926</v>
      </c>
      <c r="BM493" s="60" t="s">
        <v>6320</v>
      </c>
      <c r="BN493" s="60"/>
      <c r="BO493" s="60">
        <v>127.65</v>
      </c>
      <c r="BP493" s="60" t="s">
        <v>4728</v>
      </c>
      <c r="BQ493" s="60"/>
      <c r="BR493" s="60" t="s">
        <v>6321</v>
      </c>
      <c r="BS493" s="60" t="s">
        <v>1277</v>
      </c>
      <c r="BT493" s="60"/>
      <c r="BU493" s="60"/>
      <c r="BV493" s="60" t="s">
        <v>4678</v>
      </c>
      <c r="BW493" s="60"/>
      <c r="BX493" s="60">
        <v>127.65</v>
      </c>
      <c r="BY493" s="60"/>
      <c r="BZ493" s="60"/>
      <c r="CA493" s="60"/>
      <c r="CB493" s="60"/>
      <c r="CC493" s="60"/>
      <c r="CD493" s="60"/>
    </row>
    <row r="494" spans="1:82">
      <c r="A494" s="60" t="s">
        <v>6328</v>
      </c>
      <c r="B494" s="60"/>
      <c r="C494" s="60" t="s">
        <v>6314</v>
      </c>
      <c r="D494" s="60"/>
      <c r="E494" s="60" t="s">
        <v>4655</v>
      </c>
      <c r="F494" s="60" t="s">
        <v>6315</v>
      </c>
      <c r="G494" s="60" t="s">
        <v>4657</v>
      </c>
      <c r="H494" s="60" t="s">
        <v>2905</v>
      </c>
      <c r="I494" s="60">
        <v>2133.79</v>
      </c>
      <c r="J494" s="60"/>
      <c r="K494" s="60"/>
      <c r="L494" s="60" t="s">
        <v>4659</v>
      </c>
      <c r="M494" s="60" t="s">
        <v>6316</v>
      </c>
      <c r="N494" s="60" t="s">
        <v>6316</v>
      </c>
      <c r="O494" s="60"/>
      <c r="P494" s="60"/>
      <c r="Q494" s="60" t="s">
        <v>2905</v>
      </c>
      <c r="R494" s="60" t="s">
        <v>4797</v>
      </c>
      <c r="S494" s="60" t="s">
        <v>4798</v>
      </c>
      <c r="T494" s="60" t="s">
        <v>4719</v>
      </c>
      <c r="U494" s="60"/>
      <c r="V494" s="60" t="s">
        <v>4211</v>
      </c>
      <c r="W494" s="60"/>
      <c r="X494" s="60" t="s">
        <v>6317</v>
      </c>
      <c r="Y494" s="60" t="s">
        <v>4664</v>
      </c>
      <c r="Z494" s="60" t="s">
        <v>6016</v>
      </c>
      <c r="AA494" s="60" t="s">
        <v>4737</v>
      </c>
      <c r="AB494" s="60"/>
      <c r="AC494" s="60" t="s">
        <v>4722</v>
      </c>
      <c r="AD494" s="60"/>
      <c r="AE494" s="60"/>
      <c r="AF494" s="60"/>
      <c r="AG494" s="60"/>
      <c r="AH494" s="60"/>
      <c r="AI494" s="60"/>
      <c r="AJ494" s="60"/>
      <c r="AK494" s="60" t="s">
        <v>1277</v>
      </c>
      <c r="AL494" s="60" t="s">
        <v>6318</v>
      </c>
      <c r="AM494" s="60"/>
      <c r="AN494" s="60" t="s">
        <v>5509</v>
      </c>
      <c r="AO494" s="60"/>
      <c r="AP494" s="61">
        <v>45854.7208333333</v>
      </c>
      <c r="AQ494" s="60"/>
      <c r="AR494" s="60" t="s">
        <v>4724</v>
      </c>
      <c r="AS494" s="60" t="s">
        <v>4244</v>
      </c>
      <c r="AT494" s="60" t="s">
        <v>4671</v>
      </c>
      <c r="AU494" s="60" t="s">
        <v>6319</v>
      </c>
      <c r="AV494" s="60"/>
      <c r="AW494" s="61">
        <v>45785.6133564815</v>
      </c>
      <c r="AX494" s="60" t="s">
        <v>6318</v>
      </c>
      <c r="AY494" s="60" t="s">
        <v>4673</v>
      </c>
      <c r="AZ494" s="60"/>
      <c r="BA494" s="60"/>
      <c r="BB494" s="60"/>
      <c r="BC494" s="60" t="s">
        <v>138</v>
      </c>
      <c r="BD494" s="60" t="s">
        <v>4582</v>
      </c>
      <c r="BE494" s="60" t="s">
        <v>4802</v>
      </c>
      <c r="BF494" s="60" t="s">
        <v>4675</v>
      </c>
      <c r="BG494" s="60"/>
      <c r="BH494" s="60"/>
      <c r="BI494" s="60" t="s">
        <v>2794</v>
      </c>
      <c r="BJ494" s="60"/>
      <c r="BK494" s="60"/>
      <c r="BL494" s="60">
        <v>3541927</v>
      </c>
      <c r="BM494" s="60" t="s">
        <v>6320</v>
      </c>
      <c r="BN494" s="60"/>
      <c r="BO494" s="60">
        <v>48.16</v>
      </c>
      <c r="BP494" s="60" t="s">
        <v>4728</v>
      </c>
      <c r="BQ494" s="60"/>
      <c r="BR494" s="60" t="s">
        <v>6321</v>
      </c>
      <c r="BS494" s="60" t="s">
        <v>1277</v>
      </c>
      <c r="BT494" s="60"/>
      <c r="BU494" s="60"/>
      <c r="BV494" s="60" t="s">
        <v>4678</v>
      </c>
      <c r="BW494" s="60"/>
      <c r="BX494" s="60">
        <v>48.16</v>
      </c>
      <c r="BY494" s="60"/>
      <c r="BZ494" s="60"/>
      <c r="CA494" s="60"/>
      <c r="CB494" s="60"/>
      <c r="CC494" s="60"/>
      <c r="CD494" s="60"/>
    </row>
    <row r="495" spans="1:82">
      <c r="A495" s="60" t="s">
        <v>6329</v>
      </c>
      <c r="B495" s="60"/>
      <c r="C495" s="60" t="s">
        <v>6314</v>
      </c>
      <c r="D495" s="60"/>
      <c r="E495" s="60" t="s">
        <v>4655</v>
      </c>
      <c r="F495" s="60" t="s">
        <v>6315</v>
      </c>
      <c r="G495" s="60" t="s">
        <v>4657</v>
      </c>
      <c r="H495" s="60" t="s">
        <v>2905</v>
      </c>
      <c r="I495" s="60">
        <v>2133.79</v>
      </c>
      <c r="J495" s="60"/>
      <c r="K495" s="60"/>
      <c r="L495" s="60" t="s">
        <v>4659</v>
      </c>
      <c r="M495" s="60" t="s">
        <v>6316</v>
      </c>
      <c r="N495" s="60" t="s">
        <v>6316</v>
      </c>
      <c r="O495" s="60"/>
      <c r="P495" s="60"/>
      <c r="Q495" s="60" t="s">
        <v>2905</v>
      </c>
      <c r="R495" s="60" t="s">
        <v>4797</v>
      </c>
      <c r="S495" s="60" t="s">
        <v>4798</v>
      </c>
      <c r="T495" s="60" t="s">
        <v>4719</v>
      </c>
      <c r="U495" s="60"/>
      <c r="V495" s="60" t="s">
        <v>4211</v>
      </c>
      <c r="W495" s="60"/>
      <c r="X495" s="60" t="s">
        <v>6317</v>
      </c>
      <c r="Y495" s="60" t="s">
        <v>4664</v>
      </c>
      <c r="Z495" s="60" t="s">
        <v>6016</v>
      </c>
      <c r="AA495" s="60" t="s">
        <v>4737</v>
      </c>
      <c r="AB495" s="60"/>
      <c r="AC495" s="60" t="s">
        <v>4722</v>
      </c>
      <c r="AD495" s="60"/>
      <c r="AE495" s="60"/>
      <c r="AF495" s="60"/>
      <c r="AG495" s="60"/>
      <c r="AH495" s="60"/>
      <c r="AI495" s="60"/>
      <c r="AJ495" s="60"/>
      <c r="AK495" s="60" t="s">
        <v>1277</v>
      </c>
      <c r="AL495" s="60" t="s">
        <v>6318</v>
      </c>
      <c r="AM495" s="60"/>
      <c r="AN495" s="60" t="s">
        <v>5509</v>
      </c>
      <c r="AO495" s="60"/>
      <c r="AP495" s="61">
        <v>45854.7208333333</v>
      </c>
      <c r="AQ495" s="60"/>
      <c r="AR495" s="60" t="s">
        <v>4724</v>
      </c>
      <c r="AS495" s="60" t="s">
        <v>4244</v>
      </c>
      <c r="AT495" s="60" t="s">
        <v>4671</v>
      </c>
      <c r="AU495" s="60" t="s">
        <v>6319</v>
      </c>
      <c r="AV495" s="60"/>
      <c r="AW495" s="61">
        <v>45785.6133564815</v>
      </c>
      <c r="AX495" s="60" t="s">
        <v>6318</v>
      </c>
      <c r="AY495" s="60" t="s">
        <v>4673</v>
      </c>
      <c r="AZ495" s="60"/>
      <c r="BA495" s="60"/>
      <c r="BB495" s="60"/>
      <c r="BC495" s="60" t="s">
        <v>4971</v>
      </c>
      <c r="BD495" s="60" t="s">
        <v>4582</v>
      </c>
      <c r="BE495" s="60" t="s">
        <v>4802</v>
      </c>
      <c r="BF495" s="60" t="s">
        <v>4675</v>
      </c>
      <c r="BG495" s="60"/>
      <c r="BH495" s="60"/>
      <c r="BI495" s="60" t="s">
        <v>2794</v>
      </c>
      <c r="BJ495" s="60"/>
      <c r="BK495" s="60"/>
      <c r="BL495" s="60">
        <v>3541924</v>
      </c>
      <c r="BM495" s="60" t="s">
        <v>6320</v>
      </c>
      <c r="BN495" s="60"/>
      <c r="BO495" s="60">
        <v>29.18</v>
      </c>
      <c r="BP495" s="60" t="s">
        <v>4728</v>
      </c>
      <c r="BQ495" s="60"/>
      <c r="BR495" s="60" t="s">
        <v>6321</v>
      </c>
      <c r="BS495" s="60" t="s">
        <v>1277</v>
      </c>
      <c r="BT495" s="60"/>
      <c r="BU495" s="60"/>
      <c r="BV495" s="60" t="s">
        <v>4678</v>
      </c>
      <c r="BW495" s="60"/>
      <c r="BX495" s="60">
        <v>29.18</v>
      </c>
      <c r="BY495" s="60"/>
      <c r="BZ495" s="60"/>
      <c r="CA495" s="60"/>
      <c r="CB495" s="60"/>
      <c r="CC495" s="60"/>
      <c r="CD495" s="60"/>
    </row>
    <row r="496" spans="1:82">
      <c r="A496" s="60" t="s">
        <v>6330</v>
      </c>
      <c r="B496" s="60"/>
      <c r="C496" s="60" t="s">
        <v>6314</v>
      </c>
      <c r="D496" s="60"/>
      <c r="E496" s="60" t="s">
        <v>4655</v>
      </c>
      <c r="F496" s="60" t="s">
        <v>6315</v>
      </c>
      <c r="G496" s="60" t="s">
        <v>4657</v>
      </c>
      <c r="H496" s="60" t="s">
        <v>2905</v>
      </c>
      <c r="I496" s="60">
        <v>2133.79</v>
      </c>
      <c r="J496" s="60"/>
      <c r="K496" s="60"/>
      <c r="L496" s="60" t="s">
        <v>4659</v>
      </c>
      <c r="M496" s="60" t="s">
        <v>6316</v>
      </c>
      <c r="N496" s="60" t="s">
        <v>6316</v>
      </c>
      <c r="O496" s="60"/>
      <c r="P496" s="60"/>
      <c r="Q496" s="60" t="s">
        <v>2905</v>
      </c>
      <c r="R496" s="60" t="s">
        <v>4797</v>
      </c>
      <c r="S496" s="60" t="s">
        <v>4798</v>
      </c>
      <c r="T496" s="60" t="s">
        <v>4719</v>
      </c>
      <c r="U496" s="60"/>
      <c r="V496" s="60" t="s">
        <v>4211</v>
      </c>
      <c r="W496" s="60"/>
      <c r="X496" s="60" t="s">
        <v>6317</v>
      </c>
      <c r="Y496" s="60" t="s">
        <v>4664</v>
      </c>
      <c r="Z496" s="60" t="s">
        <v>6016</v>
      </c>
      <c r="AA496" s="60" t="s">
        <v>4737</v>
      </c>
      <c r="AB496" s="60"/>
      <c r="AC496" s="60" t="s">
        <v>4722</v>
      </c>
      <c r="AD496" s="60"/>
      <c r="AE496" s="60"/>
      <c r="AF496" s="60"/>
      <c r="AG496" s="60"/>
      <c r="AH496" s="60"/>
      <c r="AI496" s="60"/>
      <c r="AJ496" s="60"/>
      <c r="AK496" s="60" t="s">
        <v>1277</v>
      </c>
      <c r="AL496" s="60" t="s">
        <v>6318</v>
      </c>
      <c r="AM496" s="60"/>
      <c r="AN496" s="60" t="s">
        <v>5509</v>
      </c>
      <c r="AO496" s="60"/>
      <c r="AP496" s="61">
        <v>45854.7208333333</v>
      </c>
      <c r="AQ496" s="60"/>
      <c r="AR496" s="60" t="s">
        <v>4724</v>
      </c>
      <c r="AS496" s="60" t="s">
        <v>4244</v>
      </c>
      <c r="AT496" s="60" t="s">
        <v>4671</v>
      </c>
      <c r="AU496" s="60" t="s">
        <v>6319</v>
      </c>
      <c r="AV496" s="60"/>
      <c r="AW496" s="61">
        <v>45785.6133564815</v>
      </c>
      <c r="AX496" s="60" t="s">
        <v>6318</v>
      </c>
      <c r="AY496" s="60" t="s">
        <v>4673</v>
      </c>
      <c r="AZ496" s="60"/>
      <c r="BA496" s="60"/>
      <c r="BB496" s="60"/>
      <c r="BC496" s="60" t="s">
        <v>138</v>
      </c>
      <c r="BD496" s="60" t="s">
        <v>4582</v>
      </c>
      <c r="BE496" s="60" t="s">
        <v>4802</v>
      </c>
      <c r="BF496" s="60" t="s">
        <v>4675</v>
      </c>
      <c r="BG496" s="60"/>
      <c r="BH496" s="60"/>
      <c r="BI496" s="60" t="s">
        <v>2794</v>
      </c>
      <c r="BJ496" s="60"/>
      <c r="BK496" s="60"/>
      <c r="BL496" s="60">
        <v>3541920</v>
      </c>
      <c r="BM496" s="60" t="s">
        <v>6320</v>
      </c>
      <c r="BN496" s="60"/>
      <c r="BO496" s="60">
        <v>86</v>
      </c>
      <c r="BP496" s="60" t="s">
        <v>4728</v>
      </c>
      <c r="BQ496" s="60"/>
      <c r="BR496" s="60" t="s">
        <v>6321</v>
      </c>
      <c r="BS496" s="60" t="s">
        <v>1277</v>
      </c>
      <c r="BT496" s="60"/>
      <c r="BU496" s="60"/>
      <c r="BV496" s="60" t="s">
        <v>4678</v>
      </c>
      <c r="BW496" s="60"/>
      <c r="BX496" s="60">
        <v>86</v>
      </c>
      <c r="BY496" s="60"/>
      <c r="BZ496" s="60"/>
      <c r="CA496" s="60"/>
      <c r="CB496" s="60"/>
      <c r="CC496" s="60"/>
      <c r="CD496" s="60"/>
    </row>
    <row r="497" spans="1:82">
      <c r="A497" s="60" t="s">
        <v>6331</v>
      </c>
      <c r="B497" s="60"/>
      <c r="C497" s="60" t="s">
        <v>6314</v>
      </c>
      <c r="D497" s="60"/>
      <c r="E497" s="60" t="s">
        <v>4655</v>
      </c>
      <c r="F497" s="60" t="s">
        <v>6315</v>
      </c>
      <c r="G497" s="60" t="s">
        <v>4657</v>
      </c>
      <c r="H497" s="60" t="s">
        <v>2905</v>
      </c>
      <c r="I497" s="60">
        <v>2133.79</v>
      </c>
      <c r="J497" s="60"/>
      <c r="K497" s="60"/>
      <c r="L497" s="60" t="s">
        <v>4659</v>
      </c>
      <c r="M497" s="60" t="s">
        <v>6316</v>
      </c>
      <c r="N497" s="60" t="s">
        <v>6316</v>
      </c>
      <c r="O497" s="60"/>
      <c r="P497" s="60"/>
      <c r="Q497" s="60" t="s">
        <v>2905</v>
      </c>
      <c r="R497" s="60" t="s">
        <v>4797</v>
      </c>
      <c r="S497" s="60" t="s">
        <v>4798</v>
      </c>
      <c r="T497" s="60" t="s">
        <v>4719</v>
      </c>
      <c r="U497" s="60"/>
      <c r="V497" s="60" t="s">
        <v>4211</v>
      </c>
      <c r="W497" s="60"/>
      <c r="X497" s="60" t="s">
        <v>6317</v>
      </c>
      <c r="Y497" s="60" t="s">
        <v>4664</v>
      </c>
      <c r="Z497" s="60" t="s">
        <v>6016</v>
      </c>
      <c r="AA497" s="60" t="s">
        <v>4737</v>
      </c>
      <c r="AB497" s="60"/>
      <c r="AC497" s="60" t="s">
        <v>4722</v>
      </c>
      <c r="AD497" s="60"/>
      <c r="AE497" s="60"/>
      <c r="AF497" s="60"/>
      <c r="AG497" s="60"/>
      <c r="AH497" s="60"/>
      <c r="AI497" s="60"/>
      <c r="AJ497" s="60"/>
      <c r="AK497" s="60" t="s">
        <v>1277</v>
      </c>
      <c r="AL497" s="60" t="s">
        <v>6318</v>
      </c>
      <c r="AM497" s="60"/>
      <c r="AN497" s="60" t="s">
        <v>5509</v>
      </c>
      <c r="AO497" s="60"/>
      <c r="AP497" s="61">
        <v>45854.7208333333</v>
      </c>
      <c r="AQ497" s="60"/>
      <c r="AR497" s="60" t="s">
        <v>4724</v>
      </c>
      <c r="AS497" s="60" t="s">
        <v>4244</v>
      </c>
      <c r="AT497" s="60" t="s">
        <v>4671</v>
      </c>
      <c r="AU497" s="60" t="s">
        <v>6319</v>
      </c>
      <c r="AV497" s="60"/>
      <c r="AW497" s="61">
        <v>45785.6133564815</v>
      </c>
      <c r="AX497" s="60" t="s">
        <v>6318</v>
      </c>
      <c r="AY497" s="60" t="s">
        <v>4673</v>
      </c>
      <c r="AZ497" s="60"/>
      <c r="BA497" s="60"/>
      <c r="BB497" s="60"/>
      <c r="BC497" s="60" t="s">
        <v>138</v>
      </c>
      <c r="BD497" s="60" t="s">
        <v>4582</v>
      </c>
      <c r="BE497" s="60" t="s">
        <v>4802</v>
      </c>
      <c r="BF497" s="60" t="s">
        <v>4675</v>
      </c>
      <c r="BG497" s="60"/>
      <c r="BH497" s="60"/>
      <c r="BI497" s="60" t="s">
        <v>2794</v>
      </c>
      <c r="BJ497" s="60"/>
      <c r="BK497" s="60"/>
      <c r="BL497" s="60">
        <v>3541922</v>
      </c>
      <c r="BM497" s="60" t="s">
        <v>6320</v>
      </c>
      <c r="BN497" s="60"/>
      <c r="BO497" s="60">
        <v>491</v>
      </c>
      <c r="BP497" s="60" t="s">
        <v>4728</v>
      </c>
      <c r="BQ497" s="60"/>
      <c r="BR497" s="60" t="s">
        <v>6321</v>
      </c>
      <c r="BS497" s="60" t="s">
        <v>1277</v>
      </c>
      <c r="BT497" s="60"/>
      <c r="BU497" s="60"/>
      <c r="BV497" s="60" t="s">
        <v>4678</v>
      </c>
      <c r="BW497" s="60"/>
      <c r="BX497" s="60">
        <v>491</v>
      </c>
      <c r="BY497" s="60"/>
      <c r="BZ497" s="60"/>
      <c r="CA497" s="60"/>
      <c r="CB497" s="60"/>
      <c r="CC497" s="60"/>
      <c r="CD497" s="60"/>
    </row>
    <row r="498" spans="1:82">
      <c r="A498" s="60" t="s">
        <v>6332</v>
      </c>
      <c r="B498" s="60"/>
      <c r="C498" s="60" t="s">
        <v>6333</v>
      </c>
      <c r="D498" s="60"/>
      <c r="E498" s="60" t="s">
        <v>4655</v>
      </c>
      <c r="F498" s="60" t="s">
        <v>6334</v>
      </c>
      <c r="G498" s="60" t="s">
        <v>4657</v>
      </c>
      <c r="H498" s="60" t="s">
        <v>3478</v>
      </c>
      <c r="I498" s="60">
        <v>344</v>
      </c>
      <c r="J498" s="60"/>
      <c r="K498" s="60"/>
      <c r="L498" s="60" t="s">
        <v>4659</v>
      </c>
      <c r="M498" s="60" t="s">
        <v>6316</v>
      </c>
      <c r="N498" s="60" t="s">
        <v>6316</v>
      </c>
      <c r="O498" s="60"/>
      <c r="P498" s="60"/>
      <c r="Q498" s="60" t="s">
        <v>3478</v>
      </c>
      <c r="R498" s="60" t="s">
        <v>4748</v>
      </c>
      <c r="S498" s="60" t="s">
        <v>4749</v>
      </c>
      <c r="T498" s="60" t="s">
        <v>4719</v>
      </c>
      <c r="U498" s="60"/>
      <c r="V498" s="60" t="s">
        <v>4211</v>
      </c>
      <c r="W498" s="60"/>
      <c r="X498" s="60" t="s">
        <v>4750</v>
      </c>
      <c r="Y498" s="60" t="s">
        <v>4664</v>
      </c>
      <c r="Z498" s="60" t="s">
        <v>6016</v>
      </c>
      <c r="AA498" s="60" t="s">
        <v>4737</v>
      </c>
      <c r="AB498" s="60"/>
      <c r="AC498" s="60" t="s">
        <v>4722</v>
      </c>
      <c r="AD498" s="60"/>
      <c r="AE498" s="60"/>
      <c r="AF498" s="60"/>
      <c r="AG498" s="60"/>
      <c r="AH498" s="60"/>
      <c r="AI498" s="60"/>
      <c r="AJ498" s="60"/>
      <c r="AK498" s="60" t="s">
        <v>1277</v>
      </c>
      <c r="AL498" s="60" t="s">
        <v>6335</v>
      </c>
      <c r="AM498" s="60"/>
      <c r="AN498" s="60" t="s">
        <v>5458</v>
      </c>
      <c r="AO498" s="60"/>
      <c r="AP498" s="61">
        <v>45854.720787037</v>
      </c>
      <c r="AQ498" s="60"/>
      <c r="AR498" s="60" t="s">
        <v>4724</v>
      </c>
      <c r="AS498" s="60" t="s">
        <v>4244</v>
      </c>
      <c r="AT498" s="60" t="s">
        <v>4671</v>
      </c>
      <c r="AU498" s="60" t="s">
        <v>6336</v>
      </c>
      <c r="AV498" s="60"/>
      <c r="AW498" s="61">
        <v>45785.6096875</v>
      </c>
      <c r="AX498" s="60" t="s">
        <v>6335</v>
      </c>
      <c r="AY498" s="60" t="s">
        <v>4673</v>
      </c>
      <c r="AZ498" s="60"/>
      <c r="BA498" s="60"/>
      <c r="BB498" s="60"/>
      <c r="BC498" s="60" t="s">
        <v>1656</v>
      </c>
      <c r="BD498" s="60" t="s">
        <v>4582</v>
      </c>
      <c r="BE498" s="60"/>
      <c r="BF498" s="60" t="s">
        <v>4675</v>
      </c>
      <c r="BG498" s="60"/>
      <c r="BH498" s="60"/>
      <c r="BI498" s="60" t="s">
        <v>2794</v>
      </c>
      <c r="BJ498" s="60"/>
      <c r="BK498" s="60"/>
      <c r="BL498" s="60">
        <v>3531252</v>
      </c>
      <c r="BM498" s="60" t="s">
        <v>6337</v>
      </c>
      <c r="BN498" s="60"/>
      <c r="BO498" s="60">
        <v>344</v>
      </c>
      <c r="BP498" s="60" t="s">
        <v>4728</v>
      </c>
      <c r="BQ498" s="60"/>
      <c r="BR498" s="60" t="s">
        <v>6338</v>
      </c>
      <c r="BS498" s="60" t="s">
        <v>1277</v>
      </c>
      <c r="BT498" s="60"/>
      <c r="BU498" s="60"/>
      <c r="BV498" s="60" t="s">
        <v>4678</v>
      </c>
      <c r="BW498" s="60"/>
      <c r="BX498" s="60">
        <v>344</v>
      </c>
      <c r="BY498" s="60"/>
      <c r="BZ498" s="60"/>
      <c r="CA498" s="60"/>
      <c r="CB498" s="60"/>
      <c r="CC498" s="60"/>
      <c r="CD498" s="60"/>
    </row>
    <row r="499" spans="1:82">
      <c r="A499" s="60" t="s">
        <v>6339</v>
      </c>
      <c r="B499" s="60"/>
      <c r="C499" s="60" t="s">
        <v>6340</v>
      </c>
      <c r="D499" s="60"/>
      <c r="E499" s="60" t="s">
        <v>4655</v>
      </c>
      <c r="F499" s="60" t="s">
        <v>6341</v>
      </c>
      <c r="G499" s="60" t="s">
        <v>4657</v>
      </c>
      <c r="H499" s="60" t="s">
        <v>3303</v>
      </c>
      <c r="I499" s="60">
        <v>4500</v>
      </c>
      <c r="J499" s="60"/>
      <c r="K499" s="60"/>
      <c r="L499" s="60" t="s">
        <v>4659</v>
      </c>
      <c r="M499" s="60" t="s">
        <v>6316</v>
      </c>
      <c r="N499" s="60" t="s">
        <v>6316</v>
      </c>
      <c r="O499" s="60"/>
      <c r="P499" s="60"/>
      <c r="Q499" s="60" t="s">
        <v>3303</v>
      </c>
      <c r="R499" s="60" t="s">
        <v>5370</v>
      </c>
      <c r="S499" s="60" t="s">
        <v>5371</v>
      </c>
      <c r="T499" s="60" t="s">
        <v>4719</v>
      </c>
      <c r="U499" s="60"/>
      <c r="V499" s="60" t="s">
        <v>4211</v>
      </c>
      <c r="W499" s="60"/>
      <c r="X499" s="60" t="s">
        <v>6342</v>
      </c>
      <c r="Y499" s="60" t="s">
        <v>4664</v>
      </c>
      <c r="Z499" s="60" t="s">
        <v>6016</v>
      </c>
      <c r="AA499" s="60" t="s">
        <v>6343</v>
      </c>
      <c r="AB499" s="60"/>
      <c r="AC499" s="60" t="s">
        <v>4667</v>
      </c>
      <c r="AD499" s="60"/>
      <c r="AE499" s="60"/>
      <c r="AF499" s="60"/>
      <c r="AG499" s="60"/>
      <c r="AH499" s="60"/>
      <c r="AI499" s="60"/>
      <c r="AJ499" s="60"/>
      <c r="AK499" s="60" t="s">
        <v>1277</v>
      </c>
      <c r="AL499" s="60" t="s">
        <v>6344</v>
      </c>
      <c r="AM499" s="60"/>
      <c r="AN499" s="60" t="s">
        <v>5920</v>
      </c>
      <c r="AO499" s="60"/>
      <c r="AP499" s="61">
        <v>45826.754849537</v>
      </c>
      <c r="AQ499" s="60"/>
      <c r="AR499" s="60" t="s">
        <v>4383</v>
      </c>
      <c r="AS499" s="60" t="s">
        <v>4244</v>
      </c>
      <c r="AT499" s="60" t="s">
        <v>4671</v>
      </c>
      <c r="AU499" s="60" t="s">
        <v>6345</v>
      </c>
      <c r="AV499" s="60"/>
      <c r="AW499" s="61">
        <v>45785.6266782407</v>
      </c>
      <c r="AX499" s="60" t="s">
        <v>6344</v>
      </c>
      <c r="AY499" s="60" t="s">
        <v>4673</v>
      </c>
      <c r="AZ499" s="60"/>
      <c r="BA499" s="60"/>
      <c r="BB499" s="60"/>
      <c r="BC499" s="60" t="s">
        <v>5669</v>
      </c>
      <c r="BD499" s="60" t="s">
        <v>5670</v>
      </c>
      <c r="BE499" s="60" t="s">
        <v>2814</v>
      </c>
      <c r="BF499" s="60" t="s">
        <v>4675</v>
      </c>
      <c r="BG499" s="60"/>
      <c r="BH499" s="60"/>
      <c r="BI499" s="60" t="s">
        <v>2794</v>
      </c>
      <c r="BJ499" s="60"/>
      <c r="BK499" s="60"/>
      <c r="BL499" s="60">
        <v>3121345</v>
      </c>
      <c r="BM499" s="60" t="s">
        <v>6346</v>
      </c>
      <c r="BN499" s="60"/>
      <c r="BO499" s="60">
        <v>1500</v>
      </c>
      <c r="BP499" s="60" t="s">
        <v>4919</v>
      </c>
      <c r="BQ499" s="60"/>
      <c r="BR499" s="60" t="s">
        <v>6347</v>
      </c>
      <c r="BS499" s="60" t="s">
        <v>1277</v>
      </c>
      <c r="BT499" s="60"/>
      <c r="BU499" s="60"/>
      <c r="BV499" s="60" t="s">
        <v>4678</v>
      </c>
      <c r="BW499" s="60"/>
      <c r="BX499" s="60">
        <v>1500</v>
      </c>
      <c r="BY499" s="60"/>
      <c r="BZ499" s="60"/>
      <c r="CA499" s="60"/>
      <c r="CB499" s="60"/>
      <c r="CC499" s="60"/>
      <c r="CD499" s="60"/>
    </row>
    <row r="500" spans="1:82">
      <c r="A500" s="60" t="s">
        <v>6348</v>
      </c>
      <c r="B500" s="60"/>
      <c r="C500" s="60" t="s">
        <v>6340</v>
      </c>
      <c r="D500" s="60"/>
      <c r="E500" s="60" t="s">
        <v>4655</v>
      </c>
      <c r="F500" s="60" t="s">
        <v>6341</v>
      </c>
      <c r="G500" s="60" t="s">
        <v>4657</v>
      </c>
      <c r="H500" s="60" t="s">
        <v>3303</v>
      </c>
      <c r="I500" s="60">
        <v>4500</v>
      </c>
      <c r="J500" s="60"/>
      <c r="K500" s="60"/>
      <c r="L500" s="60" t="s">
        <v>4659</v>
      </c>
      <c r="M500" s="60" t="s">
        <v>6316</v>
      </c>
      <c r="N500" s="60" t="s">
        <v>6316</v>
      </c>
      <c r="O500" s="60"/>
      <c r="P500" s="60"/>
      <c r="Q500" s="60" t="s">
        <v>3303</v>
      </c>
      <c r="R500" s="60" t="s">
        <v>5370</v>
      </c>
      <c r="S500" s="60" t="s">
        <v>5371</v>
      </c>
      <c r="T500" s="60" t="s">
        <v>4719</v>
      </c>
      <c r="U500" s="60"/>
      <c r="V500" s="60" t="s">
        <v>4211</v>
      </c>
      <c r="W500" s="60"/>
      <c r="X500" s="60" t="s">
        <v>6342</v>
      </c>
      <c r="Y500" s="60" t="s">
        <v>4664</v>
      </c>
      <c r="Z500" s="60" t="s">
        <v>6016</v>
      </c>
      <c r="AA500" s="60" t="s">
        <v>6343</v>
      </c>
      <c r="AB500" s="60"/>
      <c r="AC500" s="60" t="s">
        <v>4667</v>
      </c>
      <c r="AD500" s="60"/>
      <c r="AE500" s="60"/>
      <c r="AF500" s="60"/>
      <c r="AG500" s="60"/>
      <c r="AH500" s="60"/>
      <c r="AI500" s="60"/>
      <c r="AJ500" s="60"/>
      <c r="AK500" s="60" t="s">
        <v>1277</v>
      </c>
      <c r="AL500" s="60" t="s">
        <v>6344</v>
      </c>
      <c r="AM500" s="60"/>
      <c r="AN500" s="60" t="s">
        <v>5920</v>
      </c>
      <c r="AO500" s="60"/>
      <c r="AP500" s="61">
        <v>45826.754849537</v>
      </c>
      <c r="AQ500" s="60"/>
      <c r="AR500" s="60" t="s">
        <v>4383</v>
      </c>
      <c r="AS500" s="60" t="s">
        <v>4244</v>
      </c>
      <c r="AT500" s="60" t="s">
        <v>4671</v>
      </c>
      <c r="AU500" s="60" t="s">
        <v>6345</v>
      </c>
      <c r="AV500" s="60"/>
      <c r="AW500" s="61">
        <v>45785.6266782407</v>
      </c>
      <c r="AX500" s="60" t="s">
        <v>6344</v>
      </c>
      <c r="AY500" s="60" t="s">
        <v>4673</v>
      </c>
      <c r="AZ500" s="60"/>
      <c r="BA500" s="60"/>
      <c r="BB500" s="60"/>
      <c r="BC500" s="60" t="s">
        <v>5669</v>
      </c>
      <c r="BD500" s="60" t="s">
        <v>5670</v>
      </c>
      <c r="BE500" s="60" t="s">
        <v>2814</v>
      </c>
      <c r="BF500" s="60" t="s">
        <v>4675</v>
      </c>
      <c r="BG500" s="60"/>
      <c r="BH500" s="60"/>
      <c r="BI500" s="60" t="s">
        <v>2794</v>
      </c>
      <c r="BJ500" s="60"/>
      <c r="BK500" s="60"/>
      <c r="BL500" s="60">
        <v>3121345</v>
      </c>
      <c r="BM500" s="60" t="s">
        <v>6346</v>
      </c>
      <c r="BN500" s="60"/>
      <c r="BO500" s="60">
        <v>1500</v>
      </c>
      <c r="BP500" s="60" t="s">
        <v>4919</v>
      </c>
      <c r="BQ500" s="60"/>
      <c r="BR500" s="60" t="s">
        <v>6347</v>
      </c>
      <c r="BS500" s="60" t="s">
        <v>1277</v>
      </c>
      <c r="BT500" s="60"/>
      <c r="BU500" s="60"/>
      <c r="BV500" s="60" t="s">
        <v>4678</v>
      </c>
      <c r="BW500" s="60"/>
      <c r="BX500" s="60">
        <v>1500</v>
      </c>
      <c r="BY500" s="60"/>
      <c r="BZ500" s="60"/>
      <c r="CA500" s="60"/>
      <c r="CB500" s="60"/>
      <c r="CC500" s="60"/>
      <c r="CD500" s="60"/>
    </row>
    <row r="501" spans="1:82">
      <c r="A501" s="60" t="s">
        <v>6349</v>
      </c>
      <c r="B501" s="60"/>
      <c r="C501" s="60" t="s">
        <v>6340</v>
      </c>
      <c r="D501" s="60"/>
      <c r="E501" s="60" t="s">
        <v>4655</v>
      </c>
      <c r="F501" s="60" t="s">
        <v>6341</v>
      </c>
      <c r="G501" s="60" t="s">
        <v>4657</v>
      </c>
      <c r="H501" s="60" t="s">
        <v>3303</v>
      </c>
      <c r="I501" s="60">
        <v>4500</v>
      </c>
      <c r="J501" s="60"/>
      <c r="K501" s="60"/>
      <c r="L501" s="60" t="s">
        <v>4659</v>
      </c>
      <c r="M501" s="60" t="s">
        <v>6316</v>
      </c>
      <c r="N501" s="60" t="s">
        <v>6316</v>
      </c>
      <c r="O501" s="60"/>
      <c r="P501" s="60"/>
      <c r="Q501" s="60" t="s">
        <v>3303</v>
      </c>
      <c r="R501" s="60" t="s">
        <v>5370</v>
      </c>
      <c r="S501" s="60" t="s">
        <v>5371</v>
      </c>
      <c r="T501" s="60" t="s">
        <v>4719</v>
      </c>
      <c r="U501" s="60"/>
      <c r="V501" s="60" t="s">
        <v>4211</v>
      </c>
      <c r="W501" s="60"/>
      <c r="X501" s="60" t="s">
        <v>6342</v>
      </c>
      <c r="Y501" s="60" t="s">
        <v>4664</v>
      </c>
      <c r="Z501" s="60" t="s">
        <v>6016</v>
      </c>
      <c r="AA501" s="60" t="s">
        <v>6343</v>
      </c>
      <c r="AB501" s="60"/>
      <c r="AC501" s="60" t="s">
        <v>4667</v>
      </c>
      <c r="AD501" s="60"/>
      <c r="AE501" s="60"/>
      <c r="AF501" s="60"/>
      <c r="AG501" s="60"/>
      <c r="AH501" s="60"/>
      <c r="AI501" s="60"/>
      <c r="AJ501" s="60"/>
      <c r="AK501" s="60" t="s">
        <v>1277</v>
      </c>
      <c r="AL501" s="60" t="s">
        <v>6344</v>
      </c>
      <c r="AM501" s="60"/>
      <c r="AN501" s="60" t="s">
        <v>5920</v>
      </c>
      <c r="AO501" s="60"/>
      <c r="AP501" s="61">
        <v>45826.754849537</v>
      </c>
      <c r="AQ501" s="60"/>
      <c r="AR501" s="60" t="s">
        <v>4383</v>
      </c>
      <c r="AS501" s="60" t="s">
        <v>4244</v>
      </c>
      <c r="AT501" s="60" t="s">
        <v>4671</v>
      </c>
      <c r="AU501" s="60" t="s">
        <v>6345</v>
      </c>
      <c r="AV501" s="60"/>
      <c r="AW501" s="61">
        <v>45785.6266782407</v>
      </c>
      <c r="AX501" s="60" t="s">
        <v>6344</v>
      </c>
      <c r="AY501" s="60" t="s">
        <v>4673</v>
      </c>
      <c r="AZ501" s="60"/>
      <c r="BA501" s="60"/>
      <c r="BB501" s="60"/>
      <c r="BC501" s="60" t="s">
        <v>5669</v>
      </c>
      <c r="BD501" s="60" t="s">
        <v>5670</v>
      </c>
      <c r="BE501" s="60" t="s">
        <v>2814</v>
      </c>
      <c r="BF501" s="60" t="s">
        <v>4675</v>
      </c>
      <c r="BG501" s="60"/>
      <c r="BH501" s="60"/>
      <c r="BI501" s="60" t="s">
        <v>2794</v>
      </c>
      <c r="BJ501" s="60"/>
      <c r="BK501" s="60"/>
      <c r="BL501" s="60">
        <v>3121345</v>
      </c>
      <c r="BM501" s="60" t="s">
        <v>6346</v>
      </c>
      <c r="BN501" s="60"/>
      <c r="BO501" s="60">
        <v>1500</v>
      </c>
      <c r="BP501" s="60" t="s">
        <v>4919</v>
      </c>
      <c r="BQ501" s="60"/>
      <c r="BR501" s="60" t="s">
        <v>6347</v>
      </c>
      <c r="BS501" s="60" t="s">
        <v>1277</v>
      </c>
      <c r="BT501" s="60"/>
      <c r="BU501" s="60"/>
      <c r="BV501" s="60" t="s">
        <v>4678</v>
      </c>
      <c r="BW501" s="60"/>
      <c r="BX501" s="60">
        <v>1500</v>
      </c>
      <c r="BY501" s="60"/>
      <c r="BZ501" s="60"/>
      <c r="CA501" s="60"/>
      <c r="CB501" s="60"/>
      <c r="CC501" s="60"/>
      <c r="CD501" s="60"/>
    </row>
    <row r="502" spans="1:82">
      <c r="A502" s="60" t="s">
        <v>6350</v>
      </c>
      <c r="B502" s="60"/>
      <c r="C502" s="60" t="s">
        <v>6351</v>
      </c>
      <c r="D502" s="60"/>
      <c r="E502" s="60" t="s">
        <v>4655</v>
      </c>
      <c r="F502" s="60" t="s">
        <v>6352</v>
      </c>
      <c r="G502" s="60" t="s">
        <v>4657</v>
      </c>
      <c r="H502" s="60" t="s">
        <v>3064</v>
      </c>
      <c r="I502" s="60">
        <v>18150</v>
      </c>
      <c r="J502" s="60"/>
      <c r="K502" s="60"/>
      <c r="L502" s="60" t="s">
        <v>4659</v>
      </c>
      <c r="M502" s="60" t="s">
        <v>5597</v>
      </c>
      <c r="N502" s="60" t="s">
        <v>5597</v>
      </c>
      <c r="O502" s="60"/>
      <c r="P502" s="60"/>
      <c r="Q502" s="60" t="s">
        <v>3064</v>
      </c>
      <c r="R502" s="60" t="s">
        <v>5649</v>
      </c>
      <c r="S502" s="60" t="s">
        <v>5650</v>
      </c>
      <c r="T502" s="60" t="s">
        <v>4719</v>
      </c>
      <c r="U502" s="60"/>
      <c r="V502" s="60" t="s">
        <v>4211</v>
      </c>
      <c r="W502" s="60"/>
      <c r="X502" s="60" t="s">
        <v>4764</v>
      </c>
      <c r="Y502" s="60" t="s">
        <v>4664</v>
      </c>
      <c r="Z502" s="60" t="s">
        <v>6016</v>
      </c>
      <c r="AA502" s="60" t="s">
        <v>4737</v>
      </c>
      <c r="AB502" s="60"/>
      <c r="AC502" s="60" t="s">
        <v>4722</v>
      </c>
      <c r="AD502" s="60"/>
      <c r="AE502" s="60"/>
      <c r="AF502" s="60"/>
      <c r="AG502" s="60"/>
      <c r="AH502" s="60"/>
      <c r="AI502" s="60"/>
      <c r="AJ502" s="60"/>
      <c r="AK502" s="60" t="s">
        <v>1277</v>
      </c>
      <c r="AL502" s="60" t="s">
        <v>6353</v>
      </c>
      <c r="AM502" s="60"/>
      <c r="AN502" s="60" t="s">
        <v>5920</v>
      </c>
      <c r="AO502" s="60"/>
      <c r="AP502" s="61">
        <v>45854.7208101852</v>
      </c>
      <c r="AQ502" s="60"/>
      <c r="AR502" s="60" t="s">
        <v>4724</v>
      </c>
      <c r="AS502" s="60" t="s">
        <v>4244</v>
      </c>
      <c r="AT502" s="60" t="s">
        <v>4671</v>
      </c>
      <c r="AU502" s="60" t="s">
        <v>6354</v>
      </c>
      <c r="AV502" s="60"/>
      <c r="AW502" s="61">
        <v>45785.9171180556</v>
      </c>
      <c r="AX502" s="60" t="s">
        <v>6353</v>
      </c>
      <c r="AY502" s="60" t="s">
        <v>4673</v>
      </c>
      <c r="AZ502" s="60"/>
      <c r="BA502" s="60"/>
      <c r="BB502" s="60"/>
      <c r="BC502" s="60" t="s">
        <v>2140</v>
      </c>
      <c r="BD502" s="60" t="s">
        <v>4582</v>
      </c>
      <c r="BE502" s="60"/>
      <c r="BF502" s="60" t="s">
        <v>4675</v>
      </c>
      <c r="BG502" s="60"/>
      <c r="BH502" s="60"/>
      <c r="BI502" s="60" t="s">
        <v>2794</v>
      </c>
      <c r="BJ502" s="60"/>
      <c r="BK502" s="60"/>
      <c r="BL502" s="60">
        <v>3531260</v>
      </c>
      <c r="BM502" s="60" t="s">
        <v>6355</v>
      </c>
      <c r="BN502" s="60"/>
      <c r="BO502" s="60">
        <v>18150</v>
      </c>
      <c r="BP502" s="60" t="s">
        <v>4728</v>
      </c>
      <c r="BQ502" s="60"/>
      <c r="BR502" s="60" t="s">
        <v>6356</v>
      </c>
      <c r="BS502" s="60" t="s">
        <v>1277</v>
      </c>
      <c r="BT502" s="60"/>
      <c r="BU502" s="60"/>
      <c r="BV502" s="60" t="s">
        <v>4678</v>
      </c>
      <c r="BW502" s="60"/>
      <c r="BX502" s="60">
        <v>18150</v>
      </c>
      <c r="BY502" s="60"/>
      <c r="BZ502" s="60"/>
      <c r="CA502" s="60"/>
      <c r="CB502" s="60"/>
      <c r="CC502" s="60"/>
      <c r="CD502" s="60"/>
    </row>
    <row r="503" spans="1:82">
      <c r="A503" s="60" t="s">
        <v>6357</v>
      </c>
      <c r="B503" s="60"/>
      <c r="C503" s="60" t="s">
        <v>6358</v>
      </c>
      <c r="D503" s="60"/>
      <c r="E503" s="60" t="s">
        <v>4655</v>
      </c>
      <c r="F503" s="60" t="s">
        <v>6359</v>
      </c>
      <c r="G503" s="60" t="s">
        <v>4657</v>
      </c>
      <c r="H503" s="60" t="s">
        <v>4223</v>
      </c>
      <c r="I503" s="60">
        <v>1200</v>
      </c>
      <c r="J503" s="60"/>
      <c r="K503" s="60"/>
      <c r="L503" s="60" t="s">
        <v>4659</v>
      </c>
      <c r="M503" s="60" t="s">
        <v>5597</v>
      </c>
      <c r="N503" s="60" t="s">
        <v>5597</v>
      </c>
      <c r="O503" s="60"/>
      <c r="P503" s="60"/>
      <c r="Q503" s="60" t="s">
        <v>2892</v>
      </c>
      <c r="R503" s="60" t="s">
        <v>4812</v>
      </c>
      <c r="S503" s="60" t="s">
        <v>4662</v>
      </c>
      <c r="T503" s="60" t="s">
        <v>4719</v>
      </c>
      <c r="U503" s="60"/>
      <c r="V503" s="60" t="s">
        <v>4211</v>
      </c>
      <c r="W503" s="60"/>
      <c r="X503" s="60" t="s">
        <v>6360</v>
      </c>
      <c r="Y503" s="60" t="s">
        <v>4664</v>
      </c>
      <c r="Z503" s="60" t="s">
        <v>6016</v>
      </c>
      <c r="AA503" s="60" t="s">
        <v>4497</v>
      </c>
      <c r="AB503" s="60"/>
      <c r="AC503" s="60" t="s">
        <v>4667</v>
      </c>
      <c r="AD503" s="60"/>
      <c r="AE503" s="60"/>
      <c r="AF503" s="60"/>
      <c r="AG503" s="60"/>
      <c r="AH503" s="60"/>
      <c r="AI503" s="60"/>
      <c r="AJ503" s="60"/>
      <c r="AK503" s="60" t="s">
        <v>1277</v>
      </c>
      <c r="AL503" s="60" t="s">
        <v>6361</v>
      </c>
      <c r="AM503" s="60"/>
      <c r="AN503" s="60" t="s">
        <v>6362</v>
      </c>
      <c r="AO503" s="60"/>
      <c r="AP503" s="61">
        <v>45800.5452546296</v>
      </c>
      <c r="AQ503" s="60"/>
      <c r="AR503" s="60" t="s">
        <v>4335</v>
      </c>
      <c r="AS503" s="60" t="s">
        <v>4244</v>
      </c>
      <c r="AT503" s="60" t="s">
        <v>4671</v>
      </c>
      <c r="AU503" s="60" t="s">
        <v>6363</v>
      </c>
      <c r="AV503" s="60"/>
      <c r="AW503" s="61">
        <v>45785.6092476852</v>
      </c>
      <c r="AX503" s="60" t="s">
        <v>6361</v>
      </c>
      <c r="AY503" s="60" t="s">
        <v>4673</v>
      </c>
      <c r="AZ503" s="60"/>
      <c r="BA503" s="60"/>
      <c r="BB503" s="60"/>
      <c r="BC503" s="60" t="s">
        <v>3301</v>
      </c>
      <c r="BD503" s="60" t="s">
        <v>4816</v>
      </c>
      <c r="BE503" s="60"/>
      <c r="BF503" s="60" t="s">
        <v>4675</v>
      </c>
      <c r="BG503" s="60"/>
      <c r="BH503" s="60"/>
      <c r="BI503" s="60" t="s">
        <v>2794</v>
      </c>
      <c r="BJ503" s="60"/>
      <c r="BK503" s="60"/>
      <c r="BL503" s="60">
        <v>3549817</v>
      </c>
      <c r="BM503" s="60" t="s">
        <v>6364</v>
      </c>
      <c r="BN503" s="60"/>
      <c r="BO503" s="60">
        <v>1200</v>
      </c>
      <c r="BP503" s="60" t="s">
        <v>4677</v>
      </c>
      <c r="BQ503" s="60"/>
      <c r="BR503" s="60" t="s">
        <v>6365</v>
      </c>
      <c r="BS503" s="60" t="s">
        <v>1277</v>
      </c>
      <c r="BT503" s="60" t="s">
        <v>1277</v>
      </c>
      <c r="BU503" s="60"/>
      <c r="BV503" s="60" t="s">
        <v>4678</v>
      </c>
      <c r="BW503" s="60"/>
      <c r="BX503" s="60">
        <v>1200</v>
      </c>
      <c r="BY503" s="60"/>
      <c r="BZ503" s="60"/>
      <c r="CA503" s="60"/>
      <c r="CB503" s="60"/>
      <c r="CC503" s="60"/>
      <c r="CD503" s="60"/>
    </row>
    <row r="504" spans="1:82">
      <c r="A504" s="60" t="s">
        <v>6366</v>
      </c>
      <c r="B504" s="60"/>
      <c r="C504" s="60" t="s">
        <v>6367</v>
      </c>
      <c r="D504" s="60"/>
      <c r="E504" s="60" t="s">
        <v>4655</v>
      </c>
      <c r="F504" s="60" t="s">
        <v>6368</v>
      </c>
      <c r="G504" s="60" t="s">
        <v>4657</v>
      </c>
      <c r="H504" s="60" t="s">
        <v>3171</v>
      </c>
      <c r="I504" s="60">
        <v>51520</v>
      </c>
      <c r="J504" s="60"/>
      <c r="K504" s="60"/>
      <c r="L504" s="60" t="s">
        <v>4659</v>
      </c>
      <c r="M504" s="60" t="s">
        <v>6369</v>
      </c>
      <c r="N504" s="60" t="s">
        <v>6369</v>
      </c>
      <c r="O504" s="60"/>
      <c r="P504" s="60"/>
      <c r="Q504" s="60" t="s">
        <v>3171</v>
      </c>
      <c r="R504" s="60" t="s">
        <v>6160</v>
      </c>
      <c r="S504" s="60" t="s">
        <v>6161</v>
      </c>
      <c r="T504" s="60" t="s">
        <v>4719</v>
      </c>
      <c r="U504" s="60"/>
      <c r="V504" s="60" t="s">
        <v>4211</v>
      </c>
      <c r="W504" s="60"/>
      <c r="X504" s="60" t="s">
        <v>6370</v>
      </c>
      <c r="Y504" s="60" t="s">
        <v>4664</v>
      </c>
      <c r="Z504" s="60" t="s">
        <v>6016</v>
      </c>
      <c r="AA504" s="60" t="s">
        <v>4737</v>
      </c>
      <c r="AB504" s="60"/>
      <c r="AC504" s="60" t="s">
        <v>4722</v>
      </c>
      <c r="AD504" s="60"/>
      <c r="AE504" s="60"/>
      <c r="AF504" s="60"/>
      <c r="AG504" s="60"/>
      <c r="AH504" s="60"/>
      <c r="AI504" s="60"/>
      <c r="AJ504" s="60"/>
      <c r="AK504" s="60" t="s">
        <v>1277</v>
      </c>
      <c r="AL504" s="60" t="s">
        <v>6371</v>
      </c>
      <c r="AM504" s="60"/>
      <c r="AN504" s="60" t="s">
        <v>5465</v>
      </c>
      <c r="AO504" s="60"/>
      <c r="AP504" s="61">
        <v>45854.720775463</v>
      </c>
      <c r="AQ504" s="60"/>
      <c r="AR504" s="60" t="s">
        <v>4724</v>
      </c>
      <c r="AS504" s="60" t="s">
        <v>4244</v>
      </c>
      <c r="AT504" s="60" t="s">
        <v>4671</v>
      </c>
      <c r="AU504" s="60" t="s">
        <v>6372</v>
      </c>
      <c r="AV504" s="60"/>
      <c r="AW504" s="61">
        <v>45785.9172569444</v>
      </c>
      <c r="AX504" s="60" t="s">
        <v>6371</v>
      </c>
      <c r="AY504" s="60" t="s">
        <v>4673</v>
      </c>
      <c r="AZ504" s="60"/>
      <c r="BA504" s="60"/>
      <c r="BB504" s="60"/>
      <c r="BC504" s="60" t="s">
        <v>5601</v>
      </c>
      <c r="BD504" s="60" t="s">
        <v>4582</v>
      </c>
      <c r="BE504" s="60"/>
      <c r="BF504" s="60" t="s">
        <v>4675</v>
      </c>
      <c r="BG504" s="60"/>
      <c r="BH504" s="60"/>
      <c r="BI504" s="60" t="s">
        <v>2794</v>
      </c>
      <c r="BJ504" s="60"/>
      <c r="BK504" s="60"/>
      <c r="BL504" s="60">
        <v>3529367</v>
      </c>
      <c r="BM504" s="60" t="s">
        <v>6373</v>
      </c>
      <c r="BN504" s="60"/>
      <c r="BO504" s="60">
        <v>51520</v>
      </c>
      <c r="BP504" s="60" t="s">
        <v>4728</v>
      </c>
      <c r="BQ504" s="60"/>
      <c r="BR504" s="60" t="s">
        <v>6374</v>
      </c>
      <c r="BS504" s="60" t="s">
        <v>1277</v>
      </c>
      <c r="BT504" s="60"/>
      <c r="BU504" s="60"/>
      <c r="BV504" s="60" t="s">
        <v>4678</v>
      </c>
      <c r="BW504" s="60"/>
      <c r="BX504" s="60">
        <v>51520</v>
      </c>
      <c r="BY504" s="60"/>
      <c r="BZ504" s="60"/>
      <c r="CA504" s="60"/>
      <c r="CB504" s="60"/>
      <c r="CC504" s="60"/>
      <c r="CD504" s="60"/>
    </row>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R5" sqref="R5"/>
    </sheetView>
  </sheetViews>
  <sheetFormatPr defaultColWidth="9" defaultRowHeight="13.5"/>
  <cols>
    <col min="1" max="1" width="30.7583333333333" style="55" customWidth="1"/>
    <col min="4" max="5" width="10.375" customWidth="1"/>
    <col min="7" max="7" width="10.375" customWidth="1"/>
  </cols>
  <sheetData>
    <row r="1" spans="2:13">
      <c r="B1" s="27" t="s">
        <v>6375</v>
      </c>
      <c r="C1" s="27" t="s">
        <v>6376</v>
      </c>
      <c r="D1" s="27" t="s">
        <v>6377</v>
      </c>
      <c r="E1" s="27" t="s">
        <v>6378</v>
      </c>
      <c r="F1" s="27" t="s">
        <v>6379</v>
      </c>
      <c r="G1" s="27" t="s">
        <v>6380</v>
      </c>
      <c r="H1" s="27" t="s">
        <v>6381</v>
      </c>
      <c r="I1" s="27" t="s">
        <v>6382</v>
      </c>
      <c r="J1" s="27" t="s">
        <v>6383</v>
      </c>
      <c r="K1" s="27" t="s">
        <v>6384</v>
      </c>
      <c r="L1" s="27" t="s">
        <v>6385</v>
      </c>
      <c r="M1" s="27" t="s">
        <v>6386</v>
      </c>
    </row>
    <row r="2" s="53" customFormat="1" spans="1:13">
      <c r="A2" s="56" t="s">
        <v>4688</v>
      </c>
      <c r="B2" s="53">
        <f>SUMIFS(引用修正!$C$2:$C$10000,引用修正!$G$2:$G$10000,$A2,引用修正!$F$2:$F$10000,B$1,引用修正!$H$2:$H$10000,"0",引用修正!$I$2:$I$10000,"0")</f>
        <v>0</v>
      </c>
      <c r="C2" s="53">
        <f>SUMIFS(引用修正!$C$2:$C$10000,引用修正!$G$2:$G$10000,$A2,引用修正!$F$2:$F$10000,C$1,引用修正!$H$2:$H$10000,"0",引用修正!$I$2:$I$10000,"0")</f>
        <v>222</v>
      </c>
      <c r="D2" s="53">
        <f>SUMIFS(引用修正!$C$2:$C$10000,引用修正!$G$2:$G$10000,$A2,引用修正!$F$2:$F$10000,D$1,引用修正!$H$2:$H$10000,"0",引用修正!$I$2:$I$10000,"0")</f>
        <v>0</v>
      </c>
      <c r="E2" s="53">
        <f>SUMIFS(引用修正!$C$2:$C$10000,引用修正!$G$2:$G$10000,$A2,引用修正!$F$2:$F$10000,E$1,引用修正!$H$2:$H$10000,"0",引用修正!$I$2:$I$10000,"0")</f>
        <v>185</v>
      </c>
      <c r="F2" s="53">
        <f>SUMIFS(引用修正!$C$2:$C$10000,引用修正!$G$2:$G$10000,$A2,引用修正!$F$2:$F$10000,F$1,引用修正!$H$2:$H$10000,"0",引用修正!$I$2:$I$10000,"0")</f>
        <v>0</v>
      </c>
      <c r="G2" s="53">
        <f>SUMIFS(引用修正!$C$2:$C$10000,引用修正!$G$2:$G$10000,$A2,引用修正!$F$2:$F$10000,G$1,引用修正!$H$2:$H$10000,"0",引用修正!$I$2:$I$10000,"0")</f>
        <v>0</v>
      </c>
      <c r="H2" s="53">
        <f>SUMIFS(引用修正!$C$2:$C$10000,引用修正!$G$2:$G$10000,$A2,引用修正!$F$2:$F$10000,H$1,引用修正!$H$2:$H$10000,"0",引用修正!$I$2:$I$10000,"0")</f>
        <v>331</v>
      </c>
      <c r="I2" s="53">
        <f>SUMIFS(引用修正!$C$2:$C$10000,引用修正!$G$2:$G$10000,$A2,引用修正!$F$2:$F$10000,I$1,引用修正!$H$2:$H$10000,"0",引用修正!$I$2:$I$10000,"0")</f>
        <v>0</v>
      </c>
      <c r="J2" s="53">
        <f>SUMIFS(引用修正!$C$2:$C$10000,引用修正!$G$2:$G$10000,$A2,引用修正!$F$2:$F$10000,J$1,引用修正!$H$2:$H$10000,"0",引用修正!$I$2:$I$10000,"0")</f>
        <v>0</v>
      </c>
      <c r="K2" s="53">
        <f>SUMIFS(引用修正!$C$2:$C$10000,引用修正!$G$2:$G$10000,$A2,引用修正!$F$2:$F$10000,K$1,引用修正!$H$2:$H$10000,"0",引用修正!$I$2:$I$10000,"0")</f>
        <v>0</v>
      </c>
      <c r="L2" s="53">
        <f>SUMIFS(引用修正!$C$2:$C$10000,引用修正!$G$2:$G$10000,$A2,引用修正!$F$2:$F$10000,L$1,引用修正!$H$2:$H$10000,"0",引用修正!$I$2:$I$10000,"0")</f>
        <v>0</v>
      </c>
      <c r="M2" s="53">
        <f>SUMIFS(引用修正!$C$2:$C$10000,引用修正!$G$2:$G$10000,$A2,引用修正!$F$2:$F$10000,M$1,引用修正!$H$2:$H$10000,"0",引用修正!$I$2:$I$10000,"0")</f>
        <v>0</v>
      </c>
    </row>
    <row r="3" s="53" customFormat="1" spans="1:13">
      <c r="A3" s="56" t="s">
        <v>6387</v>
      </c>
      <c r="B3" s="53">
        <f>SUMIFS(引用修正!$C$2:$C$10000,引用修正!$G$2:$G$10000,$A3,引用修正!$F$2:$F$10000,B$1,引用修正!$H$2:$H$10000,"0",引用修正!$I$2:$I$10000,"0")</f>
        <v>0</v>
      </c>
      <c r="C3" s="53">
        <f>SUMIFS(引用修正!$C$2:$C$10000,引用修正!$G$2:$G$10000,$A3,引用修正!$F$2:$F$10000,C$1,引用修正!$H$2:$H$10000,"0",引用修正!$I$2:$I$10000,"0")</f>
        <v>0</v>
      </c>
      <c r="D3" s="53">
        <f>SUMIFS(引用修正!$C$2:$C$10000,引用修正!$G$2:$G$10000,$A3,引用修正!$F$2:$F$10000,D$1,引用修正!$H$2:$H$10000,"0",引用修正!$I$2:$I$10000,"0")</f>
        <v>0</v>
      </c>
      <c r="E3" s="53">
        <f>SUMIFS(引用修正!$C$2:$C$10000,引用修正!$G$2:$G$10000,$A3,引用修正!$F$2:$F$10000,E$1,引用修正!$H$2:$H$10000,"0",引用修正!$I$2:$I$10000,"0")</f>
        <v>0</v>
      </c>
      <c r="F3" s="53">
        <f>SUMIFS(引用修正!$C$2:$C$10000,引用修正!$G$2:$G$10000,$A3,引用修正!$F$2:$F$10000,F$1,引用修正!$H$2:$H$10000,"0",引用修正!$I$2:$I$10000,"0")</f>
        <v>0</v>
      </c>
      <c r="G3" s="53">
        <f>SUMIFS(引用修正!$C$2:$C$10000,引用修正!$G$2:$G$10000,$A3,引用修正!$F$2:$F$10000,G$1,引用修正!$H$2:$H$10000,"0",引用修正!$I$2:$I$10000,"0")</f>
        <v>0</v>
      </c>
      <c r="H3" s="53">
        <f>SUMIFS(引用修正!$C$2:$C$10000,引用修正!$G$2:$G$10000,$A3,引用修正!$F$2:$F$10000,H$1,引用修正!$H$2:$H$10000,"0",引用修正!$I$2:$I$10000,"0")</f>
        <v>0</v>
      </c>
      <c r="I3" s="53">
        <f>SUMIFS(引用修正!$C$2:$C$10000,引用修正!$G$2:$G$10000,$A3,引用修正!$F$2:$F$10000,I$1,引用修正!$H$2:$H$10000,"0",引用修正!$I$2:$I$10000,"0")</f>
        <v>0</v>
      </c>
      <c r="J3" s="53">
        <f>SUMIFS(引用修正!$C$2:$C$10000,引用修正!$G$2:$G$10000,$A3,引用修正!$F$2:$F$10000,J$1,引用修正!$H$2:$H$10000,"0",引用修正!$I$2:$I$10000,"0")</f>
        <v>0</v>
      </c>
      <c r="K3" s="53">
        <f>SUMIFS(引用修正!$C$2:$C$10000,引用修正!$G$2:$G$10000,$A3,引用修正!$F$2:$F$10000,K$1,引用修正!$H$2:$H$10000,"0",引用修正!$I$2:$I$10000,"0")</f>
        <v>0</v>
      </c>
      <c r="L3" s="53">
        <f>SUMIFS(引用修正!$C$2:$C$10000,引用修正!$G$2:$G$10000,$A3,引用修正!$F$2:$F$10000,L$1,引用修正!$H$2:$H$10000,"0",引用修正!$I$2:$I$10000,"0")</f>
        <v>0</v>
      </c>
      <c r="M3" s="53">
        <f>SUMIFS(引用修正!$C$2:$C$10000,引用修正!$G$2:$G$10000,$A3,引用修正!$F$2:$F$10000,M$1,引用修正!$H$2:$H$10000,"0",引用修正!$I$2:$I$10000,"0")</f>
        <v>0</v>
      </c>
    </row>
    <row r="4" s="53" customFormat="1" spans="1:13">
      <c r="A4" s="56" t="s">
        <v>5489</v>
      </c>
      <c r="B4" s="53">
        <f>SUMIFS(引用修正!$C$2:$C$10000,引用修正!$G$2:$G$10000,$A4,引用修正!$F$2:$F$10000,B$1,引用修正!$H$2:$H$10000,"0",引用修正!$I$2:$I$10000,"0")</f>
        <v>0</v>
      </c>
      <c r="C4" s="53">
        <f>SUMIFS(引用修正!$C$2:$C$10000,引用修正!$G$2:$G$10000,$A4,引用修正!$F$2:$F$10000,C$1,引用修正!$H$2:$H$10000,"0",引用修正!$I$2:$I$10000,"0")</f>
        <v>660</v>
      </c>
      <c r="D4" s="53">
        <f>SUMIFS(引用修正!$C$2:$C$10000,引用修正!$G$2:$G$10000,$A4,引用修正!$F$2:$F$10000,D$1,引用修正!$H$2:$H$10000,"0",引用修正!$I$2:$I$10000,"0")</f>
        <v>0</v>
      </c>
      <c r="E4" s="53">
        <f>SUMIFS(引用修正!$C$2:$C$10000,引用修正!$G$2:$G$10000,$A4,引用修正!$F$2:$F$10000,E$1,引用修正!$H$2:$H$10000,"0",引用修正!$I$2:$I$10000,"0")</f>
        <v>0</v>
      </c>
      <c r="F4" s="53">
        <f>SUMIFS(引用修正!$C$2:$C$10000,引用修正!$G$2:$G$10000,$A4,引用修正!$F$2:$F$10000,F$1,引用修正!$H$2:$H$10000,"0",引用修正!$I$2:$I$10000,"0")</f>
        <v>0</v>
      </c>
      <c r="G4" s="53">
        <f>SUMIFS(引用修正!$C$2:$C$10000,引用修正!$G$2:$G$10000,$A4,引用修正!$F$2:$F$10000,G$1,引用修正!$H$2:$H$10000,"0",引用修正!$I$2:$I$10000,"0")</f>
        <v>0</v>
      </c>
      <c r="H4" s="53">
        <f>SUMIFS(引用修正!$C$2:$C$10000,引用修正!$G$2:$G$10000,$A4,引用修正!$F$2:$F$10000,H$1,引用修正!$H$2:$H$10000,"0",引用修正!$I$2:$I$10000,"0")</f>
        <v>0</v>
      </c>
      <c r="I4" s="53">
        <f>SUMIFS(引用修正!$C$2:$C$10000,引用修正!$G$2:$G$10000,$A4,引用修正!$F$2:$F$10000,I$1,引用修正!$H$2:$H$10000,"0",引用修正!$I$2:$I$10000,"0")</f>
        <v>0</v>
      </c>
      <c r="J4" s="53">
        <f>SUMIFS(引用修正!$C$2:$C$10000,引用修正!$G$2:$G$10000,$A4,引用修正!$F$2:$F$10000,J$1,引用修正!$H$2:$H$10000,"0",引用修正!$I$2:$I$10000,"0")</f>
        <v>0</v>
      </c>
      <c r="K4" s="53">
        <f>SUMIFS(引用修正!$C$2:$C$10000,引用修正!$G$2:$G$10000,$A4,引用修正!$F$2:$F$10000,K$1,引用修正!$H$2:$H$10000,"0",引用修正!$I$2:$I$10000,"0")</f>
        <v>0</v>
      </c>
      <c r="L4" s="53">
        <f>SUMIFS(引用修正!$C$2:$C$10000,引用修正!$G$2:$G$10000,$A4,引用修正!$F$2:$F$10000,L$1,引用修正!$H$2:$H$10000,"0",引用修正!$I$2:$I$10000,"0")</f>
        <v>0</v>
      </c>
      <c r="M4" s="53">
        <f>SUMIFS(引用修正!$C$2:$C$10000,引用修正!$G$2:$G$10000,$A4,引用修正!$F$2:$F$10000,M$1,引用修正!$H$2:$H$10000,"0",引用修正!$I$2:$I$10000,"0")</f>
        <v>0</v>
      </c>
    </row>
    <row r="5" s="53" customFormat="1" spans="1:13">
      <c r="A5" s="56" t="s">
        <v>6388</v>
      </c>
      <c r="B5" s="53">
        <f>SUMIFS(引用修正!$C$2:$C$10000,引用修正!$G$2:$G$10000,$A5,引用修正!$F$2:$F$10000,B$1,引用修正!$H$2:$H$10000,"0",引用修正!$I$2:$I$10000,"0")</f>
        <v>0</v>
      </c>
      <c r="C5" s="53">
        <f>SUMIFS(引用修正!$C$2:$C$10000,引用修正!$G$2:$G$10000,$A5,引用修正!$F$2:$F$10000,C$1,引用修正!$H$2:$H$10000,"0",引用修正!$I$2:$I$10000,"0")</f>
        <v>0</v>
      </c>
      <c r="D5" s="53">
        <f>SUMIFS(引用修正!$C$2:$C$10000,引用修正!$G$2:$G$10000,$A5,引用修正!$F$2:$F$10000,D$1,引用修正!$H$2:$H$10000,"0",引用修正!$I$2:$I$10000,"0")</f>
        <v>0</v>
      </c>
      <c r="E5" s="53">
        <f>SUMIFS(引用修正!$C$2:$C$10000,引用修正!$G$2:$G$10000,$A5,引用修正!$F$2:$F$10000,E$1,引用修正!$H$2:$H$10000,"0",引用修正!$I$2:$I$10000,"0")</f>
        <v>0</v>
      </c>
      <c r="F5" s="53">
        <f>SUMIFS(引用修正!$C$2:$C$10000,引用修正!$G$2:$G$10000,$A5,引用修正!$F$2:$F$10000,F$1,引用修正!$H$2:$H$10000,"0",引用修正!$I$2:$I$10000,"0")</f>
        <v>0</v>
      </c>
      <c r="G5" s="53">
        <f>SUMIFS(引用修正!$C$2:$C$10000,引用修正!$G$2:$G$10000,$A5,引用修正!$F$2:$F$10000,G$1,引用修正!$H$2:$H$10000,"0",引用修正!$I$2:$I$10000,"0")</f>
        <v>0</v>
      </c>
      <c r="H5" s="53">
        <f>SUMIFS(引用修正!$C$2:$C$10000,引用修正!$G$2:$G$10000,$A5,引用修正!$F$2:$F$10000,H$1,引用修正!$H$2:$H$10000,"0",引用修正!$I$2:$I$10000,"0")</f>
        <v>0</v>
      </c>
      <c r="I5" s="53">
        <f>SUMIFS(引用修正!$C$2:$C$10000,引用修正!$G$2:$G$10000,$A5,引用修正!$F$2:$F$10000,I$1,引用修正!$H$2:$H$10000,"0",引用修正!$I$2:$I$10000,"0")</f>
        <v>0</v>
      </c>
      <c r="J5" s="53">
        <f>SUMIFS(引用修正!$C$2:$C$10000,引用修正!$G$2:$G$10000,$A5,引用修正!$F$2:$F$10000,J$1,引用修正!$H$2:$H$10000,"0",引用修正!$I$2:$I$10000,"0")</f>
        <v>0</v>
      </c>
      <c r="K5" s="53">
        <f>SUMIFS(引用修正!$C$2:$C$10000,引用修正!$G$2:$G$10000,$A5,引用修正!$F$2:$F$10000,K$1,引用修正!$H$2:$H$10000,"0",引用修正!$I$2:$I$10000,"0")</f>
        <v>0</v>
      </c>
      <c r="L5" s="53">
        <f>SUMIFS(引用修正!$C$2:$C$10000,引用修正!$G$2:$G$10000,$A5,引用修正!$F$2:$F$10000,L$1,引用修正!$H$2:$H$10000,"0",引用修正!$I$2:$I$10000,"0")</f>
        <v>0</v>
      </c>
      <c r="M5" s="53">
        <f>SUMIFS(引用修正!$C$2:$C$10000,引用修正!$G$2:$G$10000,$A5,引用修正!$F$2:$F$10000,M$1,引用修正!$H$2:$H$10000,"0",引用修正!$I$2:$I$10000,"0")</f>
        <v>0</v>
      </c>
    </row>
    <row r="6" s="53" customFormat="1" spans="1:13">
      <c r="A6" s="56" t="s">
        <v>6389</v>
      </c>
      <c r="B6" s="53">
        <f>SUMIFS(引用修正!$C$2:$C$10000,引用修正!$G$2:$G$10000,$A6,引用修正!$F$2:$F$10000,B$1,引用修正!$H$2:$H$10000,"0",引用修正!$I$2:$I$10000,"0")</f>
        <v>0</v>
      </c>
      <c r="C6" s="53">
        <f>SUMIFS(引用修正!$C$2:$C$10000,引用修正!$G$2:$G$10000,$A6,引用修正!$F$2:$F$10000,C$1,引用修正!$H$2:$H$10000,"0",引用修正!$I$2:$I$10000,"0")</f>
        <v>0</v>
      </c>
      <c r="D6" s="53">
        <f>SUMIFS(引用修正!$C$2:$C$10000,引用修正!$G$2:$G$10000,$A6,引用修正!$F$2:$F$10000,D$1,引用修正!$H$2:$H$10000,"0",引用修正!$I$2:$I$10000,"0")</f>
        <v>0</v>
      </c>
      <c r="E6" s="53">
        <f>SUMIFS(引用修正!$C$2:$C$10000,引用修正!$G$2:$G$10000,$A6,引用修正!$F$2:$F$10000,E$1,引用修正!$H$2:$H$10000,"0",引用修正!$I$2:$I$10000,"0")</f>
        <v>0</v>
      </c>
      <c r="F6" s="53">
        <f>SUMIFS(引用修正!$C$2:$C$10000,引用修正!$G$2:$G$10000,$A6,引用修正!$F$2:$F$10000,F$1,引用修正!$H$2:$H$10000,"0",引用修正!$I$2:$I$10000,"0")</f>
        <v>0</v>
      </c>
      <c r="G6" s="53">
        <f>SUMIFS(引用修正!$C$2:$C$10000,引用修正!$G$2:$G$10000,$A6,引用修正!$F$2:$F$10000,G$1,引用修正!$H$2:$H$10000,"0",引用修正!$I$2:$I$10000,"0")</f>
        <v>0</v>
      </c>
      <c r="H6" s="53">
        <f>SUMIFS(引用修正!$C$2:$C$10000,引用修正!$G$2:$G$10000,$A6,引用修正!$F$2:$F$10000,H$1,引用修正!$H$2:$H$10000,"0",引用修正!$I$2:$I$10000,"0")</f>
        <v>0</v>
      </c>
      <c r="I6" s="53">
        <f>SUMIFS(引用修正!$C$2:$C$10000,引用修正!$G$2:$G$10000,$A6,引用修正!$F$2:$F$10000,I$1,引用修正!$H$2:$H$10000,"0",引用修正!$I$2:$I$10000,"0")</f>
        <v>0</v>
      </c>
      <c r="J6" s="53">
        <f>SUMIFS(引用修正!$C$2:$C$10000,引用修正!$G$2:$G$10000,$A6,引用修正!$F$2:$F$10000,J$1,引用修正!$H$2:$H$10000,"0",引用修正!$I$2:$I$10000,"0")</f>
        <v>0</v>
      </c>
      <c r="K6" s="53">
        <f>SUMIFS(引用修正!$C$2:$C$10000,引用修正!$G$2:$G$10000,$A6,引用修正!$F$2:$F$10000,K$1,引用修正!$H$2:$H$10000,"0",引用修正!$I$2:$I$10000,"0")</f>
        <v>0</v>
      </c>
      <c r="L6" s="53">
        <f>SUMIFS(引用修正!$C$2:$C$10000,引用修正!$G$2:$G$10000,$A6,引用修正!$F$2:$F$10000,L$1,引用修正!$H$2:$H$10000,"0",引用修正!$I$2:$I$10000,"0")</f>
        <v>0</v>
      </c>
      <c r="M6" s="53">
        <f>SUMIFS(引用修正!$C$2:$C$10000,引用修正!$G$2:$G$10000,$A6,引用修正!$F$2:$F$10000,M$1,引用修正!$H$2:$H$10000,"0",引用修正!$I$2:$I$10000,"0")</f>
        <v>0</v>
      </c>
    </row>
    <row r="7" s="53" customFormat="1" spans="1:13">
      <c r="A7" s="56" t="s">
        <v>6390</v>
      </c>
      <c r="B7" s="53">
        <f>SUMIFS(引用修正!$C$2:$C$10000,引用修正!$G$2:$G$10000,$A7,引用修正!$F$2:$F$10000,B$1,引用修正!$H$2:$H$10000,"0",引用修正!$I$2:$I$10000,"0")</f>
        <v>0</v>
      </c>
      <c r="C7" s="53">
        <f>SUMIFS(引用修正!$C$2:$C$10000,引用修正!$G$2:$G$10000,$A7,引用修正!$F$2:$F$10000,C$1,引用修正!$H$2:$H$10000,"0",引用修正!$I$2:$I$10000,"0")</f>
        <v>0</v>
      </c>
      <c r="D7" s="53">
        <f>SUMIFS(引用修正!$C$2:$C$10000,引用修正!$G$2:$G$10000,$A7,引用修正!$F$2:$F$10000,D$1,引用修正!$H$2:$H$10000,"0",引用修正!$I$2:$I$10000,"0")</f>
        <v>0</v>
      </c>
      <c r="E7" s="53">
        <f>SUMIFS(引用修正!$C$2:$C$10000,引用修正!$G$2:$G$10000,$A7,引用修正!$F$2:$F$10000,E$1,引用修正!$H$2:$H$10000,"0",引用修正!$I$2:$I$10000,"0")</f>
        <v>0</v>
      </c>
      <c r="F7" s="53">
        <f>SUMIFS(引用修正!$C$2:$C$10000,引用修正!$G$2:$G$10000,$A7,引用修正!$F$2:$F$10000,F$1,引用修正!$H$2:$H$10000,"0",引用修正!$I$2:$I$10000,"0")</f>
        <v>0</v>
      </c>
      <c r="G7" s="53">
        <f>SUMIFS(引用修正!$C$2:$C$10000,引用修正!$G$2:$G$10000,$A7,引用修正!$F$2:$F$10000,G$1,引用修正!$H$2:$H$10000,"0",引用修正!$I$2:$I$10000,"0")</f>
        <v>0</v>
      </c>
      <c r="H7" s="53">
        <f>SUMIFS(引用修正!$C$2:$C$10000,引用修正!$G$2:$G$10000,$A7,引用修正!$F$2:$F$10000,H$1,引用修正!$H$2:$H$10000,"0",引用修正!$I$2:$I$10000,"0")</f>
        <v>0</v>
      </c>
      <c r="I7" s="53">
        <f>SUMIFS(引用修正!$C$2:$C$10000,引用修正!$G$2:$G$10000,$A7,引用修正!$F$2:$F$10000,I$1,引用修正!$H$2:$H$10000,"0",引用修正!$I$2:$I$10000,"0")</f>
        <v>0</v>
      </c>
      <c r="J7" s="53">
        <f>SUMIFS(引用修正!$C$2:$C$10000,引用修正!$G$2:$G$10000,$A7,引用修正!$F$2:$F$10000,J$1,引用修正!$H$2:$H$10000,"0",引用修正!$I$2:$I$10000,"0")</f>
        <v>0</v>
      </c>
      <c r="K7" s="53">
        <f>SUMIFS(引用修正!$C$2:$C$10000,引用修正!$G$2:$G$10000,$A7,引用修正!$F$2:$F$10000,K$1,引用修正!$H$2:$H$10000,"0",引用修正!$I$2:$I$10000,"0")</f>
        <v>0</v>
      </c>
      <c r="L7" s="53">
        <f>SUMIFS(引用修正!$C$2:$C$10000,引用修正!$G$2:$G$10000,$A7,引用修正!$F$2:$F$10000,L$1,引用修正!$H$2:$H$10000,"0",引用修正!$I$2:$I$10000,"0")</f>
        <v>0</v>
      </c>
      <c r="M7" s="53">
        <f>SUMIFS(引用修正!$C$2:$C$10000,引用修正!$G$2:$G$10000,$A7,引用修正!$F$2:$F$10000,M$1,引用修正!$H$2:$H$10000,"0",引用修正!$I$2:$I$10000,"0")</f>
        <v>0</v>
      </c>
    </row>
    <row r="8" s="53" customFormat="1" spans="1:13">
      <c r="A8" s="56" t="s">
        <v>5482</v>
      </c>
      <c r="B8" s="53">
        <f>SUMIFS(引用修正!$C$2:$C$10000,引用修正!$G$2:$G$10000,$A8,引用修正!$F$2:$F$10000,B$1,引用修正!$H$2:$H$10000,"0",引用修正!$I$2:$I$10000,"0")</f>
        <v>0</v>
      </c>
      <c r="C8" s="53">
        <f>SUMIFS(引用修正!$C$2:$C$10000,引用修正!$G$2:$G$10000,$A8,引用修正!$F$2:$F$10000,C$1,引用修正!$H$2:$H$10000,"0",引用修正!$I$2:$I$10000,"0")</f>
        <v>12000</v>
      </c>
      <c r="D8" s="53">
        <f>SUMIFS(引用修正!$C$2:$C$10000,引用修正!$G$2:$G$10000,$A8,引用修正!$F$2:$F$10000,D$1,引用修正!$H$2:$H$10000,"0",引用修正!$I$2:$I$10000,"0")</f>
        <v>0</v>
      </c>
      <c r="E8" s="53">
        <f>SUMIFS(引用修正!$C$2:$C$10000,引用修正!$G$2:$G$10000,$A8,引用修正!$F$2:$F$10000,E$1,引用修正!$H$2:$H$10000,"0",引用修正!$I$2:$I$10000,"0")</f>
        <v>0</v>
      </c>
      <c r="F8" s="53">
        <f>SUMIFS(引用修正!$C$2:$C$10000,引用修正!$G$2:$G$10000,$A8,引用修正!$F$2:$F$10000,F$1,引用修正!$H$2:$H$10000,"0",引用修正!$I$2:$I$10000,"0")</f>
        <v>0</v>
      </c>
      <c r="G8" s="53">
        <f>SUMIFS(引用修正!$C$2:$C$10000,引用修正!$G$2:$G$10000,$A8,引用修正!$F$2:$F$10000,G$1,引用修正!$H$2:$H$10000,"0",引用修正!$I$2:$I$10000,"0")</f>
        <v>0</v>
      </c>
      <c r="H8" s="53">
        <f>SUMIFS(引用修正!$C$2:$C$10000,引用修正!$G$2:$G$10000,$A8,引用修正!$F$2:$F$10000,H$1,引用修正!$H$2:$H$10000,"0",引用修正!$I$2:$I$10000,"0")</f>
        <v>0</v>
      </c>
      <c r="I8" s="53">
        <f>SUMIFS(引用修正!$C$2:$C$10000,引用修正!$G$2:$G$10000,$A8,引用修正!$F$2:$F$10000,I$1,引用修正!$H$2:$H$10000,"0",引用修正!$I$2:$I$10000,"0")</f>
        <v>0</v>
      </c>
      <c r="J8" s="53">
        <f>SUMIFS(引用修正!$C$2:$C$10000,引用修正!$G$2:$G$10000,$A8,引用修正!$F$2:$F$10000,J$1,引用修正!$H$2:$H$10000,"0",引用修正!$I$2:$I$10000,"0")</f>
        <v>0</v>
      </c>
      <c r="K8" s="53">
        <f>SUMIFS(引用修正!$C$2:$C$10000,引用修正!$G$2:$G$10000,$A8,引用修正!$F$2:$F$10000,K$1,引用修正!$H$2:$H$10000,"0",引用修正!$I$2:$I$10000,"0")</f>
        <v>0</v>
      </c>
      <c r="L8" s="53">
        <f>SUMIFS(引用修正!$C$2:$C$10000,引用修正!$G$2:$G$10000,$A8,引用修正!$F$2:$F$10000,L$1,引用修正!$H$2:$H$10000,"0",引用修正!$I$2:$I$10000,"0")</f>
        <v>0</v>
      </c>
      <c r="M8" s="53">
        <f>SUMIFS(引用修正!$C$2:$C$10000,引用修正!$G$2:$G$10000,$A8,引用修正!$F$2:$F$10000,M$1,引用修正!$H$2:$H$10000,"0",引用修正!$I$2:$I$10000,"0")</f>
        <v>0</v>
      </c>
    </row>
    <row r="9" s="53" customFormat="1" spans="1:13">
      <c r="A9" s="56" t="s">
        <v>6391</v>
      </c>
      <c r="B9" s="53">
        <f>SUMIFS(引用修正!$C$2:$C$10000,引用修正!$G$2:$G$10000,$A9,引用修正!$F$2:$F$10000,B$1,引用修正!$H$2:$H$10000,"0",引用修正!$I$2:$I$10000,"0")</f>
        <v>0</v>
      </c>
      <c r="C9" s="53">
        <f>SUMIFS(引用修正!$C$2:$C$10000,引用修正!$G$2:$G$10000,$A9,引用修正!$F$2:$F$10000,C$1,引用修正!$H$2:$H$10000,"0",引用修正!$I$2:$I$10000,"0")</f>
        <v>0</v>
      </c>
      <c r="D9" s="53">
        <f>SUMIFS(引用修正!$C$2:$C$10000,引用修正!$G$2:$G$10000,$A9,引用修正!$F$2:$F$10000,D$1,引用修正!$H$2:$H$10000,"0",引用修正!$I$2:$I$10000,"0")</f>
        <v>0</v>
      </c>
      <c r="E9" s="53">
        <f>SUMIFS(引用修正!$C$2:$C$10000,引用修正!$G$2:$G$10000,$A9,引用修正!$F$2:$F$10000,E$1,引用修正!$H$2:$H$10000,"0",引用修正!$I$2:$I$10000,"0")</f>
        <v>0</v>
      </c>
      <c r="F9" s="53">
        <f>SUMIFS(引用修正!$C$2:$C$10000,引用修正!$G$2:$G$10000,$A9,引用修正!$F$2:$F$10000,F$1,引用修正!$H$2:$H$10000,"0",引用修正!$I$2:$I$10000,"0")</f>
        <v>0</v>
      </c>
      <c r="G9" s="53">
        <f>SUMIFS(引用修正!$C$2:$C$10000,引用修正!$G$2:$G$10000,$A9,引用修正!$F$2:$F$10000,G$1,引用修正!$H$2:$H$10000,"0",引用修正!$I$2:$I$10000,"0")</f>
        <v>0</v>
      </c>
      <c r="H9" s="53">
        <f>SUMIFS(引用修正!$C$2:$C$10000,引用修正!$G$2:$G$10000,$A9,引用修正!$F$2:$F$10000,H$1,引用修正!$H$2:$H$10000,"0",引用修正!$I$2:$I$10000,"0")</f>
        <v>0</v>
      </c>
      <c r="I9" s="53">
        <f>SUMIFS(引用修正!$C$2:$C$10000,引用修正!$G$2:$G$10000,$A9,引用修正!$F$2:$F$10000,I$1,引用修正!$H$2:$H$10000,"0",引用修正!$I$2:$I$10000,"0")</f>
        <v>0</v>
      </c>
      <c r="J9" s="53">
        <f>SUMIFS(引用修正!$C$2:$C$10000,引用修正!$G$2:$G$10000,$A9,引用修正!$F$2:$F$10000,J$1,引用修正!$H$2:$H$10000,"0",引用修正!$I$2:$I$10000,"0")</f>
        <v>0</v>
      </c>
      <c r="K9" s="53">
        <f>SUMIFS(引用修正!$C$2:$C$10000,引用修正!$G$2:$G$10000,$A9,引用修正!$F$2:$F$10000,K$1,引用修正!$H$2:$H$10000,"0",引用修正!$I$2:$I$10000,"0")</f>
        <v>0</v>
      </c>
      <c r="L9" s="53">
        <f>SUMIFS(引用修正!$C$2:$C$10000,引用修正!$G$2:$G$10000,$A9,引用修正!$F$2:$F$10000,L$1,引用修正!$H$2:$H$10000,"0",引用修正!$I$2:$I$10000,"0")</f>
        <v>0</v>
      </c>
      <c r="M9" s="53">
        <f>SUMIFS(引用修正!$C$2:$C$10000,引用修正!$G$2:$G$10000,$A9,引用修正!$F$2:$F$10000,M$1,引用修正!$H$2:$H$10000,"0",引用修正!$I$2:$I$10000,"0")</f>
        <v>0</v>
      </c>
    </row>
    <row r="10" s="53" customFormat="1" spans="1:13">
      <c r="A10" s="57" t="s">
        <v>6392</v>
      </c>
      <c r="B10" s="53">
        <f>SUMIFS(引用修正!$C$2:$C$10000,引用修正!$G$2:$G$10000,$A10,引用修正!$F$2:$F$10000,B$1,引用修正!$H$2:$H$10000,"0",引用修正!$I$2:$I$10000,"0")</f>
        <v>0</v>
      </c>
      <c r="C10" s="53">
        <f>SUMIFS(引用修正!$C$2:$C$10000,引用修正!$G$2:$G$10000,$A10,引用修正!$F$2:$F$10000,C$1,引用修正!$H$2:$H$10000,"0",引用修正!$I$2:$I$10000,"0")</f>
        <v>0</v>
      </c>
      <c r="D10" s="53">
        <f>SUMIFS(引用修正!$C$2:$C$10000,引用修正!$G$2:$G$10000,$A10,引用修正!$F$2:$F$10000,D$1,引用修正!$H$2:$H$10000,"0",引用修正!$I$2:$I$10000,"0")</f>
        <v>0</v>
      </c>
      <c r="E10" s="53">
        <f>SUMIFS(引用修正!$C$2:$C$10000,引用修正!$G$2:$G$10000,$A10,引用修正!$F$2:$F$10000,E$1,引用修正!$H$2:$H$10000,"0",引用修正!$I$2:$I$10000,"0")</f>
        <v>0</v>
      </c>
      <c r="F10" s="53">
        <f>SUMIFS(引用修正!$C$2:$C$10000,引用修正!$G$2:$G$10000,$A10,引用修正!$F$2:$F$10000,F$1,引用修正!$H$2:$H$10000,"0",引用修正!$I$2:$I$10000,"0")</f>
        <v>0</v>
      </c>
      <c r="G10" s="53">
        <f>SUMIFS(引用修正!$C$2:$C$10000,引用修正!$G$2:$G$10000,$A10,引用修正!$F$2:$F$10000,G$1,引用修正!$H$2:$H$10000,"0",引用修正!$I$2:$I$10000,"0")</f>
        <v>0</v>
      </c>
      <c r="H10" s="53">
        <f>SUMIFS(引用修正!$C$2:$C$10000,引用修正!$G$2:$G$10000,$A10,引用修正!$F$2:$F$10000,H$1,引用修正!$H$2:$H$10000,"0",引用修正!$I$2:$I$10000,"0")</f>
        <v>0</v>
      </c>
      <c r="I10" s="53">
        <f>SUMIFS(引用修正!$C$2:$C$10000,引用修正!$G$2:$G$10000,$A10,引用修正!$F$2:$F$10000,I$1,引用修正!$H$2:$H$10000,"0",引用修正!$I$2:$I$10000,"0")</f>
        <v>0</v>
      </c>
      <c r="J10" s="53">
        <f>SUMIFS(引用修正!$C$2:$C$10000,引用修正!$G$2:$G$10000,$A10,引用修正!$F$2:$F$10000,J$1,引用修正!$H$2:$H$10000,"0",引用修正!$I$2:$I$10000,"0")</f>
        <v>0</v>
      </c>
      <c r="K10" s="53">
        <f>SUMIFS(引用修正!$C$2:$C$10000,引用修正!$G$2:$G$10000,$A10,引用修正!$F$2:$F$10000,K$1,引用修正!$H$2:$H$10000,"0",引用修正!$I$2:$I$10000,"0")</f>
        <v>0</v>
      </c>
      <c r="L10" s="53">
        <f>SUMIFS(引用修正!$C$2:$C$10000,引用修正!$G$2:$G$10000,$A10,引用修正!$F$2:$F$10000,L$1,引用修正!$H$2:$H$10000,"0",引用修正!$I$2:$I$10000,"0")</f>
        <v>0</v>
      </c>
      <c r="M10" s="53">
        <f>SUMIFS(引用修正!$C$2:$C$10000,引用修正!$G$2:$G$10000,$A10,引用修正!$F$2:$F$10000,M$1,引用修正!$H$2:$H$10000,"0",引用修正!$I$2:$I$10000,"0")</f>
        <v>0</v>
      </c>
    </row>
    <row r="11" s="53" customFormat="1" spans="1:13">
      <c r="A11" s="56" t="s">
        <v>6393</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6394</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6395</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4901</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5035</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6396</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6397</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6398</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6399</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6400</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6401</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6402</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6403</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6404</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6405</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C948" workbookViewId="0">
      <selection activeCell="D2" sqref="D2:O95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6406</v>
      </c>
      <c r="C1" s="26" t="s">
        <v>6407</v>
      </c>
      <c r="D1" s="27" t="s">
        <v>6375</v>
      </c>
      <c r="E1" s="27" t="s">
        <v>6376</v>
      </c>
      <c r="F1" s="27" t="s">
        <v>6377</v>
      </c>
      <c r="G1" s="27" t="s">
        <v>6378</v>
      </c>
      <c r="H1" s="27" t="s">
        <v>6379</v>
      </c>
      <c r="I1" s="27" t="s">
        <v>6380</v>
      </c>
      <c r="J1" s="27" t="s">
        <v>6381</v>
      </c>
      <c r="K1" s="27" t="s">
        <v>6382</v>
      </c>
      <c r="L1" s="27" t="s">
        <v>6383</v>
      </c>
      <c r="M1" s="27" t="s">
        <v>6384</v>
      </c>
      <c r="N1" s="27" t="s">
        <v>6385</v>
      </c>
      <c r="O1" s="27" t="s">
        <v>6386</v>
      </c>
    </row>
    <row r="2" ht="16.5" spans="1:15">
      <c r="A2" s="17" t="s">
        <v>3450</v>
      </c>
      <c r="B2" s="28" t="s">
        <v>137</v>
      </c>
      <c r="C2" s="29" t="s">
        <v>138</v>
      </c>
      <c r="D2" s="30" cm="1">
        <f t="array" ref="D2">SUM(IF((LEFT('2-1 采购订单物料明细表报表导出'!$K:$K,7)=D$1)*('2-1 采购订单物料明细表报表导出'!$D:$D=$A2),'2-1 采购订单物料明细表报表导出'!$H:$H,0))</f>
        <v>1168.4</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1055</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3208</v>
      </c>
      <c r="B3" s="28" t="s">
        <v>137</v>
      </c>
      <c r="C3" s="29" t="s">
        <v>138</v>
      </c>
      <c r="D3" s="30" cm="1">
        <f t="array" ref="D3">SUM(IF((LEFT('2-1 采购订单物料明细表报表导出'!$K:$K,7)=D$1)*('2-1 采购订单物料明细表报表导出'!$D:$D=$A3),'2-1 采购订单物料明细表报表导出'!$H:$H,0))</f>
        <v>48.56</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29.23</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2991</v>
      </c>
      <c r="B4" s="28" t="s">
        <v>137</v>
      </c>
      <c r="C4" s="29" t="s">
        <v>138</v>
      </c>
      <c r="D4" s="30" cm="1">
        <f t="array" ref="D4">SUM(IF((LEFT('2-1 采购订单物料明细表报表导出'!$K:$K,7)=D$1)*('2-1 采购订单物料明细表报表导出'!$D:$D=$A4),'2-1 采购订单物料明细表报表导出'!$H:$H,0))</f>
        <v>370.05</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17.44</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130.83</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6408</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6409</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2874</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425</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3001</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539.16</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21.25</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6410</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3230</v>
      </c>
      <c r="B10" s="28" t="s">
        <v>137</v>
      </c>
      <c r="C10" s="29" t="s">
        <v>138</v>
      </c>
      <c r="D10" s="30" cm="1">
        <f t="array" ref="D10">SUM(IF((LEFT('2-1 采购订单物料明细表报表导出'!$K:$K,7)=D$1)*('2-1 采购订单物料明细表报表导出'!$D:$D=$A10),'2-1 采购订单物料明细表报表导出'!$H:$H,0))</f>
        <v>92.8</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74</v>
      </c>
      <c r="H10" s="30" cm="1">
        <f t="array" ref="H10">SUM(IF((LEFT('2-1 采购订单物料明细表报表导出'!$K:$K,7)=H$1)*('2-1 采购订单物料明细表报表导出'!$D:$D=$A10),'2-1 采购订单物料明细表报表导出'!$H:$H,0))</f>
        <v>436.8</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6411</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6412</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3442</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86</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6413</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6414</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16.5" spans="1:15">
      <c r="A16" s="17" t="s">
        <v>6415</v>
      </c>
      <c r="B16" s="28" t="s">
        <v>2310</v>
      </c>
      <c r="C16" s="29" t="s">
        <v>2311</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16.5" spans="1:15">
      <c r="A17" s="17" t="s">
        <v>6416</v>
      </c>
      <c r="B17" s="28" t="s">
        <v>2310</v>
      </c>
      <c r="C17" s="29" t="s">
        <v>2311</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16.5" spans="1:15">
      <c r="A18" s="17" t="s">
        <v>3332</v>
      </c>
      <c r="B18" s="28" t="s">
        <v>2310</v>
      </c>
      <c r="C18" s="29" t="s">
        <v>2311</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20.88</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16.5" spans="1:15">
      <c r="A19" s="17" t="s">
        <v>6417</v>
      </c>
      <c r="B19" s="28" t="s">
        <v>2310</v>
      </c>
      <c r="C19" s="29" t="s">
        <v>2311</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16.5" spans="1:15">
      <c r="A20" s="17" t="s">
        <v>2946</v>
      </c>
      <c r="B20" s="28" t="s">
        <v>2310</v>
      </c>
      <c r="C20" s="29" t="s">
        <v>2311</v>
      </c>
      <c r="D20" s="30" cm="1">
        <f t="array" ref="D20">SUM(IF((LEFT('2-1 采购订单物料明细表报表导出'!$K:$K,7)=D$1)*('2-1 采购订单物料明细表报表导出'!$D:$D=$A20),'2-1 采购订单物料明细表报表导出'!$H:$H,0))</f>
        <v>51.06</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156.83</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577.03</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16.5" spans="1:15">
      <c r="A21" s="17" t="s">
        <v>6418</v>
      </c>
      <c r="B21" s="28" t="s">
        <v>2310</v>
      </c>
      <c r="C21" s="29" t="s">
        <v>2311</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16.5" spans="1:15">
      <c r="A22" s="17" t="s">
        <v>6419</v>
      </c>
      <c r="B22" s="28" t="s">
        <v>2310</v>
      </c>
      <c r="C22" s="29" t="s">
        <v>2311</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16.5" spans="1:15">
      <c r="A23" s="17" t="s">
        <v>3273</v>
      </c>
      <c r="B23" s="28" t="s">
        <v>2310</v>
      </c>
      <c r="C23" s="29" t="s">
        <v>2311</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16560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16.5" spans="1:15">
      <c r="A24" s="17" t="s">
        <v>6420</v>
      </c>
      <c r="B24" s="28" t="s">
        <v>2310</v>
      </c>
      <c r="C24" s="29" t="s">
        <v>2311</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16.5" spans="1:15">
      <c r="A25" s="17" t="s">
        <v>3318</v>
      </c>
      <c r="B25" s="28" t="s">
        <v>2310</v>
      </c>
      <c r="C25" s="29" t="s">
        <v>2311</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1191.6</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220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16.5" spans="1:15">
      <c r="A26" s="17" t="s">
        <v>3342</v>
      </c>
      <c r="B26" s="28" t="s">
        <v>2310</v>
      </c>
      <c r="C26" s="29" t="s">
        <v>2311</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413.1</v>
      </c>
      <c r="G26" s="30" cm="1">
        <f t="array" ref="G26">SUM(IF((LEFT('2-1 采购订单物料明细表报表导出'!$K:$K,7)=G$1)*('2-1 采购订单物料明细表报表导出'!$D:$D=$A26),'2-1 采购订单物料明细表报表导出'!$H:$H,0))</f>
        <v>424.28</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16.5" spans="1:15">
      <c r="A27" s="17" t="s">
        <v>6421</v>
      </c>
      <c r="B27" s="28" t="s">
        <v>2310</v>
      </c>
      <c r="C27" s="29" t="s">
        <v>2311</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16.5" spans="1:15">
      <c r="A28" s="17" t="s">
        <v>6422</v>
      </c>
      <c r="B28" s="28" t="s">
        <v>2310</v>
      </c>
      <c r="C28" s="29" t="s">
        <v>2311</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6423</v>
      </c>
      <c r="B29" s="31"/>
      <c r="C29" s="31" t="s">
        <v>6424</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6425</v>
      </c>
      <c r="B30" s="31"/>
      <c r="C30" s="31" t="s">
        <v>6424</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6426</v>
      </c>
      <c r="B31" s="31"/>
      <c r="C31" s="31" t="s">
        <v>6424</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6427</v>
      </c>
      <c r="B32" s="31"/>
      <c r="C32" s="31" t="s">
        <v>6424</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6428</v>
      </c>
      <c r="B33" s="31"/>
      <c r="C33" s="31" t="s">
        <v>6424</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6429</v>
      </c>
      <c r="B34" s="31"/>
      <c r="C34" s="31" t="s">
        <v>6424</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6430</v>
      </c>
      <c r="B35" s="31"/>
      <c r="C35" s="31" t="s">
        <v>6424</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6431</v>
      </c>
      <c r="B36" s="31"/>
      <c r="C36" s="31" t="s">
        <v>6424</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6432</v>
      </c>
      <c r="B37" s="31"/>
      <c r="C37" s="31" t="s">
        <v>6424</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6433</v>
      </c>
      <c r="B38" s="31"/>
      <c r="C38" s="31" t="s">
        <v>6424</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6434</v>
      </c>
      <c r="B39" s="31"/>
      <c r="C39" s="31" t="s">
        <v>6424</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6435</v>
      </c>
      <c r="B40" s="31"/>
      <c r="C40" s="31" t="s">
        <v>6424</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6436</v>
      </c>
      <c r="B41" s="31"/>
      <c r="C41" s="31" t="s">
        <v>6424</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6437</v>
      </c>
      <c r="B42" s="31"/>
      <c r="C42" s="31" t="s">
        <v>6424</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6438</v>
      </c>
      <c r="B43" s="31"/>
      <c r="C43" s="31" t="s">
        <v>6424</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6439</v>
      </c>
      <c r="B44" s="31"/>
      <c r="C44" s="31" t="s">
        <v>6424</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6440</v>
      </c>
      <c r="B45" s="31"/>
      <c r="C45" s="31" t="s">
        <v>6424</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6441</v>
      </c>
      <c r="B46" s="31"/>
      <c r="C46" s="31" t="s">
        <v>6424</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3302</v>
      </c>
      <c r="B47" s="31"/>
      <c r="C47" s="31" t="s">
        <v>6424</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689750</v>
      </c>
      <c r="F47" s="30" cm="1">
        <f t="array" ref="F47">SUM(IF((LEFT('2-1 采购订单物料明细表报表导出'!$K:$K,7)=F$1)*('2-1 采购订单物料明细表报表导出'!$D:$D=$A47),'2-1 采购订单物料明细表报表导出'!$H:$H,0))</f>
        <v>6520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20100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6442</v>
      </c>
      <c r="B48" s="31"/>
      <c r="C48" s="31" t="s">
        <v>6424</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3426</v>
      </c>
      <c r="B49" s="31"/>
      <c r="C49" s="31" t="s">
        <v>6424</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4200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6443</v>
      </c>
      <c r="B50" s="31"/>
      <c r="C50" s="31" t="s">
        <v>6424</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6444</v>
      </c>
      <c r="B51" s="31"/>
      <c r="C51" s="31" t="s">
        <v>6424</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6445</v>
      </c>
      <c r="B52" s="31"/>
      <c r="C52" s="31" t="s">
        <v>6424</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6446</v>
      </c>
      <c r="B53" s="31"/>
      <c r="C53" s="31" t="s">
        <v>6424</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3647</v>
      </c>
      <c r="B54" s="31"/>
      <c r="C54" s="31" t="s">
        <v>6424</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43200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6447</v>
      </c>
      <c r="B55" s="31"/>
      <c r="C55" s="31" t="s">
        <v>6424</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6448</v>
      </c>
      <c r="B56" s="31"/>
      <c r="C56" s="31" t="s">
        <v>6424</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6449</v>
      </c>
      <c r="B57" s="31"/>
      <c r="C57" s="31" t="s">
        <v>6424</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6450</v>
      </c>
      <c r="B58" s="31"/>
      <c r="C58" s="31" t="s">
        <v>6424</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6451</v>
      </c>
      <c r="B59" s="31"/>
      <c r="C59" s="31" t="s">
        <v>6424</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6452</v>
      </c>
      <c r="B60" s="31"/>
      <c r="C60" s="31" t="s">
        <v>6424</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6453</v>
      </c>
      <c r="B61" s="31"/>
      <c r="C61" s="31" t="s">
        <v>6424</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6454</v>
      </c>
      <c r="B62" s="31"/>
      <c r="C62" s="31" t="s">
        <v>6424</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6455</v>
      </c>
      <c r="B63" s="31"/>
      <c r="C63" s="31" t="s">
        <v>6424</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6456</v>
      </c>
      <c r="B64" s="31"/>
      <c r="C64" s="31" t="s">
        <v>6424</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6457</v>
      </c>
      <c r="B65" s="31"/>
      <c r="C65" s="31" t="s">
        <v>6424</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6458</v>
      </c>
      <c r="B66" s="31"/>
      <c r="C66" s="31" t="s">
        <v>6424</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6459</v>
      </c>
      <c r="B67" s="31"/>
      <c r="C67" s="31" t="s">
        <v>6424</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6460</v>
      </c>
      <c r="B68" s="31"/>
      <c r="C68" s="31" t="s">
        <v>6424</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3665</v>
      </c>
      <c r="B69" s="31"/>
      <c r="C69" s="31" t="s">
        <v>6424</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109992</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6461</v>
      </c>
      <c r="B70" s="31"/>
      <c r="C70" s="31" t="s">
        <v>6424</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6462</v>
      </c>
      <c r="B71" s="31"/>
      <c r="C71" s="31" t="s">
        <v>6424</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6463</v>
      </c>
      <c r="B72" s="31"/>
      <c r="C72" s="31" t="s">
        <v>6424</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6464</v>
      </c>
      <c r="B73" s="31"/>
      <c r="C73" s="31" t="s">
        <v>6424</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6465</v>
      </c>
      <c r="B74" s="31"/>
      <c r="C74" s="31" t="s">
        <v>6424</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6466</v>
      </c>
      <c r="B75" s="31"/>
      <c r="C75" s="31" t="s">
        <v>6424</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6467</v>
      </c>
      <c r="B76" s="31"/>
      <c r="C76" s="31" t="s">
        <v>6424</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6468</v>
      </c>
      <c r="B77" s="31"/>
      <c r="C77" s="31" t="s">
        <v>6424</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6469</v>
      </c>
      <c r="B78" s="31"/>
      <c r="C78" s="31" t="s">
        <v>6424</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6470</v>
      </c>
      <c r="B79" s="31"/>
      <c r="C79" s="31" t="s">
        <v>6424</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6471</v>
      </c>
      <c r="B80" s="31"/>
      <c r="C80" s="31" t="s">
        <v>6424</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6472</v>
      </c>
      <c r="B81" s="31"/>
      <c r="C81" s="31" t="s">
        <v>6424</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6473</v>
      </c>
      <c r="B82" s="31"/>
      <c r="C82" s="31" t="s">
        <v>6424</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6474</v>
      </c>
      <c r="B83" s="31"/>
      <c r="C83" s="31" t="s">
        <v>6424</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6475</v>
      </c>
      <c r="B84" s="31"/>
      <c r="C84" s="31" t="s">
        <v>6424</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6476</v>
      </c>
      <c r="B85" s="31"/>
      <c r="C85" s="31" t="s">
        <v>6424</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2866</v>
      </c>
      <c r="B86" s="31"/>
      <c r="C86" s="31" t="s">
        <v>6424</v>
      </c>
      <c r="D86" s="30" cm="1">
        <f t="array" ref="D86">SUM(IF((LEFT('2-1 采购订单物料明细表报表导出'!$K:$K,7)=D$1)*('2-1 采购订单物料明细表报表导出'!$D:$D=$A86),'2-1 采购订单物料明细表报表导出'!$H:$H,0))</f>
        <v>2244</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2244</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4680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6477</v>
      </c>
      <c r="B87" s="31"/>
      <c r="C87" s="31" t="s">
        <v>6424</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6478</v>
      </c>
      <c r="B88" s="31"/>
      <c r="C88" s="31" t="s">
        <v>6424</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6479</v>
      </c>
      <c r="B89" s="31"/>
      <c r="C89" s="31" t="s">
        <v>6424</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6480</v>
      </c>
      <c r="B90" s="31"/>
      <c r="C90" s="31" t="s">
        <v>6424</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3836</v>
      </c>
      <c r="B91" s="47" t="s">
        <v>2120</v>
      </c>
      <c r="C91" s="48" t="s">
        <v>2121</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320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2970</v>
      </c>
      <c r="B92" s="47" t="s">
        <v>2120</v>
      </c>
      <c r="C92" s="48" t="s">
        <v>2121</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2575.8</v>
      </c>
      <c r="G92" s="30" cm="1">
        <f t="array" ref="G92">SUM(IF((LEFT('2-1 采购订单物料明细表报表导出'!$K:$K,7)=G$1)*('2-1 采购订单物料明细表报表导出'!$D:$D=$A92),'2-1 采购订单物料明细表报表导出'!$H:$H,0))</f>
        <v>2288.55</v>
      </c>
      <c r="H92" s="30" cm="1">
        <f t="array" ref="H92">SUM(IF((LEFT('2-1 采购订单物料明细表报表导出'!$K:$K,7)=H$1)*('2-1 采购订单物料明细表报表导出'!$D:$D=$A92),'2-1 采购订单物料明细表报表导出'!$H:$H,0))</f>
        <v>281.6</v>
      </c>
      <c r="I92" s="30" cm="1">
        <f t="array" ref="I92">SUM(IF((LEFT('2-1 采购订单物料明细表报表导出'!$K:$K,7)=I$1)*('2-1 采购订单物料明细表报表导出'!$D:$D=$A92),'2-1 采购订单物料明细表报表导出'!$H:$H,0))</f>
        <v>810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3389</v>
      </c>
      <c r="B93" s="47" t="s">
        <v>2120</v>
      </c>
      <c r="C93" s="48" t="s">
        <v>2121</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225</v>
      </c>
      <c r="F93" s="30" cm="1">
        <f t="array" ref="F93">SUM(IF((LEFT('2-1 采购订单物料明细表报表导出'!$K:$K,7)=F$1)*('2-1 采购订单物料明细表报表导出'!$D:$D=$A93),'2-1 采购订单物料明细表报表导出'!$H:$H,0))</f>
        <v>90</v>
      </c>
      <c r="G93" s="30" cm="1">
        <f t="array" ref="G93">SUM(IF((LEFT('2-1 采购订单物料明细表报表导出'!$K:$K,7)=G$1)*('2-1 采购订单物料明细表报表导出'!$D:$D=$A93),'2-1 采购订单物料明细表报表导出'!$H:$H,0))</f>
        <v>90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2882</v>
      </c>
      <c r="B94" s="47" t="s">
        <v>2120</v>
      </c>
      <c r="C94" s="48" t="s">
        <v>2121</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12383.7</v>
      </c>
      <c r="G94" s="30" cm="1">
        <f t="array" ref="G94">SUM(IF((LEFT('2-1 采购订单物料明细表报表导出'!$K:$K,7)=G$1)*('2-1 采购订单物料明细表报表导出'!$D:$D=$A94),'2-1 采购订单物料明细表报表导出'!$H:$H,0))</f>
        <v>330</v>
      </c>
      <c r="H94" s="30" cm="1">
        <f t="array" ref="H94">SUM(IF((LEFT('2-1 采购订单物料明细表报表导出'!$K:$K,7)=H$1)*('2-1 采购订单物料明细表报表导出'!$D:$D=$A94),'2-1 采购订单物料明细表报表导出'!$H:$H,0))</f>
        <v>8400</v>
      </c>
      <c r="I94" s="30" cm="1">
        <f t="array" ref="I94">SUM(IF((LEFT('2-1 采购订单物料明细表报表导出'!$K:$K,7)=I$1)*('2-1 采购订单物料明细表报表导出'!$D:$D=$A94),'2-1 采购订单物料明细表报表导出'!$H:$H,0))</f>
        <v>6960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3394</v>
      </c>
      <c r="B95" s="47" t="s">
        <v>2120</v>
      </c>
      <c r="C95" s="48" t="s">
        <v>2121</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300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420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3841</v>
      </c>
      <c r="B96" s="47" t="s">
        <v>2120</v>
      </c>
      <c r="C96" s="48" t="s">
        <v>2121</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200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3503</v>
      </c>
      <c r="B97" s="47" t="s">
        <v>2120</v>
      </c>
      <c r="C97" s="48" t="s">
        <v>2121</v>
      </c>
      <c r="D97" s="30" cm="1">
        <f t="array" ref="D97">SUM(IF((LEFT('2-1 采购订单物料明细表报表导出'!$K:$K,7)=D$1)*('2-1 采购订单物料明细表报表导出'!$D:$D=$A97),'2-1 采购订单物料明细表报表导出'!$H:$H,0))</f>
        <v>2400</v>
      </c>
      <c r="E97" s="30" cm="1">
        <f t="array" ref="E97">SUM(IF((LEFT('2-1 采购订单物料明细表报表导出'!$K:$K,7)=E$1)*('2-1 采购订单物料明细表报表导出'!$D:$D=$A97),'2-1 采购订单物料明细表报表导出'!$H:$H,0))</f>
        <v>1200</v>
      </c>
      <c r="F97" s="30" cm="1">
        <f t="array" ref="F97">SUM(IF((LEFT('2-1 采购订单物料明细表报表导出'!$K:$K,7)=F$1)*('2-1 采购订单物料明细表报表导出'!$D:$D=$A97),'2-1 采购订单物料明细表报表导出'!$H:$H,0))</f>
        <v>7800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6481</v>
      </c>
      <c r="B98" s="47" t="s">
        <v>2120</v>
      </c>
      <c r="C98" s="48" t="s">
        <v>2121</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6482</v>
      </c>
      <c r="B99" s="47" t="s">
        <v>2120</v>
      </c>
      <c r="C99" s="48" t="s">
        <v>2121</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6483</v>
      </c>
      <c r="B100" s="47" t="s">
        <v>2120</v>
      </c>
      <c r="C100" s="48" t="s">
        <v>2121</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6484</v>
      </c>
      <c r="B101" s="47" t="s">
        <v>2120</v>
      </c>
      <c r="C101" s="48" t="s">
        <v>2121</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6485</v>
      </c>
      <c r="B102" s="47" t="s">
        <v>2120</v>
      </c>
      <c r="C102" s="48" t="s">
        <v>2121</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6486</v>
      </c>
      <c r="B103" s="47" t="s">
        <v>2120</v>
      </c>
      <c r="C103" s="48" t="s">
        <v>2121</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16.5" spans="1:15">
      <c r="A104" s="17" t="s">
        <v>3772</v>
      </c>
      <c r="B104" s="47" t="s">
        <v>2057</v>
      </c>
      <c r="C104" s="48" t="s">
        <v>2058</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7300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16.5" spans="1:15">
      <c r="A105" s="49" t="s">
        <v>6487</v>
      </c>
      <c r="B105" s="47" t="s">
        <v>2057</v>
      </c>
      <c r="C105" s="48" t="s">
        <v>2058</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16.5" spans="1:15">
      <c r="A106" s="17" t="s">
        <v>6488</v>
      </c>
      <c r="B106" s="47" t="s">
        <v>2057</v>
      </c>
      <c r="C106" s="48" t="s">
        <v>2058</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16.5" spans="1:15">
      <c r="A107" s="17" t="s">
        <v>6489</v>
      </c>
      <c r="B107" s="47" t="s">
        <v>2057</v>
      </c>
      <c r="C107" s="48" t="s">
        <v>2058</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16.5" spans="1:15">
      <c r="A108" s="49" t="s">
        <v>6490</v>
      </c>
      <c r="B108" s="47" t="s">
        <v>2057</v>
      </c>
      <c r="C108" s="48" t="s">
        <v>2058</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16.5" spans="1:15">
      <c r="A109" s="17" t="s">
        <v>6491</v>
      </c>
      <c r="B109" s="47" t="s">
        <v>2057</v>
      </c>
      <c r="C109" s="48" t="s">
        <v>2058</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16.5" spans="1:15">
      <c r="A110" s="17" t="s">
        <v>6492</v>
      </c>
      <c r="B110" s="47" t="s">
        <v>2057</v>
      </c>
      <c r="C110" s="48" t="s">
        <v>2058</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16.5" spans="1:15">
      <c r="A111" s="17" t="s">
        <v>6493</v>
      </c>
      <c r="B111" s="47" t="s">
        <v>2057</v>
      </c>
      <c r="C111" s="48" t="s">
        <v>2058</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6494</v>
      </c>
      <c r="B112" s="47" t="s">
        <v>2080</v>
      </c>
      <c r="C112" s="48" t="s">
        <v>2081</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6495</v>
      </c>
      <c r="B113" s="47" t="s">
        <v>2080</v>
      </c>
      <c r="C113" s="48" t="s">
        <v>2081</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3862</v>
      </c>
      <c r="B114" s="47" t="s">
        <v>2080</v>
      </c>
      <c r="C114" s="48" t="s">
        <v>2081</v>
      </c>
      <c r="D114" s="30" cm="1">
        <f t="array" ref="D114">SUM(IF((LEFT('2-1 采购订单物料明细表报表导出'!$K:$K,7)=D$1)*('2-1 采购订单物料明细表报表导出'!$D:$D=$A114),'2-1 采购订单物料明细表报表导出'!$H:$H,0))</f>
        <v>1967.52</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6496</v>
      </c>
      <c r="B115" s="47" t="s">
        <v>2080</v>
      </c>
      <c r="C115" s="48" t="s">
        <v>2081</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6497</v>
      </c>
      <c r="B116" s="47" t="s">
        <v>2080</v>
      </c>
      <c r="C116" s="48" t="s">
        <v>2081</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6498</v>
      </c>
      <c r="B117" s="47" t="s">
        <v>2080</v>
      </c>
      <c r="C117" s="48" t="s">
        <v>2081</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6499</v>
      </c>
      <c r="B118" s="47" t="s">
        <v>2080</v>
      </c>
      <c r="C118" s="48" t="s">
        <v>2081</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6500</v>
      </c>
      <c r="B119" s="47" t="s">
        <v>2080</v>
      </c>
      <c r="C119" s="48" t="s">
        <v>2081</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6501</v>
      </c>
      <c r="B120" s="47" t="s">
        <v>2080</v>
      </c>
      <c r="C120" s="48" t="s">
        <v>2081</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6502</v>
      </c>
      <c r="B121" s="47" t="s">
        <v>2080</v>
      </c>
      <c r="C121" s="48" t="s">
        <v>2081</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6503</v>
      </c>
      <c r="B122" s="47" t="s">
        <v>2080</v>
      </c>
      <c r="C122" s="48" t="s">
        <v>2081</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6504</v>
      </c>
      <c r="B123" s="47" t="s">
        <v>2080</v>
      </c>
      <c r="C123" s="48" t="s">
        <v>2081</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4021</v>
      </c>
      <c r="B124" s="47" t="s">
        <v>2080</v>
      </c>
      <c r="C124" s="48" t="s">
        <v>2081</v>
      </c>
      <c r="D124" s="30" cm="1">
        <f t="array" ref="D124">SUM(IF((LEFT('2-1 采购订单物料明细表报表导出'!$K:$K,7)=D$1)*('2-1 采购订单物料明细表报表导出'!$D:$D=$A124),'2-1 采购订单物料明细表报表导出'!$H:$H,0))</f>
        <v>635.5</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6505</v>
      </c>
      <c r="B125" s="47" t="s">
        <v>2080</v>
      </c>
      <c r="C125" s="48" t="s">
        <v>2081</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6506</v>
      </c>
      <c r="B126" s="47" t="s">
        <v>2080</v>
      </c>
      <c r="C126" s="48" t="s">
        <v>2081</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6507</v>
      </c>
      <c r="B127" s="47" t="s">
        <v>2080</v>
      </c>
      <c r="C127" s="48" t="s">
        <v>2081</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6508</v>
      </c>
      <c r="B128" s="47" t="s">
        <v>2080</v>
      </c>
      <c r="C128" s="48" t="s">
        <v>2081</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6509</v>
      </c>
      <c r="B129" s="47" t="s">
        <v>2080</v>
      </c>
      <c r="C129" s="48" t="s">
        <v>2081</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3628</v>
      </c>
      <c r="B130" s="47" t="s">
        <v>2080</v>
      </c>
      <c r="C130" s="48" t="s">
        <v>2081</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1254.5</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6510</v>
      </c>
      <c r="B131" s="47" t="s">
        <v>2080</v>
      </c>
      <c r="C131" s="48" t="s">
        <v>2081</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6511</v>
      </c>
      <c r="B132" s="47" t="s">
        <v>2080</v>
      </c>
      <c r="C132" s="48" t="s">
        <v>2081</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6512</v>
      </c>
      <c r="B133" s="47" t="s">
        <v>2080</v>
      </c>
      <c r="C133" s="48" t="s">
        <v>2081</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6513</v>
      </c>
      <c r="B134" s="47" t="s">
        <v>2080</v>
      </c>
      <c r="C134" s="48" t="s">
        <v>2081</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6514</v>
      </c>
      <c r="B135" s="47" t="s">
        <v>2080</v>
      </c>
      <c r="C135" s="48" t="s">
        <v>2081</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6515</v>
      </c>
      <c r="B136" s="47" t="s">
        <v>2080</v>
      </c>
      <c r="C136" s="48" t="s">
        <v>2081</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6516</v>
      </c>
      <c r="B137" s="47" t="s">
        <v>2080</v>
      </c>
      <c r="C137" s="48" t="s">
        <v>2081</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6517</v>
      </c>
      <c r="B138" s="47" t="s">
        <v>2080</v>
      </c>
      <c r="C138" s="48" t="s">
        <v>2081</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6518</v>
      </c>
      <c r="B139" s="47" t="s">
        <v>2080</v>
      </c>
      <c r="C139" s="48" t="s">
        <v>2081</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6519</v>
      </c>
      <c r="B140" s="47" t="s">
        <v>2080</v>
      </c>
      <c r="C140" s="48" t="s">
        <v>2081</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6520</v>
      </c>
      <c r="B141" s="47" t="s">
        <v>2120</v>
      </c>
      <c r="C141" s="48" t="s">
        <v>2121</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6521</v>
      </c>
      <c r="B142" s="47" t="s">
        <v>2120</v>
      </c>
      <c r="C142" s="48" t="s">
        <v>2121</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6522</v>
      </c>
      <c r="B143" s="47" t="s">
        <v>2120</v>
      </c>
      <c r="C143" s="48" t="s">
        <v>2121</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6523</v>
      </c>
      <c r="B144" s="47" t="s">
        <v>2120</v>
      </c>
      <c r="C144" s="48" t="s">
        <v>2121</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3286</v>
      </c>
      <c r="B145" s="47" t="s">
        <v>2120</v>
      </c>
      <c r="C145" s="48" t="s">
        <v>2121</v>
      </c>
      <c r="D145" s="30" cm="1">
        <f t="array" ref="D145">SUM(IF((LEFT('2-1 采购订单物料明细表报表导出'!$K:$K,7)=D$1)*('2-1 采购订单物料明细表报表导出'!$D:$D=$A145),'2-1 采购订单物料明细表报表导出'!$H:$H,0))</f>
        <v>113.2</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90.3</v>
      </c>
      <c r="H145" s="30" cm="1">
        <f t="array" ref="H145">SUM(IF((LEFT('2-1 采购订单物料明细表报表导出'!$K:$K,7)=H$1)*('2-1 采购订单物料明细表报表导出'!$D:$D=$A145),'2-1 采购订单物料明细表报表导出'!$H:$H,0))</f>
        <v>113.2</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6524</v>
      </c>
      <c r="B146" s="47" t="s">
        <v>2120</v>
      </c>
      <c r="C146" s="48" t="s">
        <v>2121</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6525</v>
      </c>
      <c r="B147" s="47" t="s">
        <v>2120</v>
      </c>
      <c r="C147" s="48" t="s">
        <v>2121</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6526</v>
      </c>
      <c r="B148" s="47" t="s">
        <v>2120</v>
      </c>
      <c r="C148" s="48" t="s">
        <v>2121</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6527</v>
      </c>
      <c r="B149" s="47" t="s">
        <v>2120</v>
      </c>
      <c r="C149" s="48" t="s">
        <v>2121</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6528</v>
      </c>
      <c r="B150" s="47" t="s">
        <v>2120</v>
      </c>
      <c r="C150" s="48" t="s">
        <v>2121</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3868</v>
      </c>
      <c r="B151" s="47" t="s">
        <v>2120</v>
      </c>
      <c r="C151" s="48" t="s">
        <v>2121</v>
      </c>
      <c r="D151" s="30" cm="1">
        <f t="array" ref="D151">SUM(IF((LEFT('2-1 采购订单物料明细表报表导出'!$K:$K,7)=D$1)*('2-1 采购订单物料明细表报表导出'!$D:$D=$A151),'2-1 采购订单物料明细表报表导出'!$H:$H,0))</f>
        <v>298</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6529</v>
      </c>
      <c r="B152" s="47" t="s">
        <v>2120</v>
      </c>
      <c r="C152" s="48" t="s">
        <v>2121</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6530</v>
      </c>
      <c r="B153" s="47" t="s">
        <v>2120</v>
      </c>
      <c r="C153" s="48" t="s">
        <v>2121</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6531</v>
      </c>
      <c r="B154" s="47" t="s">
        <v>2120</v>
      </c>
      <c r="C154" s="48" t="s">
        <v>2121</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6532</v>
      </c>
      <c r="B155" s="47" t="s">
        <v>2120</v>
      </c>
      <c r="C155" s="48" t="s">
        <v>2121</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6533</v>
      </c>
      <c r="B156" s="47" t="s">
        <v>2120</v>
      </c>
      <c r="C156" s="48" t="s">
        <v>2121</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3074</v>
      </c>
      <c r="B157" s="47" t="s">
        <v>2120</v>
      </c>
      <c r="C157" s="48" t="s">
        <v>2121</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1934.72</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7897.8</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6534</v>
      </c>
      <c r="B158" s="47" t="s">
        <v>2120</v>
      </c>
      <c r="C158" s="48" t="s">
        <v>2121</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6535</v>
      </c>
      <c r="B159" s="47" t="s">
        <v>2120</v>
      </c>
      <c r="C159" s="48" t="s">
        <v>2121</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6536</v>
      </c>
      <c r="B160" s="47" t="s">
        <v>2120</v>
      </c>
      <c r="C160" s="48" t="s">
        <v>2121</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6537</v>
      </c>
      <c r="B161" s="47" t="s">
        <v>2120</v>
      </c>
      <c r="C161" s="48" t="s">
        <v>2121</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6538</v>
      </c>
      <c r="B162" s="47" t="s">
        <v>2120</v>
      </c>
      <c r="C162" s="48" t="s">
        <v>2121</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6539</v>
      </c>
      <c r="B163" s="47" t="s">
        <v>2120</v>
      </c>
      <c r="C163" s="48" t="s">
        <v>2121</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6540</v>
      </c>
      <c r="B164" s="47" t="s">
        <v>2120</v>
      </c>
      <c r="C164" s="48" t="s">
        <v>2121</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3438</v>
      </c>
      <c r="B165" s="47" t="s">
        <v>2120</v>
      </c>
      <c r="C165" s="48" t="s">
        <v>2121</v>
      </c>
      <c r="D165" s="30" cm="1">
        <f t="array" ref="D165">SUM(IF((LEFT('2-1 采购订单物料明细表报表导出'!$K:$K,7)=D$1)*('2-1 采购订单物料明细表报表导出'!$D:$D=$A165),'2-1 采购订单物料明细表报表导出'!$H:$H,0))</f>
        <v>208</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178.8</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6541</v>
      </c>
      <c r="B166" s="47" t="s">
        <v>2120</v>
      </c>
      <c r="C166" s="48" t="s">
        <v>2121</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6542</v>
      </c>
      <c r="B167" s="47" t="s">
        <v>2120</v>
      </c>
      <c r="C167" s="48" t="s">
        <v>2121</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6543</v>
      </c>
      <c r="B168" s="47" t="s">
        <v>2120</v>
      </c>
      <c r="C168" s="48" t="s">
        <v>2121</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3484</v>
      </c>
      <c r="B169" s="47" t="s">
        <v>2120</v>
      </c>
      <c r="C169" s="48" t="s">
        <v>2121</v>
      </c>
      <c r="D169" s="30" cm="1">
        <f t="array" ref="D169">SUM(IF((LEFT('2-1 采购订单物料明细表报表导出'!$K:$K,7)=D$1)*('2-1 采购订单物料明细表报表导出'!$D:$D=$A169),'2-1 采购订单物料明细表报表导出'!$H:$H,0))</f>
        <v>206.5</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252</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6544</v>
      </c>
      <c r="B170" s="47" t="s">
        <v>2120</v>
      </c>
      <c r="C170" s="48" t="s">
        <v>2121</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6545</v>
      </c>
      <c r="B171" s="47" t="s">
        <v>2120</v>
      </c>
      <c r="C171" s="48" t="s">
        <v>2121</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6546</v>
      </c>
      <c r="B172" s="47" t="s">
        <v>2120</v>
      </c>
      <c r="C172" s="48" t="s">
        <v>2121</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2987</v>
      </c>
      <c r="B173" s="47" t="s">
        <v>2120</v>
      </c>
      <c r="C173" s="48" t="s">
        <v>2121</v>
      </c>
      <c r="D173" s="30" cm="1">
        <f t="array" ref="D173">SUM(IF((LEFT('2-1 采购订单物料明细表报表导出'!$K:$K,7)=D$1)*('2-1 采购订单物料明细表报表导出'!$D:$D=$A173),'2-1 采购订单物料明细表报表导出'!$H:$H,0))</f>
        <v>468.77</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70.08</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409.18</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3402</v>
      </c>
      <c r="B174" s="47" t="s">
        <v>2120</v>
      </c>
      <c r="C174" s="48" t="s">
        <v>2121</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39.85</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6547</v>
      </c>
      <c r="B175" s="47" t="s">
        <v>2120</v>
      </c>
      <c r="C175" s="48" t="s">
        <v>2121</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6548</v>
      </c>
      <c r="B176" s="47" t="s">
        <v>2120</v>
      </c>
      <c r="C176" s="48" t="s">
        <v>2121</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6549</v>
      </c>
      <c r="B177" s="47" t="s">
        <v>2120</v>
      </c>
      <c r="C177" s="48" t="s">
        <v>2121</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6550</v>
      </c>
      <c r="B178" s="47" t="s">
        <v>2120</v>
      </c>
      <c r="C178" s="48" t="s">
        <v>2121</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6551</v>
      </c>
      <c r="B179" s="47" t="s">
        <v>2120</v>
      </c>
      <c r="C179" s="48" t="s">
        <v>2121</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3055</v>
      </c>
      <c r="B180" s="47" t="s">
        <v>2120</v>
      </c>
      <c r="C180" s="48" t="s">
        <v>2121</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3491.25</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3494.25</v>
      </c>
      <c r="I180" s="30" cm="1">
        <f t="array" ref="I180">SUM(IF((LEFT('2-1 采购订单物料明细表报表导出'!$K:$K,7)=I$1)*('2-1 采购订单物料明细表报表导出'!$D:$D=$A180),'2-1 采购订单物料明细表报表导出'!$H:$H,0))</f>
        <v>3491.25</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3191</v>
      </c>
      <c r="B181" s="47" t="s">
        <v>2120</v>
      </c>
      <c r="C181" s="48" t="s">
        <v>2121</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1520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3031</v>
      </c>
      <c r="B182" s="47" t="s">
        <v>2120</v>
      </c>
      <c r="C182" s="48" t="s">
        <v>2121</v>
      </c>
      <c r="D182" s="30" cm="1">
        <f t="array" ref="D182">SUM(IF((LEFT('2-1 采购订单物料明细表报表导出'!$K:$K,7)=D$1)*('2-1 采购订单物料明细表报表导出'!$D:$D=$A182),'2-1 采购订单物料明细表报表导出'!$H:$H,0))</f>
        <v>369.75</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369.75</v>
      </c>
      <c r="G182" s="30" cm="1">
        <f t="array" ref="G182">SUM(IF((LEFT('2-1 采购订单物料明细表报表导出'!$K:$K,7)=G$1)*('2-1 采购订单物料明细表报表导出'!$D:$D=$A182),'2-1 采购订单物料明细表报表导出'!$H:$H,0))</f>
        <v>369.75</v>
      </c>
      <c r="H182" s="30" cm="1">
        <f t="array" ref="H182">SUM(IF((LEFT('2-1 采购订单物料明细表报表导出'!$K:$K,7)=H$1)*('2-1 采购订单物料明细表报表导出'!$D:$D=$A182),'2-1 采购订单物料明细表报表导出'!$H:$H,0))</f>
        <v>1680</v>
      </c>
      <c r="I182" s="30" cm="1">
        <f t="array" ref="I182">SUM(IF((LEFT('2-1 采购订单物料明细表报表导出'!$K:$K,7)=I$1)*('2-1 采购订单物料明细表报表导出'!$D:$D=$A182),'2-1 采购订单物料明细表报表导出'!$H:$H,0))</f>
        <v>369.75</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6552</v>
      </c>
      <c r="B183" s="47" t="s">
        <v>2120</v>
      </c>
      <c r="C183" s="48" t="s">
        <v>2121</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6553</v>
      </c>
      <c r="B184" s="47" t="s">
        <v>2120</v>
      </c>
      <c r="C184" s="48" t="s">
        <v>2121</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6554</v>
      </c>
      <c r="B185" s="47" t="s">
        <v>2120</v>
      </c>
      <c r="C185" s="48" t="s">
        <v>2121</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6555</v>
      </c>
      <c r="B186" s="47" t="s">
        <v>2120</v>
      </c>
      <c r="C186" s="48" t="s">
        <v>2121</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3951</v>
      </c>
      <c r="B187" s="47" t="s">
        <v>2120</v>
      </c>
      <c r="C187" s="48" t="s">
        <v>2121</v>
      </c>
      <c r="D187" s="30" cm="1">
        <f t="array" ref="D187">SUM(IF((LEFT('2-1 采购订单物料明细表报表导出'!$K:$K,7)=D$1)*('2-1 采购订单物料明细表报表导出'!$D:$D=$A187),'2-1 采购订单物料明细表报表导出'!$H:$H,0))</f>
        <v>176.7</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6556</v>
      </c>
      <c r="B188" s="47" t="s">
        <v>2120</v>
      </c>
      <c r="C188" s="48" t="s">
        <v>2121</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6557</v>
      </c>
      <c r="B189" s="47" t="s">
        <v>2120</v>
      </c>
      <c r="C189" s="48" t="s">
        <v>2121</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3552</v>
      </c>
      <c r="B190" s="47" t="s">
        <v>2120</v>
      </c>
      <c r="C190" s="48" t="s">
        <v>2121</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179.4</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3154</v>
      </c>
      <c r="B191" s="47" t="s">
        <v>2120</v>
      </c>
      <c r="C191" s="48" t="s">
        <v>2121</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1017</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3943</v>
      </c>
      <c r="B192" s="47" t="s">
        <v>2120</v>
      </c>
      <c r="C192" s="48" t="s">
        <v>2121</v>
      </c>
      <c r="D192" s="30" cm="1">
        <f t="array" ref="D192">SUM(IF((LEFT('2-1 采购订单物料明细表报表导出'!$K:$K,7)=D$1)*('2-1 采购订单物料明细表报表导出'!$D:$D=$A192),'2-1 采购订单物料明细表报表导出'!$H:$H,0))</f>
        <v>382.8</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3607</v>
      </c>
      <c r="B193" s="47" t="s">
        <v>2120</v>
      </c>
      <c r="C193" s="48" t="s">
        <v>2121</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2168.1</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3847</v>
      </c>
      <c r="B194" s="47" t="s">
        <v>2120</v>
      </c>
      <c r="C194" s="48" t="s">
        <v>2121</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87.72</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3098</v>
      </c>
      <c r="B195" s="47" t="s">
        <v>2120</v>
      </c>
      <c r="C195" s="48" t="s">
        <v>2121</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435</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580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6558</v>
      </c>
      <c r="B196" s="47" t="s">
        <v>2120</v>
      </c>
      <c r="C196" s="48" t="s">
        <v>2121</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6559</v>
      </c>
      <c r="B197" s="47" t="s">
        <v>2120</v>
      </c>
      <c r="C197" s="48" t="s">
        <v>2121</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6560</v>
      </c>
      <c r="B198" s="47" t="s">
        <v>2120</v>
      </c>
      <c r="C198" s="48" t="s">
        <v>2121</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6561</v>
      </c>
      <c r="B199" s="47" t="s">
        <v>2120</v>
      </c>
      <c r="C199" s="48" t="s">
        <v>2121</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6562</v>
      </c>
      <c r="B200" s="47" t="s">
        <v>2120</v>
      </c>
      <c r="C200" s="48" t="s">
        <v>2121</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4039</v>
      </c>
      <c r="B201" s="47" t="s">
        <v>2120</v>
      </c>
      <c r="C201" s="48" t="s">
        <v>2121</v>
      </c>
      <c r="D201" s="30" cm="1">
        <f t="array" ref="D201">SUM(IF((LEFT('2-1 采购订单物料明细表报表导出'!$K:$K,7)=D$1)*('2-1 采购订单物料明细表报表导出'!$D:$D=$A201),'2-1 采购订单物料明细表报表导出'!$H:$H,0))</f>
        <v>24.4</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6563</v>
      </c>
      <c r="B202" s="47" t="s">
        <v>2120</v>
      </c>
      <c r="C202" s="48" t="s">
        <v>2121</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6564</v>
      </c>
      <c r="B203" s="47" t="s">
        <v>2120</v>
      </c>
      <c r="C203" s="48" t="s">
        <v>2121</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49" t="s">
        <v>6565</v>
      </c>
      <c r="B204" s="47" t="s">
        <v>2120</v>
      </c>
      <c r="C204" s="48" t="s">
        <v>2121</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6566</v>
      </c>
      <c r="B205" s="47" t="s">
        <v>2120</v>
      </c>
      <c r="C205" s="48" t="s">
        <v>2121</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6567</v>
      </c>
      <c r="B206" s="47" t="s">
        <v>2120</v>
      </c>
      <c r="C206" s="48" t="s">
        <v>2121</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3972</v>
      </c>
      <c r="B207" s="47" t="s">
        <v>2120</v>
      </c>
      <c r="C207" s="48" t="s">
        <v>2121</v>
      </c>
      <c r="D207" s="30" cm="1">
        <f t="array" ref="D207">SUM(IF((LEFT('2-1 采购订单物料明细表报表导出'!$K:$K,7)=D$1)*('2-1 采购订单物料明细表报表导出'!$D:$D=$A207),'2-1 采购订单物料明细表报表导出'!$H:$H,0))</f>
        <v>171.5</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6568</v>
      </c>
      <c r="B208" s="47" t="s">
        <v>2120</v>
      </c>
      <c r="C208" s="48" t="s">
        <v>2121</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6569</v>
      </c>
      <c r="B209" s="47" t="s">
        <v>2120</v>
      </c>
      <c r="C209" s="48" t="s">
        <v>2121</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6570</v>
      </c>
      <c r="B210" s="47" t="s">
        <v>2120</v>
      </c>
      <c r="C210" s="48" t="s">
        <v>2121</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6571</v>
      </c>
      <c r="B211" s="47" t="s">
        <v>2120</v>
      </c>
      <c r="C211" s="48" t="s">
        <v>2121</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6572</v>
      </c>
      <c r="B212" s="47" t="s">
        <v>2120</v>
      </c>
      <c r="C212" s="48" t="s">
        <v>2121</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6573</v>
      </c>
      <c r="B213" s="47" t="s">
        <v>2120</v>
      </c>
      <c r="C213" s="48" t="s">
        <v>2121</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6574</v>
      </c>
      <c r="B214" s="47" t="s">
        <v>2120</v>
      </c>
      <c r="C214" s="48" t="s">
        <v>2121</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6575</v>
      </c>
      <c r="B215" s="47" t="s">
        <v>2120</v>
      </c>
      <c r="C215" s="48" t="s">
        <v>2121</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6576</v>
      </c>
      <c r="B216" s="47" t="s">
        <v>2120</v>
      </c>
      <c r="C216" s="48" t="s">
        <v>2121</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6577</v>
      </c>
      <c r="B217" s="47" t="s">
        <v>2120</v>
      </c>
      <c r="C217" s="48" t="s">
        <v>2121</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6578</v>
      </c>
      <c r="B218" s="47" t="s">
        <v>2120</v>
      </c>
      <c r="C218" s="48" t="s">
        <v>2121</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6579</v>
      </c>
      <c r="B219" s="47" t="s">
        <v>2120</v>
      </c>
      <c r="C219" s="48" t="s">
        <v>2121</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6580</v>
      </c>
      <c r="B220" s="47" t="s">
        <v>2120</v>
      </c>
      <c r="C220" s="48" t="s">
        <v>2121</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6581</v>
      </c>
      <c r="B221" s="47" t="s">
        <v>2120</v>
      </c>
      <c r="C221" s="48" t="s">
        <v>2121</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3186</v>
      </c>
      <c r="B222" s="47" t="s">
        <v>2120</v>
      </c>
      <c r="C222" s="48" t="s">
        <v>2121</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94</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6582</v>
      </c>
      <c r="B223" s="47" t="s">
        <v>2120</v>
      </c>
      <c r="C223" s="48" t="s">
        <v>2121</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6583</v>
      </c>
      <c r="B224" s="47" t="s">
        <v>2120</v>
      </c>
      <c r="C224" s="48" t="s">
        <v>2121</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6584</v>
      </c>
      <c r="B225" s="47" t="s">
        <v>2120</v>
      </c>
      <c r="C225" s="48" t="s">
        <v>2121</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6585</v>
      </c>
      <c r="B226" s="47" t="s">
        <v>2120</v>
      </c>
      <c r="C226" s="48" t="s">
        <v>2121</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2942</v>
      </c>
      <c r="B227" s="47" t="s">
        <v>2120</v>
      </c>
      <c r="C227" s="48" t="s">
        <v>2121</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34.8</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33.25</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6586</v>
      </c>
      <c r="B228" s="47" t="s">
        <v>2120</v>
      </c>
      <c r="C228" s="48" t="s">
        <v>2121</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2983</v>
      </c>
      <c r="B229" s="47" t="s">
        <v>2120</v>
      </c>
      <c r="C229" s="48" t="s">
        <v>2121</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112.85</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11.65</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6587</v>
      </c>
      <c r="B230" s="47" t="s">
        <v>2120</v>
      </c>
      <c r="C230" s="48" t="s">
        <v>2121</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6588</v>
      </c>
      <c r="B231" s="47" t="s">
        <v>2120</v>
      </c>
      <c r="C231" s="48" t="s">
        <v>2121</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3640</v>
      </c>
      <c r="B232" s="47" t="s">
        <v>2120</v>
      </c>
      <c r="C232" s="48" t="s">
        <v>2121</v>
      </c>
      <c r="D232" s="30" cm="1">
        <f t="array" ref="D232">SUM(IF((LEFT('2-1 采购订单物料明细表报表导出'!$K:$K,7)=D$1)*('2-1 采购订单物料明细表报表导出'!$D:$D=$A232),'2-1 采购订单物料明细表报表导出'!$H:$H,0))</f>
        <v>621.7</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235.2</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6589</v>
      </c>
      <c r="B233" s="47" t="s">
        <v>2120</v>
      </c>
      <c r="C233" s="48" t="s">
        <v>2121</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49" t="s">
        <v>6590</v>
      </c>
      <c r="B234" s="47" t="s">
        <v>2120</v>
      </c>
      <c r="C234" s="48" t="s">
        <v>2121</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49" t="s">
        <v>6591</v>
      </c>
      <c r="B235" s="47" t="s">
        <v>2120</v>
      </c>
      <c r="C235" s="48" t="s">
        <v>2121</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49" t="s">
        <v>6592</v>
      </c>
      <c r="B236" s="47" t="s">
        <v>2120</v>
      </c>
      <c r="C236" s="48" t="s">
        <v>2121</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49" t="s">
        <v>6593</v>
      </c>
      <c r="B237" s="47" t="s">
        <v>2120</v>
      </c>
      <c r="C237" s="48" t="s">
        <v>2121</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49" t="s">
        <v>6594</v>
      </c>
      <c r="B238" s="47" t="s">
        <v>2120</v>
      </c>
      <c r="C238" s="48" t="s">
        <v>2121</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49" t="s">
        <v>6595</v>
      </c>
      <c r="B239" s="47" t="s">
        <v>2120</v>
      </c>
      <c r="C239" s="48" t="s">
        <v>2121</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49" t="s">
        <v>6596</v>
      </c>
      <c r="B240" s="47" t="s">
        <v>2120</v>
      </c>
      <c r="C240" s="48" t="s">
        <v>2121</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3893</v>
      </c>
      <c r="B241" s="47" t="s">
        <v>2120</v>
      </c>
      <c r="C241" s="48" t="s">
        <v>2121</v>
      </c>
      <c r="D241" s="30" cm="1">
        <f t="array" ref="D241">SUM(IF((LEFT('2-1 采购订单物料明细表报表导出'!$K:$K,7)=D$1)*('2-1 采购订单物料明细表报表导出'!$D:$D=$A241),'2-1 采购订单物料明细表报表导出'!$H:$H,0))</f>
        <v>602.7</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3018</v>
      </c>
      <c r="B242" s="47" t="s">
        <v>2120</v>
      </c>
      <c r="C242" s="48" t="s">
        <v>2121</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11.8</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49" t="s">
        <v>6597</v>
      </c>
      <c r="B243" s="47" t="s">
        <v>2120</v>
      </c>
      <c r="C243" s="48" t="s">
        <v>2121</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49" t="s">
        <v>6598</v>
      </c>
      <c r="B244" s="47" t="s">
        <v>2120</v>
      </c>
      <c r="C244" s="48" t="s">
        <v>2121</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49" t="s">
        <v>6599</v>
      </c>
      <c r="B245" s="47" t="s">
        <v>2120</v>
      </c>
      <c r="C245" s="48" t="s">
        <v>2121</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2962</v>
      </c>
      <c r="B246" s="47" t="s">
        <v>2120</v>
      </c>
      <c r="C246" s="48" t="s">
        <v>2121</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208.67</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49" t="s">
        <v>3985</v>
      </c>
      <c r="B247" s="47" t="s">
        <v>2120</v>
      </c>
      <c r="C247" s="48" t="s">
        <v>2121</v>
      </c>
      <c r="D247" s="30" cm="1">
        <f t="array" ref="D247">SUM(IF((LEFT('2-1 采购订单物料明细表报表导出'!$K:$K,7)=D$1)*('2-1 采购订单物料明细表报表导出'!$D:$D=$A247),'2-1 采购订单物料明细表报表导出'!$H:$H,0))</f>
        <v>231.6</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49" t="s">
        <v>6600</v>
      </c>
      <c r="B248" s="47" t="s">
        <v>2120</v>
      </c>
      <c r="C248" s="48" t="s">
        <v>2121</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49" t="s">
        <v>6601</v>
      </c>
      <c r="B249" s="47" t="s">
        <v>2120</v>
      </c>
      <c r="C249" s="48" t="s">
        <v>2121</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49" t="s">
        <v>6602</v>
      </c>
      <c r="B250" s="47" t="s">
        <v>2120</v>
      </c>
      <c r="C250" s="48" t="s">
        <v>2121</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49" t="s">
        <v>2958</v>
      </c>
      <c r="B251" s="47" t="s">
        <v>2120</v>
      </c>
      <c r="C251" s="48" t="s">
        <v>2121</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17</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56</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6603</v>
      </c>
      <c r="B252" s="47" t="s">
        <v>2120</v>
      </c>
      <c r="C252" s="48" t="s">
        <v>2121</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6604</v>
      </c>
      <c r="B253" s="47" t="s">
        <v>2120</v>
      </c>
      <c r="C253" s="48" t="s">
        <v>2121</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6605</v>
      </c>
      <c r="B254" s="47" t="s">
        <v>2120</v>
      </c>
      <c r="C254" s="48" t="s">
        <v>2121</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6606</v>
      </c>
      <c r="B255" s="47" t="s">
        <v>2120</v>
      </c>
      <c r="C255" s="48" t="s">
        <v>2121</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6607</v>
      </c>
      <c r="B256" s="47" t="s">
        <v>2120</v>
      </c>
      <c r="C256" s="48" t="s">
        <v>2121</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6608</v>
      </c>
      <c r="B257" s="47" t="s">
        <v>2120</v>
      </c>
      <c r="C257" s="48" t="s">
        <v>2121</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6609</v>
      </c>
      <c r="B258" s="47" t="s">
        <v>2120</v>
      </c>
      <c r="C258" s="48" t="s">
        <v>2121</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6610</v>
      </c>
      <c r="B259" s="47" t="s">
        <v>2120</v>
      </c>
      <c r="C259" s="48" t="s">
        <v>2121</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6611</v>
      </c>
      <c r="B260" s="47" t="s">
        <v>2120</v>
      </c>
      <c r="C260" s="48" t="s">
        <v>2121</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6612</v>
      </c>
      <c r="B261" s="47" t="s">
        <v>2120</v>
      </c>
      <c r="C261" s="48" t="s">
        <v>2121</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6613</v>
      </c>
      <c r="B262" s="47" t="s">
        <v>2120</v>
      </c>
      <c r="C262" s="48" t="s">
        <v>2121</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6614</v>
      </c>
      <c r="B263" s="47" t="s">
        <v>2120</v>
      </c>
      <c r="C263" s="48" t="s">
        <v>2121</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6615</v>
      </c>
      <c r="B264" s="47" t="s">
        <v>2120</v>
      </c>
      <c r="C264" s="48" t="s">
        <v>2121</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6616</v>
      </c>
      <c r="B265" s="47" t="s">
        <v>2120</v>
      </c>
      <c r="C265" s="48" t="s">
        <v>2121</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6617</v>
      </c>
      <c r="B266" s="47" t="s">
        <v>2120</v>
      </c>
      <c r="C266" s="48" t="s">
        <v>2121</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6618</v>
      </c>
      <c r="B267" s="47" t="s">
        <v>2120</v>
      </c>
      <c r="C267" s="48" t="s">
        <v>2121</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6619</v>
      </c>
      <c r="B268" s="47" t="s">
        <v>2120</v>
      </c>
      <c r="C268" s="48" t="s">
        <v>2121</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6620</v>
      </c>
      <c r="B269" s="47" t="s">
        <v>2120</v>
      </c>
      <c r="C269" s="48" t="s">
        <v>2121</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6621</v>
      </c>
      <c r="B270" s="47" t="s">
        <v>2120</v>
      </c>
      <c r="C270" s="48" t="s">
        <v>2121</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6622</v>
      </c>
      <c r="B271" s="47" t="s">
        <v>2120</v>
      </c>
      <c r="C271" s="48" t="s">
        <v>2121</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6623</v>
      </c>
      <c r="B272" s="47" t="s">
        <v>2120</v>
      </c>
      <c r="C272" s="48" t="s">
        <v>2121</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6624</v>
      </c>
      <c r="B273" s="47" t="s">
        <v>2120</v>
      </c>
      <c r="C273" s="48" t="s">
        <v>2121</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6625</v>
      </c>
      <c r="B274" s="47" t="s">
        <v>2120</v>
      </c>
      <c r="C274" s="48" t="s">
        <v>2121</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6626</v>
      </c>
      <c r="B275" s="47" t="s">
        <v>2120</v>
      </c>
      <c r="C275" s="48" t="s">
        <v>2121</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6627</v>
      </c>
      <c r="B276" s="47" t="s">
        <v>2120</v>
      </c>
      <c r="C276" s="48" t="s">
        <v>2121</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6628</v>
      </c>
      <c r="B277" s="47" t="s">
        <v>2120</v>
      </c>
      <c r="C277" s="48" t="s">
        <v>2121</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6629</v>
      </c>
      <c r="B278" s="47" t="s">
        <v>2120</v>
      </c>
      <c r="C278" s="48" t="s">
        <v>2121</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6630</v>
      </c>
      <c r="B279" s="47" t="s">
        <v>2120</v>
      </c>
      <c r="C279" s="48" t="s">
        <v>2121</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6631</v>
      </c>
      <c r="B280" s="47" t="s">
        <v>2120</v>
      </c>
      <c r="C280" s="48" t="s">
        <v>2121</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6632</v>
      </c>
      <c r="B281" s="47" t="s">
        <v>2120</v>
      </c>
      <c r="C281" s="48" t="s">
        <v>2121</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6633</v>
      </c>
      <c r="B282" s="47" t="s">
        <v>2120</v>
      </c>
      <c r="C282" s="48" t="s">
        <v>2121</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6634</v>
      </c>
      <c r="B283" s="47" t="s">
        <v>2120</v>
      </c>
      <c r="C283" s="48" t="s">
        <v>2121</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6635</v>
      </c>
      <c r="B284" s="47" t="s">
        <v>2120</v>
      </c>
      <c r="C284" s="48" t="s">
        <v>2121</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6636</v>
      </c>
      <c r="B285" s="47" t="s">
        <v>2120</v>
      </c>
      <c r="C285" s="48" t="s">
        <v>2121</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6637</v>
      </c>
      <c r="B286" s="47" t="s">
        <v>2120</v>
      </c>
      <c r="C286" s="48" t="s">
        <v>2121</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6638</v>
      </c>
      <c r="B287" s="47" t="s">
        <v>2120</v>
      </c>
      <c r="C287" s="48" t="s">
        <v>2121</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6639</v>
      </c>
      <c r="B288" s="47" t="s">
        <v>2120</v>
      </c>
      <c r="C288" s="48" t="s">
        <v>2121</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3926</v>
      </c>
      <c r="B289" s="47" t="s">
        <v>2120</v>
      </c>
      <c r="C289" s="48" t="s">
        <v>2121</v>
      </c>
      <c r="D289" s="30" cm="1">
        <f t="array" ref="D289">SUM(IF((LEFT('2-1 采购订单物料明细表报表导出'!$K:$K,7)=D$1)*('2-1 采购订单物料明细表报表导出'!$D:$D=$A289),'2-1 采购订单物料明细表报表导出'!$H:$H,0))</f>
        <v>104.4</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49" t="s">
        <v>6640</v>
      </c>
      <c r="B290" s="47" t="s">
        <v>2120</v>
      </c>
      <c r="C290" s="48" t="s">
        <v>2121</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3086</v>
      </c>
      <c r="B291" s="47" t="s">
        <v>2120</v>
      </c>
      <c r="C291" s="48" t="s">
        <v>2121</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320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6641</v>
      </c>
      <c r="B292" s="47" t="s">
        <v>2120</v>
      </c>
      <c r="C292" s="48" t="s">
        <v>2121</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6642</v>
      </c>
      <c r="B293" s="47" t="s">
        <v>2120</v>
      </c>
      <c r="C293" s="48" t="s">
        <v>2121</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6643</v>
      </c>
      <c r="B294" s="47" t="s">
        <v>2120</v>
      </c>
      <c r="C294" s="48" t="s">
        <v>2121</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6644</v>
      </c>
      <c r="B295" s="47" t="s">
        <v>2120</v>
      </c>
      <c r="C295" s="48" t="s">
        <v>2121</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2938</v>
      </c>
      <c r="B296" s="47" t="s">
        <v>2120</v>
      </c>
      <c r="C296" s="48" t="s">
        <v>2121</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559.26</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6645</v>
      </c>
      <c r="B297" s="47" t="s">
        <v>2120</v>
      </c>
      <c r="C297" s="48" t="s">
        <v>2121</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3081</v>
      </c>
      <c r="B298" s="47" t="s">
        <v>2120</v>
      </c>
      <c r="C298" s="48" t="s">
        <v>2121</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84</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3612</v>
      </c>
      <c r="B299" s="47" t="s">
        <v>2120</v>
      </c>
      <c r="C299" s="48" t="s">
        <v>2121</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287.6</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6646</v>
      </c>
      <c r="B300" s="47" t="s">
        <v>2120</v>
      </c>
      <c r="C300" s="48" t="s">
        <v>2121</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3873</v>
      </c>
      <c r="B301" s="47" t="s">
        <v>2120</v>
      </c>
      <c r="C301" s="48" t="s">
        <v>2121</v>
      </c>
      <c r="D301" s="30" cm="1">
        <f t="array" ref="D301">SUM(IF((LEFT('2-1 采购订单物料明细表报表导出'!$K:$K,7)=D$1)*('2-1 采购订单物料明细表报表导出'!$D:$D=$A301),'2-1 采购订单物料明细表报表导出'!$H:$H,0))</f>
        <v>1580.2</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3417</v>
      </c>
      <c r="B302" s="47" t="s">
        <v>2120</v>
      </c>
      <c r="C302" s="48" t="s">
        <v>2121</v>
      </c>
      <c r="D302" s="30" cm="1">
        <f t="array" ref="D302">SUM(IF((LEFT('2-1 采购订单物料明细表报表导出'!$K:$K,7)=D$1)*('2-1 采购订单物料明细表报表导出'!$D:$D=$A302),'2-1 采购订单物料明细表报表导出'!$H:$H,0))</f>
        <v>231</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153.36</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16.5" spans="1:15">
      <c r="A303" s="17" t="s">
        <v>6647</v>
      </c>
      <c r="B303" s="47" t="s">
        <v>2057</v>
      </c>
      <c r="C303" s="48" t="s">
        <v>2058</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16.5" spans="1:15">
      <c r="A304" s="17" t="s">
        <v>6648</v>
      </c>
      <c r="B304" s="47" t="s">
        <v>2057</v>
      </c>
      <c r="C304" s="48" t="s">
        <v>2058</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16.5" spans="1:15">
      <c r="A305" s="17" t="s">
        <v>3141</v>
      </c>
      <c r="B305" s="47" t="s">
        <v>2057</v>
      </c>
      <c r="C305" s="48" t="s">
        <v>2058</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144</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16.5" spans="1:15">
      <c r="A306" s="17" t="s">
        <v>6649</v>
      </c>
      <c r="B306" s="47" t="s">
        <v>2057</v>
      </c>
      <c r="C306" s="48" t="s">
        <v>2058</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16.5" spans="1:15">
      <c r="A307" s="17" t="s">
        <v>6650</v>
      </c>
      <c r="B307" s="47" t="s">
        <v>2057</v>
      </c>
      <c r="C307" s="48" t="s">
        <v>2058</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16.5" spans="1:15">
      <c r="A308" s="17" t="s">
        <v>6651</v>
      </c>
      <c r="B308" s="47" t="s">
        <v>2057</v>
      </c>
      <c r="C308" s="48" t="s">
        <v>2058</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6652</v>
      </c>
      <c r="B309" s="47" t="s">
        <v>2080</v>
      </c>
      <c r="C309" s="48" t="s">
        <v>2081</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6653</v>
      </c>
      <c r="B310" s="47" t="s">
        <v>2080</v>
      </c>
      <c r="C310" s="48" t="s">
        <v>2081</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6654</v>
      </c>
      <c r="B311" s="47" t="s">
        <v>2080</v>
      </c>
      <c r="C311" s="48" t="s">
        <v>2081</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3259</v>
      </c>
      <c r="B312" s="47" t="s">
        <v>2080</v>
      </c>
      <c r="C312" s="48" t="s">
        <v>2081</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21.98</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6655</v>
      </c>
      <c r="B313" s="47" t="s">
        <v>2080</v>
      </c>
      <c r="C313" s="48" t="s">
        <v>2081</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6656</v>
      </c>
      <c r="B314" s="47" t="s">
        <v>2080</v>
      </c>
      <c r="C314" s="48" t="s">
        <v>2081</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6657</v>
      </c>
      <c r="B315" s="47" t="s">
        <v>2080</v>
      </c>
      <c r="C315" s="48" t="s">
        <v>2081</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6658</v>
      </c>
      <c r="B316" s="47" t="s">
        <v>2080</v>
      </c>
      <c r="C316" s="48" t="s">
        <v>2081</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6659</v>
      </c>
      <c r="B317" s="47" t="s">
        <v>2080</v>
      </c>
      <c r="C317" s="48" t="s">
        <v>2081</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6660</v>
      </c>
      <c r="B318" s="47" t="s">
        <v>2080</v>
      </c>
      <c r="C318" s="48" t="s">
        <v>2081</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6661</v>
      </c>
      <c r="B319" s="47" t="s">
        <v>2080</v>
      </c>
      <c r="C319" s="48" t="s">
        <v>2081</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6662</v>
      </c>
      <c r="B320" s="47" t="s">
        <v>2080</v>
      </c>
      <c r="C320" s="48" t="s">
        <v>2081</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6663</v>
      </c>
      <c r="B321" s="47" t="s">
        <v>2080</v>
      </c>
      <c r="C321" s="48" t="s">
        <v>2081</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6664</v>
      </c>
      <c r="B322" s="47" t="s">
        <v>2080</v>
      </c>
      <c r="C322" s="48" t="s">
        <v>2081</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6665</v>
      </c>
      <c r="B323" s="47" t="s">
        <v>2080</v>
      </c>
      <c r="C323" s="48" t="s">
        <v>2081</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6666</v>
      </c>
      <c r="B324" s="47" t="s">
        <v>2080</v>
      </c>
      <c r="C324" s="48" t="s">
        <v>2081</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6667</v>
      </c>
      <c r="B325" s="47" t="s">
        <v>2080</v>
      </c>
      <c r="C325" s="48" t="s">
        <v>2081</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6668</v>
      </c>
      <c r="B326" s="47" t="s">
        <v>2080</v>
      </c>
      <c r="C326" s="48" t="s">
        <v>2081</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6669</v>
      </c>
      <c r="B327" s="47" t="s">
        <v>2080</v>
      </c>
      <c r="C327" s="48" t="s">
        <v>2081</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6670</v>
      </c>
      <c r="B328" s="47" t="s">
        <v>2080</v>
      </c>
      <c r="C328" s="48" t="s">
        <v>2081</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6671</v>
      </c>
      <c r="B329" s="47" t="s">
        <v>2080</v>
      </c>
      <c r="C329" s="48" t="s">
        <v>2081</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6672</v>
      </c>
      <c r="B330" s="47" t="s">
        <v>2080</v>
      </c>
      <c r="C330" s="48" t="s">
        <v>2081</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3458</v>
      </c>
      <c r="B331" s="47" t="s">
        <v>2080</v>
      </c>
      <c r="C331" s="48" t="s">
        <v>2081</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12.56</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6673</v>
      </c>
      <c r="B332" s="47" t="s">
        <v>2080</v>
      </c>
      <c r="C332" s="48" t="s">
        <v>2081</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6674</v>
      </c>
      <c r="B333" s="47" t="s">
        <v>2080</v>
      </c>
      <c r="C333" s="48" t="s">
        <v>2081</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6675</v>
      </c>
      <c r="B334" s="47" t="s">
        <v>2080</v>
      </c>
      <c r="C334" s="48" t="s">
        <v>2081</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6676</v>
      </c>
      <c r="B335" s="47" t="s">
        <v>2080</v>
      </c>
      <c r="C335" s="48" t="s">
        <v>2081</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6677</v>
      </c>
      <c r="B336" s="47" t="s">
        <v>2080</v>
      </c>
      <c r="C336" s="48" t="s">
        <v>2081</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6678</v>
      </c>
      <c r="B337" s="47" t="s">
        <v>2080</v>
      </c>
      <c r="C337" s="48" t="s">
        <v>2081</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6679</v>
      </c>
      <c r="B338" s="47" t="s">
        <v>2080</v>
      </c>
      <c r="C338" s="48" t="s">
        <v>2081</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6680</v>
      </c>
      <c r="B339" s="47" t="s">
        <v>2080</v>
      </c>
      <c r="C339" s="48" t="s">
        <v>2081</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6681</v>
      </c>
      <c r="B340" s="47" t="s">
        <v>2080</v>
      </c>
      <c r="C340" s="48" t="s">
        <v>2081</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6682</v>
      </c>
      <c r="B341" s="47" t="s">
        <v>2080</v>
      </c>
      <c r="C341" s="48" t="s">
        <v>2081</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6683</v>
      </c>
      <c r="B342" s="47" t="s">
        <v>2080</v>
      </c>
      <c r="C342" s="48" t="s">
        <v>2081</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6684</v>
      </c>
      <c r="B343" s="47" t="s">
        <v>2080</v>
      </c>
      <c r="C343" s="48" t="s">
        <v>2081</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6685</v>
      </c>
      <c r="B344" s="47" t="s">
        <v>2080</v>
      </c>
      <c r="C344" s="48" t="s">
        <v>2081</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6686</v>
      </c>
      <c r="B345" s="47" t="s">
        <v>2080</v>
      </c>
      <c r="C345" s="48" t="s">
        <v>2081</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6687</v>
      </c>
      <c r="B346" s="47" t="s">
        <v>2080</v>
      </c>
      <c r="C346" s="48" t="s">
        <v>2081</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6688</v>
      </c>
      <c r="B347" s="47" t="s">
        <v>2080</v>
      </c>
      <c r="C347" s="48" t="s">
        <v>2081</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6689</v>
      </c>
      <c r="B348" s="47" t="s">
        <v>2080</v>
      </c>
      <c r="C348" s="48" t="s">
        <v>2081</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6690</v>
      </c>
      <c r="B349" s="47" t="s">
        <v>2080</v>
      </c>
      <c r="C349" s="48" t="s">
        <v>2081</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6691</v>
      </c>
      <c r="B350" s="47" t="s">
        <v>2080</v>
      </c>
      <c r="C350" s="48" t="s">
        <v>2081</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6692</v>
      </c>
      <c r="B351" s="47" t="s">
        <v>2080</v>
      </c>
      <c r="C351" s="48" t="s">
        <v>2081</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6693</v>
      </c>
      <c r="B352" s="47" t="s">
        <v>2080</v>
      </c>
      <c r="C352" s="48" t="s">
        <v>2081</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6694</v>
      </c>
      <c r="B353" s="47" t="s">
        <v>2080</v>
      </c>
      <c r="C353" s="48" t="s">
        <v>2081</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6695</v>
      </c>
      <c r="B354" s="47" t="s">
        <v>2080</v>
      </c>
      <c r="C354" s="48" t="s">
        <v>2081</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6696</v>
      </c>
      <c r="B355" s="47" t="s">
        <v>2080</v>
      </c>
      <c r="C355" s="48" t="s">
        <v>2081</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6697</v>
      </c>
      <c r="B356" s="47" t="s">
        <v>2080</v>
      </c>
      <c r="C356" s="48" t="s">
        <v>2081</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6698</v>
      </c>
      <c r="B357" s="47" t="s">
        <v>2080</v>
      </c>
      <c r="C357" s="48" t="s">
        <v>2081</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6699</v>
      </c>
      <c r="B358" s="47" t="s">
        <v>2080</v>
      </c>
      <c r="C358" s="48" t="s">
        <v>2081</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6700</v>
      </c>
      <c r="B359" s="47" t="s">
        <v>2080</v>
      </c>
      <c r="C359" s="48" t="s">
        <v>2081</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6701</v>
      </c>
      <c r="B360" s="47" t="s">
        <v>2080</v>
      </c>
      <c r="C360" s="48" t="s">
        <v>2081</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6702</v>
      </c>
      <c r="B361" s="47" t="s">
        <v>2080</v>
      </c>
      <c r="C361" s="48" t="s">
        <v>2081</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6703</v>
      </c>
      <c r="B362" s="47" t="s">
        <v>2080</v>
      </c>
      <c r="C362" s="48" t="s">
        <v>2081</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6704</v>
      </c>
      <c r="B363" s="47" t="s">
        <v>2080</v>
      </c>
      <c r="C363" s="48" t="s">
        <v>2081</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6705</v>
      </c>
      <c r="B364" s="47" t="s">
        <v>2080</v>
      </c>
      <c r="C364" s="48" t="s">
        <v>2081</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6706</v>
      </c>
      <c r="B365" s="47" t="s">
        <v>2080</v>
      </c>
      <c r="C365" s="48" t="s">
        <v>2081</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49" t="s">
        <v>6707</v>
      </c>
      <c r="B366" s="47" t="s">
        <v>2120</v>
      </c>
      <c r="C366" s="48" t="s">
        <v>2121</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3729</v>
      </c>
      <c r="B367" s="47" t="s">
        <v>2120</v>
      </c>
      <c r="C367" s="48" t="s">
        <v>2121</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20.61</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2916</v>
      </c>
      <c r="B368" s="47" t="s">
        <v>2120</v>
      </c>
      <c r="C368" s="48" t="s">
        <v>2121</v>
      </c>
      <c r="D368" s="30" cm="1">
        <f t="array" ref="D368">SUM(IF((LEFT('2-1 采购订单物料明细表报表导出'!$K:$K,7)=D$1)*('2-1 采购订单物料明细表报表导出'!$D:$D=$A368),'2-1 采购订单物料明细表报表导出'!$H:$H,0))</f>
        <v>12.22</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401.6</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126.36</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49" t="s">
        <v>3047</v>
      </c>
      <c r="B369" s="47" t="s">
        <v>2120</v>
      </c>
      <c r="C369" s="48" t="s">
        <v>2121</v>
      </c>
      <c r="D369" s="30" cm="1">
        <f t="array" ref="D369">SUM(IF((LEFT('2-1 采购订单物料明细表报表导出'!$K:$K,7)=D$1)*('2-1 采购订单物料明细表报表导出'!$D:$D=$A369),'2-1 采购订单物料明细表报表导出'!$H:$H,0))</f>
        <v>148.05</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148.05</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118.44</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3062</v>
      </c>
      <c r="B370" s="47" t="s">
        <v>2120</v>
      </c>
      <c r="C370" s="48" t="s">
        <v>2121</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9110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6708</v>
      </c>
      <c r="B371" s="47" t="s">
        <v>2120</v>
      </c>
      <c r="C371" s="48" t="s">
        <v>2121</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6709</v>
      </c>
      <c r="B372" s="47" t="s">
        <v>2120</v>
      </c>
      <c r="C372" s="48" t="s">
        <v>2121</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3583</v>
      </c>
      <c r="B373" s="47" t="s">
        <v>2120</v>
      </c>
      <c r="C373" s="48" t="s">
        <v>2121</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105</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3212</v>
      </c>
      <c r="B374" s="47" t="s">
        <v>2120</v>
      </c>
      <c r="C374" s="48" t="s">
        <v>2121</v>
      </c>
      <c r="D374" s="30" cm="1">
        <f t="array" ref="D374">SUM(IF((LEFT('2-1 采购订单物料明细表报表导出'!$K:$K,7)=D$1)*('2-1 采购订单物料明细表报表导出'!$D:$D=$A374),'2-1 采购订单物料明细表报表导出'!$H:$H,0))</f>
        <v>1508.1</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904.86</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3234</v>
      </c>
      <c r="B375" s="47" t="s">
        <v>2120</v>
      </c>
      <c r="C375" s="48" t="s">
        <v>2121</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1970.94</v>
      </c>
      <c r="G375" s="30" cm="1">
        <f t="array" ref="G375">SUM(IF((LEFT('2-1 采购订单物料明细表报表导出'!$K:$K,7)=G$1)*('2-1 采购订单物料明细表报表导出'!$D:$D=$A375),'2-1 采购订单物料明细表报表导出'!$H:$H,0))</f>
        <v>372</v>
      </c>
      <c r="H375" s="30" cm="1">
        <f t="array" ref="H375">SUM(IF((LEFT('2-1 采购订单物料明细表报表导出'!$K:$K,7)=H$1)*('2-1 采购订单物料明细表报表导出'!$D:$D=$A375),'2-1 采购订单物料明细表报表导出'!$H:$H,0))</f>
        <v>492.62</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49" t="s">
        <v>6710</v>
      </c>
      <c r="B376" s="47" t="s">
        <v>2120</v>
      </c>
      <c r="C376" s="48" t="s">
        <v>2121</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6711</v>
      </c>
      <c r="B377" s="47" t="s">
        <v>2120</v>
      </c>
      <c r="C377" s="48" t="s">
        <v>2121</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6712</v>
      </c>
      <c r="B378" s="47" t="s">
        <v>2120</v>
      </c>
      <c r="C378" s="48" t="s">
        <v>2121</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6713</v>
      </c>
      <c r="B379" s="47" t="s">
        <v>2120</v>
      </c>
      <c r="C379" s="48" t="s">
        <v>2121</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6714</v>
      </c>
      <c r="B380" s="47" t="s">
        <v>2120</v>
      </c>
      <c r="C380" s="48" t="s">
        <v>2121</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6715</v>
      </c>
      <c r="B381" s="47" t="s">
        <v>2120</v>
      </c>
      <c r="C381" s="48" t="s">
        <v>2121</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6716</v>
      </c>
      <c r="B382" s="47" t="s">
        <v>2120</v>
      </c>
      <c r="C382" s="48" t="s">
        <v>2121</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3409</v>
      </c>
      <c r="B383" s="47" t="s">
        <v>2120</v>
      </c>
      <c r="C383" s="48" t="s">
        <v>2121</v>
      </c>
      <c r="D383" s="30" cm="1">
        <f t="array" ref="D383">SUM(IF((LEFT('2-1 采购订单物料明细表报表导出'!$K:$K,7)=D$1)*('2-1 采购订单物料明细表报表导出'!$D:$D=$A383),'2-1 采购订单物料明细表报表导出'!$H:$H,0))</f>
        <v>85.2</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16.25</v>
      </c>
      <c r="G383" s="30" cm="1">
        <f t="array" ref="G383">SUM(IF((LEFT('2-1 采购订单物料明细表报表导出'!$K:$K,7)=G$1)*('2-1 采购订单物料明细表报表导出'!$D:$D=$A383),'2-1 采购订单物料明细表报表导出'!$H:$H,0))</f>
        <v>175.28</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49" t="s">
        <v>6717</v>
      </c>
      <c r="B384" s="47" t="s">
        <v>2120</v>
      </c>
      <c r="C384" s="48" t="s">
        <v>2121</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49" t="s">
        <v>6718</v>
      </c>
      <c r="B385" s="47" t="s">
        <v>2120</v>
      </c>
      <c r="C385" s="48" t="s">
        <v>2121</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6719</v>
      </c>
      <c r="B386" s="47" t="s">
        <v>2120</v>
      </c>
      <c r="C386" s="48" t="s">
        <v>2121</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6720</v>
      </c>
      <c r="B387" s="47" t="s">
        <v>2120</v>
      </c>
      <c r="C387" s="48" t="s">
        <v>2121</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6721</v>
      </c>
      <c r="B388" s="47" t="s">
        <v>2120</v>
      </c>
      <c r="C388" s="48" t="s">
        <v>2121</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3562</v>
      </c>
      <c r="B389" s="47" t="s">
        <v>2120</v>
      </c>
      <c r="C389" s="48" t="s">
        <v>2121</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821.4</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6722</v>
      </c>
      <c r="B390" s="47" t="s">
        <v>2120</v>
      </c>
      <c r="C390" s="48" t="s">
        <v>2121</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49" t="s">
        <v>6723</v>
      </c>
      <c r="B391" s="47" t="s">
        <v>2120</v>
      </c>
      <c r="C391" s="48" t="s">
        <v>2121</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49" t="s">
        <v>6724</v>
      </c>
      <c r="B392" s="47" t="s">
        <v>2120</v>
      </c>
      <c r="C392" s="48" t="s">
        <v>2121</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49" t="s">
        <v>6725</v>
      </c>
      <c r="B393" s="47" t="s">
        <v>2120</v>
      </c>
      <c r="C393" s="48" t="s">
        <v>2121</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49" t="s">
        <v>6726</v>
      </c>
      <c r="B394" s="47" t="s">
        <v>2120</v>
      </c>
      <c r="C394" s="48" t="s">
        <v>2121</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6727</v>
      </c>
      <c r="B395" s="47" t="s">
        <v>2120</v>
      </c>
      <c r="C395" s="48" t="s">
        <v>2121</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3131</v>
      </c>
      <c r="B396" s="47" t="s">
        <v>2120</v>
      </c>
      <c r="C396" s="48" t="s">
        <v>2121</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4110.9</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2115</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6728</v>
      </c>
      <c r="B397" s="47" t="s">
        <v>2120</v>
      </c>
      <c r="C397" s="48" t="s">
        <v>2121</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3508</v>
      </c>
      <c r="B398" s="47" t="s">
        <v>2120</v>
      </c>
      <c r="C398" s="48" t="s">
        <v>2121</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648.6</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3136</v>
      </c>
      <c r="B399" s="47" t="s">
        <v>2120</v>
      </c>
      <c r="C399" s="48" t="s">
        <v>2121</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248</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6729</v>
      </c>
      <c r="B400" s="47" t="s">
        <v>2120</v>
      </c>
      <c r="C400" s="48" t="s">
        <v>2121</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49" t="s">
        <v>6730</v>
      </c>
      <c r="B401" s="47" t="s">
        <v>2120</v>
      </c>
      <c r="C401" s="48" t="s">
        <v>2121</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6731</v>
      </c>
      <c r="B402" s="47" t="s">
        <v>2120</v>
      </c>
      <c r="C402" s="48" t="s">
        <v>2121</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6732</v>
      </c>
      <c r="B403" s="47" t="s">
        <v>2120</v>
      </c>
      <c r="C403" s="48" t="s">
        <v>2121</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6733</v>
      </c>
      <c r="B404" s="47" t="s">
        <v>2120</v>
      </c>
      <c r="C404" s="48" t="s">
        <v>2121</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3203</v>
      </c>
      <c r="B405" s="47" t="s">
        <v>2120</v>
      </c>
      <c r="C405" s="48" t="s">
        <v>2121</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83.6</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3323</v>
      </c>
      <c r="B406" s="47" t="s">
        <v>2120</v>
      </c>
      <c r="C406" s="48" t="s">
        <v>2121</v>
      </c>
      <c r="D406" s="30" cm="1">
        <f t="array" ref="D406">SUM(IF((LEFT('2-1 采购订单物料明细表报表导出'!$K:$K,7)=D$1)*('2-1 采购订单物料明细表报表导出'!$D:$D=$A406),'2-1 采购订单物料明细表报表导出'!$H:$H,0))</f>
        <v>60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36</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3114</v>
      </c>
      <c r="B407" s="47" t="s">
        <v>2120</v>
      </c>
      <c r="C407" s="48" t="s">
        <v>2121</v>
      </c>
      <c r="D407" s="30" cm="1">
        <f t="array" ref="D407">SUM(IF((LEFT('2-1 采购订单物料明细表报表导出'!$K:$K,7)=D$1)*('2-1 采购订单物料明细表报表导出'!$D:$D=$A407),'2-1 采购订单物料明细表报表导出'!$H:$H,0))</f>
        <v>674.1</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1800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6734</v>
      </c>
      <c r="B408" s="47" t="s">
        <v>2120</v>
      </c>
      <c r="C408" s="48" t="s">
        <v>2121</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6735</v>
      </c>
      <c r="B409" s="47" t="s">
        <v>2120</v>
      </c>
      <c r="C409" s="48" t="s">
        <v>2121</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6736</v>
      </c>
      <c r="B410" s="47" t="s">
        <v>2120</v>
      </c>
      <c r="C410" s="48" t="s">
        <v>2121</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6737</v>
      </c>
      <c r="B411" s="47" t="s">
        <v>2120</v>
      </c>
      <c r="C411" s="48" t="s">
        <v>2121</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49" t="s">
        <v>6738</v>
      </c>
      <c r="B412" s="47" t="s">
        <v>2120</v>
      </c>
      <c r="C412" s="48" t="s">
        <v>2121</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49" t="s">
        <v>6739</v>
      </c>
      <c r="B413" s="47" t="s">
        <v>2120</v>
      </c>
      <c r="C413" s="48" t="s">
        <v>2121</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2934</v>
      </c>
      <c r="B414" s="47" t="s">
        <v>2120</v>
      </c>
      <c r="C414" s="48" t="s">
        <v>2121</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1061.3</v>
      </c>
      <c r="G414" s="30" cm="1">
        <f t="array" ref="G414">SUM(IF((LEFT('2-1 采购订单物料明细表报表导出'!$K:$K,7)=G$1)*('2-1 采购订单物料明细表报表导出'!$D:$D=$A414),'2-1 采购订单物料明细表报表导出'!$H:$H,0))</f>
        <v>14</v>
      </c>
      <c r="H414" s="30" cm="1">
        <f t="array" ref="H414">SUM(IF((LEFT('2-1 采购订单物料明细表报表导出'!$K:$K,7)=H$1)*('2-1 采购订单物料明细表报表导出'!$D:$D=$A414),'2-1 采购订单物料明细表报表导出'!$H:$H,0))</f>
        <v>327.6</v>
      </c>
      <c r="I414" s="30" cm="1">
        <f t="array" ref="I414">SUM(IF((LEFT('2-1 采购订单物料明细表报表导出'!$K:$K,7)=I$1)*('2-1 采购订单物料明细表报表导出'!$D:$D=$A414),'2-1 采购订单物料明细表报表导出'!$H:$H,0))</f>
        <v>14</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3490</v>
      </c>
      <c r="B415" s="47" t="s">
        <v>2120</v>
      </c>
      <c r="C415" s="48" t="s">
        <v>2121</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860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6740</v>
      </c>
      <c r="B416" s="47" t="s">
        <v>2120</v>
      </c>
      <c r="C416" s="48" t="s">
        <v>2121</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6741</v>
      </c>
      <c r="B417" s="47" t="s">
        <v>2120</v>
      </c>
      <c r="C417" s="48" t="s">
        <v>2121</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6742</v>
      </c>
      <c r="B418" s="47" t="s">
        <v>2120</v>
      </c>
      <c r="C418" s="48" t="s">
        <v>2121</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49" t="s">
        <v>6743</v>
      </c>
      <c r="B419" s="47" t="s">
        <v>2120</v>
      </c>
      <c r="C419" s="48" t="s">
        <v>2121</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49" t="s">
        <v>6744</v>
      </c>
      <c r="B420" s="47" t="s">
        <v>2120</v>
      </c>
      <c r="C420" s="48" t="s">
        <v>2121</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3965</v>
      </c>
      <c r="B421" s="47" t="s">
        <v>2120</v>
      </c>
      <c r="C421" s="48" t="s">
        <v>2121</v>
      </c>
      <c r="D421" s="30" cm="1">
        <f t="array" ref="D421">SUM(IF((LEFT('2-1 采购订单物料明细表报表导出'!$K:$K,7)=D$1)*('2-1 采购订单物料明细表报表导出'!$D:$D=$A421),'2-1 采购订单物料明细表报表导出'!$H:$H,0))</f>
        <v>24</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6745</v>
      </c>
      <c r="B422" s="47" t="s">
        <v>2120</v>
      </c>
      <c r="C422" s="48" t="s">
        <v>2121</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3216</v>
      </c>
      <c r="B423" s="47" t="s">
        <v>2120</v>
      </c>
      <c r="C423" s="48" t="s">
        <v>2121</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109.55</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49" t="s">
        <v>3346</v>
      </c>
      <c r="B424" s="47" t="s">
        <v>2120</v>
      </c>
      <c r="C424" s="48" t="s">
        <v>2121</v>
      </c>
      <c r="D424" s="30" cm="1">
        <f t="array" ref="D424">SUM(IF((LEFT('2-1 采购订单物料明细表报表导出'!$K:$K,7)=D$1)*('2-1 采购订单物料明细表报表导出'!$D:$D=$A424),'2-1 采购订单物料明细表报表导出'!$H:$H,0))</f>
        <v>156.6</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117.6</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6746</v>
      </c>
      <c r="B425" s="47" t="s">
        <v>2120</v>
      </c>
      <c r="C425" s="48" t="s">
        <v>2121</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49" t="s">
        <v>6747</v>
      </c>
      <c r="B426" s="47" t="s">
        <v>2120</v>
      </c>
      <c r="C426" s="48" t="s">
        <v>2121</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49" t="s">
        <v>6748</v>
      </c>
      <c r="B427" s="47" t="s">
        <v>2120</v>
      </c>
      <c r="C427" s="48" t="s">
        <v>2121</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6749</v>
      </c>
      <c r="B428" s="47" t="s">
        <v>2120</v>
      </c>
      <c r="C428" s="48" t="s">
        <v>2121</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6750</v>
      </c>
      <c r="B429" s="47" t="s">
        <v>2120</v>
      </c>
      <c r="C429" s="48" t="s">
        <v>2121</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3958</v>
      </c>
      <c r="B430" s="47" t="s">
        <v>2120</v>
      </c>
      <c r="C430" s="48" t="s">
        <v>2121</v>
      </c>
      <c r="D430" s="30" cm="1">
        <f t="array" ref="D430">SUM(IF((LEFT('2-1 采购订单物料明细表报表导出'!$K:$K,7)=D$1)*('2-1 采购订单物料明细表报表导出'!$D:$D=$A430),'2-1 采购订单物料明细表报表导出'!$H:$H,0))</f>
        <v>113.4</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3008</v>
      </c>
      <c r="B431" s="47" t="s">
        <v>2120</v>
      </c>
      <c r="C431" s="48" t="s">
        <v>2121</v>
      </c>
      <c r="D431" s="30" cm="1">
        <f t="array" ref="D431">SUM(IF((LEFT('2-1 采购订单物料明细表报表导出'!$K:$K,7)=D$1)*('2-1 采购订单物料明细表报表导出'!$D:$D=$A431),'2-1 采购订单物料明细表报表导出'!$H:$H,0))</f>
        <v>90.75</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19446</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217.8</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3328</v>
      </c>
      <c r="B432" s="47" t="s">
        <v>2120</v>
      </c>
      <c r="C432" s="48" t="s">
        <v>2121</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101.4</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2904</v>
      </c>
      <c r="B433" s="47" t="s">
        <v>2120</v>
      </c>
      <c r="C433" s="48" t="s">
        <v>2121</v>
      </c>
      <c r="D433" s="30" cm="1">
        <f t="array" ref="D433">SUM(IF((LEFT('2-1 采购订单物料明细表报表导出'!$K:$K,7)=D$1)*('2-1 采购订单物料明细表报表导出'!$D:$D=$A433),'2-1 采购订单物料明细表报表导出'!$H:$H,0))</f>
        <v>42.6</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972</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6751</v>
      </c>
      <c r="B434" s="47" t="s">
        <v>2120</v>
      </c>
      <c r="C434" s="48" t="s">
        <v>2121</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49" t="s">
        <v>6752</v>
      </c>
      <c r="B435" s="47" t="s">
        <v>2120</v>
      </c>
      <c r="C435" s="48" t="s">
        <v>2121</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49" t="s">
        <v>6753</v>
      </c>
      <c r="B436" s="47" t="s">
        <v>2120</v>
      </c>
      <c r="C436" s="48" t="s">
        <v>2121</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6754</v>
      </c>
      <c r="B437" s="47" t="s">
        <v>2120</v>
      </c>
      <c r="C437" s="48" t="s">
        <v>2121</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6755</v>
      </c>
      <c r="B438" s="47" t="s">
        <v>2120</v>
      </c>
      <c r="C438" s="48" t="s">
        <v>2121</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6756</v>
      </c>
      <c r="B439" s="47" t="s">
        <v>2120</v>
      </c>
      <c r="C439" s="48" t="s">
        <v>2121</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6757</v>
      </c>
      <c r="B440" s="47" t="s">
        <v>2120</v>
      </c>
      <c r="C440" s="48" t="s">
        <v>2121</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2911</v>
      </c>
      <c r="B441" s="47" t="s">
        <v>2120</v>
      </c>
      <c r="C441" s="48" t="s">
        <v>2121</v>
      </c>
      <c r="D441" s="30" cm="1">
        <f t="array" ref="D441">SUM(IF((LEFT('2-1 采购订单物料明细表报表导出'!$K:$K,7)=D$1)*('2-1 采购订单物料明细表报表导出'!$D:$D=$A441),'2-1 采购订单物料明细表报表导出'!$H:$H,0))</f>
        <v>356.3</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27</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3533</v>
      </c>
      <c r="B442" s="47" t="s">
        <v>2120</v>
      </c>
      <c r="C442" s="48" t="s">
        <v>2121</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109</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3557</v>
      </c>
      <c r="B443" s="47" t="s">
        <v>2120</v>
      </c>
      <c r="C443" s="48" t="s">
        <v>2121</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1679.2</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6758</v>
      </c>
      <c r="B444" s="47" t="s">
        <v>2120</v>
      </c>
      <c r="C444" s="48" t="s">
        <v>2121</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49" t="s">
        <v>3364</v>
      </c>
      <c r="B445" s="47" t="s">
        <v>2120</v>
      </c>
      <c r="C445" s="48" t="s">
        <v>2121</v>
      </c>
      <c r="D445" s="30" cm="1">
        <f t="array" ref="D445">SUM(IF((LEFT('2-1 采购订单物料明细表报表导出'!$K:$K,7)=D$1)*('2-1 采购订单物料明细表报表导出'!$D:$D=$A445),'2-1 采购订单物料明细表报表导出'!$H:$H,0))</f>
        <v>556.2</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404.8</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6759</v>
      </c>
      <c r="B446" s="47" t="s">
        <v>2120</v>
      </c>
      <c r="C446" s="48" t="s">
        <v>2121</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6760</v>
      </c>
      <c r="B447" s="47" t="s">
        <v>2120</v>
      </c>
      <c r="C447" s="48" t="s">
        <v>2121</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6761</v>
      </c>
      <c r="B448" s="47" t="s">
        <v>2120</v>
      </c>
      <c r="C448" s="48" t="s">
        <v>2121</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3245</v>
      </c>
      <c r="B449" s="47" t="s">
        <v>2120</v>
      </c>
      <c r="C449" s="48" t="s">
        <v>2121</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63.71</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54.43</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6762</v>
      </c>
      <c r="B450" s="47" t="s">
        <v>2120</v>
      </c>
      <c r="C450" s="48" t="s">
        <v>2121</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6763</v>
      </c>
      <c r="B451" s="47" t="s">
        <v>2120</v>
      </c>
      <c r="C451" s="48" t="s">
        <v>2121</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6764</v>
      </c>
      <c r="B452" s="47" t="s">
        <v>2120</v>
      </c>
      <c r="C452" s="48" t="s">
        <v>2121</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6765</v>
      </c>
      <c r="B453" s="47" t="s">
        <v>2120</v>
      </c>
      <c r="C453" s="48" t="s">
        <v>2121</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6766</v>
      </c>
      <c r="B454" s="47" t="s">
        <v>2120</v>
      </c>
      <c r="C454" s="48" t="s">
        <v>2121</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6767</v>
      </c>
      <c r="B455" s="47" t="s">
        <v>2120</v>
      </c>
      <c r="C455" s="48" t="s">
        <v>2121</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3103</v>
      </c>
      <c r="B456" s="47" t="s">
        <v>2120</v>
      </c>
      <c r="C456" s="48" t="s">
        <v>2121</v>
      </c>
      <c r="D456" s="30" cm="1">
        <f t="array" ref="D456">SUM(IF((LEFT('2-1 采购订单物料明细表报表导出'!$K:$K,7)=D$1)*('2-1 采购订单物料明细表报表导出'!$D:$D=$A456),'2-1 采购订单物料明细表报表导出'!$H:$H,0))</f>
        <v>1339.3</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1134</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1318.5</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6768</v>
      </c>
      <c r="B457" s="47" t="s">
        <v>2120</v>
      </c>
      <c r="C457" s="48" t="s">
        <v>2121</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6769</v>
      </c>
      <c r="B458" s="47" t="s">
        <v>2120</v>
      </c>
      <c r="C458" s="48" t="s">
        <v>2121</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6770</v>
      </c>
      <c r="B459" s="47" t="s">
        <v>2120</v>
      </c>
      <c r="C459" s="48" t="s">
        <v>2121</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6771</v>
      </c>
      <c r="B460" s="47" t="s">
        <v>2120</v>
      </c>
      <c r="C460" s="48" t="s">
        <v>2121</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6772</v>
      </c>
      <c r="B461" s="47" t="s">
        <v>2120</v>
      </c>
      <c r="C461" s="48" t="s">
        <v>2121</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49" t="s">
        <v>6773</v>
      </c>
      <c r="B462" s="47" t="s">
        <v>2120</v>
      </c>
      <c r="C462" s="48" t="s">
        <v>2121</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3747</v>
      </c>
      <c r="B463" s="47" t="s">
        <v>2120</v>
      </c>
      <c r="C463" s="48" t="s">
        <v>2121</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756</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6774</v>
      </c>
      <c r="B464" s="47" t="s">
        <v>2120</v>
      </c>
      <c r="C464" s="48" t="s">
        <v>2121</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3370</v>
      </c>
      <c r="B465" s="47" t="s">
        <v>2120</v>
      </c>
      <c r="C465" s="48" t="s">
        <v>2121</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1825.43</v>
      </c>
      <c r="G465" s="30" cm="1">
        <f t="array" ref="G465">SUM(IF((LEFT('2-1 采购订单物料明细表报表导出'!$K:$K,7)=G$1)*('2-1 采购订单物料明细表报表导出'!$D:$D=$A465),'2-1 采购订单物料明细表报表导出'!$H:$H,0))</f>
        <v>1040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6775</v>
      </c>
      <c r="B466" s="47" t="s">
        <v>2120</v>
      </c>
      <c r="C466" s="48" t="s">
        <v>2121</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6776</v>
      </c>
      <c r="B467" s="47" t="s">
        <v>2120</v>
      </c>
      <c r="C467" s="48" t="s">
        <v>2121</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6777</v>
      </c>
      <c r="B468" s="47" t="s">
        <v>2120</v>
      </c>
      <c r="C468" s="48" t="s">
        <v>2121</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6778</v>
      </c>
      <c r="B469" s="47" t="s">
        <v>2120</v>
      </c>
      <c r="C469" s="48" t="s">
        <v>2121</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6779</v>
      </c>
      <c r="B470" s="47" t="s">
        <v>2120</v>
      </c>
      <c r="C470" s="48" t="s">
        <v>2121</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6780</v>
      </c>
      <c r="B471" s="47" t="s">
        <v>2120</v>
      </c>
      <c r="C471" s="48" t="s">
        <v>2121</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49" t="s">
        <v>6781</v>
      </c>
      <c r="B472" s="47" t="s">
        <v>2120</v>
      </c>
      <c r="C472" s="48" t="s">
        <v>2121</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3789</v>
      </c>
      <c r="B473" s="47" t="s">
        <v>2120</v>
      </c>
      <c r="C473" s="48" t="s">
        <v>2121</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6720.03</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6782</v>
      </c>
      <c r="B474" s="47" t="s">
        <v>2120</v>
      </c>
      <c r="C474" s="48" t="s">
        <v>2121</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6783</v>
      </c>
      <c r="B475" s="47" t="s">
        <v>2120</v>
      </c>
      <c r="C475" s="48" t="s">
        <v>2121</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6784</v>
      </c>
      <c r="B476" s="47" t="s">
        <v>2120</v>
      </c>
      <c r="C476" s="48" t="s">
        <v>2121</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49" t="s">
        <v>6785</v>
      </c>
      <c r="B477" s="47" t="s">
        <v>2120</v>
      </c>
      <c r="C477" s="48" t="s">
        <v>2121</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49" t="s">
        <v>6786</v>
      </c>
      <c r="B478" s="47" t="s">
        <v>2120</v>
      </c>
      <c r="C478" s="48" t="s">
        <v>2121</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3713</v>
      </c>
      <c r="B479" s="47" t="s">
        <v>2120</v>
      </c>
      <c r="C479" s="48" t="s">
        <v>2121</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227</v>
      </c>
      <c r="F479" s="30" cm="1">
        <f t="array" ref="F479">SUM(IF((LEFT('2-1 采购订单物料明细表报表导出'!$K:$K,7)=F$1)*('2-1 采购订单物料明细表报表导出'!$D:$D=$A479),'2-1 采购订单物料明细表报表导出'!$H:$H,0))</f>
        <v>352.2</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49" t="s">
        <v>6787</v>
      </c>
      <c r="B480" s="47" t="s">
        <v>2120</v>
      </c>
      <c r="C480" s="48" t="s">
        <v>2121</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6788</v>
      </c>
      <c r="B481" s="47" t="s">
        <v>2080</v>
      </c>
      <c r="C481" s="48" t="s">
        <v>2081</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6789</v>
      </c>
      <c r="B482" s="47" t="s">
        <v>2080</v>
      </c>
      <c r="C482" s="48" t="s">
        <v>2081</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6790</v>
      </c>
      <c r="B483" s="47" t="s">
        <v>2080</v>
      </c>
      <c r="C483" s="48" t="s">
        <v>2081</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6791</v>
      </c>
      <c r="B484" s="47" t="s">
        <v>2080</v>
      </c>
      <c r="C484" s="48" t="s">
        <v>2081</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6792</v>
      </c>
      <c r="B485" s="47" t="s">
        <v>2080</v>
      </c>
      <c r="C485" s="48" t="s">
        <v>2081</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6793</v>
      </c>
      <c r="B486" s="47" t="s">
        <v>2080</v>
      </c>
      <c r="C486" s="48" t="s">
        <v>2081</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6794</v>
      </c>
      <c r="B487" s="47" t="s">
        <v>2080</v>
      </c>
      <c r="C487" s="48" t="s">
        <v>2081</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6795</v>
      </c>
      <c r="B488" s="47" t="s">
        <v>2080</v>
      </c>
      <c r="C488" s="48" t="s">
        <v>2081</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6796</v>
      </c>
      <c r="B489" s="47" t="s">
        <v>2080</v>
      </c>
      <c r="C489" s="48" t="s">
        <v>2081</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6797</v>
      </c>
      <c r="B490" s="47" t="s">
        <v>2080</v>
      </c>
      <c r="C490" s="48" t="s">
        <v>2081</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6798</v>
      </c>
      <c r="B491" s="47" t="s">
        <v>2080</v>
      </c>
      <c r="C491" s="48" t="s">
        <v>2081</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6799</v>
      </c>
      <c r="B492" s="47" t="s">
        <v>2080</v>
      </c>
      <c r="C492" s="48" t="s">
        <v>2081</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6800</v>
      </c>
      <c r="B493" s="47" t="s">
        <v>2080</v>
      </c>
      <c r="C493" s="48" t="s">
        <v>2081</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6801</v>
      </c>
      <c r="B494" s="47" t="s">
        <v>2080</v>
      </c>
      <c r="C494" s="48" t="s">
        <v>2081</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3290</v>
      </c>
      <c r="B495" s="47" t="s">
        <v>2080</v>
      </c>
      <c r="C495" s="48" t="s">
        <v>2081</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579.24</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6802</v>
      </c>
      <c r="B496" s="47" t="s">
        <v>2080</v>
      </c>
      <c r="C496" s="48" t="s">
        <v>2081</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6803</v>
      </c>
      <c r="B497" s="47" t="s">
        <v>2080</v>
      </c>
      <c r="C497" s="48" t="s">
        <v>2081</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6804</v>
      </c>
      <c r="B498" s="47" t="s">
        <v>2080</v>
      </c>
      <c r="C498" s="48" t="s">
        <v>2081</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6805</v>
      </c>
      <c r="B499" s="47" t="s">
        <v>2120</v>
      </c>
      <c r="C499" s="48" t="s">
        <v>2121</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6806</v>
      </c>
      <c r="B500" s="47" t="s">
        <v>2120</v>
      </c>
      <c r="C500" s="48" t="s">
        <v>2121</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6807</v>
      </c>
      <c r="B501" s="47" t="s">
        <v>2120</v>
      </c>
      <c r="C501" s="48" t="s">
        <v>2121</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6808</v>
      </c>
      <c r="B502" s="47" t="s">
        <v>2120</v>
      </c>
      <c r="C502" s="48" t="s">
        <v>2121</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6809</v>
      </c>
      <c r="B503" s="47" t="s">
        <v>2120</v>
      </c>
      <c r="C503" s="48" t="s">
        <v>2121</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6810</v>
      </c>
      <c r="B504" s="47" t="s">
        <v>2120</v>
      </c>
      <c r="C504" s="48" t="s">
        <v>2121</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6811</v>
      </c>
      <c r="B505" s="47" t="s">
        <v>2120</v>
      </c>
      <c r="C505" s="48" t="s">
        <v>2121</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6812</v>
      </c>
      <c r="B506" s="47" t="s">
        <v>2120</v>
      </c>
      <c r="C506" s="48" t="s">
        <v>2121</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3385</v>
      </c>
      <c r="B507" s="47" t="s">
        <v>2120</v>
      </c>
      <c r="C507" s="48" t="s">
        <v>2121</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46.8</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6813</v>
      </c>
      <c r="B508" s="47" t="s">
        <v>2120</v>
      </c>
      <c r="C508" s="48" t="s">
        <v>2121</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6814</v>
      </c>
      <c r="B509" s="47" t="s">
        <v>2120</v>
      </c>
      <c r="C509" s="48" t="s">
        <v>2121</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6815</v>
      </c>
      <c r="B510" s="47" t="s">
        <v>2120</v>
      </c>
      <c r="C510" s="48" t="s">
        <v>2121</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6816</v>
      </c>
      <c r="B511" s="47" t="s">
        <v>2120</v>
      </c>
      <c r="C511" s="48" t="s">
        <v>2121</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6817</v>
      </c>
      <c r="B512" s="47" t="s">
        <v>2120</v>
      </c>
      <c r="C512" s="48" t="s">
        <v>2121</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6818</v>
      </c>
      <c r="B513" s="47" t="s">
        <v>2120</v>
      </c>
      <c r="C513" s="48" t="s">
        <v>2121</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6819</v>
      </c>
      <c r="B514" s="47" t="s">
        <v>2120</v>
      </c>
      <c r="C514" s="48" t="s">
        <v>2121</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6820</v>
      </c>
      <c r="B515" s="47" t="s">
        <v>2120</v>
      </c>
      <c r="C515" s="48" t="s">
        <v>2121</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6821</v>
      </c>
      <c r="B516" s="47" t="s">
        <v>2120</v>
      </c>
      <c r="C516" s="48" t="s">
        <v>2121</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49" t="s">
        <v>6822</v>
      </c>
      <c r="B517" s="47" t="s">
        <v>2120</v>
      </c>
      <c r="C517" s="48" t="s">
        <v>2121</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6823</v>
      </c>
      <c r="B518" s="47" t="s">
        <v>2120</v>
      </c>
      <c r="C518" s="48" t="s">
        <v>2121</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6824</v>
      </c>
      <c r="B519" s="47" t="s">
        <v>2120</v>
      </c>
      <c r="C519" s="48" t="s">
        <v>2121</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49" t="s">
        <v>6825</v>
      </c>
      <c r="B520" s="47" t="s">
        <v>2120</v>
      </c>
      <c r="C520" s="48" t="s">
        <v>2121</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16.5" spans="1:15">
      <c r="A521" s="17" t="s">
        <v>3197</v>
      </c>
      <c r="B521" s="28" t="s">
        <v>2310</v>
      </c>
      <c r="C521" s="29" t="s">
        <v>2311</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460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16.5" spans="1:15">
      <c r="A522" s="17" t="s">
        <v>6826</v>
      </c>
      <c r="B522" s="28" t="s">
        <v>2310</v>
      </c>
      <c r="C522" s="29" t="s">
        <v>2311</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16.5" spans="1:15">
      <c r="A523" s="17" t="s">
        <v>6827</v>
      </c>
      <c r="B523" s="28" t="s">
        <v>2310</v>
      </c>
      <c r="C523" s="29" t="s">
        <v>2311</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16.5" spans="1:15">
      <c r="A524" s="17" t="s">
        <v>3181</v>
      </c>
      <c r="B524" s="28" t="s">
        <v>2310</v>
      </c>
      <c r="C524" s="29" t="s">
        <v>2311</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875</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16.5" spans="1:15">
      <c r="A525" s="17" t="s">
        <v>6828</v>
      </c>
      <c r="B525" s="28" t="s">
        <v>2310</v>
      </c>
      <c r="C525" s="29" t="s">
        <v>2311</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16.5" spans="1:15">
      <c r="A526" s="17" t="s">
        <v>6829</v>
      </c>
      <c r="B526" s="28" t="s">
        <v>2310</v>
      </c>
      <c r="C526" s="29" t="s">
        <v>2311</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16.5" spans="1:15">
      <c r="A527" s="17" t="s">
        <v>6830</v>
      </c>
      <c r="B527" s="28" t="s">
        <v>2310</v>
      </c>
      <c r="C527" s="29" t="s">
        <v>2311</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16.5" spans="1:15">
      <c r="A528" s="17" t="s">
        <v>3597</v>
      </c>
      <c r="B528" s="28" t="s">
        <v>2310</v>
      </c>
      <c r="C528" s="29" t="s">
        <v>2311</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20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16.5" spans="1:15">
      <c r="A529" s="17" t="s">
        <v>6831</v>
      </c>
      <c r="B529" s="28" t="s">
        <v>2310</v>
      </c>
      <c r="C529" s="29" t="s">
        <v>2311</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16.5" spans="1:15">
      <c r="A530" s="17" t="s">
        <v>6832</v>
      </c>
      <c r="B530" s="28" t="s">
        <v>2310</v>
      </c>
      <c r="C530" s="29" t="s">
        <v>2311</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16.5" spans="1:15">
      <c r="A531" s="17" t="s">
        <v>6833</v>
      </c>
      <c r="B531" s="28" t="s">
        <v>2310</v>
      </c>
      <c r="C531" s="29" t="s">
        <v>2311</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16.5" spans="1:15">
      <c r="A532" s="17" t="s">
        <v>6834</v>
      </c>
      <c r="B532" s="47" t="s">
        <v>1711</v>
      </c>
      <c r="C532" s="48" t="s">
        <v>6835</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16.5" spans="1:15">
      <c r="A533" s="17" t="s">
        <v>6836</v>
      </c>
      <c r="B533" s="47" t="s">
        <v>1711</v>
      </c>
      <c r="C533" s="48" t="s">
        <v>6835</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16.5" spans="1:15">
      <c r="A534" s="49" t="s">
        <v>6837</v>
      </c>
      <c r="B534" s="47" t="s">
        <v>1711</v>
      </c>
      <c r="C534" s="48" t="s">
        <v>6835</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16.5" spans="1:15">
      <c r="A535" s="36" t="s">
        <v>3755</v>
      </c>
      <c r="B535" s="47" t="s">
        <v>1711</v>
      </c>
      <c r="C535" s="48" t="s">
        <v>6835</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19919</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16.5" spans="1:15">
      <c r="A536" s="17" t="s">
        <v>3039</v>
      </c>
      <c r="B536" s="47" t="s">
        <v>1711</v>
      </c>
      <c r="C536" s="48" t="s">
        <v>6835</v>
      </c>
      <c r="D536" s="30" cm="1">
        <f t="array" ref="D536">SUM(IF((LEFT('2-1 采购订单物料明细表报表导出'!$K:$K,7)=D$1)*('2-1 采购订单物料明细表报表导出'!$D:$D=$A536),'2-1 采购订单物料明细表报表导出'!$H:$H,0))</f>
        <v>540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110.7</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84.6</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16.5" spans="1:15">
      <c r="A537" s="17" t="s">
        <v>6838</v>
      </c>
      <c r="B537" s="47" t="s">
        <v>1711</v>
      </c>
      <c r="C537" s="48" t="s">
        <v>6835</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16.5" spans="1:15">
      <c r="A538" s="17" t="s">
        <v>6839</v>
      </c>
      <c r="B538" s="47" t="s">
        <v>1711</v>
      </c>
      <c r="C538" s="48" t="s">
        <v>6835</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16.5" spans="1:15">
      <c r="A539" s="17" t="s">
        <v>6840</v>
      </c>
      <c r="B539" s="47" t="s">
        <v>1711</v>
      </c>
      <c r="C539" s="48" t="s">
        <v>6835</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16.5" spans="1:15">
      <c r="A540" s="17" t="s">
        <v>6841</v>
      </c>
      <c r="B540" s="47" t="s">
        <v>1711</v>
      </c>
      <c r="C540" s="48" t="s">
        <v>6835</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16.5" spans="1:15">
      <c r="A541" s="17" t="s">
        <v>6842</v>
      </c>
      <c r="B541" s="47" t="s">
        <v>1711</v>
      </c>
      <c r="C541" s="48" t="s">
        <v>6835</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16.5" spans="1:15">
      <c r="A542" s="49" t="s">
        <v>6843</v>
      </c>
      <c r="B542" s="47" t="s">
        <v>1711</v>
      </c>
      <c r="C542" s="48" t="s">
        <v>6835</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16.5" spans="1:15">
      <c r="A543" s="49" t="s">
        <v>6844</v>
      </c>
      <c r="B543" s="47" t="s">
        <v>1711</v>
      </c>
      <c r="C543" s="48" t="s">
        <v>6835</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16.5" spans="1:15">
      <c r="A544" s="49" t="s">
        <v>6845</v>
      </c>
      <c r="B544" s="47" t="s">
        <v>1711</v>
      </c>
      <c r="C544" s="48" t="s">
        <v>6835</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16.5" spans="1:15">
      <c r="A545" s="49" t="s">
        <v>6846</v>
      </c>
      <c r="B545" s="47" t="s">
        <v>1711</v>
      </c>
      <c r="C545" s="48" t="s">
        <v>6835</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16.5" spans="1:15">
      <c r="A546" s="49" t="s">
        <v>6847</v>
      </c>
      <c r="B546" s="47" t="s">
        <v>1711</v>
      </c>
      <c r="C546" s="48" t="s">
        <v>6835</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6848</v>
      </c>
      <c r="B547" s="47" t="s">
        <v>1851</v>
      </c>
      <c r="C547" s="48" t="s">
        <v>1852</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6849</v>
      </c>
      <c r="B548" s="47" t="s">
        <v>1851</v>
      </c>
      <c r="C548" s="48" t="s">
        <v>1852</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6850</v>
      </c>
      <c r="B549" s="47" t="s">
        <v>1851</v>
      </c>
      <c r="C549" s="48" t="s">
        <v>1852</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6851</v>
      </c>
      <c r="B550" s="47" t="s">
        <v>1851</v>
      </c>
      <c r="C550" s="48" t="s">
        <v>1852</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6852</v>
      </c>
      <c r="B551" s="47" t="s">
        <v>1851</v>
      </c>
      <c r="C551" s="48" t="s">
        <v>1852</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6853</v>
      </c>
      <c r="B552" s="47" t="s">
        <v>1851</v>
      </c>
      <c r="C552" s="48" t="s">
        <v>1852</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6854</v>
      </c>
      <c r="B553" s="47" t="s">
        <v>1851</v>
      </c>
      <c r="C553" s="48" t="s">
        <v>1852</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49" t="s">
        <v>6855</v>
      </c>
      <c r="B554" s="47" t="s">
        <v>1839</v>
      </c>
      <c r="C554" s="48" t="s">
        <v>1840</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49" t="s">
        <v>6856</v>
      </c>
      <c r="B555" s="47" t="s">
        <v>1839</v>
      </c>
      <c r="C555" s="48" t="s">
        <v>1840</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49" t="s">
        <v>6857</v>
      </c>
      <c r="B556" s="47" t="s">
        <v>1839</v>
      </c>
      <c r="C556" s="48" t="s">
        <v>1840</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49" t="s">
        <v>6858</v>
      </c>
      <c r="B557" s="47" t="s">
        <v>1839</v>
      </c>
      <c r="C557" s="48" t="s">
        <v>1840</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49" t="s">
        <v>6859</v>
      </c>
      <c r="B558" s="47" t="s">
        <v>1839</v>
      </c>
      <c r="C558" s="48" t="s">
        <v>1840</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49" t="s">
        <v>6860</v>
      </c>
      <c r="B559" s="47" t="s">
        <v>1839</v>
      </c>
      <c r="C559" s="48" t="s">
        <v>1840</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49" t="s">
        <v>6861</v>
      </c>
      <c r="B560" s="47" t="s">
        <v>1839</v>
      </c>
      <c r="C560" s="48" t="s">
        <v>1840</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49" t="s">
        <v>6862</v>
      </c>
      <c r="B561" s="47" t="s">
        <v>1839</v>
      </c>
      <c r="C561" s="48" t="s">
        <v>1840</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49" t="s">
        <v>6863</v>
      </c>
      <c r="B562" s="47" t="s">
        <v>1839</v>
      </c>
      <c r="C562" s="48" t="s">
        <v>1840</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49" t="s">
        <v>6864</v>
      </c>
      <c r="B563" s="47" t="s">
        <v>1839</v>
      </c>
      <c r="C563" s="48" t="s">
        <v>1840</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49" t="s">
        <v>6865</v>
      </c>
      <c r="B564" s="47" t="s">
        <v>1839</v>
      </c>
      <c r="C564" s="48" t="s">
        <v>1840</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49" t="s">
        <v>6866</v>
      </c>
      <c r="B565" s="47" t="s">
        <v>1839</v>
      </c>
      <c r="C565" s="48" t="s">
        <v>1840</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6867</v>
      </c>
      <c r="B566" s="47" t="s">
        <v>1839</v>
      </c>
      <c r="C566" s="48" t="s">
        <v>1840</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6868</v>
      </c>
      <c r="B567" s="47" t="s">
        <v>1839</v>
      </c>
      <c r="C567" s="48" t="s">
        <v>1840</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49" t="s">
        <v>6869</v>
      </c>
      <c r="B568" s="47" t="s">
        <v>1839</v>
      </c>
      <c r="C568" s="48" t="s">
        <v>1840</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49" t="s">
        <v>6870</v>
      </c>
      <c r="B569" s="47" t="s">
        <v>1839</v>
      </c>
      <c r="C569" s="48" t="s">
        <v>1840</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49" t="s">
        <v>6871</v>
      </c>
      <c r="B570" s="47" t="s">
        <v>1839</v>
      </c>
      <c r="C570" s="48" t="s">
        <v>1840</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49" t="s">
        <v>6872</v>
      </c>
      <c r="B571" s="47" t="s">
        <v>1839</v>
      </c>
      <c r="C571" s="48" t="s">
        <v>1840</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49" t="s">
        <v>6873</v>
      </c>
      <c r="B572" s="47" t="s">
        <v>1839</v>
      </c>
      <c r="C572" s="48" t="s">
        <v>1840</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49" t="s">
        <v>6874</v>
      </c>
      <c r="B573" s="47" t="s">
        <v>1839</v>
      </c>
      <c r="C573" s="48" t="s">
        <v>1840</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49" t="s">
        <v>6875</v>
      </c>
      <c r="B574" s="47" t="s">
        <v>1839</v>
      </c>
      <c r="C574" s="48" t="s">
        <v>1840</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49" t="s">
        <v>6876</v>
      </c>
      <c r="B575" s="47" t="s">
        <v>1839</v>
      </c>
      <c r="C575" s="48" t="s">
        <v>1840</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49" t="s">
        <v>6877</v>
      </c>
      <c r="B576" s="47" t="s">
        <v>1839</v>
      </c>
      <c r="C576" s="48" t="s">
        <v>1840</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49" t="s">
        <v>6878</v>
      </c>
      <c r="B577" s="47" t="s">
        <v>1839</v>
      </c>
      <c r="C577" s="48" t="s">
        <v>1840</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6879</v>
      </c>
      <c r="B578" s="47" t="s">
        <v>1839</v>
      </c>
      <c r="C578" s="48" t="s">
        <v>1840</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6880</v>
      </c>
      <c r="B579" s="47" t="s">
        <v>1839</v>
      </c>
      <c r="C579" s="48" t="s">
        <v>1840</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6881</v>
      </c>
      <c r="B580" s="47" t="s">
        <v>1839</v>
      </c>
      <c r="C580" s="48" t="s">
        <v>1840</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6882</v>
      </c>
      <c r="B581" s="47" t="s">
        <v>1839</v>
      </c>
      <c r="C581" s="48" t="s">
        <v>1840</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6883</v>
      </c>
      <c r="B582" s="47" t="s">
        <v>1839</v>
      </c>
      <c r="C582" s="48" t="s">
        <v>1840</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6884</v>
      </c>
      <c r="B583" s="47" t="s">
        <v>1839</v>
      </c>
      <c r="C583" s="48" t="s">
        <v>1840</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49" t="s">
        <v>6885</v>
      </c>
      <c r="B584" s="47" t="s">
        <v>1839</v>
      </c>
      <c r="C584" s="48" t="s">
        <v>1840</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6886</v>
      </c>
      <c r="B585" s="47" t="s">
        <v>1839</v>
      </c>
      <c r="C585" s="48" t="s">
        <v>1840</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6887</v>
      </c>
      <c r="B586" s="47" t="s">
        <v>1839</v>
      </c>
      <c r="C586" s="48" t="s">
        <v>1840</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6888</v>
      </c>
      <c r="B587" s="47" t="s">
        <v>1839</v>
      </c>
      <c r="C587" s="48" t="s">
        <v>1840</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6889</v>
      </c>
      <c r="B588" s="47" t="s">
        <v>1851</v>
      </c>
      <c r="C588" s="48" t="s">
        <v>1852</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6890</v>
      </c>
      <c r="B589" s="47" t="s">
        <v>1851</v>
      </c>
      <c r="C589" s="48" t="s">
        <v>1852</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6891</v>
      </c>
      <c r="B590" s="47" t="s">
        <v>1851</v>
      </c>
      <c r="C590" s="48" t="s">
        <v>1852</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6892</v>
      </c>
      <c r="B591" s="47" t="s">
        <v>1878</v>
      </c>
      <c r="C591" s="48" t="s">
        <v>1879</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6893</v>
      </c>
      <c r="B592" s="47" t="s">
        <v>1878</v>
      </c>
      <c r="C592" s="48" t="s">
        <v>1879</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6894</v>
      </c>
      <c r="B593" s="47" t="s">
        <v>1878</v>
      </c>
      <c r="C593" s="48" t="s">
        <v>1879</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6895</v>
      </c>
      <c r="B594" s="47" t="s">
        <v>1878</v>
      </c>
      <c r="C594" s="48" t="s">
        <v>1879</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6896</v>
      </c>
      <c r="B595" s="47" t="s">
        <v>1878</v>
      </c>
      <c r="C595" s="48" t="s">
        <v>1879</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6897</v>
      </c>
      <c r="B596" s="47" t="s">
        <v>1878</v>
      </c>
      <c r="C596" s="48" t="s">
        <v>1879</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6898</v>
      </c>
      <c r="B597" s="47" t="s">
        <v>1878</v>
      </c>
      <c r="C597" s="48" t="s">
        <v>1879</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6899</v>
      </c>
      <c r="B598" s="47" t="s">
        <v>1878</v>
      </c>
      <c r="C598" s="48" t="s">
        <v>1879</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6900</v>
      </c>
      <c r="B599" s="47" t="s">
        <v>1878</v>
      </c>
      <c r="C599" s="48" t="s">
        <v>1879</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6901</v>
      </c>
      <c r="B600" s="47" t="s">
        <v>1878</v>
      </c>
      <c r="C600" s="48" t="s">
        <v>1879</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6902</v>
      </c>
      <c r="B601" s="47" t="s">
        <v>1878</v>
      </c>
      <c r="C601" s="48" t="s">
        <v>1879</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6903</v>
      </c>
      <c r="B602" s="47" t="s">
        <v>1878</v>
      </c>
      <c r="C602" s="48" t="s">
        <v>1879</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6904</v>
      </c>
      <c r="B603" s="47" t="s">
        <v>1878</v>
      </c>
      <c r="C603" s="48" t="s">
        <v>1879</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6905</v>
      </c>
      <c r="B604" s="47" t="s">
        <v>1878</v>
      </c>
      <c r="C604" s="48" t="s">
        <v>1879</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6906</v>
      </c>
      <c r="B605" s="47" t="s">
        <v>1784</v>
      </c>
      <c r="C605" s="48" t="s">
        <v>1785</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6907</v>
      </c>
      <c r="B606" s="47" t="s">
        <v>1784</v>
      </c>
      <c r="C606" s="48" t="s">
        <v>1785</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6908</v>
      </c>
      <c r="B607" s="47" t="s">
        <v>1784</v>
      </c>
      <c r="C607" s="48" t="s">
        <v>1785</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6909</v>
      </c>
      <c r="B608" s="47" t="s">
        <v>1784</v>
      </c>
      <c r="C608" s="48" t="s">
        <v>1785</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6910</v>
      </c>
      <c r="B609" s="47" t="s">
        <v>1784</v>
      </c>
      <c r="C609" s="48" t="s">
        <v>1785</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6911</v>
      </c>
      <c r="B610" s="47" t="s">
        <v>1784</v>
      </c>
      <c r="C610" s="48" t="s">
        <v>1785</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6912</v>
      </c>
      <c r="B611" s="47" t="s">
        <v>1784</v>
      </c>
      <c r="C611" s="48" t="s">
        <v>1785</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6913</v>
      </c>
      <c r="B612" s="47" t="s">
        <v>1784</v>
      </c>
      <c r="C612" s="48" t="s">
        <v>1785</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6914</v>
      </c>
      <c r="B613" s="47" t="s">
        <v>1784</v>
      </c>
      <c r="C613" s="48" t="s">
        <v>1785</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6915</v>
      </c>
      <c r="B614" s="47" t="s">
        <v>1784</v>
      </c>
      <c r="C614" s="48" t="s">
        <v>1785</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6916</v>
      </c>
      <c r="B615" s="47" t="s">
        <v>1771</v>
      </c>
      <c r="C615" s="48" t="s">
        <v>1772</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6917</v>
      </c>
      <c r="B616" s="47" t="s">
        <v>1771</v>
      </c>
      <c r="C616" s="48" t="s">
        <v>1772</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6918</v>
      </c>
      <c r="B617" s="47" t="s">
        <v>1771</v>
      </c>
      <c r="C617" s="48" t="s">
        <v>1772</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6919</v>
      </c>
      <c r="B618" s="47" t="s">
        <v>1771</v>
      </c>
      <c r="C618" s="48" t="s">
        <v>1772</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6920</v>
      </c>
      <c r="B619" s="47" t="s">
        <v>1771</v>
      </c>
      <c r="C619" s="48" t="s">
        <v>1772</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6921</v>
      </c>
      <c r="B620" s="47" t="s">
        <v>1771</v>
      </c>
      <c r="C620" s="48" t="s">
        <v>1772</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3263</v>
      </c>
      <c r="B621" s="47" t="s">
        <v>1771</v>
      </c>
      <c r="C621" s="48" t="s">
        <v>1772</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24.7</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6922</v>
      </c>
      <c r="B622" s="47" t="s">
        <v>1771</v>
      </c>
      <c r="C622" s="48" t="s">
        <v>1772</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6923</v>
      </c>
      <c r="B623" s="47" t="s">
        <v>1771</v>
      </c>
      <c r="C623" s="48" t="s">
        <v>1772</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6924</v>
      </c>
      <c r="B624" s="47" t="s">
        <v>1771</v>
      </c>
      <c r="C624" s="48" t="s">
        <v>1772</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49" t="s">
        <v>6925</v>
      </c>
      <c r="B625" s="47" t="s">
        <v>1771</v>
      </c>
      <c r="C625" s="48" t="s">
        <v>1772</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6926</v>
      </c>
      <c r="B626" s="47" t="s">
        <v>1771</v>
      </c>
      <c r="C626" s="48" t="s">
        <v>1772</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6927</v>
      </c>
      <c r="B627" s="47" t="s">
        <v>1771</v>
      </c>
      <c r="C627" s="48" t="s">
        <v>1772</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6928</v>
      </c>
      <c r="B628" s="47" t="s">
        <v>1771</v>
      </c>
      <c r="C628" s="48" t="s">
        <v>1772</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6929</v>
      </c>
      <c r="B629" s="47" t="s">
        <v>1771</v>
      </c>
      <c r="C629" s="48" t="s">
        <v>1772</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6930</v>
      </c>
      <c r="B630" s="47" t="s">
        <v>1771</v>
      </c>
      <c r="C630" s="48" t="s">
        <v>1772</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6931</v>
      </c>
      <c r="B631" s="47" t="s">
        <v>1771</v>
      </c>
      <c r="C631" s="48" t="s">
        <v>1772</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6932</v>
      </c>
      <c r="B632" s="47" t="s">
        <v>1771</v>
      </c>
      <c r="C632" s="48" t="s">
        <v>1772</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6933</v>
      </c>
      <c r="B633" s="47" t="s">
        <v>1771</v>
      </c>
      <c r="C633" s="48" t="s">
        <v>1772</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6934</v>
      </c>
      <c r="B634" s="47" t="s">
        <v>1771</v>
      </c>
      <c r="C634" s="48" t="s">
        <v>1772</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6935</v>
      </c>
      <c r="B635" s="47" t="s">
        <v>1771</v>
      </c>
      <c r="C635" s="48" t="s">
        <v>1772</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6936</v>
      </c>
      <c r="B636" s="47" t="s">
        <v>1771</v>
      </c>
      <c r="C636" s="48" t="s">
        <v>1772</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6937</v>
      </c>
      <c r="B637" s="47" t="s">
        <v>1771</v>
      </c>
      <c r="C637" s="48" t="s">
        <v>1772</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6938</v>
      </c>
      <c r="B638" s="47" t="s">
        <v>1771</v>
      </c>
      <c r="C638" s="48" t="s">
        <v>1772</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6939</v>
      </c>
      <c r="B639" s="47" t="s">
        <v>1771</v>
      </c>
      <c r="C639" s="48" t="s">
        <v>1772</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6940</v>
      </c>
      <c r="B640" s="47" t="s">
        <v>1771</v>
      </c>
      <c r="C640" s="48" t="s">
        <v>1772</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6941</v>
      </c>
      <c r="B641" s="47" t="s">
        <v>1771</v>
      </c>
      <c r="C641" s="48" t="s">
        <v>1772</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6942</v>
      </c>
      <c r="B642" s="47" t="s">
        <v>1771</v>
      </c>
      <c r="C642" s="48" t="s">
        <v>1772</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6943</v>
      </c>
      <c r="B643" s="47" t="s">
        <v>1771</v>
      </c>
      <c r="C643" s="48" t="s">
        <v>1772</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6944</v>
      </c>
      <c r="B644" s="47" t="s">
        <v>1771</v>
      </c>
      <c r="C644" s="48" t="s">
        <v>1772</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49" t="s">
        <v>6945</v>
      </c>
      <c r="B645" s="47" t="s">
        <v>1771</v>
      </c>
      <c r="C645" s="48" t="s">
        <v>1772</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6946</v>
      </c>
      <c r="B646" s="47" t="s">
        <v>1771</v>
      </c>
      <c r="C646" s="48" t="s">
        <v>1772</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6947</v>
      </c>
      <c r="B647" s="47" t="s">
        <v>1771</v>
      </c>
      <c r="C647" s="48" t="s">
        <v>1772</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6948</v>
      </c>
      <c r="B648" s="47" t="s">
        <v>1771</v>
      </c>
      <c r="C648" s="48" t="s">
        <v>1772</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6949</v>
      </c>
      <c r="B649" s="47" t="s">
        <v>1771</v>
      </c>
      <c r="C649" s="48" t="s">
        <v>1772</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6950</v>
      </c>
      <c r="B650" s="47" t="s">
        <v>1771</v>
      </c>
      <c r="C650" s="48" t="s">
        <v>1772</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49" t="s">
        <v>6951</v>
      </c>
      <c r="B651" s="47" t="s">
        <v>1784</v>
      </c>
      <c r="C651" s="48" t="s">
        <v>1785</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49" t="s">
        <v>6952</v>
      </c>
      <c r="B652" s="47" t="s">
        <v>1784</v>
      </c>
      <c r="C652" s="48" t="s">
        <v>1785</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6953</v>
      </c>
      <c r="B653" s="47" t="s">
        <v>1784</v>
      </c>
      <c r="C653" s="48" t="s">
        <v>1785</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49" t="s">
        <v>6954</v>
      </c>
      <c r="B654" s="47" t="s">
        <v>1784</v>
      </c>
      <c r="C654" s="48" t="s">
        <v>1785</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49" t="s">
        <v>6955</v>
      </c>
      <c r="B655" s="47" t="s">
        <v>1784</v>
      </c>
      <c r="C655" s="48" t="s">
        <v>1785</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49" t="s">
        <v>6956</v>
      </c>
      <c r="B656" s="47" t="s">
        <v>1784</v>
      </c>
      <c r="C656" s="48" t="s">
        <v>1785</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49" t="s">
        <v>6957</v>
      </c>
      <c r="B657" s="47" t="s">
        <v>1784</v>
      </c>
      <c r="C657" s="48" t="s">
        <v>1785</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49" t="s">
        <v>6958</v>
      </c>
      <c r="B658" s="47" t="s">
        <v>1784</v>
      </c>
      <c r="C658" s="48" t="s">
        <v>1785</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49" t="s">
        <v>6959</v>
      </c>
      <c r="B659" s="47" t="s">
        <v>1784</v>
      </c>
      <c r="C659" s="48" t="s">
        <v>1785</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6960</v>
      </c>
      <c r="B660" s="47" t="s">
        <v>1784</v>
      </c>
      <c r="C660" s="48" t="s">
        <v>1785</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49" t="s">
        <v>6961</v>
      </c>
      <c r="B661" s="47" t="s">
        <v>1784</v>
      </c>
      <c r="C661" s="48" t="s">
        <v>1785</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49" t="s">
        <v>6962</v>
      </c>
      <c r="B662" s="47" t="s">
        <v>1784</v>
      </c>
      <c r="C662" s="48" t="s">
        <v>1785</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49" t="s">
        <v>6963</v>
      </c>
      <c r="B663" s="47" t="s">
        <v>1784</v>
      </c>
      <c r="C663" s="48" t="s">
        <v>1785</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3254</v>
      </c>
      <c r="B664" s="47" t="s">
        <v>1784</v>
      </c>
      <c r="C664" s="48" t="s">
        <v>1785</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52</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2921</v>
      </c>
      <c r="B665" s="47" t="s">
        <v>1784</v>
      </c>
      <c r="C665" s="48" t="s">
        <v>1785</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136</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49" t="s">
        <v>6964</v>
      </c>
      <c r="B666" s="47" t="s">
        <v>1784</v>
      </c>
      <c r="C666" s="48" t="s">
        <v>1785</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49" t="s">
        <v>6965</v>
      </c>
      <c r="B667" s="47" t="s">
        <v>1784</v>
      </c>
      <c r="C667" s="48" t="s">
        <v>1785</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2950</v>
      </c>
      <c r="B668" s="47" t="s">
        <v>1784</v>
      </c>
      <c r="C668" s="48" t="s">
        <v>1785</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875</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6966</v>
      </c>
      <c r="B669" s="47" t="s">
        <v>1784</v>
      </c>
      <c r="C669" s="48" t="s">
        <v>1785</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49" t="s">
        <v>6967</v>
      </c>
      <c r="B670" s="47" t="s">
        <v>1784</v>
      </c>
      <c r="C670" s="48" t="s">
        <v>1785</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49" t="s">
        <v>6968</v>
      </c>
      <c r="B671" s="47" t="s">
        <v>1784</v>
      </c>
      <c r="C671" s="48" t="s">
        <v>1785</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49" t="s">
        <v>6969</v>
      </c>
      <c r="B672" s="47" t="s">
        <v>1784</v>
      </c>
      <c r="C672" s="48" t="s">
        <v>1785</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49" t="s">
        <v>6970</v>
      </c>
      <c r="B673" s="47" t="s">
        <v>1784</v>
      </c>
      <c r="C673" s="48" t="s">
        <v>1785</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49" t="s">
        <v>6971</v>
      </c>
      <c r="B674" s="47" t="s">
        <v>1784</v>
      </c>
      <c r="C674" s="48" t="s">
        <v>1785</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49" t="s">
        <v>6972</v>
      </c>
      <c r="B675" s="47" t="s">
        <v>1784</v>
      </c>
      <c r="C675" s="48" t="s">
        <v>1785</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49" t="s">
        <v>6973</v>
      </c>
      <c r="B676" s="47" t="s">
        <v>1784</v>
      </c>
      <c r="C676" s="48" t="s">
        <v>1785</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49" t="s">
        <v>6974</v>
      </c>
      <c r="B677" s="47" t="s">
        <v>1784</v>
      </c>
      <c r="C677" s="48" t="s">
        <v>1785</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49" t="s">
        <v>6975</v>
      </c>
      <c r="B678" s="47" t="s">
        <v>1784</v>
      </c>
      <c r="C678" s="48" t="s">
        <v>1785</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49" t="s">
        <v>6976</v>
      </c>
      <c r="B679" s="47" t="s">
        <v>1784</v>
      </c>
      <c r="C679" s="48" t="s">
        <v>1785</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49" t="s">
        <v>6977</v>
      </c>
      <c r="B680" s="47" t="s">
        <v>1784</v>
      </c>
      <c r="C680" s="48" t="s">
        <v>1785</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49" t="s">
        <v>6978</v>
      </c>
      <c r="B681" s="47" t="s">
        <v>1784</v>
      </c>
      <c r="C681" s="48" t="s">
        <v>1785</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49" t="s">
        <v>6979</v>
      </c>
      <c r="B682" s="47" t="s">
        <v>1784</v>
      </c>
      <c r="C682" s="48" t="s">
        <v>1785</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49" t="s">
        <v>6980</v>
      </c>
      <c r="B683" s="47" t="s">
        <v>1784</v>
      </c>
      <c r="C683" s="48" t="s">
        <v>1785</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49" t="s">
        <v>6981</v>
      </c>
      <c r="B684" s="47" t="s">
        <v>1784</v>
      </c>
      <c r="C684" s="48" t="s">
        <v>1785</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49" t="s">
        <v>6982</v>
      </c>
      <c r="B685" s="47" t="s">
        <v>1784</v>
      </c>
      <c r="C685" s="48" t="s">
        <v>1785</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49" t="s">
        <v>6983</v>
      </c>
      <c r="B686" s="47" t="s">
        <v>1784</v>
      </c>
      <c r="C686" s="48" t="s">
        <v>1785</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49" t="s">
        <v>6984</v>
      </c>
      <c r="B687" s="47" t="s">
        <v>1784</v>
      </c>
      <c r="C687" s="48" t="s">
        <v>1785</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49" t="s">
        <v>6985</v>
      </c>
      <c r="B688" s="47" t="s">
        <v>1784</v>
      </c>
      <c r="C688" s="48" t="s">
        <v>1785</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49" t="s">
        <v>6986</v>
      </c>
      <c r="B689" s="47" t="s">
        <v>1784</v>
      </c>
      <c r="C689" s="48" t="s">
        <v>1785</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49" t="s">
        <v>6987</v>
      </c>
      <c r="B690" s="47" t="s">
        <v>1784</v>
      </c>
      <c r="C690" s="48" t="s">
        <v>1785</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49" t="s">
        <v>6988</v>
      </c>
      <c r="B691" s="47" t="s">
        <v>1784</v>
      </c>
      <c r="C691" s="48" t="s">
        <v>1785</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49" t="s">
        <v>6989</v>
      </c>
      <c r="B692" s="47" t="s">
        <v>1784</v>
      </c>
      <c r="C692" s="48" t="s">
        <v>1785</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49" t="s">
        <v>6990</v>
      </c>
      <c r="B693" s="47" t="s">
        <v>1784</v>
      </c>
      <c r="C693" s="48" t="s">
        <v>1785</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49" t="s">
        <v>6991</v>
      </c>
      <c r="B694" s="47" t="s">
        <v>1784</v>
      </c>
      <c r="C694" s="48" t="s">
        <v>1785</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49" t="s">
        <v>6992</v>
      </c>
      <c r="B695" s="47" t="s">
        <v>1784</v>
      </c>
      <c r="C695" s="48" t="s">
        <v>1785</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49" t="s">
        <v>6993</v>
      </c>
      <c r="B696" s="47" t="s">
        <v>1784</v>
      </c>
      <c r="C696" s="48" t="s">
        <v>1785</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49" t="s">
        <v>6994</v>
      </c>
      <c r="B697" s="47" t="s">
        <v>1784</v>
      </c>
      <c r="C697" s="48" t="s">
        <v>1785</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49" t="s">
        <v>6995</v>
      </c>
      <c r="B698" s="47" t="s">
        <v>1784</v>
      </c>
      <c r="C698" s="48" t="s">
        <v>1785</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6996</v>
      </c>
      <c r="B699" s="50" t="s">
        <v>1751</v>
      </c>
      <c r="C699" s="51" t="s">
        <v>1752</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6997</v>
      </c>
      <c r="B700" s="50" t="s">
        <v>1751</v>
      </c>
      <c r="C700" s="51" t="s">
        <v>1752</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6998</v>
      </c>
      <c r="B701" s="50" t="s">
        <v>1751</v>
      </c>
      <c r="C701" s="51" t="s">
        <v>1752</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6999</v>
      </c>
      <c r="B702" s="50" t="s">
        <v>1751</v>
      </c>
      <c r="C702" s="51" t="s">
        <v>1752</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7000</v>
      </c>
      <c r="B703" s="50" t="s">
        <v>1751</v>
      </c>
      <c r="C703" s="51" t="s">
        <v>1752</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49" t="s">
        <v>7001</v>
      </c>
      <c r="B704" s="50" t="s">
        <v>1751</v>
      </c>
      <c r="C704" s="51" t="s">
        <v>1752</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7002</v>
      </c>
      <c r="B705" s="50" t="s">
        <v>1751</v>
      </c>
      <c r="C705" s="51" t="s">
        <v>1752</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7003</v>
      </c>
      <c r="B706" s="50" t="s">
        <v>1751</v>
      </c>
      <c r="C706" s="51" t="s">
        <v>1752</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7004</v>
      </c>
      <c r="B707" s="50" t="s">
        <v>1751</v>
      </c>
      <c r="C707" s="51" t="s">
        <v>1752</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7005</v>
      </c>
      <c r="B708" s="50" t="s">
        <v>1751</v>
      </c>
      <c r="C708" s="51" t="s">
        <v>1752</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7006</v>
      </c>
      <c r="B709" s="50" t="s">
        <v>1751</v>
      </c>
      <c r="C709" s="51" t="s">
        <v>1752</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7007</v>
      </c>
      <c r="B710" s="50" t="s">
        <v>1751</v>
      </c>
      <c r="C710" s="51" t="s">
        <v>1752</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49" t="s">
        <v>7008</v>
      </c>
      <c r="B711" s="50" t="s">
        <v>1751</v>
      </c>
      <c r="C711" s="51" t="s">
        <v>1752</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49" t="s">
        <v>7009</v>
      </c>
      <c r="B712" s="50" t="s">
        <v>1751</v>
      </c>
      <c r="C712" s="51" t="s">
        <v>1752</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49" t="s">
        <v>7010</v>
      </c>
      <c r="B713" s="50" t="s">
        <v>1751</v>
      </c>
      <c r="C713" s="51" t="s">
        <v>1752</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7011</v>
      </c>
      <c r="B714" s="50" t="s">
        <v>1784</v>
      </c>
      <c r="C714" s="51" t="s">
        <v>1785</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7012</v>
      </c>
      <c r="B715" s="50" t="s">
        <v>1784</v>
      </c>
      <c r="C715" s="51" t="s">
        <v>1785</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7013</v>
      </c>
      <c r="B716" s="50" t="s">
        <v>1784</v>
      </c>
      <c r="C716" s="51" t="s">
        <v>1785</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49" t="s">
        <v>7014</v>
      </c>
      <c r="B717" s="50" t="s">
        <v>1784</v>
      </c>
      <c r="C717" s="51" t="s">
        <v>1785</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7015</v>
      </c>
      <c r="B718" s="50" t="s">
        <v>1784</v>
      </c>
      <c r="C718" s="51" t="s">
        <v>1785</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7016</v>
      </c>
      <c r="B719" s="50" t="s">
        <v>1784</v>
      </c>
      <c r="C719" s="51" t="s">
        <v>1785</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3035</v>
      </c>
      <c r="B720" s="50" t="s">
        <v>1784</v>
      </c>
      <c r="C720" s="51" t="s">
        <v>1785</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39.42</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7017</v>
      </c>
      <c r="B721" s="50" t="s">
        <v>1784</v>
      </c>
      <c r="C721" s="51" t="s">
        <v>1785</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7018</v>
      </c>
      <c r="B722" s="50" t="s">
        <v>1784</v>
      </c>
      <c r="C722" s="51" t="s">
        <v>1785</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7019</v>
      </c>
      <c r="B723" s="50" t="s">
        <v>1784</v>
      </c>
      <c r="C723" s="51" t="s">
        <v>1785</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49" t="s">
        <v>7020</v>
      </c>
      <c r="B724" s="50" t="s">
        <v>1784</v>
      </c>
      <c r="C724" s="51" t="s">
        <v>1785</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49" t="s">
        <v>7021</v>
      </c>
      <c r="B725" s="50" t="s">
        <v>1784</v>
      </c>
      <c r="C725" s="51" t="s">
        <v>1785</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49" t="s">
        <v>7022</v>
      </c>
      <c r="B726" s="50" t="s">
        <v>1784</v>
      </c>
      <c r="C726" s="51" t="s">
        <v>1785</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49" t="s">
        <v>7023</v>
      </c>
      <c r="B727" s="50" t="s">
        <v>1784</v>
      </c>
      <c r="C727" s="51" t="s">
        <v>1785</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49" t="s">
        <v>7024</v>
      </c>
      <c r="B728" s="50" t="s">
        <v>1784</v>
      </c>
      <c r="C728" s="51" t="s">
        <v>1785</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49" t="s">
        <v>7025</v>
      </c>
      <c r="B729" s="50" t="s">
        <v>1784</v>
      </c>
      <c r="C729" s="51" t="s">
        <v>1785</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49" t="s">
        <v>7026</v>
      </c>
      <c r="B730" s="50" t="s">
        <v>1784</v>
      </c>
      <c r="C730" s="51" t="s">
        <v>1785</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28.5" spans="1:15">
      <c r="A731" s="49" t="s">
        <v>7027</v>
      </c>
      <c r="B731" s="50" t="s">
        <v>1784</v>
      </c>
      <c r="C731" s="51" t="s">
        <v>1785</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49" t="s">
        <v>7028</v>
      </c>
      <c r="B732" s="50" t="s">
        <v>1784</v>
      </c>
      <c r="C732" s="51" t="s">
        <v>1785</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49" t="s">
        <v>7029</v>
      </c>
      <c r="B733" s="50" t="s">
        <v>1784</v>
      </c>
      <c r="C733" s="51" t="s">
        <v>1785</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49" t="s">
        <v>7030</v>
      </c>
      <c r="B734" s="50" t="s">
        <v>1784</v>
      </c>
      <c r="C734" s="51" t="s">
        <v>1785</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49" t="s">
        <v>7031</v>
      </c>
      <c r="B735" s="50" t="s">
        <v>1784</v>
      </c>
      <c r="C735" s="51" t="s">
        <v>1785</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49" t="s">
        <v>7032</v>
      </c>
      <c r="B736" s="50" t="s">
        <v>1784</v>
      </c>
      <c r="C736" s="51" t="s">
        <v>1785</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28.5" spans="1:15">
      <c r="A737" s="49" t="s">
        <v>7033</v>
      </c>
      <c r="B737" s="50" t="s">
        <v>1784</v>
      </c>
      <c r="C737" s="51" t="s">
        <v>1785</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49" t="s">
        <v>7034</v>
      </c>
      <c r="B738" s="50" t="s">
        <v>1784</v>
      </c>
      <c r="C738" s="51" t="s">
        <v>1785</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49" t="s">
        <v>7035</v>
      </c>
      <c r="B739" s="50" t="s">
        <v>1784</v>
      </c>
      <c r="C739" s="51" t="s">
        <v>1785</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28.5" spans="1:15">
      <c r="A740" s="49" t="s">
        <v>7036</v>
      </c>
      <c r="B740" s="50" t="s">
        <v>1784</v>
      </c>
      <c r="C740" s="51" t="s">
        <v>1785</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28.5" spans="1:15">
      <c r="A741" s="49" t="s">
        <v>7037</v>
      </c>
      <c r="B741" s="50" t="s">
        <v>1784</v>
      </c>
      <c r="C741" s="51" t="s">
        <v>1785</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28.5" spans="1:15">
      <c r="A742" s="49" t="s">
        <v>7038</v>
      </c>
      <c r="B742" s="50" t="s">
        <v>1784</v>
      </c>
      <c r="C742" s="51" t="s">
        <v>1785</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49" t="s">
        <v>7039</v>
      </c>
      <c r="B743" s="50" t="s">
        <v>1784</v>
      </c>
      <c r="C743" s="51" t="s">
        <v>1785</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49" t="s">
        <v>7040</v>
      </c>
      <c r="B744" s="50" t="s">
        <v>1784</v>
      </c>
      <c r="C744" s="51" t="s">
        <v>1785</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49" t="s">
        <v>7041</v>
      </c>
      <c r="B745" s="50" t="s">
        <v>1784</v>
      </c>
      <c r="C745" s="51" t="s">
        <v>1785</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49" t="s">
        <v>7042</v>
      </c>
      <c r="B746" s="50" t="s">
        <v>1784</v>
      </c>
      <c r="C746" s="51" t="s">
        <v>1785</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49" t="s">
        <v>7043</v>
      </c>
      <c r="B747" s="50" t="s">
        <v>1784</v>
      </c>
      <c r="C747" s="51" t="s">
        <v>1785</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49" t="s">
        <v>7044</v>
      </c>
      <c r="B748" s="50" t="s">
        <v>1784</v>
      </c>
      <c r="C748" s="51" t="s">
        <v>1785</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49" t="s">
        <v>7045</v>
      </c>
      <c r="B749" s="50" t="s">
        <v>1784</v>
      </c>
      <c r="C749" s="51" t="s">
        <v>1785</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16.5" spans="1:15">
      <c r="A750" s="17" t="s">
        <v>7046</v>
      </c>
      <c r="B750" s="47" t="s">
        <v>1946</v>
      </c>
      <c r="C750" s="48" t="s">
        <v>1947</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16.5" spans="1:15">
      <c r="A751" s="17" t="s">
        <v>7047</v>
      </c>
      <c r="B751" s="47" t="s">
        <v>1946</v>
      </c>
      <c r="C751" s="48" t="s">
        <v>1947</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16.5" spans="1:15">
      <c r="A752" s="17" t="s">
        <v>7048</v>
      </c>
      <c r="B752" s="47" t="s">
        <v>1946</v>
      </c>
      <c r="C752" s="48" t="s">
        <v>1947</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16.5" spans="1:15">
      <c r="A753" s="17" t="s">
        <v>7049</v>
      </c>
      <c r="B753" s="47" t="s">
        <v>1946</v>
      </c>
      <c r="C753" s="48" t="s">
        <v>1947</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16.5" spans="1:15">
      <c r="A754" s="17" t="s">
        <v>7050</v>
      </c>
      <c r="B754" s="47" t="s">
        <v>1946</v>
      </c>
      <c r="C754" s="48" t="s">
        <v>1947</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16.5" spans="1:15">
      <c r="A755" s="17" t="s">
        <v>7051</v>
      </c>
      <c r="B755" s="47" t="s">
        <v>1946</v>
      </c>
      <c r="C755" s="48" t="s">
        <v>1947</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16.5" spans="1:15">
      <c r="A756" s="17" t="s">
        <v>7052</v>
      </c>
      <c r="B756" s="47" t="s">
        <v>1946</v>
      </c>
      <c r="C756" s="48" t="s">
        <v>1947</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16.5" spans="1:15">
      <c r="A757" s="17" t="s">
        <v>2979</v>
      </c>
      <c r="B757" s="47" t="s">
        <v>1946</v>
      </c>
      <c r="C757" s="48" t="s">
        <v>1947</v>
      </c>
      <c r="D757" s="30" cm="1">
        <f t="array" ref="D757">SUM(IF((LEFT('2-1 采购订单物料明细表报表导出'!$K:$K,7)=D$1)*('2-1 采购订单物料明细表报表导出'!$D:$D=$A757),'2-1 采购订单物料明细表报表导出'!$H:$H,0))</f>
        <v>1042.56</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436.02</v>
      </c>
      <c r="G757" s="30" cm="1">
        <f t="array" ref="G757">SUM(IF((LEFT('2-1 采购订单物料明细表报表导出'!$K:$K,7)=G$1)*('2-1 采购订单物料明细表报表导出'!$D:$D=$A757),'2-1 采购订单物料明细表报表导出'!$H:$H,0))</f>
        <v>521.28</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651.6</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16.5" spans="1:15">
      <c r="A758" s="17" t="s">
        <v>7053</v>
      </c>
      <c r="B758" s="47" t="s">
        <v>1946</v>
      </c>
      <c r="C758" s="48" t="s">
        <v>1947</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16.5" spans="1:15">
      <c r="A759" s="17" t="s">
        <v>3980</v>
      </c>
      <c r="B759" s="47" t="s">
        <v>1946</v>
      </c>
      <c r="C759" s="48" t="s">
        <v>1947</v>
      </c>
      <c r="D759" s="30" cm="1">
        <f t="array" ref="D759">SUM(IF((LEFT('2-1 采购订单物料明细表报表导出'!$K:$K,7)=D$1)*('2-1 采购订单物料明细表报表导出'!$D:$D=$A759),'2-1 采购订单物料明细表报表导出'!$H:$H,0))</f>
        <v>340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16.5" spans="1:15">
      <c r="A760" s="17" t="s">
        <v>7054</v>
      </c>
      <c r="B760" s="47" t="s">
        <v>1946</v>
      </c>
      <c r="C760" s="48" t="s">
        <v>1947</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16.5" spans="1:15">
      <c r="A761" s="17" t="s">
        <v>3767</v>
      </c>
      <c r="B761" s="50" t="s">
        <v>1946</v>
      </c>
      <c r="C761" s="51" t="s">
        <v>1947</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3234.6</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16.5" spans="1:15">
      <c r="A762" s="17" t="s">
        <v>3777</v>
      </c>
      <c r="B762" s="50" t="s">
        <v>1946</v>
      </c>
      <c r="C762" s="51" t="s">
        <v>1947</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2160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16.5" spans="1:15">
      <c r="A763" s="17" t="s">
        <v>7055</v>
      </c>
      <c r="B763" s="50" t="s">
        <v>1946</v>
      </c>
      <c r="C763" s="51" t="s">
        <v>1947</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16.5" spans="1:15">
      <c r="A764" s="39" t="s">
        <v>7056</v>
      </c>
      <c r="B764" s="50" t="s">
        <v>1946</v>
      </c>
      <c r="C764" s="51" t="s">
        <v>1947</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16.5" spans="1:15">
      <c r="A765" s="39" t="s">
        <v>7057</v>
      </c>
      <c r="B765" s="50" t="s">
        <v>1972</v>
      </c>
      <c r="C765" s="51" t="s">
        <v>1973</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16.5" spans="1:15">
      <c r="A766" s="39" t="s">
        <v>7058</v>
      </c>
      <c r="B766" s="50" t="s">
        <v>1972</v>
      </c>
      <c r="C766" s="51" t="s">
        <v>1973</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16.5" spans="1:15">
      <c r="A767" s="39" t="s">
        <v>7059</v>
      </c>
      <c r="B767" s="50" t="s">
        <v>1972</v>
      </c>
      <c r="C767" s="51" t="s">
        <v>1973</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16.5" spans="1:15">
      <c r="A768" s="39" t="s">
        <v>7060</v>
      </c>
      <c r="B768" s="50" t="s">
        <v>1972</v>
      </c>
      <c r="C768" s="51" t="s">
        <v>1973</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16.5" spans="1:15">
      <c r="A769" s="39" t="s">
        <v>7061</v>
      </c>
      <c r="B769" s="50" t="s">
        <v>1972</v>
      </c>
      <c r="C769" s="51" t="s">
        <v>1973</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16.5" spans="1:15">
      <c r="A770" s="39" t="s">
        <v>7062</v>
      </c>
      <c r="B770" s="50" t="s">
        <v>1972</v>
      </c>
      <c r="C770" s="51" t="s">
        <v>1973</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16.5" spans="1:15">
      <c r="A771" s="39" t="s">
        <v>7063</v>
      </c>
      <c r="B771" s="50" t="s">
        <v>1972</v>
      </c>
      <c r="C771" s="51" t="s">
        <v>1973</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16.5" spans="1:15">
      <c r="A772" s="39" t="s">
        <v>7064</v>
      </c>
      <c r="B772" s="50" t="s">
        <v>1972</v>
      </c>
      <c r="C772" s="51" t="s">
        <v>1973</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16.5" spans="1:15">
      <c r="A773" s="52" t="s">
        <v>7065</v>
      </c>
      <c r="B773" s="50" t="s">
        <v>1972</v>
      </c>
      <c r="C773" s="51" t="s">
        <v>1973</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16.5" spans="1:15">
      <c r="A774" s="39" t="s">
        <v>7066</v>
      </c>
      <c r="B774" s="50" t="s">
        <v>1972</v>
      </c>
      <c r="C774" s="51" t="s">
        <v>1973</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16.5" spans="1:15">
      <c r="A775" s="39" t="s">
        <v>7067</v>
      </c>
      <c r="B775" s="50" t="s">
        <v>1972</v>
      </c>
      <c r="C775" s="51" t="s">
        <v>1973</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16.5" spans="1:15">
      <c r="A776" s="39" t="s">
        <v>7068</v>
      </c>
      <c r="B776" s="50" t="s">
        <v>1972</v>
      </c>
      <c r="C776" s="51" t="s">
        <v>1973</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16.5" spans="1:15">
      <c r="A777" s="39" t="s">
        <v>7069</v>
      </c>
      <c r="B777" s="50" t="s">
        <v>1972</v>
      </c>
      <c r="C777" s="51" t="s">
        <v>1973</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16.5" spans="1:15">
      <c r="A778" s="39" t="s">
        <v>7070</v>
      </c>
      <c r="B778" s="50" t="s">
        <v>1972</v>
      </c>
      <c r="C778" s="51" t="s">
        <v>1973</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28.5" spans="1:15">
      <c r="A779" s="52" t="s">
        <v>7071</v>
      </c>
      <c r="B779" s="50" t="s">
        <v>1972</v>
      </c>
      <c r="C779" s="51" t="s">
        <v>1973</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28.5" spans="1:15">
      <c r="A780" s="52" t="s">
        <v>7072</v>
      </c>
      <c r="B780" s="50" t="s">
        <v>1972</v>
      </c>
      <c r="C780" s="51" t="s">
        <v>1973</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28.5" spans="1:15">
      <c r="A781" s="52" t="s">
        <v>7073</v>
      </c>
      <c r="B781" s="50" t="s">
        <v>1972</v>
      </c>
      <c r="C781" s="51" t="s">
        <v>1973</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28.5" spans="1:15">
      <c r="A782" s="52" t="s">
        <v>7074</v>
      </c>
      <c r="B782" s="50" t="s">
        <v>1972</v>
      </c>
      <c r="C782" s="51" t="s">
        <v>1973</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16.5" spans="1:15">
      <c r="A783" s="52" t="s">
        <v>7075</v>
      </c>
      <c r="B783" s="50" t="s">
        <v>1972</v>
      </c>
      <c r="C783" s="51" t="s">
        <v>1973</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28.5" spans="1:15">
      <c r="A784" s="52" t="s">
        <v>7076</v>
      </c>
      <c r="B784" s="50" t="s">
        <v>1972</v>
      </c>
      <c r="C784" s="51" t="s">
        <v>1973</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28.5" spans="1:15">
      <c r="A785" s="52" t="s">
        <v>7077</v>
      </c>
      <c r="B785" s="50" t="s">
        <v>1972</v>
      </c>
      <c r="C785" s="51" t="s">
        <v>1973</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28.5" spans="1:15">
      <c r="A786" s="52" t="s">
        <v>7078</v>
      </c>
      <c r="B786" s="50" t="s">
        <v>1972</v>
      </c>
      <c r="C786" s="51" t="s">
        <v>1973</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28.5" spans="1:15">
      <c r="A787" s="52" t="s">
        <v>7079</v>
      </c>
      <c r="B787" s="50" t="s">
        <v>1972</v>
      </c>
      <c r="C787" s="51" t="s">
        <v>1973</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16.5" spans="1:15">
      <c r="A788" s="39" t="s">
        <v>7080</v>
      </c>
      <c r="B788" s="50" t="s">
        <v>1998</v>
      </c>
      <c r="C788" s="51" t="s">
        <v>1999</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16.5" spans="1:15">
      <c r="A789" s="39" t="s">
        <v>7081</v>
      </c>
      <c r="B789" s="50" t="s">
        <v>1998</v>
      </c>
      <c r="C789" s="51" t="s">
        <v>1999</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16.5" spans="1:15">
      <c r="A790" s="39" t="s">
        <v>2928</v>
      </c>
      <c r="B790" s="50" t="s">
        <v>1998</v>
      </c>
      <c r="C790" s="51" t="s">
        <v>1999</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48</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16.5" spans="1:15">
      <c r="A791" s="39" t="s">
        <v>7082</v>
      </c>
      <c r="B791" s="50" t="s">
        <v>1998</v>
      </c>
      <c r="C791" s="51" t="s">
        <v>1999</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16.5" spans="1:15">
      <c r="A792" s="39" t="s">
        <v>7083</v>
      </c>
      <c r="B792" s="50" t="s">
        <v>1998</v>
      </c>
      <c r="C792" s="51" t="s">
        <v>1999</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16.5" spans="1:15">
      <c r="A793" s="39" t="s">
        <v>7084</v>
      </c>
      <c r="B793" s="50" t="s">
        <v>1998</v>
      </c>
      <c r="C793" s="51" t="s">
        <v>1999</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16.5" spans="1:15">
      <c r="A794" s="39" t="s">
        <v>7085</v>
      </c>
      <c r="B794" s="50" t="s">
        <v>1998</v>
      </c>
      <c r="C794" s="51" t="s">
        <v>1999</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16.5" spans="1:15">
      <c r="A795" s="39" t="s">
        <v>7086</v>
      </c>
      <c r="B795" s="50" t="s">
        <v>1998</v>
      </c>
      <c r="C795" s="51" t="s">
        <v>1999</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16.5" spans="1:15">
      <c r="A796" s="39" t="s">
        <v>7087</v>
      </c>
      <c r="B796" s="50" t="s">
        <v>1998</v>
      </c>
      <c r="C796" s="51" t="s">
        <v>1999</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16.5" spans="1:15">
      <c r="A797" s="39" t="s">
        <v>3762</v>
      </c>
      <c r="B797" s="50" t="s">
        <v>1998</v>
      </c>
      <c r="C797" s="51" t="s">
        <v>1999</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252</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16.5" spans="1:15">
      <c r="A798" s="39" t="s">
        <v>7088</v>
      </c>
      <c r="B798" s="50" t="s">
        <v>1998</v>
      </c>
      <c r="C798" s="51" t="s">
        <v>1999</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16.5" spans="1:15">
      <c r="A799" s="39" t="s">
        <v>7089</v>
      </c>
      <c r="B799" s="50" t="s">
        <v>1998</v>
      </c>
      <c r="C799" s="51" t="s">
        <v>1999</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16.5" spans="1:15">
      <c r="A800" s="39" t="s">
        <v>7090</v>
      </c>
      <c r="B800" s="50" t="s">
        <v>1998</v>
      </c>
      <c r="C800" s="51" t="s">
        <v>1999</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16.5" spans="1:15">
      <c r="A801" s="39" t="s">
        <v>7091</v>
      </c>
      <c r="B801" s="50" t="s">
        <v>1998</v>
      </c>
      <c r="C801" s="51" t="s">
        <v>1999</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16.5" spans="1:15">
      <c r="A802" s="39" t="s">
        <v>7092</v>
      </c>
      <c r="B802" s="50" t="s">
        <v>1998</v>
      </c>
      <c r="C802" s="51" t="s">
        <v>1999</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16.5" spans="1:15">
      <c r="A803" s="39" t="s">
        <v>7093</v>
      </c>
      <c r="B803" s="50" t="s">
        <v>1998</v>
      </c>
      <c r="C803" s="51" t="s">
        <v>1999</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16.5" spans="1:15">
      <c r="A804" s="39" t="s">
        <v>7094</v>
      </c>
      <c r="B804" s="50" t="s">
        <v>1998</v>
      </c>
      <c r="C804" s="51" t="s">
        <v>1999</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16.5" spans="1:15">
      <c r="A805" s="39" t="s">
        <v>7095</v>
      </c>
      <c r="B805" s="50" t="s">
        <v>1998</v>
      </c>
      <c r="C805" s="51" t="s">
        <v>1999</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16.5" spans="1:15">
      <c r="A806" s="39" t="s">
        <v>3602</v>
      </c>
      <c r="B806" s="50" t="s">
        <v>1998</v>
      </c>
      <c r="C806" s="51" t="s">
        <v>1999</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12722.4</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16.5" spans="1:15">
      <c r="A807" s="39" t="s">
        <v>7096</v>
      </c>
      <c r="B807" s="50" t="s">
        <v>1998</v>
      </c>
      <c r="C807" s="51" t="s">
        <v>1999</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7097</v>
      </c>
      <c r="B808" s="50" t="s">
        <v>1921</v>
      </c>
      <c r="C808" s="51" t="s">
        <v>1922</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7098</v>
      </c>
      <c r="B809" s="50" t="s">
        <v>1921</v>
      </c>
      <c r="C809" s="51" t="s">
        <v>1922</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7099</v>
      </c>
      <c r="B810" s="50" t="s">
        <v>1921</v>
      </c>
      <c r="C810" s="51" t="s">
        <v>1922</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7100</v>
      </c>
      <c r="B811" s="50" t="s">
        <v>1921</v>
      </c>
      <c r="C811" s="51" t="s">
        <v>1922</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7101</v>
      </c>
      <c r="B812" s="50" t="s">
        <v>1921</v>
      </c>
      <c r="C812" s="51" t="s">
        <v>1922</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7102</v>
      </c>
      <c r="B813" s="50" t="s">
        <v>1921</v>
      </c>
      <c r="C813" s="51" t="s">
        <v>1922</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7103</v>
      </c>
      <c r="B814" s="50" t="s">
        <v>1921</v>
      </c>
      <c r="C814" s="51" t="s">
        <v>1922</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7104</v>
      </c>
      <c r="B815" s="50" t="s">
        <v>1921</v>
      </c>
      <c r="C815" s="51" t="s">
        <v>1922</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7105</v>
      </c>
      <c r="B816" s="50" t="s">
        <v>1921</v>
      </c>
      <c r="C816" s="51" t="s">
        <v>1922</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7106</v>
      </c>
      <c r="B817" s="50" t="s">
        <v>1921</v>
      </c>
      <c r="C817" s="51" t="s">
        <v>1922</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7107</v>
      </c>
      <c r="B818" s="50" t="s">
        <v>1921</v>
      </c>
      <c r="C818" s="51" t="s">
        <v>1922</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52" t="s">
        <v>7108</v>
      </c>
      <c r="B819" s="50" t="s">
        <v>1921</v>
      </c>
      <c r="C819" s="51" t="s">
        <v>1922</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7109</v>
      </c>
      <c r="B820" s="50" t="s">
        <v>1921</v>
      </c>
      <c r="C820" s="51" t="s">
        <v>1922</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7110</v>
      </c>
      <c r="B821" s="50" t="s">
        <v>1921</v>
      </c>
      <c r="C821" s="51" t="s">
        <v>1922</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7111</v>
      </c>
      <c r="B822" s="50" t="s">
        <v>1921</v>
      </c>
      <c r="C822" s="51" t="s">
        <v>1922</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7112</v>
      </c>
      <c r="B823" s="50" t="s">
        <v>1921</v>
      </c>
      <c r="C823" s="51" t="s">
        <v>1922</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7113</v>
      </c>
      <c r="B824" s="50" t="s">
        <v>1921</v>
      </c>
      <c r="C824" s="51" t="s">
        <v>1922</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7114</v>
      </c>
      <c r="B825" s="50" t="s">
        <v>1921</v>
      </c>
      <c r="C825" s="51" t="s">
        <v>1922</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2890</v>
      </c>
      <c r="B826" s="50" t="s">
        <v>1921</v>
      </c>
      <c r="C826" s="51" t="s">
        <v>1922</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600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7115</v>
      </c>
      <c r="B827" s="50" t="s">
        <v>1921</v>
      </c>
      <c r="C827" s="51" t="s">
        <v>1922</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7116</v>
      </c>
      <c r="B828" s="50" t="s">
        <v>1921</v>
      </c>
      <c r="C828" s="51" t="s">
        <v>1922</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7117</v>
      </c>
      <c r="B829" s="50" t="s">
        <v>1921</v>
      </c>
      <c r="C829" s="51" t="s">
        <v>1922</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7118</v>
      </c>
      <c r="B830" s="50" t="s">
        <v>1921</v>
      </c>
      <c r="C830" s="51" t="s">
        <v>1922</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7119</v>
      </c>
      <c r="B831" s="50" t="s">
        <v>1921</v>
      </c>
      <c r="C831" s="51" t="s">
        <v>1922</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7120</v>
      </c>
      <c r="B832" s="50" t="s">
        <v>1921</v>
      </c>
      <c r="C832" s="51" t="s">
        <v>1922</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7121</v>
      </c>
      <c r="B833" s="50" t="s">
        <v>1921</v>
      </c>
      <c r="C833" s="51" t="s">
        <v>1922</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7122</v>
      </c>
      <c r="B834" s="50" t="s">
        <v>1921</v>
      </c>
      <c r="C834" s="51" t="s">
        <v>1922</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7123</v>
      </c>
      <c r="B835" s="50" t="s">
        <v>1921</v>
      </c>
      <c r="C835" s="51" t="s">
        <v>1922</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7124</v>
      </c>
      <c r="B836" s="50" t="s">
        <v>1921</v>
      </c>
      <c r="C836" s="51" t="s">
        <v>1922</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7125</v>
      </c>
      <c r="B837" s="50" t="s">
        <v>1921</v>
      </c>
      <c r="C837" s="51" t="s">
        <v>1922</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7126</v>
      </c>
      <c r="B838" s="50" t="s">
        <v>1921</v>
      </c>
      <c r="C838" s="51" t="s">
        <v>1922</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52" t="s">
        <v>7127</v>
      </c>
      <c r="B839" s="50" t="s">
        <v>1921</v>
      </c>
      <c r="C839" s="51" t="s">
        <v>1922</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7128</v>
      </c>
      <c r="B840" s="50" t="s">
        <v>1905</v>
      </c>
      <c r="C840" s="51" t="s">
        <v>1906</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7129</v>
      </c>
      <c r="B841" s="50" t="s">
        <v>1905</v>
      </c>
      <c r="C841" s="51" t="s">
        <v>1906</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52" t="s">
        <v>7130</v>
      </c>
      <c r="B842" s="50" t="s">
        <v>1905</v>
      </c>
      <c r="C842" s="51" t="s">
        <v>1906</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7131</v>
      </c>
      <c r="B843" s="50" t="s">
        <v>1905</v>
      </c>
      <c r="C843" s="51" t="s">
        <v>1906</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7132</v>
      </c>
      <c r="B844" s="50" t="s">
        <v>1905</v>
      </c>
      <c r="C844" s="51" t="s">
        <v>1906</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7133</v>
      </c>
      <c r="B845" s="50" t="s">
        <v>1905</v>
      </c>
      <c r="C845" s="51" t="s">
        <v>1906</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7134</v>
      </c>
      <c r="B846" s="50" t="s">
        <v>1905</v>
      </c>
      <c r="C846" s="51" t="s">
        <v>1906</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7135</v>
      </c>
      <c r="B847" s="50" t="s">
        <v>1905</v>
      </c>
      <c r="C847" s="51" t="s">
        <v>1906</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7136</v>
      </c>
      <c r="B848" s="50" t="s">
        <v>1905</v>
      </c>
      <c r="C848" s="51" t="s">
        <v>1906</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7137</v>
      </c>
      <c r="B849" s="50" t="s">
        <v>1905</v>
      </c>
      <c r="C849" s="51" t="s">
        <v>1906</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7138</v>
      </c>
      <c r="B850" s="50" t="s">
        <v>1905</v>
      </c>
      <c r="C850" s="51" t="s">
        <v>1906</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7139</v>
      </c>
      <c r="B851" s="50" t="s">
        <v>1905</v>
      </c>
      <c r="C851" s="51" t="s">
        <v>1906</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3169</v>
      </c>
      <c r="B852" s="50" t="s">
        <v>1613</v>
      </c>
      <c r="C852" s="51" t="s">
        <v>1614</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1500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3123</v>
      </c>
      <c r="B853" s="50" t="s">
        <v>1613</v>
      </c>
      <c r="C853" s="51" t="s">
        <v>1614</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1676</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3590</v>
      </c>
      <c r="B854" s="50" t="s">
        <v>1655</v>
      </c>
      <c r="C854" s="51" t="s">
        <v>1656</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96</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7140</v>
      </c>
      <c r="B855" s="50" t="s">
        <v>1655</v>
      </c>
      <c r="C855" s="51" t="s">
        <v>1656</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7141</v>
      </c>
      <c r="B856" s="50" t="s">
        <v>1655</v>
      </c>
      <c r="C856" s="51" t="s">
        <v>1656</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7142</v>
      </c>
      <c r="B857" s="50" t="s">
        <v>1655</v>
      </c>
      <c r="C857" s="51" t="s">
        <v>1656</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7143</v>
      </c>
      <c r="B858" s="50" t="s">
        <v>1655</v>
      </c>
      <c r="C858" s="51" t="s">
        <v>1656</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3476</v>
      </c>
      <c r="B859" s="50" t="s">
        <v>1655</v>
      </c>
      <c r="C859" s="51" t="s">
        <v>1656</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33.9</v>
      </c>
      <c r="G859" s="30" cm="1">
        <f t="array" ref="G859">SUM(IF((LEFT('2-1 采购订单物料明细表报表导出'!$K:$K,7)=G$1)*('2-1 采购订单物料明细表报表导出'!$D:$D=$A859),'2-1 采购订单物料明细表报表导出'!$H:$H,0))</f>
        <v>344</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7144</v>
      </c>
      <c r="B860" s="50" t="s">
        <v>1655</v>
      </c>
      <c r="C860" s="51" t="s">
        <v>1656</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7145</v>
      </c>
      <c r="B861" s="50" t="s">
        <v>1655</v>
      </c>
      <c r="C861" s="51" t="s">
        <v>1656</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3147</v>
      </c>
      <c r="B862" s="50" t="s">
        <v>1655</v>
      </c>
      <c r="C862" s="51" t="s">
        <v>1656</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136.1</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176</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7146</v>
      </c>
      <c r="B863" s="50" t="s">
        <v>1688</v>
      </c>
      <c r="C863" s="51" t="s">
        <v>1689</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7147</v>
      </c>
      <c r="B864" s="50" t="s">
        <v>1688</v>
      </c>
      <c r="C864" s="51" t="s">
        <v>1689</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7148</v>
      </c>
      <c r="B865" s="50" t="s">
        <v>1688</v>
      </c>
      <c r="C865" s="51" t="s">
        <v>1689</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7149</v>
      </c>
      <c r="B866" s="50" t="s">
        <v>1688</v>
      </c>
      <c r="C866" s="51" t="s">
        <v>1689</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7150</v>
      </c>
      <c r="B867" s="50" t="s">
        <v>1688</v>
      </c>
      <c r="C867" s="51" t="s">
        <v>1689</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7151</v>
      </c>
      <c r="B868" s="50" t="s">
        <v>1688</v>
      </c>
      <c r="C868" s="51" t="s">
        <v>1689</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7152</v>
      </c>
      <c r="B869" s="50" t="s">
        <v>1688</v>
      </c>
      <c r="C869" s="51" t="s">
        <v>1689</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7153</v>
      </c>
      <c r="B870" s="50" t="s">
        <v>1613</v>
      </c>
      <c r="C870" s="51" t="s">
        <v>1614</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7154</v>
      </c>
      <c r="B871" s="50" t="s">
        <v>1613</v>
      </c>
      <c r="C871" s="51" t="s">
        <v>1614</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7155</v>
      </c>
      <c r="B872" s="50" t="s">
        <v>1613</v>
      </c>
      <c r="C872" s="51" t="s">
        <v>1614</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7156</v>
      </c>
      <c r="B873" s="50" t="s">
        <v>1613</v>
      </c>
      <c r="C873" s="51" t="s">
        <v>1614</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7157</v>
      </c>
      <c r="B874" s="50" t="s">
        <v>1688</v>
      </c>
      <c r="C874" s="51" t="s">
        <v>1689</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3159</v>
      </c>
      <c r="B875" s="50" t="s">
        <v>1688</v>
      </c>
      <c r="C875" s="51" t="s">
        <v>1689</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896.9</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7158</v>
      </c>
      <c r="B876" s="50" t="s">
        <v>1688</v>
      </c>
      <c r="C876" s="51" t="s">
        <v>1689</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7159</v>
      </c>
      <c r="B877" s="50" t="s">
        <v>1688</v>
      </c>
      <c r="C877" s="51" t="s">
        <v>1689</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7160</v>
      </c>
      <c r="B878" s="50" t="s">
        <v>1688</v>
      </c>
      <c r="C878" s="51" t="s">
        <v>1689</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52" t="s">
        <v>7161</v>
      </c>
      <c r="B879" s="50" t="s">
        <v>1688</v>
      </c>
      <c r="C879" s="51" t="s">
        <v>1689</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7162</v>
      </c>
      <c r="B880" s="50" t="s">
        <v>1688</v>
      </c>
      <c r="C880" s="51" t="s">
        <v>1689</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7163</v>
      </c>
      <c r="B881" s="50" t="s">
        <v>1688</v>
      </c>
      <c r="C881" s="51" t="s">
        <v>1689</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7164</v>
      </c>
      <c r="B882" s="50" t="s">
        <v>1688</v>
      </c>
      <c r="C882" s="51" t="s">
        <v>1689</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7165</v>
      </c>
      <c r="B883" s="50" t="s">
        <v>1688</v>
      </c>
      <c r="C883" s="51" t="s">
        <v>1689</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7166</v>
      </c>
      <c r="B884" s="50" t="s">
        <v>1613</v>
      </c>
      <c r="C884" s="51" t="s">
        <v>1614</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7167</v>
      </c>
      <c r="B885" s="50" t="s">
        <v>1613</v>
      </c>
      <c r="C885" s="51" t="s">
        <v>1614</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7168</v>
      </c>
      <c r="B886" s="50" t="s">
        <v>1613</v>
      </c>
      <c r="C886" s="51" t="s">
        <v>1614</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7169</v>
      </c>
      <c r="B887" s="50" t="s">
        <v>1613</v>
      </c>
      <c r="C887" s="51" t="s">
        <v>1614</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7170</v>
      </c>
      <c r="B888" s="50" t="s">
        <v>1613</v>
      </c>
      <c r="C888" s="51" t="s">
        <v>1614</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7171</v>
      </c>
      <c r="B889" s="50" t="s">
        <v>1613</v>
      </c>
      <c r="C889" s="51" t="s">
        <v>1614</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7172</v>
      </c>
      <c r="B890" s="50" t="s">
        <v>1613</v>
      </c>
      <c r="C890" s="51" t="s">
        <v>1614</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7173</v>
      </c>
      <c r="B891" s="50" t="s">
        <v>1613</v>
      </c>
      <c r="C891" s="51" t="s">
        <v>1614</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7174</v>
      </c>
      <c r="B892" s="50" t="s">
        <v>1613</v>
      </c>
      <c r="C892" s="51" t="s">
        <v>1614</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7175</v>
      </c>
      <c r="B893" s="50" t="s">
        <v>1613</v>
      </c>
      <c r="C893" s="51" t="s">
        <v>1614</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7176</v>
      </c>
      <c r="B894" s="50" t="s">
        <v>1613</v>
      </c>
      <c r="C894" s="51" t="s">
        <v>1614</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3696</v>
      </c>
      <c r="B895" s="50" t="s">
        <v>1613</v>
      </c>
      <c r="C895" s="51" t="s">
        <v>1614</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51520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7177</v>
      </c>
      <c r="B896" s="50" t="s">
        <v>1613</v>
      </c>
      <c r="C896" s="51" t="s">
        <v>1614</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16.5" spans="1:15">
      <c r="A897" s="39" t="s">
        <v>7178</v>
      </c>
      <c r="B897" s="50" t="s">
        <v>1711</v>
      </c>
      <c r="C897" s="51" t="s">
        <v>6835</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16.5" spans="1:15">
      <c r="A898" s="39" t="s">
        <v>7179</v>
      </c>
      <c r="B898" s="50" t="s">
        <v>1711</v>
      </c>
      <c r="C898" s="51" t="s">
        <v>6835</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16.5" spans="1:15">
      <c r="A899" s="39" t="s">
        <v>7180</v>
      </c>
      <c r="B899" s="50" t="s">
        <v>1711</v>
      </c>
      <c r="C899" s="51" t="s">
        <v>6835</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16.5" spans="1:15">
      <c r="A900" s="39" t="s">
        <v>7181</v>
      </c>
      <c r="B900" s="50" t="s">
        <v>1711</v>
      </c>
      <c r="C900" s="51" t="s">
        <v>6835</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16.5" spans="1:15">
      <c r="A901" s="39" t="s">
        <v>7182</v>
      </c>
      <c r="B901" s="50" t="s">
        <v>1711</v>
      </c>
      <c r="C901" s="51" t="s">
        <v>6835</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16.5" spans="1:15">
      <c r="A902" s="39" t="s">
        <v>7183</v>
      </c>
      <c r="B902" s="50" t="s">
        <v>1711</v>
      </c>
      <c r="C902" s="51" t="s">
        <v>6835</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16.5" spans="1:15">
      <c r="A903" s="39" t="s">
        <v>7184</v>
      </c>
      <c r="B903" s="50" t="s">
        <v>1711</v>
      </c>
      <c r="C903" s="51" t="s">
        <v>6835</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16.5" spans="1:15">
      <c r="A904" s="39" t="s">
        <v>7185</v>
      </c>
      <c r="B904" s="50" t="s">
        <v>1711</v>
      </c>
      <c r="C904" s="51" t="s">
        <v>6835</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16.5" spans="1:15">
      <c r="A905" s="39" t="s">
        <v>7186</v>
      </c>
      <c r="B905" s="50" t="s">
        <v>1711</v>
      </c>
      <c r="C905" s="51" t="s">
        <v>6835</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16.5" spans="1:15">
      <c r="A906" s="39" t="s">
        <v>7187</v>
      </c>
      <c r="B906" s="50" t="s">
        <v>1711</v>
      </c>
      <c r="C906" s="51" t="s">
        <v>6835</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16.5" spans="1:15">
      <c r="A907" s="39" t="s">
        <v>7188</v>
      </c>
      <c r="B907" s="50" t="s">
        <v>1711</v>
      </c>
      <c r="C907" s="51" t="s">
        <v>6835</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16.5" spans="1:15">
      <c r="A908" s="39" t="s">
        <v>7189</v>
      </c>
      <c r="B908" s="50" t="s">
        <v>1711</v>
      </c>
      <c r="C908" s="51" t="s">
        <v>6835</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16.5" spans="1:15">
      <c r="A909" s="39" t="s">
        <v>7190</v>
      </c>
      <c r="B909" s="50" t="s">
        <v>1711</v>
      </c>
      <c r="C909" s="51" t="s">
        <v>6835</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16.5" spans="1:15">
      <c r="A910" s="39" t="s">
        <v>7191</v>
      </c>
      <c r="B910" s="50" t="s">
        <v>1711</v>
      </c>
      <c r="C910" s="51" t="s">
        <v>6835</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16.5" spans="1:15">
      <c r="A911" s="39" t="s">
        <v>7192</v>
      </c>
      <c r="B911" s="50" t="s">
        <v>1711</v>
      </c>
      <c r="C911" s="51" t="s">
        <v>6835</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16.5" spans="1:15">
      <c r="A912" s="39" t="s">
        <v>7193</v>
      </c>
      <c r="B912" s="50" t="s">
        <v>1711</v>
      </c>
      <c r="C912" s="51" t="s">
        <v>6835</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16.5" spans="1:15">
      <c r="A913" s="52" t="s">
        <v>7194</v>
      </c>
      <c r="B913" s="50" t="s">
        <v>1711</v>
      </c>
      <c r="C913" s="51" t="s">
        <v>6835</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16.5" spans="1:15">
      <c r="A914" s="39" t="s">
        <v>7195</v>
      </c>
      <c r="B914" s="50" t="s">
        <v>1711</v>
      </c>
      <c r="C914" s="51" t="s">
        <v>6835</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7196</v>
      </c>
      <c r="B915" s="50" t="s">
        <v>1613</v>
      </c>
      <c r="C915" s="51" t="s">
        <v>1614</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7197</v>
      </c>
      <c r="B916" s="50" t="s">
        <v>1613</v>
      </c>
      <c r="C916" s="51" t="s">
        <v>1614</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7198</v>
      </c>
      <c r="B917" s="50" t="s">
        <v>1613</v>
      </c>
      <c r="C917" s="51" t="s">
        <v>1614</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7199</v>
      </c>
      <c r="B918" s="50" t="s">
        <v>1613</v>
      </c>
      <c r="C918" s="51" t="s">
        <v>1614</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7200</v>
      </c>
      <c r="B919" s="50" t="s">
        <v>1613</v>
      </c>
      <c r="C919" s="51" t="s">
        <v>1614</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7201</v>
      </c>
      <c r="B920" s="50" t="s">
        <v>1613</v>
      </c>
      <c r="C920" s="51" t="s">
        <v>1614</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7202</v>
      </c>
      <c r="B921" s="50" t="s">
        <v>1613</v>
      </c>
      <c r="C921" s="51" t="s">
        <v>1614</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7203</v>
      </c>
      <c r="B922" s="50" t="s">
        <v>1613</v>
      </c>
      <c r="C922" s="51" t="s">
        <v>1614</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7204</v>
      </c>
      <c r="B923" s="50" t="s">
        <v>1613</v>
      </c>
      <c r="C923" s="51" t="s">
        <v>1614</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7205</v>
      </c>
      <c r="B924" s="50" t="s">
        <v>1613</v>
      </c>
      <c r="C924" s="51" t="s">
        <v>1614</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7206</v>
      </c>
      <c r="B925" s="50" t="s">
        <v>1613</v>
      </c>
      <c r="C925" s="51" t="s">
        <v>1614</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7207</v>
      </c>
      <c r="B926" s="50" t="s">
        <v>1613</v>
      </c>
      <c r="C926" s="51" t="s">
        <v>1614</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3684</v>
      </c>
      <c r="B927" s="50" t="s">
        <v>1613</v>
      </c>
      <c r="C927" s="51" t="s">
        <v>1614</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10656</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3221</v>
      </c>
      <c r="B928" s="50" t="s">
        <v>1613</v>
      </c>
      <c r="C928" s="51" t="s">
        <v>1614</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4167.44</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7208</v>
      </c>
      <c r="B929" s="50" t="s">
        <v>1613</v>
      </c>
      <c r="C929" s="51" t="s">
        <v>1614</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7209</v>
      </c>
      <c r="B930" s="50" t="s">
        <v>1613</v>
      </c>
      <c r="C930" s="51" t="s">
        <v>1614</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7210</v>
      </c>
      <c r="B931" s="50" t="s">
        <v>1613</v>
      </c>
      <c r="C931" s="51" t="s">
        <v>1614</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3109</v>
      </c>
      <c r="B932" s="50" t="s">
        <v>1613</v>
      </c>
      <c r="C932" s="51" t="s">
        <v>1614</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272</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2897</v>
      </c>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28067.03</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17658</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7211</v>
      </c>
      <c r="C934" s="42" t="s">
        <v>6424</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7212</v>
      </c>
      <c r="B935" s="47" t="s">
        <v>2120</v>
      </c>
      <c r="C935" s="48" t="s">
        <v>2121</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7213</v>
      </c>
      <c r="B936" s="47" t="s">
        <v>2120</v>
      </c>
      <c r="C936" s="48" t="s">
        <v>2121</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7214</v>
      </c>
      <c r="B937" s="47" t="s">
        <v>2120</v>
      </c>
      <c r="C937" s="48" t="s">
        <v>2121</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7215</v>
      </c>
      <c r="B938" s="47" t="s">
        <v>2120</v>
      </c>
      <c r="C938" s="48" t="s">
        <v>2121</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7216</v>
      </c>
      <c r="B939" s="47" t="s">
        <v>2120</v>
      </c>
      <c r="C939" s="48" t="s">
        <v>2121</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7217</v>
      </c>
      <c r="B940" s="47" t="s">
        <v>2120</v>
      </c>
      <c r="C940" s="48" t="s">
        <v>2121</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7218</v>
      </c>
      <c r="B941" s="47" t="s">
        <v>2120</v>
      </c>
      <c r="C941" s="48" t="s">
        <v>2121</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7219</v>
      </c>
      <c r="B942" s="47" t="s">
        <v>2120</v>
      </c>
      <c r="C942" s="48" t="s">
        <v>2121</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7220</v>
      </c>
      <c r="B943" s="47" t="s">
        <v>2120</v>
      </c>
      <c r="C943" s="48" t="s">
        <v>2121</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7221</v>
      </c>
      <c r="B944" s="47" t="s">
        <v>2120</v>
      </c>
      <c r="C944" s="48" t="s">
        <v>2121</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7222</v>
      </c>
      <c r="B945" s="47" t="s">
        <v>2120</v>
      </c>
      <c r="C945" s="48" t="s">
        <v>2121</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7223</v>
      </c>
      <c r="B946" s="47" t="s">
        <v>2120</v>
      </c>
      <c r="C946" s="48" t="s">
        <v>2121</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7224</v>
      </c>
      <c r="B947" s="47" t="s">
        <v>2120</v>
      </c>
      <c r="C947" s="48" t="s">
        <v>2121</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7225</v>
      </c>
      <c r="B948" s="47" t="s">
        <v>2120</v>
      </c>
      <c r="C948" s="48" t="s">
        <v>2121</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7226</v>
      </c>
      <c r="B949" s="47" t="s">
        <v>2120</v>
      </c>
      <c r="C949" s="48" t="s">
        <v>2121</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7227</v>
      </c>
      <c r="B950" s="47" t="s">
        <v>2120</v>
      </c>
      <c r="C950" s="48" t="s">
        <v>2121</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7228</v>
      </c>
      <c r="B951" s="47" t="s">
        <v>2120</v>
      </c>
      <c r="C951" s="48" t="s">
        <v>2121</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7229</v>
      </c>
      <c r="B952" s="47" t="s">
        <v>2120</v>
      </c>
      <c r="C952" s="48" t="s">
        <v>2121</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7230</v>
      </c>
      <c r="B1" s="43" t="s">
        <v>7231</v>
      </c>
      <c r="C1" s="44" t="s">
        <v>7232</v>
      </c>
      <c r="D1" s="44" t="s">
        <v>7233</v>
      </c>
      <c r="E1" s="44" t="s">
        <v>7234</v>
      </c>
      <c r="F1" s="44" t="s">
        <v>7235</v>
      </c>
      <c r="G1" s="43" t="s">
        <v>7236</v>
      </c>
      <c r="H1" s="43" t="s">
        <v>7237</v>
      </c>
      <c r="I1" s="1"/>
      <c r="J1" s="1"/>
      <c r="K1" s="1"/>
      <c r="L1" s="1"/>
      <c r="M1" s="1"/>
    </row>
    <row r="2" spans="1:8">
      <c r="A2" s="19" t="str">
        <f>'2 过程管理表单'!$BE$1</f>
        <v>2025年</v>
      </c>
      <c r="B2" s="43" t="s">
        <v>751</v>
      </c>
      <c r="C2" s="44">
        <f>'2 过程管理表单'!Z4</f>
        <v>42210.2394541123</v>
      </c>
      <c r="D2" s="44">
        <f>C2</f>
        <v>42210.2394541123</v>
      </c>
      <c r="E2" s="45">
        <f>'2 过程管理表单'!X4</f>
        <v>2359570.06287895</v>
      </c>
      <c r="F2" s="45">
        <f>E2</f>
        <v>2359570.06287895</v>
      </c>
      <c r="G2" s="46">
        <f>表1[[#This Row],[发生费用]]/表1[[#This Row],[预算费用]]</f>
        <v>0.0178889536353122</v>
      </c>
      <c r="H2" s="46">
        <f>表1[[#This Row],[累计发生费用]]/表1[[#This Row],[累计预算费用]]</f>
        <v>0.0178889536353122</v>
      </c>
    </row>
    <row r="3" spans="1:8">
      <c r="A3" s="19" t="str">
        <f>'2 过程管理表单'!$BE$1</f>
        <v>2025年</v>
      </c>
      <c r="B3" s="43" t="s">
        <v>752</v>
      </c>
      <c r="C3" s="44">
        <f>'2 过程管理表单'!AC4</f>
        <v>37530.1259585531</v>
      </c>
      <c r="D3" s="44">
        <f>D2+C3</f>
        <v>79740.3654126654</v>
      </c>
      <c r="E3" s="45">
        <f>'2 过程管理表单'!AA4</f>
        <v>1233163.86625621</v>
      </c>
      <c r="F3" s="45">
        <f>F2+E3</f>
        <v>3592733.92913516</v>
      </c>
      <c r="G3" s="46">
        <f>表1[[#This Row],[发生费用]]/表1[[#This Row],[预算费用]]</f>
        <v>0.0304340136664008</v>
      </c>
      <c r="H3" s="46">
        <f>表1[[#This Row],[累计发生费用]]/表1[[#This Row],[累计预算费用]]</f>
        <v>0.0221948986441811</v>
      </c>
    </row>
    <row r="4" spans="1:8">
      <c r="A4" s="19" t="str">
        <f>'2 过程管理表单'!$BE$1</f>
        <v>2025年</v>
      </c>
      <c r="B4" s="43" t="s">
        <v>753</v>
      </c>
      <c r="C4" s="44">
        <f>'2 过程管理表单'!AF4</f>
        <v>209739.420329444</v>
      </c>
      <c r="D4" s="44">
        <f t="shared" ref="D4:D13" si="0">D3+C4</f>
        <v>289479.785742109</v>
      </c>
      <c r="E4" s="45">
        <f>'2 过程管理表单'!AD4</f>
        <v>1199900.56625621</v>
      </c>
      <c r="F4" s="45">
        <f t="shared" ref="F4:F13" si="1">F3+E4</f>
        <v>4792634.49539137</v>
      </c>
      <c r="G4" s="46">
        <f>表1[[#This Row],[发生费用]]/表1[[#This Row],[预算费用]]</f>
        <v>0.17479733423566</v>
      </c>
      <c r="H4" s="46">
        <f>表1[[#This Row],[累计发生费用]]/表1[[#This Row],[累计预算费用]]</f>
        <v>0.0604009727886562</v>
      </c>
    </row>
    <row r="5" spans="1:8">
      <c r="A5" s="19" t="str">
        <f>'2 过程管理表单'!$BE$1</f>
        <v>2025年</v>
      </c>
      <c r="B5" s="43" t="s">
        <v>754</v>
      </c>
      <c r="C5" s="44">
        <f>'2 过程管理表单'!AI4</f>
        <v>61065.4597298487</v>
      </c>
      <c r="D5" s="44">
        <f t="shared" si="0"/>
        <v>350545.245471958</v>
      </c>
      <c r="E5" s="45">
        <f>'2 过程管理表单'!AG4</f>
        <v>1192203.86625621</v>
      </c>
      <c r="F5" s="45">
        <f t="shared" si="1"/>
        <v>5984838.36164758</v>
      </c>
      <c r="G5" s="46">
        <f>表1[[#This Row],[发生费用]]/表1[[#This Row],[预算费用]]</f>
        <v>0.0512206523214927</v>
      </c>
      <c r="H5" s="46">
        <f>表1[[#This Row],[累计发生费用]]/表1[[#This Row],[累计预算费用]]</f>
        <v>0.0585722160381714</v>
      </c>
    </row>
    <row r="6" spans="1:8">
      <c r="A6" s="19" t="str">
        <f>'2 过程管理表单'!$BE$1</f>
        <v>2025年</v>
      </c>
      <c r="B6" s="43" t="s">
        <v>755</v>
      </c>
      <c r="C6" s="44">
        <f>'2 过程管理表单'!AL4</f>
        <v>107843.544790292</v>
      </c>
      <c r="D6" s="44">
        <f t="shared" si="0"/>
        <v>458388.79026225</v>
      </c>
      <c r="E6" s="45">
        <f>'2 过程管理表单'!AJ4</f>
        <v>1182203.86625621</v>
      </c>
      <c r="F6" s="45">
        <f t="shared" si="1"/>
        <v>7167042.22790379</v>
      </c>
      <c r="G6" s="46">
        <f>表1[[#This Row],[发生费用]]/表1[[#This Row],[预算费用]]</f>
        <v>0.0912224599060141</v>
      </c>
      <c r="H6" s="46">
        <f>表1[[#This Row],[累计发生费用]]/表1[[#This Row],[累计预算费用]]</f>
        <v>0.0639578749065525</v>
      </c>
    </row>
    <row r="7" spans="1:8">
      <c r="A7" s="19" t="str">
        <f>'2 过程管理表单'!$BE$1</f>
        <v>2025年</v>
      </c>
      <c r="B7" s="43" t="s">
        <v>756</v>
      </c>
      <c r="C7" s="44">
        <f>'2 过程管理表单'!AO4</f>
        <v>71105.9429588431</v>
      </c>
      <c r="D7" s="44">
        <f t="shared" si="0"/>
        <v>529494.733221093</v>
      </c>
      <c r="E7" s="45">
        <f>'2 过程管理表单'!AM4</f>
        <v>1182203.86625621</v>
      </c>
      <c r="F7" s="45">
        <f t="shared" si="1"/>
        <v>8349246.09416</v>
      </c>
      <c r="G7" s="46">
        <f>表1[[#This Row],[发生费用]]/表1[[#This Row],[预算费用]]</f>
        <v>0.0601469382637198</v>
      </c>
      <c r="H7" s="46">
        <f>表1[[#This Row],[累计发生费用]]/表1[[#This Row],[累计预算费用]]</f>
        <v>0.0634182688172835</v>
      </c>
    </row>
    <row r="8" spans="1:8">
      <c r="A8" s="19" t="str">
        <f>'2 过程管理表单'!$BE$1</f>
        <v>2025年</v>
      </c>
      <c r="B8" s="43" t="s">
        <v>757</v>
      </c>
      <c r="C8" s="44">
        <f>'2 过程管理表单'!AR4</f>
        <v>45232.7976693434</v>
      </c>
      <c r="D8" s="44">
        <f t="shared" si="0"/>
        <v>574727.530890436</v>
      </c>
      <c r="E8" s="45">
        <f>'2 过程管理表单'!AP4</f>
        <v>1182203.86625621</v>
      </c>
      <c r="F8" s="45">
        <f t="shared" si="1"/>
        <v>9531449.96041621</v>
      </c>
      <c r="G8" s="46">
        <f>表1[[#This Row],[发生费用]]/表1[[#This Row],[预算费用]]</f>
        <v>0.0382614191684097</v>
      </c>
      <c r="H8" s="46">
        <f>表1[[#This Row],[累计发生费用]]/表1[[#This Row],[累计预算费用]]</f>
        <v>0.0602980169100462</v>
      </c>
    </row>
    <row r="9" spans="1:8">
      <c r="A9" s="19" t="str">
        <f>'2 过程管理表单'!$BE$1</f>
        <v>2025年</v>
      </c>
      <c r="B9" s="43" t="s">
        <v>758</v>
      </c>
      <c r="C9" s="44">
        <f>'2 过程管理表单'!AU4</f>
        <v>44757.5510940009</v>
      </c>
      <c r="D9" s="44">
        <f t="shared" si="0"/>
        <v>619485.081984437</v>
      </c>
      <c r="E9" s="45">
        <f>'2 过程管理表单'!AS4</f>
        <v>1192203.86625621</v>
      </c>
      <c r="F9" s="45">
        <f t="shared" si="1"/>
        <v>10723653.8266724</v>
      </c>
      <c r="G9" s="46">
        <f>表1[[#This Row],[发生费用]]/表1[[#This Row],[预算费用]]</f>
        <v>0.0375418603821088</v>
      </c>
      <c r="H9" s="46">
        <f>表1[[#This Row],[累计发生费用]]/表1[[#This Row],[累计预算费用]]</f>
        <v>0.057768097702261</v>
      </c>
    </row>
    <row r="10" spans="1:8">
      <c r="A10" s="19" t="str">
        <f>'2 过程管理表单'!$BE$1</f>
        <v>2025年</v>
      </c>
      <c r="B10" s="43" t="s">
        <v>759</v>
      </c>
      <c r="C10" s="44">
        <f>'2 过程管理表单'!AX4</f>
        <v>43313.7591232266</v>
      </c>
      <c r="D10" s="44">
        <f t="shared" si="0"/>
        <v>662798.841107664</v>
      </c>
      <c r="E10" s="45">
        <f>'2 过程管理表单'!AV4</f>
        <v>1182203.86625621</v>
      </c>
      <c r="F10" s="45">
        <f t="shared" si="1"/>
        <v>11905857.6929286</v>
      </c>
      <c r="G10" s="46">
        <f>表1[[#This Row],[发生费用]]/表1[[#This Row],[预算费用]]</f>
        <v>0.0366381470738986</v>
      </c>
      <c r="H10" s="46">
        <f>表1[[#This Row],[累计发生费用]]/表1[[#This Row],[累计预算费用]]</f>
        <v>0.0556699784427398</v>
      </c>
    </row>
    <row r="11" spans="1:8">
      <c r="A11" s="19" t="str">
        <f>'2 过程管理表单'!$BE$1</f>
        <v>2025年</v>
      </c>
      <c r="B11" s="43" t="s">
        <v>760</v>
      </c>
      <c r="C11" s="44">
        <f>'2 过程管理表单'!BA4</f>
        <v>44757.5510940009</v>
      </c>
      <c r="D11" s="44">
        <f t="shared" si="0"/>
        <v>707556.392201665</v>
      </c>
      <c r="E11" s="45">
        <f>'2 过程管理表单'!AY4</f>
        <v>1182203.86625621</v>
      </c>
      <c r="F11" s="45">
        <f t="shared" si="1"/>
        <v>13088061.5591848</v>
      </c>
      <c r="G11" s="46">
        <f>表1[[#This Row],[发生费用]]/表1[[#This Row],[预算费用]]</f>
        <v>0.0378594186430287</v>
      </c>
      <c r="H11" s="46">
        <f>表1[[#This Row],[累计发生费用]]/表1[[#This Row],[累计预算费用]]</f>
        <v>0.0540612060083964</v>
      </c>
    </row>
    <row r="12" spans="1:8">
      <c r="A12" s="19" t="str">
        <f>'2 过程管理表单'!$BE$1</f>
        <v>2025年</v>
      </c>
      <c r="B12" s="43" t="s">
        <v>761</v>
      </c>
      <c r="C12" s="44">
        <f>'2 过程管理表单'!BD4</f>
        <v>43313.7591232266</v>
      </c>
      <c r="D12" s="44">
        <f t="shared" si="0"/>
        <v>750870.151324891</v>
      </c>
      <c r="E12" s="45">
        <f>'2 过程管理表单'!BB4</f>
        <v>1182203.86625621</v>
      </c>
      <c r="F12" s="45">
        <f t="shared" si="1"/>
        <v>14270265.425441</v>
      </c>
      <c r="G12" s="46">
        <f>表1[[#This Row],[发生费用]]/表1[[#This Row],[预算费用]]</f>
        <v>0.0366381470738986</v>
      </c>
      <c r="H12" s="46">
        <f>表1[[#This Row],[累计发生费用]]/表1[[#This Row],[累计预算费用]]</f>
        <v>0.05261781255913</v>
      </c>
    </row>
    <row r="13" spans="1:8">
      <c r="A13" s="19" t="str">
        <f>'2 过程管理表单'!$BE$1</f>
        <v>2025年</v>
      </c>
      <c r="B13" s="43" t="s">
        <v>762</v>
      </c>
      <c r="C13" s="44">
        <f>'2 过程管理表单'!BG4</f>
        <v>44757.5510940009</v>
      </c>
      <c r="D13" s="44">
        <f t="shared" si="0"/>
        <v>795627.702418892</v>
      </c>
      <c r="E13" s="45">
        <f>'2 过程管理表单'!BE4</f>
        <v>1182203.86625621</v>
      </c>
      <c r="F13" s="45">
        <f t="shared" si="1"/>
        <v>15452469.2916973</v>
      </c>
      <c r="G13" s="46">
        <f>表1[[#This Row],[发生费用]]/表1[[#This Row],[预算费用]]</f>
        <v>0.0378594186430287</v>
      </c>
      <c r="H13" s="46">
        <f>表1[[#This Row],[累计发生费用]]/表1[[#This Row],[累计预算费用]]</f>
        <v>0.0514887095000661</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8166666666667"/>
  </cols>
  <sheetData>
    <row r="1" spans="1:14">
      <c r="A1" s="11" t="s">
        <v>7238</v>
      </c>
      <c r="B1" s="17" t="s">
        <v>7239</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7240</v>
      </c>
      <c r="C2">
        <f>'2 过程管理表单'!Z5</f>
        <v>23135.7494541123</v>
      </c>
      <c r="D2">
        <f>'2 过程管理表单'!AC5</f>
        <v>20896.8059585531</v>
      </c>
      <c r="E2">
        <f>'2 过程管理表单'!AF5</f>
        <v>45052.4603294439</v>
      </c>
      <c r="F2">
        <f>'2 过程管理表单'!AI5</f>
        <v>50905.4097298487</v>
      </c>
      <c r="G2">
        <f>'2 过程管理表单'!AL5</f>
        <v>47036.2447902917</v>
      </c>
      <c r="H2">
        <f>'2 过程管理表单'!AO5</f>
        <v>44095.4029588431</v>
      </c>
      <c r="I2">
        <f>'2 过程管理表单'!AR5</f>
        <v>44901.7976693434</v>
      </c>
      <c r="J2">
        <f>'2 过程管理表单'!AU5</f>
        <v>44757.5510940009</v>
      </c>
      <c r="K2">
        <f>'2 过程管理表单'!AX5</f>
        <v>43313.7591232266</v>
      </c>
      <c r="L2">
        <f>'2 过程管理表单'!BA5</f>
        <v>44757.5510940009</v>
      </c>
      <c r="M2">
        <f>'2 过程管理表单'!BD5</f>
        <v>43313.7591232266</v>
      </c>
      <c r="N2">
        <f>'2 过程管理表单'!BG4</f>
        <v>44757.5510940009</v>
      </c>
    </row>
    <row r="3" spans="1:14">
      <c r="A3" s="6" t="s">
        <v>214</v>
      </c>
      <c r="B3" s="17" t="s">
        <v>7241</v>
      </c>
      <c r="C3">
        <f t="shared" ref="C3:C7" si="0">C2</f>
        <v>23135.7494541123</v>
      </c>
      <c r="D3">
        <f t="shared" ref="D3:N3" si="1">C3+D2</f>
        <v>44032.5554126654</v>
      </c>
      <c r="E3">
        <f t="shared" si="1"/>
        <v>89085.0157421093</v>
      </c>
      <c r="F3">
        <f t="shared" si="1"/>
        <v>139990.425471958</v>
      </c>
      <c r="G3">
        <f t="shared" si="1"/>
        <v>187026.67026225</v>
      </c>
      <c r="H3">
        <f t="shared" si="1"/>
        <v>231122.073221093</v>
      </c>
      <c r="I3">
        <f t="shared" si="1"/>
        <v>276023.870890436</v>
      </c>
      <c r="J3">
        <f t="shared" si="1"/>
        <v>320781.421984437</v>
      </c>
      <c r="K3">
        <f t="shared" si="1"/>
        <v>364095.181107664</v>
      </c>
      <c r="L3">
        <f t="shared" si="1"/>
        <v>408852.732201665</v>
      </c>
      <c r="M3">
        <f t="shared" si="1"/>
        <v>452166.491324891</v>
      </c>
      <c r="N3">
        <f t="shared" si="1"/>
        <v>496924.042418892</v>
      </c>
    </row>
    <row r="4" spans="1:14">
      <c r="A4" s="6" t="s">
        <v>214</v>
      </c>
      <c r="B4" s="17" t="s">
        <v>7242</v>
      </c>
      <c r="C4">
        <f>'2 过程管理表单'!X5-'2 过程管理表单'!X8-'2 过程管理表单'!X27-'2 过程管理表单'!X46-'2 过程管理表单'!X71-'2 过程管理表单'!X96-'2 过程管理表单'!X115-'2 过程管理表单'!X140-'2 过程管理表单'!X159</f>
        <v>18453.0801450082</v>
      </c>
      <c r="D4">
        <f>'2 过程管理表单'!AA5-'2 过程管理表单'!AA8-'2 过程管理表单'!AA27-'2 过程管理表单'!AA46-'2 过程管理表单'!AA71-'2 过程管理表单'!AA96-'2 过程管理表单'!AA115-'2 过程管理表单'!AA140-'2 过程管理表单'!AA159</f>
        <v>10075.72165444</v>
      </c>
      <c r="E4">
        <f>'2 过程管理表单'!AD5-'2 过程管理表单'!AD8-'2 过程管理表单'!AD27-'2 过程管理表单'!AD46-'2 过程管理表单'!AD71-'2 过程管理表单'!AD96-'2 过程管理表单'!AD115-'2 过程管理表单'!AD140-'2 过程管理表单'!AD159</f>
        <v>10075.72165444</v>
      </c>
      <c r="F4">
        <f>'2 过程管理表单'!AG5-'2 过程管理表单'!AG8-'2 过程管理表单'!AG27-'2 过程管理表单'!AG46-'2 过程管理表单'!AG71-'2 过程管理表单'!AG96-'2 过程管理表单'!AG115-'2 过程管理表单'!AG140-'2 过程管理表单'!AG159</f>
        <v>10075.72165444</v>
      </c>
      <c r="G4">
        <f>'2 过程管理表单'!AJ5-'2 过程管理表单'!AJ8-'2 过程管理表单'!AJ27-'2 过程管理表单'!AJ46-'2 过程管理表单'!AJ71-'2 过程管理表单'!AJ96-'2 过程管理表单'!AJ115-'2 过程管理表单'!AJ140-'2 过程管理表单'!AJ159</f>
        <v>10075.72165444</v>
      </c>
      <c r="H4">
        <f>'2 过程管理表单'!AM5-'2 过程管理表单'!AM8-'2 过程管理表单'!AM27-'2 过程管理表单'!AM46-'2 过程管理表单'!AM71-'2 过程管理表单'!AM96-'2 过程管理表单'!AM115-'2 过程管理表单'!AM140-'2 过程管理表单'!AM159</f>
        <v>10075.72165444</v>
      </c>
      <c r="I4">
        <f>'2 过程管理表单'!AP5-'2 过程管理表单'!AP8-'2 过程管理表单'!AP27-'2 过程管理表单'!AP46-'2 过程管理表单'!AP71-'2 过程管理表单'!AP96-'2 过程管理表单'!AP115-'2 过程管理表单'!AP140-'2 过程管理表单'!AP159</f>
        <v>10075.72165444</v>
      </c>
      <c r="J4">
        <f>'2 过程管理表单'!AS5-'2 过程管理表单'!AS8-'2 过程管理表单'!AS27-'2 过程管理表单'!AS46-'2 过程管理表单'!AS71-'2 过程管理表单'!AS96-'2 过程管理表单'!AS115-'2 过程管理表单'!AS140-'2 过程管理表单'!AS159</f>
        <v>10075.72165444</v>
      </c>
      <c r="K4">
        <f>'2 过程管理表单'!AV5-'2 过程管理表单'!AV8-'2 过程管理表单'!AV27-'2 过程管理表单'!AV46-'2 过程管理表单'!AV71-'2 过程管理表单'!AV96-'2 过程管理表单'!AV115-'2 过程管理表单'!AV140-'2 过程管理表单'!AV159</f>
        <v>10075.72165444</v>
      </c>
      <c r="L4">
        <f>'2 过程管理表单'!AY5-'2 过程管理表单'!AY8-'2 过程管理表单'!AY27-'2 过程管理表单'!AY46-'2 过程管理表单'!AY71-'2 过程管理表单'!AY96-'2 过程管理表单'!AY115-'2 过程管理表单'!AY140-'2 过程管理表单'!AY159</f>
        <v>10075.72165444</v>
      </c>
      <c r="M4">
        <f>'2 过程管理表单'!BB5-'2 过程管理表单'!BB8-'2 过程管理表单'!BB27-'2 过程管理表单'!BB46-'2 过程管理表单'!BB71-'2 过程管理表单'!BB96-'2 过程管理表单'!BB115-'2 过程管理表单'!BB140-'2 过程管理表单'!BB159</f>
        <v>10075.72165444</v>
      </c>
      <c r="N4">
        <f>'2 过程管理表单'!BE5-'2 过程管理表单'!BE8-'2 过程管理表单'!BE27-'2 过程管理表单'!BE46-'2 过程管理表单'!BE71-'2 过程管理表单'!BE96-'2 过程管理表单'!BE115-'2 过程管理表单'!BE140-'2 过程管理表单'!BE159</f>
        <v>10075.72165444</v>
      </c>
    </row>
    <row r="5" spans="1:14">
      <c r="A5" s="6" t="s">
        <v>214</v>
      </c>
      <c r="B5" s="17" t="s">
        <v>7243</v>
      </c>
      <c r="C5">
        <f t="shared" si="0"/>
        <v>18453.0801450082</v>
      </c>
      <c r="D5">
        <f t="shared" ref="D5:N5" si="2">C5+D4</f>
        <v>28528.8017994482</v>
      </c>
      <c r="E5">
        <f t="shared" si="2"/>
        <v>38604.5234538883</v>
      </c>
      <c r="F5">
        <f t="shared" si="2"/>
        <v>48680.2451083283</v>
      </c>
      <c r="G5">
        <f t="shared" si="2"/>
        <v>58755.9667627684</v>
      </c>
      <c r="H5">
        <f t="shared" si="2"/>
        <v>68831.6884172084</v>
      </c>
      <c r="I5">
        <f t="shared" si="2"/>
        <v>78907.4100716485</v>
      </c>
      <c r="J5">
        <f t="shared" si="2"/>
        <v>88983.1317260885</v>
      </c>
      <c r="K5">
        <f t="shared" si="2"/>
        <v>99058.8533805285</v>
      </c>
      <c r="L5">
        <f t="shared" si="2"/>
        <v>109134.575034969</v>
      </c>
      <c r="M5">
        <f t="shared" si="2"/>
        <v>119210.296689409</v>
      </c>
      <c r="N5">
        <f t="shared" si="2"/>
        <v>129286.018343849</v>
      </c>
    </row>
    <row r="6" spans="1:14">
      <c r="A6" s="6" t="s">
        <v>9</v>
      </c>
      <c r="B6" s="18" t="s">
        <v>7244</v>
      </c>
      <c r="C6">
        <f>'2 过程管理表单'!Z508</f>
        <v>17343.62</v>
      </c>
      <c r="D6">
        <f>'2 过程管理表单'!AC508</f>
        <v>2559.72</v>
      </c>
      <c r="E6">
        <f>'2 过程管理表单'!AF508</f>
        <v>164253.86</v>
      </c>
      <c r="F6">
        <f>'2 过程管理表单'!AI508</f>
        <v>7381.46</v>
      </c>
      <c r="G6">
        <f>'2 过程管理表单'!AL508</f>
        <v>42446.27</v>
      </c>
      <c r="H6">
        <f>'2 过程管理表单'!AO508</f>
        <v>25856.43</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7245</v>
      </c>
      <c r="C7">
        <f t="shared" si="0"/>
        <v>17343.62</v>
      </c>
      <c r="D7">
        <f t="shared" ref="D7:N7" si="3">C7+D6</f>
        <v>19903.34</v>
      </c>
      <c r="E7">
        <f t="shared" si="3"/>
        <v>184157.2</v>
      </c>
      <c r="F7">
        <f t="shared" si="3"/>
        <v>191538.66</v>
      </c>
      <c r="G7">
        <f t="shared" si="3"/>
        <v>233984.93</v>
      </c>
      <c r="H7">
        <f t="shared" si="3"/>
        <v>259841.36</v>
      </c>
      <c r="I7">
        <f t="shared" si="3"/>
        <v>259841.36</v>
      </c>
      <c r="J7">
        <f t="shared" si="3"/>
        <v>259841.36</v>
      </c>
      <c r="K7">
        <f t="shared" si="3"/>
        <v>259841.36</v>
      </c>
      <c r="L7">
        <f t="shared" si="3"/>
        <v>259841.36</v>
      </c>
      <c r="M7">
        <f t="shared" si="3"/>
        <v>259841.36</v>
      </c>
      <c r="N7">
        <f t="shared" si="3"/>
        <v>259841.36</v>
      </c>
    </row>
    <row r="8" spans="1:14">
      <c r="A8" s="6" t="s">
        <v>9</v>
      </c>
      <c r="B8" s="17" t="s">
        <v>7246</v>
      </c>
      <c r="C8">
        <f>'2 过程管理表单'!X508</f>
        <v>574946.548672566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7247</v>
      </c>
      <c r="C9">
        <f t="shared" ref="C9:C13" si="4">C8</f>
        <v>574946.548672566</v>
      </c>
      <c r="D9">
        <f t="shared" ref="D9:N9" si="5">C9+D8</f>
        <v>574946.548672566</v>
      </c>
      <c r="E9">
        <f t="shared" si="5"/>
        <v>574946.548672566</v>
      </c>
      <c r="F9">
        <f t="shared" si="5"/>
        <v>574946.548672566</v>
      </c>
      <c r="G9">
        <f t="shared" si="5"/>
        <v>574946.548672566</v>
      </c>
      <c r="H9">
        <f t="shared" si="5"/>
        <v>574946.548672566</v>
      </c>
      <c r="I9">
        <f t="shared" si="5"/>
        <v>574946.548672566</v>
      </c>
      <c r="J9">
        <f t="shared" si="5"/>
        <v>574946.548672566</v>
      </c>
      <c r="K9">
        <f t="shared" si="5"/>
        <v>574946.548672566</v>
      </c>
      <c r="L9">
        <f t="shared" si="5"/>
        <v>574946.548672566</v>
      </c>
      <c r="M9">
        <f t="shared" si="5"/>
        <v>574946.548672566</v>
      </c>
      <c r="N9">
        <f t="shared" si="5"/>
        <v>574946.548672566</v>
      </c>
    </row>
    <row r="10" spans="1:14">
      <c r="A10" s="6" t="s">
        <v>64</v>
      </c>
      <c r="B10" s="17" t="s">
        <v>7248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7249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7250</v>
      </c>
      <c r="C12">
        <f>'2 过程管理表单'!X536</f>
        <v>13035.0086269271</v>
      </c>
      <c r="D12">
        <f>'2 过程管理表单'!AA536</f>
        <v>7374.63126843658</v>
      </c>
      <c r="E12">
        <f>'2 过程管理表单'!AD536</f>
        <v>7374.63126843658</v>
      </c>
      <c r="F12">
        <f>'2 过程管理表单'!AG536</f>
        <v>7374.63126843658</v>
      </c>
      <c r="G12">
        <f>'2 过程管理表单'!AJ536</f>
        <v>7374.63126843658</v>
      </c>
      <c r="H12">
        <f>'2 过程管理表单'!AM536</f>
        <v>7374.63126843658</v>
      </c>
      <c r="I12">
        <f>'2 过程管理表单'!AP536</f>
        <v>7374.63126843658</v>
      </c>
      <c r="J12">
        <f>'2 过程管理表单'!AS536</f>
        <v>7374.63126843658</v>
      </c>
      <c r="K12">
        <f>'2 过程管理表单'!AV536</f>
        <v>7374.63126843658</v>
      </c>
      <c r="L12">
        <f>'2 过程管理表单'!AY536</f>
        <v>7374.63126843658</v>
      </c>
      <c r="M12">
        <f>'2 过程管理表单'!BB536</f>
        <v>7374.63126843658</v>
      </c>
      <c r="N12">
        <f>'2 过程管理表单'!BE536</f>
        <v>7374.63126843658</v>
      </c>
    </row>
    <row r="13" spans="1:14">
      <c r="A13" s="6" t="s">
        <v>64</v>
      </c>
      <c r="B13" s="17" t="s">
        <v>7251</v>
      </c>
      <c r="C13">
        <f t="shared" si="4"/>
        <v>13035.0086269271</v>
      </c>
      <c r="D13">
        <f t="shared" ref="D13:N13" si="7">C13+D12</f>
        <v>20409.6398953637</v>
      </c>
      <c r="E13">
        <f t="shared" si="7"/>
        <v>27784.2711638003</v>
      </c>
      <c r="F13">
        <f t="shared" si="7"/>
        <v>35158.9024322368</v>
      </c>
      <c r="G13">
        <f t="shared" si="7"/>
        <v>42533.5337006734</v>
      </c>
      <c r="H13">
        <f t="shared" si="7"/>
        <v>49908.16496911</v>
      </c>
      <c r="I13">
        <f t="shared" si="7"/>
        <v>57282.7962375466</v>
      </c>
      <c r="J13">
        <f t="shared" si="7"/>
        <v>64657.4275059832</v>
      </c>
      <c r="K13">
        <f t="shared" si="7"/>
        <v>72032.0587744198</v>
      </c>
      <c r="L13">
        <f t="shared" si="7"/>
        <v>79406.6900428563</v>
      </c>
      <c r="M13">
        <f t="shared" si="7"/>
        <v>86781.3213112929</v>
      </c>
      <c r="N13">
        <f t="shared" si="7"/>
        <v>94155.9525797295</v>
      </c>
    </row>
    <row r="14" spans="1:14">
      <c r="A14" s="6" t="s">
        <v>215</v>
      </c>
      <c r="B14" s="17" t="s">
        <v>7252</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7253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7254</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7255</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7256</v>
      </c>
      <c r="C18">
        <f>'2 过程管理表单'!Z603</f>
        <v>1679.81</v>
      </c>
      <c r="D18">
        <f>'2 过程管理表单'!AC603</f>
        <v>12882</v>
      </c>
      <c r="E18">
        <f>'2 过程管理表单'!AF603</f>
        <v>0</v>
      </c>
      <c r="F18">
        <f>'2 过程管理表单'!AI603</f>
        <v>1956.6</v>
      </c>
      <c r="G18">
        <f>'2 过程管理表单'!AL603</f>
        <v>466.03</v>
      </c>
      <c r="H18">
        <f>'2 过程管理表单'!AO603</f>
        <v>577.08</v>
      </c>
      <c r="I18">
        <f>'2 过程管理表单'!AR603</f>
        <v>331</v>
      </c>
      <c r="J18">
        <f>'2 过程管理表单'!AU603</f>
        <v>0</v>
      </c>
      <c r="K18">
        <f>'2 过程管理表单'!AX603</f>
        <v>0</v>
      </c>
      <c r="L18">
        <f>'2 过程管理表单'!BA603</f>
        <v>0</v>
      </c>
      <c r="M18">
        <f>'2 过程管理表单'!BD603</f>
        <v>0</v>
      </c>
      <c r="N18">
        <f>'2 过程管理表单'!BG603</f>
        <v>0</v>
      </c>
    </row>
    <row r="19" spans="1:14">
      <c r="A19" s="6" t="s">
        <v>216</v>
      </c>
      <c r="B19" s="17" t="s">
        <v>7257</v>
      </c>
      <c r="C19">
        <f t="shared" si="8"/>
        <v>1679.81</v>
      </c>
      <c r="D19">
        <f>表3_37[[#This Row],[1月]]+D18</f>
        <v>14561.81</v>
      </c>
      <c r="E19">
        <f>表3_37[[#This Row],[2月]]+E18</f>
        <v>14561.81</v>
      </c>
      <c r="F19">
        <f>表3_37[[#This Row],[3月]]+F18</f>
        <v>16518.41</v>
      </c>
      <c r="G19">
        <f>表3_37[[#This Row],[4月]]+G18</f>
        <v>16984.44</v>
      </c>
      <c r="H19">
        <f>表3_37[[#This Row],[5月]]+H18</f>
        <v>17561.52</v>
      </c>
      <c r="I19">
        <f>表3_37[[#This Row],[6月]]+I18</f>
        <v>17892.52</v>
      </c>
      <c r="J19">
        <f>表3_37[[#This Row],[7月]]+J18</f>
        <v>17892.52</v>
      </c>
      <c r="K19">
        <f>表3_37[[#This Row],[8月]]+K18</f>
        <v>17892.52</v>
      </c>
      <c r="L19">
        <f>表3_37[[#This Row],[9月]]+L18</f>
        <v>17892.52</v>
      </c>
      <c r="M19">
        <f>表3_37[[#This Row],[10月]]+M18</f>
        <v>17892.52</v>
      </c>
      <c r="N19">
        <f>表3_37[[#This Row],[11月]]+N18</f>
        <v>17892.52</v>
      </c>
    </row>
    <row r="20" spans="1:14">
      <c r="A20" s="6" t="s">
        <v>216</v>
      </c>
      <c r="B20" s="17" t="s">
        <v>7258</v>
      </c>
      <c r="C20">
        <f>'2 过程管理表单'!X603</f>
        <v>2881.33333333333</v>
      </c>
      <c r="D20">
        <f>'2 过程管理表单'!AA603</f>
        <v>2881.33333333333</v>
      </c>
      <c r="E20">
        <f>'2 过程管理表单'!AD603</f>
        <v>2881.33333333333</v>
      </c>
      <c r="F20">
        <f>'2 过程管理表单'!AG603</f>
        <v>2881.33333333333</v>
      </c>
      <c r="G20">
        <f>'2 过程管理表单'!AJ603</f>
        <v>2881.33333333333</v>
      </c>
      <c r="H20">
        <f>'2 过程管理表单'!AM603</f>
        <v>2881.33333333333</v>
      </c>
      <c r="I20">
        <f>'2 过程管理表单'!AP603</f>
        <v>2881.33333333333</v>
      </c>
      <c r="J20">
        <f>'2 过程管理表单'!AS603</f>
        <v>2881.33333333333</v>
      </c>
      <c r="K20">
        <f>'2 过程管理表单'!AV603</f>
        <v>2881.33333333333</v>
      </c>
      <c r="L20">
        <f>'2 过程管理表单'!AY603</f>
        <v>2881.33333333333</v>
      </c>
      <c r="M20">
        <f>'2 过程管理表单'!BB603</f>
        <v>2881.33333333333</v>
      </c>
      <c r="N20">
        <f>'2 过程管理表单'!BE603</f>
        <v>2881.33333333333</v>
      </c>
    </row>
    <row r="21" spans="1:14">
      <c r="A21" s="6" t="s">
        <v>216</v>
      </c>
      <c r="B21" s="17" t="s">
        <v>7259</v>
      </c>
      <c r="C21">
        <f t="shared" ref="C21:C25" si="10">C20</f>
        <v>2881.33333333333</v>
      </c>
      <c r="D21">
        <f>表3_37[[#This Row],[1月]]+D20</f>
        <v>5762.66666666666</v>
      </c>
      <c r="E21">
        <f>表3_37[[#This Row],[2月]]+E20</f>
        <v>8643.99999999999</v>
      </c>
      <c r="F21">
        <f>表3_37[[#This Row],[3月]]+F20</f>
        <v>11525.3333333333</v>
      </c>
      <c r="G21">
        <f>表3_37[[#This Row],[4月]]+G20</f>
        <v>14406.6666666666</v>
      </c>
      <c r="H21">
        <f>表3_37[[#This Row],[5月]]+H20</f>
        <v>17288</v>
      </c>
      <c r="I21">
        <f>表3_37[[#This Row],[6月]]+I20</f>
        <v>20169.3333333333</v>
      </c>
      <c r="J21">
        <f>表3_37[[#This Row],[7月]]+J20</f>
        <v>23050.6666666666</v>
      </c>
      <c r="K21">
        <f>表3_37[[#This Row],[8月]]+K20</f>
        <v>25932</v>
      </c>
      <c r="L21">
        <f>表3_37[[#This Row],[9月]]+L20</f>
        <v>28813.3333333333</v>
      </c>
      <c r="M21">
        <f>表3_37[[#This Row],[10月]]+M20</f>
        <v>31694.6666666666</v>
      </c>
      <c r="N21">
        <f>表3_37[[#This Row],[11月]]+N20</f>
        <v>34575.9999999999</v>
      </c>
    </row>
    <row r="22" spans="1:14">
      <c r="A22" s="6" t="s">
        <v>217</v>
      </c>
      <c r="B22" s="17" t="s">
        <v>7260</v>
      </c>
      <c r="C22">
        <f>'2 过程管理表单'!Z616</f>
        <v>51.06</v>
      </c>
      <c r="D22">
        <f>'2 过程管理表单'!AC616</f>
        <v>1191.6</v>
      </c>
      <c r="E22">
        <f>'2 过程管理表单'!AF616</f>
        <v>433.1</v>
      </c>
      <c r="F22">
        <f>'2 过程管理表单'!AI616</f>
        <v>821.99</v>
      </c>
      <c r="G22">
        <f>'2 过程管理表单'!AL616</f>
        <v>17895</v>
      </c>
      <c r="H22">
        <f>'2 过程管理表单'!AO616</f>
        <v>577.03</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7261</v>
      </c>
      <c r="C23">
        <f t="shared" si="10"/>
        <v>51.06</v>
      </c>
      <c r="D23">
        <f>表3_37[[#This Row],[1月]]+D22</f>
        <v>1242.66</v>
      </c>
      <c r="E23">
        <f>表3_37[[#This Row],[2月]]+E22</f>
        <v>1675.76</v>
      </c>
      <c r="F23">
        <f>表3_37[[#This Row],[3月]]+F22</f>
        <v>2497.75</v>
      </c>
      <c r="G23">
        <f>表3_37[[#This Row],[4月]]+G22</f>
        <v>20392.75</v>
      </c>
      <c r="H23">
        <f>表3_37[[#This Row],[5月]]+H22</f>
        <v>20969.78</v>
      </c>
      <c r="I23">
        <f>表3_37[[#This Row],[6月]]+I22</f>
        <v>20969.78</v>
      </c>
      <c r="J23">
        <f>表3_37[[#This Row],[7月]]+J22</f>
        <v>20969.78</v>
      </c>
      <c r="K23">
        <f>表3_37[[#This Row],[8月]]+K22</f>
        <v>20969.78</v>
      </c>
      <c r="L23">
        <f>表3_37[[#This Row],[9月]]+L22</f>
        <v>20969.78</v>
      </c>
      <c r="M23">
        <f>表3_37[[#This Row],[10月]]+M22</f>
        <v>20969.78</v>
      </c>
      <c r="N23">
        <f>表3_37[[#This Row],[11月]]+N22</f>
        <v>20969.78</v>
      </c>
    </row>
    <row r="24" spans="1:14">
      <c r="A24" s="6" t="s">
        <v>217</v>
      </c>
      <c r="B24" s="17" t="s">
        <v>7262</v>
      </c>
      <c r="C24">
        <f>'2 过程管理表单'!X616</f>
        <v>68066.7475728155</v>
      </c>
      <c r="D24">
        <f>'2 过程管理表单'!AA616</f>
        <v>125</v>
      </c>
      <c r="E24">
        <f>'2 过程管理表单'!AD616</f>
        <v>125</v>
      </c>
      <c r="F24">
        <f>'2 过程管理表单'!AG616</f>
        <v>125</v>
      </c>
      <c r="G24">
        <f>'2 过程管理表单'!AJ616</f>
        <v>125</v>
      </c>
      <c r="H24">
        <f>'2 过程管理表单'!AM616</f>
        <v>125</v>
      </c>
      <c r="I24">
        <f>'2 过程管理表单'!AP616</f>
        <v>125</v>
      </c>
      <c r="J24">
        <f>'2 过程管理表单'!AS616</f>
        <v>125</v>
      </c>
      <c r="K24">
        <f>'2 过程管理表单'!AV616</f>
        <v>125</v>
      </c>
      <c r="L24">
        <f>'2 过程管理表单'!AY616</f>
        <v>125</v>
      </c>
      <c r="M24">
        <f>'2 过程管理表单'!BB616</f>
        <v>125</v>
      </c>
      <c r="N24">
        <f>'2 过程管理表单'!BE616</f>
        <v>125</v>
      </c>
    </row>
    <row r="25" spans="1:14">
      <c r="A25" s="6" t="s">
        <v>217</v>
      </c>
      <c r="B25" s="17" t="s">
        <v>7263</v>
      </c>
      <c r="C25">
        <f t="shared" si="10"/>
        <v>68066.7475728155</v>
      </c>
      <c r="D25">
        <f>表3_37[[#This Row],[1月]]+D24</f>
        <v>68191.7475728155</v>
      </c>
      <c r="E25">
        <f>表3_37[[#This Row],[2月]]+E24</f>
        <v>68316.7475728155</v>
      </c>
      <c r="F25">
        <f>表3_37[[#This Row],[3月]]+F24</f>
        <v>68441.7475728155</v>
      </c>
      <c r="G25">
        <f>表3_37[[#This Row],[4月]]+G24</f>
        <v>68566.7475728155</v>
      </c>
      <c r="H25">
        <f>表3_37[[#This Row],[5月]]+H24</f>
        <v>68691.7475728155</v>
      </c>
      <c r="I25">
        <f>表3_37[[#This Row],[6月]]+I24</f>
        <v>68816.7475728155</v>
      </c>
      <c r="J25">
        <f>表3_37[[#This Row],[7月]]+J24</f>
        <v>68941.7475728155</v>
      </c>
      <c r="K25">
        <f>表3_37[[#This Row],[8月]]+K24</f>
        <v>69066.7475728155</v>
      </c>
      <c r="L25">
        <f>表3_37[[#This Row],[9月]]+L24</f>
        <v>69191.7475728155</v>
      </c>
      <c r="M25">
        <f>表3_37[[#This Row],[10月]]+M24</f>
        <v>69316.7475728155</v>
      </c>
      <c r="N25">
        <f>表3_37[[#This Row],[11月]]+N24</f>
        <v>69441.7475728155</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7238</v>
      </c>
      <c r="B1" s="5" t="s">
        <v>751</v>
      </c>
      <c r="C1" s="5" t="s">
        <v>752</v>
      </c>
      <c r="D1" s="5" t="s">
        <v>753</v>
      </c>
      <c r="E1" s="5" t="s">
        <v>754</v>
      </c>
      <c r="F1" s="5" t="s">
        <v>755</v>
      </c>
      <c r="G1" s="5" t="s">
        <v>756</v>
      </c>
      <c r="H1" s="5" t="s">
        <v>757</v>
      </c>
      <c r="I1" s="5" t="s">
        <v>758</v>
      </c>
      <c r="J1" s="5" t="s">
        <v>759</v>
      </c>
      <c r="K1" s="5" t="s">
        <v>760</v>
      </c>
      <c r="L1" s="5" t="s">
        <v>761</v>
      </c>
      <c r="M1" s="5" t="s">
        <v>762</v>
      </c>
    </row>
    <row r="2" spans="1:13">
      <c r="A2" s="6" t="s">
        <v>214</v>
      </c>
      <c r="B2" s="6">
        <f>COUNTIF('2 过程管理表单'!Y6:Y507,"&lt;"&amp;0)</f>
        <v>12</v>
      </c>
      <c r="C2" s="6">
        <f>COUNTIF('2 过程管理表单'!AB6:AB507,"&lt;"&amp;0)</f>
        <v>11</v>
      </c>
      <c r="D2" s="6">
        <f>COUNTIF('2 过程管理表单'!AE6:AE507,"&lt;"&amp;0)</f>
        <v>13</v>
      </c>
      <c r="E2" s="6">
        <f>COUNTIF('2 过程管理表单'!AH6:AH507,"&lt;"&amp;0)</f>
        <v>13</v>
      </c>
      <c r="F2" s="6">
        <f>COUNTIF('2 过程管理表单'!AK6:AK507,"&lt;"&amp;0)</f>
        <v>13</v>
      </c>
      <c r="G2" s="6">
        <f>COUNTIF('2 过程管理表单'!AN6:AN507,"&lt;"&amp;0)</f>
        <v>13</v>
      </c>
      <c r="H2" s="6">
        <f>COUNTIF('2 过程管理表单'!AQ6:AQ507,"&lt;"&amp;0)</f>
        <v>13</v>
      </c>
      <c r="I2" s="6">
        <f>COUNTIF('2 过程管理表单'!AT6:AT507,"&lt;"&amp;0)</f>
        <v>11</v>
      </c>
      <c r="J2" s="6">
        <f>COUNTIF('2 过程管理表单'!AW6:AW507,"&lt;"&amp;0)</f>
        <v>11</v>
      </c>
      <c r="K2" s="6">
        <f>COUNTIF('2 过程管理表单'!AW6:AW507,"&lt;"&amp;0)</f>
        <v>11</v>
      </c>
      <c r="L2" s="6">
        <f>COUNTIF('2 过程管理表单'!BC6:BC507,"&lt;"&amp;0)</f>
        <v>11</v>
      </c>
      <c r="M2" s="6">
        <f>COUNTIF('2 过程管理表单'!BF6:BF507,"&lt;"&amp;0)</f>
        <v>11</v>
      </c>
    </row>
    <row r="3" spans="1:13">
      <c r="A3" s="6" t="s">
        <v>9</v>
      </c>
      <c r="B3" s="6">
        <f>COUNTIF('2 过程管理表单'!Y509:Y535,"&lt;0")</f>
        <v>5</v>
      </c>
      <c r="C3" s="6">
        <f>COUNTIF('2 过程管理表单'!AB508:AB535,"&lt;"&amp;0)</f>
        <v>3</v>
      </c>
      <c r="D3" s="6">
        <f>COUNTIF('2 过程管理表单'!AE508:AE535,"&lt;"&amp;0)</f>
        <v>11</v>
      </c>
      <c r="E3" s="6">
        <f>COUNTIF('2 过程管理表单'!AH508:AH535,"&lt;"&amp;0)</f>
        <v>8</v>
      </c>
      <c r="F3" s="6">
        <f>COUNTIF('2 过程管理表单'!AK508:AK535,"&lt;"&amp;0)</f>
        <v>12</v>
      </c>
      <c r="G3" s="6">
        <f>COUNTIF('2 过程管理表单'!AN508:AN535,"&lt;"&amp;0)</f>
        <v>10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2</v>
      </c>
      <c r="C6" s="6">
        <f>COUNTIF('2 过程管理表单'!AB604:AB615,"&lt;"&amp;0)</f>
        <v>2</v>
      </c>
      <c r="D6" s="6">
        <f>COUNTIF('2 过程管理表单'!AE604:AE615,"&lt;"&amp;0)</f>
        <v>0</v>
      </c>
      <c r="E6" s="6">
        <f>COUNTIF('2 过程管理表单'!AH604:AH615,"&lt;"&amp;0)</f>
        <v>1</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1</v>
      </c>
      <c r="D7" s="6">
        <f>COUNTIF('2 过程管理表单'!AE617:AE621,"&lt;"&amp;0)</f>
        <v>1</v>
      </c>
      <c r="E7" s="6">
        <f>COUNTIF('2 过程管理表单'!AH617:AH621,"&lt;"&amp;0)</f>
        <v>1</v>
      </c>
      <c r="F7" s="6">
        <f>COUNTIF('2 过程管理表单'!AK617:AK621,"&lt;"&amp;0)</f>
        <v>1</v>
      </c>
      <c r="G7" s="6">
        <f>COUNTIF('2 过程管理表单'!AN617:AN621,"&lt;"&amp;0)</f>
        <v>1</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7264</v>
      </c>
      <c r="B8" s="6">
        <f>B2+B3+B4+B5+B6+B7</f>
        <v>19</v>
      </c>
      <c r="C8" s="6">
        <f t="shared" ref="C8:M8" si="0">SUM(C2:C7)</f>
        <v>17</v>
      </c>
      <c r="D8" s="6">
        <f t="shared" si="0"/>
        <v>25</v>
      </c>
      <c r="E8" s="6">
        <f t="shared" si="0"/>
        <v>23</v>
      </c>
      <c r="F8" s="6">
        <f t="shared" si="0"/>
        <v>26</v>
      </c>
      <c r="G8" s="6">
        <f t="shared" si="0"/>
        <v>24</v>
      </c>
      <c r="H8" s="6">
        <f t="shared" si="0"/>
        <v>13</v>
      </c>
      <c r="I8" s="6">
        <f t="shared" si="0"/>
        <v>11</v>
      </c>
      <c r="J8" s="6">
        <f t="shared" si="0"/>
        <v>11</v>
      </c>
      <c r="K8" s="6">
        <f t="shared" si="0"/>
        <v>11</v>
      </c>
      <c r="L8" s="6">
        <f t="shared" si="0"/>
        <v>11</v>
      </c>
      <c r="M8" s="6">
        <f t="shared" si="0"/>
        <v>11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7238</v>
      </c>
      <c r="B1" s="17" t="s">
        <v>7239</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7240</v>
      </c>
      <c r="C2">
        <f>'2 过程管理表单'!Z5</f>
        <v>23135.7494541123</v>
      </c>
      <c r="D2">
        <f>'2 过程管理表单'!AC5</f>
        <v>20896.8059585531</v>
      </c>
      <c r="E2">
        <f>'2 过程管理表单'!AF5</f>
        <v>45052.4603294439</v>
      </c>
      <c r="F2">
        <f>'2 过程管理表单'!AI5</f>
        <v>50905.4097298487</v>
      </c>
      <c r="G2">
        <f>'2 过程管理表单'!AL5</f>
        <v>47036.2447902917</v>
      </c>
      <c r="H2">
        <f>'2 过程管理表单'!AO5</f>
        <v>44095.4029588431</v>
      </c>
      <c r="I2">
        <f>'2 过程管理表单'!AR5</f>
        <v>44901.7976693434</v>
      </c>
      <c r="J2">
        <f>'2 过程管理表单'!AU5</f>
        <v>44757.5510940009</v>
      </c>
      <c r="K2">
        <f>'2 过程管理表单'!AX5</f>
        <v>43313.7591232266</v>
      </c>
      <c r="L2">
        <f>'2 过程管理表单'!BA5</f>
        <v>44757.5510940009</v>
      </c>
      <c r="M2">
        <f>'2 过程管理表单'!BD5</f>
        <v>43313.7591232266</v>
      </c>
      <c r="N2">
        <f>'2 过程管理表单'!BG4</f>
        <v>44757.5510940009</v>
      </c>
    </row>
    <row r="3" spans="1:14">
      <c r="A3" s="6" t="s">
        <v>214</v>
      </c>
      <c r="B3" s="17" t="s">
        <v>7241</v>
      </c>
      <c r="C3">
        <f>C2</f>
        <v>23135.7494541123</v>
      </c>
      <c r="D3">
        <f t="shared" ref="D3:N3" si="0">C3+D2</f>
        <v>44032.5554126654</v>
      </c>
      <c r="E3">
        <f t="shared" si="0"/>
        <v>89085.0157421093</v>
      </c>
      <c r="F3">
        <f t="shared" si="0"/>
        <v>139990.425471958</v>
      </c>
      <c r="G3">
        <f t="shared" si="0"/>
        <v>187026.67026225</v>
      </c>
      <c r="H3">
        <f t="shared" si="0"/>
        <v>231122.073221093</v>
      </c>
      <c r="I3">
        <f t="shared" si="0"/>
        <v>276023.870890436</v>
      </c>
      <c r="J3">
        <f t="shared" si="0"/>
        <v>320781.421984437</v>
      </c>
      <c r="K3">
        <f t="shared" si="0"/>
        <v>364095.181107664</v>
      </c>
      <c r="L3">
        <f t="shared" si="0"/>
        <v>408852.732201665</v>
      </c>
      <c r="M3">
        <f t="shared" si="0"/>
        <v>452166.491324891</v>
      </c>
      <c r="N3">
        <f t="shared" si="0"/>
        <v>496924.042418892</v>
      </c>
    </row>
    <row r="4" spans="1:14">
      <c r="A4" s="6" t="s">
        <v>214</v>
      </c>
      <c r="B4" s="17" t="s">
        <v>7242</v>
      </c>
      <c r="C4">
        <f>'2 过程管理表单'!X5</f>
        <v>1700640.42467331</v>
      </c>
      <c r="D4">
        <f>'2 过程管理表单'!AA5</f>
        <v>1222782.90165444</v>
      </c>
      <c r="E4">
        <f>'2 过程管理表单'!AD5</f>
        <v>1189519.60165444</v>
      </c>
      <c r="F4">
        <f>'2 过程管理表单'!AG5</f>
        <v>1181822.90165444</v>
      </c>
      <c r="G4">
        <f>'2 过程管理表单'!AJ5</f>
        <v>1171822.90165444</v>
      </c>
      <c r="H4">
        <f>'2 过程管理表单'!AM5</f>
        <v>1171822.90165444</v>
      </c>
      <c r="I4">
        <f>'2 过程管理表单'!AP5</f>
        <v>1171822.90165444</v>
      </c>
      <c r="J4">
        <f>'2 过程管理表单'!AS5</f>
        <v>1181822.90165444</v>
      </c>
      <c r="K4">
        <f>'2 过程管理表单'!AV5</f>
        <v>1171822.90165444</v>
      </c>
      <c r="L4">
        <f>'2 过程管理表单'!AY5</f>
        <v>1171822.90165444</v>
      </c>
      <c r="M4">
        <f>'2 过程管理表单'!BB5</f>
        <v>1171822.90165444</v>
      </c>
      <c r="N4">
        <f>'2 过程管理表单'!BE5</f>
        <v>1171822.90165444</v>
      </c>
    </row>
    <row r="5" spans="1:14">
      <c r="A5" s="6" t="s">
        <v>214</v>
      </c>
      <c r="B5" s="17" t="s">
        <v>7243</v>
      </c>
      <c r="C5">
        <f>C4</f>
        <v>1700640.42467331</v>
      </c>
      <c r="D5">
        <f t="shared" ref="D5:N5" si="1">C5+D4</f>
        <v>2923423.32632775</v>
      </c>
      <c r="E5">
        <f t="shared" si="1"/>
        <v>4112942.92798219</v>
      </c>
      <c r="F5">
        <f t="shared" si="1"/>
        <v>5294765.82963663</v>
      </c>
      <c r="G5">
        <f t="shared" si="1"/>
        <v>6466588.73129107</v>
      </c>
      <c r="H5">
        <f t="shared" si="1"/>
        <v>7638411.63294551</v>
      </c>
      <c r="I5">
        <f t="shared" si="1"/>
        <v>8810234.53459995</v>
      </c>
      <c r="J5">
        <f t="shared" si="1"/>
        <v>9992057.43625439</v>
      </c>
      <c r="K5">
        <f t="shared" si="1"/>
        <v>11163880.3379088</v>
      </c>
      <c r="L5">
        <f t="shared" si="1"/>
        <v>12335703.2395633</v>
      </c>
      <c r="M5">
        <f t="shared" si="1"/>
        <v>13507526.1412177</v>
      </c>
      <c r="N5">
        <f t="shared" si="1"/>
        <v>14679349.0428722</v>
      </c>
    </row>
    <row r="6" spans="1:14">
      <c r="A6" s="6" t="s">
        <v>9</v>
      </c>
      <c r="B6" s="18" t="s">
        <v>7244</v>
      </c>
      <c r="C6">
        <f>'2 过程管理表单'!Z508</f>
        <v>17343.62</v>
      </c>
      <c r="D6">
        <f>'2 过程管理表单'!AC508</f>
        <v>2559.72</v>
      </c>
      <c r="E6">
        <f>'2 过程管理表单'!AF508</f>
        <v>164253.86</v>
      </c>
      <c r="F6">
        <f>'2 过程管理表单'!AI508</f>
        <v>7381.46</v>
      </c>
      <c r="G6">
        <f>'2 过程管理表单'!AL508</f>
        <v>42446.27</v>
      </c>
      <c r="H6">
        <f>'2 过程管理表单'!AO508</f>
        <v>25856.43</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7245</v>
      </c>
      <c r="C7">
        <f>C6</f>
        <v>17343.62</v>
      </c>
      <c r="D7">
        <f t="shared" ref="D7:N7" si="2">C7+D6</f>
        <v>19903.34</v>
      </c>
      <c r="E7">
        <f t="shared" si="2"/>
        <v>184157.2</v>
      </c>
      <c r="F7">
        <f t="shared" si="2"/>
        <v>191538.66</v>
      </c>
      <c r="G7">
        <f t="shared" si="2"/>
        <v>233984.93</v>
      </c>
      <c r="H7">
        <f t="shared" si="2"/>
        <v>259841.36</v>
      </c>
      <c r="I7">
        <f t="shared" si="2"/>
        <v>259841.36</v>
      </c>
      <c r="J7">
        <f t="shared" si="2"/>
        <v>259841.36</v>
      </c>
      <c r="K7">
        <f t="shared" si="2"/>
        <v>259841.36</v>
      </c>
      <c r="L7">
        <f t="shared" si="2"/>
        <v>259841.36</v>
      </c>
      <c r="M7">
        <f t="shared" si="2"/>
        <v>259841.36</v>
      </c>
      <c r="N7">
        <f t="shared" si="2"/>
        <v>259841.36</v>
      </c>
    </row>
    <row r="8" spans="1:14">
      <c r="A8" s="6" t="s">
        <v>9</v>
      </c>
      <c r="B8" s="17" t="s">
        <v>7246</v>
      </c>
      <c r="C8">
        <f>'2 过程管理表单'!X508</f>
        <v>574946.548672566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7247</v>
      </c>
      <c r="C9">
        <f>C8</f>
        <v>574946.548672566</v>
      </c>
      <c r="D9">
        <f t="shared" ref="D9:N9" si="3">C9+D8</f>
        <v>574946.548672566</v>
      </c>
      <c r="E9">
        <f t="shared" si="3"/>
        <v>574946.548672566</v>
      </c>
      <c r="F9">
        <f t="shared" si="3"/>
        <v>574946.548672566</v>
      </c>
      <c r="G9">
        <f t="shared" si="3"/>
        <v>574946.548672566</v>
      </c>
      <c r="H9">
        <f t="shared" si="3"/>
        <v>574946.548672566</v>
      </c>
      <c r="I9">
        <f t="shared" si="3"/>
        <v>574946.548672566</v>
      </c>
      <c r="J9">
        <f t="shared" si="3"/>
        <v>574946.548672566</v>
      </c>
      <c r="K9">
        <f t="shared" si="3"/>
        <v>574946.548672566</v>
      </c>
      <c r="L9">
        <f t="shared" si="3"/>
        <v>574946.548672566</v>
      </c>
      <c r="M9">
        <f t="shared" si="3"/>
        <v>574946.548672566</v>
      </c>
      <c r="N9">
        <f t="shared" si="3"/>
        <v>574946.548672566</v>
      </c>
    </row>
    <row r="10" spans="1:14">
      <c r="A10" s="6" t="s">
        <v>64</v>
      </c>
      <c r="B10" s="17" t="s">
        <v>7248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7249</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7250</v>
      </c>
      <c r="C12">
        <f>'2 过程管理表单'!X536</f>
        <v>13035.0086269271</v>
      </c>
      <c r="D12">
        <f>'2 过程管理表单'!AA536</f>
        <v>7374.63126843658</v>
      </c>
      <c r="E12">
        <f>'2 过程管理表单'!AD536</f>
        <v>7374.63126843658</v>
      </c>
      <c r="F12">
        <f>'2 过程管理表单'!AG536</f>
        <v>7374.63126843658</v>
      </c>
      <c r="G12">
        <f>'2 过程管理表单'!AJ536</f>
        <v>7374.63126843658</v>
      </c>
      <c r="H12">
        <f>'2 过程管理表单'!AM536</f>
        <v>7374.63126843658</v>
      </c>
      <c r="I12">
        <f>'2 过程管理表单'!AP536</f>
        <v>7374.63126843658</v>
      </c>
      <c r="J12">
        <f>'2 过程管理表单'!AS536</f>
        <v>7374.63126843658</v>
      </c>
      <c r="K12">
        <f>'2 过程管理表单'!AV536</f>
        <v>7374.63126843658</v>
      </c>
      <c r="L12">
        <f>'2 过程管理表单'!AY536</f>
        <v>7374.63126843658</v>
      </c>
      <c r="M12">
        <f>'2 过程管理表单'!BB536</f>
        <v>7374.63126843658</v>
      </c>
      <c r="N12">
        <f>'2 过程管理表单'!BE536</f>
        <v>7374.63126843658</v>
      </c>
    </row>
    <row r="13" spans="1:14">
      <c r="A13" s="6" t="s">
        <v>64</v>
      </c>
      <c r="B13" s="17" t="s">
        <v>7251</v>
      </c>
      <c r="C13">
        <f>C12</f>
        <v>13035.0086269271</v>
      </c>
      <c r="D13">
        <f t="shared" ref="D13:N13" si="5">C13+D12</f>
        <v>20409.6398953637</v>
      </c>
      <c r="E13">
        <f t="shared" si="5"/>
        <v>27784.2711638003</v>
      </c>
      <c r="F13">
        <f t="shared" si="5"/>
        <v>35158.9024322368</v>
      </c>
      <c r="G13">
        <f t="shared" si="5"/>
        <v>42533.5337006734</v>
      </c>
      <c r="H13">
        <f t="shared" si="5"/>
        <v>49908.16496911</v>
      </c>
      <c r="I13">
        <f t="shared" si="5"/>
        <v>57282.7962375466</v>
      </c>
      <c r="J13">
        <f t="shared" si="5"/>
        <v>64657.4275059832</v>
      </c>
      <c r="K13">
        <f t="shared" si="5"/>
        <v>72032.0587744198</v>
      </c>
      <c r="L13">
        <f t="shared" si="5"/>
        <v>79406.6900428563</v>
      </c>
      <c r="M13">
        <f t="shared" si="5"/>
        <v>86781.3213112929</v>
      </c>
      <c r="N13">
        <f t="shared" si="5"/>
        <v>94155.9525797295</v>
      </c>
    </row>
    <row r="14" spans="1:14">
      <c r="A14" s="6" t="s">
        <v>215</v>
      </c>
      <c r="B14" s="17" t="s">
        <v>7252</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7253</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7254</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7255</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7256</v>
      </c>
      <c r="C18">
        <f>'2 过程管理表单'!Z603</f>
        <v>1679.81</v>
      </c>
      <c r="D18">
        <f>'2 过程管理表单'!AC603</f>
        <v>12882</v>
      </c>
      <c r="E18">
        <f>'2 过程管理表单'!AF603</f>
        <v>0</v>
      </c>
      <c r="F18">
        <f>'2 过程管理表单'!AI603</f>
        <v>1956.6</v>
      </c>
      <c r="G18">
        <f>'2 过程管理表单'!AL603</f>
        <v>466.03</v>
      </c>
      <c r="H18">
        <f>'2 过程管理表单'!AO603</f>
        <v>577.08</v>
      </c>
      <c r="I18">
        <f>'2 过程管理表单'!AR603</f>
        <v>331</v>
      </c>
      <c r="J18">
        <f>'2 过程管理表单'!AU603</f>
        <v>0</v>
      </c>
      <c r="K18">
        <f>'2 过程管理表单'!AX603</f>
        <v>0</v>
      </c>
      <c r="L18">
        <f>'2 过程管理表单'!BA603</f>
        <v>0</v>
      </c>
      <c r="M18">
        <f>'2 过程管理表单'!BD603</f>
        <v>0</v>
      </c>
      <c r="N18">
        <f>'2 过程管理表单'!BG603</f>
        <v>0</v>
      </c>
    </row>
    <row r="19" spans="1:14">
      <c r="A19" s="6" t="s">
        <v>216</v>
      </c>
      <c r="B19" s="17" t="s">
        <v>7257</v>
      </c>
      <c r="C19">
        <f>C18</f>
        <v>1679.81</v>
      </c>
      <c r="D19">
        <f>表3_3[[#This Row],[1月]]+D18</f>
        <v>14561.81</v>
      </c>
      <c r="E19">
        <f>表3_3[[#This Row],[2月]]+E18</f>
        <v>14561.81</v>
      </c>
      <c r="F19">
        <f>表3_3[[#This Row],[3月]]+F18</f>
        <v>16518.41</v>
      </c>
      <c r="G19">
        <f>表3_3[[#This Row],[4月]]+G18</f>
        <v>16984.44</v>
      </c>
      <c r="H19">
        <f>表3_3[[#This Row],[5月]]+H18</f>
        <v>17561.52</v>
      </c>
      <c r="I19">
        <f>表3_3[[#This Row],[6月]]+I18</f>
        <v>17892.52</v>
      </c>
      <c r="J19">
        <f>表3_3[[#This Row],[7月]]+J18</f>
        <v>17892.52</v>
      </c>
      <c r="K19">
        <f>表3_3[[#This Row],[8月]]+K18</f>
        <v>17892.52</v>
      </c>
      <c r="L19">
        <f>表3_3[[#This Row],[9月]]+L18</f>
        <v>17892.52</v>
      </c>
      <c r="M19">
        <f>表3_3[[#This Row],[10月]]+M18</f>
        <v>17892.52</v>
      </c>
      <c r="N19">
        <f>表3_3[[#This Row],[11月]]+N18</f>
        <v>17892.52</v>
      </c>
    </row>
    <row r="20" spans="1:14">
      <c r="A20" s="6" t="s">
        <v>216</v>
      </c>
      <c r="B20" s="17" t="s">
        <v>7258</v>
      </c>
      <c r="C20">
        <f>'2 过程管理表单'!X603</f>
        <v>2881.33333333333</v>
      </c>
      <c r="D20">
        <f>'2 过程管理表单'!AA603</f>
        <v>2881.33333333333</v>
      </c>
      <c r="E20">
        <f>'2 过程管理表单'!AD603</f>
        <v>2881.33333333333</v>
      </c>
      <c r="F20">
        <f>'2 过程管理表单'!AG603</f>
        <v>2881.33333333333</v>
      </c>
      <c r="G20">
        <f>'2 过程管理表单'!AJ603</f>
        <v>2881.33333333333</v>
      </c>
      <c r="H20">
        <f>'2 过程管理表单'!AM603</f>
        <v>2881.33333333333</v>
      </c>
      <c r="I20">
        <f>'2 过程管理表单'!AP603</f>
        <v>2881.33333333333</v>
      </c>
      <c r="J20">
        <f>'2 过程管理表单'!AS603</f>
        <v>2881.33333333333</v>
      </c>
      <c r="K20">
        <f>'2 过程管理表单'!AV603</f>
        <v>2881.33333333333</v>
      </c>
      <c r="L20">
        <f>'2 过程管理表单'!AY603</f>
        <v>2881.33333333333</v>
      </c>
      <c r="M20">
        <f>'2 过程管理表单'!BB603</f>
        <v>2881.33333333333</v>
      </c>
      <c r="N20">
        <f>'2 过程管理表单'!BE603</f>
        <v>2881.33333333333</v>
      </c>
    </row>
    <row r="21" spans="1:14">
      <c r="A21" s="6" t="s">
        <v>216</v>
      </c>
      <c r="B21" s="17" t="s">
        <v>7259</v>
      </c>
      <c r="C21">
        <f>C20</f>
        <v>2881.33333333333</v>
      </c>
      <c r="D21">
        <f>表3_3[[#This Row],[1月]]+D20</f>
        <v>5762.66666666666</v>
      </c>
      <c r="E21">
        <f>表3_3[[#This Row],[2月]]+E20</f>
        <v>8643.99999999999</v>
      </c>
      <c r="F21">
        <f>表3_3[[#This Row],[3月]]+F20</f>
        <v>11525.3333333333</v>
      </c>
      <c r="G21">
        <f>表3_3[[#This Row],[4月]]+G20</f>
        <v>14406.6666666666</v>
      </c>
      <c r="H21">
        <f>表3_3[[#This Row],[5月]]+H20</f>
        <v>17288</v>
      </c>
      <c r="I21">
        <f>表3_3[[#This Row],[6月]]+I20</f>
        <v>20169.3333333333</v>
      </c>
      <c r="J21">
        <f>表3_3[[#This Row],[7月]]+J20</f>
        <v>23050.6666666666</v>
      </c>
      <c r="K21">
        <f>表3_3[[#This Row],[8月]]+K20</f>
        <v>25932</v>
      </c>
      <c r="L21">
        <f>表3_3[[#This Row],[9月]]+L20</f>
        <v>28813.3333333333</v>
      </c>
      <c r="M21">
        <f>表3_3[[#This Row],[10月]]+M20</f>
        <v>31694.6666666666</v>
      </c>
      <c r="N21">
        <f>表3_3[[#This Row],[11月]]+N20</f>
        <v>34575.9999999999</v>
      </c>
    </row>
    <row r="22" spans="1:14">
      <c r="A22" s="6" t="s">
        <v>217</v>
      </c>
      <c r="B22" s="17" t="s">
        <v>7260</v>
      </c>
      <c r="C22">
        <f>'2 过程管理表单'!Z616</f>
        <v>51.06</v>
      </c>
      <c r="D22">
        <f>'2 过程管理表单'!AC616</f>
        <v>1191.6</v>
      </c>
      <c r="E22">
        <f>'2 过程管理表单'!AF616</f>
        <v>433.1</v>
      </c>
      <c r="F22">
        <f>'2 过程管理表单'!AI616</f>
        <v>821.99</v>
      </c>
      <c r="G22">
        <f>'2 过程管理表单'!AL616</f>
        <v>17895</v>
      </c>
      <c r="H22">
        <f>'2 过程管理表单'!AO616</f>
        <v>577.03</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7261</v>
      </c>
      <c r="C23">
        <f>C22</f>
        <v>51.06</v>
      </c>
      <c r="D23">
        <f>表3_3[[#This Row],[1月]]+D22</f>
        <v>1242.66</v>
      </c>
      <c r="E23">
        <f>表3_3[[#This Row],[2月]]+E22</f>
        <v>1675.76</v>
      </c>
      <c r="F23">
        <f>表3_3[[#This Row],[3月]]+F22</f>
        <v>2497.75</v>
      </c>
      <c r="G23">
        <f>表3_3[[#This Row],[4月]]+G22</f>
        <v>20392.75</v>
      </c>
      <c r="H23">
        <f>表3_3[[#This Row],[5月]]+H22</f>
        <v>20969.78</v>
      </c>
      <c r="I23">
        <f>表3_3[[#This Row],[6月]]+I22</f>
        <v>20969.78</v>
      </c>
      <c r="J23">
        <f>表3_3[[#This Row],[7月]]+J22</f>
        <v>20969.78</v>
      </c>
      <c r="K23">
        <f>表3_3[[#This Row],[8月]]+K22</f>
        <v>20969.78</v>
      </c>
      <c r="L23">
        <f>表3_3[[#This Row],[9月]]+L22</f>
        <v>20969.78</v>
      </c>
      <c r="M23">
        <f>表3_3[[#This Row],[10月]]+M22</f>
        <v>20969.78</v>
      </c>
      <c r="N23">
        <f>表3_3[[#This Row],[11月]]+N22</f>
        <v>20969.78</v>
      </c>
    </row>
    <row r="24" spans="1:14">
      <c r="A24" s="6" t="s">
        <v>217</v>
      </c>
      <c r="B24" s="17" t="s">
        <v>7262</v>
      </c>
      <c r="C24">
        <f>'2 过程管理表单'!X616</f>
        <v>68066.7475728155</v>
      </c>
      <c r="D24">
        <f>'2 过程管理表单'!AA616</f>
        <v>125</v>
      </c>
      <c r="E24">
        <f>'2 过程管理表单'!AD616</f>
        <v>125</v>
      </c>
      <c r="F24">
        <f>'2 过程管理表单'!AG616</f>
        <v>125</v>
      </c>
      <c r="G24">
        <f>'2 过程管理表单'!AJ616</f>
        <v>125</v>
      </c>
      <c r="H24">
        <f>'2 过程管理表单'!AM616</f>
        <v>125</v>
      </c>
      <c r="I24">
        <f>'2 过程管理表单'!AP616</f>
        <v>125</v>
      </c>
      <c r="J24">
        <f>'2 过程管理表单'!AS616</f>
        <v>125</v>
      </c>
      <c r="K24">
        <f>'2 过程管理表单'!AV616</f>
        <v>125</v>
      </c>
      <c r="L24">
        <f>'2 过程管理表单'!AY616</f>
        <v>125</v>
      </c>
      <c r="M24">
        <f>'2 过程管理表单'!BB616</f>
        <v>125</v>
      </c>
      <c r="N24">
        <f>'2 过程管理表单'!BE616</f>
        <v>125</v>
      </c>
    </row>
    <row r="25" spans="1:14">
      <c r="A25" s="6" t="s">
        <v>217</v>
      </c>
      <c r="B25" s="17" t="s">
        <v>7263</v>
      </c>
      <c r="C25">
        <f>C24</f>
        <v>68066.7475728155</v>
      </c>
      <c r="D25">
        <f>表3_3[[#This Row],[1月]]+D24</f>
        <v>68191.7475728155</v>
      </c>
      <c r="E25">
        <f>表3_3[[#This Row],[2月]]+E24</f>
        <v>68316.7475728155</v>
      </c>
      <c r="F25">
        <f>表3_3[[#This Row],[3月]]+F24</f>
        <v>68441.7475728155</v>
      </c>
      <c r="G25">
        <f>表3_3[[#This Row],[4月]]+G24</f>
        <v>68566.7475728155</v>
      </c>
      <c r="H25">
        <f>表3_3[[#This Row],[5月]]+H24</f>
        <v>68691.7475728155</v>
      </c>
      <c r="I25">
        <f>表3_3[[#This Row],[6月]]+I24</f>
        <v>68816.7475728155</v>
      </c>
      <c r="J25">
        <f>表3_3[[#This Row],[7月]]+J24</f>
        <v>68941.7475728155</v>
      </c>
      <c r="K25">
        <f>表3_3[[#This Row],[8月]]+K24</f>
        <v>69066.7475728155</v>
      </c>
      <c r="L25">
        <f>表3_3[[#This Row],[9月]]+L24</f>
        <v>69191.7475728155</v>
      </c>
      <c r="M25">
        <f>表3_3[[#This Row],[10月]]+M24</f>
        <v>69316.7475728155</v>
      </c>
      <c r="N25">
        <f>表3_3[[#This Row],[11月]]+N24</f>
        <v>69441.7475728155</v>
      </c>
    </row>
    <row r="26" spans="1:14">
      <c r="A26" s="20" t="s">
        <v>7265</v>
      </c>
      <c r="B26" s="21" t="s">
        <v>7266</v>
      </c>
      <c r="C26">
        <f>'2 过程管理表单'!Z6</f>
        <v>496.849315068493</v>
      </c>
      <c r="D26">
        <f>'2 过程管理表单'!AC6</f>
        <v>448.767123287671</v>
      </c>
      <c r="E26">
        <f>'2 过程管理表单'!AF6</f>
        <v>496.849315068493</v>
      </c>
      <c r="F26">
        <f>'2 过程管理表单'!AI6</f>
        <v>480.821917808219</v>
      </c>
      <c r="G26">
        <f>'2 过程管理表单'!AL6</f>
        <v>496.849315068493</v>
      </c>
      <c r="H26">
        <f>'2 过程管理表单'!AO6</f>
        <v>480.821917808219</v>
      </c>
      <c r="I26">
        <f>'2 过程管理表单'!AR6</f>
        <v>144.246575342466</v>
      </c>
      <c r="J26">
        <f>'2 过程管理表单'!AU6</f>
        <v>0</v>
      </c>
      <c r="K26">
        <f>'2 过程管理表单'!AX6</f>
        <v>0</v>
      </c>
      <c r="L26">
        <f>'2 过程管理表单'!BA6</f>
        <v>0</v>
      </c>
      <c r="M26">
        <f>'2 过程管理表单'!BD6</f>
        <v>0</v>
      </c>
      <c r="N26">
        <f>'2 过程管理表单'!BG6</f>
        <v>0</v>
      </c>
    </row>
    <row r="27" spans="1:14">
      <c r="A27" s="20" t="s">
        <v>7265</v>
      </c>
      <c r="B27" s="21" t="s">
        <v>7267</v>
      </c>
      <c r="C27">
        <f>C26</f>
        <v>496.849315068493</v>
      </c>
      <c r="D27">
        <f>表3_3[[#This Row],[1月]]+D26</f>
        <v>945.616438356164</v>
      </c>
      <c r="E27">
        <f>表3_3[[#This Row],[2月]]+E26</f>
        <v>1442.46575342466</v>
      </c>
      <c r="F27">
        <f>表3_3[[#This Row],[3月]]+F26</f>
        <v>1923.28767123288</v>
      </c>
      <c r="G27">
        <f>表3_3[[#This Row],[4月]]+G26</f>
        <v>2420.13698630137</v>
      </c>
      <c r="H27">
        <f>表3_3[[#This Row],[5月]]+H26</f>
        <v>2900.95890410959</v>
      </c>
      <c r="I27">
        <f>表3_3[[#This Row],[6月]]+I26</f>
        <v>3045.20547945205</v>
      </c>
      <c r="J27">
        <f>表3_3[[#This Row],[7月]]+J26</f>
        <v>3045.20547945205</v>
      </c>
      <c r="K27">
        <f>表3_3[[#This Row],[8月]]+K26</f>
        <v>3045.20547945205</v>
      </c>
      <c r="L27">
        <f>表3_3[[#This Row],[9月]]+L26</f>
        <v>3045.20547945205</v>
      </c>
      <c r="M27">
        <f>表3_3[[#This Row],[10月]]+M26</f>
        <v>3045.20547945205</v>
      </c>
      <c r="N27">
        <f>表3_3[[#This Row],[11月]]+N26</f>
        <v>3045.20547945205</v>
      </c>
    </row>
    <row r="28" spans="1:14">
      <c r="A28" s="20" t="s">
        <v>7265</v>
      </c>
      <c r="B28" s="21" t="s">
        <v>7268</v>
      </c>
      <c r="C28">
        <f>'2 过程管理表单'!X6</f>
        <v>1682187.3445283</v>
      </c>
      <c r="D28">
        <f>'2 过程管理表单'!AA6</f>
        <v>1212707.18</v>
      </c>
      <c r="E28">
        <f>'2 过程管理表单'!AD6</f>
        <v>1179443.88</v>
      </c>
      <c r="F28">
        <f>'2 过程管理表单'!AG6</f>
        <v>1171747.18</v>
      </c>
      <c r="G28">
        <f>'2 过程管理表单'!AJ6</f>
        <v>1161747.18</v>
      </c>
      <c r="H28">
        <f>'2 过程管理表单'!AM6</f>
        <v>1161747.18</v>
      </c>
      <c r="I28">
        <f>'2 过程管理表单'!AP6</f>
        <v>1161747.18</v>
      </c>
      <c r="J28">
        <f>'2 过程管理表单'!AS6</f>
        <v>1171747.18</v>
      </c>
      <c r="K28">
        <f>'2 过程管理表单'!AV6</f>
        <v>1161747.18</v>
      </c>
      <c r="L28">
        <f>'2 过程管理表单'!AY6</f>
        <v>1161747.18</v>
      </c>
      <c r="M28">
        <f>'2 过程管理表单'!BB6</f>
        <v>1161747.18</v>
      </c>
      <c r="N28">
        <f>'2 过程管理表单'!BE6</f>
        <v>1161747.18</v>
      </c>
    </row>
    <row r="29" spans="1:14">
      <c r="A29" s="20" t="s">
        <v>7265</v>
      </c>
      <c r="B29" s="21" t="s">
        <v>7269</v>
      </c>
      <c r="C29">
        <f>C28</f>
        <v>1682187.3445283</v>
      </c>
      <c r="D29">
        <f>表3_3[[#This Row],[1月]]+D28</f>
        <v>2894894.5245283</v>
      </c>
      <c r="E29">
        <f>表3_3[[#This Row],[2月]]+E28</f>
        <v>4074338.4045283</v>
      </c>
      <c r="F29">
        <f>表3_3[[#This Row],[3月]]+F28</f>
        <v>5246085.5845283</v>
      </c>
      <c r="G29">
        <f>表3_3[[#This Row],[4月]]+G28</f>
        <v>6407832.7645283</v>
      </c>
      <c r="H29">
        <f>表3_3[[#This Row],[5月]]+H28</f>
        <v>7569579.9445283</v>
      </c>
      <c r="I29">
        <f>表3_3[[#This Row],[6月]]+I28</f>
        <v>8731327.1245283</v>
      </c>
      <c r="J29">
        <f>表3_3[[#This Row],[7月]]+J28</f>
        <v>9903074.3045283</v>
      </c>
      <c r="K29">
        <f>表3_3[[#This Row],[8月]]+K28</f>
        <v>11064821.4845283</v>
      </c>
      <c r="L29">
        <f>表3_3[[#This Row],[9月]]+L28</f>
        <v>12226568.6645283</v>
      </c>
      <c r="M29">
        <f>表3_3[[#This Row],[10月]]+M28</f>
        <v>13388315.8445283</v>
      </c>
      <c r="N29">
        <f>表3_3[[#This Row],[11月]]+N28</f>
        <v>14550063.0245283</v>
      </c>
    </row>
    <row r="30" spans="1:14">
      <c r="A30" s="20" t="s">
        <v>7270</v>
      </c>
      <c r="B30" s="21" t="s">
        <v>7266</v>
      </c>
      <c r="C30">
        <f>'2 过程管理表单'!Z428</f>
        <v>6199.55784518175</v>
      </c>
      <c r="D30">
        <f>'2 过程管理表单'!AC428</f>
        <v>5599.60063435772</v>
      </c>
      <c r="E30" s="1">
        <f>'2 过程管理表单'!AF428</f>
        <v>6199.55784518175</v>
      </c>
      <c r="F30">
        <f>'2 过程管理表单'!AI428</f>
        <v>5468.52214618122</v>
      </c>
      <c r="G30">
        <f>'2 过程管理表单'!AL428</f>
        <v>5888.32554357227</v>
      </c>
      <c r="H30">
        <f>'2 过程管理表单'!AO428</f>
        <v>4177.69639435407</v>
      </c>
      <c r="I30" s="1">
        <f>'2 过程管理表单'!AR428</f>
        <v>4316.95294083254</v>
      </c>
      <c r="J30">
        <f>'2 过程管理表单'!AU428</f>
        <v>4316.95294083254</v>
      </c>
      <c r="K30">
        <f>'2 过程管理表单'!AX428</f>
        <v>4177.69639435407</v>
      </c>
      <c r="L30">
        <f>'2 过程管理表单'!BA428</f>
        <v>4316.95294083254</v>
      </c>
      <c r="M30">
        <f>'2 过程管理表单'!BD428</f>
        <v>4177.69639435407</v>
      </c>
      <c r="N30">
        <f>'2 过程管理表单'!BG428</f>
        <v>4316.95294083254</v>
      </c>
    </row>
    <row r="31" spans="1:14">
      <c r="A31" s="20" t="s">
        <v>7270</v>
      </c>
      <c r="B31" s="21" t="s">
        <v>7267</v>
      </c>
      <c r="C31">
        <f>C30</f>
        <v>6199.55784518175</v>
      </c>
      <c r="D31">
        <f>表3_3[[#This Row],[1月]]+D30</f>
        <v>11799.1584795395</v>
      </c>
      <c r="E31">
        <f>表3_3[[#This Row],[2月]]+E30</f>
        <v>17998.7163247212</v>
      </c>
      <c r="F31">
        <f>表3_3[[#This Row],[3月]]+F30</f>
        <v>23467.2384709024</v>
      </c>
      <c r="G31">
        <f>表3_3[[#This Row],[4月]]+G30</f>
        <v>29355.5640144747</v>
      </c>
      <c r="H31">
        <f>表3_3[[#This Row],[5月]]+H30</f>
        <v>33533.2604088288</v>
      </c>
      <c r="I31">
        <f>表3_3[[#This Row],[6月]]+I30</f>
        <v>37850.2133496613</v>
      </c>
      <c r="J31">
        <f>表3_3[[#This Row],[7月]]+J30</f>
        <v>42167.1662904939</v>
      </c>
      <c r="K31">
        <f>表3_3[[#This Row],[8月]]+K30</f>
        <v>46344.8626848479</v>
      </c>
      <c r="L31">
        <f>表3_3[[#This Row],[9月]]+L30</f>
        <v>50661.8156256805</v>
      </c>
      <c r="M31">
        <f>表3_3[[#This Row],[10月]]+M30</f>
        <v>54839.5120200346</v>
      </c>
      <c r="N31">
        <f>表3_3[[#This Row],[11月]]+N30</f>
        <v>59156.4649608671</v>
      </c>
    </row>
    <row r="32" spans="1:14">
      <c r="A32" s="20" t="s">
        <v>7270</v>
      </c>
      <c r="B32" s="21" t="s">
        <v>7268</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7270</v>
      </c>
      <c r="B33" s="21" t="s">
        <v>7269</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7271</v>
      </c>
      <c r="B34" s="21" t="s">
        <v>7266</v>
      </c>
      <c r="C34" s="22">
        <f>'2 过程管理表单'!Z177</f>
        <v>16439.3422938621</v>
      </c>
      <c r="D34" s="22">
        <f>'2 过程管理表单'!AC177</f>
        <v>14848.4382009077</v>
      </c>
      <c r="E34" s="22">
        <f>'2 过程管理表单'!AF177</f>
        <v>38356.0531691936</v>
      </c>
      <c r="F34" s="22">
        <f>'2 过程管理表单'!AI177</f>
        <v>44956.0656658592</v>
      </c>
      <c r="G34" s="22">
        <f>'2 过程管理表单'!AL177</f>
        <v>40651.069931651</v>
      </c>
      <c r="H34" s="22">
        <f>'2 过程管理表单'!AO177</f>
        <v>39436.8846466808</v>
      </c>
      <c r="I34" s="22">
        <f>'2 过程管理表单'!AR177</f>
        <v>40440.5981531683</v>
      </c>
      <c r="J34" s="22">
        <f>'2 过程管理表单'!AU177</f>
        <v>40440.5981531683</v>
      </c>
      <c r="K34" s="22">
        <f>'2 过程管理表单'!AX177</f>
        <v>39136.0627288726</v>
      </c>
      <c r="L34" s="22">
        <f>'2 过程管理表单'!BA177</f>
        <v>40440.5981531683</v>
      </c>
      <c r="M34" s="22">
        <f>'2 过程管理表单'!BD177</f>
        <v>39136.0627288726</v>
      </c>
      <c r="N34" s="22">
        <f>'2 过程管理表单'!BG177</f>
        <v>40440.5981531683</v>
      </c>
    </row>
    <row r="35" spans="1:14">
      <c r="A35" s="20" t="s">
        <v>7271</v>
      </c>
      <c r="B35" s="21" t="s">
        <v>7267</v>
      </c>
      <c r="C35" s="22">
        <f>C34</f>
        <v>16439.3422938621</v>
      </c>
      <c r="D35" s="22">
        <f>C35+C34</f>
        <v>32878.6845877242</v>
      </c>
      <c r="E35" s="22">
        <f>D35+E34</f>
        <v>71234.7377569178</v>
      </c>
      <c r="F35" s="22">
        <f>E35+F34</f>
        <v>116190.803422777</v>
      </c>
      <c r="G35" s="22">
        <f>F35+G34</f>
        <v>156841.873354428</v>
      </c>
      <c r="H35" s="22">
        <f t="shared" ref="H35:N35" si="7">H34+G35</f>
        <v>196278.758001109</v>
      </c>
      <c r="I35" s="22">
        <f t="shared" si="7"/>
        <v>236719.356154277</v>
      </c>
      <c r="J35" s="22">
        <f t="shared" si="7"/>
        <v>277159.954307445</v>
      </c>
      <c r="K35" s="22">
        <f t="shared" si="7"/>
        <v>316296.017036318</v>
      </c>
      <c r="L35" s="22">
        <f t="shared" si="7"/>
        <v>356736.615189486</v>
      </c>
      <c r="M35" s="22">
        <f t="shared" si="7"/>
        <v>395872.677918359</v>
      </c>
      <c r="N35" s="22">
        <f t="shared" si="7"/>
        <v>436313.276071527</v>
      </c>
    </row>
    <row r="36" spans="1:14">
      <c r="A36" s="20" t="s">
        <v>7271</v>
      </c>
      <c r="B36" s="21" t="s">
        <v>7268</v>
      </c>
      <c r="C36" s="22">
        <f>'2 过程管理表单'!X177</f>
        <v>18453.0801450035</v>
      </c>
      <c r="D36" s="22">
        <f>'2 过程管理表单'!AA177</f>
        <v>10075.7216544375</v>
      </c>
      <c r="E36" s="22">
        <f>'2 过程管理表单'!AD177</f>
        <v>10075.7216544375</v>
      </c>
      <c r="F36" s="22">
        <f>'2 过程管理表单'!AG177</f>
        <v>10075.7216544375</v>
      </c>
      <c r="G36" s="22">
        <f>'2 过程管理表单'!AJ177</f>
        <v>10075.7216544375</v>
      </c>
      <c r="H36" s="22">
        <f>'2 过程管理表单'!AM177</f>
        <v>10075.7216544375</v>
      </c>
      <c r="I36" s="22">
        <f>'2 过程管理表单'!AP177</f>
        <v>10075.7216544375</v>
      </c>
      <c r="J36" s="22">
        <f>'2 过程管理表单'!AS177</f>
        <v>10075.7216544375</v>
      </c>
      <c r="K36" s="22">
        <f>'2 过程管理表单'!AV177</f>
        <v>10075.7216544375</v>
      </c>
      <c r="L36" s="22">
        <f>'2 过程管理表单'!AY177</f>
        <v>10075.7216544375</v>
      </c>
      <c r="M36" s="22">
        <f>'2 过程管理表单'!BB177</f>
        <v>10075.7216544375</v>
      </c>
      <c r="N36" s="22">
        <f>'2 过程管理表单'!BE177</f>
        <v>10075.7216544375</v>
      </c>
    </row>
    <row r="37" spans="1:14">
      <c r="A37" s="20" t="s">
        <v>7271</v>
      </c>
      <c r="B37" s="21" t="s">
        <v>7269</v>
      </c>
      <c r="C37" s="14">
        <f>C36</f>
        <v>18453.0801450035</v>
      </c>
      <c r="D37" s="13">
        <f t="shared" ref="D37:N37" si="8">D36+C37</f>
        <v>28528.801799441</v>
      </c>
      <c r="E37" s="14">
        <f t="shared" si="8"/>
        <v>38604.5234538785</v>
      </c>
      <c r="F37" s="14">
        <f t="shared" si="8"/>
        <v>48680.245108316</v>
      </c>
      <c r="G37" s="14">
        <f t="shared" si="8"/>
        <v>58755.9667627535</v>
      </c>
      <c r="H37" s="14">
        <f t="shared" si="8"/>
        <v>68831.688417191</v>
      </c>
      <c r="I37" s="14">
        <f t="shared" si="8"/>
        <v>78907.4100716285</v>
      </c>
      <c r="J37" s="14">
        <f t="shared" si="8"/>
        <v>88983.131726066</v>
      </c>
      <c r="K37" s="14">
        <f t="shared" si="8"/>
        <v>99058.8533805035</v>
      </c>
      <c r="L37" s="14">
        <f t="shared" si="8"/>
        <v>109134.575034941</v>
      </c>
      <c r="M37" s="14">
        <f t="shared" si="8"/>
        <v>119210.296689378</v>
      </c>
      <c r="N37" s="13">
        <f t="shared" si="8"/>
        <v>129286.018343816</v>
      </c>
    </row>
    <row r="38" spans="1:14">
      <c r="A38" s="23" t="s">
        <v>7272</v>
      </c>
      <c r="B38" s="17" t="s">
        <v>7273</v>
      </c>
      <c r="C38">
        <f>C5+C9+C13+C17+C21+C25</f>
        <v>2359570.06287895</v>
      </c>
      <c r="D38">
        <f t="shared" ref="D38:N38" si="9">D5+D9+D13+D17+D21+D25</f>
        <v>3592733.92913516</v>
      </c>
      <c r="E38">
        <f t="shared" si="9"/>
        <v>4792634.49539137</v>
      </c>
      <c r="F38">
        <f t="shared" si="9"/>
        <v>5984838.36164758</v>
      </c>
      <c r="G38">
        <f t="shared" si="9"/>
        <v>7167042.22790379</v>
      </c>
      <c r="H38">
        <f t="shared" si="9"/>
        <v>8349246.09416</v>
      </c>
      <c r="I38">
        <f t="shared" si="9"/>
        <v>9531449.96041621</v>
      </c>
      <c r="J38">
        <f t="shared" si="9"/>
        <v>10723653.8266724</v>
      </c>
      <c r="K38">
        <f t="shared" si="9"/>
        <v>11905857.6929286</v>
      </c>
      <c r="L38">
        <f t="shared" si="9"/>
        <v>13088061.5591848</v>
      </c>
      <c r="M38">
        <f t="shared" si="9"/>
        <v>14270265.4254411</v>
      </c>
      <c r="N38">
        <f t="shared" si="9"/>
        <v>15452469.2916973</v>
      </c>
    </row>
    <row r="39" spans="1:14">
      <c r="A39" s="23" t="s">
        <v>7272</v>
      </c>
      <c r="B39" s="17" t="s">
        <v>7274</v>
      </c>
      <c r="C39">
        <f>C3+C7+C11+C15+C19+C23</f>
        <v>42210.2394541123</v>
      </c>
      <c r="D39">
        <f t="shared" ref="D39:N39" si="10">D3+D7+D11+D15+D19+D23</f>
        <v>79740.3654126654</v>
      </c>
      <c r="E39">
        <f t="shared" si="10"/>
        <v>289479.785742109</v>
      </c>
      <c r="F39">
        <f t="shared" si="10"/>
        <v>350545.245471958</v>
      </c>
      <c r="G39">
        <f t="shared" si="10"/>
        <v>458388.79026225</v>
      </c>
      <c r="H39">
        <f t="shared" si="10"/>
        <v>529494.733221093</v>
      </c>
      <c r="I39">
        <f t="shared" si="10"/>
        <v>574727.530890436</v>
      </c>
      <c r="J39">
        <f t="shared" si="10"/>
        <v>619485.081984437</v>
      </c>
      <c r="K39">
        <f t="shared" si="10"/>
        <v>662798.841107664</v>
      </c>
      <c r="L39">
        <f t="shared" si="10"/>
        <v>707556.392201665</v>
      </c>
      <c r="M39">
        <f t="shared" si="10"/>
        <v>750870.151324891</v>
      </c>
      <c r="N39">
        <f t="shared" si="10"/>
        <v>795627.702418892</v>
      </c>
    </row>
    <row r="42" spans="1:14">
      <c r="A42" s="12" t="s">
        <v>214</v>
      </c>
      <c r="B42" t="s">
        <v>7275</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7275</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7275</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7275</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7275</v>
      </c>
      <c r="C46">
        <f>IF(C19&gt;C21,1,0)</f>
        <v>0</v>
      </c>
      <c r="D46">
        <f t="shared" ref="D46:N46" si="15">IF(D19&gt;D21,1,0)</f>
        <v>1</v>
      </c>
      <c r="E46">
        <f t="shared" si="15"/>
        <v>1</v>
      </c>
      <c r="F46">
        <f t="shared" si="15"/>
        <v>1</v>
      </c>
      <c r="G46">
        <f t="shared" si="15"/>
        <v>1</v>
      </c>
      <c r="H46">
        <f t="shared" si="15"/>
        <v>1</v>
      </c>
      <c r="I46">
        <f t="shared" si="15"/>
        <v>0</v>
      </c>
      <c r="J46">
        <f t="shared" si="15"/>
        <v>0</v>
      </c>
      <c r="K46">
        <f t="shared" si="15"/>
        <v>0</v>
      </c>
      <c r="L46">
        <f t="shared" si="15"/>
        <v>0</v>
      </c>
      <c r="M46">
        <f t="shared" si="15"/>
        <v>0</v>
      </c>
      <c r="N46">
        <f t="shared" si="15"/>
        <v>0</v>
      </c>
    </row>
    <row r="47" spans="1:14">
      <c r="A47" s="12" t="s">
        <v>217</v>
      </c>
      <c r="B47" t="s">
        <v>7275</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736</v>
      </c>
      <c r="C48">
        <f>SUM(C42:C47)</f>
        <v>0</v>
      </c>
      <c r="D48">
        <f t="shared" ref="D48:N48" si="17">SUM(D42:D47)</f>
        <v>1</v>
      </c>
      <c r="E48">
        <f t="shared" si="17"/>
        <v>1</v>
      </c>
      <c r="F48">
        <f t="shared" si="17"/>
        <v>1</v>
      </c>
      <c r="G48">
        <f t="shared" si="17"/>
        <v>1</v>
      </c>
      <c r="H48">
        <f t="shared" si="17"/>
        <v>1</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C1" workbookViewId="0">
      <selection activeCell="Q15" sqref="Q15"/>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6406</v>
      </c>
      <c r="B1" s="26"/>
      <c r="C1" s="26" t="s">
        <v>6407</v>
      </c>
      <c r="D1" s="27" t="s">
        <v>6375</v>
      </c>
      <c r="E1" s="27" t="s">
        <v>6376</v>
      </c>
      <c r="F1" s="27" t="s">
        <v>6377</v>
      </c>
      <c r="G1" s="27" t="s">
        <v>6378</v>
      </c>
      <c r="H1" s="27" t="s">
        <v>6379</v>
      </c>
      <c r="I1" s="27" t="s">
        <v>6380</v>
      </c>
      <c r="J1" s="27" t="s">
        <v>6381</v>
      </c>
      <c r="K1" s="27" t="s">
        <v>6382</v>
      </c>
      <c r="L1" s="27" t="s">
        <v>6383</v>
      </c>
      <c r="M1" s="27" t="s">
        <v>6384</v>
      </c>
      <c r="N1" s="27" t="s">
        <v>6385</v>
      </c>
      <c r="O1" s="27" t="s">
        <v>6386</v>
      </c>
    </row>
    <row r="2" ht="16.5" spans="1:15">
      <c r="A2" s="17" t="s">
        <v>3450</v>
      </c>
      <c r="B2" s="28" t="s">
        <v>137</v>
      </c>
      <c r="C2" s="29" t="s">
        <v>138</v>
      </c>
      <c r="D2" s="30" cm="1">
        <f t="array" ref="D2">SUM(IF((LEFT('2-1 采购订单物料明细表报表导出'!$K:$K,7)=D$1)*('2-1 采购订单物料明细表报表导出'!$D:$D=$A2),'2-1 采购订单物料明细表报表导出'!$H:$H,0))</f>
        <v>1168.4</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1055</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3208</v>
      </c>
      <c r="B3" s="28" t="s">
        <v>137</v>
      </c>
      <c r="C3" s="29" t="s">
        <v>138</v>
      </c>
      <c r="D3" s="30" cm="1">
        <f t="array" ref="D3">SUM(IF((LEFT('2-1 采购订单物料明细表报表导出'!$K:$K,7)=D$1)*('2-1 采购订单物料明细表报表导出'!$D:$D=$A3),'2-1 采购订单物料明细表报表导出'!$H:$H,0))</f>
        <v>48.56</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29.23</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2991</v>
      </c>
      <c r="B4" s="28" t="s">
        <v>137</v>
      </c>
      <c r="C4" s="29" t="s">
        <v>138</v>
      </c>
      <c r="D4" s="30" cm="1">
        <f t="array" ref="D4">SUM(IF((LEFT('2-1 采购订单物料明细表报表导出'!$K:$K,7)=D$1)*('2-1 采购订单物料明细表报表导出'!$D:$D=$A4),'2-1 采购订单物料明细表报表导出'!$H:$H,0))</f>
        <v>370.05</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17.44</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130.83</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6408</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6409</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2874</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425</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3001</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539.16</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21.25</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6410</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3230</v>
      </c>
      <c r="B10" s="28" t="s">
        <v>137</v>
      </c>
      <c r="C10" s="29" t="s">
        <v>138</v>
      </c>
      <c r="D10" s="30" cm="1">
        <f t="array" ref="D10">SUM(IF((LEFT('2-1 采购订单物料明细表报表导出'!$K:$K,7)=D$1)*('2-1 采购订单物料明细表报表导出'!$D:$D=$A10),'2-1 采购订单物料明细表报表导出'!$H:$H,0))</f>
        <v>92.8</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74</v>
      </c>
      <c r="H10" s="30" cm="1">
        <f t="array" ref="H10">SUM(IF((LEFT('2-1 采购订单物料明细表报表导出'!$K:$K,7)=H$1)*('2-1 采购订单物料明细表报表导出'!$D:$D=$A10),'2-1 采购订单物料明细表报表导出'!$H:$H,0))</f>
        <v>436.8</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6411</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6412</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3442</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86</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6413</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6414</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6415</v>
      </c>
      <c r="B16" s="28" t="s">
        <v>2310</v>
      </c>
      <c r="C16" s="29" t="s">
        <v>2311</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6416</v>
      </c>
      <c r="B17" s="28" t="s">
        <v>2310</v>
      </c>
      <c r="C17" s="29" t="s">
        <v>2311</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3332</v>
      </c>
      <c r="B18" s="28" t="s">
        <v>2310</v>
      </c>
      <c r="C18" s="29" t="s">
        <v>2311</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20.88</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6417</v>
      </c>
      <c r="B19" s="28" t="s">
        <v>2310</v>
      </c>
      <c r="C19" s="29" t="s">
        <v>2311</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2946</v>
      </c>
      <c r="B20" s="28" t="s">
        <v>2310</v>
      </c>
      <c r="C20" s="29" t="s">
        <v>2311</v>
      </c>
      <c r="D20" s="30" cm="1">
        <f t="array" ref="D20">SUM(IF((LEFT('2-1 采购订单物料明细表报表导出'!$K:$K,7)=D$1)*('2-1 采购订单物料明细表报表导出'!$D:$D=$A20),'2-1 采购订单物料明细表报表导出'!$H:$H,0))</f>
        <v>51.06</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156.83</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577.03</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6418</v>
      </c>
      <c r="B21" s="28" t="s">
        <v>2310</v>
      </c>
      <c r="C21" s="29" t="s">
        <v>2311</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6419</v>
      </c>
      <c r="B22" s="28" t="s">
        <v>2310</v>
      </c>
      <c r="C22" s="29" t="s">
        <v>2311</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3273</v>
      </c>
      <c r="B23" s="28" t="s">
        <v>2310</v>
      </c>
      <c r="C23" s="29" t="s">
        <v>2311</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16560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6420</v>
      </c>
      <c r="B24" s="28" t="s">
        <v>2310</v>
      </c>
      <c r="C24" s="29" t="s">
        <v>2311</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3318</v>
      </c>
      <c r="B25" s="28" t="s">
        <v>2310</v>
      </c>
      <c r="C25" s="29" t="s">
        <v>2311</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1191.6</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220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3342</v>
      </c>
      <c r="B26" s="28" t="s">
        <v>2310</v>
      </c>
      <c r="C26" s="29" t="s">
        <v>2311</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413.1</v>
      </c>
      <c r="G26" s="30" cm="1">
        <f t="array" ref="G26">SUM(IF((LEFT('2-1 采购订单物料明细表报表导出'!$K:$K,7)=G$1)*('2-1 采购订单物料明细表报表导出'!$D:$D=$A26),'2-1 采购订单物料明细表报表导出'!$H:$H,0))</f>
        <v>424.28</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6421</v>
      </c>
      <c r="B27" s="28" t="s">
        <v>2310</v>
      </c>
      <c r="C27" s="29" t="s">
        <v>2311</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6422</v>
      </c>
      <c r="B28" s="28" t="s">
        <v>2310</v>
      </c>
      <c r="C28" s="29" t="s">
        <v>2311</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6423</v>
      </c>
      <c r="B29" s="31"/>
      <c r="C29" s="31" t="s">
        <v>6424</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6425</v>
      </c>
      <c r="B30" s="31"/>
      <c r="C30" s="31" t="s">
        <v>6424</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6426</v>
      </c>
      <c r="B31" s="31"/>
      <c r="C31" s="31" t="s">
        <v>6424</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6427</v>
      </c>
      <c r="B32" s="31"/>
      <c r="C32" s="31" t="s">
        <v>6424</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6428</v>
      </c>
      <c r="B33" s="31"/>
      <c r="C33" s="31" t="s">
        <v>6424</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6429</v>
      </c>
      <c r="B34" s="31"/>
      <c r="C34" s="31" t="s">
        <v>6424</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6430</v>
      </c>
      <c r="B35" s="31"/>
      <c r="C35" s="31" t="s">
        <v>6424</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6431</v>
      </c>
      <c r="B36" s="31"/>
      <c r="C36" s="31" t="s">
        <v>6424</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6432</v>
      </c>
      <c r="B37" s="31"/>
      <c r="C37" s="31" t="s">
        <v>6424</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6433</v>
      </c>
      <c r="B38" s="31"/>
      <c r="C38" s="31" t="s">
        <v>6424</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6434</v>
      </c>
      <c r="B39" s="31"/>
      <c r="C39" s="31" t="s">
        <v>6424</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6435</v>
      </c>
      <c r="B40" s="31"/>
      <c r="C40" s="31" t="s">
        <v>6424</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6436</v>
      </c>
      <c r="B41" s="31"/>
      <c r="C41" s="31" t="s">
        <v>6424</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6437</v>
      </c>
      <c r="B42" s="31"/>
      <c r="C42" s="31" t="s">
        <v>6424</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6438</v>
      </c>
      <c r="B43" s="31"/>
      <c r="C43" s="31" t="s">
        <v>6424</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6439</v>
      </c>
      <c r="B44" s="31"/>
      <c r="C44" s="31" t="s">
        <v>6424</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6440</v>
      </c>
      <c r="B45" s="31"/>
      <c r="C45" s="31" t="s">
        <v>6424</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6441</v>
      </c>
      <c r="B46" s="31"/>
      <c r="C46" s="31" t="s">
        <v>6424</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3302</v>
      </c>
      <c r="B47" s="31"/>
      <c r="C47" s="31" t="s">
        <v>6424</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689750</v>
      </c>
      <c r="F47" s="30" cm="1">
        <f t="array" ref="F47">SUM(IF((LEFT('2-1 采购订单物料明细表报表导出'!$K:$K,7)=F$1)*('2-1 采购订单物料明细表报表导出'!$D:$D=$A47),'2-1 采购订单物料明细表报表导出'!$H:$H,0))</f>
        <v>6520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20100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6442</v>
      </c>
      <c r="B48" s="31"/>
      <c r="C48" s="31" t="s">
        <v>6424</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3426</v>
      </c>
      <c r="B49" s="31"/>
      <c r="C49" s="31" t="s">
        <v>6424</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4200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6443</v>
      </c>
      <c r="B50" s="31"/>
      <c r="C50" s="31" t="s">
        <v>6424</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6444</v>
      </c>
      <c r="B51" s="31"/>
      <c r="C51" s="31" t="s">
        <v>6424</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6445</v>
      </c>
      <c r="B52" s="31"/>
      <c r="C52" s="31" t="s">
        <v>6424</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6446</v>
      </c>
      <c r="B53" s="31"/>
      <c r="C53" s="31" t="s">
        <v>6424</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3647</v>
      </c>
      <c r="B54" s="31"/>
      <c r="C54" s="31" t="s">
        <v>6424</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43200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6447</v>
      </c>
      <c r="B55" s="31"/>
      <c r="C55" s="31" t="s">
        <v>6424</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6448</v>
      </c>
      <c r="B56" s="31"/>
      <c r="C56" s="31" t="s">
        <v>6424</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6449</v>
      </c>
      <c r="B57" s="31"/>
      <c r="C57" s="31" t="s">
        <v>6424</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6450</v>
      </c>
      <c r="B58" s="31"/>
      <c r="C58" s="31" t="s">
        <v>6424</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6451</v>
      </c>
      <c r="B59" s="31"/>
      <c r="C59" s="31" t="s">
        <v>6424</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6452</v>
      </c>
      <c r="B60" s="31"/>
      <c r="C60" s="31" t="s">
        <v>6424</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6453</v>
      </c>
      <c r="B61" s="31"/>
      <c r="C61" s="31" t="s">
        <v>6424</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6454</v>
      </c>
      <c r="B62" s="31"/>
      <c r="C62" s="31" t="s">
        <v>6424</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6455</v>
      </c>
      <c r="B63" s="31"/>
      <c r="C63" s="31" t="s">
        <v>6424</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6456</v>
      </c>
      <c r="B64" s="31"/>
      <c r="C64" s="31" t="s">
        <v>6424</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6457</v>
      </c>
      <c r="B65" s="31"/>
      <c r="C65" s="31" t="s">
        <v>6424</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6458</v>
      </c>
      <c r="B66" s="31"/>
      <c r="C66" s="31" t="s">
        <v>6424</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6459</v>
      </c>
      <c r="B67" s="31"/>
      <c r="C67" s="31" t="s">
        <v>6424</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6460</v>
      </c>
      <c r="B68" s="31"/>
      <c r="C68" s="31" t="s">
        <v>6424</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3665</v>
      </c>
      <c r="B69" s="31"/>
      <c r="C69" s="31" t="s">
        <v>6424</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109992</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6461</v>
      </c>
      <c r="B70" s="31"/>
      <c r="C70" s="31" t="s">
        <v>6424</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6462</v>
      </c>
      <c r="B71" s="31"/>
      <c r="C71" s="31" t="s">
        <v>6424</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6463</v>
      </c>
      <c r="B72" s="31"/>
      <c r="C72" s="31" t="s">
        <v>6424</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6464</v>
      </c>
      <c r="B73" s="31"/>
      <c r="C73" s="31" t="s">
        <v>6424</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6465</v>
      </c>
      <c r="B74" s="31"/>
      <c r="C74" s="31" t="s">
        <v>6424</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6466</v>
      </c>
      <c r="B75" s="31"/>
      <c r="C75" s="31" t="s">
        <v>6424</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6467</v>
      </c>
      <c r="B76" s="31"/>
      <c r="C76" s="31" t="s">
        <v>6424</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6468</v>
      </c>
      <c r="B77" s="31"/>
      <c r="C77" s="31" t="s">
        <v>6424</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6469</v>
      </c>
      <c r="B78" s="31"/>
      <c r="C78" s="31" t="s">
        <v>6424</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6470</v>
      </c>
      <c r="B79" s="31"/>
      <c r="C79" s="31" t="s">
        <v>6424</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6471</v>
      </c>
      <c r="B80" s="31"/>
      <c r="C80" s="31" t="s">
        <v>6424</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6472</v>
      </c>
      <c r="B81" s="31"/>
      <c r="C81" s="31" t="s">
        <v>6424</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6473</v>
      </c>
      <c r="B82" s="31"/>
      <c r="C82" s="31" t="s">
        <v>6424</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6474</v>
      </c>
      <c r="B83" s="31"/>
      <c r="C83" s="31" t="s">
        <v>6424</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6475</v>
      </c>
      <c r="B84" s="31"/>
      <c r="C84" s="31" t="s">
        <v>6424</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6476</v>
      </c>
      <c r="B85" s="31"/>
      <c r="C85" s="31" t="s">
        <v>6424</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2866</v>
      </c>
      <c r="B86" s="31"/>
      <c r="C86" s="31" t="s">
        <v>6424</v>
      </c>
      <c r="D86" s="30" cm="1">
        <f t="array" ref="D86">SUM(IF((LEFT('2-1 采购订单物料明细表报表导出'!$K:$K,7)=D$1)*('2-1 采购订单物料明细表报表导出'!$D:$D=$A86),'2-1 采购订单物料明细表报表导出'!$H:$H,0))</f>
        <v>2244</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2244</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4680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6477</v>
      </c>
      <c r="B87" s="31"/>
      <c r="C87" s="31" t="s">
        <v>6424</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6478</v>
      </c>
      <c r="B88" s="31"/>
      <c r="C88" s="31" t="s">
        <v>6424</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6479</v>
      </c>
      <c r="B89" s="31"/>
      <c r="C89" s="31" t="s">
        <v>6424</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6480</v>
      </c>
      <c r="B90" s="31"/>
      <c r="C90" s="31" t="s">
        <v>6424</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3836</v>
      </c>
      <c r="B91" s="33" t="s">
        <v>2120</v>
      </c>
      <c r="C91" s="34" t="s">
        <v>2121</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320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2970</v>
      </c>
      <c r="B92" s="33" t="s">
        <v>2120</v>
      </c>
      <c r="C92" s="34" t="s">
        <v>2121</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2575.8</v>
      </c>
      <c r="G92" s="30" cm="1">
        <f t="array" ref="G92">SUM(IF((LEFT('2-1 采购订单物料明细表报表导出'!$K:$K,7)=G$1)*('2-1 采购订单物料明细表报表导出'!$D:$D=$A92),'2-1 采购订单物料明细表报表导出'!$H:$H,0))</f>
        <v>2288.55</v>
      </c>
      <c r="H92" s="30" cm="1">
        <f t="array" ref="H92">SUM(IF((LEFT('2-1 采购订单物料明细表报表导出'!$K:$K,7)=H$1)*('2-1 采购订单物料明细表报表导出'!$D:$D=$A92),'2-1 采购订单物料明细表报表导出'!$H:$H,0))</f>
        <v>281.6</v>
      </c>
      <c r="I92" s="30" cm="1">
        <f t="array" ref="I92">SUM(IF((LEFT('2-1 采购订单物料明细表报表导出'!$K:$K,7)=I$1)*('2-1 采购订单物料明细表报表导出'!$D:$D=$A92),'2-1 采购订单物料明细表报表导出'!$H:$H,0))</f>
        <v>810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3389</v>
      </c>
      <c r="B93" s="33" t="s">
        <v>2120</v>
      </c>
      <c r="C93" s="34" t="s">
        <v>2121</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225</v>
      </c>
      <c r="F93" s="30" cm="1">
        <f t="array" ref="F93">SUM(IF((LEFT('2-1 采购订单物料明细表报表导出'!$K:$K,7)=F$1)*('2-1 采购订单物料明细表报表导出'!$D:$D=$A93),'2-1 采购订单物料明细表报表导出'!$H:$H,0))</f>
        <v>90</v>
      </c>
      <c r="G93" s="30" cm="1">
        <f t="array" ref="G93">SUM(IF((LEFT('2-1 采购订单物料明细表报表导出'!$K:$K,7)=G$1)*('2-1 采购订单物料明细表报表导出'!$D:$D=$A93),'2-1 采购订单物料明细表报表导出'!$H:$H,0))</f>
        <v>90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2882</v>
      </c>
      <c r="B94" s="33" t="s">
        <v>2120</v>
      </c>
      <c r="C94" s="34" t="s">
        <v>2121</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12383.7</v>
      </c>
      <c r="G94" s="30" cm="1">
        <f t="array" ref="G94">SUM(IF((LEFT('2-1 采购订单物料明细表报表导出'!$K:$K,7)=G$1)*('2-1 采购订单物料明细表报表导出'!$D:$D=$A94),'2-1 采购订单物料明细表报表导出'!$H:$H,0))</f>
        <v>330</v>
      </c>
      <c r="H94" s="30" cm="1">
        <f t="array" ref="H94">SUM(IF((LEFT('2-1 采购订单物料明细表报表导出'!$K:$K,7)=H$1)*('2-1 采购订单物料明细表报表导出'!$D:$D=$A94),'2-1 采购订单物料明细表报表导出'!$H:$H,0))</f>
        <v>8400</v>
      </c>
      <c r="I94" s="30" cm="1">
        <f t="array" ref="I94">SUM(IF((LEFT('2-1 采购订单物料明细表报表导出'!$K:$K,7)=I$1)*('2-1 采购订单物料明细表报表导出'!$D:$D=$A94),'2-1 采购订单物料明细表报表导出'!$H:$H,0))</f>
        <v>6960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3394</v>
      </c>
      <c r="B95" s="33" t="s">
        <v>2120</v>
      </c>
      <c r="C95" s="34" t="s">
        <v>2121</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300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420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3841</v>
      </c>
      <c r="B96" s="33" t="s">
        <v>2120</v>
      </c>
      <c r="C96" s="34" t="s">
        <v>2121</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200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3503</v>
      </c>
      <c r="B97" s="33" t="s">
        <v>2120</v>
      </c>
      <c r="C97" s="34" t="s">
        <v>2121</v>
      </c>
      <c r="D97" s="30" cm="1">
        <f t="array" ref="D97">SUM(IF((LEFT('2-1 采购订单物料明细表报表导出'!$K:$K,7)=D$1)*('2-1 采购订单物料明细表报表导出'!$D:$D=$A97),'2-1 采购订单物料明细表报表导出'!$H:$H,0))</f>
        <v>2400</v>
      </c>
      <c r="E97" s="30" cm="1">
        <f t="array" ref="E97">SUM(IF((LEFT('2-1 采购订单物料明细表报表导出'!$K:$K,7)=E$1)*('2-1 采购订单物料明细表报表导出'!$D:$D=$A97),'2-1 采购订单物料明细表报表导出'!$H:$H,0))</f>
        <v>1200</v>
      </c>
      <c r="F97" s="30" cm="1">
        <f t="array" ref="F97">SUM(IF((LEFT('2-1 采购订单物料明细表报表导出'!$K:$K,7)=F$1)*('2-1 采购订单物料明细表报表导出'!$D:$D=$A97),'2-1 采购订单物料明细表报表导出'!$H:$H,0))</f>
        <v>7800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6481</v>
      </c>
      <c r="B98" s="33" t="s">
        <v>2120</v>
      </c>
      <c r="C98" s="34" t="s">
        <v>2121</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6482</v>
      </c>
      <c r="B99" s="33" t="s">
        <v>2120</v>
      </c>
      <c r="C99" s="34" t="s">
        <v>2121</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6483</v>
      </c>
      <c r="B100" s="33" t="s">
        <v>2120</v>
      </c>
      <c r="C100" s="34" t="s">
        <v>2121</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6484</v>
      </c>
      <c r="B101" s="33" t="s">
        <v>2120</v>
      </c>
      <c r="C101" s="34" t="s">
        <v>2121</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6485</v>
      </c>
      <c r="B102" s="33" t="s">
        <v>2120</v>
      </c>
      <c r="C102" s="34" t="s">
        <v>2121</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6486</v>
      </c>
      <c r="B103" s="33" t="s">
        <v>2120</v>
      </c>
      <c r="C103" s="34" t="s">
        <v>2121</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3772</v>
      </c>
      <c r="B104" s="33" t="s">
        <v>2057</v>
      </c>
      <c r="C104" s="34" t="s">
        <v>2058</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7300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6487</v>
      </c>
      <c r="B105" s="33" t="s">
        <v>2057</v>
      </c>
      <c r="C105" s="34" t="s">
        <v>2058</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6488</v>
      </c>
      <c r="B106" s="33" t="s">
        <v>2057</v>
      </c>
      <c r="C106" s="34" t="s">
        <v>2058</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6489</v>
      </c>
      <c r="B107" s="33" t="s">
        <v>2057</v>
      </c>
      <c r="C107" s="34" t="s">
        <v>2058</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6490</v>
      </c>
      <c r="B108" s="33" t="s">
        <v>2057</v>
      </c>
      <c r="C108" s="34" t="s">
        <v>2058</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6491</v>
      </c>
      <c r="B109" s="33" t="s">
        <v>2057</v>
      </c>
      <c r="C109" s="34" t="s">
        <v>2058</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6492</v>
      </c>
      <c r="B110" s="33" t="s">
        <v>2057</v>
      </c>
      <c r="C110" s="34" t="s">
        <v>2058</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6493</v>
      </c>
      <c r="B111" s="33" t="s">
        <v>2057</v>
      </c>
      <c r="C111" s="34" t="s">
        <v>2058</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6494</v>
      </c>
      <c r="B112" s="33" t="s">
        <v>2080</v>
      </c>
      <c r="C112" s="34" t="s">
        <v>2081</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6495</v>
      </c>
      <c r="B113" s="33" t="s">
        <v>2080</v>
      </c>
      <c r="C113" s="34" t="s">
        <v>2081</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3862</v>
      </c>
      <c r="B114" s="33" t="s">
        <v>2080</v>
      </c>
      <c r="C114" s="34" t="s">
        <v>2081</v>
      </c>
      <c r="D114" s="30" cm="1">
        <f t="array" ref="D114">SUM(IF((LEFT('2-1 采购订单物料明细表报表导出'!$K:$K,7)=D$1)*('2-1 采购订单物料明细表报表导出'!$D:$D=$A114),'2-1 采购订单物料明细表报表导出'!$H:$H,0))</f>
        <v>1967.52</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6496</v>
      </c>
      <c r="B115" s="33" t="s">
        <v>2080</v>
      </c>
      <c r="C115" s="34" t="s">
        <v>2081</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6497</v>
      </c>
      <c r="B116" s="33" t="s">
        <v>2080</v>
      </c>
      <c r="C116" s="34" t="s">
        <v>2081</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6498</v>
      </c>
      <c r="B117" s="33" t="s">
        <v>2080</v>
      </c>
      <c r="C117" s="34" t="s">
        <v>2081</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6499</v>
      </c>
      <c r="B118" s="33" t="s">
        <v>2080</v>
      </c>
      <c r="C118" s="34" t="s">
        <v>2081</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6500</v>
      </c>
      <c r="B119" s="33" t="s">
        <v>2080</v>
      </c>
      <c r="C119" s="34" t="s">
        <v>2081</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6501</v>
      </c>
      <c r="B120" s="33" t="s">
        <v>2080</v>
      </c>
      <c r="C120" s="34" t="s">
        <v>2081</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6502</v>
      </c>
      <c r="B121" s="33" t="s">
        <v>2080</v>
      </c>
      <c r="C121" s="34" t="s">
        <v>2081</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6503</v>
      </c>
      <c r="B122" s="33" t="s">
        <v>2080</v>
      </c>
      <c r="C122" s="34" t="s">
        <v>2081</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6504</v>
      </c>
      <c r="B123" s="33" t="s">
        <v>2080</v>
      </c>
      <c r="C123" s="34" t="s">
        <v>2081</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4021</v>
      </c>
      <c r="B124" s="33" t="s">
        <v>2080</v>
      </c>
      <c r="C124" s="34" t="s">
        <v>2081</v>
      </c>
      <c r="D124" s="30" cm="1">
        <f t="array" ref="D124">SUM(IF((LEFT('2-1 采购订单物料明细表报表导出'!$K:$K,7)=D$1)*('2-1 采购订单物料明细表报表导出'!$D:$D=$A124),'2-1 采购订单物料明细表报表导出'!$H:$H,0))</f>
        <v>635.5</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6505</v>
      </c>
      <c r="B125" s="33" t="s">
        <v>2080</v>
      </c>
      <c r="C125" s="34" t="s">
        <v>2081</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6506</v>
      </c>
      <c r="B126" s="33" t="s">
        <v>2080</v>
      </c>
      <c r="C126" s="34" t="s">
        <v>2081</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6507</v>
      </c>
      <c r="B127" s="33" t="s">
        <v>2080</v>
      </c>
      <c r="C127" s="34" t="s">
        <v>2081</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6508</v>
      </c>
      <c r="B128" s="33" t="s">
        <v>2080</v>
      </c>
      <c r="C128" s="34" t="s">
        <v>2081</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6509</v>
      </c>
      <c r="B129" s="33" t="s">
        <v>2080</v>
      </c>
      <c r="C129" s="34" t="s">
        <v>2081</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3628</v>
      </c>
      <c r="B130" s="33" t="s">
        <v>2080</v>
      </c>
      <c r="C130" s="34" t="s">
        <v>2081</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1254.5</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6510</v>
      </c>
      <c r="B131" s="33" t="s">
        <v>2080</v>
      </c>
      <c r="C131" s="34" t="s">
        <v>2081</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6511</v>
      </c>
      <c r="B132" s="33" t="s">
        <v>2080</v>
      </c>
      <c r="C132" s="34" t="s">
        <v>2081</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6512</v>
      </c>
      <c r="B133" s="33" t="s">
        <v>2080</v>
      </c>
      <c r="C133" s="34" t="s">
        <v>2081</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6513</v>
      </c>
      <c r="B134" s="33" t="s">
        <v>2080</v>
      </c>
      <c r="C134" s="34" t="s">
        <v>2081</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6514</v>
      </c>
      <c r="B135" s="33" t="s">
        <v>2080</v>
      </c>
      <c r="C135" s="34" t="s">
        <v>2081</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6515</v>
      </c>
      <c r="B136" s="33" t="s">
        <v>2080</v>
      </c>
      <c r="C136" s="34" t="s">
        <v>2081</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6516</v>
      </c>
      <c r="B137" s="33" t="s">
        <v>2080</v>
      </c>
      <c r="C137" s="34" t="s">
        <v>2081</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6517</v>
      </c>
      <c r="B138" s="33" t="s">
        <v>2080</v>
      </c>
      <c r="C138" s="34" t="s">
        <v>2081</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6518</v>
      </c>
      <c r="B139" s="33" t="s">
        <v>2080</v>
      </c>
      <c r="C139" s="34" t="s">
        <v>2081</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6519</v>
      </c>
      <c r="B140" s="33" t="s">
        <v>2080</v>
      </c>
      <c r="C140" s="34" t="s">
        <v>2081</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6520</v>
      </c>
      <c r="B141" s="33" t="s">
        <v>2120</v>
      </c>
      <c r="C141" s="34" t="s">
        <v>2121</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6521</v>
      </c>
      <c r="B142" s="33" t="s">
        <v>2120</v>
      </c>
      <c r="C142" s="34" t="s">
        <v>2121</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6522</v>
      </c>
      <c r="B143" s="33" t="s">
        <v>2120</v>
      </c>
      <c r="C143" s="34" t="s">
        <v>2121</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6523</v>
      </c>
      <c r="B144" s="33" t="s">
        <v>2120</v>
      </c>
      <c r="C144" s="34" t="s">
        <v>2121</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3286</v>
      </c>
      <c r="B145" s="33" t="s">
        <v>2120</v>
      </c>
      <c r="C145" s="34" t="s">
        <v>2121</v>
      </c>
      <c r="D145" s="30" cm="1">
        <f t="array" ref="D145">SUM(IF((LEFT('2-1 采购订单物料明细表报表导出'!$K:$K,7)=D$1)*('2-1 采购订单物料明细表报表导出'!$D:$D=$A145),'2-1 采购订单物料明细表报表导出'!$H:$H,0))</f>
        <v>113.2</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90.3</v>
      </c>
      <c r="H145" s="30" cm="1">
        <f t="array" ref="H145">SUM(IF((LEFT('2-1 采购订单物料明细表报表导出'!$K:$K,7)=H$1)*('2-1 采购订单物料明细表报表导出'!$D:$D=$A145),'2-1 采购订单物料明细表报表导出'!$H:$H,0))</f>
        <v>113.2</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6524</v>
      </c>
      <c r="B146" s="33" t="s">
        <v>2120</v>
      </c>
      <c r="C146" s="34" t="s">
        <v>2121</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6525</v>
      </c>
      <c r="B147" s="33" t="s">
        <v>2120</v>
      </c>
      <c r="C147" s="34" t="s">
        <v>2121</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6526</v>
      </c>
      <c r="B148" s="33" t="s">
        <v>2120</v>
      </c>
      <c r="C148" s="34" t="s">
        <v>2121</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6527</v>
      </c>
      <c r="B149" s="33" t="s">
        <v>2120</v>
      </c>
      <c r="C149" s="34" t="s">
        <v>2121</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6528</v>
      </c>
      <c r="B150" s="33" t="s">
        <v>2120</v>
      </c>
      <c r="C150" s="34" t="s">
        <v>2121</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3868</v>
      </c>
      <c r="B151" s="33" t="s">
        <v>2120</v>
      </c>
      <c r="C151" s="34" t="s">
        <v>2121</v>
      </c>
      <c r="D151" s="30" cm="1">
        <f t="array" ref="D151">SUM(IF((LEFT('2-1 采购订单物料明细表报表导出'!$K:$K,7)=D$1)*('2-1 采购订单物料明细表报表导出'!$D:$D=$A151),'2-1 采购订单物料明细表报表导出'!$H:$H,0))</f>
        <v>298</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6529</v>
      </c>
      <c r="B152" s="33" t="s">
        <v>2120</v>
      </c>
      <c r="C152" s="34" t="s">
        <v>2121</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6530</v>
      </c>
      <c r="B153" s="33" t="s">
        <v>2120</v>
      </c>
      <c r="C153" s="34" t="s">
        <v>2121</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6531</v>
      </c>
      <c r="B154" s="33" t="s">
        <v>2120</v>
      </c>
      <c r="C154" s="34" t="s">
        <v>2121</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6532</v>
      </c>
      <c r="B155" s="33" t="s">
        <v>2120</v>
      </c>
      <c r="C155" s="34" t="s">
        <v>2121</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6533</v>
      </c>
      <c r="B156" s="33" t="s">
        <v>2120</v>
      </c>
      <c r="C156" s="34" t="s">
        <v>2121</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3074</v>
      </c>
      <c r="B157" s="33" t="s">
        <v>2120</v>
      </c>
      <c r="C157" s="34" t="s">
        <v>2121</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1934.72</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7897.8</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6534</v>
      </c>
      <c r="B158" s="33" t="s">
        <v>2120</v>
      </c>
      <c r="C158" s="34" t="s">
        <v>2121</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6535</v>
      </c>
      <c r="B159" s="33" t="s">
        <v>2120</v>
      </c>
      <c r="C159" s="34" t="s">
        <v>2121</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6536</v>
      </c>
      <c r="B160" s="33" t="s">
        <v>2120</v>
      </c>
      <c r="C160" s="34" t="s">
        <v>2121</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6537</v>
      </c>
      <c r="B161" s="33" t="s">
        <v>2120</v>
      </c>
      <c r="C161" s="34" t="s">
        <v>2121</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6538</v>
      </c>
      <c r="B162" s="33" t="s">
        <v>2120</v>
      </c>
      <c r="C162" s="34" t="s">
        <v>2121</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6539</v>
      </c>
      <c r="B163" s="33" t="s">
        <v>2120</v>
      </c>
      <c r="C163" s="34" t="s">
        <v>2121</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6540</v>
      </c>
      <c r="B164" s="33" t="s">
        <v>2120</v>
      </c>
      <c r="C164" s="34" t="s">
        <v>2121</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3438</v>
      </c>
      <c r="B165" s="33" t="s">
        <v>2120</v>
      </c>
      <c r="C165" s="34" t="s">
        <v>2121</v>
      </c>
      <c r="D165" s="30" cm="1">
        <f t="array" ref="D165">SUM(IF((LEFT('2-1 采购订单物料明细表报表导出'!$K:$K,7)=D$1)*('2-1 采购订单物料明细表报表导出'!$D:$D=$A165),'2-1 采购订单物料明细表报表导出'!$H:$H,0))</f>
        <v>208</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178.8</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6541</v>
      </c>
      <c r="B166" s="33" t="s">
        <v>2120</v>
      </c>
      <c r="C166" s="34" t="s">
        <v>2121</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6542</v>
      </c>
      <c r="B167" s="33" t="s">
        <v>2120</v>
      </c>
      <c r="C167" s="34" t="s">
        <v>2121</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6543</v>
      </c>
      <c r="B168" s="33" t="s">
        <v>2120</v>
      </c>
      <c r="C168" s="34" t="s">
        <v>2121</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3484</v>
      </c>
      <c r="B169" s="33" t="s">
        <v>2120</v>
      </c>
      <c r="C169" s="34" t="s">
        <v>2121</v>
      </c>
      <c r="D169" s="30" cm="1">
        <f t="array" ref="D169">SUM(IF((LEFT('2-1 采购订单物料明细表报表导出'!$K:$K,7)=D$1)*('2-1 采购订单物料明细表报表导出'!$D:$D=$A169),'2-1 采购订单物料明细表报表导出'!$H:$H,0))</f>
        <v>206.5</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252</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6544</v>
      </c>
      <c r="B170" s="33" t="s">
        <v>2120</v>
      </c>
      <c r="C170" s="34" t="s">
        <v>2121</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6545</v>
      </c>
      <c r="B171" s="33" t="s">
        <v>2120</v>
      </c>
      <c r="C171" s="34" t="s">
        <v>2121</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6546</v>
      </c>
      <c r="B172" s="33" t="s">
        <v>2120</v>
      </c>
      <c r="C172" s="34" t="s">
        <v>2121</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2987</v>
      </c>
      <c r="B173" s="33" t="s">
        <v>2120</v>
      </c>
      <c r="C173" s="34" t="s">
        <v>2121</v>
      </c>
      <c r="D173" s="30" cm="1">
        <f t="array" ref="D173">SUM(IF((LEFT('2-1 采购订单物料明细表报表导出'!$K:$K,7)=D$1)*('2-1 采购订单物料明细表报表导出'!$D:$D=$A173),'2-1 采购订单物料明细表报表导出'!$H:$H,0))</f>
        <v>468.77</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70.08</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409.18</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3402</v>
      </c>
      <c r="B174" s="33" t="s">
        <v>2120</v>
      </c>
      <c r="C174" s="34" t="s">
        <v>2121</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39.85</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6547</v>
      </c>
      <c r="B175" s="33" t="s">
        <v>2120</v>
      </c>
      <c r="C175" s="34" t="s">
        <v>2121</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6548</v>
      </c>
      <c r="B176" s="33" t="s">
        <v>2120</v>
      </c>
      <c r="C176" s="34" t="s">
        <v>2121</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6549</v>
      </c>
      <c r="B177" s="33" t="s">
        <v>2120</v>
      </c>
      <c r="C177" s="34" t="s">
        <v>2121</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6550</v>
      </c>
      <c r="B178" s="33" t="s">
        <v>2120</v>
      </c>
      <c r="C178" s="34" t="s">
        <v>2121</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6551</v>
      </c>
      <c r="B179" s="33" t="s">
        <v>2120</v>
      </c>
      <c r="C179" s="34" t="s">
        <v>2121</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3055</v>
      </c>
      <c r="B180" s="33" t="s">
        <v>2120</v>
      </c>
      <c r="C180" s="34" t="s">
        <v>2121</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3491.25</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3494.25</v>
      </c>
      <c r="I180" s="30" cm="1">
        <f t="array" ref="I180">SUM(IF((LEFT('2-1 采购订单物料明细表报表导出'!$K:$K,7)=I$1)*('2-1 采购订单物料明细表报表导出'!$D:$D=$A180),'2-1 采购订单物料明细表报表导出'!$H:$H,0))</f>
        <v>3491.25</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3191</v>
      </c>
      <c r="B181" s="33" t="s">
        <v>2120</v>
      </c>
      <c r="C181" s="34" t="s">
        <v>2121</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1520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3031</v>
      </c>
      <c r="B182" s="33" t="s">
        <v>2120</v>
      </c>
      <c r="C182" s="34" t="s">
        <v>2121</v>
      </c>
      <c r="D182" s="30" cm="1">
        <f t="array" ref="D182">SUM(IF((LEFT('2-1 采购订单物料明细表报表导出'!$K:$K,7)=D$1)*('2-1 采购订单物料明细表报表导出'!$D:$D=$A182),'2-1 采购订单物料明细表报表导出'!$H:$H,0))</f>
        <v>369.75</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369.75</v>
      </c>
      <c r="G182" s="30" cm="1">
        <f t="array" ref="G182">SUM(IF((LEFT('2-1 采购订单物料明细表报表导出'!$K:$K,7)=G$1)*('2-1 采购订单物料明细表报表导出'!$D:$D=$A182),'2-1 采购订单物料明细表报表导出'!$H:$H,0))</f>
        <v>369.75</v>
      </c>
      <c r="H182" s="30" cm="1">
        <f t="array" ref="H182">SUM(IF((LEFT('2-1 采购订单物料明细表报表导出'!$K:$K,7)=H$1)*('2-1 采购订单物料明细表报表导出'!$D:$D=$A182),'2-1 采购订单物料明细表报表导出'!$H:$H,0))</f>
        <v>1680</v>
      </c>
      <c r="I182" s="30" cm="1">
        <f t="array" ref="I182">SUM(IF((LEFT('2-1 采购订单物料明细表报表导出'!$K:$K,7)=I$1)*('2-1 采购订单物料明细表报表导出'!$D:$D=$A182),'2-1 采购订单物料明细表报表导出'!$H:$H,0))</f>
        <v>369.75</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6552</v>
      </c>
      <c r="B183" s="33" t="s">
        <v>2120</v>
      </c>
      <c r="C183" s="34" t="s">
        <v>2121</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6553</v>
      </c>
      <c r="B184" s="33" t="s">
        <v>2120</v>
      </c>
      <c r="C184" s="34" t="s">
        <v>2121</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6554</v>
      </c>
      <c r="B185" s="33" t="s">
        <v>2120</v>
      </c>
      <c r="C185" s="34" t="s">
        <v>2121</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6555</v>
      </c>
      <c r="B186" s="33" t="s">
        <v>2120</v>
      </c>
      <c r="C186" s="34" t="s">
        <v>2121</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3951</v>
      </c>
      <c r="B187" s="33" t="s">
        <v>2120</v>
      </c>
      <c r="C187" s="34" t="s">
        <v>2121</v>
      </c>
      <c r="D187" s="30" cm="1">
        <f t="array" ref="D187">SUM(IF((LEFT('2-1 采购订单物料明细表报表导出'!$K:$K,7)=D$1)*('2-1 采购订单物料明细表报表导出'!$D:$D=$A187),'2-1 采购订单物料明细表报表导出'!$H:$H,0))</f>
        <v>176.7</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6556</v>
      </c>
      <c r="B188" s="33" t="s">
        <v>2120</v>
      </c>
      <c r="C188" s="34" t="s">
        <v>2121</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6557</v>
      </c>
      <c r="B189" s="33" t="s">
        <v>2120</v>
      </c>
      <c r="C189" s="34" t="s">
        <v>2121</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3552</v>
      </c>
      <c r="B190" s="33" t="s">
        <v>2120</v>
      </c>
      <c r="C190" s="34" t="s">
        <v>2121</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179.4</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3154</v>
      </c>
      <c r="B191" s="33" t="s">
        <v>2120</v>
      </c>
      <c r="C191" s="34" t="s">
        <v>2121</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1017</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3943</v>
      </c>
      <c r="B192" s="33" t="s">
        <v>2120</v>
      </c>
      <c r="C192" s="34" t="s">
        <v>2121</v>
      </c>
      <c r="D192" s="30" cm="1">
        <f t="array" ref="D192">SUM(IF((LEFT('2-1 采购订单物料明细表报表导出'!$K:$K,7)=D$1)*('2-1 采购订单物料明细表报表导出'!$D:$D=$A192),'2-1 采购订单物料明细表报表导出'!$H:$H,0))</f>
        <v>382.8</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3607</v>
      </c>
      <c r="B193" s="33" t="s">
        <v>2120</v>
      </c>
      <c r="C193" s="34" t="s">
        <v>2121</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2168.1</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3847</v>
      </c>
      <c r="B194" s="33" t="s">
        <v>2120</v>
      </c>
      <c r="C194" s="34" t="s">
        <v>2121</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87.72</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3098</v>
      </c>
      <c r="B195" s="33" t="s">
        <v>2120</v>
      </c>
      <c r="C195" s="34" t="s">
        <v>2121</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435</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580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6558</v>
      </c>
      <c r="B196" s="33" t="s">
        <v>2120</v>
      </c>
      <c r="C196" s="34" t="s">
        <v>2121</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6559</v>
      </c>
      <c r="B197" s="33" t="s">
        <v>2120</v>
      </c>
      <c r="C197" s="34" t="s">
        <v>2121</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6560</v>
      </c>
      <c r="B198" s="33" t="s">
        <v>2120</v>
      </c>
      <c r="C198" s="34" t="s">
        <v>2121</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6561</v>
      </c>
      <c r="B199" s="33" t="s">
        <v>2120</v>
      </c>
      <c r="C199" s="34" t="s">
        <v>2121</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6562</v>
      </c>
      <c r="B200" s="33" t="s">
        <v>2120</v>
      </c>
      <c r="C200" s="34" t="s">
        <v>2121</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4039</v>
      </c>
      <c r="B201" s="33" t="s">
        <v>2120</v>
      </c>
      <c r="C201" s="34" t="s">
        <v>2121</v>
      </c>
      <c r="D201" s="30" cm="1">
        <f t="array" ref="D201">SUM(IF((LEFT('2-1 采购订单物料明细表报表导出'!$K:$K,7)=D$1)*('2-1 采购订单物料明细表报表导出'!$D:$D=$A201),'2-1 采购订单物料明细表报表导出'!$H:$H,0))</f>
        <v>24.4</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6563</v>
      </c>
      <c r="B202" s="33" t="s">
        <v>2120</v>
      </c>
      <c r="C202" s="34" t="s">
        <v>2121</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6564</v>
      </c>
      <c r="B203" s="33" t="s">
        <v>2120</v>
      </c>
      <c r="C203" s="34" t="s">
        <v>2121</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6565</v>
      </c>
      <c r="B204" s="33" t="s">
        <v>2120</v>
      </c>
      <c r="C204" s="34" t="s">
        <v>2121</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6566</v>
      </c>
      <c r="B205" s="33" t="s">
        <v>2120</v>
      </c>
      <c r="C205" s="34" t="s">
        <v>2121</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6567</v>
      </c>
      <c r="B206" s="33" t="s">
        <v>2120</v>
      </c>
      <c r="C206" s="34" t="s">
        <v>2121</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3972</v>
      </c>
      <c r="B207" s="33" t="s">
        <v>2120</v>
      </c>
      <c r="C207" s="34" t="s">
        <v>2121</v>
      </c>
      <c r="D207" s="30" cm="1">
        <f t="array" ref="D207">SUM(IF((LEFT('2-1 采购订单物料明细表报表导出'!$K:$K,7)=D$1)*('2-1 采购订单物料明细表报表导出'!$D:$D=$A207),'2-1 采购订单物料明细表报表导出'!$H:$H,0))</f>
        <v>171.5</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6568</v>
      </c>
      <c r="B208" s="33" t="s">
        <v>2120</v>
      </c>
      <c r="C208" s="34" t="s">
        <v>2121</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6569</v>
      </c>
      <c r="B209" s="33" t="s">
        <v>2120</v>
      </c>
      <c r="C209" s="34" t="s">
        <v>2121</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6570</v>
      </c>
      <c r="B210" s="33" t="s">
        <v>2120</v>
      </c>
      <c r="C210" s="34" t="s">
        <v>2121</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6571</v>
      </c>
      <c r="B211" s="33" t="s">
        <v>2120</v>
      </c>
      <c r="C211" s="34" t="s">
        <v>2121</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6572</v>
      </c>
      <c r="B212" s="33" t="s">
        <v>2120</v>
      </c>
      <c r="C212" s="34" t="s">
        <v>2121</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6573</v>
      </c>
      <c r="B213" s="33" t="s">
        <v>2120</v>
      </c>
      <c r="C213" s="34" t="s">
        <v>2121</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6574</v>
      </c>
      <c r="B214" s="33" t="s">
        <v>2120</v>
      </c>
      <c r="C214" s="34" t="s">
        <v>2121</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6575</v>
      </c>
      <c r="B215" s="33" t="s">
        <v>2120</v>
      </c>
      <c r="C215" s="34" t="s">
        <v>2121</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6576</v>
      </c>
      <c r="B216" s="33" t="s">
        <v>2120</v>
      </c>
      <c r="C216" s="34" t="s">
        <v>2121</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6577</v>
      </c>
      <c r="B217" s="33" t="s">
        <v>2120</v>
      </c>
      <c r="C217" s="34" t="s">
        <v>2121</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6578</v>
      </c>
      <c r="B218" s="33" t="s">
        <v>2120</v>
      </c>
      <c r="C218" s="34" t="s">
        <v>2121</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6579</v>
      </c>
      <c r="B219" s="33" t="s">
        <v>2120</v>
      </c>
      <c r="C219" s="34" t="s">
        <v>2121</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6580</v>
      </c>
      <c r="B220" s="33" t="s">
        <v>2120</v>
      </c>
      <c r="C220" s="34" t="s">
        <v>2121</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6581</v>
      </c>
      <c r="B221" s="33" t="s">
        <v>2120</v>
      </c>
      <c r="C221" s="34" t="s">
        <v>2121</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3186</v>
      </c>
      <c r="B222" s="33" t="s">
        <v>2120</v>
      </c>
      <c r="C222" s="34" t="s">
        <v>2121</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94</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6582</v>
      </c>
      <c r="B223" s="33" t="s">
        <v>2120</v>
      </c>
      <c r="C223" s="34" t="s">
        <v>2121</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6583</v>
      </c>
      <c r="B224" s="33" t="s">
        <v>2120</v>
      </c>
      <c r="C224" s="34" t="s">
        <v>2121</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6584</v>
      </c>
      <c r="B225" s="33" t="s">
        <v>2120</v>
      </c>
      <c r="C225" s="34" t="s">
        <v>2121</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6585</v>
      </c>
      <c r="B226" s="33" t="s">
        <v>2120</v>
      </c>
      <c r="C226" s="34" t="s">
        <v>2121</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2942</v>
      </c>
      <c r="B227" s="33" t="s">
        <v>2120</v>
      </c>
      <c r="C227" s="34" t="s">
        <v>2121</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34.8</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33.25</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6586</v>
      </c>
      <c r="B228" s="33" t="s">
        <v>2120</v>
      </c>
      <c r="C228" s="34" t="s">
        <v>2121</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2983</v>
      </c>
      <c r="B229" s="33" t="s">
        <v>2120</v>
      </c>
      <c r="C229" s="34" t="s">
        <v>2121</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112.85</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11.65</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6587</v>
      </c>
      <c r="B230" s="33" t="s">
        <v>2120</v>
      </c>
      <c r="C230" s="34" t="s">
        <v>2121</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6588</v>
      </c>
      <c r="B231" s="33" t="s">
        <v>2120</v>
      </c>
      <c r="C231" s="34" t="s">
        <v>2121</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3640</v>
      </c>
      <c r="B232" s="33" t="s">
        <v>2120</v>
      </c>
      <c r="C232" s="34" t="s">
        <v>2121</v>
      </c>
      <c r="D232" s="30" cm="1">
        <f t="array" ref="D232">SUM(IF((LEFT('2-1 采购订单物料明细表报表导出'!$K:$K,7)=D$1)*('2-1 采购订单物料明细表报表导出'!$D:$D=$A232),'2-1 采购订单物料明细表报表导出'!$H:$H,0))</f>
        <v>621.7</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235.2</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6589</v>
      </c>
      <c r="B233" s="33" t="s">
        <v>2120</v>
      </c>
      <c r="C233" s="34" t="s">
        <v>2121</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6590</v>
      </c>
      <c r="B234" s="33" t="s">
        <v>2120</v>
      </c>
      <c r="C234" s="34" t="s">
        <v>2121</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6591</v>
      </c>
      <c r="B235" s="33" t="s">
        <v>2120</v>
      </c>
      <c r="C235" s="34" t="s">
        <v>2121</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6592</v>
      </c>
      <c r="B236" s="33" t="s">
        <v>2120</v>
      </c>
      <c r="C236" s="34" t="s">
        <v>2121</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6593</v>
      </c>
      <c r="B237" s="33" t="s">
        <v>2120</v>
      </c>
      <c r="C237" s="34" t="s">
        <v>2121</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6594</v>
      </c>
      <c r="B238" s="33" t="s">
        <v>2120</v>
      </c>
      <c r="C238" s="34" t="s">
        <v>2121</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6595</v>
      </c>
      <c r="B239" s="33" t="s">
        <v>2120</v>
      </c>
      <c r="C239" s="34" t="s">
        <v>2121</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6596</v>
      </c>
      <c r="B240" s="33" t="s">
        <v>2120</v>
      </c>
      <c r="C240" s="34" t="s">
        <v>2121</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3893</v>
      </c>
      <c r="B241" s="33" t="s">
        <v>2120</v>
      </c>
      <c r="C241" s="34" t="s">
        <v>2121</v>
      </c>
      <c r="D241" s="30" cm="1">
        <f t="array" ref="D241">SUM(IF((LEFT('2-1 采购订单物料明细表报表导出'!$K:$K,7)=D$1)*('2-1 采购订单物料明细表报表导出'!$D:$D=$A241),'2-1 采购订单物料明细表报表导出'!$H:$H,0))</f>
        <v>602.7</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3018</v>
      </c>
      <c r="B242" s="33" t="s">
        <v>2120</v>
      </c>
      <c r="C242" s="34" t="s">
        <v>2121</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11.8</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6597</v>
      </c>
      <c r="B243" s="33" t="s">
        <v>2120</v>
      </c>
      <c r="C243" s="34" t="s">
        <v>2121</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6598</v>
      </c>
      <c r="B244" s="33" t="s">
        <v>2120</v>
      </c>
      <c r="C244" s="34" t="s">
        <v>2121</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6599</v>
      </c>
      <c r="B245" s="33" t="s">
        <v>2120</v>
      </c>
      <c r="C245" s="34" t="s">
        <v>2121</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2962</v>
      </c>
      <c r="B246" s="33" t="s">
        <v>2120</v>
      </c>
      <c r="C246" s="34" t="s">
        <v>2121</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208.67</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3985</v>
      </c>
      <c r="B247" s="33" t="s">
        <v>2120</v>
      </c>
      <c r="C247" s="34" t="s">
        <v>2121</v>
      </c>
      <c r="D247" s="30" cm="1">
        <f t="array" ref="D247">SUM(IF((LEFT('2-1 采购订单物料明细表报表导出'!$K:$K,7)=D$1)*('2-1 采购订单物料明细表报表导出'!$D:$D=$A247),'2-1 采购订单物料明细表报表导出'!$H:$H,0))</f>
        <v>231.6</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6600</v>
      </c>
      <c r="B248" s="33" t="s">
        <v>2120</v>
      </c>
      <c r="C248" s="34" t="s">
        <v>2121</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6601</v>
      </c>
      <c r="B249" s="33" t="s">
        <v>2120</v>
      </c>
      <c r="C249" s="34" t="s">
        <v>2121</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6602</v>
      </c>
      <c r="B250" s="33" t="s">
        <v>2120</v>
      </c>
      <c r="C250" s="34" t="s">
        <v>2121</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2958</v>
      </c>
      <c r="B251" s="33" t="s">
        <v>2120</v>
      </c>
      <c r="C251" s="34" t="s">
        <v>2121</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17</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56</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6603</v>
      </c>
      <c r="B252" s="33" t="s">
        <v>2120</v>
      </c>
      <c r="C252" s="34" t="s">
        <v>2121</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6604</v>
      </c>
      <c r="B253" s="33" t="s">
        <v>2120</v>
      </c>
      <c r="C253" s="34" t="s">
        <v>2121</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6605</v>
      </c>
      <c r="B254" s="33" t="s">
        <v>2120</v>
      </c>
      <c r="C254" s="34" t="s">
        <v>2121</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6606</v>
      </c>
      <c r="B255" s="33" t="s">
        <v>2120</v>
      </c>
      <c r="C255" s="34" t="s">
        <v>2121</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6607</v>
      </c>
      <c r="B256" s="33" t="s">
        <v>2120</v>
      </c>
      <c r="C256" s="34" t="s">
        <v>2121</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6608</v>
      </c>
      <c r="B257" s="33" t="s">
        <v>2120</v>
      </c>
      <c r="C257" s="34" t="s">
        <v>2121</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6609</v>
      </c>
      <c r="B258" s="33" t="s">
        <v>2120</v>
      </c>
      <c r="C258" s="34" t="s">
        <v>2121</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6610</v>
      </c>
      <c r="B259" s="33" t="s">
        <v>2120</v>
      </c>
      <c r="C259" s="34" t="s">
        <v>2121</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6611</v>
      </c>
      <c r="B260" s="33" t="s">
        <v>2120</v>
      </c>
      <c r="C260" s="34" t="s">
        <v>2121</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6612</v>
      </c>
      <c r="B261" s="33" t="s">
        <v>2120</v>
      </c>
      <c r="C261" s="34" t="s">
        <v>2121</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6613</v>
      </c>
      <c r="B262" s="33" t="s">
        <v>2120</v>
      </c>
      <c r="C262" s="34" t="s">
        <v>2121</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6614</v>
      </c>
      <c r="B263" s="33" t="s">
        <v>2120</v>
      </c>
      <c r="C263" s="34" t="s">
        <v>2121</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6615</v>
      </c>
      <c r="B264" s="33" t="s">
        <v>2120</v>
      </c>
      <c r="C264" s="34" t="s">
        <v>2121</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6616</v>
      </c>
      <c r="B265" s="33" t="s">
        <v>2120</v>
      </c>
      <c r="C265" s="34" t="s">
        <v>2121</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6617</v>
      </c>
      <c r="B266" s="33" t="s">
        <v>2120</v>
      </c>
      <c r="C266" s="34" t="s">
        <v>2121</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6618</v>
      </c>
      <c r="B267" s="33" t="s">
        <v>2120</v>
      </c>
      <c r="C267" s="34" t="s">
        <v>2121</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6619</v>
      </c>
      <c r="B268" s="33" t="s">
        <v>2120</v>
      </c>
      <c r="C268" s="34" t="s">
        <v>2121</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6620</v>
      </c>
      <c r="B269" s="33" t="s">
        <v>2120</v>
      </c>
      <c r="C269" s="34" t="s">
        <v>2121</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6621</v>
      </c>
      <c r="B270" s="33" t="s">
        <v>2120</v>
      </c>
      <c r="C270" s="34" t="s">
        <v>2121</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6622</v>
      </c>
      <c r="B271" s="33" t="s">
        <v>2120</v>
      </c>
      <c r="C271" s="34" t="s">
        <v>2121</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6623</v>
      </c>
      <c r="B272" s="33" t="s">
        <v>2120</v>
      </c>
      <c r="C272" s="34" t="s">
        <v>2121</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6624</v>
      </c>
      <c r="B273" s="33" t="s">
        <v>2120</v>
      </c>
      <c r="C273" s="34" t="s">
        <v>2121</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6625</v>
      </c>
      <c r="B274" s="33" t="s">
        <v>2120</v>
      </c>
      <c r="C274" s="34" t="s">
        <v>2121</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6626</v>
      </c>
      <c r="B275" s="33" t="s">
        <v>2120</v>
      </c>
      <c r="C275" s="34" t="s">
        <v>2121</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6627</v>
      </c>
      <c r="B276" s="33" t="s">
        <v>2120</v>
      </c>
      <c r="C276" s="34" t="s">
        <v>2121</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6628</v>
      </c>
      <c r="B277" s="33" t="s">
        <v>2120</v>
      </c>
      <c r="C277" s="34" t="s">
        <v>2121</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6629</v>
      </c>
      <c r="B278" s="33" t="s">
        <v>2120</v>
      </c>
      <c r="C278" s="34" t="s">
        <v>2121</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6630</v>
      </c>
      <c r="B279" s="33" t="s">
        <v>2120</v>
      </c>
      <c r="C279" s="34" t="s">
        <v>2121</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6631</v>
      </c>
      <c r="B280" s="33" t="s">
        <v>2120</v>
      </c>
      <c r="C280" s="34" t="s">
        <v>2121</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6632</v>
      </c>
      <c r="B281" s="33" t="s">
        <v>2120</v>
      </c>
      <c r="C281" s="34" t="s">
        <v>2121</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6633</v>
      </c>
      <c r="B282" s="33" t="s">
        <v>2120</v>
      </c>
      <c r="C282" s="34" t="s">
        <v>2121</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6634</v>
      </c>
      <c r="B283" s="33" t="s">
        <v>2120</v>
      </c>
      <c r="C283" s="34" t="s">
        <v>2121</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6635</v>
      </c>
      <c r="B284" s="33" t="s">
        <v>2120</v>
      </c>
      <c r="C284" s="34" t="s">
        <v>2121</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6636</v>
      </c>
      <c r="B285" s="33" t="s">
        <v>2120</v>
      </c>
      <c r="C285" s="34" t="s">
        <v>2121</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6637</v>
      </c>
      <c r="B286" s="33" t="s">
        <v>2120</v>
      </c>
      <c r="C286" s="34" t="s">
        <v>2121</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6638</v>
      </c>
      <c r="B287" s="33" t="s">
        <v>2120</v>
      </c>
      <c r="C287" s="34" t="s">
        <v>2121</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6639</v>
      </c>
      <c r="B288" s="33" t="s">
        <v>2120</v>
      </c>
      <c r="C288" s="34" t="s">
        <v>2121</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3926</v>
      </c>
      <c r="B289" s="33" t="s">
        <v>2120</v>
      </c>
      <c r="C289" s="34" t="s">
        <v>2121</v>
      </c>
      <c r="D289" s="30" cm="1">
        <f t="array" ref="D289">SUM(IF((LEFT('2-1 采购订单物料明细表报表导出'!$K:$K,7)=D$1)*('2-1 采购订单物料明细表报表导出'!$D:$D=$A289),'2-1 采购订单物料明细表报表导出'!$H:$H,0))</f>
        <v>104.4</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6640</v>
      </c>
      <c r="B290" s="33" t="s">
        <v>2120</v>
      </c>
      <c r="C290" s="34" t="s">
        <v>2121</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3086</v>
      </c>
      <c r="B291" s="33" t="s">
        <v>2120</v>
      </c>
      <c r="C291" s="34" t="s">
        <v>2121</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320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6641</v>
      </c>
      <c r="B292" s="33" t="s">
        <v>2120</v>
      </c>
      <c r="C292" s="34" t="s">
        <v>2121</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6642</v>
      </c>
      <c r="B293" s="33" t="s">
        <v>2120</v>
      </c>
      <c r="C293" s="34" t="s">
        <v>2121</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6643</v>
      </c>
      <c r="B294" s="33" t="s">
        <v>2120</v>
      </c>
      <c r="C294" s="34" t="s">
        <v>2121</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6644</v>
      </c>
      <c r="B295" s="33" t="s">
        <v>2120</v>
      </c>
      <c r="C295" s="34" t="s">
        <v>2121</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2938</v>
      </c>
      <c r="B296" s="33" t="s">
        <v>2120</v>
      </c>
      <c r="C296" s="34" t="s">
        <v>2121</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559.26</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6645</v>
      </c>
      <c r="B297" s="33" t="s">
        <v>2120</v>
      </c>
      <c r="C297" s="34" t="s">
        <v>2121</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3081</v>
      </c>
      <c r="B298" s="33" t="s">
        <v>2120</v>
      </c>
      <c r="C298" s="34" t="s">
        <v>2121</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84</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3612</v>
      </c>
      <c r="B299" s="33" t="s">
        <v>2120</v>
      </c>
      <c r="C299" s="34" t="s">
        <v>2121</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287.6</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6646</v>
      </c>
      <c r="B300" s="33" t="s">
        <v>2120</v>
      </c>
      <c r="C300" s="34" t="s">
        <v>2121</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3873</v>
      </c>
      <c r="B301" s="33" t="s">
        <v>2120</v>
      </c>
      <c r="C301" s="34" t="s">
        <v>2121</v>
      </c>
      <c r="D301" s="30" cm="1">
        <f t="array" ref="D301">SUM(IF((LEFT('2-1 采购订单物料明细表报表导出'!$K:$K,7)=D$1)*('2-1 采购订单物料明细表报表导出'!$D:$D=$A301),'2-1 采购订单物料明细表报表导出'!$H:$H,0))</f>
        <v>1580.2</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3417</v>
      </c>
      <c r="B302" s="33" t="s">
        <v>2120</v>
      </c>
      <c r="C302" s="34" t="s">
        <v>2121</v>
      </c>
      <c r="D302" s="30" cm="1">
        <f t="array" ref="D302">SUM(IF((LEFT('2-1 采购订单物料明细表报表导出'!$K:$K,7)=D$1)*('2-1 采购订单物料明细表报表导出'!$D:$D=$A302),'2-1 采购订单物料明细表报表导出'!$H:$H,0))</f>
        <v>231</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153.36</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6647</v>
      </c>
      <c r="B303" s="33" t="s">
        <v>2057</v>
      </c>
      <c r="C303" s="34" t="s">
        <v>2058</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6648</v>
      </c>
      <c r="B304" s="33" t="s">
        <v>2057</v>
      </c>
      <c r="C304" s="34" t="s">
        <v>2058</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3141</v>
      </c>
      <c r="B305" s="33" t="s">
        <v>2057</v>
      </c>
      <c r="C305" s="34" t="s">
        <v>2058</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144</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6649</v>
      </c>
      <c r="B306" s="33" t="s">
        <v>2057</v>
      </c>
      <c r="C306" s="34" t="s">
        <v>2058</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6650</v>
      </c>
      <c r="B307" s="33" t="s">
        <v>2057</v>
      </c>
      <c r="C307" s="34" t="s">
        <v>2058</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6651</v>
      </c>
      <c r="B308" s="33" t="s">
        <v>2057</v>
      </c>
      <c r="C308" s="34" t="s">
        <v>2058</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6652</v>
      </c>
      <c r="B309" s="33" t="s">
        <v>2080</v>
      </c>
      <c r="C309" s="34" t="s">
        <v>2081</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6653</v>
      </c>
      <c r="B310" s="33" t="s">
        <v>2080</v>
      </c>
      <c r="C310" s="34" t="s">
        <v>2081</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6654</v>
      </c>
      <c r="B311" s="33" t="s">
        <v>2080</v>
      </c>
      <c r="C311" s="34" t="s">
        <v>2081</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3259</v>
      </c>
      <c r="B312" s="33" t="s">
        <v>2080</v>
      </c>
      <c r="C312" s="34" t="s">
        <v>2081</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21.98</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6655</v>
      </c>
      <c r="B313" s="33" t="s">
        <v>2080</v>
      </c>
      <c r="C313" s="34" t="s">
        <v>2081</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6656</v>
      </c>
      <c r="B314" s="33" t="s">
        <v>2080</v>
      </c>
      <c r="C314" s="34" t="s">
        <v>2081</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6657</v>
      </c>
      <c r="B315" s="33" t="s">
        <v>2080</v>
      </c>
      <c r="C315" s="34" t="s">
        <v>2081</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6658</v>
      </c>
      <c r="B316" s="33" t="s">
        <v>2080</v>
      </c>
      <c r="C316" s="34" t="s">
        <v>2081</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6659</v>
      </c>
      <c r="B317" s="33" t="s">
        <v>2080</v>
      </c>
      <c r="C317" s="34" t="s">
        <v>2081</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6660</v>
      </c>
      <c r="B318" s="33" t="s">
        <v>2080</v>
      </c>
      <c r="C318" s="34" t="s">
        <v>2081</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6661</v>
      </c>
      <c r="B319" s="33" t="s">
        <v>2080</v>
      </c>
      <c r="C319" s="34" t="s">
        <v>2081</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6662</v>
      </c>
      <c r="B320" s="33" t="s">
        <v>2080</v>
      </c>
      <c r="C320" s="34" t="s">
        <v>2081</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6663</v>
      </c>
      <c r="B321" s="33" t="s">
        <v>2080</v>
      </c>
      <c r="C321" s="34" t="s">
        <v>2081</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6664</v>
      </c>
      <c r="B322" s="33" t="s">
        <v>2080</v>
      </c>
      <c r="C322" s="34" t="s">
        <v>2081</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6665</v>
      </c>
      <c r="B323" s="33" t="s">
        <v>2080</v>
      </c>
      <c r="C323" s="34" t="s">
        <v>2081</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6666</v>
      </c>
      <c r="B324" s="33" t="s">
        <v>2080</v>
      </c>
      <c r="C324" s="34" t="s">
        <v>2081</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6667</v>
      </c>
      <c r="B325" s="33" t="s">
        <v>2080</v>
      </c>
      <c r="C325" s="34" t="s">
        <v>2081</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6668</v>
      </c>
      <c r="B326" s="33" t="s">
        <v>2080</v>
      </c>
      <c r="C326" s="34" t="s">
        <v>2081</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6669</v>
      </c>
      <c r="B327" s="33" t="s">
        <v>2080</v>
      </c>
      <c r="C327" s="34" t="s">
        <v>2081</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6670</v>
      </c>
      <c r="B328" s="33" t="s">
        <v>2080</v>
      </c>
      <c r="C328" s="34" t="s">
        <v>2081</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6671</v>
      </c>
      <c r="B329" s="33" t="s">
        <v>2080</v>
      </c>
      <c r="C329" s="34" t="s">
        <v>2081</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6672</v>
      </c>
      <c r="B330" s="33" t="s">
        <v>2080</v>
      </c>
      <c r="C330" s="34" t="s">
        <v>2081</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3458</v>
      </c>
      <c r="B331" s="33" t="s">
        <v>2080</v>
      </c>
      <c r="C331" s="34" t="s">
        <v>2081</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12.56</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6673</v>
      </c>
      <c r="B332" s="33" t="s">
        <v>2080</v>
      </c>
      <c r="C332" s="34" t="s">
        <v>2081</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6674</v>
      </c>
      <c r="B333" s="33" t="s">
        <v>2080</v>
      </c>
      <c r="C333" s="34" t="s">
        <v>2081</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6675</v>
      </c>
      <c r="B334" s="33" t="s">
        <v>2080</v>
      </c>
      <c r="C334" s="34" t="s">
        <v>2081</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6676</v>
      </c>
      <c r="B335" s="33" t="s">
        <v>2080</v>
      </c>
      <c r="C335" s="34" t="s">
        <v>2081</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6677</v>
      </c>
      <c r="B336" s="33" t="s">
        <v>2080</v>
      </c>
      <c r="C336" s="34" t="s">
        <v>2081</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6678</v>
      </c>
      <c r="B337" s="33" t="s">
        <v>2080</v>
      </c>
      <c r="C337" s="34" t="s">
        <v>2081</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6679</v>
      </c>
      <c r="B338" s="33" t="s">
        <v>2080</v>
      </c>
      <c r="C338" s="34" t="s">
        <v>2081</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6680</v>
      </c>
      <c r="B339" s="33" t="s">
        <v>2080</v>
      </c>
      <c r="C339" s="34" t="s">
        <v>2081</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6681</v>
      </c>
      <c r="B340" s="33" t="s">
        <v>2080</v>
      </c>
      <c r="C340" s="34" t="s">
        <v>2081</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6682</v>
      </c>
      <c r="B341" s="33" t="s">
        <v>2080</v>
      </c>
      <c r="C341" s="34" t="s">
        <v>2081</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6683</v>
      </c>
      <c r="B342" s="33" t="s">
        <v>2080</v>
      </c>
      <c r="C342" s="34" t="s">
        <v>2081</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6684</v>
      </c>
      <c r="B343" s="33" t="s">
        <v>2080</v>
      </c>
      <c r="C343" s="34" t="s">
        <v>2081</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6685</v>
      </c>
      <c r="B344" s="33" t="s">
        <v>2080</v>
      </c>
      <c r="C344" s="34" t="s">
        <v>2081</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6686</v>
      </c>
      <c r="B345" s="33" t="s">
        <v>2080</v>
      </c>
      <c r="C345" s="34" t="s">
        <v>2081</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6687</v>
      </c>
      <c r="B346" s="33" t="s">
        <v>2080</v>
      </c>
      <c r="C346" s="34" t="s">
        <v>2081</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6688</v>
      </c>
      <c r="B347" s="33" t="s">
        <v>2080</v>
      </c>
      <c r="C347" s="34" t="s">
        <v>2081</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6689</v>
      </c>
      <c r="B348" s="33" t="s">
        <v>2080</v>
      </c>
      <c r="C348" s="34" t="s">
        <v>2081</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6690</v>
      </c>
      <c r="B349" s="33" t="s">
        <v>2080</v>
      </c>
      <c r="C349" s="34" t="s">
        <v>2081</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6691</v>
      </c>
      <c r="B350" s="33" t="s">
        <v>2080</v>
      </c>
      <c r="C350" s="34" t="s">
        <v>2081</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6692</v>
      </c>
      <c r="B351" s="33" t="s">
        <v>2080</v>
      </c>
      <c r="C351" s="34" t="s">
        <v>2081</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6693</v>
      </c>
      <c r="B352" s="33" t="s">
        <v>2080</v>
      </c>
      <c r="C352" s="34" t="s">
        <v>2081</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6694</v>
      </c>
      <c r="B353" s="33" t="s">
        <v>2080</v>
      </c>
      <c r="C353" s="34" t="s">
        <v>2081</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6695</v>
      </c>
      <c r="B354" s="33" t="s">
        <v>2080</v>
      </c>
      <c r="C354" s="34" t="s">
        <v>2081</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6696</v>
      </c>
      <c r="B355" s="33" t="s">
        <v>2080</v>
      </c>
      <c r="C355" s="34" t="s">
        <v>2081</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6697</v>
      </c>
      <c r="B356" s="33" t="s">
        <v>2080</v>
      </c>
      <c r="C356" s="34" t="s">
        <v>2081</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6698</v>
      </c>
      <c r="B357" s="33" t="s">
        <v>2080</v>
      </c>
      <c r="C357" s="34" t="s">
        <v>2081</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6699</v>
      </c>
      <c r="B358" s="33" t="s">
        <v>2080</v>
      </c>
      <c r="C358" s="34" t="s">
        <v>2081</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6700</v>
      </c>
      <c r="B359" s="33" t="s">
        <v>2080</v>
      </c>
      <c r="C359" s="34" t="s">
        <v>2081</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6701</v>
      </c>
      <c r="B360" s="33" t="s">
        <v>2080</v>
      </c>
      <c r="C360" s="34" t="s">
        <v>2081</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6702</v>
      </c>
      <c r="B361" s="33" t="s">
        <v>2080</v>
      </c>
      <c r="C361" s="34" t="s">
        <v>2081</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6703</v>
      </c>
      <c r="B362" s="33" t="s">
        <v>2080</v>
      </c>
      <c r="C362" s="34" t="s">
        <v>2081</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6704</v>
      </c>
      <c r="B363" s="33" t="s">
        <v>2080</v>
      </c>
      <c r="C363" s="34" t="s">
        <v>2081</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6705</v>
      </c>
      <c r="B364" s="33" t="s">
        <v>2080</v>
      </c>
      <c r="C364" s="34" t="s">
        <v>2081</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6706</v>
      </c>
      <c r="B365" s="33" t="s">
        <v>2080</v>
      </c>
      <c r="C365" s="34" t="s">
        <v>2081</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6707</v>
      </c>
      <c r="B366" s="33" t="s">
        <v>2120</v>
      </c>
      <c r="C366" s="34" t="s">
        <v>2121</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3729</v>
      </c>
      <c r="B367" s="33" t="s">
        <v>2120</v>
      </c>
      <c r="C367" s="34" t="s">
        <v>2121</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20.61</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2916</v>
      </c>
      <c r="B368" s="33" t="s">
        <v>2120</v>
      </c>
      <c r="C368" s="34" t="s">
        <v>2121</v>
      </c>
      <c r="D368" s="30" cm="1">
        <f t="array" ref="D368">SUM(IF((LEFT('2-1 采购订单物料明细表报表导出'!$K:$K,7)=D$1)*('2-1 采购订单物料明细表报表导出'!$D:$D=$A368),'2-1 采购订单物料明细表报表导出'!$H:$H,0))</f>
        <v>12.22</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401.6</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126.36</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3047</v>
      </c>
      <c r="B369" s="33" t="s">
        <v>2120</v>
      </c>
      <c r="C369" s="34" t="s">
        <v>2121</v>
      </c>
      <c r="D369" s="30" cm="1">
        <f t="array" ref="D369">SUM(IF((LEFT('2-1 采购订单物料明细表报表导出'!$K:$K,7)=D$1)*('2-1 采购订单物料明细表报表导出'!$D:$D=$A369),'2-1 采购订单物料明细表报表导出'!$H:$H,0))</f>
        <v>148.05</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148.05</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118.44</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3062</v>
      </c>
      <c r="B370" s="33" t="s">
        <v>2120</v>
      </c>
      <c r="C370" s="34" t="s">
        <v>2121</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9110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6708</v>
      </c>
      <c r="B371" s="33" t="s">
        <v>2120</v>
      </c>
      <c r="C371" s="34" t="s">
        <v>2121</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6709</v>
      </c>
      <c r="B372" s="33" t="s">
        <v>2120</v>
      </c>
      <c r="C372" s="34" t="s">
        <v>2121</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3583</v>
      </c>
      <c r="B373" s="33" t="s">
        <v>2120</v>
      </c>
      <c r="C373" s="34" t="s">
        <v>2121</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105</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3212</v>
      </c>
      <c r="B374" s="33" t="s">
        <v>2120</v>
      </c>
      <c r="C374" s="34" t="s">
        <v>2121</v>
      </c>
      <c r="D374" s="30" cm="1">
        <f t="array" ref="D374">SUM(IF((LEFT('2-1 采购订单物料明细表报表导出'!$K:$K,7)=D$1)*('2-1 采购订单物料明细表报表导出'!$D:$D=$A374),'2-1 采购订单物料明细表报表导出'!$H:$H,0))</f>
        <v>1508.1</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904.86</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3234</v>
      </c>
      <c r="B375" s="33" t="s">
        <v>2120</v>
      </c>
      <c r="C375" s="34" t="s">
        <v>2121</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1970.94</v>
      </c>
      <c r="G375" s="30" cm="1">
        <f t="array" ref="G375">SUM(IF((LEFT('2-1 采购订单物料明细表报表导出'!$K:$K,7)=G$1)*('2-1 采购订单物料明细表报表导出'!$D:$D=$A375),'2-1 采购订单物料明细表报表导出'!$H:$H,0))</f>
        <v>372</v>
      </c>
      <c r="H375" s="30" cm="1">
        <f t="array" ref="H375">SUM(IF((LEFT('2-1 采购订单物料明细表报表导出'!$K:$K,7)=H$1)*('2-1 采购订单物料明细表报表导出'!$D:$D=$A375),'2-1 采购订单物料明细表报表导出'!$H:$H,0))</f>
        <v>492.62</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6710</v>
      </c>
      <c r="B376" s="33" t="s">
        <v>2120</v>
      </c>
      <c r="C376" s="34" t="s">
        <v>2121</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6711</v>
      </c>
      <c r="B377" s="33" t="s">
        <v>2120</v>
      </c>
      <c r="C377" s="34" t="s">
        <v>2121</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6712</v>
      </c>
      <c r="B378" s="33" t="s">
        <v>2120</v>
      </c>
      <c r="C378" s="34" t="s">
        <v>2121</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6713</v>
      </c>
      <c r="B379" s="33" t="s">
        <v>2120</v>
      </c>
      <c r="C379" s="34" t="s">
        <v>2121</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6714</v>
      </c>
      <c r="B380" s="33" t="s">
        <v>2120</v>
      </c>
      <c r="C380" s="34" t="s">
        <v>2121</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6715</v>
      </c>
      <c r="B381" s="33" t="s">
        <v>2120</v>
      </c>
      <c r="C381" s="34" t="s">
        <v>2121</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6716</v>
      </c>
      <c r="B382" s="33" t="s">
        <v>2120</v>
      </c>
      <c r="C382" s="34" t="s">
        <v>2121</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3409</v>
      </c>
      <c r="B383" s="33" t="s">
        <v>2120</v>
      </c>
      <c r="C383" s="34" t="s">
        <v>2121</v>
      </c>
      <c r="D383" s="30" cm="1">
        <f t="array" ref="D383">SUM(IF((LEFT('2-1 采购订单物料明细表报表导出'!$K:$K,7)=D$1)*('2-1 采购订单物料明细表报表导出'!$D:$D=$A383),'2-1 采购订单物料明细表报表导出'!$H:$H,0))</f>
        <v>85.2</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16.25</v>
      </c>
      <c r="G383" s="30" cm="1">
        <f t="array" ref="G383">SUM(IF((LEFT('2-1 采购订单物料明细表报表导出'!$K:$K,7)=G$1)*('2-1 采购订单物料明细表报表导出'!$D:$D=$A383),'2-1 采购订单物料明细表报表导出'!$H:$H,0))</f>
        <v>175.28</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6717</v>
      </c>
      <c r="B384" s="33" t="s">
        <v>2120</v>
      </c>
      <c r="C384" s="34" t="s">
        <v>2121</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6718</v>
      </c>
      <c r="B385" s="33" t="s">
        <v>2120</v>
      </c>
      <c r="C385" s="34" t="s">
        <v>2121</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6719</v>
      </c>
      <c r="B386" s="33" t="s">
        <v>2120</v>
      </c>
      <c r="C386" s="34" t="s">
        <v>2121</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6720</v>
      </c>
      <c r="B387" s="33" t="s">
        <v>2120</v>
      </c>
      <c r="C387" s="34" t="s">
        <v>2121</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6721</v>
      </c>
      <c r="B388" s="33" t="s">
        <v>2120</v>
      </c>
      <c r="C388" s="34" t="s">
        <v>2121</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3562</v>
      </c>
      <c r="B389" s="33" t="s">
        <v>2120</v>
      </c>
      <c r="C389" s="34" t="s">
        <v>2121</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821.4</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6722</v>
      </c>
      <c r="B390" s="33" t="s">
        <v>2120</v>
      </c>
      <c r="C390" s="34" t="s">
        <v>2121</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6723</v>
      </c>
      <c r="B391" s="33" t="s">
        <v>2120</v>
      </c>
      <c r="C391" s="34" t="s">
        <v>2121</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6724</v>
      </c>
      <c r="B392" s="33" t="s">
        <v>2120</v>
      </c>
      <c r="C392" s="34" t="s">
        <v>2121</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6725</v>
      </c>
      <c r="B393" s="33" t="s">
        <v>2120</v>
      </c>
      <c r="C393" s="34" t="s">
        <v>2121</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6726</v>
      </c>
      <c r="B394" s="33" t="s">
        <v>2120</v>
      </c>
      <c r="C394" s="34" t="s">
        <v>2121</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6727</v>
      </c>
      <c r="B395" s="33" t="s">
        <v>2120</v>
      </c>
      <c r="C395" s="34" t="s">
        <v>2121</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3131</v>
      </c>
      <c r="B396" s="33" t="s">
        <v>2120</v>
      </c>
      <c r="C396" s="34" t="s">
        <v>2121</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4110.9</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2115</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6728</v>
      </c>
      <c r="B397" s="33" t="s">
        <v>2120</v>
      </c>
      <c r="C397" s="34" t="s">
        <v>2121</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3508</v>
      </c>
      <c r="B398" s="33" t="s">
        <v>2120</v>
      </c>
      <c r="C398" s="34" t="s">
        <v>2121</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648.6</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3136</v>
      </c>
      <c r="B399" s="33" t="s">
        <v>2120</v>
      </c>
      <c r="C399" s="34" t="s">
        <v>2121</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248</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6729</v>
      </c>
      <c r="B400" s="33" t="s">
        <v>2120</v>
      </c>
      <c r="C400" s="34" t="s">
        <v>2121</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6730</v>
      </c>
      <c r="B401" s="33" t="s">
        <v>2120</v>
      </c>
      <c r="C401" s="34" t="s">
        <v>2121</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6731</v>
      </c>
      <c r="B402" s="33" t="s">
        <v>2120</v>
      </c>
      <c r="C402" s="34" t="s">
        <v>2121</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6732</v>
      </c>
      <c r="B403" s="33" t="s">
        <v>2120</v>
      </c>
      <c r="C403" s="34" t="s">
        <v>2121</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6733</v>
      </c>
      <c r="B404" s="33" t="s">
        <v>2120</v>
      </c>
      <c r="C404" s="34" t="s">
        <v>2121</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3203</v>
      </c>
      <c r="B405" s="33" t="s">
        <v>2120</v>
      </c>
      <c r="C405" s="34" t="s">
        <v>2121</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83.6</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3323</v>
      </c>
      <c r="B406" s="33" t="s">
        <v>2120</v>
      </c>
      <c r="C406" s="34" t="s">
        <v>2121</v>
      </c>
      <c r="D406" s="30" cm="1">
        <f t="array" ref="D406">SUM(IF((LEFT('2-1 采购订单物料明细表报表导出'!$K:$K,7)=D$1)*('2-1 采购订单物料明细表报表导出'!$D:$D=$A406),'2-1 采购订单物料明细表报表导出'!$H:$H,0))</f>
        <v>60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36</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3114</v>
      </c>
      <c r="B407" s="33" t="s">
        <v>2120</v>
      </c>
      <c r="C407" s="34" t="s">
        <v>2121</v>
      </c>
      <c r="D407" s="30" cm="1">
        <f t="array" ref="D407">SUM(IF((LEFT('2-1 采购订单物料明细表报表导出'!$K:$K,7)=D$1)*('2-1 采购订单物料明细表报表导出'!$D:$D=$A407),'2-1 采购订单物料明细表报表导出'!$H:$H,0))</f>
        <v>674.1</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1800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6734</v>
      </c>
      <c r="B408" s="33" t="s">
        <v>2120</v>
      </c>
      <c r="C408" s="34" t="s">
        <v>2121</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6735</v>
      </c>
      <c r="B409" s="33" t="s">
        <v>2120</v>
      </c>
      <c r="C409" s="34" t="s">
        <v>2121</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6736</v>
      </c>
      <c r="B410" s="33" t="s">
        <v>2120</v>
      </c>
      <c r="C410" s="34" t="s">
        <v>2121</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6737</v>
      </c>
      <c r="B411" s="33" t="s">
        <v>2120</v>
      </c>
      <c r="C411" s="34" t="s">
        <v>2121</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6738</v>
      </c>
      <c r="B412" s="33" t="s">
        <v>2120</v>
      </c>
      <c r="C412" s="34" t="s">
        <v>2121</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6739</v>
      </c>
      <c r="B413" s="33" t="s">
        <v>2120</v>
      </c>
      <c r="C413" s="34" t="s">
        <v>2121</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2934</v>
      </c>
      <c r="B414" s="33" t="s">
        <v>2120</v>
      </c>
      <c r="C414" s="34" t="s">
        <v>2121</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1061.3</v>
      </c>
      <c r="G414" s="30" cm="1">
        <f t="array" ref="G414">SUM(IF((LEFT('2-1 采购订单物料明细表报表导出'!$K:$K,7)=G$1)*('2-1 采购订单物料明细表报表导出'!$D:$D=$A414),'2-1 采购订单物料明细表报表导出'!$H:$H,0))</f>
        <v>14</v>
      </c>
      <c r="H414" s="30" cm="1">
        <f t="array" ref="H414">SUM(IF((LEFT('2-1 采购订单物料明细表报表导出'!$K:$K,7)=H$1)*('2-1 采购订单物料明细表报表导出'!$D:$D=$A414),'2-1 采购订单物料明细表报表导出'!$H:$H,0))</f>
        <v>327.6</v>
      </c>
      <c r="I414" s="30" cm="1">
        <f t="array" ref="I414">SUM(IF((LEFT('2-1 采购订单物料明细表报表导出'!$K:$K,7)=I$1)*('2-1 采购订单物料明细表报表导出'!$D:$D=$A414),'2-1 采购订单物料明细表报表导出'!$H:$H,0))</f>
        <v>14</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3490</v>
      </c>
      <c r="B415" s="33" t="s">
        <v>2120</v>
      </c>
      <c r="C415" s="34" t="s">
        <v>2121</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860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6740</v>
      </c>
      <c r="B416" s="33" t="s">
        <v>2120</v>
      </c>
      <c r="C416" s="34" t="s">
        <v>2121</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6741</v>
      </c>
      <c r="B417" s="33" t="s">
        <v>2120</v>
      </c>
      <c r="C417" s="34" t="s">
        <v>2121</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6742</v>
      </c>
      <c r="B418" s="33" t="s">
        <v>2120</v>
      </c>
      <c r="C418" s="34" t="s">
        <v>2121</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6743</v>
      </c>
      <c r="B419" s="33" t="s">
        <v>2120</v>
      </c>
      <c r="C419" s="34" t="s">
        <v>2121</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6744</v>
      </c>
      <c r="B420" s="33" t="s">
        <v>2120</v>
      </c>
      <c r="C420" s="34" t="s">
        <v>2121</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3965</v>
      </c>
      <c r="B421" s="33" t="s">
        <v>2120</v>
      </c>
      <c r="C421" s="34" t="s">
        <v>2121</v>
      </c>
      <c r="D421" s="30" cm="1">
        <f t="array" ref="D421">SUM(IF((LEFT('2-1 采购订单物料明细表报表导出'!$K:$K,7)=D$1)*('2-1 采购订单物料明细表报表导出'!$D:$D=$A421),'2-1 采购订单物料明细表报表导出'!$H:$H,0))</f>
        <v>24</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6745</v>
      </c>
      <c r="B422" s="33" t="s">
        <v>2120</v>
      </c>
      <c r="C422" s="34" t="s">
        <v>2121</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3216</v>
      </c>
      <c r="B423" s="33" t="s">
        <v>2120</v>
      </c>
      <c r="C423" s="34" t="s">
        <v>2121</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109.55</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3346</v>
      </c>
      <c r="B424" s="33" t="s">
        <v>2120</v>
      </c>
      <c r="C424" s="34" t="s">
        <v>2121</v>
      </c>
      <c r="D424" s="30" cm="1">
        <f t="array" ref="D424">SUM(IF((LEFT('2-1 采购订单物料明细表报表导出'!$K:$K,7)=D$1)*('2-1 采购订单物料明细表报表导出'!$D:$D=$A424),'2-1 采购订单物料明细表报表导出'!$H:$H,0))</f>
        <v>156.6</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117.6</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6746</v>
      </c>
      <c r="B425" s="33" t="s">
        <v>2120</v>
      </c>
      <c r="C425" s="34" t="s">
        <v>2121</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6747</v>
      </c>
      <c r="B426" s="33" t="s">
        <v>2120</v>
      </c>
      <c r="C426" s="34" t="s">
        <v>2121</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6748</v>
      </c>
      <c r="B427" s="33" t="s">
        <v>2120</v>
      </c>
      <c r="C427" s="34" t="s">
        <v>2121</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6749</v>
      </c>
      <c r="B428" s="33" t="s">
        <v>2120</v>
      </c>
      <c r="C428" s="34" t="s">
        <v>2121</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6750</v>
      </c>
      <c r="B429" s="33" t="s">
        <v>2120</v>
      </c>
      <c r="C429" s="34" t="s">
        <v>2121</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3958</v>
      </c>
      <c r="B430" s="33" t="s">
        <v>2120</v>
      </c>
      <c r="C430" s="34" t="s">
        <v>2121</v>
      </c>
      <c r="D430" s="30" cm="1">
        <f t="array" ref="D430">SUM(IF((LEFT('2-1 采购订单物料明细表报表导出'!$K:$K,7)=D$1)*('2-1 采购订单物料明细表报表导出'!$D:$D=$A430),'2-1 采购订单物料明细表报表导出'!$H:$H,0))</f>
        <v>113.4</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3008</v>
      </c>
      <c r="B431" s="33" t="s">
        <v>2120</v>
      </c>
      <c r="C431" s="34" t="s">
        <v>2121</v>
      </c>
      <c r="D431" s="30" cm="1">
        <f t="array" ref="D431">SUM(IF((LEFT('2-1 采购订单物料明细表报表导出'!$K:$K,7)=D$1)*('2-1 采购订单物料明细表报表导出'!$D:$D=$A431),'2-1 采购订单物料明细表报表导出'!$H:$H,0))</f>
        <v>90.75</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19446</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217.8</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3328</v>
      </c>
      <c r="B432" s="33" t="s">
        <v>2120</v>
      </c>
      <c r="C432" s="34" t="s">
        <v>2121</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101.4</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2904</v>
      </c>
      <c r="B433" s="33" t="s">
        <v>2120</v>
      </c>
      <c r="C433" s="34" t="s">
        <v>2121</v>
      </c>
      <c r="D433" s="30" cm="1">
        <f t="array" ref="D433">SUM(IF((LEFT('2-1 采购订单物料明细表报表导出'!$K:$K,7)=D$1)*('2-1 采购订单物料明细表报表导出'!$D:$D=$A433),'2-1 采购订单物料明细表报表导出'!$H:$H,0))</f>
        <v>42.6</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972</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6751</v>
      </c>
      <c r="B434" s="33" t="s">
        <v>2120</v>
      </c>
      <c r="C434" s="34" t="s">
        <v>2121</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6752</v>
      </c>
      <c r="B435" s="33" t="s">
        <v>2120</v>
      </c>
      <c r="C435" s="34" t="s">
        <v>2121</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6753</v>
      </c>
      <c r="B436" s="33" t="s">
        <v>2120</v>
      </c>
      <c r="C436" s="34" t="s">
        <v>2121</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6754</v>
      </c>
      <c r="B437" s="33" t="s">
        <v>2120</v>
      </c>
      <c r="C437" s="34" t="s">
        <v>2121</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6755</v>
      </c>
      <c r="B438" s="33" t="s">
        <v>2120</v>
      </c>
      <c r="C438" s="34" t="s">
        <v>2121</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6756</v>
      </c>
      <c r="B439" s="33" t="s">
        <v>2120</v>
      </c>
      <c r="C439" s="34" t="s">
        <v>2121</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6757</v>
      </c>
      <c r="B440" s="33" t="s">
        <v>2120</v>
      </c>
      <c r="C440" s="34" t="s">
        <v>2121</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2911</v>
      </c>
      <c r="B441" s="33" t="s">
        <v>2120</v>
      </c>
      <c r="C441" s="34" t="s">
        <v>2121</v>
      </c>
      <c r="D441" s="30" cm="1">
        <f t="array" ref="D441">SUM(IF((LEFT('2-1 采购订单物料明细表报表导出'!$K:$K,7)=D$1)*('2-1 采购订单物料明细表报表导出'!$D:$D=$A441),'2-1 采购订单物料明细表报表导出'!$H:$H,0))</f>
        <v>356.3</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27</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3533</v>
      </c>
      <c r="B442" s="33" t="s">
        <v>2120</v>
      </c>
      <c r="C442" s="34" t="s">
        <v>2121</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109</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3557</v>
      </c>
      <c r="B443" s="33" t="s">
        <v>2120</v>
      </c>
      <c r="C443" s="34" t="s">
        <v>2121</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1679.2</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6758</v>
      </c>
      <c r="B444" s="33" t="s">
        <v>2120</v>
      </c>
      <c r="C444" s="34" t="s">
        <v>2121</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3364</v>
      </c>
      <c r="B445" s="33" t="s">
        <v>2120</v>
      </c>
      <c r="C445" s="34" t="s">
        <v>2121</v>
      </c>
      <c r="D445" s="30" cm="1">
        <f t="array" ref="D445">SUM(IF((LEFT('2-1 采购订单物料明细表报表导出'!$K:$K,7)=D$1)*('2-1 采购订单物料明细表报表导出'!$D:$D=$A445),'2-1 采购订单物料明细表报表导出'!$H:$H,0))</f>
        <v>556.2</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404.8</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6759</v>
      </c>
      <c r="B446" s="33" t="s">
        <v>2120</v>
      </c>
      <c r="C446" s="34" t="s">
        <v>2121</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6760</v>
      </c>
      <c r="B447" s="33" t="s">
        <v>2120</v>
      </c>
      <c r="C447" s="34" t="s">
        <v>2121</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6761</v>
      </c>
      <c r="B448" s="33" t="s">
        <v>2120</v>
      </c>
      <c r="C448" s="34" t="s">
        <v>2121</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3245</v>
      </c>
      <c r="B449" s="33" t="s">
        <v>2120</v>
      </c>
      <c r="C449" s="34" t="s">
        <v>2121</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63.71</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54.43</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6762</v>
      </c>
      <c r="B450" s="33" t="s">
        <v>2120</v>
      </c>
      <c r="C450" s="34" t="s">
        <v>2121</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6763</v>
      </c>
      <c r="B451" s="33" t="s">
        <v>2120</v>
      </c>
      <c r="C451" s="34" t="s">
        <v>2121</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6764</v>
      </c>
      <c r="B452" s="33" t="s">
        <v>2120</v>
      </c>
      <c r="C452" s="34" t="s">
        <v>2121</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6765</v>
      </c>
      <c r="B453" s="33" t="s">
        <v>2120</v>
      </c>
      <c r="C453" s="34" t="s">
        <v>2121</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6766</v>
      </c>
      <c r="B454" s="33" t="s">
        <v>2120</v>
      </c>
      <c r="C454" s="34" t="s">
        <v>2121</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6767</v>
      </c>
      <c r="B455" s="33" t="s">
        <v>2120</v>
      </c>
      <c r="C455" s="34" t="s">
        <v>2121</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3103</v>
      </c>
      <c r="B456" s="33" t="s">
        <v>2120</v>
      </c>
      <c r="C456" s="34" t="s">
        <v>2121</v>
      </c>
      <c r="D456" s="30" cm="1">
        <f t="array" ref="D456">SUM(IF((LEFT('2-1 采购订单物料明细表报表导出'!$K:$K,7)=D$1)*('2-1 采购订单物料明细表报表导出'!$D:$D=$A456),'2-1 采购订单物料明细表报表导出'!$H:$H,0))</f>
        <v>1339.3</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1134</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1318.5</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6768</v>
      </c>
      <c r="B457" s="33" t="s">
        <v>2120</v>
      </c>
      <c r="C457" s="34" t="s">
        <v>2121</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6769</v>
      </c>
      <c r="B458" s="33" t="s">
        <v>2120</v>
      </c>
      <c r="C458" s="34" t="s">
        <v>2121</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6770</v>
      </c>
      <c r="B459" s="33" t="s">
        <v>2120</v>
      </c>
      <c r="C459" s="34" t="s">
        <v>2121</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6771</v>
      </c>
      <c r="B460" s="33" t="s">
        <v>2120</v>
      </c>
      <c r="C460" s="34" t="s">
        <v>2121</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6772</v>
      </c>
      <c r="B461" s="33" t="s">
        <v>2120</v>
      </c>
      <c r="C461" s="34" t="s">
        <v>2121</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6773</v>
      </c>
      <c r="B462" s="33" t="s">
        <v>2120</v>
      </c>
      <c r="C462" s="34" t="s">
        <v>2121</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3747</v>
      </c>
      <c r="B463" s="33" t="s">
        <v>2120</v>
      </c>
      <c r="C463" s="34" t="s">
        <v>2121</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756</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6774</v>
      </c>
      <c r="B464" s="33" t="s">
        <v>2120</v>
      </c>
      <c r="C464" s="34" t="s">
        <v>2121</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3370</v>
      </c>
      <c r="B465" s="33" t="s">
        <v>2120</v>
      </c>
      <c r="C465" s="34" t="s">
        <v>2121</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1825.43</v>
      </c>
      <c r="G465" s="30" cm="1">
        <f t="array" ref="G465">SUM(IF((LEFT('2-1 采购订单物料明细表报表导出'!$K:$K,7)=G$1)*('2-1 采购订单物料明细表报表导出'!$D:$D=$A465),'2-1 采购订单物料明细表报表导出'!$H:$H,0))</f>
        <v>1040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6775</v>
      </c>
      <c r="B466" s="33" t="s">
        <v>2120</v>
      </c>
      <c r="C466" s="34" t="s">
        <v>2121</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6776</v>
      </c>
      <c r="B467" s="33" t="s">
        <v>2120</v>
      </c>
      <c r="C467" s="34" t="s">
        <v>2121</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6777</v>
      </c>
      <c r="B468" s="33" t="s">
        <v>2120</v>
      </c>
      <c r="C468" s="34" t="s">
        <v>2121</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6778</v>
      </c>
      <c r="B469" s="33" t="s">
        <v>2120</v>
      </c>
      <c r="C469" s="34" t="s">
        <v>2121</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6779</v>
      </c>
      <c r="B470" s="33" t="s">
        <v>2120</v>
      </c>
      <c r="C470" s="34" t="s">
        <v>2121</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6780</v>
      </c>
      <c r="B471" s="33" t="s">
        <v>2120</v>
      </c>
      <c r="C471" s="34" t="s">
        <v>2121</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6781</v>
      </c>
      <c r="B472" s="33" t="s">
        <v>2120</v>
      </c>
      <c r="C472" s="34" t="s">
        <v>2121</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3789</v>
      </c>
      <c r="B473" s="33" t="s">
        <v>2120</v>
      </c>
      <c r="C473" s="34" t="s">
        <v>2121</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6720.03</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6782</v>
      </c>
      <c r="B474" s="33" t="s">
        <v>2120</v>
      </c>
      <c r="C474" s="34" t="s">
        <v>2121</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6783</v>
      </c>
      <c r="B475" s="33" t="s">
        <v>2120</v>
      </c>
      <c r="C475" s="34" t="s">
        <v>2121</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6784</v>
      </c>
      <c r="B476" s="33" t="s">
        <v>2120</v>
      </c>
      <c r="C476" s="34" t="s">
        <v>2121</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6785</v>
      </c>
      <c r="B477" s="33" t="s">
        <v>2120</v>
      </c>
      <c r="C477" s="34" t="s">
        <v>2121</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6786</v>
      </c>
      <c r="B478" s="33" t="s">
        <v>2120</v>
      </c>
      <c r="C478" s="34" t="s">
        <v>2121</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3713</v>
      </c>
      <c r="B479" s="33" t="s">
        <v>2120</v>
      </c>
      <c r="C479" s="34" t="s">
        <v>2121</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227</v>
      </c>
      <c r="F479" s="30" cm="1">
        <f t="array" ref="F479">SUM(IF((LEFT('2-1 采购订单物料明细表报表导出'!$K:$K,7)=F$1)*('2-1 采购订单物料明细表报表导出'!$D:$D=$A479),'2-1 采购订单物料明细表报表导出'!$H:$H,0))</f>
        <v>352.2</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6787</v>
      </c>
      <c r="B480" s="33" t="s">
        <v>2120</v>
      </c>
      <c r="C480" s="34" t="s">
        <v>2121</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6788</v>
      </c>
      <c r="B481" s="33" t="s">
        <v>2080</v>
      </c>
      <c r="C481" s="34" t="s">
        <v>2081</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6789</v>
      </c>
      <c r="B482" s="33" t="s">
        <v>2080</v>
      </c>
      <c r="C482" s="34" t="s">
        <v>2081</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6790</v>
      </c>
      <c r="B483" s="33" t="s">
        <v>2080</v>
      </c>
      <c r="C483" s="34" t="s">
        <v>2081</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6791</v>
      </c>
      <c r="B484" s="33" t="s">
        <v>2080</v>
      </c>
      <c r="C484" s="34" t="s">
        <v>2081</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6792</v>
      </c>
      <c r="B485" s="33" t="s">
        <v>2080</v>
      </c>
      <c r="C485" s="34" t="s">
        <v>2081</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6793</v>
      </c>
      <c r="B486" s="33" t="s">
        <v>2080</v>
      </c>
      <c r="C486" s="34" t="s">
        <v>2081</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6794</v>
      </c>
      <c r="B487" s="33" t="s">
        <v>2080</v>
      </c>
      <c r="C487" s="34" t="s">
        <v>2081</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6795</v>
      </c>
      <c r="B488" s="33" t="s">
        <v>2080</v>
      </c>
      <c r="C488" s="34" t="s">
        <v>2081</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6796</v>
      </c>
      <c r="B489" s="33" t="s">
        <v>2080</v>
      </c>
      <c r="C489" s="34" t="s">
        <v>2081</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6797</v>
      </c>
      <c r="B490" s="33" t="s">
        <v>2080</v>
      </c>
      <c r="C490" s="34" t="s">
        <v>2081</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6798</v>
      </c>
      <c r="B491" s="33" t="s">
        <v>2080</v>
      </c>
      <c r="C491" s="34" t="s">
        <v>2081</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6799</v>
      </c>
      <c r="B492" s="33" t="s">
        <v>2080</v>
      </c>
      <c r="C492" s="34" t="s">
        <v>2081</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6800</v>
      </c>
      <c r="B493" s="33" t="s">
        <v>2080</v>
      </c>
      <c r="C493" s="34" t="s">
        <v>2081</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6801</v>
      </c>
      <c r="B494" s="33" t="s">
        <v>2080</v>
      </c>
      <c r="C494" s="34" t="s">
        <v>2081</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3290</v>
      </c>
      <c r="B495" s="33" t="s">
        <v>2080</v>
      </c>
      <c r="C495" s="34" t="s">
        <v>2081</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579.24</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6802</v>
      </c>
      <c r="B496" s="33" t="s">
        <v>2080</v>
      </c>
      <c r="C496" s="34" t="s">
        <v>2081</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6803</v>
      </c>
      <c r="B497" s="33" t="s">
        <v>2080</v>
      </c>
      <c r="C497" s="34" t="s">
        <v>2081</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6804</v>
      </c>
      <c r="B498" s="33" t="s">
        <v>2080</v>
      </c>
      <c r="C498" s="34" t="s">
        <v>2081</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6805</v>
      </c>
      <c r="B499" s="33" t="s">
        <v>2120</v>
      </c>
      <c r="C499" s="34" t="s">
        <v>2121</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6806</v>
      </c>
      <c r="B500" s="33" t="s">
        <v>2120</v>
      </c>
      <c r="C500" s="34" t="s">
        <v>2121</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6807</v>
      </c>
      <c r="B501" s="33" t="s">
        <v>2120</v>
      </c>
      <c r="C501" s="34" t="s">
        <v>2121</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6808</v>
      </c>
      <c r="B502" s="33" t="s">
        <v>2120</v>
      </c>
      <c r="C502" s="34" t="s">
        <v>2121</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6809</v>
      </c>
      <c r="B503" s="33" t="s">
        <v>2120</v>
      </c>
      <c r="C503" s="34" t="s">
        <v>2121</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6810</v>
      </c>
      <c r="B504" s="33" t="s">
        <v>2120</v>
      </c>
      <c r="C504" s="34" t="s">
        <v>2121</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6811</v>
      </c>
      <c r="B505" s="33" t="s">
        <v>2120</v>
      </c>
      <c r="C505" s="34" t="s">
        <v>2121</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6812</v>
      </c>
      <c r="B506" s="33" t="s">
        <v>2120</v>
      </c>
      <c r="C506" s="34" t="s">
        <v>2121</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3385</v>
      </c>
      <c r="B507" s="33" t="s">
        <v>2120</v>
      </c>
      <c r="C507" s="34" t="s">
        <v>2121</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46.8</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6813</v>
      </c>
      <c r="B508" s="33" t="s">
        <v>2120</v>
      </c>
      <c r="C508" s="34" t="s">
        <v>2121</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6814</v>
      </c>
      <c r="B509" s="33" t="s">
        <v>2120</v>
      </c>
      <c r="C509" s="34" t="s">
        <v>2121</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6815</v>
      </c>
      <c r="B510" s="33" t="s">
        <v>2120</v>
      </c>
      <c r="C510" s="34" t="s">
        <v>2121</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6816</v>
      </c>
      <c r="B511" s="33" t="s">
        <v>2120</v>
      </c>
      <c r="C511" s="34" t="s">
        <v>2121</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6817</v>
      </c>
      <c r="B512" s="33" t="s">
        <v>2120</v>
      </c>
      <c r="C512" s="34" t="s">
        <v>2121</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6818</v>
      </c>
      <c r="B513" s="33" t="s">
        <v>2120</v>
      </c>
      <c r="C513" s="34" t="s">
        <v>2121</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6819</v>
      </c>
      <c r="B514" s="33" t="s">
        <v>2120</v>
      </c>
      <c r="C514" s="34" t="s">
        <v>2121</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6820</v>
      </c>
      <c r="B515" s="33" t="s">
        <v>2120</v>
      </c>
      <c r="C515" s="34" t="s">
        <v>2121</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6821</v>
      </c>
      <c r="B516" s="33" t="s">
        <v>2120</v>
      </c>
      <c r="C516" s="34" t="s">
        <v>2121</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6822</v>
      </c>
      <c r="B517" s="33" t="s">
        <v>2120</v>
      </c>
      <c r="C517" s="34" t="s">
        <v>2121</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6823</v>
      </c>
      <c r="B518" s="33" t="s">
        <v>2120</v>
      </c>
      <c r="C518" s="34" t="s">
        <v>2121</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6824</v>
      </c>
      <c r="B519" s="33" t="s">
        <v>2120</v>
      </c>
      <c r="C519" s="34" t="s">
        <v>2121</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6825</v>
      </c>
      <c r="B520" s="33" t="s">
        <v>2120</v>
      </c>
      <c r="C520" s="34" t="s">
        <v>2121</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3197</v>
      </c>
      <c r="B521" s="28" t="s">
        <v>2310</v>
      </c>
      <c r="C521" s="29" t="s">
        <v>2311</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460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6826</v>
      </c>
      <c r="B522" s="28" t="s">
        <v>2310</v>
      </c>
      <c r="C522" s="29" t="s">
        <v>2311</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6827</v>
      </c>
      <c r="B523" s="28" t="s">
        <v>2310</v>
      </c>
      <c r="C523" s="29" t="s">
        <v>2311</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3181</v>
      </c>
      <c r="B524" s="28" t="s">
        <v>2310</v>
      </c>
      <c r="C524" s="29" t="s">
        <v>2311</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875</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6828</v>
      </c>
      <c r="B525" s="28" t="s">
        <v>2310</v>
      </c>
      <c r="C525" s="29" t="s">
        <v>2311</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6829</v>
      </c>
      <c r="B526" s="28" t="s">
        <v>2310</v>
      </c>
      <c r="C526" s="29" t="s">
        <v>2311</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6830</v>
      </c>
      <c r="B527" s="28" t="s">
        <v>2310</v>
      </c>
      <c r="C527" s="29" t="s">
        <v>2311</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3597</v>
      </c>
      <c r="B528" s="28" t="s">
        <v>2310</v>
      </c>
      <c r="C528" s="29" t="s">
        <v>2311</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20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6831</v>
      </c>
      <c r="B529" s="28" t="s">
        <v>2310</v>
      </c>
      <c r="C529" s="29" t="s">
        <v>2311</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6832</v>
      </c>
      <c r="B530" s="28" t="s">
        <v>2310</v>
      </c>
      <c r="C530" s="29" t="s">
        <v>2311</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6833</v>
      </c>
      <c r="B531" s="28" t="s">
        <v>2310</v>
      </c>
      <c r="C531" s="29" t="s">
        <v>2311</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6834</v>
      </c>
      <c r="B532" s="33" t="s">
        <v>1711</v>
      </c>
      <c r="C532" s="34" t="s">
        <v>6835</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6836</v>
      </c>
      <c r="B533" s="33" t="s">
        <v>1711</v>
      </c>
      <c r="C533" s="34" t="s">
        <v>6835</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6837</v>
      </c>
      <c r="B534" s="33" t="s">
        <v>1711</v>
      </c>
      <c r="C534" s="34" t="s">
        <v>6835</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3755</v>
      </c>
      <c r="B535" s="33" t="s">
        <v>1711</v>
      </c>
      <c r="C535" s="34" t="s">
        <v>6835</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19919</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3039</v>
      </c>
      <c r="B536" s="33" t="s">
        <v>1711</v>
      </c>
      <c r="C536" s="34" t="s">
        <v>6835</v>
      </c>
      <c r="D536" s="30" cm="1">
        <f t="array" ref="D536">SUM(IF((LEFT('2-1 采购订单物料明细表报表导出'!$K:$K,7)=D$1)*('2-1 采购订单物料明细表报表导出'!$D:$D=$A536),'2-1 采购订单物料明细表报表导出'!$H:$H,0))</f>
        <v>540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110.7</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84.6</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6838</v>
      </c>
      <c r="B537" s="33" t="s">
        <v>1711</v>
      </c>
      <c r="C537" s="34" t="s">
        <v>6835</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6839</v>
      </c>
      <c r="B538" s="33" t="s">
        <v>1711</v>
      </c>
      <c r="C538" s="34" t="s">
        <v>6835</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6840</v>
      </c>
      <c r="B539" s="33" t="s">
        <v>1711</v>
      </c>
      <c r="C539" s="34" t="s">
        <v>6835</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6841</v>
      </c>
      <c r="B540" s="33" t="s">
        <v>1711</v>
      </c>
      <c r="C540" s="34" t="s">
        <v>6835</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6842</v>
      </c>
      <c r="B541" s="33" t="s">
        <v>1711</v>
      </c>
      <c r="C541" s="34" t="s">
        <v>6835</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6843</v>
      </c>
      <c r="B542" s="33" t="s">
        <v>1711</v>
      </c>
      <c r="C542" s="34" t="s">
        <v>6835</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6844</v>
      </c>
      <c r="B543" s="33" t="s">
        <v>1711</v>
      </c>
      <c r="C543" s="34" t="s">
        <v>6835</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6845</v>
      </c>
      <c r="B544" s="33" t="s">
        <v>1711</v>
      </c>
      <c r="C544" s="34" t="s">
        <v>6835</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6846</v>
      </c>
      <c r="B545" s="33" t="s">
        <v>1711</v>
      </c>
      <c r="C545" s="34" t="s">
        <v>6835</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6847</v>
      </c>
      <c r="B546" s="33" t="s">
        <v>1711</v>
      </c>
      <c r="C546" s="34" t="s">
        <v>6835</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6848</v>
      </c>
      <c r="B547" s="33" t="s">
        <v>1851</v>
      </c>
      <c r="C547" s="34" t="s">
        <v>1852</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6849</v>
      </c>
      <c r="B548" s="33" t="s">
        <v>1851</v>
      </c>
      <c r="C548" s="34" t="s">
        <v>1852</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6850</v>
      </c>
      <c r="B549" s="33" t="s">
        <v>1851</v>
      </c>
      <c r="C549" s="34" t="s">
        <v>1852</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6851</v>
      </c>
      <c r="B550" s="33" t="s">
        <v>1851</v>
      </c>
      <c r="C550" s="34" t="s">
        <v>1852</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6852</v>
      </c>
      <c r="B551" s="33" t="s">
        <v>1851</v>
      </c>
      <c r="C551" s="34" t="s">
        <v>1852</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6853</v>
      </c>
      <c r="B552" s="33" t="s">
        <v>1851</v>
      </c>
      <c r="C552" s="34" t="s">
        <v>1852</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6854</v>
      </c>
      <c r="B553" s="33" t="s">
        <v>1851</v>
      </c>
      <c r="C553" s="34" t="s">
        <v>1852</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6855</v>
      </c>
      <c r="B554" s="33" t="s">
        <v>1839</v>
      </c>
      <c r="C554" s="34" t="s">
        <v>1840</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6856</v>
      </c>
      <c r="B555" s="33" t="s">
        <v>1839</v>
      </c>
      <c r="C555" s="34" t="s">
        <v>1840</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6857</v>
      </c>
      <c r="B556" s="33" t="s">
        <v>1839</v>
      </c>
      <c r="C556" s="34" t="s">
        <v>1840</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6858</v>
      </c>
      <c r="B557" s="33" t="s">
        <v>1839</v>
      </c>
      <c r="C557" s="34" t="s">
        <v>1840</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6859</v>
      </c>
      <c r="B558" s="33" t="s">
        <v>1839</v>
      </c>
      <c r="C558" s="34" t="s">
        <v>1840</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6860</v>
      </c>
      <c r="B559" s="33" t="s">
        <v>1839</v>
      </c>
      <c r="C559" s="34" t="s">
        <v>1840</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6861</v>
      </c>
      <c r="B560" s="33" t="s">
        <v>1839</v>
      </c>
      <c r="C560" s="34" t="s">
        <v>1840</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6862</v>
      </c>
      <c r="B561" s="33" t="s">
        <v>1839</v>
      </c>
      <c r="C561" s="34" t="s">
        <v>1840</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6863</v>
      </c>
      <c r="B562" s="33" t="s">
        <v>1839</v>
      </c>
      <c r="C562" s="34" t="s">
        <v>1840</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6864</v>
      </c>
      <c r="B563" s="33" t="s">
        <v>1839</v>
      </c>
      <c r="C563" s="34" t="s">
        <v>1840</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6865</v>
      </c>
      <c r="B564" s="33" t="s">
        <v>1839</v>
      </c>
      <c r="C564" s="34" t="s">
        <v>1840</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6866</v>
      </c>
      <c r="B565" s="33" t="s">
        <v>1839</v>
      </c>
      <c r="C565" s="34" t="s">
        <v>1840</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6867</v>
      </c>
      <c r="B566" s="33" t="s">
        <v>1839</v>
      </c>
      <c r="C566" s="34" t="s">
        <v>1840</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6868</v>
      </c>
      <c r="B567" s="33" t="s">
        <v>1839</v>
      </c>
      <c r="C567" s="34" t="s">
        <v>1840</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6869</v>
      </c>
      <c r="B568" s="33" t="s">
        <v>1839</v>
      </c>
      <c r="C568" s="34" t="s">
        <v>1840</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6870</v>
      </c>
      <c r="B569" s="33" t="s">
        <v>1839</v>
      </c>
      <c r="C569" s="34" t="s">
        <v>1840</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6871</v>
      </c>
      <c r="B570" s="33" t="s">
        <v>1839</v>
      </c>
      <c r="C570" s="34" t="s">
        <v>1840</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6872</v>
      </c>
      <c r="B571" s="33" t="s">
        <v>1839</v>
      </c>
      <c r="C571" s="34" t="s">
        <v>1840</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6873</v>
      </c>
      <c r="B572" s="33" t="s">
        <v>1839</v>
      </c>
      <c r="C572" s="34" t="s">
        <v>1840</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6874</v>
      </c>
      <c r="B573" s="33" t="s">
        <v>1839</v>
      </c>
      <c r="C573" s="34" t="s">
        <v>1840</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6875</v>
      </c>
      <c r="B574" s="33" t="s">
        <v>1839</v>
      </c>
      <c r="C574" s="34" t="s">
        <v>1840</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6876</v>
      </c>
      <c r="B575" s="33" t="s">
        <v>1839</v>
      </c>
      <c r="C575" s="34" t="s">
        <v>1840</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6877</v>
      </c>
      <c r="B576" s="33" t="s">
        <v>1839</v>
      </c>
      <c r="C576" s="34" t="s">
        <v>1840</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6878</v>
      </c>
      <c r="B577" s="33" t="s">
        <v>1839</v>
      </c>
      <c r="C577" s="34" t="s">
        <v>1840</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6879</v>
      </c>
      <c r="B578" s="33" t="s">
        <v>1839</v>
      </c>
      <c r="C578" s="34" t="s">
        <v>1840</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6880</v>
      </c>
      <c r="B579" s="33" t="s">
        <v>1839</v>
      </c>
      <c r="C579" s="34" t="s">
        <v>1840</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6881</v>
      </c>
      <c r="B580" s="33" t="s">
        <v>1839</v>
      </c>
      <c r="C580" s="34" t="s">
        <v>1840</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6882</v>
      </c>
      <c r="B581" s="33" t="s">
        <v>1839</v>
      </c>
      <c r="C581" s="34" t="s">
        <v>1840</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6883</v>
      </c>
      <c r="B582" s="33" t="s">
        <v>1839</v>
      </c>
      <c r="C582" s="34" t="s">
        <v>1840</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6884</v>
      </c>
      <c r="B583" s="33" t="s">
        <v>1839</v>
      </c>
      <c r="C583" s="34" t="s">
        <v>1840</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6885</v>
      </c>
      <c r="B584" s="33" t="s">
        <v>1839</v>
      </c>
      <c r="C584" s="34" t="s">
        <v>1840</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6886</v>
      </c>
      <c r="B585" s="33" t="s">
        <v>1839</v>
      </c>
      <c r="C585" s="34" t="s">
        <v>1840</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6887</v>
      </c>
      <c r="B586" s="33" t="s">
        <v>1839</v>
      </c>
      <c r="C586" s="34" t="s">
        <v>1840</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6888</v>
      </c>
      <c r="B587" s="33" t="s">
        <v>1839</v>
      </c>
      <c r="C587" s="34" t="s">
        <v>1840</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6889</v>
      </c>
      <c r="B588" s="33" t="s">
        <v>1851</v>
      </c>
      <c r="C588" s="34" t="s">
        <v>1852</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6890</v>
      </c>
      <c r="B589" s="33" t="s">
        <v>1851</v>
      </c>
      <c r="C589" s="34" t="s">
        <v>1852</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6891</v>
      </c>
      <c r="B590" s="33" t="s">
        <v>1851</v>
      </c>
      <c r="C590" s="34" t="s">
        <v>1852</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6892</v>
      </c>
      <c r="B591" s="33" t="s">
        <v>1878</v>
      </c>
      <c r="C591" s="34" t="s">
        <v>1879</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6893</v>
      </c>
      <c r="B592" s="33" t="s">
        <v>1878</v>
      </c>
      <c r="C592" s="34" t="s">
        <v>1879</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6894</v>
      </c>
      <c r="B593" s="33" t="s">
        <v>1878</v>
      </c>
      <c r="C593" s="34" t="s">
        <v>1879</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6895</v>
      </c>
      <c r="B594" s="33" t="s">
        <v>1878</v>
      </c>
      <c r="C594" s="34" t="s">
        <v>1879</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6896</v>
      </c>
      <c r="B595" s="33" t="s">
        <v>1878</v>
      </c>
      <c r="C595" s="34" t="s">
        <v>1879</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6897</v>
      </c>
      <c r="B596" s="33" t="s">
        <v>1878</v>
      </c>
      <c r="C596" s="34" t="s">
        <v>1879</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6898</v>
      </c>
      <c r="B597" s="33" t="s">
        <v>1878</v>
      </c>
      <c r="C597" s="34" t="s">
        <v>1879</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6899</v>
      </c>
      <c r="B598" s="33" t="s">
        <v>1878</v>
      </c>
      <c r="C598" s="34" t="s">
        <v>1879</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6900</v>
      </c>
      <c r="B599" s="33" t="s">
        <v>1878</v>
      </c>
      <c r="C599" s="34" t="s">
        <v>1879</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6901</v>
      </c>
      <c r="B600" s="33" t="s">
        <v>1878</v>
      </c>
      <c r="C600" s="34" t="s">
        <v>1879</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6902</v>
      </c>
      <c r="B601" s="33" t="s">
        <v>1878</v>
      </c>
      <c r="C601" s="34" t="s">
        <v>1879</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6903</v>
      </c>
      <c r="B602" s="33" t="s">
        <v>1878</v>
      </c>
      <c r="C602" s="34" t="s">
        <v>1879</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6904</v>
      </c>
      <c r="B603" s="33" t="s">
        <v>1878</v>
      </c>
      <c r="C603" s="34" t="s">
        <v>1879</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6905</v>
      </c>
      <c r="B604" s="33" t="s">
        <v>1878</v>
      </c>
      <c r="C604" s="34" t="s">
        <v>1879</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6906</v>
      </c>
      <c r="B605" s="33" t="s">
        <v>1784</v>
      </c>
      <c r="C605" s="34" t="s">
        <v>1785</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6907</v>
      </c>
      <c r="B606" s="33" t="s">
        <v>1784</v>
      </c>
      <c r="C606" s="34" t="s">
        <v>1785</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6908</v>
      </c>
      <c r="B607" s="33" t="s">
        <v>1784</v>
      </c>
      <c r="C607" s="34" t="s">
        <v>1785</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6909</v>
      </c>
      <c r="B608" s="33" t="s">
        <v>1784</v>
      </c>
      <c r="C608" s="34" t="s">
        <v>1785</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6910</v>
      </c>
      <c r="B609" s="33" t="s">
        <v>1784</v>
      </c>
      <c r="C609" s="34" t="s">
        <v>1785</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6911</v>
      </c>
      <c r="B610" s="33" t="s">
        <v>1784</v>
      </c>
      <c r="C610" s="34" t="s">
        <v>1785</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6912</v>
      </c>
      <c r="B611" s="33" t="s">
        <v>1784</v>
      </c>
      <c r="C611" s="34" t="s">
        <v>1785</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6913</v>
      </c>
      <c r="B612" s="33" t="s">
        <v>1784</v>
      </c>
      <c r="C612" s="34" t="s">
        <v>1785</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6914</v>
      </c>
      <c r="B613" s="33" t="s">
        <v>1784</v>
      </c>
      <c r="C613" s="34" t="s">
        <v>1785</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6915</v>
      </c>
      <c r="B614" s="33" t="s">
        <v>1784</v>
      </c>
      <c r="C614" s="34" t="s">
        <v>1785</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6916</v>
      </c>
      <c r="B615" s="33" t="s">
        <v>1771</v>
      </c>
      <c r="C615" s="34" t="s">
        <v>1772</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6917</v>
      </c>
      <c r="B616" s="33" t="s">
        <v>1771</v>
      </c>
      <c r="C616" s="34" t="s">
        <v>1772</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6918</v>
      </c>
      <c r="B617" s="33" t="s">
        <v>1771</v>
      </c>
      <c r="C617" s="34" t="s">
        <v>1772</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6919</v>
      </c>
      <c r="B618" s="33" t="s">
        <v>1771</v>
      </c>
      <c r="C618" s="34" t="s">
        <v>1772</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6920</v>
      </c>
      <c r="B619" s="33" t="s">
        <v>1771</v>
      </c>
      <c r="C619" s="34" t="s">
        <v>1772</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6921</v>
      </c>
      <c r="B620" s="33" t="s">
        <v>1771</v>
      </c>
      <c r="C620" s="34" t="s">
        <v>1772</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3263</v>
      </c>
      <c r="B621" s="33" t="s">
        <v>1771</v>
      </c>
      <c r="C621" s="34" t="s">
        <v>1772</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24.7</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6922</v>
      </c>
      <c r="B622" s="33" t="s">
        <v>1771</v>
      </c>
      <c r="C622" s="34" t="s">
        <v>1772</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6923</v>
      </c>
      <c r="B623" s="33" t="s">
        <v>1771</v>
      </c>
      <c r="C623" s="34" t="s">
        <v>1772</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6924</v>
      </c>
      <c r="B624" s="33" t="s">
        <v>1771</v>
      </c>
      <c r="C624" s="34" t="s">
        <v>1772</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6925</v>
      </c>
      <c r="B625" s="33" t="s">
        <v>1771</v>
      </c>
      <c r="C625" s="34" t="s">
        <v>1772</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6926</v>
      </c>
      <c r="B626" s="33" t="s">
        <v>1771</v>
      </c>
      <c r="C626" s="34" t="s">
        <v>1772</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6927</v>
      </c>
      <c r="B627" s="33" t="s">
        <v>1771</v>
      </c>
      <c r="C627" s="34" t="s">
        <v>1772</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6928</v>
      </c>
      <c r="B628" s="33" t="s">
        <v>1771</v>
      </c>
      <c r="C628" s="34" t="s">
        <v>1772</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6929</v>
      </c>
      <c r="B629" s="33" t="s">
        <v>1771</v>
      </c>
      <c r="C629" s="34" t="s">
        <v>1772</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6930</v>
      </c>
      <c r="B630" s="33" t="s">
        <v>1771</v>
      </c>
      <c r="C630" s="34" t="s">
        <v>1772</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6931</v>
      </c>
      <c r="B631" s="33" t="s">
        <v>1771</v>
      </c>
      <c r="C631" s="34" t="s">
        <v>1772</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6932</v>
      </c>
      <c r="B632" s="33" t="s">
        <v>1771</v>
      </c>
      <c r="C632" s="34" t="s">
        <v>1772</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6933</v>
      </c>
      <c r="B633" s="33" t="s">
        <v>1771</v>
      </c>
      <c r="C633" s="34" t="s">
        <v>1772</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6934</v>
      </c>
      <c r="B634" s="33" t="s">
        <v>1771</v>
      </c>
      <c r="C634" s="34" t="s">
        <v>1772</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6935</v>
      </c>
      <c r="B635" s="33" t="s">
        <v>1771</v>
      </c>
      <c r="C635" s="34" t="s">
        <v>1772</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6936</v>
      </c>
      <c r="B636" s="33" t="s">
        <v>1771</v>
      </c>
      <c r="C636" s="34" t="s">
        <v>1772</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6937</v>
      </c>
      <c r="B637" s="33" t="s">
        <v>1771</v>
      </c>
      <c r="C637" s="34" t="s">
        <v>1772</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6938</v>
      </c>
      <c r="B638" s="33" t="s">
        <v>1771</v>
      </c>
      <c r="C638" s="34" t="s">
        <v>1772</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6939</v>
      </c>
      <c r="B639" s="33" t="s">
        <v>1771</v>
      </c>
      <c r="C639" s="34" t="s">
        <v>1772</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6940</v>
      </c>
      <c r="B640" s="33" t="s">
        <v>1771</v>
      </c>
      <c r="C640" s="34" t="s">
        <v>1772</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6941</v>
      </c>
      <c r="B641" s="33" t="s">
        <v>1771</v>
      </c>
      <c r="C641" s="34" t="s">
        <v>1772</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6942</v>
      </c>
      <c r="B642" s="33" t="s">
        <v>1771</v>
      </c>
      <c r="C642" s="34" t="s">
        <v>1772</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6943</v>
      </c>
      <c r="B643" s="33" t="s">
        <v>1771</v>
      </c>
      <c r="C643" s="34" t="s">
        <v>1772</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6944</v>
      </c>
      <c r="B644" s="33" t="s">
        <v>1771</v>
      </c>
      <c r="C644" s="34" t="s">
        <v>1772</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6945</v>
      </c>
      <c r="B645" s="33" t="s">
        <v>1771</v>
      </c>
      <c r="C645" s="34" t="s">
        <v>1772</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6946</v>
      </c>
      <c r="B646" s="33" t="s">
        <v>1771</v>
      </c>
      <c r="C646" s="34" t="s">
        <v>1772</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6947</v>
      </c>
      <c r="B647" s="33" t="s">
        <v>1771</v>
      </c>
      <c r="C647" s="34" t="s">
        <v>1772</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6948</v>
      </c>
      <c r="B648" s="33" t="s">
        <v>1771</v>
      </c>
      <c r="C648" s="34" t="s">
        <v>1772</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6949</v>
      </c>
      <c r="B649" s="33" t="s">
        <v>1771</v>
      </c>
      <c r="C649" s="34" t="s">
        <v>1772</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6950</v>
      </c>
      <c r="B650" s="33" t="s">
        <v>1771</v>
      </c>
      <c r="C650" s="34" t="s">
        <v>1772</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6951</v>
      </c>
      <c r="B651" s="33" t="s">
        <v>1784</v>
      </c>
      <c r="C651" s="34" t="s">
        <v>1785</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6952</v>
      </c>
      <c r="B652" s="33" t="s">
        <v>1784</v>
      </c>
      <c r="C652" s="34" t="s">
        <v>1785</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6953</v>
      </c>
      <c r="B653" s="33" t="s">
        <v>1784</v>
      </c>
      <c r="C653" s="34" t="s">
        <v>1785</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6954</v>
      </c>
      <c r="B654" s="33" t="s">
        <v>1784</v>
      </c>
      <c r="C654" s="34" t="s">
        <v>1785</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6955</v>
      </c>
      <c r="B655" s="33" t="s">
        <v>1784</v>
      </c>
      <c r="C655" s="34" t="s">
        <v>1785</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6956</v>
      </c>
      <c r="B656" s="33" t="s">
        <v>1784</v>
      </c>
      <c r="C656" s="34" t="s">
        <v>1785</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6957</v>
      </c>
      <c r="B657" s="33" t="s">
        <v>1784</v>
      </c>
      <c r="C657" s="34" t="s">
        <v>1785</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6958</v>
      </c>
      <c r="B658" s="33" t="s">
        <v>1784</v>
      </c>
      <c r="C658" s="34" t="s">
        <v>1785</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6959</v>
      </c>
      <c r="B659" s="33" t="s">
        <v>1784</v>
      </c>
      <c r="C659" s="34" t="s">
        <v>1785</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6960</v>
      </c>
      <c r="B660" s="33" t="s">
        <v>1784</v>
      </c>
      <c r="C660" s="34" t="s">
        <v>1785</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6961</v>
      </c>
      <c r="B661" s="33" t="s">
        <v>1784</v>
      </c>
      <c r="C661" s="34" t="s">
        <v>1785</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6962</v>
      </c>
      <c r="B662" s="33" t="s">
        <v>1784</v>
      </c>
      <c r="C662" s="34" t="s">
        <v>1785</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6963</v>
      </c>
      <c r="B663" s="33" t="s">
        <v>1784</v>
      </c>
      <c r="C663" s="34" t="s">
        <v>1785</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3254</v>
      </c>
      <c r="B664" s="33" t="s">
        <v>1784</v>
      </c>
      <c r="C664" s="34" t="s">
        <v>1785</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52</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2921</v>
      </c>
      <c r="B665" s="33" t="s">
        <v>1784</v>
      </c>
      <c r="C665" s="34" t="s">
        <v>1785</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136</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6964</v>
      </c>
      <c r="B666" s="33" t="s">
        <v>1784</v>
      </c>
      <c r="C666" s="34" t="s">
        <v>1785</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6965</v>
      </c>
      <c r="B667" s="33" t="s">
        <v>1784</v>
      </c>
      <c r="C667" s="34" t="s">
        <v>1785</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2950</v>
      </c>
      <c r="B668" s="33" t="s">
        <v>1784</v>
      </c>
      <c r="C668" s="34" t="s">
        <v>1785</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875</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6966</v>
      </c>
      <c r="B669" s="33" t="s">
        <v>1784</v>
      </c>
      <c r="C669" s="34" t="s">
        <v>1785</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6967</v>
      </c>
      <c r="B670" s="33" t="s">
        <v>1784</v>
      </c>
      <c r="C670" s="34" t="s">
        <v>1785</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6968</v>
      </c>
      <c r="B671" s="33" t="s">
        <v>1784</v>
      </c>
      <c r="C671" s="34" t="s">
        <v>1785</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6969</v>
      </c>
      <c r="B672" s="33" t="s">
        <v>1784</v>
      </c>
      <c r="C672" s="34" t="s">
        <v>1785</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6970</v>
      </c>
      <c r="B673" s="33" t="s">
        <v>1784</v>
      </c>
      <c r="C673" s="34" t="s">
        <v>1785</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6971</v>
      </c>
      <c r="B674" s="33" t="s">
        <v>1784</v>
      </c>
      <c r="C674" s="34" t="s">
        <v>1785</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6972</v>
      </c>
      <c r="B675" s="33" t="s">
        <v>1784</v>
      </c>
      <c r="C675" s="34" t="s">
        <v>1785</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6973</v>
      </c>
      <c r="B676" s="33" t="s">
        <v>1784</v>
      </c>
      <c r="C676" s="34" t="s">
        <v>1785</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6974</v>
      </c>
      <c r="B677" s="33" t="s">
        <v>1784</v>
      </c>
      <c r="C677" s="34" t="s">
        <v>1785</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6975</v>
      </c>
      <c r="B678" s="33" t="s">
        <v>1784</v>
      </c>
      <c r="C678" s="34" t="s">
        <v>1785</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6976</v>
      </c>
      <c r="B679" s="33" t="s">
        <v>1784</v>
      </c>
      <c r="C679" s="34" t="s">
        <v>1785</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6977</v>
      </c>
      <c r="B680" s="33" t="s">
        <v>1784</v>
      </c>
      <c r="C680" s="34" t="s">
        <v>1785</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6978</v>
      </c>
      <c r="B681" s="33" t="s">
        <v>1784</v>
      </c>
      <c r="C681" s="34" t="s">
        <v>1785</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6979</v>
      </c>
      <c r="B682" s="33" t="s">
        <v>1784</v>
      </c>
      <c r="C682" s="34" t="s">
        <v>1785</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6980</v>
      </c>
      <c r="B683" s="33" t="s">
        <v>1784</v>
      </c>
      <c r="C683" s="34" t="s">
        <v>1785</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6981</v>
      </c>
      <c r="B684" s="33" t="s">
        <v>1784</v>
      </c>
      <c r="C684" s="34" t="s">
        <v>1785</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6982</v>
      </c>
      <c r="B685" s="33" t="s">
        <v>1784</v>
      </c>
      <c r="C685" s="34" t="s">
        <v>1785</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6983</v>
      </c>
      <c r="B686" s="33" t="s">
        <v>1784</v>
      </c>
      <c r="C686" s="34" t="s">
        <v>1785</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6984</v>
      </c>
      <c r="B687" s="33" t="s">
        <v>1784</v>
      </c>
      <c r="C687" s="34" t="s">
        <v>1785</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6985</v>
      </c>
      <c r="B688" s="33" t="s">
        <v>1784</v>
      </c>
      <c r="C688" s="34" t="s">
        <v>1785</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6986</v>
      </c>
      <c r="B689" s="33" t="s">
        <v>1784</v>
      </c>
      <c r="C689" s="34" t="s">
        <v>1785</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6987</v>
      </c>
      <c r="B690" s="33" t="s">
        <v>1784</v>
      </c>
      <c r="C690" s="34" t="s">
        <v>1785</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6988</v>
      </c>
      <c r="B691" s="33" t="s">
        <v>1784</v>
      </c>
      <c r="C691" s="34" t="s">
        <v>1785</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6989</v>
      </c>
      <c r="B692" s="33" t="s">
        <v>1784</v>
      </c>
      <c r="C692" s="34" t="s">
        <v>1785</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6990</v>
      </c>
      <c r="B693" s="33" t="s">
        <v>1784</v>
      </c>
      <c r="C693" s="34" t="s">
        <v>1785</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6991</v>
      </c>
      <c r="B694" s="33" t="s">
        <v>1784</v>
      </c>
      <c r="C694" s="34" t="s">
        <v>1785</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6992</v>
      </c>
      <c r="B695" s="33" t="s">
        <v>1784</v>
      </c>
      <c r="C695" s="34" t="s">
        <v>1785</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6993</v>
      </c>
      <c r="B696" s="33" t="s">
        <v>1784</v>
      </c>
      <c r="C696" s="34" t="s">
        <v>1785</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6994</v>
      </c>
      <c r="B697" s="33" t="s">
        <v>1784</v>
      </c>
      <c r="C697" s="34" t="s">
        <v>1785</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6995</v>
      </c>
      <c r="B698" s="33" t="s">
        <v>1784</v>
      </c>
      <c r="C698" s="34" t="s">
        <v>1785</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6996</v>
      </c>
      <c r="B699" s="37" t="s">
        <v>1751</v>
      </c>
      <c r="C699" s="38" t="s">
        <v>1752</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6997</v>
      </c>
      <c r="B700" s="37" t="s">
        <v>1751</v>
      </c>
      <c r="C700" s="38" t="s">
        <v>1752</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6998</v>
      </c>
      <c r="B701" s="37" t="s">
        <v>1751</v>
      </c>
      <c r="C701" s="38" t="s">
        <v>1752</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6999</v>
      </c>
      <c r="B702" s="37" t="s">
        <v>1751</v>
      </c>
      <c r="C702" s="38" t="s">
        <v>1752</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7000</v>
      </c>
      <c r="B703" s="37" t="s">
        <v>1751</v>
      </c>
      <c r="C703" s="38" t="s">
        <v>1752</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7001</v>
      </c>
      <c r="B704" s="37" t="s">
        <v>1751</v>
      </c>
      <c r="C704" s="38" t="s">
        <v>1752</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7002</v>
      </c>
      <c r="B705" s="37" t="s">
        <v>1751</v>
      </c>
      <c r="C705" s="38" t="s">
        <v>1752</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7003</v>
      </c>
      <c r="B706" s="37" t="s">
        <v>1751</v>
      </c>
      <c r="C706" s="38" t="s">
        <v>1752</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7004</v>
      </c>
      <c r="B707" s="37" t="s">
        <v>1751</v>
      </c>
      <c r="C707" s="38" t="s">
        <v>1752</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7005</v>
      </c>
      <c r="B708" s="37" t="s">
        <v>1751</v>
      </c>
      <c r="C708" s="38" t="s">
        <v>1752</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7006</v>
      </c>
      <c r="B709" s="37" t="s">
        <v>1751</v>
      </c>
      <c r="C709" s="38" t="s">
        <v>1752</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7007</v>
      </c>
      <c r="B710" s="37" t="s">
        <v>1751</v>
      </c>
      <c r="C710" s="38" t="s">
        <v>1752</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7008</v>
      </c>
      <c r="B711" s="37" t="s">
        <v>1751</v>
      </c>
      <c r="C711" s="38" t="s">
        <v>1752</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7009</v>
      </c>
      <c r="B712" s="37" t="s">
        <v>1751</v>
      </c>
      <c r="C712" s="38" t="s">
        <v>1752</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7010</v>
      </c>
      <c r="B713" s="37" t="s">
        <v>1751</v>
      </c>
      <c r="C713" s="38" t="s">
        <v>1752</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7011</v>
      </c>
      <c r="B714" s="37" t="s">
        <v>1784</v>
      </c>
      <c r="C714" s="38" t="s">
        <v>1785</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7012</v>
      </c>
      <c r="B715" s="37" t="s">
        <v>1784</v>
      </c>
      <c r="C715" s="38" t="s">
        <v>1785</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7013</v>
      </c>
      <c r="B716" s="37" t="s">
        <v>1784</v>
      </c>
      <c r="C716" s="38" t="s">
        <v>1785</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7014</v>
      </c>
      <c r="B717" s="37" t="s">
        <v>1784</v>
      </c>
      <c r="C717" s="38" t="s">
        <v>1785</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7015</v>
      </c>
      <c r="B718" s="37" t="s">
        <v>1784</v>
      </c>
      <c r="C718" s="38" t="s">
        <v>1785</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7016</v>
      </c>
      <c r="B719" s="37" t="s">
        <v>1784</v>
      </c>
      <c r="C719" s="38" t="s">
        <v>1785</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3035</v>
      </c>
      <c r="B720" s="37" t="s">
        <v>1784</v>
      </c>
      <c r="C720" s="38" t="s">
        <v>1785</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39.42</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7017</v>
      </c>
      <c r="B721" s="37" t="s">
        <v>1784</v>
      </c>
      <c r="C721" s="38" t="s">
        <v>1785</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7018</v>
      </c>
      <c r="B722" s="37" t="s">
        <v>1784</v>
      </c>
      <c r="C722" s="38" t="s">
        <v>1785</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7019</v>
      </c>
      <c r="B723" s="37" t="s">
        <v>1784</v>
      </c>
      <c r="C723" s="38" t="s">
        <v>1785</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7020</v>
      </c>
      <c r="B724" s="37" t="s">
        <v>1784</v>
      </c>
      <c r="C724" s="38" t="s">
        <v>1785</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7021</v>
      </c>
      <c r="B725" s="37" t="s">
        <v>1784</v>
      </c>
      <c r="C725" s="38" t="s">
        <v>1785</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7022</v>
      </c>
      <c r="B726" s="37" t="s">
        <v>1784</v>
      </c>
      <c r="C726" s="38" t="s">
        <v>1785</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7023</v>
      </c>
      <c r="B727" s="37" t="s">
        <v>1784</v>
      </c>
      <c r="C727" s="38" t="s">
        <v>1785</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7024</v>
      </c>
      <c r="B728" s="37" t="s">
        <v>1784</v>
      </c>
      <c r="C728" s="38" t="s">
        <v>1785</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7025</v>
      </c>
      <c r="B729" s="37" t="s">
        <v>1784</v>
      </c>
      <c r="C729" s="38" t="s">
        <v>1785</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7026</v>
      </c>
      <c r="B730" s="37" t="s">
        <v>1784</v>
      </c>
      <c r="C730" s="38" t="s">
        <v>1785</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7027</v>
      </c>
      <c r="B731" s="37" t="s">
        <v>1784</v>
      </c>
      <c r="C731" s="38" t="s">
        <v>1785</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7028</v>
      </c>
      <c r="B732" s="37" t="s">
        <v>1784</v>
      </c>
      <c r="C732" s="38" t="s">
        <v>1785</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7029</v>
      </c>
      <c r="B733" s="37" t="s">
        <v>1784</v>
      </c>
      <c r="C733" s="38" t="s">
        <v>1785</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7030</v>
      </c>
      <c r="B734" s="37" t="s">
        <v>1784</v>
      </c>
      <c r="C734" s="38" t="s">
        <v>1785</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7031</v>
      </c>
      <c r="B735" s="37" t="s">
        <v>1784</v>
      </c>
      <c r="C735" s="38" t="s">
        <v>1785</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7032</v>
      </c>
      <c r="B736" s="37" t="s">
        <v>1784</v>
      </c>
      <c r="C736" s="38" t="s">
        <v>1785</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7033</v>
      </c>
      <c r="B737" s="37" t="s">
        <v>1784</v>
      </c>
      <c r="C737" s="38" t="s">
        <v>1785</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7034</v>
      </c>
      <c r="B738" s="37" t="s">
        <v>1784</v>
      </c>
      <c r="C738" s="38" t="s">
        <v>1785</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7035</v>
      </c>
      <c r="B739" s="37" t="s">
        <v>1784</v>
      </c>
      <c r="C739" s="38" t="s">
        <v>1785</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7036</v>
      </c>
      <c r="B740" s="37" t="s">
        <v>1784</v>
      </c>
      <c r="C740" s="38" t="s">
        <v>1785</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7037</v>
      </c>
      <c r="B741" s="37" t="s">
        <v>1784</v>
      </c>
      <c r="C741" s="38" t="s">
        <v>1785</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7038</v>
      </c>
      <c r="B742" s="37" t="s">
        <v>1784</v>
      </c>
      <c r="C742" s="38" t="s">
        <v>1785</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7039</v>
      </c>
      <c r="B743" s="37" t="s">
        <v>1784</v>
      </c>
      <c r="C743" s="38" t="s">
        <v>1785</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7040</v>
      </c>
      <c r="B744" s="37" t="s">
        <v>1784</v>
      </c>
      <c r="C744" s="38" t="s">
        <v>1785</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7041</v>
      </c>
      <c r="B745" s="37" t="s">
        <v>1784</v>
      </c>
      <c r="C745" s="38" t="s">
        <v>1785</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7042</v>
      </c>
      <c r="B746" s="37" t="s">
        <v>1784</v>
      </c>
      <c r="C746" s="38" t="s">
        <v>1785</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7043</v>
      </c>
      <c r="B747" s="37" t="s">
        <v>1784</v>
      </c>
      <c r="C747" s="38" t="s">
        <v>1785</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7044</v>
      </c>
      <c r="B748" s="37" t="s">
        <v>1784</v>
      </c>
      <c r="C748" s="38" t="s">
        <v>1785</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7045</v>
      </c>
      <c r="B749" s="37" t="s">
        <v>1784</v>
      </c>
      <c r="C749" s="38" t="s">
        <v>1785</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7046</v>
      </c>
      <c r="B750" s="33" t="s">
        <v>1946</v>
      </c>
      <c r="C750" s="34" t="s">
        <v>1947</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7047</v>
      </c>
      <c r="B751" s="33" t="s">
        <v>1946</v>
      </c>
      <c r="C751" s="34" t="s">
        <v>1947</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7048</v>
      </c>
      <c r="B752" s="33" t="s">
        <v>1946</v>
      </c>
      <c r="C752" s="34" t="s">
        <v>1947</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7049</v>
      </c>
      <c r="B753" s="33" t="s">
        <v>1946</v>
      </c>
      <c r="C753" s="34" t="s">
        <v>1947</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7050</v>
      </c>
      <c r="B754" s="33" t="s">
        <v>1946</v>
      </c>
      <c r="C754" s="34" t="s">
        <v>1947</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7051</v>
      </c>
      <c r="B755" s="33" t="s">
        <v>1946</v>
      </c>
      <c r="C755" s="34" t="s">
        <v>1947</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7052</v>
      </c>
      <c r="B756" s="33" t="s">
        <v>1946</v>
      </c>
      <c r="C756" s="34" t="s">
        <v>1947</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2979</v>
      </c>
      <c r="B757" s="33" t="s">
        <v>1946</v>
      </c>
      <c r="C757" s="34" t="s">
        <v>1947</v>
      </c>
      <c r="D757" s="30" cm="1">
        <f t="array" ref="D757">SUM(IF((LEFT('2-1 采购订单物料明细表报表导出'!$K:$K,7)=D$1)*('2-1 采购订单物料明细表报表导出'!$D:$D=$A757),'2-1 采购订单物料明细表报表导出'!$H:$H,0))</f>
        <v>1042.56</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436.02</v>
      </c>
      <c r="G757" s="30" cm="1">
        <f t="array" ref="G757">SUM(IF((LEFT('2-1 采购订单物料明细表报表导出'!$K:$K,7)=G$1)*('2-1 采购订单物料明细表报表导出'!$D:$D=$A757),'2-1 采购订单物料明细表报表导出'!$H:$H,0))</f>
        <v>521.28</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651.6</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7053</v>
      </c>
      <c r="B758" s="33" t="s">
        <v>1946</v>
      </c>
      <c r="C758" s="34" t="s">
        <v>1947</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3980</v>
      </c>
      <c r="B759" s="33" t="s">
        <v>1946</v>
      </c>
      <c r="C759" s="34" t="s">
        <v>1947</v>
      </c>
      <c r="D759" s="30" cm="1">
        <f t="array" ref="D759">SUM(IF((LEFT('2-1 采购订单物料明细表报表导出'!$K:$K,7)=D$1)*('2-1 采购订单物料明细表报表导出'!$D:$D=$A759),'2-1 采购订单物料明细表报表导出'!$H:$H,0))</f>
        <v>340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7054</v>
      </c>
      <c r="B760" s="33" t="s">
        <v>1946</v>
      </c>
      <c r="C760" s="34" t="s">
        <v>1947</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3767</v>
      </c>
      <c r="B761" s="37" t="s">
        <v>1946</v>
      </c>
      <c r="C761" s="38" t="s">
        <v>1947</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3234.6</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3777</v>
      </c>
      <c r="B762" s="37" t="s">
        <v>1946</v>
      </c>
      <c r="C762" s="38" t="s">
        <v>1947</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2160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7055</v>
      </c>
      <c r="B763" s="37" t="s">
        <v>1946</v>
      </c>
      <c r="C763" s="38" t="s">
        <v>1947</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7056</v>
      </c>
      <c r="B764" s="37" t="s">
        <v>1946</v>
      </c>
      <c r="C764" s="38" t="s">
        <v>1947</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7057</v>
      </c>
      <c r="B765" s="37" t="s">
        <v>1972</v>
      </c>
      <c r="C765" s="38" t="s">
        <v>1973</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7058</v>
      </c>
      <c r="B766" s="37" t="s">
        <v>1972</v>
      </c>
      <c r="C766" s="38" t="s">
        <v>1973</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7059</v>
      </c>
      <c r="B767" s="37" t="s">
        <v>1972</v>
      </c>
      <c r="C767" s="38" t="s">
        <v>1973</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7060</v>
      </c>
      <c r="B768" s="37" t="s">
        <v>1972</v>
      </c>
      <c r="C768" s="38" t="s">
        <v>1973</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7061</v>
      </c>
      <c r="B769" s="37" t="s">
        <v>1972</v>
      </c>
      <c r="C769" s="38" t="s">
        <v>1973</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7062</v>
      </c>
      <c r="B770" s="37" t="s">
        <v>1972</v>
      </c>
      <c r="C770" s="38" t="s">
        <v>1973</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7063</v>
      </c>
      <c r="B771" s="37" t="s">
        <v>1972</v>
      </c>
      <c r="C771" s="38" t="s">
        <v>1973</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7064</v>
      </c>
      <c r="B772" s="37" t="s">
        <v>1972</v>
      </c>
      <c r="C772" s="38" t="s">
        <v>1973</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7065</v>
      </c>
      <c r="B773" s="37" t="s">
        <v>1972</v>
      </c>
      <c r="C773" s="38" t="s">
        <v>1973</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7066</v>
      </c>
      <c r="B774" s="37" t="s">
        <v>1972</v>
      </c>
      <c r="C774" s="38" t="s">
        <v>1973</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7067</v>
      </c>
      <c r="B775" s="37" t="s">
        <v>1972</v>
      </c>
      <c r="C775" s="38" t="s">
        <v>1973</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7068</v>
      </c>
      <c r="B776" s="37" t="s">
        <v>1972</v>
      </c>
      <c r="C776" s="38" t="s">
        <v>1973</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7069</v>
      </c>
      <c r="B777" s="37" t="s">
        <v>1972</v>
      </c>
      <c r="C777" s="38" t="s">
        <v>1973</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7070</v>
      </c>
      <c r="B778" s="37" t="s">
        <v>1972</v>
      </c>
      <c r="C778" s="38" t="s">
        <v>1973</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7071</v>
      </c>
      <c r="B779" s="37" t="s">
        <v>1972</v>
      </c>
      <c r="C779" s="38" t="s">
        <v>1973</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7072</v>
      </c>
      <c r="B780" s="37" t="s">
        <v>1972</v>
      </c>
      <c r="C780" s="38" t="s">
        <v>1973</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7073</v>
      </c>
      <c r="B781" s="37" t="s">
        <v>1972</v>
      </c>
      <c r="C781" s="38" t="s">
        <v>1973</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7074</v>
      </c>
      <c r="B782" s="37" t="s">
        <v>1972</v>
      </c>
      <c r="C782" s="38" t="s">
        <v>1973</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7075</v>
      </c>
      <c r="B783" s="37" t="s">
        <v>1972</v>
      </c>
      <c r="C783" s="38" t="s">
        <v>1973</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7076</v>
      </c>
      <c r="B784" s="37" t="s">
        <v>1972</v>
      </c>
      <c r="C784" s="38" t="s">
        <v>1973</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7077</v>
      </c>
      <c r="B785" s="37" t="s">
        <v>1972</v>
      </c>
      <c r="C785" s="38" t="s">
        <v>1973</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7078</v>
      </c>
      <c r="B786" s="37" t="s">
        <v>1972</v>
      </c>
      <c r="C786" s="38" t="s">
        <v>1973</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7079</v>
      </c>
      <c r="B787" s="37" t="s">
        <v>1972</v>
      </c>
      <c r="C787" s="38" t="s">
        <v>1973</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7080</v>
      </c>
      <c r="B788" s="37" t="s">
        <v>1998</v>
      </c>
      <c r="C788" s="38" t="s">
        <v>1999</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7081</v>
      </c>
      <c r="B789" s="37" t="s">
        <v>1998</v>
      </c>
      <c r="C789" s="38" t="s">
        <v>1999</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2928</v>
      </c>
      <c r="B790" s="37" t="s">
        <v>1998</v>
      </c>
      <c r="C790" s="38" t="s">
        <v>1999</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48</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7082</v>
      </c>
      <c r="B791" s="37" t="s">
        <v>1998</v>
      </c>
      <c r="C791" s="38" t="s">
        <v>1999</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7083</v>
      </c>
      <c r="B792" s="37" t="s">
        <v>1998</v>
      </c>
      <c r="C792" s="38" t="s">
        <v>1999</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7084</v>
      </c>
      <c r="B793" s="37" t="s">
        <v>1998</v>
      </c>
      <c r="C793" s="38" t="s">
        <v>1999</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7085</v>
      </c>
      <c r="B794" s="37" t="s">
        <v>1998</v>
      </c>
      <c r="C794" s="38" t="s">
        <v>1999</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7086</v>
      </c>
      <c r="B795" s="37" t="s">
        <v>1998</v>
      </c>
      <c r="C795" s="38" t="s">
        <v>1999</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7087</v>
      </c>
      <c r="B796" s="37" t="s">
        <v>1998</v>
      </c>
      <c r="C796" s="38" t="s">
        <v>1999</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3762</v>
      </c>
      <c r="B797" s="37" t="s">
        <v>1998</v>
      </c>
      <c r="C797" s="38" t="s">
        <v>1999</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252</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7088</v>
      </c>
      <c r="B798" s="37" t="s">
        <v>1998</v>
      </c>
      <c r="C798" s="38" t="s">
        <v>1999</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7089</v>
      </c>
      <c r="B799" s="37" t="s">
        <v>1998</v>
      </c>
      <c r="C799" s="38" t="s">
        <v>1999</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7090</v>
      </c>
      <c r="B800" s="37" t="s">
        <v>1998</v>
      </c>
      <c r="C800" s="38" t="s">
        <v>1999</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7091</v>
      </c>
      <c r="B801" s="37" t="s">
        <v>1998</v>
      </c>
      <c r="C801" s="38" t="s">
        <v>1999</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7092</v>
      </c>
      <c r="B802" s="37" t="s">
        <v>1998</v>
      </c>
      <c r="C802" s="38" t="s">
        <v>1999</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7093</v>
      </c>
      <c r="B803" s="37" t="s">
        <v>1998</v>
      </c>
      <c r="C803" s="38" t="s">
        <v>1999</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7094</v>
      </c>
      <c r="B804" s="37" t="s">
        <v>1998</v>
      </c>
      <c r="C804" s="38" t="s">
        <v>1999</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7095</v>
      </c>
      <c r="B805" s="37" t="s">
        <v>1998</v>
      </c>
      <c r="C805" s="38" t="s">
        <v>1999</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3602</v>
      </c>
      <c r="B806" s="37" t="s">
        <v>1998</v>
      </c>
      <c r="C806" s="38" t="s">
        <v>1999</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12722.4</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7096</v>
      </c>
      <c r="B807" s="37" t="s">
        <v>1998</v>
      </c>
      <c r="C807" s="38" t="s">
        <v>1999</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7097</v>
      </c>
      <c r="B808" s="37" t="s">
        <v>1921</v>
      </c>
      <c r="C808" s="38" t="s">
        <v>1922</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7098</v>
      </c>
      <c r="B809" s="37" t="s">
        <v>1921</v>
      </c>
      <c r="C809" s="38" t="s">
        <v>1922</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7099</v>
      </c>
      <c r="B810" s="37" t="s">
        <v>1921</v>
      </c>
      <c r="C810" s="38" t="s">
        <v>1922</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7100</v>
      </c>
      <c r="B811" s="37" t="s">
        <v>1921</v>
      </c>
      <c r="C811" s="38" t="s">
        <v>1922</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7101</v>
      </c>
      <c r="B812" s="37" t="s">
        <v>1921</v>
      </c>
      <c r="C812" s="38" t="s">
        <v>1922</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7102</v>
      </c>
      <c r="B813" s="37" t="s">
        <v>1921</v>
      </c>
      <c r="C813" s="38" t="s">
        <v>1922</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7103</v>
      </c>
      <c r="B814" s="37" t="s">
        <v>1921</v>
      </c>
      <c r="C814" s="38" t="s">
        <v>1922</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7104</v>
      </c>
      <c r="B815" s="37" t="s">
        <v>1921</v>
      </c>
      <c r="C815" s="38" t="s">
        <v>1922</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7105</v>
      </c>
      <c r="B816" s="37" t="s">
        <v>1921</v>
      </c>
      <c r="C816" s="38" t="s">
        <v>1922</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7106</v>
      </c>
      <c r="B817" s="37" t="s">
        <v>1921</v>
      </c>
      <c r="C817" s="38" t="s">
        <v>1922</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7107</v>
      </c>
      <c r="B818" s="37" t="s">
        <v>1921</v>
      </c>
      <c r="C818" s="38" t="s">
        <v>1922</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7108</v>
      </c>
      <c r="B819" s="37" t="s">
        <v>1921</v>
      </c>
      <c r="C819" s="38" t="s">
        <v>1922</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7109</v>
      </c>
      <c r="B820" s="37" t="s">
        <v>1921</v>
      </c>
      <c r="C820" s="38" t="s">
        <v>1922</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7110</v>
      </c>
      <c r="B821" s="37" t="s">
        <v>1921</v>
      </c>
      <c r="C821" s="38" t="s">
        <v>1922</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7111</v>
      </c>
      <c r="B822" s="37" t="s">
        <v>1921</v>
      </c>
      <c r="C822" s="38" t="s">
        <v>1922</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7112</v>
      </c>
      <c r="B823" s="37" t="s">
        <v>1921</v>
      </c>
      <c r="C823" s="38" t="s">
        <v>1922</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7113</v>
      </c>
      <c r="B824" s="37" t="s">
        <v>1921</v>
      </c>
      <c r="C824" s="38" t="s">
        <v>1922</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7114</v>
      </c>
      <c r="B825" s="37" t="s">
        <v>1921</v>
      </c>
      <c r="C825" s="38" t="s">
        <v>1922</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2890</v>
      </c>
      <c r="B826" s="37" t="s">
        <v>1921</v>
      </c>
      <c r="C826" s="38" t="s">
        <v>1922</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600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7115</v>
      </c>
      <c r="B827" s="37" t="s">
        <v>1921</v>
      </c>
      <c r="C827" s="38" t="s">
        <v>1922</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7116</v>
      </c>
      <c r="B828" s="37" t="s">
        <v>1921</v>
      </c>
      <c r="C828" s="38" t="s">
        <v>1922</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7117</v>
      </c>
      <c r="B829" s="37" t="s">
        <v>1921</v>
      </c>
      <c r="C829" s="38" t="s">
        <v>1922</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7118</v>
      </c>
      <c r="B830" s="37" t="s">
        <v>1921</v>
      </c>
      <c r="C830" s="38" t="s">
        <v>1922</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7119</v>
      </c>
      <c r="B831" s="37" t="s">
        <v>1921</v>
      </c>
      <c r="C831" s="38" t="s">
        <v>1922</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7120</v>
      </c>
      <c r="B832" s="37" t="s">
        <v>1921</v>
      </c>
      <c r="C832" s="38" t="s">
        <v>1922</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7121</v>
      </c>
      <c r="B833" s="37" t="s">
        <v>1921</v>
      </c>
      <c r="C833" s="38" t="s">
        <v>1922</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7122</v>
      </c>
      <c r="B834" s="37" t="s">
        <v>1921</v>
      </c>
      <c r="C834" s="38" t="s">
        <v>1922</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7123</v>
      </c>
      <c r="B835" s="37" t="s">
        <v>1921</v>
      </c>
      <c r="C835" s="38" t="s">
        <v>1922</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7124</v>
      </c>
      <c r="B836" s="37" t="s">
        <v>1921</v>
      </c>
      <c r="C836" s="38" t="s">
        <v>1922</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7125</v>
      </c>
      <c r="B837" s="37" t="s">
        <v>1921</v>
      </c>
      <c r="C837" s="38" t="s">
        <v>1922</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7126</v>
      </c>
      <c r="B838" s="37" t="s">
        <v>1921</v>
      </c>
      <c r="C838" s="38" t="s">
        <v>1922</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7127</v>
      </c>
      <c r="B839" s="37" t="s">
        <v>1921</v>
      </c>
      <c r="C839" s="38" t="s">
        <v>1922</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7128</v>
      </c>
      <c r="B840" s="37" t="s">
        <v>1905</v>
      </c>
      <c r="C840" s="38" t="s">
        <v>1906</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7129</v>
      </c>
      <c r="B841" s="37" t="s">
        <v>1905</v>
      </c>
      <c r="C841" s="38" t="s">
        <v>1906</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7130</v>
      </c>
      <c r="B842" s="37" t="s">
        <v>1905</v>
      </c>
      <c r="C842" s="38" t="s">
        <v>1906</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7131</v>
      </c>
      <c r="B843" s="37" t="s">
        <v>1905</v>
      </c>
      <c r="C843" s="38" t="s">
        <v>1906</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7132</v>
      </c>
      <c r="B844" s="37" t="s">
        <v>1905</v>
      </c>
      <c r="C844" s="38" t="s">
        <v>1906</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7133</v>
      </c>
      <c r="B845" s="37" t="s">
        <v>1905</v>
      </c>
      <c r="C845" s="38" t="s">
        <v>1906</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7134</v>
      </c>
      <c r="B846" s="37" t="s">
        <v>1905</v>
      </c>
      <c r="C846" s="38" t="s">
        <v>1906</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7135</v>
      </c>
      <c r="B847" s="37" t="s">
        <v>1905</v>
      </c>
      <c r="C847" s="38" t="s">
        <v>1906</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7136</v>
      </c>
      <c r="B848" s="37" t="s">
        <v>1905</v>
      </c>
      <c r="C848" s="38" t="s">
        <v>1906</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7137</v>
      </c>
      <c r="B849" s="37" t="s">
        <v>1905</v>
      </c>
      <c r="C849" s="38" t="s">
        <v>1906</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7138</v>
      </c>
      <c r="B850" s="37" t="s">
        <v>1905</v>
      </c>
      <c r="C850" s="38" t="s">
        <v>1906</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7139</v>
      </c>
      <c r="B851" s="37" t="s">
        <v>1905</v>
      </c>
      <c r="C851" s="38" t="s">
        <v>1906</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3169</v>
      </c>
      <c r="B852" s="37" t="s">
        <v>1613</v>
      </c>
      <c r="C852" s="38" t="s">
        <v>1614</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1500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3123</v>
      </c>
      <c r="B853" s="37" t="s">
        <v>1613</v>
      </c>
      <c r="C853" s="38" t="s">
        <v>1614</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1676</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3590</v>
      </c>
      <c r="B854" s="37" t="s">
        <v>1655</v>
      </c>
      <c r="C854" s="38" t="s">
        <v>1656</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96</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7140</v>
      </c>
      <c r="B855" s="37" t="s">
        <v>1655</v>
      </c>
      <c r="C855" s="38" t="s">
        <v>1656</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7141</v>
      </c>
      <c r="B856" s="37" t="s">
        <v>1655</v>
      </c>
      <c r="C856" s="38" t="s">
        <v>1656</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7142</v>
      </c>
      <c r="B857" s="37" t="s">
        <v>1655</v>
      </c>
      <c r="C857" s="38" t="s">
        <v>1656</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7143</v>
      </c>
      <c r="B858" s="37" t="s">
        <v>1655</v>
      </c>
      <c r="C858" s="38" t="s">
        <v>1656</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3476</v>
      </c>
      <c r="B859" s="37" t="s">
        <v>1655</v>
      </c>
      <c r="C859" s="38" t="s">
        <v>1656</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33.9</v>
      </c>
      <c r="G859" s="30" cm="1">
        <f t="array" ref="G859">SUM(IF((LEFT('2-1 采购订单物料明细表报表导出'!$K:$K,7)=G$1)*('2-1 采购订单物料明细表报表导出'!$D:$D=$A859),'2-1 采购订单物料明细表报表导出'!$H:$H,0))</f>
        <v>344</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7144</v>
      </c>
      <c r="B860" s="37" t="s">
        <v>1655</v>
      </c>
      <c r="C860" s="38" t="s">
        <v>1656</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7145</v>
      </c>
      <c r="B861" s="37" t="s">
        <v>1655</v>
      </c>
      <c r="C861" s="38" t="s">
        <v>1656</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3147</v>
      </c>
      <c r="B862" s="37" t="s">
        <v>1655</v>
      </c>
      <c r="C862" s="38" t="s">
        <v>1656</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136.1</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176</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7146</v>
      </c>
      <c r="B863" s="37" t="s">
        <v>1688</v>
      </c>
      <c r="C863" s="38" t="s">
        <v>1689</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7147</v>
      </c>
      <c r="B864" s="37" t="s">
        <v>1688</v>
      </c>
      <c r="C864" s="38" t="s">
        <v>1689</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7148</v>
      </c>
      <c r="B865" s="37" t="s">
        <v>1688</v>
      </c>
      <c r="C865" s="38" t="s">
        <v>1689</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7149</v>
      </c>
      <c r="B866" s="37" t="s">
        <v>1688</v>
      </c>
      <c r="C866" s="38" t="s">
        <v>1689</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7150</v>
      </c>
      <c r="B867" s="37" t="s">
        <v>1688</v>
      </c>
      <c r="C867" s="38" t="s">
        <v>1689</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7151</v>
      </c>
      <c r="B868" s="37" t="s">
        <v>1688</v>
      </c>
      <c r="C868" s="38" t="s">
        <v>1689</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7152</v>
      </c>
      <c r="B869" s="37" t="s">
        <v>1688</v>
      </c>
      <c r="C869" s="38" t="s">
        <v>1689</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7153</v>
      </c>
      <c r="B870" s="37" t="s">
        <v>1613</v>
      </c>
      <c r="C870" s="38" t="s">
        <v>1614</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7154</v>
      </c>
      <c r="B871" s="37" t="s">
        <v>1613</v>
      </c>
      <c r="C871" s="38" t="s">
        <v>1614</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7155</v>
      </c>
      <c r="B872" s="37" t="s">
        <v>1613</v>
      </c>
      <c r="C872" s="38" t="s">
        <v>1614</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7156</v>
      </c>
      <c r="B873" s="37" t="s">
        <v>1613</v>
      </c>
      <c r="C873" s="38" t="s">
        <v>1614</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7157</v>
      </c>
      <c r="B874" s="37" t="s">
        <v>1688</v>
      </c>
      <c r="C874" s="38" t="s">
        <v>1689</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3159</v>
      </c>
      <c r="B875" s="37" t="s">
        <v>1688</v>
      </c>
      <c r="C875" s="38" t="s">
        <v>1689</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896.9</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7158</v>
      </c>
      <c r="B876" s="37" t="s">
        <v>1688</v>
      </c>
      <c r="C876" s="38" t="s">
        <v>1689</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7159</v>
      </c>
      <c r="B877" s="37" t="s">
        <v>1688</v>
      </c>
      <c r="C877" s="38" t="s">
        <v>1689</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7160</v>
      </c>
      <c r="B878" s="37" t="s">
        <v>1688</v>
      </c>
      <c r="C878" s="38" t="s">
        <v>1689</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7161</v>
      </c>
      <c r="B879" s="37" t="s">
        <v>1688</v>
      </c>
      <c r="C879" s="38" t="s">
        <v>1689</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7162</v>
      </c>
      <c r="B880" s="37" t="s">
        <v>1688</v>
      </c>
      <c r="C880" s="38" t="s">
        <v>1689</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7163</v>
      </c>
      <c r="B881" s="37" t="s">
        <v>1688</v>
      </c>
      <c r="C881" s="38" t="s">
        <v>1689</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7164</v>
      </c>
      <c r="B882" s="37" t="s">
        <v>1688</v>
      </c>
      <c r="C882" s="38" t="s">
        <v>1689</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7165</v>
      </c>
      <c r="B883" s="37" t="s">
        <v>1688</v>
      </c>
      <c r="C883" s="38" t="s">
        <v>1689</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7166</v>
      </c>
      <c r="B884" s="37" t="s">
        <v>1613</v>
      </c>
      <c r="C884" s="38" t="s">
        <v>1614</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7167</v>
      </c>
      <c r="B885" s="37" t="s">
        <v>1613</v>
      </c>
      <c r="C885" s="38" t="s">
        <v>1614</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7168</v>
      </c>
      <c r="B886" s="37" t="s">
        <v>1613</v>
      </c>
      <c r="C886" s="38" t="s">
        <v>1614</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7169</v>
      </c>
      <c r="B887" s="37" t="s">
        <v>1613</v>
      </c>
      <c r="C887" s="38" t="s">
        <v>1614</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7170</v>
      </c>
      <c r="B888" s="37" t="s">
        <v>1613</v>
      </c>
      <c r="C888" s="38" t="s">
        <v>1614</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7171</v>
      </c>
      <c r="B889" s="37" t="s">
        <v>1613</v>
      </c>
      <c r="C889" s="38" t="s">
        <v>1614</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7172</v>
      </c>
      <c r="B890" s="37" t="s">
        <v>1613</v>
      </c>
      <c r="C890" s="38" t="s">
        <v>1614</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7173</v>
      </c>
      <c r="B891" s="37" t="s">
        <v>1613</v>
      </c>
      <c r="C891" s="38" t="s">
        <v>1614</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7174</v>
      </c>
      <c r="B892" s="37" t="s">
        <v>1613</v>
      </c>
      <c r="C892" s="38" t="s">
        <v>1614</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7175</v>
      </c>
      <c r="B893" s="37" t="s">
        <v>1613</v>
      </c>
      <c r="C893" s="38" t="s">
        <v>1614</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7176</v>
      </c>
      <c r="B894" s="37" t="s">
        <v>1613</v>
      </c>
      <c r="C894" s="38" t="s">
        <v>1614</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3696</v>
      </c>
      <c r="B895" s="37" t="s">
        <v>1613</v>
      </c>
      <c r="C895" s="38" t="s">
        <v>1614</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51520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7177</v>
      </c>
      <c r="B896" s="37" t="s">
        <v>1613</v>
      </c>
      <c r="C896" s="38" t="s">
        <v>1614</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7178</v>
      </c>
      <c r="B897" s="37" t="s">
        <v>1711</v>
      </c>
      <c r="C897" s="38" t="s">
        <v>6835</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7179</v>
      </c>
      <c r="B898" s="37" t="s">
        <v>1711</v>
      </c>
      <c r="C898" s="38" t="s">
        <v>6835</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7180</v>
      </c>
      <c r="B899" s="37" t="s">
        <v>1711</v>
      </c>
      <c r="C899" s="38" t="s">
        <v>6835</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7181</v>
      </c>
      <c r="B900" s="37" t="s">
        <v>1711</v>
      </c>
      <c r="C900" s="38" t="s">
        <v>6835</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7182</v>
      </c>
      <c r="B901" s="37" t="s">
        <v>1711</v>
      </c>
      <c r="C901" s="38" t="s">
        <v>6835</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7183</v>
      </c>
      <c r="B902" s="37" t="s">
        <v>1711</v>
      </c>
      <c r="C902" s="38" t="s">
        <v>6835</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7184</v>
      </c>
      <c r="B903" s="37" t="s">
        <v>1711</v>
      </c>
      <c r="C903" s="38" t="s">
        <v>6835</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7185</v>
      </c>
      <c r="B904" s="37" t="s">
        <v>1711</v>
      </c>
      <c r="C904" s="38" t="s">
        <v>6835</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7186</v>
      </c>
      <c r="B905" s="37" t="s">
        <v>1711</v>
      </c>
      <c r="C905" s="38" t="s">
        <v>6835</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7187</v>
      </c>
      <c r="B906" s="37" t="s">
        <v>1711</v>
      </c>
      <c r="C906" s="38" t="s">
        <v>6835</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7188</v>
      </c>
      <c r="B907" s="37" t="s">
        <v>1711</v>
      </c>
      <c r="C907" s="38" t="s">
        <v>6835</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7189</v>
      </c>
      <c r="B908" s="37" t="s">
        <v>1711</v>
      </c>
      <c r="C908" s="38" t="s">
        <v>6835</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7190</v>
      </c>
      <c r="B909" s="37" t="s">
        <v>1711</v>
      </c>
      <c r="C909" s="38" t="s">
        <v>6835</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7191</v>
      </c>
      <c r="B910" s="37" t="s">
        <v>1711</v>
      </c>
      <c r="C910" s="38" t="s">
        <v>6835</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7192</v>
      </c>
      <c r="B911" s="37" t="s">
        <v>1711</v>
      </c>
      <c r="C911" s="38" t="s">
        <v>6835</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7193</v>
      </c>
      <c r="B912" s="37" t="s">
        <v>1711</v>
      </c>
      <c r="C912" s="38" t="s">
        <v>6835</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7194</v>
      </c>
      <c r="B913" s="37" t="s">
        <v>1711</v>
      </c>
      <c r="C913" s="38" t="s">
        <v>6835</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7195</v>
      </c>
      <c r="B914" s="37" t="s">
        <v>1711</v>
      </c>
      <c r="C914" s="38" t="s">
        <v>6835</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7196</v>
      </c>
      <c r="B915" s="37" t="s">
        <v>1613</v>
      </c>
      <c r="C915" s="38" t="s">
        <v>1614</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7197</v>
      </c>
      <c r="B916" s="37" t="s">
        <v>1613</v>
      </c>
      <c r="C916" s="38" t="s">
        <v>1614</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7198</v>
      </c>
      <c r="B917" s="37" t="s">
        <v>1613</v>
      </c>
      <c r="C917" s="38" t="s">
        <v>1614</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7199</v>
      </c>
      <c r="B918" s="37" t="s">
        <v>1613</v>
      </c>
      <c r="C918" s="38" t="s">
        <v>1614</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7200</v>
      </c>
      <c r="B919" s="37" t="s">
        <v>1613</v>
      </c>
      <c r="C919" s="38" t="s">
        <v>1614</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7201</v>
      </c>
      <c r="B920" s="37" t="s">
        <v>1613</v>
      </c>
      <c r="C920" s="38" t="s">
        <v>1614</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7202</v>
      </c>
      <c r="B921" s="37" t="s">
        <v>1613</v>
      </c>
      <c r="C921" s="38" t="s">
        <v>1614</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7203</v>
      </c>
      <c r="B922" s="37" t="s">
        <v>1613</v>
      </c>
      <c r="C922" s="38" t="s">
        <v>1614</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7204</v>
      </c>
      <c r="B923" s="37" t="s">
        <v>1613</v>
      </c>
      <c r="C923" s="38" t="s">
        <v>1614</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7205</v>
      </c>
      <c r="B924" s="37" t="s">
        <v>1613</v>
      </c>
      <c r="C924" s="38" t="s">
        <v>1614</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7206</v>
      </c>
      <c r="B925" s="37" t="s">
        <v>1613</v>
      </c>
      <c r="C925" s="38" t="s">
        <v>1614</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7207</v>
      </c>
      <c r="B926" s="37" t="s">
        <v>1613</v>
      </c>
      <c r="C926" s="38" t="s">
        <v>1614</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3684</v>
      </c>
      <c r="B927" s="37" t="s">
        <v>1613</v>
      </c>
      <c r="C927" s="38" t="s">
        <v>1614</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10656</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3221</v>
      </c>
      <c r="B928" s="37" t="s">
        <v>1613</v>
      </c>
      <c r="C928" s="38" t="s">
        <v>1614</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4167.44</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7208</v>
      </c>
      <c r="B929" s="37" t="s">
        <v>1613</v>
      </c>
      <c r="C929" s="38" t="s">
        <v>1614</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7209</v>
      </c>
      <c r="B930" s="37" t="s">
        <v>1613</v>
      </c>
      <c r="C930" s="38" t="s">
        <v>1614</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7210</v>
      </c>
      <c r="B931" s="37" t="s">
        <v>1613</v>
      </c>
      <c r="C931" s="38" t="s">
        <v>1614</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3109</v>
      </c>
      <c r="B932" s="37" t="s">
        <v>1613</v>
      </c>
      <c r="C932" s="38" t="s">
        <v>1614</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272</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2897</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28067.03</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17658</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7211</v>
      </c>
      <c r="B934" s="26"/>
      <c r="C934" s="42" t="s">
        <v>6424</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7212</v>
      </c>
      <c r="B935" s="33" t="s">
        <v>2120</v>
      </c>
      <c r="C935" s="34" t="s">
        <v>2121</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7213</v>
      </c>
      <c r="B936" s="33" t="s">
        <v>2120</v>
      </c>
      <c r="C936" s="34" t="s">
        <v>2121</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7214</v>
      </c>
      <c r="B937" s="33" t="s">
        <v>2120</v>
      </c>
      <c r="C937" s="34" t="s">
        <v>2121</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7215</v>
      </c>
      <c r="B938" s="33" t="s">
        <v>2120</v>
      </c>
      <c r="C938" s="34" t="s">
        <v>2121</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7216</v>
      </c>
      <c r="B939" s="33" t="s">
        <v>2120</v>
      </c>
      <c r="C939" s="34" t="s">
        <v>2121</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7217</v>
      </c>
      <c r="B940" s="33" t="s">
        <v>2120</v>
      </c>
      <c r="C940" s="34" t="s">
        <v>2121</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7218</v>
      </c>
      <c r="B941" s="33" t="s">
        <v>2120</v>
      </c>
      <c r="C941" s="34" t="s">
        <v>2121</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7219</v>
      </c>
      <c r="B942" s="33" t="s">
        <v>2120</v>
      </c>
      <c r="C942" s="34" t="s">
        <v>2121</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7220</v>
      </c>
      <c r="B943" s="33" t="s">
        <v>2120</v>
      </c>
      <c r="C943" s="34" t="s">
        <v>2121</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7221</v>
      </c>
      <c r="B944" s="33" t="s">
        <v>2120</v>
      </c>
      <c r="C944" s="34" t="s">
        <v>2121</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7222</v>
      </c>
      <c r="B945" s="33" t="s">
        <v>2120</v>
      </c>
      <c r="C945" s="34" t="s">
        <v>2121</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7223</v>
      </c>
      <c r="B946" s="33" t="s">
        <v>2120</v>
      </c>
      <c r="C946" s="34" t="s">
        <v>2121</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7224</v>
      </c>
      <c r="B947" s="33" t="s">
        <v>2120</v>
      </c>
      <c r="C947" s="34" t="s">
        <v>2121</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7225</v>
      </c>
      <c r="B948" s="33" t="s">
        <v>2120</v>
      </c>
      <c r="C948" s="34" t="s">
        <v>2121</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7226</v>
      </c>
      <c r="B949" s="33" t="s">
        <v>2120</v>
      </c>
      <c r="C949" s="34" t="s">
        <v>2121</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7227</v>
      </c>
      <c r="B950" s="33" t="s">
        <v>2120</v>
      </c>
      <c r="C950" s="34" t="s">
        <v>2121</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7228</v>
      </c>
      <c r="B951" s="33" t="s">
        <v>2120</v>
      </c>
      <c r="C951" s="34" t="s">
        <v>2121</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7229</v>
      </c>
      <c r="B952" s="33" t="s">
        <v>2120</v>
      </c>
      <c r="C952" s="34" t="s">
        <v>2121</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C4" sqref="C4"/>
    </sheetView>
  </sheetViews>
  <sheetFormatPr defaultColWidth="9" defaultRowHeight="13.5"/>
  <cols>
    <col min="1" max="1" width="14.375" customWidth="1"/>
    <col min="2" max="2" width="23.5" customWidth="1"/>
    <col min="3" max="14" width="12.8166666666667"/>
  </cols>
  <sheetData>
    <row r="1" spans="1:14">
      <c r="A1" s="11" t="s">
        <v>7238</v>
      </c>
      <c r="B1" s="17" t="s">
        <v>7239</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7240</v>
      </c>
      <c r="C2">
        <f>'2 过程管理表单'!Z5</f>
        <v>23135.7494541123</v>
      </c>
      <c r="D2">
        <f>'2 过程管理表单'!AC5</f>
        <v>20896.8059585531</v>
      </c>
      <c r="E2">
        <f>'2 过程管理表单'!AF5</f>
        <v>45052.4603294439</v>
      </c>
      <c r="F2">
        <f>'2 过程管理表单'!AI5</f>
        <v>50905.4097298487</v>
      </c>
      <c r="G2">
        <f>'2 过程管理表单'!AL5</f>
        <v>47036.2447902917</v>
      </c>
      <c r="H2">
        <f>'2 过程管理表单'!AO5</f>
        <v>44095.4029588431</v>
      </c>
      <c r="I2">
        <f>'2 过程管理表单'!AR5</f>
        <v>44901.7976693434</v>
      </c>
      <c r="J2">
        <f>'2 过程管理表单'!AU5</f>
        <v>44757.5510940009</v>
      </c>
      <c r="K2">
        <f>'2 过程管理表单'!AX5</f>
        <v>43313.7591232266</v>
      </c>
      <c r="L2">
        <f>'2 过程管理表单'!BA5</f>
        <v>44757.5510940009</v>
      </c>
      <c r="M2">
        <f>'2 过程管理表单'!BD5</f>
        <v>43313.7591232266</v>
      </c>
      <c r="N2">
        <f>'2 过程管理表单'!BG4</f>
        <v>44757.5510940009</v>
      </c>
    </row>
    <row r="3" spans="1:14">
      <c r="A3" s="6" t="s">
        <v>214</v>
      </c>
      <c r="B3" s="17" t="s">
        <v>7241</v>
      </c>
      <c r="C3">
        <f t="shared" ref="C3:C7" si="0">C2</f>
        <v>23135.7494541123</v>
      </c>
      <c r="D3">
        <f t="shared" ref="D3:N3" si="1">C3+D2</f>
        <v>44032.5554126654</v>
      </c>
      <c r="E3">
        <f t="shared" si="1"/>
        <v>89085.0157421093</v>
      </c>
      <c r="F3">
        <f t="shared" si="1"/>
        <v>139990.425471958</v>
      </c>
      <c r="G3">
        <f t="shared" si="1"/>
        <v>187026.67026225</v>
      </c>
      <c r="H3">
        <f t="shared" si="1"/>
        <v>231122.073221093</v>
      </c>
      <c r="I3">
        <f t="shared" si="1"/>
        <v>276023.870890436</v>
      </c>
      <c r="J3">
        <f t="shared" si="1"/>
        <v>320781.421984437</v>
      </c>
      <c r="K3">
        <f t="shared" si="1"/>
        <v>364095.181107664</v>
      </c>
      <c r="L3">
        <f t="shared" si="1"/>
        <v>408852.732201665</v>
      </c>
      <c r="M3">
        <f t="shared" si="1"/>
        <v>452166.491324891</v>
      </c>
      <c r="N3">
        <f t="shared" si="1"/>
        <v>496924.042418892</v>
      </c>
    </row>
    <row r="4" spans="1:14">
      <c r="A4" s="6" t="s">
        <v>214</v>
      </c>
      <c r="B4" s="17" t="s">
        <v>7242</v>
      </c>
      <c r="C4">
        <f>'2 过程管理表单'!X5-'2 过程管理表单'!X8-'2 过程管理表单'!X27-'2 过程管理表单'!X46-'2 过程管理表单'!X71-'2 过程管理表单'!X96-'2 过程管理表单'!X115-'2 过程管理表单'!X140-'2 过程管理表单'!X159</f>
        <v>18453.0801450082</v>
      </c>
      <c r="D4">
        <f>'2 过程管理表单'!AA5-'2 过程管理表单'!AA8-'2 过程管理表单'!AA27-'2 过程管理表单'!AA46-'2 过程管理表单'!AA71-'2 过程管理表单'!AA96-'2 过程管理表单'!AA115-'2 过程管理表单'!AA140-'2 过程管理表单'!AA159</f>
        <v>10075.72165444</v>
      </c>
      <c r="E4">
        <f>'2 过程管理表单'!AD5-'2 过程管理表单'!AD8-'2 过程管理表单'!AD27-'2 过程管理表单'!AD46-'2 过程管理表单'!AD71-'2 过程管理表单'!AD96-'2 过程管理表单'!AD115-'2 过程管理表单'!AD140-'2 过程管理表单'!AD159</f>
        <v>10075.72165444</v>
      </c>
      <c r="F4">
        <f>'2 过程管理表单'!AG5-'2 过程管理表单'!AG8-'2 过程管理表单'!AG27-'2 过程管理表单'!AG46-'2 过程管理表单'!AG71-'2 过程管理表单'!AG96-'2 过程管理表单'!AG115-'2 过程管理表单'!AG140-'2 过程管理表单'!AG159</f>
        <v>10075.72165444</v>
      </c>
      <c r="G4">
        <f>'2 过程管理表单'!AJ5-'2 过程管理表单'!AJ8-'2 过程管理表单'!AJ27-'2 过程管理表单'!AJ46-'2 过程管理表单'!AJ71-'2 过程管理表单'!AJ96-'2 过程管理表单'!AJ115-'2 过程管理表单'!AJ140-'2 过程管理表单'!AJ159</f>
        <v>10075.72165444</v>
      </c>
      <c r="H4">
        <f>'2 过程管理表单'!AM5-'2 过程管理表单'!AM8-'2 过程管理表单'!AM27-'2 过程管理表单'!AM46-'2 过程管理表单'!AM71-'2 过程管理表单'!AM96-'2 过程管理表单'!AM115-'2 过程管理表单'!AM140-'2 过程管理表单'!AM159</f>
        <v>10075.72165444</v>
      </c>
      <c r="I4">
        <f>'2 过程管理表单'!AP5-'2 过程管理表单'!AP8-'2 过程管理表单'!AP27-'2 过程管理表单'!AP46-'2 过程管理表单'!AP71-'2 过程管理表单'!AP96-'2 过程管理表单'!AP115-'2 过程管理表单'!AP140-'2 过程管理表单'!AP159</f>
        <v>10075.72165444</v>
      </c>
      <c r="J4">
        <f>'2 过程管理表单'!AS5-'2 过程管理表单'!AS8-'2 过程管理表单'!AS27-'2 过程管理表单'!AS46-'2 过程管理表单'!AS71-'2 过程管理表单'!AS96-'2 过程管理表单'!AS115-'2 过程管理表单'!AS140-'2 过程管理表单'!AS159</f>
        <v>10075.72165444</v>
      </c>
      <c r="K4">
        <f>'2 过程管理表单'!AV5-'2 过程管理表单'!AV8-'2 过程管理表单'!AV27-'2 过程管理表单'!AV46-'2 过程管理表单'!AV71-'2 过程管理表单'!AV96-'2 过程管理表单'!AV115-'2 过程管理表单'!AV140-'2 过程管理表单'!AV159</f>
        <v>10075.72165444</v>
      </c>
      <c r="L4">
        <f>'2 过程管理表单'!AY5-'2 过程管理表单'!AY8-'2 过程管理表单'!AY27-'2 过程管理表单'!AY46-'2 过程管理表单'!AY71-'2 过程管理表单'!AY96-'2 过程管理表单'!AY115-'2 过程管理表单'!AY140-'2 过程管理表单'!AY159</f>
        <v>10075.72165444</v>
      </c>
      <c r="M4">
        <f>'2 过程管理表单'!BB5-'2 过程管理表单'!BB8-'2 过程管理表单'!BB27-'2 过程管理表单'!BB46-'2 过程管理表单'!BB71-'2 过程管理表单'!BB96-'2 过程管理表单'!BB115-'2 过程管理表单'!BB140-'2 过程管理表单'!BB159</f>
        <v>10075.72165444</v>
      </c>
      <c r="N4">
        <f>'2 过程管理表单'!BE5-'2 过程管理表单'!BE8-'2 过程管理表单'!BE27-'2 过程管理表单'!BE46-'2 过程管理表单'!BE71-'2 过程管理表单'!BE96-'2 过程管理表单'!BE115-'2 过程管理表单'!BE140-'2 过程管理表单'!BE159</f>
        <v>10075.72165444</v>
      </c>
    </row>
    <row r="5" spans="1:14">
      <c r="A5" s="6" t="s">
        <v>214</v>
      </c>
      <c r="B5" s="17" t="s">
        <v>7243</v>
      </c>
      <c r="C5">
        <f t="shared" si="0"/>
        <v>18453.0801450082</v>
      </c>
      <c r="D5">
        <f t="shared" ref="D5:N5" si="2">C5+D4</f>
        <v>28528.8017994482</v>
      </c>
      <c r="E5">
        <f t="shared" si="2"/>
        <v>38604.5234538883</v>
      </c>
      <c r="F5">
        <f t="shared" si="2"/>
        <v>48680.2451083283</v>
      </c>
      <c r="G5">
        <f t="shared" si="2"/>
        <v>58755.9667627684</v>
      </c>
      <c r="H5">
        <f t="shared" si="2"/>
        <v>68831.6884172084</v>
      </c>
      <c r="I5">
        <f t="shared" si="2"/>
        <v>78907.4100716485</v>
      </c>
      <c r="J5">
        <f t="shared" si="2"/>
        <v>88983.1317260885</v>
      </c>
      <c r="K5">
        <f t="shared" si="2"/>
        <v>99058.8533805285</v>
      </c>
      <c r="L5">
        <f t="shared" si="2"/>
        <v>109134.575034969</v>
      </c>
      <c r="M5">
        <f t="shared" si="2"/>
        <v>119210.296689409</v>
      </c>
      <c r="N5">
        <f t="shared" si="2"/>
        <v>129286.018343849</v>
      </c>
    </row>
    <row r="6" spans="1:14">
      <c r="A6" s="6" t="s">
        <v>9</v>
      </c>
      <c r="B6" s="18" t="s">
        <v>7244</v>
      </c>
      <c r="C6">
        <f>'2 过程管理表单'!Z508</f>
        <v>17343.62</v>
      </c>
      <c r="D6">
        <f>'2 过程管理表单'!AC508</f>
        <v>2559.72</v>
      </c>
      <c r="E6">
        <f>'2 过程管理表单'!AF508</f>
        <v>164253.86</v>
      </c>
      <c r="F6">
        <f>'2 过程管理表单'!AI508</f>
        <v>7381.46</v>
      </c>
      <c r="G6">
        <f>'2 过程管理表单'!AL508</f>
        <v>42446.27</v>
      </c>
      <c r="H6">
        <f>'2 过程管理表单'!AO508</f>
        <v>25856.43</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7245</v>
      </c>
      <c r="C7">
        <f t="shared" si="0"/>
        <v>17343.62</v>
      </c>
      <c r="D7">
        <f t="shared" ref="D7:N7" si="3">C7+D6</f>
        <v>19903.34</v>
      </c>
      <c r="E7">
        <f t="shared" si="3"/>
        <v>184157.2</v>
      </c>
      <c r="F7">
        <f t="shared" si="3"/>
        <v>191538.66</v>
      </c>
      <c r="G7">
        <f t="shared" si="3"/>
        <v>233984.93</v>
      </c>
      <c r="H7">
        <f t="shared" si="3"/>
        <v>259841.36</v>
      </c>
      <c r="I7">
        <f t="shared" si="3"/>
        <v>259841.36</v>
      </c>
      <c r="J7">
        <f t="shared" si="3"/>
        <v>259841.36</v>
      </c>
      <c r="K7">
        <f t="shared" si="3"/>
        <v>259841.36</v>
      </c>
      <c r="L7">
        <f t="shared" si="3"/>
        <v>259841.36</v>
      </c>
      <c r="M7">
        <f t="shared" si="3"/>
        <v>259841.36</v>
      </c>
      <c r="N7">
        <f t="shared" si="3"/>
        <v>259841.36</v>
      </c>
    </row>
    <row r="8" spans="1:14">
      <c r="A8" s="6" t="s">
        <v>9</v>
      </c>
      <c r="B8" s="17" t="s">
        <v>7246</v>
      </c>
      <c r="C8">
        <f>'2 过程管理表单'!X508</f>
        <v>574946.548672566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7247</v>
      </c>
      <c r="C9">
        <f t="shared" ref="C9:C13" si="4">C8</f>
        <v>574946.548672566</v>
      </c>
      <c r="D9">
        <f t="shared" ref="D9:N9" si="5">C9+D8</f>
        <v>574946.548672566</v>
      </c>
      <c r="E9">
        <f t="shared" si="5"/>
        <v>574946.548672566</v>
      </c>
      <c r="F9">
        <f t="shared" si="5"/>
        <v>574946.548672566</v>
      </c>
      <c r="G9">
        <f t="shared" si="5"/>
        <v>574946.548672566</v>
      </c>
      <c r="H9">
        <f t="shared" si="5"/>
        <v>574946.548672566</v>
      </c>
      <c r="I9">
        <f t="shared" si="5"/>
        <v>574946.548672566</v>
      </c>
      <c r="J9">
        <f t="shared" si="5"/>
        <v>574946.548672566</v>
      </c>
      <c r="K9">
        <f t="shared" si="5"/>
        <v>574946.548672566</v>
      </c>
      <c r="L9">
        <f t="shared" si="5"/>
        <v>574946.548672566</v>
      </c>
      <c r="M9">
        <f t="shared" si="5"/>
        <v>574946.548672566</v>
      </c>
      <c r="N9">
        <f t="shared" si="5"/>
        <v>574946.548672566</v>
      </c>
    </row>
    <row r="10" spans="1:14">
      <c r="A10" s="6" t="s">
        <v>64</v>
      </c>
      <c r="B10" s="17" t="s">
        <v>7248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7249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7250</v>
      </c>
      <c r="C12">
        <f>'2 过程管理表单'!X536</f>
        <v>13035.0086269271</v>
      </c>
      <c r="D12">
        <f>'2 过程管理表单'!AA536</f>
        <v>7374.63126843658</v>
      </c>
      <c r="E12">
        <f>'2 过程管理表单'!AD536</f>
        <v>7374.63126843658</v>
      </c>
      <c r="F12">
        <f>'2 过程管理表单'!AG536</f>
        <v>7374.63126843658</v>
      </c>
      <c r="G12">
        <f>'2 过程管理表单'!AJ536</f>
        <v>7374.63126843658</v>
      </c>
      <c r="H12">
        <f>'2 过程管理表单'!AM536</f>
        <v>7374.63126843658</v>
      </c>
      <c r="I12">
        <f>'2 过程管理表单'!AP536</f>
        <v>7374.63126843658</v>
      </c>
      <c r="J12">
        <f>'2 过程管理表单'!AS536</f>
        <v>7374.63126843658</v>
      </c>
      <c r="K12">
        <f>'2 过程管理表单'!AV536</f>
        <v>7374.63126843658</v>
      </c>
      <c r="L12">
        <f>'2 过程管理表单'!AY536</f>
        <v>7374.63126843658</v>
      </c>
      <c r="M12">
        <f>'2 过程管理表单'!BB536</f>
        <v>7374.63126843658</v>
      </c>
      <c r="N12">
        <f>'2 过程管理表单'!BE536</f>
        <v>7374.63126843658</v>
      </c>
    </row>
    <row r="13" spans="1:14">
      <c r="A13" s="6" t="s">
        <v>64</v>
      </c>
      <c r="B13" s="17" t="s">
        <v>7251</v>
      </c>
      <c r="C13">
        <f t="shared" si="4"/>
        <v>13035.0086269271</v>
      </c>
      <c r="D13">
        <f t="shared" ref="D13:N13" si="7">C13+D12</f>
        <v>20409.6398953637</v>
      </c>
      <c r="E13">
        <f t="shared" si="7"/>
        <v>27784.2711638003</v>
      </c>
      <c r="F13">
        <f t="shared" si="7"/>
        <v>35158.9024322368</v>
      </c>
      <c r="G13">
        <f t="shared" si="7"/>
        <v>42533.5337006734</v>
      </c>
      <c r="H13">
        <f t="shared" si="7"/>
        <v>49908.16496911</v>
      </c>
      <c r="I13">
        <f t="shared" si="7"/>
        <v>57282.7962375466</v>
      </c>
      <c r="J13">
        <f t="shared" si="7"/>
        <v>64657.4275059832</v>
      </c>
      <c r="K13">
        <f t="shared" si="7"/>
        <v>72032.0587744198</v>
      </c>
      <c r="L13">
        <f t="shared" si="7"/>
        <v>79406.6900428563</v>
      </c>
      <c r="M13">
        <f t="shared" si="7"/>
        <v>86781.3213112929</v>
      </c>
      <c r="N13">
        <f t="shared" si="7"/>
        <v>94155.9525797295</v>
      </c>
    </row>
    <row r="14" spans="1:14">
      <c r="A14" s="6" t="s">
        <v>215</v>
      </c>
      <c r="B14" s="17" t="s">
        <v>7252</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7253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7254</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7255</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7256</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7257</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7258</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7259</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7260</v>
      </c>
      <c r="C22">
        <f>'2 过程管理表单'!Z617</f>
        <v>51.06</v>
      </c>
      <c r="D22">
        <f>'2 过程管理表单'!AC617</f>
        <v>1191.6</v>
      </c>
      <c r="E22">
        <f>'2 过程管理表单'!AF617</f>
        <v>433.1</v>
      </c>
      <c r="F22">
        <f>'2 过程管理表单'!AI617</f>
        <v>821.99</v>
      </c>
      <c r="G22">
        <f>'2 过程管理表单'!AL617</f>
        <v>17895</v>
      </c>
      <c r="H22">
        <f>'2 过程管理表单'!AO617</f>
        <v>577.03</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7261</v>
      </c>
      <c r="C23">
        <f t="shared" si="10"/>
        <v>51.06</v>
      </c>
      <c r="D23">
        <f>表3_36[[#This Row],[1月]]+D22</f>
        <v>1242.66</v>
      </c>
      <c r="E23">
        <f>表3_36[[#This Row],[2月]]+E22</f>
        <v>1675.76</v>
      </c>
      <c r="F23">
        <f>表3_36[[#This Row],[3月]]+F22</f>
        <v>2497.75</v>
      </c>
      <c r="G23">
        <f>表3_36[[#This Row],[4月]]+G22</f>
        <v>20392.75</v>
      </c>
      <c r="H23">
        <f>表3_36[[#This Row],[5月]]+H22</f>
        <v>20969.78</v>
      </c>
      <c r="I23">
        <f>表3_36[[#This Row],[6月]]+I22</f>
        <v>20969.78</v>
      </c>
      <c r="J23">
        <f>表3_36[[#This Row],[7月]]+J22</f>
        <v>20969.78</v>
      </c>
      <c r="K23">
        <f>表3_36[[#This Row],[8月]]+K22</f>
        <v>20969.78</v>
      </c>
      <c r="L23">
        <f>表3_36[[#This Row],[9月]]+L22</f>
        <v>20969.78</v>
      </c>
      <c r="M23">
        <f>表3_36[[#This Row],[10月]]+M22</f>
        <v>20969.78</v>
      </c>
      <c r="N23">
        <f>表3_36[[#This Row],[11月]]+N22</f>
        <v>20969.78</v>
      </c>
    </row>
    <row r="24" spans="1:14">
      <c r="A24" s="6" t="s">
        <v>217</v>
      </c>
      <c r="B24" s="17" t="s">
        <v>7262</v>
      </c>
      <c r="C24">
        <f>'2 过程管理表单'!X617</f>
        <v>125</v>
      </c>
      <c r="D24">
        <f>'2 过程管理表单'!AA617</f>
        <v>125</v>
      </c>
      <c r="E24">
        <f>'2 过程管理表单'!AD617</f>
        <v>125</v>
      </c>
      <c r="F24">
        <f>'2 过程管理表单'!AG617</f>
        <v>125</v>
      </c>
      <c r="G24">
        <f>'2 过程管理表单'!AJ617</f>
        <v>125</v>
      </c>
      <c r="H24">
        <f>'2 过程管理表单'!AM617</f>
        <v>125</v>
      </c>
      <c r="I24">
        <f>'2 过程管理表单'!AP617</f>
        <v>125</v>
      </c>
      <c r="J24">
        <f>'2 过程管理表单'!AS617</f>
        <v>125</v>
      </c>
      <c r="K24">
        <f>'2 过程管理表单'!AV617</f>
        <v>125</v>
      </c>
      <c r="L24">
        <f>'2 过程管理表单'!AY617</f>
        <v>125</v>
      </c>
      <c r="M24">
        <f>'2 过程管理表单'!BB617</f>
        <v>125</v>
      </c>
      <c r="N24">
        <f>'2 过程管理表单'!BE617</f>
        <v>125</v>
      </c>
    </row>
    <row r="25" spans="1:14">
      <c r="A25" s="6" t="s">
        <v>217</v>
      </c>
      <c r="B25" s="17" t="s">
        <v>7263</v>
      </c>
      <c r="C25">
        <f t="shared" si="10"/>
        <v>125</v>
      </c>
      <c r="D25">
        <f>表3_36[[#This Row],[1月]]+D24</f>
        <v>250</v>
      </c>
      <c r="E25">
        <f>表3_36[[#This Row],[2月]]+E24</f>
        <v>375</v>
      </c>
      <c r="F25">
        <f>表3_36[[#This Row],[3月]]+F24</f>
        <v>500</v>
      </c>
      <c r="G25">
        <f>表3_36[[#This Row],[4月]]+G24</f>
        <v>625</v>
      </c>
      <c r="H25">
        <f>表3_36[[#This Row],[5月]]+H24</f>
        <v>750</v>
      </c>
      <c r="I25">
        <f>表3_36[[#This Row],[6月]]+I24</f>
        <v>875</v>
      </c>
      <c r="J25">
        <f>表3_36[[#This Row],[7月]]+J24</f>
        <v>1000</v>
      </c>
      <c r="K25">
        <f>表3_36[[#This Row],[8月]]+K24</f>
        <v>1125</v>
      </c>
      <c r="L25">
        <f>表3_36[[#This Row],[9月]]+L24</f>
        <v>1250</v>
      </c>
      <c r="M25">
        <f>表3_36[[#This Row],[10月]]+M24</f>
        <v>1375</v>
      </c>
      <c r="N25">
        <f>表3_36[[#This Row],[11月]]+N24</f>
        <v>1500</v>
      </c>
    </row>
    <row r="26" spans="1:14">
      <c r="A26" s="20" t="s">
        <v>7265</v>
      </c>
      <c r="B26" s="21" t="s">
        <v>7266</v>
      </c>
      <c r="C26">
        <f>'2 过程管理表单'!Z6</f>
        <v>496.849315068493</v>
      </c>
      <c r="D26">
        <f>'2 过程管理表单'!AC6</f>
        <v>448.767123287671</v>
      </c>
      <c r="E26">
        <f>'2 过程管理表单'!AF6</f>
        <v>496.849315068493</v>
      </c>
      <c r="F26">
        <f>'2 过程管理表单'!AI6</f>
        <v>480.821917808219</v>
      </c>
      <c r="G26">
        <f>'2 过程管理表单'!AL6</f>
        <v>496.849315068493</v>
      </c>
      <c r="H26">
        <f>'2 过程管理表单'!AO6</f>
        <v>480.821917808219</v>
      </c>
      <c r="I26">
        <f>'2 过程管理表单'!AR6</f>
        <v>144.246575342466</v>
      </c>
      <c r="J26">
        <f>'2 过程管理表单'!AU6</f>
        <v>0</v>
      </c>
      <c r="K26">
        <f>'2 过程管理表单'!AX6</f>
        <v>0</v>
      </c>
      <c r="L26">
        <f>'2 过程管理表单'!BA6</f>
        <v>0</v>
      </c>
      <c r="M26">
        <f>'2 过程管理表单'!BD6</f>
        <v>0</v>
      </c>
      <c r="N26">
        <f>'2 过程管理表单'!BG6</f>
        <v>0</v>
      </c>
    </row>
    <row r="27" spans="1:14">
      <c r="A27" s="20" t="s">
        <v>7265</v>
      </c>
      <c r="B27" s="21" t="s">
        <v>7267</v>
      </c>
      <c r="C27">
        <f t="shared" ref="C27:C31" si="11">C26</f>
        <v>496.849315068493</v>
      </c>
      <c r="D27">
        <f>表3_36[[#This Row],[1月]]+D26</f>
        <v>945.616438356164</v>
      </c>
      <c r="E27">
        <f>表3_36[[#This Row],[2月]]+E26</f>
        <v>1442.46575342466</v>
      </c>
      <c r="F27">
        <f>表3_36[[#This Row],[3月]]+F26</f>
        <v>1923.28767123288</v>
      </c>
      <c r="G27">
        <f>表3_36[[#This Row],[4月]]+G26</f>
        <v>2420.13698630137</v>
      </c>
      <c r="H27">
        <f>表3_36[[#This Row],[5月]]+H26</f>
        <v>2900.95890410959</v>
      </c>
      <c r="I27">
        <f>表3_36[[#This Row],[6月]]+I26</f>
        <v>3045.20547945205</v>
      </c>
      <c r="J27">
        <f>表3_36[[#This Row],[7月]]+J26</f>
        <v>3045.20547945205</v>
      </c>
      <c r="K27">
        <f>表3_36[[#This Row],[8月]]+K26</f>
        <v>3045.20547945205</v>
      </c>
      <c r="L27">
        <f>表3_36[[#This Row],[9月]]+L26</f>
        <v>3045.20547945205</v>
      </c>
      <c r="M27">
        <f>表3_36[[#This Row],[10月]]+M26</f>
        <v>3045.20547945205</v>
      </c>
      <c r="N27">
        <f>表3_36[[#This Row],[11月]]+N26</f>
        <v>3045.20547945205</v>
      </c>
    </row>
    <row r="28" spans="1:14">
      <c r="A28" s="20" t="s">
        <v>7265</v>
      </c>
      <c r="B28" s="21" t="s">
        <v>7268</v>
      </c>
      <c r="C28">
        <f>'2 过程管理表单'!X6</f>
        <v>1682187.3445283</v>
      </c>
      <c r="D28">
        <f>'2 过程管理表单'!AA6</f>
        <v>1212707.18</v>
      </c>
      <c r="E28">
        <f>'2 过程管理表单'!AD6</f>
        <v>1179443.88</v>
      </c>
      <c r="F28">
        <f>'2 过程管理表单'!AG6</f>
        <v>1171747.18</v>
      </c>
      <c r="G28">
        <f>'2 过程管理表单'!AJ6</f>
        <v>1161747.18</v>
      </c>
      <c r="H28">
        <f>'2 过程管理表单'!AM6</f>
        <v>1161747.18</v>
      </c>
      <c r="I28">
        <f>'2 过程管理表单'!AP6</f>
        <v>1161747.18</v>
      </c>
      <c r="J28">
        <f>'2 过程管理表单'!AS6</f>
        <v>1171747.18</v>
      </c>
      <c r="K28">
        <f>'2 过程管理表单'!AV6</f>
        <v>1161747.18</v>
      </c>
      <c r="L28">
        <f>'2 过程管理表单'!AY6</f>
        <v>1161747.18</v>
      </c>
      <c r="M28">
        <f>'2 过程管理表单'!BB6</f>
        <v>1161747.18</v>
      </c>
      <c r="N28">
        <f>'2 过程管理表单'!BE6</f>
        <v>1161747.18</v>
      </c>
    </row>
    <row r="29" spans="1:14">
      <c r="A29" s="20" t="s">
        <v>7265</v>
      </c>
      <c r="B29" s="21" t="s">
        <v>7269</v>
      </c>
      <c r="C29">
        <f t="shared" si="11"/>
        <v>1682187.3445283</v>
      </c>
      <c r="D29">
        <f>表3_36[[#This Row],[1月]]+D28</f>
        <v>2894894.5245283</v>
      </c>
      <c r="E29">
        <f>表3_36[[#This Row],[2月]]+E28</f>
        <v>4074338.4045283</v>
      </c>
      <c r="F29">
        <f>表3_36[[#This Row],[3月]]+F28</f>
        <v>5246085.5845283</v>
      </c>
      <c r="G29">
        <f>表3_36[[#This Row],[4月]]+G28</f>
        <v>6407832.7645283</v>
      </c>
      <c r="H29">
        <f>表3_36[[#This Row],[5月]]+H28</f>
        <v>7569579.9445283</v>
      </c>
      <c r="I29">
        <f>表3_36[[#This Row],[6月]]+I28</f>
        <v>8731327.1245283</v>
      </c>
      <c r="J29">
        <f>表3_36[[#This Row],[7月]]+J28</f>
        <v>9903074.3045283</v>
      </c>
      <c r="K29">
        <f>表3_36[[#This Row],[8月]]+K28</f>
        <v>11064821.4845283</v>
      </c>
      <c r="L29">
        <f>表3_36[[#This Row],[9月]]+L28</f>
        <v>12226568.6645283</v>
      </c>
      <c r="M29">
        <f>表3_36[[#This Row],[10月]]+M28</f>
        <v>13388315.8445283</v>
      </c>
      <c r="N29">
        <f>表3_36[[#This Row],[11月]]+N28</f>
        <v>14550063.0245283</v>
      </c>
    </row>
    <row r="30" spans="1:14">
      <c r="A30" s="20" t="s">
        <v>7270</v>
      </c>
      <c r="B30" s="21" t="s">
        <v>7266</v>
      </c>
      <c r="C30">
        <f>'2 过程管理表单'!Z428</f>
        <v>6199.55784518175</v>
      </c>
      <c r="D30">
        <f>'2 过程管理表单'!AC428</f>
        <v>5599.60063435772</v>
      </c>
      <c r="E30" s="1">
        <f>'2 过程管理表单'!AF428</f>
        <v>6199.55784518175</v>
      </c>
      <c r="F30">
        <f>'2 过程管理表单'!AI428</f>
        <v>5468.52214618122</v>
      </c>
      <c r="G30">
        <f>'2 过程管理表单'!AL428</f>
        <v>5888.32554357227</v>
      </c>
      <c r="H30">
        <f>'2 过程管理表单'!AO428</f>
        <v>4177.69639435407</v>
      </c>
      <c r="I30" s="1">
        <f>'2 过程管理表单'!AR428</f>
        <v>4316.95294083254</v>
      </c>
      <c r="J30">
        <f>'2 过程管理表单'!AU428</f>
        <v>4316.95294083254</v>
      </c>
      <c r="K30">
        <f>'2 过程管理表单'!AX428</f>
        <v>4177.69639435407</v>
      </c>
      <c r="L30">
        <f>'2 过程管理表单'!BA428</f>
        <v>4316.95294083254</v>
      </c>
      <c r="M30">
        <f>'2 过程管理表单'!BD428</f>
        <v>4177.69639435407</v>
      </c>
      <c r="N30">
        <f>'2 过程管理表单'!BG428</f>
        <v>4316.95294083254</v>
      </c>
    </row>
    <row r="31" spans="1:14">
      <c r="A31" s="20" t="s">
        <v>7270</v>
      </c>
      <c r="B31" s="21" t="s">
        <v>7267</v>
      </c>
      <c r="C31">
        <f t="shared" si="11"/>
        <v>6199.55784518175</v>
      </c>
      <c r="D31">
        <f>表3_36[[#This Row],[1月]]+D30</f>
        <v>11799.1584795395</v>
      </c>
      <c r="E31">
        <f>表3_36[[#This Row],[2月]]+E30</f>
        <v>17998.7163247212</v>
      </c>
      <c r="F31">
        <f>表3_36[[#This Row],[3月]]+F30</f>
        <v>23467.2384709024</v>
      </c>
      <c r="G31">
        <f>表3_36[[#This Row],[4月]]+G30</f>
        <v>29355.5640144747</v>
      </c>
      <c r="H31">
        <f>表3_36[[#This Row],[5月]]+H30</f>
        <v>33533.2604088288</v>
      </c>
      <c r="I31">
        <f>表3_36[[#This Row],[6月]]+I30</f>
        <v>37850.2133496613</v>
      </c>
      <c r="J31">
        <f>表3_36[[#This Row],[7月]]+J30</f>
        <v>42167.1662904939</v>
      </c>
      <c r="K31">
        <f>表3_36[[#This Row],[8月]]+K30</f>
        <v>46344.8626848479</v>
      </c>
      <c r="L31">
        <f>表3_36[[#This Row],[9月]]+L30</f>
        <v>50661.8156256805</v>
      </c>
      <c r="M31">
        <f>表3_36[[#This Row],[10月]]+M30</f>
        <v>54839.5120200345</v>
      </c>
      <c r="N31">
        <f>表3_36[[#This Row],[11月]]+N30</f>
        <v>59156.4649608671</v>
      </c>
    </row>
    <row r="32" spans="1:14">
      <c r="A32" s="20" t="s">
        <v>7270</v>
      </c>
      <c r="B32" s="21" t="s">
        <v>7268</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7270</v>
      </c>
      <c r="B33" s="21" t="s">
        <v>7269</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7271</v>
      </c>
      <c r="B34" s="21" t="s">
        <v>7266</v>
      </c>
      <c r="C34" s="22">
        <f>'2 过程管理表单'!Z177</f>
        <v>16439.3422938621</v>
      </c>
      <c r="D34" s="22">
        <f>'2 过程管理表单'!AC177</f>
        <v>14848.4382009077</v>
      </c>
      <c r="E34" s="22">
        <f>'2 过程管理表单'!AF177</f>
        <v>38356.0531691936</v>
      </c>
      <c r="F34" s="22">
        <f>'2 过程管理表单'!AI177</f>
        <v>44956.0656658592</v>
      </c>
      <c r="G34" s="22">
        <f>'2 过程管理表单'!AL177</f>
        <v>40651.069931651</v>
      </c>
      <c r="H34" s="22">
        <f>'2 过程管理表单'!AO177</f>
        <v>39436.8846466808</v>
      </c>
      <c r="I34" s="22">
        <f>'2 过程管理表单'!AR177</f>
        <v>40440.5981531683</v>
      </c>
      <c r="J34" s="22">
        <f>'2 过程管理表单'!AU177</f>
        <v>40440.5981531683</v>
      </c>
      <c r="K34" s="22">
        <f>'2 过程管理表单'!AX177</f>
        <v>39136.0627288726</v>
      </c>
      <c r="L34" s="22">
        <f>'2 过程管理表单'!BA177</f>
        <v>40440.5981531683</v>
      </c>
      <c r="M34" s="22">
        <f>'2 过程管理表单'!BD177</f>
        <v>39136.0627288726</v>
      </c>
      <c r="N34" s="22">
        <f>'2 过程管理表单'!BG177</f>
        <v>40440.5981531683</v>
      </c>
    </row>
    <row r="35" spans="1:14">
      <c r="A35" s="20" t="s">
        <v>7271</v>
      </c>
      <c r="B35" s="21" t="s">
        <v>7267</v>
      </c>
      <c r="C35" s="22">
        <f t="shared" si="12"/>
        <v>16439.3422938621</v>
      </c>
      <c r="D35" s="22">
        <f>C35+C34</f>
        <v>32878.6845877242</v>
      </c>
      <c r="E35" s="22">
        <f t="shared" ref="E35:G35" si="13">D35+E34</f>
        <v>71234.7377569178</v>
      </c>
      <c r="F35" s="22">
        <f t="shared" si="13"/>
        <v>116190.803422777</v>
      </c>
      <c r="G35" s="22">
        <f t="shared" si="13"/>
        <v>156841.873354428</v>
      </c>
      <c r="H35" s="22">
        <f t="shared" ref="H35:N35" si="14">H34+G35</f>
        <v>196278.758001109</v>
      </c>
      <c r="I35" s="22">
        <f t="shared" si="14"/>
        <v>236719.356154277</v>
      </c>
      <c r="J35" s="22">
        <f t="shared" si="14"/>
        <v>277159.954307445</v>
      </c>
      <c r="K35" s="22">
        <f t="shared" si="14"/>
        <v>316296.017036318</v>
      </c>
      <c r="L35" s="22">
        <f t="shared" si="14"/>
        <v>356736.615189486</v>
      </c>
      <c r="M35" s="22">
        <f t="shared" si="14"/>
        <v>395872.677918359</v>
      </c>
      <c r="N35" s="22">
        <f t="shared" si="14"/>
        <v>436313.276071527</v>
      </c>
    </row>
    <row r="36" spans="1:14">
      <c r="A36" s="20" t="s">
        <v>7271</v>
      </c>
      <c r="B36" s="21" t="s">
        <v>7268</v>
      </c>
      <c r="C36" s="22">
        <f>'2 过程管理表单'!X177</f>
        <v>18453.0801450035</v>
      </c>
      <c r="D36" s="22">
        <f>'2 过程管理表单'!AA177</f>
        <v>10075.7216544375</v>
      </c>
      <c r="E36" s="22">
        <f>'2 过程管理表单'!AD177</f>
        <v>10075.7216544375</v>
      </c>
      <c r="F36" s="22">
        <f>'2 过程管理表单'!AG177</f>
        <v>10075.7216544375</v>
      </c>
      <c r="G36" s="22">
        <f>'2 过程管理表单'!AJ177</f>
        <v>10075.7216544375</v>
      </c>
      <c r="H36" s="22">
        <f>'2 过程管理表单'!AM177</f>
        <v>10075.7216544375</v>
      </c>
      <c r="I36" s="22">
        <f>'2 过程管理表单'!AP177</f>
        <v>10075.7216544375</v>
      </c>
      <c r="J36" s="22">
        <f>'2 过程管理表单'!AS177</f>
        <v>10075.7216544375</v>
      </c>
      <c r="K36" s="22">
        <f>'2 过程管理表单'!AV177</f>
        <v>10075.7216544375</v>
      </c>
      <c r="L36" s="22">
        <f>'2 过程管理表单'!AY177</f>
        <v>10075.7216544375</v>
      </c>
      <c r="M36" s="22">
        <f>'2 过程管理表单'!BB177</f>
        <v>10075.7216544375</v>
      </c>
      <c r="N36" s="22">
        <f>'2 过程管理表单'!BE177</f>
        <v>10075.7216544375</v>
      </c>
    </row>
    <row r="37" spans="1:14">
      <c r="A37" s="20" t="s">
        <v>7271</v>
      </c>
      <c r="B37" s="21" t="s">
        <v>7269</v>
      </c>
      <c r="C37" s="14">
        <f t="shared" si="12"/>
        <v>18453.0801450035</v>
      </c>
      <c r="D37" s="13">
        <f t="shared" ref="D37:N37" si="15">D36+C37</f>
        <v>28528.801799441</v>
      </c>
      <c r="E37" s="14">
        <f t="shared" si="15"/>
        <v>38604.5234538785</v>
      </c>
      <c r="F37" s="14">
        <f t="shared" si="15"/>
        <v>48680.245108316</v>
      </c>
      <c r="G37" s="14">
        <f t="shared" si="15"/>
        <v>58755.9667627535</v>
      </c>
      <c r="H37" s="14">
        <f t="shared" si="15"/>
        <v>68831.688417191</v>
      </c>
      <c r="I37" s="14">
        <f t="shared" si="15"/>
        <v>78907.4100716285</v>
      </c>
      <c r="J37" s="14">
        <f t="shared" si="15"/>
        <v>88983.131726066</v>
      </c>
      <c r="K37" s="14">
        <f t="shared" si="15"/>
        <v>99058.8533805035</v>
      </c>
      <c r="L37" s="14">
        <f t="shared" si="15"/>
        <v>109134.575034941</v>
      </c>
      <c r="M37" s="14">
        <f t="shared" si="15"/>
        <v>119210.296689378</v>
      </c>
      <c r="N37" s="13">
        <f t="shared" si="15"/>
        <v>129286.018343816</v>
      </c>
    </row>
    <row r="38" spans="1:14">
      <c r="A38" s="23" t="s">
        <v>7272</v>
      </c>
      <c r="B38" s="17" t="s">
        <v>7273</v>
      </c>
      <c r="C38">
        <f t="shared" ref="C38:N38" si="16">C5+C9+C13+C17+C21+C25</f>
        <v>606559.637444501</v>
      </c>
      <c r="D38">
        <f t="shared" si="16"/>
        <v>624134.990367378</v>
      </c>
      <c r="E38">
        <f t="shared" si="16"/>
        <v>641710.343290254</v>
      </c>
      <c r="F38">
        <f t="shared" si="16"/>
        <v>659285.696213131</v>
      </c>
      <c r="G38">
        <f t="shared" si="16"/>
        <v>676861.049136007</v>
      </c>
      <c r="H38">
        <f t="shared" si="16"/>
        <v>694436.402058884</v>
      </c>
      <c r="I38">
        <f t="shared" si="16"/>
        <v>712011.754981761</v>
      </c>
      <c r="J38">
        <f t="shared" si="16"/>
        <v>729587.107904637</v>
      </c>
      <c r="K38">
        <f t="shared" si="16"/>
        <v>747162.460827514</v>
      </c>
      <c r="L38">
        <f t="shared" si="16"/>
        <v>764737.813750391</v>
      </c>
      <c r="M38">
        <f t="shared" si="16"/>
        <v>782313.166673267</v>
      </c>
      <c r="N38">
        <f t="shared" si="16"/>
        <v>799888.519596144</v>
      </c>
    </row>
    <row r="39" spans="1:14">
      <c r="A39" s="23" t="s">
        <v>7272</v>
      </c>
      <c r="B39" s="17" t="s">
        <v>7274</v>
      </c>
      <c r="C39">
        <f t="shared" ref="C39:N39" si="17">C3+C7+C11+C15+C19+C23</f>
        <v>40530.4294541123</v>
      </c>
      <c r="D39">
        <f t="shared" si="17"/>
        <v>65178.5554126654</v>
      </c>
      <c r="E39">
        <f t="shared" si="17"/>
        <v>274917.975742109</v>
      </c>
      <c r="F39">
        <f t="shared" si="17"/>
        <v>334026.835471958</v>
      </c>
      <c r="G39">
        <f t="shared" si="17"/>
        <v>441404.35026225</v>
      </c>
      <c r="H39">
        <f t="shared" si="17"/>
        <v>511933.213221093</v>
      </c>
      <c r="I39">
        <f t="shared" si="17"/>
        <v>556835.010890436</v>
      </c>
      <c r="J39">
        <f t="shared" si="17"/>
        <v>601592.561984437</v>
      </c>
      <c r="K39">
        <f t="shared" si="17"/>
        <v>644906.321107664</v>
      </c>
      <c r="L39">
        <f t="shared" si="17"/>
        <v>689663.872201665</v>
      </c>
      <c r="M39">
        <f t="shared" si="17"/>
        <v>732977.631324891</v>
      </c>
      <c r="N39">
        <f t="shared" si="17"/>
        <v>777735.182418892</v>
      </c>
    </row>
    <row r="42" spans="1:14">
      <c r="A42" s="12" t="s">
        <v>214</v>
      </c>
      <c r="B42" t="s">
        <v>7275</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7275</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7275</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7275</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7275</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7275</v>
      </c>
      <c r="C47">
        <f t="shared" ref="C47:N47" si="23">IF(C23&gt;C25,1,0)</f>
        <v>0</v>
      </c>
      <c r="D47">
        <f t="shared" si="23"/>
        <v>1</v>
      </c>
      <c r="E47">
        <f t="shared" si="23"/>
        <v>1</v>
      </c>
      <c r="F47">
        <f t="shared" si="23"/>
        <v>1</v>
      </c>
      <c r="G47">
        <f t="shared" si="23"/>
        <v>1</v>
      </c>
      <c r="H47">
        <f t="shared" si="23"/>
        <v>1</v>
      </c>
      <c r="I47">
        <f t="shared" si="23"/>
        <v>1</v>
      </c>
      <c r="J47">
        <f t="shared" si="23"/>
        <v>1</v>
      </c>
      <c r="K47">
        <f t="shared" si="23"/>
        <v>1</v>
      </c>
      <c r="L47">
        <f t="shared" si="23"/>
        <v>1</v>
      </c>
      <c r="M47">
        <f t="shared" si="23"/>
        <v>1</v>
      </c>
      <c r="N47">
        <f t="shared" si="23"/>
        <v>1</v>
      </c>
    </row>
    <row r="48" spans="1:14">
      <c r="A48" s="24" t="s">
        <v>7265</v>
      </c>
      <c r="B48" t="s">
        <v>7275</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7270</v>
      </c>
      <c r="B49" t="s">
        <v>7275</v>
      </c>
      <c r="C49">
        <f t="shared" ref="C49:N49" si="25">IF(C31&gt;C33,1,0)</f>
        <v>1</v>
      </c>
      <c r="D49">
        <f t="shared" si="25"/>
        <v>1</v>
      </c>
      <c r="E49">
        <f t="shared" si="25"/>
        <v>1</v>
      </c>
      <c r="F49">
        <f t="shared" si="25"/>
        <v>1</v>
      </c>
      <c r="G49">
        <f t="shared" si="25"/>
        <v>1</v>
      </c>
      <c r="H49">
        <f t="shared" si="25"/>
        <v>1</v>
      </c>
      <c r="I49">
        <f t="shared" si="25"/>
        <v>1</v>
      </c>
      <c r="J49">
        <f t="shared" si="25"/>
        <v>1</v>
      </c>
      <c r="K49">
        <f t="shared" si="25"/>
        <v>1</v>
      </c>
      <c r="L49">
        <f t="shared" si="25"/>
        <v>1</v>
      </c>
      <c r="M49">
        <f t="shared" si="25"/>
        <v>1</v>
      </c>
      <c r="N49">
        <f t="shared" si="25"/>
        <v>1</v>
      </c>
    </row>
    <row r="50" spans="1:14">
      <c r="A50" s="24" t="s">
        <v>7271</v>
      </c>
      <c r="B50" t="s">
        <v>7275</v>
      </c>
      <c r="C50">
        <f t="shared" ref="C50:N50" si="26">IF(C35&gt;C37,1,0)</f>
        <v>0</v>
      </c>
      <c r="D50">
        <f t="shared" si="26"/>
        <v>1</v>
      </c>
      <c r="E50">
        <f t="shared" si="26"/>
        <v>1</v>
      </c>
      <c r="F50">
        <f t="shared" si="26"/>
        <v>1</v>
      </c>
      <c r="G50">
        <f t="shared" si="26"/>
        <v>1</v>
      </c>
      <c r="H50">
        <f t="shared" si="26"/>
        <v>1</v>
      </c>
      <c r="I50">
        <f t="shared" si="26"/>
        <v>1</v>
      </c>
      <c r="J50">
        <f t="shared" si="26"/>
        <v>1</v>
      </c>
      <c r="K50">
        <f t="shared" si="26"/>
        <v>1</v>
      </c>
      <c r="L50">
        <f t="shared" si="26"/>
        <v>1</v>
      </c>
      <c r="M50">
        <f t="shared" si="26"/>
        <v>1</v>
      </c>
      <c r="N50">
        <f t="shared" si="26"/>
        <v>1</v>
      </c>
    </row>
    <row r="51" customFormat="1" spans="2:14">
      <c r="B51" t="s">
        <v>736</v>
      </c>
      <c r="C51">
        <f t="shared" ref="C51:N51" si="27">SUM(C42:C50)</f>
        <v>2</v>
      </c>
      <c r="D51">
        <f t="shared" si="27"/>
        <v>4</v>
      </c>
      <c r="E51">
        <f t="shared" si="27"/>
        <v>4</v>
      </c>
      <c r="F51">
        <f t="shared" si="27"/>
        <v>4</v>
      </c>
      <c r="G51">
        <f t="shared" si="27"/>
        <v>4</v>
      </c>
      <c r="H51">
        <f t="shared" si="27"/>
        <v>4</v>
      </c>
      <c r="I51">
        <f t="shared" si="27"/>
        <v>4</v>
      </c>
      <c r="J51">
        <f t="shared" si="27"/>
        <v>4</v>
      </c>
      <c r="K51">
        <f t="shared" si="27"/>
        <v>4</v>
      </c>
      <c r="L51">
        <f t="shared" si="27"/>
        <v>4</v>
      </c>
      <c r="M51">
        <f t="shared" si="27"/>
        <v>4</v>
      </c>
      <c r="N51">
        <f t="shared" si="27"/>
        <v>4</v>
      </c>
    </row>
    <row r="52" customFormat="1" spans="2:14">
      <c r="B52" t="s">
        <v>7276</v>
      </c>
      <c r="C52">
        <f>C51</f>
        <v>2</v>
      </c>
      <c r="D52">
        <f t="shared" ref="D52:N52" si="28">C52+D51</f>
        <v>6</v>
      </c>
      <c r="E52">
        <f t="shared" si="28"/>
        <v>10</v>
      </c>
      <c r="F52">
        <f t="shared" si="28"/>
        <v>14</v>
      </c>
      <c r="G52">
        <f t="shared" si="28"/>
        <v>18</v>
      </c>
      <c r="H52">
        <f t="shared" si="28"/>
        <v>22</v>
      </c>
      <c r="I52">
        <f t="shared" si="28"/>
        <v>26</v>
      </c>
      <c r="J52">
        <f t="shared" si="28"/>
        <v>30</v>
      </c>
      <c r="K52">
        <f t="shared" si="28"/>
        <v>34</v>
      </c>
      <c r="L52">
        <f t="shared" si="28"/>
        <v>38</v>
      </c>
      <c r="M52">
        <f t="shared" si="28"/>
        <v>42</v>
      </c>
      <c r="N52">
        <f t="shared" si="28"/>
        <v>46</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O3" sqref="O3"/>
    </sheetView>
  </sheetViews>
  <sheetFormatPr defaultColWidth="9" defaultRowHeight="13.5"/>
  <cols>
    <col min="1" max="1" width="25.375" customWidth="1"/>
    <col min="2" max="2" width="19.375" customWidth="1"/>
    <col min="3" max="14" width="12.625"/>
  </cols>
  <sheetData>
    <row r="1" customFormat="1" spans="1:14">
      <c r="A1" t="s">
        <v>7277</v>
      </c>
      <c r="C1" t="s">
        <v>751</v>
      </c>
      <c r="D1" t="s">
        <v>752</v>
      </c>
      <c r="E1" t="s">
        <v>753</v>
      </c>
      <c r="F1" t="s">
        <v>754</v>
      </c>
      <c r="G1" t="s">
        <v>755</v>
      </c>
      <c r="H1" t="s">
        <v>756</v>
      </c>
      <c r="I1" t="s">
        <v>757</v>
      </c>
      <c r="J1" t="s">
        <v>758</v>
      </c>
      <c r="K1" t="s">
        <v>759</v>
      </c>
      <c r="L1" t="s">
        <v>760</v>
      </c>
      <c r="M1" t="s">
        <v>761</v>
      </c>
      <c r="N1" t="s">
        <v>762</v>
      </c>
    </row>
    <row r="2" spans="1:14">
      <c r="A2" t="s">
        <v>7278</v>
      </c>
      <c r="B2" t="s">
        <v>7266</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7278</v>
      </c>
      <c r="B3" t="s">
        <v>7267</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7278</v>
      </c>
      <c r="B4" t="s">
        <v>7268</v>
      </c>
      <c r="C4" cm="1">
        <f t="array" ref="C4">INDEX('2 过程管理表单'!$8:$8,24+(COLUMN(A1)-1)*3)</f>
        <v>1663319.42</v>
      </c>
      <c r="D4" cm="1">
        <f t="array" ref="D4">INDEX('2 过程管理表单'!$8:$8,24+(COLUMN(B1)-1)*3)</f>
        <v>1212707.18</v>
      </c>
      <c r="E4" cm="1">
        <f t="array" ref="E4">INDEX('2 过程管理表单'!$8:$8,24+(COLUMN(C1)-1)*3)</f>
        <v>1179443.88</v>
      </c>
      <c r="F4" cm="1">
        <f t="array" ref="F4">INDEX('2 过程管理表单'!$8:$8,24+(COLUMN(D1)-1)*3)</f>
        <v>1171747.18</v>
      </c>
      <c r="G4" cm="1">
        <f t="array" ref="G4">INDEX('2 过程管理表单'!$8:$8,24+(COLUMN(E1)-1)*3)</f>
        <v>1161747.18</v>
      </c>
      <c r="H4" cm="1">
        <f t="array" ref="H4">INDEX('2 过程管理表单'!$8:$8,24+(COLUMN(F1)-1)*3)</f>
        <v>1161747.18</v>
      </c>
      <c r="I4" cm="1">
        <f t="array" ref="I4">INDEX('2 过程管理表单'!$8:$8,24+(COLUMN(G1)-1)*3)</f>
        <v>1161747.18</v>
      </c>
      <c r="J4" cm="1">
        <f t="array" ref="J4">INDEX('2 过程管理表单'!$8:$8,24+(COLUMN(H1)-1)*3)</f>
        <v>1171747.18</v>
      </c>
      <c r="K4" cm="1">
        <f t="array" ref="K4">INDEX('2 过程管理表单'!$8:$8,24+(COLUMN(I1)-1)*3)</f>
        <v>1161747.18</v>
      </c>
      <c r="L4" cm="1">
        <f t="array" ref="L4">INDEX('2 过程管理表单'!$8:$8,24+(COLUMN(J1)-1)*3)</f>
        <v>1161747.18</v>
      </c>
      <c r="M4" cm="1">
        <f t="array" ref="M4">INDEX('2 过程管理表单'!$8:$8,24+(COLUMN(K1)-1)*3)</f>
        <v>1161747.18</v>
      </c>
      <c r="N4" cm="1">
        <f t="array" ref="N4">INDEX('2 过程管理表单'!$8:$8,24+(COLUMN(L1)-1)*3)</f>
        <v>1161747.18</v>
      </c>
    </row>
    <row r="5" spans="1:14">
      <c r="A5" t="s">
        <v>7278</v>
      </c>
      <c r="B5" t="s">
        <v>7269</v>
      </c>
      <c r="C5">
        <f t="shared" si="0"/>
        <v>1663319.42</v>
      </c>
      <c r="D5">
        <f t="shared" ref="D5:N5" si="2">C5+D4</f>
        <v>2876026.6</v>
      </c>
      <c r="E5">
        <f t="shared" si="2"/>
        <v>4055470.48</v>
      </c>
      <c r="F5">
        <f t="shared" si="2"/>
        <v>5227217.66</v>
      </c>
      <c r="G5">
        <f t="shared" si="2"/>
        <v>6388964.84</v>
      </c>
      <c r="H5">
        <f t="shared" si="2"/>
        <v>7550712.02</v>
      </c>
      <c r="I5">
        <f t="shared" si="2"/>
        <v>8712459.2</v>
      </c>
      <c r="J5">
        <f t="shared" si="2"/>
        <v>9884206.38</v>
      </c>
      <c r="K5">
        <f t="shared" si="2"/>
        <v>11045953.56</v>
      </c>
      <c r="L5">
        <f t="shared" si="2"/>
        <v>12207700.74</v>
      </c>
      <c r="M5">
        <f t="shared" si="2"/>
        <v>13369447.92</v>
      </c>
      <c r="N5">
        <f t="shared" si="2"/>
        <v>14531195.1</v>
      </c>
    </row>
    <row r="6" spans="1:14">
      <c r="A6" t="s">
        <v>7279</v>
      </c>
      <c r="B6" t="s">
        <v>7266</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7279</v>
      </c>
      <c r="B7" t="s">
        <v>7267</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7279</v>
      </c>
      <c r="B8" t="s">
        <v>7268</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7279</v>
      </c>
      <c r="B9" t="s">
        <v>7269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7280</v>
      </c>
      <c r="B10" t="s">
        <v>7266</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7280</v>
      </c>
      <c r="B11" t="s">
        <v>7267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7280</v>
      </c>
      <c r="B12" t="s">
        <v>7268</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7280</v>
      </c>
      <c r="B13" t="s">
        <v>7269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7281</v>
      </c>
      <c r="B14" t="s">
        <v>7266</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7281</v>
      </c>
      <c r="B15" t="s">
        <v>7267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7281</v>
      </c>
      <c r="B16" t="s">
        <v>7268</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7281</v>
      </c>
      <c r="B17" t="s">
        <v>7269</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7282</v>
      </c>
      <c r="B18" t="s">
        <v>7266</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7282</v>
      </c>
      <c r="B19" t="s">
        <v>7267</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7282</v>
      </c>
      <c r="B20" t="s">
        <v>7268</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7282</v>
      </c>
      <c r="B21" t="s">
        <v>7269</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7283</v>
      </c>
      <c r="B22" t="s">
        <v>7266</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7283</v>
      </c>
      <c r="B23" t="s">
        <v>7267</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7283</v>
      </c>
      <c r="B24" t="s">
        <v>7268</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7283</v>
      </c>
      <c r="B25" t="s">
        <v>7269</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7284</v>
      </c>
      <c r="B26" t="s">
        <v>7266</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7284</v>
      </c>
      <c r="B27" t="s">
        <v>7267</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7284</v>
      </c>
      <c r="B28" t="s">
        <v>7268</v>
      </c>
      <c r="C28" cm="1">
        <f t="array" ref="C28">INDEX('2 过程管理表单'!$46:$46,24+(COLUMN(A1)-1)*3)</f>
        <v>18867.9245283019</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7284</v>
      </c>
      <c r="B29" t="s">
        <v>7269</v>
      </c>
      <c r="C29">
        <f t="shared" si="16"/>
        <v>18867.9245283019</v>
      </c>
      <c r="D29">
        <f t="shared" ref="D29:N29" si="18">C29+D28</f>
        <v>18867.9245283019</v>
      </c>
      <c r="E29">
        <f t="shared" si="18"/>
        <v>18867.9245283019</v>
      </c>
      <c r="F29">
        <f t="shared" si="18"/>
        <v>18867.9245283019</v>
      </c>
      <c r="G29">
        <f t="shared" si="18"/>
        <v>18867.9245283019</v>
      </c>
      <c r="H29">
        <f t="shared" si="18"/>
        <v>18867.9245283019</v>
      </c>
      <c r="I29">
        <f t="shared" si="18"/>
        <v>18867.9245283019</v>
      </c>
      <c r="J29">
        <f t="shared" si="18"/>
        <v>18867.9245283019</v>
      </c>
      <c r="K29">
        <f t="shared" si="18"/>
        <v>18867.9245283019</v>
      </c>
      <c r="L29">
        <f t="shared" si="18"/>
        <v>18867.9245283019</v>
      </c>
      <c r="M29">
        <f t="shared" si="18"/>
        <v>18867.9245283019</v>
      </c>
      <c r="N29">
        <f t="shared" si="18"/>
        <v>18867.9245283019</v>
      </c>
    </row>
    <row r="30" spans="1:14">
      <c r="A30" t="s">
        <v>7285</v>
      </c>
      <c r="B30" t="s">
        <v>7266</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7285</v>
      </c>
      <c r="B31" t="s">
        <v>7267</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7285</v>
      </c>
      <c r="B32" t="s">
        <v>7268</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7285</v>
      </c>
      <c r="B33" t="s">
        <v>7269</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7286</v>
      </c>
      <c r="B34" t="s">
        <v>7266</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7286</v>
      </c>
      <c r="B35" t="s">
        <v>7267</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7286</v>
      </c>
      <c r="B36" t="s">
        <v>7268</v>
      </c>
      <c r="C36" cm="1">
        <f t="array" ref="C36">INDEX('2 过程管理表单'!$58:$58,24+(COLUMN(A1)-1)*3)</f>
        <v>0</v>
      </c>
      <c r="D36" cm="1">
        <f t="array" ref="D36">INDEX('2 过程管理表单'!$58:$58,24+(COLUMN(B1)-1)*3)</f>
        <v>0</v>
      </c>
      <c r="E36" cm="1">
        <f t="array" ref="E36">INDEX('2 过程管理表单'!$58:$58,24+(COLUMN(C1)-1)*3)</f>
        <v>0</v>
      </c>
      <c r="F36" cm="1">
        <f t="array" ref="F36">INDEX('2 过程管理表单'!$58:$58,24+(COLUMN(D1)-1)*3)</f>
        <v>0</v>
      </c>
      <c r="G36" cm="1">
        <f t="array" ref="G36">INDEX('2 过程管理表单'!$58:$58,24+(COLUMN(E1)-1)*3)</f>
        <v>0</v>
      </c>
      <c r="H36" cm="1">
        <f t="array" ref="H36">INDEX('2 过程管理表单'!$58:$58,24+(COLUMN(F1)-1)*3)</f>
        <v>0</v>
      </c>
      <c r="I36" cm="1">
        <f t="array" ref="I36">INDEX('2 过程管理表单'!$58:$58,24+(COLUMN(G1)-1)*3)</f>
        <v>0</v>
      </c>
      <c r="J36" cm="1">
        <f t="array" ref="J36">INDEX('2 过程管理表单'!$58:$58,24+(COLUMN(H1)-1)*3)</f>
        <v>0</v>
      </c>
      <c r="K36" cm="1">
        <f t="array" ref="K36">INDEX('2 过程管理表单'!$58:$58,24+(COLUMN(I1)-1)*3)</f>
        <v>0</v>
      </c>
      <c r="L36" cm="1">
        <f t="array" ref="L36">INDEX('2 过程管理表单'!$58:$58,24+(COLUMN(J1)-1)*3)</f>
        <v>0</v>
      </c>
      <c r="M36" cm="1">
        <f t="array" ref="M36">INDEX('2 过程管理表单'!$58:$58,24+(COLUMN(K1)-1)*3)</f>
        <v>0</v>
      </c>
      <c r="N36" cm="1">
        <f t="array" ref="N36">INDEX('2 过程管理表单'!$58:$58,24+(COLUMN(L1)-1)*3)</f>
        <v>0</v>
      </c>
    </row>
    <row r="37" spans="1:14">
      <c r="A37" t="s">
        <v>7286</v>
      </c>
      <c r="B37" t="s">
        <v>7269</v>
      </c>
      <c r="C37">
        <f t="shared" si="20"/>
        <v>0</v>
      </c>
      <c r="D37">
        <f t="shared" ref="D37:N37" si="23">C37+D36</f>
        <v>0</v>
      </c>
      <c r="E37">
        <f t="shared" si="23"/>
        <v>0</v>
      </c>
      <c r="F37">
        <f t="shared" si="23"/>
        <v>0</v>
      </c>
      <c r="G37">
        <f t="shared" si="23"/>
        <v>0</v>
      </c>
      <c r="H37">
        <f t="shared" si="23"/>
        <v>0</v>
      </c>
      <c r="I37">
        <f t="shared" si="23"/>
        <v>0</v>
      </c>
      <c r="J37">
        <f t="shared" si="23"/>
        <v>0</v>
      </c>
      <c r="K37">
        <f t="shared" si="23"/>
        <v>0</v>
      </c>
      <c r="L37">
        <f t="shared" si="23"/>
        <v>0</v>
      </c>
      <c r="M37">
        <f t="shared" si="23"/>
        <v>0</v>
      </c>
      <c r="N37">
        <f t="shared" si="23"/>
        <v>0</v>
      </c>
    </row>
    <row r="38" spans="1:14">
      <c r="A38" t="s">
        <v>7287</v>
      </c>
      <c r="B38" t="s">
        <v>7266</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7287</v>
      </c>
      <c r="B39" t="s">
        <v>7267</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7287</v>
      </c>
      <c r="B40" t="s">
        <v>7268</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7287</v>
      </c>
      <c r="B41" t="s">
        <v>7269</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7288</v>
      </c>
      <c r="B42" t="s">
        <v>7266</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7288</v>
      </c>
      <c r="B43" t="s">
        <v>7267</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7288</v>
      </c>
      <c r="B44" t="s">
        <v>7268</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7288</v>
      </c>
      <c r="B45" t="s">
        <v>7269</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7289</v>
      </c>
      <c r="B46" t="s">
        <v>7266</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7289</v>
      </c>
      <c r="B47" t="s">
        <v>7267</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7289</v>
      </c>
      <c r="B48" t="s">
        <v>7268</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7289</v>
      </c>
      <c r="B49" t="s">
        <v>7269</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7290</v>
      </c>
      <c r="B50" t="s">
        <v>7266</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7290</v>
      </c>
      <c r="B51" t="s">
        <v>7267</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7290</v>
      </c>
      <c r="B52" t="s">
        <v>7268</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7290</v>
      </c>
      <c r="B53" t="s">
        <v>7269</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7291</v>
      </c>
      <c r="B54" t="s">
        <v>7266</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7291</v>
      </c>
      <c r="B55" t="s">
        <v>7267</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7291</v>
      </c>
      <c r="B56" t="s">
        <v>7268</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7291</v>
      </c>
      <c r="B57" t="s">
        <v>7269</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7292</v>
      </c>
      <c r="B58" t="s">
        <v>7266</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7292</v>
      </c>
      <c r="B59" t="s">
        <v>7267</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7292</v>
      </c>
      <c r="B60" t="s">
        <v>7268</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7292</v>
      </c>
      <c r="B61" t="s">
        <v>7269</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7293</v>
      </c>
      <c r="B62" t="s">
        <v>7266</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7293</v>
      </c>
      <c r="B63" t="s">
        <v>7267</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7293</v>
      </c>
      <c r="B64" t="s">
        <v>7268</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7293</v>
      </c>
      <c r="B65" t="s">
        <v>7269</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7294</v>
      </c>
      <c r="B66" t="s">
        <v>7266</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7294</v>
      </c>
      <c r="B67" t="s">
        <v>7267</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7294</v>
      </c>
      <c r="B68" t="s">
        <v>7268</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7294</v>
      </c>
      <c r="B69" t="s">
        <v>7269</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7295</v>
      </c>
      <c r="B70" t="s">
        <v>7266</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7295</v>
      </c>
      <c r="B71" t="s">
        <v>7267</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7295</v>
      </c>
      <c r="B72" t="s">
        <v>7268</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7295</v>
      </c>
      <c r="B73" t="s">
        <v>7269</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7296</v>
      </c>
      <c r="B74" t="s">
        <v>7266</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7296</v>
      </c>
      <c r="B75" t="s">
        <v>7267</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7296</v>
      </c>
      <c r="B76" t="s">
        <v>7268</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7296</v>
      </c>
      <c r="B77" t="s">
        <v>7269</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7297</v>
      </c>
      <c r="B78" t="s">
        <v>7266</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7297</v>
      </c>
      <c r="B79" t="s">
        <v>7267</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7297</v>
      </c>
      <c r="B80" t="s">
        <v>7268</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7297</v>
      </c>
      <c r="B81" t="s">
        <v>7269</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7298</v>
      </c>
      <c r="B82" t="s">
        <v>7266</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7298</v>
      </c>
      <c r="B83" t="s">
        <v>7267</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7298</v>
      </c>
      <c r="B84" t="s">
        <v>7268</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7298</v>
      </c>
      <c r="B85" t="s">
        <v>7269</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7299</v>
      </c>
      <c r="B86" t="s">
        <v>7266</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7299</v>
      </c>
      <c r="B87" t="s">
        <v>7267</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7299</v>
      </c>
      <c r="B88" t="s">
        <v>7268</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7299</v>
      </c>
      <c r="B89" t="s">
        <v>7269</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7300</v>
      </c>
      <c r="B90" t="s">
        <v>7266</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7300</v>
      </c>
      <c r="B91" t="s">
        <v>7267</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7300</v>
      </c>
      <c r="B92" t="s">
        <v>7268</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7300</v>
      </c>
      <c r="B93" t="s">
        <v>7269</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7301</v>
      </c>
      <c r="B94" t="s">
        <v>7266</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7301</v>
      </c>
      <c r="B95" t="s">
        <v>7267</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7301</v>
      </c>
      <c r="B96" t="s">
        <v>7268</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7301</v>
      </c>
      <c r="B97" t="s">
        <v>7269</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7302</v>
      </c>
      <c r="B98" t="s">
        <v>7266</v>
      </c>
      <c r="C98" cm="1">
        <f t="array" ref="C98">INDEX('2 过程管理表单'!$159:$159,26+(COLUMN(A1)-1)*3)</f>
        <v>496.849315068493</v>
      </c>
      <c r="D98" cm="1">
        <f t="array" ref="D98">INDEX('2 过程管理表单'!$159:$159,26+(COLUMN(B1)-1)*3)</f>
        <v>448.767123287671</v>
      </c>
      <c r="E98" cm="1">
        <f t="array" ref="E98">INDEX('2 过程管理表单'!$159:$159,26+(COLUMN(C1)-1)*3)</f>
        <v>496.849315068493</v>
      </c>
      <c r="F98" cm="1">
        <f t="array" ref="F98">INDEX('2 过程管理表单'!$159:$159,26+(COLUMN(D1)-1)*3)</f>
        <v>480.821917808219</v>
      </c>
      <c r="G98" cm="1">
        <f t="array" ref="G98">INDEX('2 过程管理表单'!$159:$159,26+(COLUMN(E1)-1)*3)</f>
        <v>496.849315068493</v>
      </c>
      <c r="H98" cm="1">
        <f t="array" ref="H98">INDEX('2 过程管理表单'!$159:$159,26+(COLUMN(F1)-1)*3)</f>
        <v>480.821917808219</v>
      </c>
      <c r="I98" cm="1">
        <f t="array" ref="I98">INDEX('2 过程管理表单'!$159:$159,26+(COLUMN(G1)-1)*3)</f>
        <v>144.246575342466</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7302</v>
      </c>
      <c r="B99" t="s">
        <v>7267</v>
      </c>
      <c r="C99">
        <f t="shared" ref="C99:C103" si="64">C98</f>
        <v>496.849315068493</v>
      </c>
      <c r="D99">
        <f t="shared" ref="D99:N99" si="65">C99+D98</f>
        <v>945.616438356164</v>
      </c>
      <c r="E99">
        <f t="shared" si="65"/>
        <v>1442.46575342466</v>
      </c>
      <c r="F99">
        <f t="shared" si="65"/>
        <v>1923.28767123288</v>
      </c>
      <c r="G99">
        <f t="shared" si="65"/>
        <v>2420.13698630137</v>
      </c>
      <c r="H99">
        <f t="shared" si="65"/>
        <v>2900.95890410959</v>
      </c>
      <c r="I99">
        <f t="shared" si="65"/>
        <v>3045.20547945205</v>
      </c>
      <c r="J99">
        <f t="shared" si="65"/>
        <v>3045.20547945205</v>
      </c>
      <c r="K99">
        <f t="shared" si="65"/>
        <v>3045.20547945205</v>
      </c>
      <c r="L99">
        <f t="shared" si="65"/>
        <v>3045.20547945205</v>
      </c>
      <c r="M99">
        <f t="shared" si="65"/>
        <v>3045.20547945205</v>
      </c>
      <c r="N99">
        <f t="shared" si="65"/>
        <v>3045.20547945205</v>
      </c>
    </row>
    <row r="100" spans="1:14">
      <c r="A100" t="s">
        <v>7302</v>
      </c>
      <c r="B100" t="s">
        <v>7268</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7302</v>
      </c>
      <c r="B101" t="s">
        <v>7269</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7303</v>
      </c>
      <c r="B102" t="s">
        <v>7266</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7303</v>
      </c>
      <c r="B103" t="s">
        <v>7267</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7303</v>
      </c>
      <c r="B104" t="s">
        <v>7268</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7303</v>
      </c>
      <c r="B105" t="s">
        <v>7269</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7304</v>
      </c>
      <c r="B106" t="s">
        <v>7266</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7304</v>
      </c>
      <c r="B107" t="s">
        <v>7267</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7304</v>
      </c>
      <c r="B108" t="s">
        <v>7268</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7304</v>
      </c>
      <c r="B109" t="s">
        <v>7269</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7305</v>
      </c>
      <c r="B110" t="s">
        <v>7266</v>
      </c>
      <c r="C110">
        <f t="shared" ref="C110:N110" si="72">C2+C14+C26+C42+C58+C70+C86+C98</f>
        <v>496.849315068493</v>
      </c>
      <c r="D110">
        <f t="shared" si="72"/>
        <v>448.767123287671</v>
      </c>
      <c r="E110">
        <f t="shared" si="72"/>
        <v>496.849315068493</v>
      </c>
      <c r="F110">
        <f t="shared" si="72"/>
        <v>480.821917808219</v>
      </c>
      <c r="G110">
        <f t="shared" si="72"/>
        <v>496.849315068493</v>
      </c>
      <c r="H110">
        <f t="shared" si="72"/>
        <v>480.821917808219</v>
      </c>
      <c r="I110">
        <f t="shared" si="72"/>
        <v>144.246575342466</v>
      </c>
      <c r="J110">
        <f t="shared" si="72"/>
        <v>0</v>
      </c>
      <c r="K110">
        <f t="shared" si="72"/>
        <v>0</v>
      </c>
      <c r="L110">
        <f t="shared" si="72"/>
        <v>0</v>
      </c>
      <c r="M110">
        <f t="shared" si="72"/>
        <v>0</v>
      </c>
      <c r="N110">
        <f t="shared" si="72"/>
        <v>0</v>
      </c>
    </row>
    <row r="111" spans="1:14">
      <c r="A111" t="s">
        <v>7305</v>
      </c>
      <c r="B111" t="s">
        <v>7267</v>
      </c>
      <c r="C111">
        <f t="shared" ref="C111:C115" si="73">C110</f>
        <v>496.849315068493</v>
      </c>
      <c r="D111">
        <f t="shared" ref="D111:N111" si="74">C111+D110</f>
        <v>945.616438356164</v>
      </c>
      <c r="E111">
        <f t="shared" si="74"/>
        <v>1442.46575342466</v>
      </c>
      <c r="F111">
        <f t="shared" si="74"/>
        <v>1923.28767123288</v>
      </c>
      <c r="G111">
        <f t="shared" si="74"/>
        <v>2420.13698630137</v>
      </c>
      <c r="H111">
        <f t="shared" si="74"/>
        <v>2900.95890410959</v>
      </c>
      <c r="I111">
        <f t="shared" si="74"/>
        <v>3045.20547945205</v>
      </c>
      <c r="J111">
        <f t="shared" si="74"/>
        <v>3045.20547945205</v>
      </c>
      <c r="K111">
        <f t="shared" si="74"/>
        <v>3045.20547945205</v>
      </c>
      <c r="L111">
        <f t="shared" si="74"/>
        <v>3045.20547945205</v>
      </c>
      <c r="M111">
        <f t="shared" si="74"/>
        <v>3045.20547945205</v>
      </c>
      <c r="N111">
        <f t="shared" si="74"/>
        <v>3045.20547945205</v>
      </c>
    </row>
    <row r="112" spans="1:14">
      <c r="A112" t="s">
        <v>7305</v>
      </c>
      <c r="B112" t="s">
        <v>7268</v>
      </c>
      <c r="C112">
        <f t="shared" ref="C112:N112" si="75">C4+C16+C28+C44+C60+C72+C88+C100</f>
        <v>1682187.3445283</v>
      </c>
      <c r="D112">
        <f t="shared" si="75"/>
        <v>1212707.18</v>
      </c>
      <c r="E112">
        <f t="shared" si="75"/>
        <v>1179443.88</v>
      </c>
      <c r="F112">
        <f t="shared" si="75"/>
        <v>1171747.18</v>
      </c>
      <c r="G112">
        <f t="shared" si="75"/>
        <v>1161747.18</v>
      </c>
      <c r="H112">
        <f t="shared" si="75"/>
        <v>1161747.18</v>
      </c>
      <c r="I112">
        <f t="shared" si="75"/>
        <v>1161747.18</v>
      </c>
      <c r="J112">
        <f t="shared" si="75"/>
        <v>1171747.18</v>
      </c>
      <c r="K112">
        <f t="shared" si="75"/>
        <v>1161747.18</v>
      </c>
      <c r="L112">
        <f t="shared" si="75"/>
        <v>1161747.18</v>
      </c>
      <c r="M112">
        <f t="shared" si="75"/>
        <v>1161747.18</v>
      </c>
      <c r="N112">
        <f t="shared" si="75"/>
        <v>1161747.18</v>
      </c>
    </row>
    <row r="113" spans="1:14">
      <c r="A113" t="s">
        <v>7305</v>
      </c>
      <c r="B113" t="s">
        <v>7269</v>
      </c>
      <c r="C113">
        <f t="shared" si="73"/>
        <v>1682187.3445283</v>
      </c>
      <c r="D113">
        <f t="shared" ref="D113:N113" si="76">C113+D112</f>
        <v>2894894.5245283</v>
      </c>
      <c r="E113">
        <f t="shared" si="76"/>
        <v>4074338.4045283</v>
      </c>
      <c r="F113">
        <f t="shared" si="76"/>
        <v>5246085.5845283</v>
      </c>
      <c r="G113">
        <f t="shared" si="76"/>
        <v>6407832.7645283</v>
      </c>
      <c r="H113">
        <f t="shared" si="76"/>
        <v>7569579.9445283</v>
      </c>
      <c r="I113">
        <f t="shared" si="76"/>
        <v>8731327.1245283</v>
      </c>
      <c r="J113">
        <f t="shared" si="76"/>
        <v>9903074.3045283</v>
      </c>
      <c r="K113">
        <f t="shared" si="76"/>
        <v>11064821.4845283</v>
      </c>
      <c r="L113">
        <f t="shared" si="76"/>
        <v>12226568.6645283</v>
      </c>
      <c r="M113">
        <f t="shared" si="76"/>
        <v>13388315.8445283</v>
      </c>
      <c r="N113">
        <f t="shared" si="76"/>
        <v>14550063.0245283</v>
      </c>
    </row>
    <row r="114" spans="1:14">
      <c r="A114" t="s">
        <v>7306</v>
      </c>
      <c r="B114" t="s">
        <v>7266</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7306</v>
      </c>
      <c r="B115" t="s">
        <v>7267</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7306</v>
      </c>
      <c r="B116" t="s">
        <v>7268</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7306</v>
      </c>
      <c r="B117" t="s">
        <v>7269</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7307</v>
      </c>
      <c r="B118" t="s">
        <v>7266</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7307</v>
      </c>
      <c r="B119" t="s">
        <v>7267</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7307</v>
      </c>
      <c r="B120" t="s">
        <v>7268</v>
      </c>
      <c r="C120">
        <f t="shared" ref="C120:N120" si="84">C12+C24+C36+C40+C52+C56+C80+C84+C68+C96+C108</f>
        <v>0</v>
      </c>
      <c r="D120">
        <f t="shared" si="84"/>
        <v>0</v>
      </c>
      <c r="E120">
        <f t="shared" si="84"/>
        <v>0</v>
      </c>
      <c r="F120">
        <f t="shared" si="84"/>
        <v>0</v>
      </c>
      <c r="G120">
        <f t="shared" si="84"/>
        <v>0</v>
      </c>
      <c r="H120">
        <f t="shared" si="84"/>
        <v>0</v>
      </c>
      <c r="I120">
        <f t="shared" si="84"/>
        <v>0</v>
      </c>
      <c r="J120">
        <f t="shared" si="84"/>
        <v>0</v>
      </c>
      <c r="K120">
        <f t="shared" si="84"/>
        <v>0</v>
      </c>
      <c r="L120">
        <f t="shared" si="84"/>
        <v>0</v>
      </c>
      <c r="M120">
        <f t="shared" si="84"/>
        <v>0</v>
      </c>
      <c r="N120">
        <f t="shared" si="84"/>
        <v>0</v>
      </c>
    </row>
    <row r="121" spans="1:14">
      <c r="A121" t="s">
        <v>7307</v>
      </c>
      <c r="B121" t="s">
        <v>7269</v>
      </c>
      <c r="C121">
        <f t="shared" si="80"/>
        <v>0</v>
      </c>
      <c r="D121">
        <f t="shared" ref="D121:N121" si="85">C121+D120</f>
        <v>0</v>
      </c>
      <c r="E121">
        <f t="shared" si="85"/>
        <v>0</v>
      </c>
      <c r="F121">
        <f t="shared" si="85"/>
        <v>0</v>
      </c>
      <c r="G121">
        <f t="shared" si="85"/>
        <v>0</v>
      </c>
      <c r="H121">
        <f t="shared" si="85"/>
        <v>0</v>
      </c>
      <c r="I121">
        <f t="shared" si="85"/>
        <v>0</v>
      </c>
      <c r="J121">
        <f t="shared" si="85"/>
        <v>0</v>
      </c>
      <c r="K121">
        <f t="shared" si="85"/>
        <v>0</v>
      </c>
      <c r="L121">
        <f t="shared" si="85"/>
        <v>0</v>
      </c>
      <c r="M121">
        <f t="shared" si="85"/>
        <v>0</v>
      </c>
      <c r="N121">
        <f t="shared" si="85"/>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3" max="3" width="9.54166666666667"/>
    <col min="4" max="5" width="10.5416666666667"/>
    <col min="6" max="6" width="10.375"/>
    <col min="7" max="14" width="10.5416666666667"/>
  </cols>
  <sheetData>
    <row r="1" customFormat="1" spans="1:14">
      <c r="A1" t="s">
        <v>7308</v>
      </c>
      <c r="C1" t="s">
        <v>751</v>
      </c>
      <c r="D1" t="s">
        <v>752</v>
      </c>
      <c r="E1" t="s">
        <v>753</v>
      </c>
      <c r="F1" t="s">
        <v>754</v>
      </c>
      <c r="G1" t="s">
        <v>755</v>
      </c>
      <c r="H1" t="s">
        <v>756</v>
      </c>
      <c r="I1" t="s">
        <v>757</v>
      </c>
      <c r="J1" t="s">
        <v>758</v>
      </c>
      <c r="K1" t="s">
        <v>759</v>
      </c>
      <c r="L1" t="s">
        <v>760</v>
      </c>
      <c r="M1" t="s">
        <v>761</v>
      </c>
      <c r="N1" t="s">
        <v>762</v>
      </c>
    </row>
    <row r="2" spans="1:14">
      <c r="A2" t="s">
        <v>138</v>
      </c>
      <c r="B2" t="s">
        <v>7266</v>
      </c>
      <c r="C2">
        <f>SUM(物资过程计算表!D2:D15)</f>
        <v>1679.81</v>
      </c>
      <c r="D2">
        <f>SUM(物资过程计算表!E2:E15)</f>
        <v>0</v>
      </c>
      <c r="E2">
        <f>SUM(物资过程计算表!F2:F15)</f>
        <v>0</v>
      </c>
      <c r="F2">
        <f>SUM(物资过程计算表!G2:G15)</f>
        <v>1771.6</v>
      </c>
      <c r="G2">
        <f>SUM(物资过程计算表!H2:H15)</f>
        <v>466.03</v>
      </c>
      <c r="H2">
        <f>SUM(物资过程计算表!I2:I15)</f>
        <v>577.08</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7267</v>
      </c>
      <c r="C3">
        <f t="shared" ref="C3:C7" si="0">C2</f>
        <v>1679.81</v>
      </c>
      <c r="D3">
        <f t="shared" ref="D3:N3" si="1">C3+D2</f>
        <v>1679.81</v>
      </c>
      <c r="E3">
        <f t="shared" si="1"/>
        <v>1679.81</v>
      </c>
      <c r="F3">
        <f t="shared" si="1"/>
        <v>3451.41</v>
      </c>
      <c r="G3">
        <f t="shared" si="1"/>
        <v>3917.44</v>
      </c>
      <c r="H3">
        <f t="shared" si="1"/>
        <v>4494.52</v>
      </c>
      <c r="I3">
        <f t="shared" si="1"/>
        <v>4494.52</v>
      </c>
      <c r="J3">
        <f t="shared" si="1"/>
        <v>4494.52</v>
      </c>
      <c r="K3">
        <f t="shared" si="1"/>
        <v>4494.52</v>
      </c>
      <c r="L3">
        <f t="shared" si="1"/>
        <v>4494.52</v>
      </c>
      <c r="M3">
        <f t="shared" si="1"/>
        <v>4494.52</v>
      </c>
      <c r="N3">
        <f t="shared" si="1"/>
        <v>4494.52</v>
      </c>
    </row>
    <row r="4" spans="1:14">
      <c r="A4" t="s">
        <v>2311</v>
      </c>
      <c r="B4" t="s">
        <v>7266</v>
      </c>
      <c r="C4">
        <f>SUM(物资过程计算表!D16:D28,物资过程计算表!D521:D531)</f>
        <v>51.06</v>
      </c>
      <c r="D4">
        <f>SUM(物资过程计算表!E16:E28,物资过程计算表!E521:E531)</f>
        <v>1191.6</v>
      </c>
      <c r="E4">
        <f>SUM(物资过程计算表!F16:F28,物资过程计算表!F521:F531)</f>
        <v>433.1</v>
      </c>
      <c r="F4">
        <f>SUM(物资过程计算表!G16:G28,物资过程计算表!G521:G531)</f>
        <v>821.99</v>
      </c>
      <c r="G4">
        <f>SUM(物资过程计算表!H16:H28,物资过程计算表!H521:H531)</f>
        <v>17895</v>
      </c>
      <c r="H4">
        <f>SUM(物资过程计算表!I16:I28,物资过程计算表!I521:I531)</f>
        <v>577.03</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2311</v>
      </c>
      <c r="B5" t="s">
        <v>7267</v>
      </c>
      <c r="C5">
        <f t="shared" si="0"/>
        <v>51.06</v>
      </c>
      <c r="D5">
        <f t="shared" ref="D5:N5" si="2">C5+D4</f>
        <v>1242.66</v>
      </c>
      <c r="E5">
        <f t="shared" si="2"/>
        <v>1675.76</v>
      </c>
      <c r="F5">
        <f t="shared" si="2"/>
        <v>2497.75</v>
      </c>
      <c r="G5">
        <f t="shared" si="2"/>
        <v>20392.75</v>
      </c>
      <c r="H5">
        <f t="shared" si="2"/>
        <v>20969.78</v>
      </c>
      <c r="I5">
        <f t="shared" si="2"/>
        <v>20969.78</v>
      </c>
      <c r="J5">
        <f t="shared" si="2"/>
        <v>20969.78</v>
      </c>
      <c r="K5">
        <f t="shared" si="2"/>
        <v>20969.78</v>
      </c>
      <c r="L5">
        <f t="shared" si="2"/>
        <v>20969.78</v>
      </c>
      <c r="M5">
        <f t="shared" si="2"/>
        <v>20969.78</v>
      </c>
      <c r="N5">
        <f t="shared" si="2"/>
        <v>20969.78</v>
      </c>
    </row>
    <row r="6" spans="1:14">
      <c r="A6" t="s">
        <v>6424</v>
      </c>
      <c r="B6" t="s">
        <v>7266</v>
      </c>
      <c r="C6">
        <f>SUM(物资过程计算表!D29:D90,物资过程计算表!D934)</f>
        <v>2244</v>
      </c>
      <c r="D6">
        <f>SUM(物资过程计算表!E29:E90,物资过程计算表!E934)</f>
        <v>689750</v>
      </c>
      <c r="E6">
        <f>SUM(物资过程计算表!F29:F90,物资过程计算表!F934)</f>
        <v>159712</v>
      </c>
      <c r="F6">
        <f>SUM(物资过程计算表!G29:G90,物资过程计算表!G934)</f>
        <v>6444</v>
      </c>
      <c r="G6">
        <f>SUM(物资过程计算表!H29:H90,物资过程计算表!H934)</f>
        <v>20100</v>
      </c>
      <c r="H6">
        <f>SUM(物资过程计算表!I29:I90,物资过程计算表!I934)</f>
        <v>4680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6424</v>
      </c>
      <c r="B7" t="s">
        <v>7267</v>
      </c>
      <c r="C7">
        <f t="shared" si="0"/>
        <v>2244</v>
      </c>
      <c r="D7">
        <f t="shared" ref="D7:N7" si="3">C7+D6</f>
        <v>691994</v>
      </c>
      <c r="E7">
        <f t="shared" si="3"/>
        <v>851706</v>
      </c>
      <c r="F7">
        <f t="shared" si="3"/>
        <v>858150</v>
      </c>
      <c r="G7">
        <f t="shared" si="3"/>
        <v>878250</v>
      </c>
      <c r="H7">
        <f t="shared" si="3"/>
        <v>882930</v>
      </c>
      <c r="I7">
        <f t="shared" si="3"/>
        <v>882930</v>
      </c>
      <c r="J7">
        <f t="shared" si="3"/>
        <v>882930</v>
      </c>
      <c r="K7">
        <f t="shared" si="3"/>
        <v>882930</v>
      </c>
      <c r="L7">
        <f t="shared" si="3"/>
        <v>882930</v>
      </c>
      <c r="M7">
        <f t="shared" si="3"/>
        <v>882930</v>
      </c>
      <c r="N7">
        <f t="shared" si="3"/>
        <v>882930</v>
      </c>
    </row>
    <row r="8" spans="1:14">
      <c r="A8" t="s">
        <v>2056</v>
      </c>
      <c r="B8" t="s">
        <v>7266</v>
      </c>
      <c r="C8">
        <f>SUM(物资过程计算表!D91:D520,物资过程计算表!D935:D952)</f>
        <v>15961.06</v>
      </c>
      <c r="D8">
        <f>SUM(物资过程计算表!E91:E520,物资过程计算表!E935:E952)</f>
        <v>2559.72</v>
      </c>
      <c r="E8">
        <f>SUM(物资过程计算表!F91:F520,物资过程计算表!F935:F952)</f>
        <v>83006.84</v>
      </c>
      <c r="F8">
        <f>SUM(物资过程计算表!G91:G520,物资过程计算表!G935:G952)</f>
        <v>6516.18</v>
      </c>
      <c r="G8">
        <f>SUM(物资过程计算表!H91:H520,物资过程计算表!H935:H952)</f>
        <v>33681.23</v>
      </c>
      <c r="H8">
        <f>SUM(物资过程计算表!I91:I520,物资过程计算表!I935:I952)</f>
        <v>23506.41</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2056</v>
      </c>
      <c r="B9" t="s">
        <v>7267</v>
      </c>
      <c r="C9">
        <f t="shared" ref="C9:C13" si="4">C8</f>
        <v>15961.06</v>
      </c>
      <c r="D9">
        <f t="shared" ref="D9:N9" si="5">C9+D8</f>
        <v>18520.78</v>
      </c>
      <c r="E9">
        <f t="shared" si="5"/>
        <v>101527.62</v>
      </c>
      <c r="F9">
        <f t="shared" si="5"/>
        <v>108043.8</v>
      </c>
      <c r="G9">
        <f t="shared" si="5"/>
        <v>141725.03</v>
      </c>
      <c r="H9">
        <f t="shared" si="5"/>
        <v>165231.44</v>
      </c>
      <c r="I9">
        <f t="shared" si="5"/>
        <v>165231.44</v>
      </c>
      <c r="J9">
        <f t="shared" si="5"/>
        <v>165231.44</v>
      </c>
      <c r="K9">
        <f t="shared" si="5"/>
        <v>165231.44</v>
      </c>
      <c r="L9">
        <f t="shared" si="5"/>
        <v>165231.44</v>
      </c>
      <c r="M9">
        <f t="shared" si="5"/>
        <v>165231.44</v>
      </c>
      <c r="N9">
        <f t="shared" si="5"/>
        <v>165231.44</v>
      </c>
    </row>
    <row r="10" spans="1:14">
      <c r="A10" t="s">
        <v>6835</v>
      </c>
      <c r="B10" t="s">
        <v>7266</v>
      </c>
      <c r="C10">
        <f>SUM(物资过程计算表!D532:D546,物资过程计算表!D852:D932)</f>
        <v>540</v>
      </c>
      <c r="D10">
        <f>SUM(物资过程计算表!E532:E546,物资过程计算表!E852:E932)</f>
        <v>0</v>
      </c>
      <c r="E10">
        <f>SUM(物资过程计算表!F532:F546,物资过程计算表!F852:F932)</f>
        <v>82471.7</v>
      </c>
      <c r="F10">
        <f>SUM(物资过程计算表!G532:G546,物资过程计算表!G852:G932)</f>
        <v>344</v>
      </c>
      <c r="G10">
        <f>SUM(物资过程计算表!H532:H546,物资过程计算表!H852:H932)</f>
        <v>8688.34</v>
      </c>
      <c r="H10">
        <f>SUM(物资过程计算表!I532:I546,物资过程计算表!I852:I932)</f>
        <v>84.6</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6835</v>
      </c>
      <c r="B11" t="s">
        <v>7267</v>
      </c>
      <c r="C11">
        <f t="shared" si="4"/>
        <v>540</v>
      </c>
      <c r="D11">
        <f t="shared" ref="D11:N11" si="6">C11+D10</f>
        <v>540</v>
      </c>
      <c r="E11">
        <f t="shared" si="6"/>
        <v>83011.7</v>
      </c>
      <c r="F11">
        <f t="shared" si="6"/>
        <v>83355.7</v>
      </c>
      <c r="G11">
        <f t="shared" si="6"/>
        <v>92044.04</v>
      </c>
      <c r="H11">
        <f t="shared" si="6"/>
        <v>92128.64</v>
      </c>
      <c r="I11">
        <f t="shared" si="6"/>
        <v>92128.64</v>
      </c>
      <c r="J11">
        <f t="shared" si="6"/>
        <v>92128.64</v>
      </c>
      <c r="K11">
        <f t="shared" si="6"/>
        <v>92128.64</v>
      </c>
      <c r="L11">
        <f t="shared" si="6"/>
        <v>92128.64</v>
      </c>
      <c r="M11">
        <f t="shared" si="6"/>
        <v>92128.64</v>
      </c>
      <c r="N11">
        <f t="shared" si="6"/>
        <v>92128.64</v>
      </c>
    </row>
    <row r="12" spans="1:14">
      <c r="A12" t="s">
        <v>7309</v>
      </c>
      <c r="B12" t="s">
        <v>7266</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7309</v>
      </c>
      <c r="B13" t="s">
        <v>7267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5412</v>
      </c>
      <c r="B14" t="s">
        <v>7266</v>
      </c>
      <c r="C14">
        <f>SUM(物资过程计算表!D605:D749)</f>
        <v>0</v>
      </c>
      <c r="D14">
        <f>SUM(物资过程计算表!E605:E749)</f>
        <v>0</v>
      </c>
      <c r="E14">
        <f>SUM(物资过程计算表!F605:F749)</f>
        <v>0</v>
      </c>
      <c r="F14">
        <f>SUM(物资过程计算表!G605:G749)</f>
        <v>0</v>
      </c>
      <c r="G14">
        <f>SUM(物资过程计算表!H605:H749)</f>
        <v>76.7</v>
      </c>
      <c r="H14">
        <f>SUM(物资过程计算表!I605:I749)</f>
        <v>1050.42</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5412</v>
      </c>
      <c r="B15" t="s">
        <v>7267</v>
      </c>
      <c r="C15">
        <f t="shared" ref="C15:C19" si="8">C14</f>
        <v>0</v>
      </c>
      <c r="D15">
        <f t="shared" ref="D15:N15" si="9">C15+D14</f>
        <v>0</v>
      </c>
      <c r="E15">
        <f t="shared" si="9"/>
        <v>0</v>
      </c>
      <c r="F15">
        <f t="shared" si="9"/>
        <v>0</v>
      </c>
      <c r="G15">
        <f t="shared" si="9"/>
        <v>76.7</v>
      </c>
      <c r="H15">
        <f t="shared" si="9"/>
        <v>1127.12</v>
      </c>
      <c r="I15">
        <f t="shared" si="9"/>
        <v>1127.12</v>
      </c>
      <c r="J15">
        <f t="shared" si="9"/>
        <v>1127.12</v>
      </c>
      <c r="K15">
        <f t="shared" si="9"/>
        <v>1127.12</v>
      </c>
      <c r="L15">
        <f t="shared" si="9"/>
        <v>1127.12</v>
      </c>
      <c r="M15">
        <f t="shared" si="9"/>
        <v>1127.12</v>
      </c>
      <c r="N15">
        <f t="shared" si="9"/>
        <v>1127.12</v>
      </c>
    </row>
    <row r="16" spans="1:14">
      <c r="A16" t="s">
        <v>7310</v>
      </c>
      <c r="B16" t="s">
        <v>7266</v>
      </c>
      <c r="C16">
        <f>SUM(物资过程计算表!D750:D807)</f>
        <v>1382.56</v>
      </c>
      <c r="D16">
        <f>SUM(物资过程计算表!E750:E807)</f>
        <v>0</v>
      </c>
      <c r="E16">
        <f>SUM(物资过程计算表!F750:F807)</f>
        <v>18805.02</v>
      </c>
      <c r="F16">
        <f>SUM(物资过程计算表!G750:G807)</f>
        <v>521.28</v>
      </c>
      <c r="G16">
        <f>SUM(物资过程计算表!H750:H807)</f>
        <v>0</v>
      </c>
      <c r="H16">
        <f>SUM(物资过程计算表!I750:I807)</f>
        <v>699.6</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7310</v>
      </c>
      <c r="B17" t="s">
        <v>7267</v>
      </c>
      <c r="C17">
        <f t="shared" si="8"/>
        <v>1382.56</v>
      </c>
      <c r="D17">
        <f t="shared" ref="D17:N17" si="10">C17+D16</f>
        <v>1382.56</v>
      </c>
      <c r="E17">
        <f t="shared" si="10"/>
        <v>20187.58</v>
      </c>
      <c r="F17">
        <f t="shared" si="10"/>
        <v>20708.86</v>
      </c>
      <c r="G17">
        <f t="shared" si="10"/>
        <v>20708.86</v>
      </c>
      <c r="H17">
        <f t="shared" si="10"/>
        <v>21408.46</v>
      </c>
      <c r="I17">
        <f t="shared" si="10"/>
        <v>21408.46</v>
      </c>
      <c r="J17">
        <f t="shared" si="10"/>
        <v>21408.46</v>
      </c>
      <c r="K17">
        <f t="shared" si="10"/>
        <v>21408.46</v>
      </c>
      <c r="L17">
        <f t="shared" si="10"/>
        <v>21408.46</v>
      </c>
      <c r="M17">
        <f t="shared" si="10"/>
        <v>21408.46</v>
      </c>
      <c r="N17">
        <f t="shared" si="10"/>
        <v>21408.46</v>
      </c>
    </row>
    <row r="18" spans="1:14">
      <c r="A18" t="s">
        <v>7311</v>
      </c>
      <c r="B18" t="s">
        <v>7266</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600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7311</v>
      </c>
      <c r="B19" t="s">
        <v>7267</v>
      </c>
      <c r="C19">
        <f t="shared" si="8"/>
        <v>0</v>
      </c>
      <c r="D19">
        <f t="shared" ref="D19:N19" si="11">C19+D18</f>
        <v>0</v>
      </c>
      <c r="E19">
        <f t="shared" si="11"/>
        <v>0</v>
      </c>
      <c r="F19">
        <f t="shared" si="11"/>
        <v>0</v>
      </c>
      <c r="G19">
        <f t="shared" si="11"/>
        <v>0</v>
      </c>
      <c r="H19">
        <f t="shared" si="11"/>
        <v>600</v>
      </c>
      <c r="I19">
        <f t="shared" si="11"/>
        <v>600</v>
      </c>
      <c r="J19">
        <f t="shared" si="11"/>
        <v>600</v>
      </c>
      <c r="K19">
        <f t="shared" si="11"/>
        <v>600</v>
      </c>
      <c r="L19">
        <f t="shared" si="11"/>
        <v>600</v>
      </c>
      <c r="M19">
        <f t="shared" si="11"/>
        <v>600</v>
      </c>
      <c r="N19">
        <f t="shared" si="11"/>
        <v>600</v>
      </c>
    </row>
    <row r="20" customFormat="1"/>
    <row r="21" spans="1:14">
      <c r="A21" t="s">
        <v>7312</v>
      </c>
      <c r="B21" t="s">
        <v>7266</v>
      </c>
      <c r="C21">
        <f t="shared" ref="C21:N21" si="12">SUM(C2,C4,C6,C8,C10,C12,C14,C16,C18)</f>
        <v>21858.49</v>
      </c>
      <c r="D21">
        <f t="shared" si="12"/>
        <v>693501.32</v>
      </c>
      <c r="E21">
        <f t="shared" si="12"/>
        <v>344428.66</v>
      </c>
      <c r="F21">
        <f t="shared" si="12"/>
        <v>16419.05</v>
      </c>
      <c r="G21">
        <f t="shared" si="12"/>
        <v>80907.3</v>
      </c>
      <c r="H21">
        <f t="shared" si="12"/>
        <v>31775.14</v>
      </c>
      <c r="I21">
        <f t="shared" si="12"/>
        <v>0</v>
      </c>
      <c r="J21">
        <f t="shared" si="12"/>
        <v>0</v>
      </c>
      <c r="K21">
        <f t="shared" si="12"/>
        <v>0</v>
      </c>
      <c r="L21">
        <f t="shared" si="12"/>
        <v>0</v>
      </c>
      <c r="M21">
        <f t="shared" si="12"/>
        <v>0</v>
      </c>
      <c r="N21">
        <f t="shared" si="12"/>
        <v>0</v>
      </c>
    </row>
    <row r="22" customFormat="1" spans="2:14">
      <c r="B22" t="s">
        <v>7267</v>
      </c>
      <c r="C22">
        <f t="shared" ref="C22:N22" si="13">SUM(C3,C5,C7,C9,C11,C13,C15,C17,C19)</f>
        <v>21858.49</v>
      </c>
      <c r="D22">
        <f t="shared" si="13"/>
        <v>715359.81</v>
      </c>
      <c r="E22">
        <f t="shared" si="13"/>
        <v>1059788.47</v>
      </c>
      <c r="F22">
        <f t="shared" si="13"/>
        <v>1076207.52</v>
      </c>
      <c r="G22">
        <f t="shared" si="13"/>
        <v>1157114.82</v>
      </c>
      <c r="H22">
        <f t="shared" si="13"/>
        <v>1188889.96</v>
      </c>
      <c r="I22">
        <f t="shared" si="13"/>
        <v>1188889.96</v>
      </c>
      <c r="J22">
        <f t="shared" si="13"/>
        <v>1188889.96</v>
      </c>
      <c r="K22">
        <f t="shared" si="13"/>
        <v>1188889.96</v>
      </c>
      <c r="L22">
        <f t="shared" si="13"/>
        <v>1188889.96</v>
      </c>
      <c r="M22">
        <f t="shared" si="13"/>
        <v>1188889.96</v>
      </c>
      <c r="N22">
        <f t="shared" si="13"/>
        <v>1188889.96</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topLeftCell="A16" workbookViewId="0">
      <selection activeCell="F10" sqref="F10"/>
    </sheetView>
  </sheetViews>
  <sheetFormatPr defaultColWidth="8.725" defaultRowHeight="13.5"/>
  <cols>
    <col min="1" max="1" width="14.5416666666667" customWidth="1"/>
    <col min="2" max="2" width="25.5416666666667" customWidth="1"/>
    <col min="3" max="15" width="12.8166666666667"/>
  </cols>
  <sheetData>
    <row r="1" spans="1:14">
      <c r="A1" s="9" t="s">
        <v>7238</v>
      </c>
      <c r="B1" s="10" t="s">
        <v>7239</v>
      </c>
      <c r="C1" s="11" t="s">
        <v>751</v>
      </c>
      <c r="D1" s="11" t="s">
        <v>752</v>
      </c>
      <c r="E1" s="11" t="s">
        <v>753</v>
      </c>
      <c r="F1" s="11" t="s">
        <v>754</v>
      </c>
      <c r="G1" s="11" t="s">
        <v>755</v>
      </c>
      <c r="H1" s="11" t="s">
        <v>756</v>
      </c>
      <c r="I1" s="11" t="s">
        <v>757</v>
      </c>
      <c r="J1" s="11" t="s">
        <v>758</v>
      </c>
      <c r="K1" s="11" t="s">
        <v>759</v>
      </c>
      <c r="L1" s="11" t="s">
        <v>760</v>
      </c>
      <c r="M1" s="11" t="s">
        <v>761</v>
      </c>
      <c r="N1" s="15" t="s">
        <v>762</v>
      </c>
    </row>
    <row r="2" spans="1:14">
      <c r="A2" s="12" t="s">
        <v>2147</v>
      </c>
      <c r="B2" s="13" t="s">
        <v>7248</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2147</v>
      </c>
      <c r="B3" s="13" t="s">
        <v>7249</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2147</v>
      </c>
      <c r="B4" s="13" t="s">
        <v>7250</v>
      </c>
      <c r="C4" s="13" cm="1">
        <f t="array" ref="C4">INDEX('2 过程管理表单'!$537:$537,24+(COLUMN(A1)-1)*3)</f>
        <v>5660.37735849057</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2147</v>
      </c>
      <c r="B5" s="13" t="s">
        <v>7251</v>
      </c>
      <c r="C5" s="13">
        <f t="shared" si="0"/>
        <v>5660.37735849057</v>
      </c>
      <c r="D5" s="13">
        <f t="shared" ref="D5:N5" si="2">C5+D4</f>
        <v>5660.37735849057</v>
      </c>
      <c r="E5" s="13">
        <f t="shared" si="2"/>
        <v>5660.37735849057</v>
      </c>
      <c r="F5" s="13">
        <f t="shared" si="2"/>
        <v>5660.37735849057</v>
      </c>
      <c r="G5" s="13">
        <f t="shared" si="2"/>
        <v>5660.37735849057</v>
      </c>
      <c r="H5" s="13">
        <f t="shared" si="2"/>
        <v>5660.37735849057</v>
      </c>
      <c r="I5" s="13">
        <f t="shared" si="2"/>
        <v>5660.37735849057</v>
      </c>
      <c r="J5" s="13">
        <f t="shared" si="2"/>
        <v>5660.37735849057</v>
      </c>
      <c r="K5" s="13">
        <f t="shared" si="2"/>
        <v>5660.37735849057</v>
      </c>
      <c r="L5" s="13">
        <f t="shared" si="2"/>
        <v>5660.37735849057</v>
      </c>
      <c r="M5" s="13">
        <f t="shared" si="2"/>
        <v>5660.37735849057</v>
      </c>
      <c r="N5" s="13">
        <f t="shared" si="2"/>
        <v>5660.37735849057</v>
      </c>
    </row>
    <row r="6" spans="1:14">
      <c r="A6" s="12" t="s">
        <v>2183</v>
      </c>
      <c r="B6" s="13" t="s">
        <v>7248</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2183</v>
      </c>
      <c r="B7" s="13" t="s">
        <v>7249</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2183</v>
      </c>
      <c r="B8" s="13" t="s">
        <v>7250</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2183</v>
      </c>
      <c r="B9" s="13" t="s">
        <v>7251</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2191</v>
      </c>
      <c r="B10" s="13" t="s">
        <v>7248</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2191</v>
      </c>
      <c r="B11" s="13" t="s">
        <v>7249</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2191</v>
      </c>
      <c r="B12" s="13" t="s">
        <v>7250</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2191</v>
      </c>
      <c r="B13" s="13" t="s">
        <v>7251</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2209</v>
      </c>
      <c r="B14" s="13" t="s">
        <v>7248</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2209</v>
      </c>
      <c r="B15" s="13" t="s">
        <v>7249</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2209</v>
      </c>
      <c r="B16" s="13" t="s">
        <v>7250</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2209</v>
      </c>
      <c r="B17" s="13" t="s">
        <v>7251</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2229</v>
      </c>
      <c r="B18" s="13" t="s">
        <v>7248</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2229</v>
      </c>
      <c r="B19" s="13" t="s">
        <v>7249</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2229</v>
      </c>
      <c r="B20" s="13" t="s">
        <v>7250</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2229</v>
      </c>
      <c r="B21" s="13" t="s">
        <v>7251</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2235</v>
      </c>
      <c r="B22" s="13" t="s">
        <v>7248</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2235</v>
      </c>
      <c r="B23" s="13" t="s">
        <v>7249</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2235</v>
      </c>
      <c r="B24" s="13" t="s">
        <v>7250</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2235</v>
      </c>
      <c r="B25" s="13" t="s">
        <v>7251</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2249</v>
      </c>
      <c r="B26" s="13" t="s">
        <v>7248</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2249</v>
      </c>
      <c r="B27" s="13" t="s">
        <v>7249</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2249</v>
      </c>
      <c r="B28" s="13" t="s">
        <v>7250</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2249</v>
      </c>
      <c r="B29" s="13" t="s">
        <v>7251</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2267</v>
      </c>
      <c r="B30" s="13" t="s">
        <v>7248</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2267</v>
      </c>
      <c r="B31" s="13" t="s">
        <v>7249</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2267</v>
      </c>
      <c r="B32" s="13" t="s">
        <v>7250</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2267</v>
      </c>
      <c r="B33" s="13" t="s">
        <v>7251</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2273</v>
      </c>
      <c r="B34" s="13" t="s">
        <v>7248</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2273</v>
      </c>
      <c r="B35" s="13" t="s">
        <v>7249</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2273</v>
      </c>
      <c r="B36" s="13" t="s">
        <v>7250</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2273</v>
      </c>
      <c r="B37" s="13" t="s">
        <v>7251</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2286</v>
      </c>
      <c r="B38" s="13" t="s">
        <v>7248</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2286</v>
      </c>
      <c r="B39" s="13" t="s">
        <v>7249</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2286</v>
      </c>
      <c r="B40" s="13" t="s">
        <v>7250</v>
      </c>
      <c r="C40" s="13" cm="1">
        <f t="array" ref="C40">INDEX('2 过程管理表单'!$591:$591,24+(COLUMN(A1)-1)*3)</f>
        <v>7374.63126843658</v>
      </c>
      <c r="D40" s="13" cm="1">
        <f t="array" ref="D40">INDEX('2 过程管理表单'!$591:$591,24+(COLUMN(B1)-1)*3)</f>
        <v>7374.63126843658</v>
      </c>
      <c r="E40" s="13" cm="1">
        <f t="array" ref="E40">INDEX('2 过程管理表单'!$591:$591,24+(COLUMN(C1)-1)*3)</f>
        <v>7374.63126843658</v>
      </c>
      <c r="F40" s="13" cm="1">
        <f t="array" ref="F40">INDEX('2 过程管理表单'!$591:$591,24+(COLUMN(D1)-1)*3)</f>
        <v>7374.63126843658</v>
      </c>
      <c r="G40" s="13" cm="1">
        <f t="array" ref="G40">INDEX('2 过程管理表单'!$591:$591,24+(COLUMN(E1)-1)*3)</f>
        <v>7374.63126843658</v>
      </c>
      <c r="H40" s="13" cm="1">
        <f t="array" ref="H40">INDEX('2 过程管理表单'!$591:$591,24+(COLUMN(F1)-1)*3)</f>
        <v>7374.63126843658</v>
      </c>
      <c r="I40" s="13" cm="1">
        <f t="array" ref="I40">INDEX('2 过程管理表单'!$591:$591,24+(COLUMN(G1)-1)*3)</f>
        <v>7374.63126843658</v>
      </c>
      <c r="J40" s="13" cm="1">
        <f t="array" ref="J40">INDEX('2 过程管理表单'!$591:$591,24+(COLUMN(H1)-1)*3)</f>
        <v>7374.63126843658</v>
      </c>
      <c r="K40" s="13" cm="1">
        <f t="array" ref="K40">INDEX('2 过程管理表单'!$591:$591,24+(COLUMN(I1)-1)*3)</f>
        <v>7374.63126843658</v>
      </c>
      <c r="L40" s="13" cm="1">
        <f t="array" ref="L40">INDEX('2 过程管理表单'!$591:$591,24+(COLUMN(J1)-1)*3)</f>
        <v>7374.63126843658</v>
      </c>
      <c r="M40" s="13" cm="1">
        <f t="array" ref="M40">INDEX('2 过程管理表单'!$591:$591,24+(COLUMN(K1)-1)*3)</f>
        <v>7374.63126843658</v>
      </c>
      <c r="N40" s="13" cm="1">
        <f t="array" ref="N40">INDEX('2 过程管理表单'!$591:$591,24+(COLUMN(L1)-1)*3)</f>
        <v>7374.63126843658</v>
      </c>
    </row>
    <row r="41" spans="1:14">
      <c r="A41" s="12" t="s">
        <v>2286</v>
      </c>
      <c r="B41" s="13" t="s">
        <v>7251</v>
      </c>
      <c r="C41" s="13">
        <f>C40</f>
        <v>7374.63126843658</v>
      </c>
      <c r="D41" s="13">
        <f t="shared" ref="D41:N41" si="25">C41+D40</f>
        <v>14749.2625368732</v>
      </c>
      <c r="E41" s="13">
        <f t="shared" si="25"/>
        <v>22123.8938053097</v>
      </c>
      <c r="F41" s="13">
        <f t="shared" si="25"/>
        <v>29498.5250737463</v>
      </c>
      <c r="G41" s="13">
        <f t="shared" si="25"/>
        <v>36873.1563421829</v>
      </c>
      <c r="H41" s="13">
        <f t="shared" si="25"/>
        <v>44247.7876106195</v>
      </c>
      <c r="I41" s="13">
        <f t="shared" si="25"/>
        <v>51622.4188790561</v>
      </c>
      <c r="J41" s="13">
        <f t="shared" si="25"/>
        <v>58997.0501474927</v>
      </c>
      <c r="K41" s="13">
        <f t="shared" si="25"/>
        <v>66371.6814159292</v>
      </c>
      <c r="L41" s="13">
        <f t="shared" si="25"/>
        <v>73746.3126843658</v>
      </c>
      <c r="M41" s="13">
        <f t="shared" si="25"/>
        <v>81120.9439528024</v>
      </c>
      <c r="N41" s="13">
        <f t="shared" si="25"/>
        <v>88495.575221239</v>
      </c>
    </row>
    <row r="43" customFormat="1" spans="1:1">
      <c r="A43" t="s">
        <v>736</v>
      </c>
    </row>
    <row r="44" customFormat="1" spans="1:14">
      <c r="A44" s="12" t="s">
        <v>64</v>
      </c>
      <c r="B44" s="13" t="s">
        <v>7248</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7249</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7250</v>
      </c>
      <c r="C46" s="14">
        <f t="shared" ref="C46:N46" si="28">C4+C8+C12+C16+C20+C24+C28+C32+C36+C40</f>
        <v>13035.0086269272</v>
      </c>
      <c r="D46" s="14">
        <f t="shared" si="28"/>
        <v>7374.63126843658</v>
      </c>
      <c r="E46" s="14">
        <f t="shared" si="28"/>
        <v>7374.63126843658</v>
      </c>
      <c r="F46" s="14">
        <f t="shared" si="28"/>
        <v>7374.63126843658</v>
      </c>
      <c r="G46" s="14">
        <f t="shared" si="28"/>
        <v>7374.63126843658</v>
      </c>
      <c r="H46" s="14">
        <f t="shared" si="28"/>
        <v>7374.63126843658</v>
      </c>
      <c r="I46" s="14">
        <f t="shared" si="28"/>
        <v>7374.63126843658</v>
      </c>
      <c r="J46" s="14">
        <f t="shared" si="28"/>
        <v>7374.63126843658</v>
      </c>
      <c r="K46" s="14">
        <f t="shared" si="28"/>
        <v>7374.63126843658</v>
      </c>
      <c r="L46" s="14">
        <f t="shared" si="28"/>
        <v>7374.63126843658</v>
      </c>
      <c r="M46" s="14">
        <f t="shared" si="28"/>
        <v>7374.63126843658</v>
      </c>
      <c r="N46" s="14">
        <f t="shared" si="28"/>
        <v>7374.63126843658</v>
      </c>
    </row>
    <row r="47" customFormat="1" spans="1:14">
      <c r="A47" s="12" t="s">
        <v>64</v>
      </c>
      <c r="B47" s="13" t="s">
        <v>7251</v>
      </c>
      <c r="C47" s="14">
        <f>C46</f>
        <v>13035.0086269272</v>
      </c>
      <c r="D47" s="14">
        <f t="shared" ref="D47:N47" si="29">C47+D46</f>
        <v>20409.6398953637</v>
      </c>
      <c r="E47" s="14">
        <f t="shared" si="29"/>
        <v>27784.2711638003</v>
      </c>
      <c r="F47" s="14">
        <f t="shared" si="29"/>
        <v>35158.9024322369</v>
      </c>
      <c r="G47" s="14">
        <f t="shared" si="29"/>
        <v>42533.5337006735</v>
      </c>
      <c r="H47" s="14">
        <f t="shared" si="29"/>
        <v>49908.1649691101</v>
      </c>
      <c r="I47" s="14">
        <f t="shared" si="29"/>
        <v>57282.7962375466</v>
      </c>
      <c r="J47" s="14">
        <f t="shared" si="29"/>
        <v>64657.4275059832</v>
      </c>
      <c r="K47" s="14">
        <f t="shared" si="29"/>
        <v>72032.0587744198</v>
      </c>
      <c r="L47" s="14">
        <f t="shared" si="29"/>
        <v>79406.6900428564</v>
      </c>
      <c r="M47" s="14">
        <f t="shared" si="29"/>
        <v>86781.321311293</v>
      </c>
      <c r="N47" s="16">
        <f t="shared" si="29"/>
        <v>94155.9525797296</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7238</v>
      </c>
      <c r="B1" s="5" t="s">
        <v>751</v>
      </c>
      <c r="C1" s="5" t="s">
        <v>752</v>
      </c>
      <c r="D1" s="5" t="s">
        <v>753</v>
      </c>
      <c r="E1" s="5" t="s">
        <v>754</v>
      </c>
      <c r="F1" s="5" t="s">
        <v>755</v>
      </c>
      <c r="G1" s="5" t="s">
        <v>756</v>
      </c>
      <c r="H1" s="5" t="s">
        <v>757</v>
      </c>
      <c r="I1" s="5" t="s">
        <v>758</v>
      </c>
      <c r="J1" s="5" t="s">
        <v>759</v>
      </c>
      <c r="K1" s="5" t="s">
        <v>760</v>
      </c>
      <c r="L1" s="5" t="s">
        <v>761</v>
      </c>
      <c r="M1" s="5" t="s">
        <v>762</v>
      </c>
    </row>
    <row r="2" spans="1:13">
      <c r="A2" s="6" t="s">
        <v>214</v>
      </c>
      <c r="B2" s="6">
        <f>COUNTIF('2 过程管理表单'!Y6:Y507,"&lt;"&amp;0)</f>
        <v>12</v>
      </c>
      <c r="C2" s="6">
        <f>COUNTIF('2 过程管理表单'!AB6:AB507,"&lt;"&amp;0)</f>
        <v>11</v>
      </c>
      <c r="D2" s="6">
        <f>COUNTIF('2 过程管理表单'!AE6:AE507,"&lt;"&amp;0)</f>
        <v>13</v>
      </c>
      <c r="E2" s="6">
        <f>COUNTIF('2 过程管理表单'!AH6:AH507,"&lt;"&amp;0)</f>
        <v>13</v>
      </c>
      <c r="F2" s="6">
        <f>COUNTIF('2 过程管理表单'!AK6:AK507,"&lt;"&amp;0)</f>
        <v>13</v>
      </c>
      <c r="G2" s="6">
        <f>COUNTIF('2 过程管理表单'!AN6:AN507,"&lt;"&amp;0)</f>
        <v>13</v>
      </c>
      <c r="H2" s="6">
        <f>COUNTIF('2 过程管理表单'!AQ6:AQ507,"&lt;"&amp;0)</f>
        <v>13</v>
      </c>
      <c r="I2" s="6">
        <f>COUNTIF('2 过程管理表单'!AT6:AT507,"&lt;"&amp;0)</f>
        <v>11</v>
      </c>
      <c r="J2" s="6">
        <f>COUNTIF('2 过程管理表单'!AW6:AW507,"&lt;"&amp;0)</f>
        <v>11</v>
      </c>
      <c r="K2" s="6">
        <f>COUNTIF('2 过程管理表单'!AW6:AW507,"&lt;"&amp;0)</f>
        <v>11</v>
      </c>
      <c r="L2" s="6">
        <f>COUNTIF('2 过程管理表单'!BC6:BC507,"&lt;"&amp;0)</f>
        <v>11</v>
      </c>
      <c r="M2" s="6">
        <f>COUNTIF('2 过程管理表单'!BF6:BF507,"&lt;"&amp;0)</f>
        <v>11</v>
      </c>
    </row>
    <row r="3" spans="1:13">
      <c r="A3" s="6" t="s">
        <v>9</v>
      </c>
      <c r="B3" s="6">
        <f>COUNTIF('2 过程管理表单'!Y509:Y535,"&lt;0")</f>
        <v>5</v>
      </c>
      <c r="C3" s="6">
        <f>COUNTIF('2 过程管理表单'!AB508:AB535,"&lt;"&amp;0)</f>
        <v>3</v>
      </c>
      <c r="D3" s="6">
        <f>COUNTIF('2 过程管理表单'!AE508:AE535,"&lt;"&amp;0)</f>
        <v>11</v>
      </c>
      <c r="E3" s="6">
        <f>COUNTIF('2 过程管理表单'!AH508:AH535,"&lt;"&amp;0)</f>
        <v>8</v>
      </c>
      <c r="F3" s="6">
        <f>COUNTIF('2 过程管理表单'!AK508:AK535,"&lt;"&amp;0)</f>
        <v>12</v>
      </c>
      <c r="G3" s="6">
        <f>COUNTIF('2 过程管理表单'!AN508:AN535,"&lt;"&amp;0)</f>
        <v>10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2</v>
      </c>
      <c r="C6" s="6">
        <f>COUNTIF('2 过程管理表单'!AB604:AB615,"&lt;"&amp;0)</f>
        <v>2</v>
      </c>
      <c r="D6" s="6">
        <f>COUNTIF('2 过程管理表单'!AE604:AE615,"&lt;"&amp;0)</f>
        <v>0</v>
      </c>
      <c r="E6" s="6">
        <f>COUNTIF('2 过程管理表单'!AH604:AH615,"&lt;"&amp;0)</f>
        <v>1</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1</v>
      </c>
      <c r="D7" s="6">
        <f>COUNTIF('2 过程管理表单'!AE617:AE621,"&lt;"&amp;0)</f>
        <v>1</v>
      </c>
      <c r="E7" s="6">
        <f>COUNTIF('2 过程管理表单'!AH617:AH621,"&lt;"&amp;0)</f>
        <v>1</v>
      </c>
      <c r="F7" s="6">
        <f>COUNTIF('2 过程管理表单'!AK617:AK621,"&lt;"&amp;0)</f>
        <v>1</v>
      </c>
      <c r="G7" s="6">
        <f>COUNTIF('2 过程管理表单'!AN617:AN621,"&lt;"&amp;0)</f>
        <v>1</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7264</v>
      </c>
      <c r="B8" s="6">
        <f>B2+B3+B4+B5+B6+B7</f>
        <v>19</v>
      </c>
      <c r="C8" s="6">
        <f t="shared" ref="C8:M8" si="0">SUM(C2:C7)</f>
        <v>17</v>
      </c>
      <c r="D8" s="6">
        <f t="shared" si="0"/>
        <v>25</v>
      </c>
      <c r="E8" s="6">
        <f t="shared" si="0"/>
        <v>23</v>
      </c>
      <c r="F8" s="6">
        <f t="shared" si="0"/>
        <v>26</v>
      </c>
      <c r="G8" s="6">
        <f t="shared" si="0"/>
        <v>24</v>
      </c>
      <c r="H8" s="6">
        <f t="shared" si="0"/>
        <v>13</v>
      </c>
      <c r="I8" s="6">
        <f t="shared" si="0"/>
        <v>11</v>
      </c>
      <c r="J8" s="6">
        <f t="shared" si="0"/>
        <v>11</v>
      </c>
      <c r="K8" s="6">
        <f t="shared" si="0"/>
        <v>11</v>
      </c>
      <c r="L8" s="6">
        <f t="shared" si="0"/>
        <v>11</v>
      </c>
      <c r="M8" s="6">
        <f t="shared" si="0"/>
        <v>11</v>
      </c>
    </row>
    <row r="9" spans="1:13">
      <c r="A9" s="7" t="s">
        <v>7313</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1</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1</v>
      </c>
      <c r="D11" s="8">
        <f>COUNTIF('2 过程管理表单'!AE6,"&lt;"&amp;0)</f>
        <v>0</v>
      </c>
      <c r="E11" s="8">
        <f>COUNTIF('2 过程管理表单'!AH508,"&lt;"&amp;0)</f>
        <v>1</v>
      </c>
      <c r="F11" s="8">
        <f>COUNTIF('2 过程管理表单'!AK508,"&lt;"&amp;0)</f>
        <v>1</v>
      </c>
      <c r="G11" s="8">
        <f>COUNTIF('2 过程管理表单'!AN508,"&lt;"&amp;0)</f>
        <v>1</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1</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1</v>
      </c>
      <c r="D15" s="8">
        <f>COUNTIF('2 过程管理表单'!AE616,"&lt;"&amp;0)</f>
        <v>1</v>
      </c>
      <c r="E15" s="8">
        <f>COUNTIF('2 过程管理表单'!AH616,"&lt;"&amp;0)</f>
        <v>1</v>
      </c>
      <c r="F15" s="8">
        <f>COUNTIF('2 过程管理表单'!AK616,"&lt;"&amp;0)</f>
        <v>1</v>
      </c>
      <c r="G15" s="8">
        <f>COUNTIF('2 过程管理表单'!AN616,"&lt;"&amp;0)</f>
        <v>1</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7314</v>
      </c>
      <c r="B16" s="8">
        <f t="shared" ref="B16:M16" si="1">SUM(B10:B15)</f>
        <v>0</v>
      </c>
      <c r="C16" s="8">
        <f t="shared" si="1"/>
        <v>3</v>
      </c>
      <c r="D16" s="8">
        <f t="shared" si="1"/>
        <v>2</v>
      </c>
      <c r="E16" s="8">
        <f t="shared" si="1"/>
        <v>2</v>
      </c>
      <c r="F16" s="8">
        <f t="shared" si="1"/>
        <v>2</v>
      </c>
      <c r="G16" s="8">
        <f t="shared" si="1"/>
        <v>2</v>
      </c>
      <c r="H16" s="8">
        <f t="shared" si="1"/>
        <v>0</v>
      </c>
      <c r="I16" s="8">
        <f t="shared" si="1"/>
        <v>0</v>
      </c>
      <c r="J16" s="8">
        <f t="shared" si="1"/>
        <v>0</v>
      </c>
      <c r="K16" s="8">
        <f t="shared" si="1"/>
        <v>0</v>
      </c>
      <c r="L16" s="8">
        <f t="shared" si="1"/>
        <v>0</v>
      </c>
      <c r="M16" s="8">
        <f t="shared" si="1"/>
        <v>0</v>
      </c>
    </row>
    <row r="17" spans="1:13">
      <c r="A17" s="8" t="s">
        <v>7315</v>
      </c>
      <c r="B17" s="8">
        <f>B8</f>
        <v>19</v>
      </c>
      <c r="C17" s="8">
        <f t="shared" ref="C17:M17" si="2">B17+C8</f>
        <v>36</v>
      </c>
      <c r="D17" s="8">
        <f t="shared" si="2"/>
        <v>61</v>
      </c>
      <c r="E17" s="8">
        <f t="shared" si="2"/>
        <v>84</v>
      </c>
      <c r="F17" s="8">
        <f t="shared" si="2"/>
        <v>110</v>
      </c>
      <c r="G17" s="8">
        <f t="shared" si="2"/>
        <v>134</v>
      </c>
      <c r="H17" s="8">
        <f t="shared" si="2"/>
        <v>147</v>
      </c>
      <c r="I17" s="8">
        <f t="shared" si="2"/>
        <v>158</v>
      </c>
      <c r="J17" s="8">
        <f t="shared" si="2"/>
        <v>169</v>
      </c>
      <c r="K17" s="8">
        <f t="shared" si="2"/>
        <v>180</v>
      </c>
      <c r="L17" s="8">
        <f t="shared" si="2"/>
        <v>191</v>
      </c>
      <c r="M17" s="8">
        <f t="shared" si="2"/>
        <v>202</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751</v>
      </c>
      <c r="D1" t="s">
        <v>752</v>
      </c>
      <c r="E1" t="s">
        <v>753</v>
      </c>
      <c r="F1" t="s">
        <v>754</v>
      </c>
      <c r="G1" t="s">
        <v>755</v>
      </c>
      <c r="H1" t="s">
        <v>756</v>
      </c>
      <c r="I1" t="s">
        <v>757</v>
      </c>
      <c r="J1" t="s">
        <v>758</v>
      </c>
      <c r="K1" t="s">
        <v>759</v>
      </c>
      <c r="L1" t="s">
        <v>760</v>
      </c>
      <c r="M1" t="s">
        <v>761</v>
      </c>
      <c r="N1" t="s">
        <v>762</v>
      </c>
    </row>
    <row r="2" spans="1:14">
      <c r="A2" t="s">
        <v>67</v>
      </c>
      <c r="B2" t="s">
        <v>7266</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7267</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7268</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7269</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7266</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7267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7268</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7269</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7266</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7267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7268</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7269</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7266</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7267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7268</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7269</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7266</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7267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7268</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7269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7266</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7267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7268</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7269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7266</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7267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7268</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7269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7266</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7267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7268</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7269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7316</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7317</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7318</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7319</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751</v>
      </c>
      <c r="D1" t="s">
        <v>752</v>
      </c>
      <c r="E1" t="s">
        <v>753</v>
      </c>
      <c r="F1" t="s">
        <v>754</v>
      </c>
      <c r="G1" t="s">
        <v>755</v>
      </c>
      <c r="H1" t="s">
        <v>756</v>
      </c>
      <c r="I1" t="s">
        <v>757</v>
      </c>
      <c r="J1" t="s">
        <v>758</v>
      </c>
      <c r="K1" t="s">
        <v>759</v>
      </c>
      <c r="L1" t="s">
        <v>760</v>
      </c>
      <c r="M1" t="s">
        <v>761</v>
      </c>
      <c r="N1" t="s">
        <v>762</v>
      </c>
    </row>
    <row r="2" spans="1:14">
      <c r="A2" t="s">
        <v>108</v>
      </c>
      <c r="B2" t="s">
        <v>7266</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7267</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7268</v>
      </c>
      <c r="C4" s="2">
        <f>INDEX('2 过程管理表单'!$8:$8,24+(COLUMN(A1)-1)*3)</f>
        <v>1663319.42</v>
      </c>
      <c r="D4" s="2" cm="1">
        <f t="array" ref="D4">INDEX('2 过程管理表单'!$8:$8,24+(COLUMN(B1)-1)*3)</f>
        <v>1212707.18</v>
      </c>
      <c r="E4" s="2" cm="1">
        <f t="array" ref="E4">INDEX('2 过程管理表单'!$8:$8,24+(COLUMN(C1)-1)*3)</f>
        <v>1179443.88</v>
      </c>
      <c r="F4" s="2" cm="1">
        <f t="array" ref="F4">INDEX('2 过程管理表单'!$8:$8,24+(COLUMN(D1)-1)*3)</f>
        <v>1171747.18</v>
      </c>
      <c r="G4" s="2" cm="1">
        <f t="array" ref="G4">INDEX('2 过程管理表单'!$8:$8,24+(COLUMN(E1)-1)*3)</f>
        <v>1161747.18</v>
      </c>
      <c r="H4" s="2" cm="1">
        <f t="array" ref="H4">INDEX('2 过程管理表单'!$8:$8,24+(COLUMN(F1)-1)*3)</f>
        <v>1161747.18</v>
      </c>
      <c r="I4" s="2" cm="1">
        <f t="array" ref="I4">INDEX('2 过程管理表单'!$8:$8,24+(COLUMN(G1)-1)*3)</f>
        <v>1161747.18</v>
      </c>
      <c r="J4" s="2" cm="1">
        <f t="array" ref="J4">INDEX('2 过程管理表单'!$8:$8,24+(COLUMN(H1)-1)*3)</f>
        <v>1171747.18</v>
      </c>
      <c r="K4" s="2" cm="1">
        <f t="array" ref="K4">INDEX('2 过程管理表单'!$8:$8,24+(COLUMN(I1)-1)*3)</f>
        <v>1161747.18</v>
      </c>
      <c r="L4" s="2" cm="1">
        <f t="array" ref="L4">INDEX('2 过程管理表单'!$8:$8,24+(COLUMN(J1)-1)*3)</f>
        <v>1161747.18</v>
      </c>
      <c r="M4" s="2" cm="1">
        <f t="array" ref="M4">INDEX('2 过程管理表单'!$8:$8,24+(COLUMN(K1)-1)*3)</f>
        <v>1161747.18</v>
      </c>
      <c r="N4" s="2" cm="1">
        <f t="array" ref="N4">INDEX('2 过程管理表单'!$8:$8,24+(COLUMN(L1)-1)*3)</f>
        <v>1161747.18</v>
      </c>
    </row>
    <row r="5" spans="1:14">
      <c r="A5" t="s">
        <v>108</v>
      </c>
      <c r="B5" t="s">
        <v>7269</v>
      </c>
      <c r="C5" s="2">
        <f>C4</f>
        <v>1663319.42</v>
      </c>
      <c r="D5" s="2">
        <f>C5+D4</f>
        <v>2876026.6</v>
      </c>
      <c r="E5" s="2">
        <f t="shared" ref="E5:N5" si="1">D5+E4</f>
        <v>4055470.48</v>
      </c>
      <c r="F5" s="2">
        <f t="shared" si="1"/>
        <v>5227217.66</v>
      </c>
      <c r="G5" s="2">
        <f t="shared" si="1"/>
        <v>6388964.84</v>
      </c>
      <c r="H5" s="2">
        <f t="shared" si="1"/>
        <v>7550712.02</v>
      </c>
      <c r="I5" s="2">
        <f t="shared" si="1"/>
        <v>8712459.2</v>
      </c>
      <c r="J5" s="2">
        <f t="shared" si="1"/>
        <v>9884206.38</v>
      </c>
      <c r="K5" s="2">
        <f t="shared" si="1"/>
        <v>11045953.56</v>
      </c>
      <c r="L5" s="2">
        <f t="shared" si="1"/>
        <v>12207700.74</v>
      </c>
      <c r="M5" s="2">
        <f t="shared" si="1"/>
        <v>13369447.92</v>
      </c>
      <c r="N5" s="2">
        <f t="shared" si="1"/>
        <v>14531195.1</v>
      </c>
    </row>
    <row r="6" spans="1:14">
      <c r="A6" t="s">
        <v>112</v>
      </c>
      <c r="B6" t="s">
        <v>7266</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7267</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7268</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7269</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7266</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7267</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7268</v>
      </c>
      <c r="C12" s="2" cm="1">
        <f t="array" ref="C12">INDEX('2 过程管理表单'!$46:$46,24+(COLUMN(A5)-1)*3)</f>
        <v>18867.9245283019</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7269</v>
      </c>
      <c r="C13" s="2">
        <f>C12</f>
        <v>18867.9245283019</v>
      </c>
      <c r="D13" s="2">
        <f>C13+D12</f>
        <v>18867.9245283019</v>
      </c>
      <c r="E13" s="2">
        <f t="shared" ref="E13:N13" si="5">D13+E12</f>
        <v>18867.9245283019</v>
      </c>
      <c r="F13" s="2">
        <f t="shared" si="5"/>
        <v>18867.9245283019</v>
      </c>
      <c r="G13" s="2">
        <f t="shared" si="5"/>
        <v>18867.9245283019</v>
      </c>
      <c r="H13" s="2">
        <f t="shared" si="5"/>
        <v>18867.9245283019</v>
      </c>
      <c r="I13" s="2">
        <f t="shared" si="5"/>
        <v>18867.9245283019</v>
      </c>
      <c r="J13" s="2">
        <f t="shared" si="5"/>
        <v>18867.9245283019</v>
      </c>
      <c r="K13" s="2">
        <f t="shared" si="5"/>
        <v>18867.9245283019</v>
      </c>
      <c r="L13" s="2">
        <f t="shared" si="5"/>
        <v>18867.9245283019</v>
      </c>
      <c r="M13" s="2">
        <f t="shared" si="5"/>
        <v>18867.9245283019</v>
      </c>
      <c r="N13" s="2">
        <f t="shared" si="5"/>
        <v>18867.9245283019</v>
      </c>
    </row>
    <row r="14" spans="1:14">
      <c r="A14" t="s">
        <v>118</v>
      </c>
      <c r="B14" t="s">
        <v>7266</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7267</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7268</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7269</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7266</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7267</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7268</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7269</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7266</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7267</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7268</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7269</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7266</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7267</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7268</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7269</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7266</v>
      </c>
      <c r="C30" s="2" cm="1">
        <f t="array" ref="C30">INDEX('2 过程管理表单'!$159:$159,26+(COLUMN(A21)-1)*3)</f>
        <v>496.849315068493</v>
      </c>
      <c r="D30" s="2" cm="1">
        <f t="array" ref="D30">INDEX('2 过程管理表单'!$159:$159,26+(COLUMN(B21)-1)*3)</f>
        <v>448.767123287671</v>
      </c>
      <c r="E30" s="2" cm="1">
        <f t="array" ref="E30">INDEX('2 过程管理表单'!$159:$159,26+(COLUMN(C21)-1)*3)</f>
        <v>496.849315068493</v>
      </c>
      <c r="F30" s="2" cm="1">
        <f t="array" ref="F30">INDEX('2 过程管理表单'!$159:$159,26+(COLUMN(D21)-1)*3)</f>
        <v>480.821917808219</v>
      </c>
      <c r="G30" s="2" cm="1">
        <f t="array" ref="G30">INDEX('2 过程管理表单'!$159:$159,26+(COLUMN(E21)-1)*3)</f>
        <v>496.849315068493</v>
      </c>
      <c r="H30" s="2" cm="1">
        <f t="array" ref="H30">INDEX('2 过程管理表单'!$159:$159,26+(COLUMN(F21)-1)*3)</f>
        <v>480.821917808219</v>
      </c>
      <c r="I30" s="2" cm="1">
        <f t="array" ref="I30">INDEX('2 过程管理表单'!$159:$159,26+(COLUMN(G21)-1)*3)</f>
        <v>144.246575342466</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7267</v>
      </c>
      <c r="C31" s="2">
        <f>C30</f>
        <v>496.849315068493</v>
      </c>
      <c r="D31" s="2">
        <f>C31+D30</f>
        <v>945.616438356164</v>
      </c>
      <c r="E31" s="2">
        <f t="shared" ref="E31:N31" si="14">D31+E30</f>
        <v>1442.46575342466</v>
      </c>
      <c r="F31" s="2">
        <f t="shared" si="14"/>
        <v>1923.28767123288</v>
      </c>
      <c r="G31" s="2">
        <f t="shared" si="14"/>
        <v>2420.13698630137</v>
      </c>
      <c r="H31" s="2">
        <f t="shared" si="14"/>
        <v>2900.95890410959</v>
      </c>
      <c r="I31" s="2">
        <f t="shared" si="14"/>
        <v>3045.20547945205</v>
      </c>
      <c r="J31" s="2">
        <f t="shared" si="14"/>
        <v>3045.20547945205</v>
      </c>
      <c r="K31" s="2">
        <f t="shared" si="14"/>
        <v>3045.20547945205</v>
      </c>
      <c r="L31" s="2">
        <f t="shared" si="14"/>
        <v>3045.20547945205</v>
      </c>
      <c r="M31" s="2">
        <f t="shared" si="14"/>
        <v>3045.20547945205</v>
      </c>
      <c r="N31" s="2">
        <f t="shared" si="14"/>
        <v>3045.20547945205</v>
      </c>
    </row>
    <row r="32" spans="1:14">
      <c r="A32" t="s">
        <v>130</v>
      </c>
      <c r="B32" t="s">
        <v>7268</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7269</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7316</v>
      </c>
      <c r="C34" s="3">
        <f t="shared" ref="C34:N34" si="16">C6+C10+C14+C18+C22+C26+C30+C2</f>
        <v>496.849315068493</v>
      </c>
      <c r="D34" s="3">
        <f t="shared" si="16"/>
        <v>448.767123287671</v>
      </c>
      <c r="E34" s="3">
        <f t="shared" si="16"/>
        <v>496.849315068493</v>
      </c>
      <c r="F34" s="3">
        <f t="shared" si="16"/>
        <v>480.821917808219</v>
      </c>
      <c r="G34" s="3">
        <f t="shared" si="16"/>
        <v>496.849315068493</v>
      </c>
      <c r="H34" s="3">
        <f t="shared" si="16"/>
        <v>480.821917808219</v>
      </c>
      <c r="I34" s="3">
        <f t="shared" si="16"/>
        <v>144.246575342466</v>
      </c>
      <c r="J34" s="3">
        <f t="shared" si="16"/>
        <v>0</v>
      </c>
      <c r="K34" s="3">
        <f t="shared" si="16"/>
        <v>0</v>
      </c>
      <c r="L34" s="3">
        <f t="shared" si="16"/>
        <v>0</v>
      </c>
      <c r="M34" s="3">
        <f t="shared" si="16"/>
        <v>0</v>
      </c>
      <c r="N34" s="3">
        <f t="shared" si="16"/>
        <v>0</v>
      </c>
    </row>
    <row r="35" spans="2:14">
      <c r="B35" t="s">
        <v>7317</v>
      </c>
      <c r="C35" s="2">
        <f>C34</f>
        <v>496.849315068493</v>
      </c>
      <c r="D35" s="2">
        <f>C35+D34</f>
        <v>945.616438356164</v>
      </c>
      <c r="E35" s="2">
        <f t="shared" ref="E35:N35" si="17">D35+E34</f>
        <v>1442.46575342466</v>
      </c>
      <c r="F35" s="2">
        <f t="shared" si="17"/>
        <v>1923.28767123288</v>
      </c>
      <c r="G35" s="2">
        <f t="shared" si="17"/>
        <v>2420.13698630137</v>
      </c>
      <c r="H35" s="2">
        <f t="shared" si="17"/>
        <v>2900.95890410959</v>
      </c>
      <c r="I35" s="2">
        <f t="shared" si="17"/>
        <v>3045.20547945205</v>
      </c>
      <c r="J35" s="2">
        <f t="shared" si="17"/>
        <v>3045.20547945205</v>
      </c>
      <c r="K35" s="2">
        <f t="shared" si="17"/>
        <v>3045.20547945205</v>
      </c>
      <c r="L35" s="2">
        <f t="shared" si="17"/>
        <v>3045.20547945205</v>
      </c>
      <c r="M35" s="2">
        <f t="shared" si="17"/>
        <v>3045.20547945205</v>
      </c>
      <c r="N35" s="2">
        <f t="shared" si="17"/>
        <v>3045.20547945205</v>
      </c>
    </row>
    <row r="36" spans="2:14">
      <c r="B36" t="s">
        <v>7318</v>
      </c>
      <c r="C36" s="3">
        <f t="shared" ref="C36:N36" si="18">C4+C8+C12+C16+C20+C24+C28+C32</f>
        <v>1682187.3445283</v>
      </c>
      <c r="D36" s="3">
        <f t="shared" si="18"/>
        <v>1212707.18</v>
      </c>
      <c r="E36" s="3">
        <f t="shared" si="18"/>
        <v>1179443.88</v>
      </c>
      <c r="F36" s="3">
        <f t="shared" si="18"/>
        <v>1171747.18</v>
      </c>
      <c r="G36" s="3">
        <f t="shared" si="18"/>
        <v>1161747.18</v>
      </c>
      <c r="H36" s="3">
        <f t="shared" si="18"/>
        <v>1161747.18</v>
      </c>
      <c r="I36" s="3">
        <f t="shared" si="18"/>
        <v>1161747.18</v>
      </c>
      <c r="J36" s="3">
        <f t="shared" si="18"/>
        <v>1171747.18</v>
      </c>
      <c r="K36" s="3">
        <f t="shared" si="18"/>
        <v>1161747.18</v>
      </c>
      <c r="L36" s="3">
        <f t="shared" si="18"/>
        <v>1161747.18</v>
      </c>
      <c r="M36" s="3">
        <f t="shared" si="18"/>
        <v>1161747.18</v>
      </c>
      <c r="N36" s="3">
        <f t="shared" si="18"/>
        <v>1161747.18</v>
      </c>
    </row>
    <row r="37" spans="2:14">
      <c r="B37" t="s">
        <v>7319</v>
      </c>
      <c r="C37" s="2">
        <f>C36</f>
        <v>1682187.3445283</v>
      </c>
      <c r="D37" s="2">
        <f>C37+D36</f>
        <v>2894894.5245283</v>
      </c>
      <c r="E37" s="2">
        <f t="shared" ref="E37:N37" si="19">D37+E36</f>
        <v>4074338.4045283</v>
      </c>
      <c r="F37" s="2">
        <f t="shared" si="19"/>
        <v>5246085.5845283</v>
      </c>
      <c r="G37" s="2">
        <f t="shared" si="19"/>
        <v>6407832.7645283</v>
      </c>
      <c r="H37" s="2">
        <f t="shared" si="19"/>
        <v>7569579.9445283</v>
      </c>
      <c r="I37" s="2">
        <f t="shared" si="19"/>
        <v>8731327.1245283</v>
      </c>
      <c r="J37" s="2">
        <f t="shared" si="19"/>
        <v>9903074.3045283</v>
      </c>
      <c r="K37" s="2">
        <f t="shared" si="19"/>
        <v>11064821.4845283</v>
      </c>
      <c r="L37" s="2">
        <f t="shared" si="19"/>
        <v>12226568.6645283</v>
      </c>
      <c r="M37" s="2">
        <f t="shared" si="19"/>
        <v>13388315.8445283</v>
      </c>
      <c r="N37" s="2">
        <f t="shared" si="19"/>
        <v>14550063.0245283</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7320</v>
      </c>
      <c r="C1" t="s">
        <v>751</v>
      </c>
      <c r="D1" t="s">
        <v>752</v>
      </c>
      <c r="E1" t="s">
        <v>753</v>
      </c>
      <c r="F1" t="s">
        <v>754</v>
      </c>
      <c r="G1" t="s">
        <v>755</v>
      </c>
      <c r="H1" t="s">
        <v>756</v>
      </c>
      <c r="I1" t="s">
        <v>757</v>
      </c>
      <c r="J1" t="s">
        <v>758</v>
      </c>
      <c r="K1" t="s">
        <v>759</v>
      </c>
      <c r="L1" t="s">
        <v>760</v>
      </c>
      <c r="M1" t="s">
        <v>761</v>
      </c>
      <c r="N1" t="s">
        <v>762</v>
      </c>
    </row>
    <row r="2" spans="1:14">
      <c r="A2" t="s">
        <v>18</v>
      </c>
      <c r="B2" t="s">
        <v>7266</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7267</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7268</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7269</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856</v>
      </c>
      <c r="B6" t="s">
        <v>7266</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856</v>
      </c>
      <c r="B7" t="s">
        <v>7267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856</v>
      </c>
      <c r="B8" t="s">
        <v>7268</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856</v>
      </c>
      <c r="B9" t="s">
        <v>7269</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7266</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7267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7268</v>
      </c>
      <c r="C12" cm="1">
        <f t="array" ref="C12">INDEX('2 过程管理表单'!$58:$58,24+(COLUMN(A9)-1)*3)</f>
        <v>0</v>
      </c>
      <c r="D12" cm="1">
        <f t="array" ref="D12">INDEX('2 过程管理表单'!$58:$58,24+(COLUMN(B9)-1)*3)</f>
        <v>0</v>
      </c>
      <c r="E12" cm="1">
        <f t="array" ref="E12">INDEX('2 过程管理表单'!$58:$58,24+(COLUMN(C9)-1)*3)</f>
        <v>0</v>
      </c>
      <c r="F12" cm="1">
        <f t="array" ref="F12">INDEX('2 过程管理表单'!$58:$58,24+(COLUMN(D9)-1)*3)</f>
        <v>0</v>
      </c>
      <c r="G12" cm="1">
        <f t="array" ref="G12">INDEX('2 过程管理表单'!$58:$58,24+(COLUMN(E9)-1)*3)</f>
        <v>0</v>
      </c>
      <c r="H12" cm="1">
        <f t="array" ref="H12">INDEX('2 过程管理表单'!$58:$58,24+(COLUMN(F9)-1)*3)</f>
        <v>0</v>
      </c>
      <c r="I12" cm="1">
        <f t="array" ref="I12">INDEX('2 过程管理表单'!$58:$58,24+(COLUMN(G9)-1)*3)</f>
        <v>0</v>
      </c>
      <c r="J12" cm="1">
        <f t="array" ref="J12">INDEX('2 过程管理表单'!$58:$58,24+(COLUMN(H9)-1)*3)</f>
        <v>0</v>
      </c>
      <c r="K12" cm="1">
        <f t="array" ref="K12">INDEX('2 过程管理表单'!$58:$58,24+(COLUMN(I9)-1)*3)</f>
        <v>0</v>
      </c>
      <c r="L12" cm="1">
        <f t="array" ref="L12">INDEX('2 过程管理表单'!$58:$58,24+(COLUMN(J9)-1)*3)</f>
        <v>0</v>
      </c>
      <c r="M12" cm="1">
        <f t="array" ref="M12">INDEX('2 过程管理表单'!$58:$58,24+(COLUMN(K9)-1)*3)</f>
        <v>0</v>
      </c>
      <c r="N12" cm="1">
        <f t="array" ref="N12">INDEX('2 过程管理表单'!$58:$58,24+(COLUMN(L9)-1)*3)</f>
        <v>0</v>
      </c>
    </row>
    <row r="13" spans="1:14">
      <c r="A13" t="s">
        <v>14</v>
      </c>
      <c r="B13" t="s">
        <v>7269</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923</v>
      </c>
      <c r="B14" t="s">
        <v>7266</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923</v>
      </c>
      <c r="B15" t="s">
        <v>7267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923</v>
      </c>
      <c r="B16" t="s">
        <v>7268</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923</v>
      </c>
      <c r="B17" t="s">
        <v>7269</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1004</v>
      </c>
      <c r="B18" t="s">
        <v>7266</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1004</v>
      </c>
      <c r="B19" t="s">
        <v>7267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1004</v>
      </c>
      <c r="B20" t="s">
        <v>7268</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1004</v>
      </c>
      <c r="B21" t="s">
        <v>7269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1016</v>
      </c>
      <c r="B22" t="s">
        <v>7266</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1016</v>
      </c>
      <c r="B23" t="s">
        <v>7267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1016</v>
      </c>
      <c r="B24" t="s">
        <v>7268</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1016</v>
      </c>
      <c r="B25" t="s">
        <v>7269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1041</v>
      </c>
      <c r="B26" t="s">
        <v>7266</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1041</v>
      </c>
      <c r="B27" t="s">
        <v>7267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1041</v>
      </c>
      <c r="B28" t="s">
        <v>7268</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1041</v>
      </c>
      <c r="B29" t="s">
        <v>7269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7266</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7267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7268</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7269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7266</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7267</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7268</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7269</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1098</v>
      </c>
      <c r="B38" t="s">
        <v>7266</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1098</v>
      </c>
      <c r="B39" t="s">
        <v>7267</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1098</v>
      </c>
      <c r="B40" t="s">
        <v>7268</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1098</v>
      </c>
      <c r="B41" t="s">
        <v>7269</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1124</v>
      </c>
      <c r="B42" t="s">
        <v>7266</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1124</v>
      </c>
      <c r="B43" t="s">
        <v>7267</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1124</v>
      </c>
      <c r="B44" t="s">
        <v>7268</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1124</v>
      </c>
      <c r="B45" t="s">
        <v>7269</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7316</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7317</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7318</v>
      </c>
      <c r="C48">
        <f>C4+C8+C12+C16+C20+C24+C28+C32+C36+C40+C44</f>
        <v>0</v>
      </c>
      <c r="D48">
        <f t="shared" ref="D48:N48" si="24">D4+D8+D12+D16+D20+D24+D28+D32+D36+D40+D44</f>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2:14">
      <c r="B49" t="s">
        <v>7319</v>
      </c>
      <c r="C49">
        <f>C48</f>
        <v>0</v>
      </c>
      <c r="D49">
        <f>C49+D48</f>
        <v>0</v>
      </c>
      <c r="E49">
        <f t="shared" ref="E49:N49" si="25">D49+E48</f>
        <v>0</v>
      </c>
      <c r="F49">
        <f t="shared" si="25"/>
        <v>0</v>
      </c>
      <c r="G49">
        <f t="shared" si="25"/>
        <v>0</v>
      </c>
      <c r="H49">
        <f t="shared" si="25"/>
        <v>0</v>
      </c>
      <c r="I49">
        <f t="shared" si="25"/>
        <v>0</v>
      </c>
      <c r="J49">
        <f t="shared" si="25"/>
        <v>0</v>
      </c>
      <c r="K49">
        <f t="shared" si="25"/>
        <v>0</v>
      </c>
      <c r="L49">
        <f t="shared" si="25"/>
        <v>0</v>
      </c>
      <c r="M49">
        <f t="shared" si="25"/>
        <v>0</v>
      </c>
      <c r="N49">
        <f t="shared" si="25"/>
        <v>0</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6406</v>
      </c>
      <c r="C1" s="1" t="s">
        <v>7321</v>
      </c>
      <c r="D1" s="1" t="s">
        <v>7322</v>
      </c>
      <c r="E1" s="1" t="s">
        <v>7323</v>
      </c>
      <c r="F1" s="1" t="s">
        <v>7324</v>
      </c>
      <c r="G1" s="1" t="s">
        <v>7325</v>
      </c>
      <c r="H1" s="1" t="s">
        <v>7326</v>
      </c>
      <c r="I1" s="1" t="s">
        <v>7327</v>
      </c>
      <c r="J1" s="1" t="s">
        <v>7328</v>
      </c>
      <c r="K1" s="1" t="s">
        <v>7329</v>
      </c>
      <c r="L1" s="1" t="s">
        <v>7330</v>
      </c>
      <c r="M1" s="1" t="s">
        <v>7331</v>
      </c>
      <c r="N1" s="1" t="s">
        <v>7332</v>
      </c>
    </row>
    <row r="2" spans="1:14">
      <c r="A2" t="s">
        <v>218</v>
      </c>
      <c r="B2" t="s">
        <v>7266</v>
      </c>
      <c r="C2">
        <f>INDEX('2 过程管理表单'!$6:$6,26+(COLUMN(A$1)-1)*3)</f>
        <v>496.849315068493</v>
      </c>
      <c r="D2">
        <f>INDEX('2 过程管理表单'!$6:$6,26+(COLUMN(B$1)-1)*3)</f>
        <v>448.767123287671</v>
      </c>
      <c r="E2">
        <f>INDEX('2 过程管理表单'!$6:$6,26+(COLUMN(C$1)-1)*3)</f>
        <v>496.849315068493</v>
      </c>
      <c r="F2">
        <f>INDEX('2 过程管理表单'!$6:$6,26+(COLUMN(D$1)-1)*3)</f>
        <v>480.821917808219</v>
      </c>
      <c r="G2">
        <f>INDEX('2 过程管理表单'!$6:$6,26+(COLUMN(E$1)-1)*3)</f>
        <v>496.849315068493</v>
      </c>
      <c r="H2">
        <f>INDEX('2 过程管理表单'!$6:$6,26+(COLUMN(F$1)-1)*3)</f>
        <v>480.821917808219</v>
      </c>
      <c r="I2">
        <f>INDEX('2 过程管理表单'!$6:$6,26+(COLUMN(G$1)-1)*3)</f>
        <v>144.246575342466</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7267</v>
      </c>
      <c r="C3">
        <f>C2</f>
        <v>496.849315068493</v>
      </c>
      <c r="D3">
        <f>C3+D2</f>
        <v>945.616438356164</v>
      </c>
      <c r="E3">
        <f t="shared" ref="E3:N3" si="0">D3+E2</f>
        <v>1442.46575342466</v>
      </c>
      <c r="F3">
        <f t="shared" si="0"/>
        <v>1923.28767123288</v>
      </c>
      <c r="G3">
        <f t="shared" si="0"/>
        <v>2420.13698630137</v>
      </c>
      <c r="H3">
        <f t="shared" si="0"/>
        <v>2900.95890410959</v>
      </c>
      <c r="I3">
        <f t="shared" si="0"/>
        <v>3045.20547945205</v>
      </c>
      <c r="J3">
        <f t="shared" si="0"/>
        <v>3045.20547945205</v>
      </c>
      <c r="K3">
        <f t="shared" si="0"/>
        <v>3045.20547945205</v>
      </c>
      <c r="L3">
        <f t="shared" si="0"/>
        <v>3045.20547945205</v>
      </c>
      <c r="M3">
        <f t="shared" si="0"/>
        <v>3045.20547945205</v>
      </c>
      <c r="N3">
        <f t="shared" si="0"/>
        <v>3045.20547945205</v>
      </c>
    </row>
    <row r="4" spans="1:14">
      <c r="A4" t="s">
        <v>218</v>
      </c>
      <c r="B4" t="s">
        <v>7268</v>
      </c>
      <c r="C4">
        <f>INDEX('2 过程管理表单'!$6:$6,24+(COLUMN(A$1)-1)*3)</f>
        <v>1682187.3445283</v>
      </c>
      <c r="D4">
        <f>INDEX('2 过程管理表单'!$6:$6,24+(COLUMN(B$1)-1)*3)</f>
        <v>1212707.18</v>
      </c>
      <c r="E4">
        <f>INDEX('2 过程管理表单'!$6:$6,24+(COLUMN(C$1)-1)*3)</f>
        <v>1179443.88</v>
      </c>
      <c r="F4">
        <f>INDEX('2 过程管理表单'!$6:$6,24+(COLUMN(D$1)-1)*3)</f>
        <v>1171747.18</v>
      </c>
      <c r="G4">
        <f>INDEX('2 过程管理表单'!$6:$6,24+(COLUMN(E$1)-1)*3)</f>
        <v>1161747.18</v>
      </c>
      <c r="H4">
        <f>INDEX('2 过程管理表单'!$6:$6,24+(COLUMN(F$1)-1)*3)</f>
        <v>1161747.18</v>
      </c>
      <c r="I4">
        <f>INDEX('2 过程管理表单'!$6:$6,24+(COLUMN(G$1)-1)*3)</f>
        <v>1161747.18</v>
      </c>
      <c r="J4">
        <f>INDEX('2 过程管理表单'!$6:$6,24+(COLUMN(H$1)-1)*3)</f>
        <v>1171747.18</v>
      </c>
      <c r="K4">
        <f>INDEX('2 过程管理表单'!$6:$6,24+(COLUMN(I$1)-1)*3)</f>
        <v>1161747.18</v>
      </c>
      <c r="L4">
        <f>INDEX('2 过程管理表单'!$6:$6,24+(COLUMN(J$1)-1)*3)</f>
        <v>1161747.18</v>
      </c>
      <c r="M4">
        <f>INDEX('2 过程管理表单'!$6:$6,24+(COLUMN(K$1)-1)*3)</f>
        <v>1161747.18</v>
      </c>
      <c r="N4">
        <f>INDEX('2 过程管理表单'!$6:$6,24+(COLUMN(L$1)-1)*3)</f>
        <v>1161747.18</v>
      </c>
    </row>
    <row r="5" spans="1:14">
      <c r="A5" t="s">
        <v>218</v>
      </c>
      <c r="B5" t="s">
        <v>7269</v>
      </c>
      <c r="C5">
        <f>C4</f>
        <v>1682187.3445283</v>
      </c>
      <c r="D5">
        <f>C5+D4</f>
        <v>2894894.5245283</v>
      </c>
      <c r="E5">
        <f t="shared" ref="E5:N5" si="1">D5+E4</f>
        <v>4074338.4045283</v>
      </c>
      <c r="F5">
        <f t="shared" si="1"/>
        <v>5246085.5845283</v>
      </c>
      <c r="G5">
        <f t="shared" si="1"/>
        <v>6407832.7645283</v>
      </c>
      <c r="H5">
        <f t="shared" si="1"/>
        <v>7569579.9445283</v>
      </c>
      <c r="I5">
        <f t="shared" si="1"/>
        <v>8731327.1245283</v>
      </c>
      <c r="J5">
        <f t="shared" si="1"/>
        <v>9903074.3045283</v>
      </c>
      <c r="K5">
        <f t="shared" si="1"/>
        <v>11064821.4845283</v>
      </c>
      <c r="L5">
        <f t="shared" si="1"/>
        <v>12226568.6645283</v>
      </c>
      <c r="M5">
        <f t="shared" si="1"/>
        <v>13388315.8445283</v>
      </c>
      <c r="N5">
        <f t="shared" si="1"/>
        <v>14550063.0245283</v>
      </c>
    </row>
    <row r="6" spans="1:14">
      <c r="A6" t="s">
        <v>220</v>
      </c>
      <c r="B6" t="s">
        <v>7266</v>
      </c>
      <c r="C6">
        <f>INDEX('2 过程管理表单'!$177:$177,26+(COLUMN(A$1)-1)*3)</f>
        <v>16439.3422938621</v>
      </c>
      <c r="D6">
        <f>INDEX('2 过程管理表单'!$177:$177,26+(COLUMN(B$1)-1)*3)</f>
        <v>14848.4382009077</v>
      </c>
      <c r="E6">
        <f>INDEX('2 过程管理表单'!$177:$177,26+(COLUMN(C$1)-1)*3)</f>
        <v>38356.0531691936</v>
      </c>
      <c r="F6">
        <f>INDEX('2 过程管理表单'!$177:$177,26+(COLUMN(D$1)-1)*3)</f>
        <v>44956.0656658592</v>
      </c>
      <c r="G6">
        <f>INDEX('2 过程管理表单'!$177:$177,26+(COLUMN(E$1)-1)*3)</f>
        <v>40651.069931651</v>
      </c>
      <c r="H6">
        <f>INDEX('2 过程管理表单'!$177:$177,26+(COLUMN(F$1)-1)*3)</f>
        <v>39436.8846466808</v>
      </c>
      <c r="I6">
        <f>INDEX('2 过程管理表单'!$177:$177,26+(COLUMN(G$1)-1)*3)</f>
        <v>40440.5981531683</v>
      </c>
      <c r="J6">
        <f>INDEX('2 过程管理表单'!$177:$177,26+(COLUMN(H$1)-1)*3)</f>
        <v>40440.5981531683</v>
      </c>
      <c r="K6">
        <f>INDEX('2 过程管理表单'!$177:$177,26+(COLUMN(I$1)-1)*3)</f>
        <v>39136.0627288726</v>
      </c>
      <c r="L6">
        <f>INDEX('2 过程管理表单'!$177:$177,26+(COLUMN(J$1)-1)*3)</f>
        <v>40440.5981531683</v>
      </c>
      <c r="M6">
        <f>INDEX('2 过程管理表单'!$177:$177,26+(COLUMN(K$1)-1)*3)</f>
        <v>39136.0627288726</v>
      </c>
      <c r="N6">
        <f>INDEX('2 过程管理表单'!$177:$177,26+(COLUMN(L$1)-1)*3)</f>
        <v>40440.5981531683</v>
      </c>
    </row>
    <row r="7" spans="1:14">
      <c r="A7" t="s">
        <v>220</v>
      </c>
      <c r="B7" t="s">
        <v>7267</v>
      </c>
      <c r="C7">
        <f>C6</f>
        <v>16439.3422938621</v>
      </c>
      <c r="D7">
        <f>C7+D6</f>
        <v>31287.7804947698</v>
      </c>
      <c r="E7">
        <f t="shared" ref="E7:N7" si="2">D7+E6</f>
        <v>69643.8336639634</v>
      </c>
      <c r="F7">
        <f t="shared" si="2"/>
        <v>114599.899329823</v>
      </c>
      <c r="G7">
        <f t="shared" si="2"/>
        <v>155250.969261474</v>
      </c>
      <c r="H7">
        <f t="shared" si="2"/>
        <v>194687.853908154</v>
      </c>
      <c r="I7">
        <f t="shared" si="2"/>
        <v>235128.452061323</v>
      </c>
      <c r="J7">
        <f t="shared" si="2"/>
        <v>275569.050214491</v>
      </c>
      <c r="K7">
        <f t="shared" si="2"/>
        <v>314705.112943364</v>
      </c>
      <c r="L7">
        <f t="shared" si="2"/>
        <v>355145.711096532</v>
      </c>
      <c r="M7">
        <f t="shared" si="2"/>
        <v>394281.773825404</v>
      </c>
      <c r="N7">
        <f t="shared" si="2"/>
        <v>434722.371978573</v>
      </c>
    </row>
    <row r="8" spans="1:14">
      <c r="A8" t="s">
        <v>220</v>
      </c>
      <c r="B8" t="s">
        <v>7268</v>
      </c>
      <c r="C8">
        <f>INDEX('2 过程管理表单'!$177:$177,24+(COLUMN(A$1)-1)*3)</f>
        <v>18453.0801450035</v>
      </c>
      <c r="D8">
        <f>INDEX('2 过程管理表单'!$177:$177,24+(COLUMN(B$1)-1)*3)</f>
        <v>10075.7216544375</v>
      </c>
      <c r="E8">
        <f>INDEX('2 过程管理表单'!$177:$177,24+(COLUMN(C$1)-1)*3)</f>
        <v>10075.7216544375</v>
      </c>
      <c r="F8">
        <f>INDEX('2 过程管理表单'!$177:$177,24+(COLUMN(D$1)-1)*3)</f>
        <v>10075.7216544375</v>
      </c>
      <c r="G8">
        <f>INDEX('2 过程管理表单'!$177:$177,24+(COLUMN(E$1)-1)*3)</f>
        <v>10075.7216544375</v>
      </c>
      <c r="H8">
        <f>INDEX('2 过程管理表单'!$177:$177,24+(COLUMN(F$1)-1)*3)</f>
        <v>10075.7216544375</v>
      </c>
      <c r="I8">
        <f>INDEX('2 过程管理表单'!$177:$177,24+(COLUMN(G$1)-1)*3)</f>
        <v>10075.7216544375</v>
      </c>
      <c r="J8">
        <f>INDEX('2 过程管理表单'!$177:$177,24+(COLUMN(H$1)-1)*3)</f>
        <v>10075.7216544375</v>
      </c>
      <c r="K8">
        <f>INDEX('2 过程管理表单'!$177:$177,24+(COLUMN(I$1)-1)*3)</f>
        <v>10075.7216544375</v>
      </c>
      <c r="L8">
        <f>INDEX('2 过程管理表单'!$177:$177,24+(COLUMN(J$1)-1)*3)</f>
        <v>10075.7216544375</v>
      </c>
      <c r="M8">
        <f>INDEX('2 过程管理表单'!$177:$177,24+(COLUMN(K$1)-1)*3)</f>
        <v>10075.7216544375</v>
      </c>
      <c r="N8">
        <f>INDEX('2 过程管理表单'!$177:$177,24+(COLUMN(L$1)-1)*3)</f>
        <v>10075.7216544375</v>
      </c>
    </row>
    <row r="9" spans="1:14">
      <c r="A9" t="s">
        <v>220</v>
      </c>
      <c r="B9" t="s">
        <v>7269</v>
      </c>
      <c r="C9">
        <f>C8</f>
        <v>18453.0801450035</v>
      </c>
      <c r="D9">
        <f>C9+D8</f>
        <v>28528.801799441</v>
      </c>
      <c r="E9">
        <f t="shared" ref="E9:N9" si="3">D9+E8</f>
        <v>38604.5234538785</v>
      </c>
      <c r="F9">
        <f t="shared" si="3"/>
        <v>48680.245108316</v>
      </c>
      <c r="G9">
        <f t="shared" si="3"/>
        <v>58755.9667627535</v>
      </c>
      <c r="H9">
        <f t="shared" si="3"/>
        <v>68831.688417191</v>
      </c>
      <c r="I9">
        <f t="shared" si="3"/>
        <v>78907.4100716285</v>
      </c>
      <c r="J9">
        <f t="shared" si="3"/>
        <v>88983.131726066</v>
      </c>
      <c r="K9">
        <f t="shared" si="3"/>
        <v>99058.8533805035</v>
      </c>
      <c r="L9">
        <f t="shared" si="3"/>
        <v>109134.575034941</v>
      </c>
      <c r="M9">
        <f t="shared" si="3"/>
        <v>119210.296689378</v>
      </c>
      <c r="N9">
        <f t="shared" si="3"/>
        <v>129286.018343816</v>
      </c>
    </row>
    <row r="10" spans="1:14">
      <c r="A10" t="s">
        <v>222</v>
      </c>
      <c r="B10" t="s">
        <v>7266</v>
      </c>
      <c r="C10">
        <f>INDEX('2 过程管理表单'!$428:$428,26+(COLUMN(A$1)-1)*3)</f>
        <v>6199.55784518175</v>
      </c>
      <c r="D10">
        <f>INDEX('2 过程管理表单'!$428:$428,26+(COLUMN(B$1)-1)*3)</f>
        <v>5599.60063435772</v>
      </c>
      <c r="E10">
        <f>INDEX('2 过程管理表单'!$428:$428,26+(COLUMN(C$1)-1)*3)</f>
        <v>6199.55784518175</v>
      </c>
      <c r="F10">
        <f>INDEX('2 过程管理表单'!$428:$428,26+(COLUMN(D$1)-1)*3)</f>
        <v>5468.52214618122</v>
      </c>
      <c r="G10">
        <f>INDEX('2 过程管理表单'!$428:$428,26+(COLUMN(E$1)-1)*3)</f>
        <v>5888.32554357227</v>
      </c>
      <c r="H10">
        <f>INDEX('2 过程管理表单'!$428:$428,26+(COLUMN(F$1)-1)*3)</f>
        <v>4177.69639435407</v>
      </c>
      <c r="I10">
        <f>INDEX('2 过程管理表单'!$428:$428,26+(COLUMN(G$1)-1)*3)</f>
        <v>4316.95294083254</v>
      </c>
      <c r="J10">
        <f>INDEX('2 过程管理表单'!$428:$428,26+(COLUMN(H$1)-1)*3)</f>
        <v>4316.95294083254</v>
      </c>
      <c r="K10">
        <f>INDEX('2 过程管理表单'!$428:$428,26+(COLUMN(I$1)-1)*3)</f>
        <v>4177.69639435407</v>
      </c>
      <c r="L10">
        <f>INDEX('2 过程管理表单'!$428:$428,26+(COLUMN(J$1)-1)*3)</f>
        <v>4316.95294083254</v>
      </c>
      <c r="M10">
        <f>INDEX('2 过程管理表单'!$428:$428,26+(COLUMN(K$1)-1)*3)</f>
        <v>4177.69639435407</v>
      </c>
      <c r="N10">
        <f>INDEX('2 过程管理表单'!$428:$428,26+(COLUMN(L$1)-1)*3)</f>
        <v>4316.95294083254</v>
      </c>
    </row>
    <row r="11" spans="1:14">
      <c r="A11" t="s">
        <v>222</v>
      </c>
      <c r="B11" t="s">
        <v>7267</v>
      </c>
      <c r="C11">
        <f>C10</f>
        <v>6199.55784518175</v>
      </c>
      <c r="D11">
        <f>C11+D10</f>
        <v>11799.1584795395</v>
      </c>
      <c r="E11">
        <f t="shared" ref="E11:N11" si="4">D11+E10</f>
        <v>17998.7163247212</v>
      </c>
      <c r="F11">
        <f t="shared" si="4"/>
        <v>23467.2384709024</v>
      </c>
      <c r="G11">
        <f t="shared" si="4"/>
        <v>29355.5640144747</v>
      </c>
      <c r="H11">
        <f t="shared" si="4"/>
        <v>33533.2604088288</v>
      </c>
      <c r="I11">
        <f t="shared" si="4"/>
        <v>37850.2133496613</v>
      </c>
      <c r="J11">
        <f t="shared" si="4"/>
        <v>42167.1662904939</v>
      </c>
      <c r="K11">
        <f t="shared" si="4"/>
        <v>46344.8626848479</v>
      </c>
      <c r="L11">
        <f t="shared" si="4"/>
        <v>50661.8156256805</v>
      </c>
      <c r="M11">
        <f t="shared" si="4"/>
        <v>54839.5120200345</v>
      </c>
      <c r="N11">
        <f t="shared" si="4"/>
        <v>59156.4649608671</v>
      </c>
    </row>
    <row r="12" spans="1:14">
      <c r="A12" t="s">
        <v>222</v>
      </c>
      <c r="B12" t="s">
        <v>7268</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7269</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1611</v>
      </c>
      <c r="B14" t="s">
        <v>7266</v>
      </c>
      <c r="C14">
        <f>INDEX('2 过程管理表单'!$509:$509,26+(COLUMN(A$1)-1)*3)</f>
        <v>0</v>
      </c>
      <c r="D14">
        <f>INDEX('2 过程管理表单'!$509:$509,26+(COLUMN(B$1)-1)*3)</f>
        <v>0</v>
      </c>
      <c r="E14">
        <f>INDEX('2 过程管理表单'!$509:$509,26+(COLUMN(C$1)-1)*3)</f>
        <v>62442</v>
      </c>
      <c r="F14">
        <f>INDEX('2 过程管理表单'!$509:$509,26+(COLUMN(D$1)-1)*3)</f>
        <v>344</v>
      </c>
      <c r="G14">
        <f>INDEX('2 过程管理表单'!$509:$509,26+(COLUMN(E$1)-1)*3)</f>
        <v>8688.34</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1611</v>
      </c>
      <c r="B15" t="s">
        <v>7267</v>
      </c>
      <c r="C15">
        <f>C14</f>
        <v>0</v>
      </c>
      <c r="D15">
        <f>C15+D14</f>
        <v>0</v>
      </c>
      <c r="E15">
        <f t="shared" ref="E15:N15" si="6">D15+E14</f>
        <v>62442</v>
      </c>
      <c r="F15">
        <f t="shared" si="6"/>
        <v>62786</v>
      </c>
      <c r="G15">
        <f t="shared" si="6"/>
        <v>71474.34</v>
      </c>
      <c r="H15">
        <f t="shared" si="6"/>
        <v>71474.34</v>
      </c>
      <c r="I15">
        <f t="shared" si="6"/>
        <v>71474.34</v>
      </c>
      <c r="J15">
        <f t="shared" si="6"/>
        <v>71474.34</v>
      </c>
      <c r="K15">
        <f t="shared" si="6"/>
        <v>71474.34</v>
      </c>
      <c r="L15">
        <f t="shared" si="6"/>
        <v>71474.34</v>
      </c>
      <c r="M15">
        <f t="shared" si="6"/>
        <v>71474.34</v>
      </c>
      <c r="N15">
        <f t="shared" si="6"/>
        <v>71474.34</v>
      </c>
    </row>
    <row r="16" spans="1:14">
      <c r="A16" t="s">
        <v>1611</v>
      </c>
      <c r="B16" t="s">
        <v>7268</v>
      </c>
      <c r="C16">
        <f>INDEX('2 过程管理表单'!$509:$509,24+(COLUMN(A$1)-1)*3)</f>
        <v>574946.548672566</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1611</v>
      </c>
      <c r="B17" t="s">
        <v>7269</v>
      </c>
      <c r="C17">
        <f>C16</f>
        <v>574946.548672566</v>
      </c>
      <c r="D17">
        <f>C17+D16</f>
        <v>574946.548672566</v>
      </c>
      <c r="E17">
        <f t="shared" ref="E17:N17" si="7">D17+E16</f>
        <v>574946.548672566</v>
      </c>
      <c r="F17">
        <f t="shared" si="7"/>
        <v>574946.548672566</v>
      </c>
      <c r="G17">
        <f t="shared" si="7"/>
        <v>574946.548672566</v>
      </c>
      <c r="H17">
        <f t="shared" si="7"/>
        <v>574946.548672566</v>
      </c>
      <c r="I17">
        <f t="shared" si="7"/>
        <v>574946.548672566</v>
      </c>
      <c r="J17">
        <f t="shared" si="7"/>
        <v>574946.548672566</v>
      </c>
      <c r="K17">
        <f t="shared" si="7"/>
        <v>574946.548672566</v>
      </c>
      <c r="L17">
        <f t="shared" si="7"/>
        <v>574946.548672566</v>
      </c>
      <c r="M17">
        <f t="shared" si="7"/>
        <v>574946.548672566</v>
      </c>
      <c r="N17">
        <f t="shared" si="7"/>
        <v>574946.548672566</v>
      </c>
    </row>
    <row r="18" spans="1:14">
      <c r="A18" t="s">
        <v>1749</v>
      </c>
      <c r="B18" t="s">
        <v>7266</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76.7</v>
      </c>
      <c r="H18">
        <f>INDEX('2 过程管理表单'!$516:$516,26+(COLUMN(F$1)-1)*3)</f>
        <v>1050.42</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1749</v>
      </c>
      <c r="B19" t="s">
        <v>7267</v>
      </c>
      <c r="C19">
        <f>C18</f>
        <v>0</v>
      </c>
      <c r="D19">
        <f>C19+D18</f>
        <v>0</v>
      </c>
      <c r="E19">
        <f t="shared" ref="E19:N19" si="8">D19+E18</f>
        <v>0</v>
      </c>
      <c r="F19">
        <f t="shared" si="8"/>
        <v>0</v>
      </c>
      <c r="G19">
        <f t="shared" si="8"/>
        <v>76.7</v>
      </c>
      <c r="H19">
        <f t="shared" si="8"/>
        <v>1127.12</v>
      </c>
      <c r="I19">
        <f t="shared" si="8"/>
        <v>1127.12</v>
      </c>
      <c r="J19">
        <f t="shared" si="8"/>
        <v>1127.12</v>
      </c>
      <c r="K19">
        <f t="shared" si="8"/>
        <v>1127.12</v>
      </c>
      <c r="L19">
        <f t="shared" si="8"/>
        <v>1127.12</v>
      </c>
      <c r="M19">
        <f t="shared" si="8"/>
        <v>1127.12</v>
      </c>
      <c r="N19">
        <f t="shared" si="8"/>
        <v>1127.12</v>
      </c>
    </row>
    <row r="20" spans="1:14">
      <c r="A20" t="s">
        <v>1749</v>
      </c>
      <c r="B20" t="s">
        <v>7268</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1749</v>
      </c>
      <c r="B21" t="s">
        <v>7269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1837</v>
      </c>
      <c r="B22" t="s">
        <v>7266</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1837</v>
      </c>
      <c r="B23" t="s">
        <v>7267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1837</v>
      </c>
      <c r="B24" t="s">
        <v>7268</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1837</v>
      </c>
      <c r="B25" t="s">
        <v>7269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1903</v>
      </c>
      <c r="B26" t="s">
        <v>7266</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600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1903</v>
      </c>
      <c r="B27" t="s">
        <v>7267</v>
      </c>
      <c r="C27">
        <f>C26</f>
        <v>0</v>
      </c>
      <c r="D27">
        <f>C27+D26</f>
        <v>0</v>
      </c>
      <c r="E27">
        <f t="shared" ref="E27:N27" si="12">D27+E26</f>
        <v>0</v>
      </c>
      <c r="F27">
        <f t="shared" si="12"/>
        <v>0</v>
      </c>
      <c r="G27">
        <f t="shared" si="12"/>
        <v>0</v>
      </c>
      <c r="H27">
        <f t="shared" si="12"/>
        <v>600</v>
      </c>
      <c r="I27">
        <f t="shared" si="12"/>
        <v>600</v>
      </c>
      <c r="J27">
        <f t="shared" si="12"/>
        <v>600</v>
      </c>
      <c r="K27">
        <f t="shared" si="12"/>
        <v>600</v>
      </c>
      <c r="L27">
        <f t="shared" si="12"/>
        <v>600</v>
      </c>
      <c r="M27">
        <f t="shared" si="12"/>
        <v>600</v>
      </c>
      <c r="N27">
        <f t="shared" si="12"/>
        <v>600</v>
      </c>
    </row>
    <row r="28" spans="1:14">
      <c r="A28" t="s">
        <v>1903</v>
      </c>
      <c r="B28" t="s">
        <v>7268</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1903</v>
      </c>
      <c r="B29" t="s">
        <v>7269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1944</v>
      </c>
      <c r="B30" t="s">
        <v>7266</v>
      </c>
      <c r="C30">
        <f>INDEX('2 过程管理表单'!$527:$527,26+(COLUMN(A$1)-1)*3)</f>
        <v>1382.56</v>
      </c>
      <c r="D30">
        <f>INDEX('2 过程管理表单'!$527:$527,26+(COLUMN(B$1)-1)*3)</f>
        <v>0</v>
      </c>
      <c r="E30">
        <f>INDEX('2 过程管理表单'!$527:$527,26+(COLUMN(C$1)-1)*3)</f>
        <v>18805.02</v>
      </c>
      <c r="F30">
        <f>INDEX('2 过程管理表单'!$527:$527,26+(COLUMN(D$1)-1)*3)</f>
        <v>521.28</v>
      </c>
      <c r="G30">
        <f>INDEX('2 过程管理表单'!$527:$527,26+(COLUMN(E$1)-1)*3)</f>
        <v>0</v>
      </c>
      <c r="H30">
        <f>INDEX('2 过程管理表单'!$527:$527,26+(COLUMN(F$1)-1)*3)</f>
        <v>699.6</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1944</v>
      </c>
      <c r="B31" t="s">
        <v>7267</v>
      </c>
      <c r="C31">
        <f>C30</f>
        <v>1382.56</v>
      </c>
      <c r="D31">
        <f>C31+D30</f>
        <v>1382.56</v>
      </c>
      <c r="E31">
        <f t="shared" ref="E31:N31" si="14">D31+E30</f>
        <v>20187.58</v>
      </c>
      <c r="F31">
        <f t="shared" si="14"/>
        <v>20708.86</v>
      </c>
      <c r="G31">
        <f t="shared" si="14"/>
        <v>20708.86</v>
      </c>
      <c r="H31">
        <f t="shared" si="14"/>
        <v>21408.46</v>
      </c>
      <c r="I31">
        <f t="shared" si="14"/>
        <v>21408.46</v>
      </c>
      <c r="J31">
        <f t="shared" si="14"/>
        <v>21408.46</v>
      </c>
      <c r="K31">
        <f t="shared" si="14"/>
        <v>21408.46</v>
      </c>
      <c r="L31">
        <f t="shared" si="14"/>
        <v>21408.46</v>
      </c>
      <c r="M31">
        <f t="shared" si="14"/>
        <v>21408.46</v>
      </c>
      <c r="N31">
        <f t="shared" si="14"/>
        <v>21408.46</v>
      </c>
    </row>
    <row r="32" spans="1:14">
      <c r="A32" t="s">
        <v>1944</v>
      </c>
      <c r="B32" t="s">
        <v>7268</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1944</v>
      </c>
      <c r="B33" t="s">
        <v>7269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2055</v>
      </c>
      <c r="B34" t="s">
        <v>7266</v>
      </c>
      <c r="C34">
        <f>INDEX('2 过程管理表单'!$531:$531,26+(COLUMN(A$1)-1)*3)</f>
        <v>15961.06</v>
      </c>
      <c r="D34">
        <f>INDEX('2 过程管理表单'!$531:$531,26+(COLUMN(B$1)-1)*3)</f>
        <v>2559.72</v>
      </c>
      <c r="E34">
        <f>INDEX('2 过程管理表单'!$531:$531,26+(COLUMN(C$1)-1)*3)</f>
        <v>83006.84</v>
      </c>
      <c r="F34">
        <f>INDEX('2 过程管理表单'!$531:$531,26+(COLUMN(D$1)-1)*3)</f>
        <v>6516.18</v>
      </c>
      <c r="G34">
        <f>INDEX('2 过程管理表单'!$531:$531,26+(COLUMN(E$1)-1)*3)</f>
        <v>33681.23</v>
      </c>
      <c r="H34">
        <f>INDEX('2 过程管理表单'!$531:$531,26+(COLUMN(F$1)-1)*3)</f>
        <v>23506.41</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2055</v>
      </c>
      <c r="B35" t="s">
        <v>7267</v>
      </c>
      <c r="C35">
        <f>C34</f>
        <v>15961.06</v>
      </c>
      <c r="D35">
        <f>C35+D34</f>
        <v>18520.78</v>
      </c>
      <c r="E35">
        <f t="shared" ref="E35:N35" si="16">D35+E34</f>
        <v>101527.62</v>
      </c>
      <c r="F35">
        <f t="shared" si="16"/>
        <v>108043.8</v>
      </c>
      <c r="G35">
        <f t="shared" si="16"/>
        <v>141725.03</v>
      </c>
      <c r="H35">
        <f t="shared" si="16"/>
        <v>165231.44</v>
      </c>
      <c r="I35">
        <f t="shared" si="16"/>
        <v>165231.44</v>
      </c>
      <c r="J35">
        <f t="shared" si="16"/>
        <v>165231.44</v>
      </c>
      <c r="K35">
        <f t="shared" si="16"/>
        <v>165231.44</v>
      </c>
      <c r="L35">
        <f t="shared" si="16"/>
        <v>165231.44</v>
      </c>
      <c r="M35">
        <f t="shared" si="16"/>
        <v>165231.44</v>
      </c>
      <c r="N35">
        <f t="shared" si="16"/>
        <v>165231.44</v>
      </c>
    </row>
    <row r="36" spans="1:14">
      <c r="A36" t="s">
        <v>2055</v>
      </c>
      <c r="B36" t="s">
        <v>7268</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2055</v>
      </c>
      <c r="B37" t="s">
        <v>7269</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2146</v>
      </c>
      <c r="B38" t="s">
        <v>7266</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2146</v>
      </c>
      <c r="B39" t="s">
        <v>7267</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2146</v>
      </c>
      <c r="B40" t="s">
        <v>7268</v>
      </c>
      <c r="C40">
        <f>INDEX('2 过程管理表单'!$537:$537,24+(COLUMN(A$1)-1)*3)</f>
        <v>5660.37735849057</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2146</v>
      </c>
      <c r="B41" t="s">
        <v>7269</v>
      </c>
      <c r="C41">
        <f>C40</f>
        <v>5660.37735849057</v>
      </c>
      <c r="D41">
        <f>C41+D40</f>
        <v>5660.37735849057</v>
      </c>
      <c r="E41">
        <f t="shared" ref="E41:N41" si="19">D41+E40</f>
        <v>5660.37735849057</v>
      </c>
      <c r="F41">
        <f t="shared" si="19"/>
        <v>5660.37735849057</v>
      </c>
      <c r="G41">
        <f t="shared" si="19"/>
        <v>5660.37735849057</v>
      </c>
      <c r="H41">
        <f t="shared" si="19"/>
        <v>5660.37735849057</v>
      </c>
      <c r="I41">
        <f t="shared" si="19"/>
        <v>5660.37735849057</v>
      </c>
      <c r="J41">
        <f t="shared" si="19"/>
        <v>5660.37735849057</v>
      </c>
      <c r="K41">
        <f t="shared" si="19"/>
        <v>5660.37735849057</v>
      </c>
      <c r="L41">
        <f t="shared" si="19"/>
        <v>5660.37735849057</v>
      </c>
      <c r="M41">
        <f t="shared" si="19"/>
        <v>5660.37735849057</v>
      </c>
      <c r="N41">
        <f t="shared" si="19"/>
        <v>5660.37735849057</v>
      </c>
    </row>
    <row r="42" spans="1:14">
      <c r="A42" t="s">
        <v>2182</v>
      </c>
      <c r="B42" t="s">
        <v>7266</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2182</v>
      </c>
      <c r="B43" t="s">
        <v>7267</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2182</v>
      </c>
      <c r="B44" t="s">
        <v>7268</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2182</v>
      </c>
      <c r="B45" t="s">
        <v>7269</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2190</v>
      </c>
      <c r="B46" t="s">
        <v>7266</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2190</v>
      </c>
      <c r="B47" t="s">
        <v>7267</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2190</v>
      </c>
      <c r="B48" t="s">
        <v>7268</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2190</v>
      </c>
      <c r="B49" t="s">
        <v>7269</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2208</v>
      </c>
      <c r="B50" t="s">
        <v>7266</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2208</v>
      </c>
      <c r="B51" t="s">
        <v>7267</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2208</v>
      </c>
      <c r="B52" t="s">
        <v>7268</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2208</v>
      </c>
      <c r="B53" t="s">
        <v>7269</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2228</v>
      </c>
      <c r="B54" t="s">
        <v>7266</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2228</v>
      </c>
      <c r="B55" t="s">
        <v>7267</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2228</v>
      </c>
      <c r="B56" t="s">
        <v>7268</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2228</v>
      </c>
      <c r="B57" t="s">
        <v>7269</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2234</v>
      </c>
      <c r="B58" t="s">
        <v>7266</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2234</v>
      </c>
      <c r="B59" t="s">
        <v>7267</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2234</v>
      </c>
      <c r="B60" t="s">
        <v>7268</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2234</v>
      </c>
      <c r="B61" t="s">
        <v>7269</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2248</v>
      </c>
      <c r="B62" t="s">
        <v>7266</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2248</v>
      </c>
      <c r="B63" t="s">
        <v>7267</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2248</v>
      </c>
      <c r="B64" t="s">
        <v>7268</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2248</v>
      </c>
      <c r="B65" t="s">
        <v>7269</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2266</v>
      </c>
      <c r="B66" t="s">
        <v>7266</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2266</v>
      </c>
      <c r="B67" t="s">
        <v>7267</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2266</v>
      </c>
      <c r="B68" t="s">
        <v>7268</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2266</v>
      </c>
      <c r="B69" t="s">
        <v>7269</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2272</v>
      </c>
      <c r="B70" t="s">
        <v>7266</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2272</v>
      </c>
      <c r="B71" t="s">
        <v>7267</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2272</v>
      </c>
      <c r="B72" t="s">
        <v>7268</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2272</v>
      </c>
      <c r="B73" t="s">
        <v>7269</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2285</v>
      </c>
      <c r="B74" t="s">
        <v>7266</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2285</v>
      </c>
      <c r="B75" t="s">
        <v>7267</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2285</v>
      </c>
      <c r="B76" t="s">
        <v>7268</v>
      </c>
      <c r="C76">
        <f>INDEX('2 过程管理表单'!$591:$591,24+(COLUMN(A$1)-1)*3)</f>
        <v>7374.63126843658</v>
      </c>
      <c r="D76">
        <f>INDEX('2 过程管理表单'!$591:$591,24+(COLUMN(B$1)-1)*3)</f>
        <v>7374.63126843658</v>
      </c>
      <c r="E76">
        <f>INDEX('2 过程管理表单'!$591:$591,24+(COLUMN(C$1)-1)*3)</f>
        <v>7374.63126843658</v>
      </c>
      <c r="F76">
        <f>INDEX('2 过程管理表单'!$591:$591,24+(COLUMN(D$1)-1)*3)</f>
        <v>7374.63126843658</v>
      </c>
      <c r="G76">
        <f>INDEX('2 过程管理表单'!$591:$591,24+(COLUMN(E$1)-1)*3)</f>
        <v>7374.63126843658</v>
      </c>
      <c r="H76">
        <f>INDEX('2 过程管理表单'!$591:$591,24+(COLUMN(F$1)-1)*3)</f>
        <v>7374.63126843658</v>
      </c>
      <c r="I76">
        <f>INDEX('2 过程管理表单'!$591:$591,24+(COLUMN(G$1)-1)*3)</f>
        <v>7374.63126843658</v>
      </c>
      <c r="J76">
        <f>INDEX('2 过程管理表单'!$591:$591,24+(COLUMN(H$1)-1)*3)</f>
        <v>7374.63126843658</v>
      </c>
      <c r="K76">
        <f>INDEX('2 过程管理表单'!$591:$591,24+(COLUMN(I$1)-1)*3)</f>
        <v>7374.63126843658</v>
      </c>
      <c r="L76">
        <f>INDEX('2 过程管理表单'!$591:$591,24+(COLUMN(J$1)-1)*3)</f>
        <v>7374.63126843658</v>
      </c>
      <c r="M76">
        <f>INDEX('2 过程管理表单'!$591:$591,24+(COLUMN(K$1)-1)*3)</f>
        <v>7374.63126843658</v>
      </c>
      <c r="N76">
        <f>INDEX('2 过程管理表单'!$591:$591,24+(COLUMN(L$1)-1)*3)</f>
        <v>7374.63126843658</v>
      </c>
    </row>
    <row r="77" spans="1:14">
      <c r="A77" t="s">
        <v>2285</v>
      </c>
      <c r="B77" t="s">
        <v>7269</v>
      </c>
      <c r="C77">
        <f>C76</f>
        <v>7374.63126843658</v>
      </c>
      <c r="D77">
        <f>C77+D76</f>
        <v>14749.2625368732</v>
      </c>
      <c r="E77">
        <f t="shared" ref="E77:N77" si="37">D77+E76</f>
        <v>22123.8938053097</v>
      </c>
      <c r="F77">
        <f t="shared" si="37"/>
        <v>29498.5250737463</v>
      </c>
      <c r="G77">
        <f t="shared" si="37"/>
        <v>36873.1563421829</v>
      </c>
      <c r="H77">
        <f t="shared" si="37"/>
        <v>44247.7876106195</v>
      </c>
      <c r="I77">
        <f t="shared" si="37"/>
        <v>51622.4188790561</v>
      </c>
      <c r="J77">
        <f t="shared" si="37"/>
        <v>58997.0501474927</v>
      </c>
      <c r="K77">
        <f t="shared" si="37"/>
        <v>66371.6814159292</v>
      </c>
      <c r="L77">
        <f t="shared" si="37"/>
        <v>73746.3126843658</v>
      </c>
      <c r="M77">
        <f t="shared" si="37"/>
        <v>81120.9439528024</v>
      </c>
      <c r="N77">
        <f t="shared" si="37"/>
        <v>88495.575221239</v>
      </c>
    </row>
    <row r="78" spans="1:14">
      <c r="A78" t="s">
        <v>84</v>
      </c>
      <c r="B78" t="s">
        <v>7266</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7267</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7268</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7269</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7266</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7267</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7268</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7269</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7266</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7267</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7268</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7269</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7266</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7267</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7268</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7269</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7266</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7267</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7268</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7269</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7266</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7267</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7268</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7269</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7266</v>
      </c>
      <c r="C102">
        <f>INDEX('2 过程管理表单'!$605:$605,26+(COLUMN(A$1)-1)*3)</f>
        <v>1679.81</v>
      </c>
      <c r="D102">
        <f>INDEX('2 过程管理表单'!$605:$605,26+(COLUMN(B$1)-1)*3)</f>
        <v>222</v>
      </c>
      <c r="E102">
        <f>INDEX('2 过程管理表单'!$605:$605,26+(COLUMN(C$1)-1)*3)</f>
        <v>0</v>
      </c>
      <c r="F102">
        <f>INDEX('2 过程管理表单'!$605:$605,26+(COLUMN(D$1)-1)*3)</f>
        <v>1956.6</v>
      </c>
      <c r="G102">
        <f>INDEX('2 过程管理表单'!$605:$605,26+(COLUMN(E$1)-1)*3)</f>
        <v>466.03</v>
      </c>
      <c r="H102">
        <f>INDEX('2 过程管理表单'!$605:$605,26+(COLUMN(F$1)-1)*3)</f>
        <v>577.08</v>
      </c>
      <c r="I102">
        <f>INDEX('2 过程管理表单'!$605:$605,26+(COLUMN(G$1)-1)*3)</f>
        <v>331</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7267</v>
      </c>
      <c r="C103">
        <f>C102</f>
        <v>1679.81</v>
      </c>
      <c r="D103">
        <f>C103+D102</f>
        <v>1901.81</v>
      </c>
      <c r="E103">
        <f t="shared" ref="E103:N103" si="50">D103+E102</f>
        <v>1901.81</v>
      </c>
      <c r="F103">
        <f t="shared" si="50"/>
        <v>3858.41</v>
      </c>
      <c r="G103">
        <f t="shared" si="50"/>
        <v>4324.44</v>
      </c>
      <c r="H103">
        <f t="shared" si="50"/>
        <v>4901.52</v>
      </c>
      <c r="I103">
        <f t="shared" si="50"/>
        <v>5232.52</v>
      </c>
      <c r="J103">
        <f t="shared" si="50"/>
        <v>5232.52</v>
      </c>
      <c r="K103">
        <f t="shared" si="50"/>
        <v>5232.52</v>
      </c>
      <c r="L103">
        <f t="shared" si="50"/>
        <v>5232.52</v>
      </c>
      <c r="M103">
        <f t="shared" si="50"/>
        <v>5232.52</v>
      </c>
      <c r="N103">
        <f t="shared" si="50"/>
        <v>5232.52</v>
      </c>
    </row>
    <row r="104" spans="1:14">
      <c r="A104" t="s">
        <v>137</v>
      </c>
      <c r="B104" t="s">
        <v>7268</v>
      </c>
      <c r="C104">
        <f>INDEX('2 过程管理表单'!$605:$605,24+(COLUMN(A$1)-1)*3)</f>
        <v>1666.66666666667</v>
      </c>
      <c r="D104">
        <f>INDEX('2 过程管理表单'!$605:$605,24+(COLUMN(B$1)-1)*3)</f>
        <v>1666.66666666667</v>
      </c>
      <c r="E104">
        <f>INDEX('2 过程管理表单'!$605:$605,24+(COLUMN(C$1)-1)*3)</f>
        <v>1666.66666666667</v>
      </c>
      <c r="F104">
        <f>INDEX('2 过程管理表单'!$605:$605,24+(COLUMN(D$1)-1)*3)</f>
        <v>1666.66666666667</v>
      </c>
      <c r="G104">
        <f>INDEX('2 过程管理表单'!$605:$605,24+(COLUMN(E$1)-1)*3)</f>
        <v>1666.66666666667</v>
      </c>
      <c r="H104">
        <f>INDEX('2 过程管理表单'!$605:$605,24+(COLUMN(F$1)-1)*3)</f>
        <v>1666.66666666667</v>
      </c>
      <c r="I104">
        <f>INDEX('2 过程管理表单'!$605:$605,24+(COLUMN(G$1)-1)*3)</f>
        <v>1666.66666666667</v>
      </c>
      <c r="J104">
        <f>INDEX('2 过程管理表单'!$605:$605,24+(COLUMN(H$1)-1)*3)</f>
        <v>1666.66666666667</v>
      </c>
      <c r="K104">
        <f>INDEX('2 过程管理表单'!$605:$605,24+(COLUMN(I$1)-1)*3)</f>
        <v>1666.66666666667</v>
      </c>
      <c r="L104">
        <f>INDEX('2 过程管理表单'!$605:$605,24+(COLUMN(J$1)-1)*3)</f>
        <v>1666.66666666667</v>
      </c>
      <c r="M104">
        <f>INDEX('2 过程管理表单'!$605:$605,24+(COLUMN(K$1)-1)*3)</f>
        <v>1666.66666666667</v>
      </c>
      <c r="N104">
        <f>INDEX('2 过程管理表单'!$605:$605,24+(COLUMN(L$1)-1)*3)</f>
        <v>1666.66666666667</v>
      </c>
    </row>
    <row r="105" spans="1:14">
      <c r="A105" t="s">
        <v>137</v>
      </c>
      <c r="B105" t="s">
        <v>7269</v>
      </c>
      <c r="C105">
        <f>C104</f>
        <v>1666.66666666667</v>
      </c>
      <c r="D105">
        <f>C105+D104</f>
        <v>3333.33333333334</v>
      </c>
      <c r="E105">
        <f t="shared" ref="E105:N105" si="51">D105+E104</f>
        <v>5000.00000000001</v>
      </c>
      <c r="F105">
        <f t="shared" si="51"/>
        <v>6666.66666666668</v>
      </c>
      <c r="G105">
        <f t="shared" si="51"/>
        <v>8333.33333333335</v>
      </c>
      <c r="H105">
        <f t="shared" si="51"/>
        <v>10000</v>
      </c>
      <c r="I105">
        <f t="shared" si="51"/>
        <v>11666.6666666667</v>
      </c>
      <c r="J105">
        <f t="shared" si="51"/>
        <v>13333.3333333334</v>
      </c>
      <c r="K105">
        <f t="shared" si="51"/>
        <v>15000</v>
      </c>
      <c r="L105">
        <f t="shared" si="51"/>
        <v>16666.6666666667</v>
      </c>
      <c r="M105">
        <f t="shared" si="51"/>
        <v>18333.3333333334</v>
      </c>
      <c r="N105">
        <f t="shared" si="51"/>
        <v>20000</v>
      </c>
    </row>
    <row r="106" spans="1:14">
      <c r="A106" t="s">
        <v>141</v>
      </c>
      <c r="B106" t="s">
        <v>7266</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7267</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7268</v>
      </c>
      <c r="C108">
        <f>INDEX('2 过程管理表单'!$608:$608,24+(COLUMN(A$1)-1)*3)</f>
        <v>748</v>
      </c>
      <c r="D108">
        <f>INDEX('2 过程管理表单'!$608:$608,24+(COLUMN(B$1)-1)*3)</f>
        <v>748</v>
      </c>
      <c r="E108">
        <f>INDEX('2 过程管理表单'!$608:$608,24+(COLUMN(C$1)-1)*3)</f>
        <v>748</v>
      </c>
      <c r="F108">
        <f>INDEX('2 过程管理表单'!$608:$608,24+(COLUMN(D$1)-1)*3)</f>
        <v>748</v>
      </c>
      <c r="G108">
        <f>INDEX('2 过程管理表单'!$608:$608,24+(COLUMN(E$1)-1)*3)</f>
        <v>748</v>
      </c>
      <c r="H108">
        <f>INDEX('2 过程管理表单'!$608:$608,24+(COLUMN(F$1)-1)*3)</f>
        <v>748</v>
      </c>
      <c r="I108">
        <f>INDEX('2 过程管理表单'!$608:$608,24+(COLUMN(G$1)-1)*3)</f>
        <v>748</v>
      </c>
      <c r="J108">
        <f>INDEX('2 过程管理表单'!$608:$608,24+(COLUMN(H$1)-1)*3)</f>
        <v>748</v>
      </c>
      <c r="K108">
        <f>INDEX('2 过程管理表单'!$608:$608,24+(COLUMN(I$1)-1)*3)</f>
        <v>748</v>
      </c>
      <c r="L108">
        <f>INDEX('2 过程管理表单'!$608:$608,24+(COLUMN(J$1)-1)*3)</f>
        <v>748</v>
      </c>
      <c r="M108">
        <f>INDEX('2 过程管理表单'!$608:$608,24+(COLUMN(K$1)-1)*3)</f>
        <v>748</v>
      </c>
      <c r="N108">
        <f>INDEX('2 过程管理表单'!$608:$608,24+(COLUMN(L$1)-1)*3)</f>
        <v>748</v>
      </c>
    </row>
    <row r="109" spans="1:14">
      <c r="A109" t="s">
        <v>141</v>
      </c>
      <c r="B109" t="s">
        <v>7269</v>
      </c>
      <c r="C109">
        <f>C108</f>
        <v>748</v>
      </c>
      <c r="D109">
        <f>C109+D108</f>
        <v>1496</v>
      </c>
      <c r="E109">
        <f t="shared" ref="E109:N109" si="53">D109+E108</f>
        <v>2244</v>
      </c>
      <c r="F109">
        <f t="shared" si="53"/>
        <v>2992</v>
      </c>
      <c r="G109">
        <f t="shared" si="53"/>
        <v>3740</v>
      </c>
      <c r="H109">
        <f t="shared" si="53"/>
        <v>4488</v>
      </c>
      <c r="I109">
        <f t="shared" si="53"/>
        <v>5236</v>
      </c>
      <c r="J109">
        <f t="shared" si="53"/>
        <v>5984</v>
      </c>
      <c r="K109">
        <f t="shared" si="53"/>
        <v>6732</v>
      </c>
      <c r="L109">
        <f t="shared" si="53"/>
        <v>7480</v>
      </c>
      <c r="M109">
        <f t="shared" si="53"/>
        <v>8228</v>
      </c>
      <c r="N109">
        <f t="shared" si="53"/>
        <v>8976</v>
      </c>
    </row>
    <row r="110" spans="1:14">
      <c r="A110" t="s">
        <v>102</v>
      </c>
      <c r="B110" t="s">
        <v>7266</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7267</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7268</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7269</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7266</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7267</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7268</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7269</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7266</v>
      </c>
      <c r="C118">
        <f>INDEX('2 过程管理表单'!$612:$612,26+(COLUMN(A$1)-1)*3)</f>
        <v>0</v>
      </c>
      <c r="D118">
        <f>INDEX('2 过程管理表单'!$612:$612,26+(COLUMN(B$1)-1)*3)</f>
        <v>660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7267</v>
      </c>
      <c r="C119">
        <f>C118</f>
        <v>0</v>
      </c>
      <c r="D119">
        <f>C119+D118</f>
        <v>660</v>
      </c>
      <c r="E119">
        <f t="shared" ref="E119:N119" si="58">D119+E118</f>
        <v>660</v>
      </c>
      <c r="F119">
        <f t="shared" si="58"/>
        <v>660</v>
      </c>
      <c r="G119">
        <f t="shared" si="58"/>
        <v>660</v>
      </c>
      <c r="H119">
        <f t="shared" si="58"/>
        <v>660</v>
      </c>
      <c r="I119">
        <f t="shared" si="58"/>
        <v>660</v>
      </c>
      <c r="J119">
        <f t="shared" si="58"/>
        <v>660</v>
      </c>
      <c r="K119">
        <f t="shared" si="58"/>
        <v>660</v>
      </c>
      <c r="L119">
        <f t="shared" si="58"/>
        <v>660</v>
      </c>
      <c r="M119">
        <f t="shared" si="58"/>
        <v>660</v>
      </c>
      <c r="N119">
        <f t="shared" si="58"/>
        <v>660</v>
      </c>
    </row>
    <row r="120" spans="1:14">
      <c r="A120" t="s">
        <v>147</v>
      </c>
      <c r="B120" t="s">
        <v>7268</v>
      </c>
      <c r="C120">
        <f>INDEX('2 过程管理表单'!$612:$612,24+(COLUMN(A$1)-1)*3)</f>
        <v>300</v>
      </c>
      <c r="D120">
        <f>INDEX('2 过程管理表单'!$612:$612,24+(COLUMN(B$1)-1)*3)</f>
        <v>300</v>
      </c>
      <c r="E120">
        <f>INDEX('2 过程管理表单'!$612:$612,24+(COLUMN(C$1)-1)*3)</f>
        <v>300</v>
      </c>
      <c r="F120">
        <f>INDEX('2 过程管理表单'!$612:$612,24+(COLUMN(D$1)-1)*3)</f>
        <v>300</v>
      </c>
      <c r="G120">
        <f>INDEX('2 过程管理表单'!$612:$612,24+(COLUMN(E$1)-1)*3)</f>
        <v>300</v>
      </c>
      <c r="H120">
        <f>INDEX('2 过程管理表单'!$612:$612,24+(COLUMN(F$1)-1)*3)</f>
        <v>300</v>
      </c>
      <c r="I120">
        <f>INDEX('2 过程管理表单'!$612:$612,24+(COLUMN(G$1)-1)*3)</f>
        <v>300</v>
      </c>
      <c r="J120">
        <f>INDEX('2 过程管理表单'!$612:$612,24+(COLUMN(H$1)-1)*3)</f>
        <v>300</v>
      </c>
      <c r="K120">
        <f>INDEX('2 过程管理表单'!$612:$612,24+(COLUMN(I$1)-1)*3)</f>
        <v>300</v>
      </c>
      <c r="L120">
        <f>INDEX('2 过程管理表单'!$612:$612,24+(COLUMN(J$1)-1)*3)</f>
        <v>300</v>
      </c>
      <c r="M120">
        <f>INDEX('2 过程管理表单'!$612:$612,24+(COLUMN(K$1)-1)*3)</f>
        <v>300</v>
      </c>
      <c r="N120">
        <f>INDEX('2 过程管理表单'!$612:$612,24+(COLUMN(L$1)-1)*3)</f>
        <v>300</v>
      </c>
    </row>
    <row r="121" spans="1:14">
      <c r="A121" t="s">
        <v>147</v>
      </c>
      <c r="B121" t="s">
        <v>7269</v>
      </c>
      <c r="C121">
        <f>C120</f>
        <v>300</v>
      </c>
      <c r="D121">
        <f>C121+D120</f>
        <v>600</v>
      </c>
      <c r="E121">
        <f t="shared" ref="E121:N121" si="59">D121+E120</f>
        <v>900</v>
      </c>
      <c r="F121">
        <f t="shared" si="59"/>
        <v>1200</v>
      </c>
      <c r="G121">
        <f t="shared" si="59"/>
        <v>1500</v>
      </c>
      <c r="H121">
        <f t="shared" si="59"/>
        <v>1800</v>
      </c>
      <c r="I121">
        <f t="shared" si="59"/>
        <v>2100</v>
      </c>
      <c r="J121">
        <f t="shared" si="59"/>
        <v>2400</v>
      </c>
      <c r="K121">
        <f t="shared" si="59"/>
        <v>2700</v>
      </c>
      <c r="L121">
        <f t="shared" si="59"/>
        <v>3000</v>
      </c>
      <c r="M121">
        <f t="shared" si="59"/>
        <v>3300</v>
      </c>
      <c r="N121">
        <f t="shared" si="59"/>
        <v>3600</v>
      </c>
    </row>
    <row r="122" spans="1:14">
      <c r="A122" t="s">
        <v>153</v>
      </c>
      <c r="B122" t="s">
        <v>7266</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7267</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7268</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7269</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7266</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7267</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7268</v>
      </c>
      <c r="C128">
        <f>INDEX('2 过程管理表单'!$614:$614,24+(COLUMN(A$1)-1)*3)</f>
        <v>166.666666666667</v>
      </c>
      <c r="D128">
        <f>INDEX('2 过程管理表单'!$614:$614,24+(COLUMN(B$1)-1)*3)</f>
        <v>166.666666666667</v>
      </c>
      <c r="E128">
        <f>INDEX('2 过程管理表单'!$614:$614,24+(COLUMN(C$1)-1)*3)</f>
        <v>166.666666666667</v>
      </c>
      <c r="F128">
        <f>INDEX('2 过程管理表单'!$614:$614,24+(COLUMN(D$1)-1)*3)</f>
        <v>166.666666666667</v>
      </c>
      <c r="G128">
        <f>INDEX('2 过程管理表单'!$614:$614,24+(COLUMN(E$1)-1)*3)</f>
        <v>166.666666666667</v>
      </c>
      <c r="H128">
        <f>INDEX('2 过程管理表单'!$614:$614,24+(COLUMN(F$1)-1)*3)</f>
        <v>166.666666666667</v>
      </c>
      <c r="I128">
        <f>INDEX('2 过程管理表单'!$614:$614,24+(COLUMN(G$1)-1)*3)</f>
        <v>166.666666666667</v>
      </c>
      <c r="J128">
        <f>INDEX('2 过程管理表单'!$614:$614,24+(COLUMN(H$1)-1)*3)</f>
        <v>166.666666666667</v>
      </c>
      <c r="K128">
        <f>INDEX('2 过程管理表单'!$614:$614,24+(COLUMN(I$1)-1)*3)</f>
        <v>166.666666666667</v>
      </c>
      <c r="L128">
        <f>INDEX('2 过程管理表单'!$614:$614,24+(COLUMN(J$1)-1)*3)</f>
        <v>166.666666666667</v>
      </c>
      <c r="M128">
        <f>INDEX('2 过程管理表单'!$614:$614,24+(COLUMN(K$1)-1)*3)</f>
        <v>166.666666666667</v>
      </c>
      <c r="N128">
        <f>INDEX('2 过程管理表单'!$614:$614,24+(COLUMN(L$1)-1)*3)</f>
        <v>166.666666666667</v>
      </c>
    </row>
    <row r="129" spans="1:14">
      <c r="A129" t="s">
        <v>157</v>
      </c>
      <c r="B129" t="s">
        <v>7269</v>
      </c>
      <c r="C129">
        <f>C128</f>
        <v>166.666666666667</v>
      </c>
      <c r="D129">
        <f>C129+D128</f>
        <v>333.333333333334</v>
      </c>
      <c r="E129">
        <f t="shared" ref="E129:N129" si="63">D129+E128</f>
        <v>500.000000000001</v>
      </c>
      <c r="F129">
        <f t="shared" si="63"/>
        <v>666.666666666668</v>
      </c>
      <c r="G129">
        <f t="shared" si="63"/>
        <v>833.333333333335</v>
      </c>
      <c r="H129">
        <f t="shared" si="63"/>
        <v>1000</v>
      </c>
      <c r="I129">
        <f t="shared" si="63"/>
        <v>1166.66666666667</v>
      </c>
      <c r="J129">
        <f t="shared" si="63"/>
        <v>1333.33333333334</v>
      </c>
      <c r="K129">
        <f t="shared" si="63"/>
        <v>1500</v>
      </c>
      <c r="L129">
        <f t="shared" si="63"/>
        <v>1666.66666666667</v>
      </c>
      <c r="M129">
        <f t="shared" si="63"/>
        <v>1833.33333333334</v>
      </c>
      <c r="N129">
        <f t="shared" si="63"/>
        <v>2000</v>
      </c>
    </row>
    <row r="130" spans="1:14">
      <c r="A130" t="s">
        <v>78</v>
      </c>
      <c r="B130" t="s">
        <v>7266</v>
      </c>
      <c r="C130">
        <f>INDEX('2 过程管理表单'!$615:$615,26+(COLUMN(A$1)-1)*3)</f>
        <v>0</v>
      </c>
      <c r="D130">
        <f>INDEX('2 过程管理表单'!$615:$615,26+(COLUMN(B$1)-1)*3)</f>
        <v>12000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7267</v>
      </c>
      <c r="C131">
        <f>C130</f>
        <v>0</v>
      </c>
      <c r="D131">
        <f>C131+D130</f>
        <v>12000</v>
      </c>
      <c r="E131">
        <f t="shared" ref="E131:N131" si="64">D131+E130</f>
        <v>12000</v>
      </c>
      <c r="F131">
        <f t="shared" si="64"/>
        <v>12000</v>
      </c>
      <c r="G131">
        <f t="shared" si="64"/>
        <v>12000</v>
      </c>
      <c r="H131">
        <f t="shared" si="64"/>
        <v>12000</v>
      </c>
      <c r="I131">
        <f t="shared" si="64"/>
        <v>12000</v>
      </c>
      <c r="J131">
        <f t="shared" si="64"/>
        <v>12000</v>
      </c>
      <c r="K131">
        <f t="shared" si="64"/>
        <v>12000</v>
      </c>
      <c r="L131">
        <f t="shared" si="64"/>
        <v>12000</v>
      </c>
      <c r="M131">
        <f t="shared" si="64"/>
        <v>12000</v>
      </c>
      <c r="N131">
        <f t="shared" si="64"/>
        <v>12000</v>
      </c>
    </row>
    <row r="132" spans="1:14">
      <c r="A132" t="s">
        <v>78</v>
      </c>
      <c r="B132" t="s">
        <v>7268</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7269</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2310</v>
      </c>
      <c r="B134" t="s">
        <v>7266</v>
      </c>
      <c r="C134">
        <f>INDEX('2 过程管理表单'!$617:$617,26+(COLUMN(A$1)-1)*3)</f>
        <v>51.06</v>
      </c>
      <c r="D134">
        <f>INDEX('2 过程管理表单'!$617:$617,26+(COLUMN(B$1)-1)*3)</f>
        <v>1191.6</v>
      </c>
      <c r="E134">
        <f>INDEX('2 过程管理表单'!$617:$617,26+(COLUMN(C$1)-1)*3)</f>
        <v>433.1</v>
      </c>
      <c r="F134">
        <f>INDEX('2 过程管理表单'!$617:$617,26+(COLUMN(D$1)-1)*3)</f>
        <v>821.99</v>
      </c>
      <c r="G134">
        <f>INDEX('2 过程管理表单'!$617:$617,26+(COLUMN(E$1)-1)*3)</f>
        <v>17895</v>
      </c>
      <c r="H134">
        <f>INDEX('2 过程管理表单'!$617:$617,26+(COLUMN(F$1)-1)*3)</f>
        <v>577.03</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2310</v>
      </c>
      <c r="B135" t="s">
        <v>7267</v>
      </c>
      <c r="C135">
        <f>C134</f>
        <v>51.06</v>
      </c>
      <c r="D135">
        <f>C135+D134</f>
        <v>1242.66</v>
      </c>
      <c r="E135">
        <f t="shared" ref="E135:N135" si="66">D135+E134</f>
        <v>1675.76</v>
      </c>
      <c r="F135">
        <f t="shared" si="66"/>
        <v>2497.75</v>
      </c>
      <c r="G135">
        <f t="shared" si="66"/>
        <v>20392.75</v>
      </c>
      <c r="H135">
        <f t="shared" si="66"/>
        <v>20969.78</v>
      </c>
      <c r="I135">
        <f t="shared" si="66"/>
        <v>20969.78</v>
      </c>
      <c r="J135">
        <f t="shared" si="66"/>
        <v>20969.78</v>
      </c>
      <c r="K135">
        <f t="shared" si="66"/>
        <v>20969.78</v>
      </c>
      <c r="L135">
        <f t="shared" si="66"/>
        <v>20969.78</v>
      </c>
      <c r="M135">
        <f t="shared" si="66"/>
        <v>20969.78</v>
      </c>
      <c r="N135">
        <f t="shared" si="66"/>
        <v>20969.78</v>
      </c>
    </row>
    <row r="136" spans="1:14">
      <c r="A136" t="s">
        <v>2310</v>
      </c>
      <c r="B136" t="s">
        <v>7268</v>
      </c>
      <c r="C136">
        <f>INDEX('2 过程管理表单'!$617:$617,24+(COLUMN(A$1)-1)*3)</f>
        <v>125</v>
      </c>
      <c r="D136">
        <f>INDEX('2 过程管理表单'!$617:$617,24+(COLUMN(B$1)-1)*3)</f>
        <v>125</v>
      </c>
      <c r="E136">
        <f>INDEX('2 过程管理表单'!$617:$617,24+(COLUMN(C$1)-1)*3)</f>
        <v>125</v>
      </c>
      <c r="F136">
        <f>INDEX('2 过程管理表单'!$617:$617,24+(COLUMN(D$1)-1)*3)</f>
        <v>125</v>
      </c>
      <c r="G136">
        <f>INDEX('2 过程管理表单'!$617:$617,24+(COLUMN(E$1)-1)*3)</f>
        <v>125</v>
      </c>
      <c r="H136">
        <f>INDEX('2 过程管理表单'!$617:$617,24+(COLUMN(F$1)-1)*3)</f>
        <v>125</v>
      </c>
      <c r="I136">
        <f>INDEX('2 过程管理表单'!$617:$617,24+(COLUMN(G$1)-1)*3)</f>
        <v>125</v>
      </c>
      <c r="J136">
        <f>INDEX('2 过程管理表单'!$617:$617,24+(COLUMN(H$1)-1)*3)</f>
        <v>125</v>
      </c>
      <c r="K136">
        <f>INDEX('2 过程管理表单'!$617:$617,24+(COLUMN(I$1)-1)*3)</f>
        <v>125</v>
      </c>
      <c r="L136">
        <f>INDEX('2 过程管理表单'!$617:$617,24+(COLUMN(J$1)-1)*3)</f>
        <v>125</v>
      </c>
      <c r="M136">
        <f>INDEX('2 过程管理表单'!$617:$617,24+(COLUMN(K$1)-1)*3)</f>
        <v>125</v>
      </c>
      <c r="N136">
        <f>INDEX('2 过程管理表单'!$617:$617,24+(COLUMN(L$1)-1)*3)</f>
        <v>125</v>
      </c>
    </row>
    <row r="137" spans="1:14">
      <c r="A137" t="s">
        <v>2310</v>
      </c>
      <c r="B137" t="s">
        <v>7269</v>
      </c>
      <c r="C137">
        <f>C136</f>
        <v>125</v>
      </c>
      <c r="D137">
        <f>C137+D136</f>
        <v>250</v>
      </c>
      <c r="E137">
        <f t="shared" ref="E137:N137" si="67">D137+E136</f>
        <v>375</v>
      </c>
      <c r="F137">
        <f t="shared" si="67"/>
        <v>500</v>
      </c>
      <c r="G137">
        <f t="shared" si="67"/>
        <v>625</v>
      </c>
      <c r="H137">
        <f t="shared" si="67"/>
        <v>750</v>
      </c>
      <c r="I137">
        <f t="shared" si="67"/>
        <v>875</v>
      </c>
      <c r="J137">
        <f t="shared" si="67"/>
        <v>1000</v>
      </c>
      <c r="K137">
        <f t="shared" si="67"/>
        <v>1125</v>
      </c>
      <c r="L137">
        <f t="shared" si="67"/>
        <v>1250</v>
      </c>
      <c r="M137">
        <f t="shared" si="67"/>
        <v>1375</v>
      </c>
      <c r="N137">
        <f t="shared" si="67"/>
        <v>1500</v>
      </c>
    </row>
    <row r="138" spans="1:14">
      <c r="A138" t="s">
        <v>2364</v>
      </c>
      <c r="B138" t="s">
        <v>7266</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2364</v>
      </c>
      <c r="B139" t="s">
        <v>7267</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2364</v>
      </c>
      <c r="B140" t="s">
        <v>7268</v>
      </c>
      <c r="C140">
        <f>INDEX('2 过程管理表单'!$618:$618,24+(COLUMN(A$1)-1)*3)</f>
        <v>24000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2364</v>
      </c>
      <c r="B141" t="s">
        <v>7269</v>
      </c>
      <c r="C141">
        <f>C140</f>
        <v>24000</v>
      </c>
      <c r="D141">
        <f>C141+D140</f>
        <v>24000</v>
      </c>
      <c r="E141">
        <f t="shared" ref="E141:N141" si="69">D141+E140</f>
        <v>24000</v>
      </c>
      <c r="F141">
        <f t="shared" si="69"/>
        <v>24000</v>
      </c>
      <c r="G141">
        <f t="shared" si="69"/>
        <v>24000</v>
      </c>
      <c r="H141">
        <f t="shared" si="69"/>
        <v>24000</v>
      </c>
      <c r="I141">
        <f t="shared" si="69"/>
        <v>24000</v>
      </c>
      <c r="J141">
        <f t="shared" si="69"/>
        <v>24000</v>
      </c>
      <c r="K141">
        <f t="shared" si="69"/>
        <v>24000</v>
      </c>
      <c r="L141">
        <f t="shared" si="69"/>
        <v>24000</v>
      </c>
      <c r="M141">
        <f t="shared" si="69"/>
        <v>24000</v>
      </c>
      <c r="N141">
        <f t="shared" si="69"/>
        <v>24000</v>
      </c>
    </row>
    <row r="142" spans="1:14">
      <c r="A142" t="s">
        <v>2367</v>
      </c>
      <c r="B142" t="s">
        <v>7266</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2367</v>
      </c>
      <c r="B143" t="s">
        <v>7267</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2367</v>
      </c>
      <c r="B144" t="s">
        <v>7268</v>
      </c>
      <c r="C144">
        <f>INDEX('2 过程管理表单'!$619:$619,24+(COLUMN(A$1)-1)*3)</f>
        <v>2000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2367</v>
      </c>
      <c r="B145" t="s">
        <v>7269</v>
      </c>
      <c r="C145">
        <f>C144</f>
        <v>2000</v>
      </c>
      <c r="D145">
        <f>C145+D144</f>
        <v>2000</v>
      </c>
      <c r="E145">
        <f t="shared" ref="E145:N145" si="71">D145+E144</f>
        <v>2000</v>
      </c>
      <c r="F145">
        <f t="shared" si="71"/>
        <v>2000</v>
      </c>
      <c r="G145">
        <f t="shared" si="71"/>
        <v>2000</v>
      </c>
      <c r="H145">
        <f t="shared" si="71"/>
        <v>2000</v>
      </c>
      <c r="I145">
        <f t="shared" si="71"/>
        <v>2000</v>
      </c>
      <c r="J145">
        <f t="shared" si="71"/>
        <v>2000</v>
      </c>
      <c r="K145">
        <f t="shared" si="71"/>
        <v>2000</v>
      </c>
      <c r="L145">
        <f t="shared" si="71"/>
        <v>2000</v>
      </c>
      <c r="M145">
        <f t="shared" si="71"/>
        <v>2000</v>
      </c>
      <c r="N145">
        <f t="shared" si="71"/>
        <v>2000</v>
      </c>
    </row>
    <row r="146" spans="1:14">
      <c r="A146" t="s">
        <v>2370</v>
      </c>
      <c r="B146" t="s">
        <v>7266</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2370</v>
      </c>
      <c r="B147" t="s">
        <v>7267</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2370</v>
      </c>
      <c r="B148" t="s">
        <v>7268</v>
      </c>
      <c r="C148">
        <f>INDEX('2 过程管理表单'!$620:$620,24+(COLUMN(A$1)-1)*3)</f>
        <v>41941.7475728155</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2370</v>
      </c>
      <c r="B149" t="s">
        <v>7269</v>
      </c>
      <c r="C149">
        <f>C148</f>
        <v>41941.7475728155</v>
      </c>
      <c r="D149">
        <f>C149+D148</f>
        <v>41941.7475728155</v>
      </c>
      <c r="E149">
        <f t="shared" ref="E149:N149" si="73">D149+E148</f>
        <v>41941.7475728155</v>
      </c>
      <c r="F149">
        <f t="shared" si="73"/>
        <v>41941.7475728155</v>
      </c>
      <c r="G149">
        <f t="shared" si="73"/>
        <v>41941.7475728155</v>
      </c>
      <c r="H149">
        <f t="shared" si="73"/>
        <v>41941.7475728155</v>
      </c>
      <c r="I149">
        <f t="shared" si="73"/>
        <v>41941.7475728155</v>
      </c>
      <c r="J149">
        <f t="shared" si="73"/>
        <v>41941.7475728155</v>
      </c>
      <c r="K149">
        <f t="shared" si="73"/>
        <v>41941.7475728155</v>
      </c>
      <c r="L149">
        <f t="shared" si="73"/>
        <v>41941.7475728155</v>
      </c>
      <c r="M149">
        <f t="shared" si="73"/>
        <v>41941.7475728155</v>
      </c>
      <c r="N149">
        <f t="shared" si="73"/>
        <v>41941.7475728155</v>
      </c>
    </row>
    <row r="150" spans="1:14">
      <c r="A150" t="s">
        <v>2372</v>
      </c>
      <c r="B150" t="s">
        <v>7266</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2372</v>
      </c>
      <c r="B151" t="s">
        <v>7267</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2372</v>
      </c>
      <c r="B152" t="s">
        <v>7268</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2372</v>
      </c>
      <c r="B153" t="s">
        <v>7269</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7333</v>
      </c>
      <c r="C155" t="s">
        <v>751</v>
      </c>
      <c r="D155" t="s">
        <v>752</v>
      </c>
      <c r="E155" t="s">
        <v>753</v>
      </c>
      <c r="F155" t="s">
        <v>754</v>
      </c>
      <c r="G155" t="s">
        <v>755</v>
      </c>
      <c r="H155" t="s">
        <v>756</v>
      </c>
      <c r="I155" t="s">
        <v>757</v>
      </c>
      <c r="J155" t="s">
        <v>758</v>
      </c>
      <c r="K155" t="s">
        <v>759</v>
      </c>
      <c r="L155" t="s">
        <v>760</v>
      </c>
      <c r="M155" t="s">
        <v>761</v>
      </c>
      <c r="N155" t="s">
        <v>762</v>
      </c>
    </row>
    <row r="156" spans="1:14">
      <c r="A156" t="s">
        <v>218</v>
      </c>
      <c r="B156" t="s">
        <v>7334</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7335</v>
      </c>
      <c r="C157">
        <f>IF(C7&gt;C9,1,0)</f>
        <v>0</v>
      </c>
      <c r="D157">
        <f t="shared" ref="D157:N157" si="77">IF(D7&gt;D9,1,0)</f>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7336</v>
      </c>
      <c r="C158">
        <f>IF(C11&gt;C13,1,0)</f>
        <v>1</v>
      </c>
      <c r="D158">
        <f t="shared" ref="D158:N158" si="78">IF(D11&gt;D13,1,0)</f>
        <v>1</v>
      </c>
      <c r="E158">
        <f t="shared" si="78"/>
        <v>1</v>
      </c>
      <c r="F158">
        <f t="shared" si="78"/>
        <v>1</v>
      </c>
      <c r="G158">
        <f t="shared" si="78"/>
        <v>1</v>
      </c>
      <c r="H158">
        <f t="shared" si="78"/>
        <v>1</v>
      </c>
      <c r="I158">
        <f t="shared" si="78"/>
        <v>1</v>
      </c>
      <c r="J158">
        <f t="shared" si="78"/>
        <v>1</v>
      </c>
      <c r="K158">
        <f t="shared" si="78"/>
        <v>1</v>
      </c>
      <c r="L158">
        <f t="shared" si="78"/>
        <v>1</v>
      </c>
      <c r="M158">
        <f t="shared" si="78"/>
        <v>1</v>
      </c>
      <c r="N158">
        <f t="shared" si="78"/>
        <v>1</v>
      </c>
    </row>
    <row r="159" spans="1:14">
      <c r="A159" t="s">
        <v>1611</v>
      </c>
      <c r="B159" t="s">
        <v>7337</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1749</v>
      </c>
      <c r="B160" t="s">
        <v>7338</v>
      </c>
      <c r="C160">
        <f>IF(C19&gt;C21,1,0)</f>
        <v>0</v>
      </c>
      <c r="D160">
        <f t="shared" ref="D160:N160" si="80">IF(D19&gt;D21,1,0)</f>
        <v>0</v>
      </c>
      <c r="E160">
        <f t="shared" si="80"/>
        <v>0</v>
      </c>
      <c r="F160">
        <f t="shared" si="80"/>
        <v>0</v>
      </c>
      <c r="G160">
        <f t="shared" si="80"/>
        <v>1</v>
      </c>
      <c r="H160">
        <f t="shared" si="80"/>
        <v>1</v>
      </c>
      <c r="I160">
        <f t="shared" si="80"/>
        <v>1</v>
      </c>
      <c r="J160">
        <f t="shared" si="80"/>
        <v>1</v>
      </c>
      <c r="K160">
        <f t="shared" si="80"/>
        <v>1</v>
      </c>
      <c r="L160">
        <f t="shared" si="80"/>
        <v>1</v>
      </c>
      <c r="M160">
        <f t="shared" si="80"/>
        <v>1</v>
      </c>
      <c r="N160">
        <f t="shared" si="80"/>
        <v>1</v>
      </c>
    </row>
    <row r="161" spans="1:14">
      <c r="A161" t="s">
        <v>1837</v>
      </c>
      <c r="B161" t="s">
        <v>7339</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1903</v>
      </c>
      <c r="B162" t="s">
        <v>7340</v>
      </c>
      <c r="C162">
        <f>IF(C27&gt;C29,1,0)</f>
        <v>0</v>
      </c>
      <c r="D162">
        <f t="shared" ref="D162:N162" si="82">IF(D27&gt;D29,1,0)</f>
        <v>0</v>
      </c>
      <c r="E162">
        <f t="shared" si="82"/>
        <v>0</v>
      </c>
      <c r="F162">
        <f t="shared" si="82"/>
        <v>0</v>
      </c>
      <c r="G162">
        <f t="shared" si="82"/>
        <v>0</v>
      </c>
      <c r="H162">
        <f t="shared" si="82"/>
        <v>1</v>
      </c>
      <c r="I162">
        <f t="shared" si="82"/>
        <v>1</v>
      </c>
      <c r="J162">
        <f t="shared" si="82"/>
        <v>1</v>
      </c>
      <c r="K162">
        <f t="shared" si="82"/>
        <v>1</v>
      </c>
      <c r="L162">
        <f t="shared" si="82"/>
        <v>1</v>
      </c>
      <c r="M162">
        <f t="shared" si="82"/>
        <v>1</v>
      </c>
      <c r="N162">
        <f t="shared" si="82"/>
        <v>1</v>
      </c>
    </row>
    <row r="163" spans="1:14">
      <c r="A163" t="s">
        <v>1944</v>
      </c>
      <c r="B163" t="s">
        <v>7341</v>
      </c>
      <c r="C163">
        <f>IF(C31&gt;C33,1,0)</f>
        <v>1</v>
      </c>
      <c r="D163">
        <f t="shared" ref="D163:N163" si="83">IF(D31&gt;D33,1,0)</f>
        <v>1</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2055</v>
      </c>
      <c r="B164" t="s">
        <v>7342</v>
      </c>
      <c r="C164">
        <f>IF(C35&gt;C37,1,0)</f>
        <v>1</v>
      </c>
      <c r="D164">
        <f t="shared" ref="D164:N164" si="84">IF(D35&gt;D37,1,0)</f>
        <v>1</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2146</v>
      </c>
      <c r="B165" t="s">
        <v>7343</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2182</v>
      </c>
      <c r="B166" t="s">
        <v>7344</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2190</v>
      </c>
      <c r="B167" t="s">
        <v>7345</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2208</v>
      </c>
      <c r="B168" t="s">
        <v>7346</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2228</v>
      </c>
      <c r="B169" t="s">
        <v>7347</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2234</v>
      </c>
      <c r="B170" t="s">
        <v>7348</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2248</v>
      </c>
      <c r="B171" t="s">
        <v>7349</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2266</v>
      </c>
      <c r="B172" t="s">
        <v>7350</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2272</v>
      </c>
      <c r="B173" t="s">
        <v>7351</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2285</v>
      </c>
      <c r="B174" t="s">
        <v>7352</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7353</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7354</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7355</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7356</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7357</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7358</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7359</v>
      </c>
      <c r="C181">
        <f>IF(C103&gt;C105,1,0)</f>
        <v>1</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7360</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7361</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7362</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1</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7363</v>
      </c>
      <c r="C188">
        <f>IF(C131&gt;C133,1,0)</f>
        <v>0</v>
      </c>
      <c r="D188">
        <f t="shared" ref="D188:N188" si="108">IF(D131&gt;D133,1,0)</f>
        <v>1</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2310</v>
      </c>
      <c r="B189" t="s">
        <v>7364</v>
      </c>
      <c r="C189">
        <f>IF(C135&gt;C137,1,0)</f>
        <v>0</v>
      </c>
      <c r="D189">
        <f t="shared" ref="D189:N189" si="109">IF(D135&gt;D137,1,0)</f>
        <v>1</v>
      </c>
      <c r="E189">
        <f t="shared" si="109"/>
        <v>1</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2364</v>
      </c>
      <c r="B190" t="s">
        <v>7365</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2367</v>
      </c>
      <c r="B191" t="s">
        <v>7366</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2370</v>
      </c>
      <c r="B192" t="s">
        <v>7367</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2372</v>
      </c>
      <c r="B193" t="s">
        <v>7368</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736</v>
      </c>
      <c r="C194">
        <f>SUM(C156:C193)</f>
        <v>4</v>
      </c>
      <c r="D194">
        <f t="shared" ref="D194:N194" si="114">SUM(D156:D193)</f>
        <v>7</v>
      </c>
      <c r="E194">
        <f t="shared" si="114"/>
        <v>6</v>
      </c>
      <c r="F194">
        <f t="shared" si="114"/>
        <v>6</v>
      </c>
      <c r="G194">
        <f t="shared" si="114"/>
        <v>7</v>
      </c>
      <c r="H194">
        <f t="shared" si="114"/>
        <v>8</v>
      </c>
      <c r="I194">
        <f t="shared" si="114"/>
        <v>8</v>
      </c>
      <c r="J194">
        <f t="shared" si="114"/>
        <v>8</v>
      </c>
      <c r="K194">
        <f t="shared" si="114"/>
        <v>8</v>
      </c>
      <c r="L194">
        <f t="shared" si="114"/>
        <v>8</v>
      </c>
      <c r="M194">
        <f t="shared" si="114"/>
        <v>8</v>
      </c>
      <c r="N194">
        <f t="shared" si="114"/>
        <v>8</v>
      </c>
    </row>
    <row r="195" spans="2:14">
      <c r="B195" t="s">
        <v>7276</v>
      </c>
      <c r="C195">
        <f>C194</f>
        <v>4</v>
      </c>
      <c r="D195">
        <f>C195+D194</f>
        <v>11</v>
      </c>
      <c r="E195">
        <f t="shared" ref="E195:N195" si="115">D195+E194</f>
        <v>17</v>
      </c>
      <c r="F195">
        <f t="shared" si="115"/>
        <v>23</v>
      </c>
      <c r="G195">
        <f t="shared" si="115"/>
        <v>30</v>
      </c>
      <c r="H195">
        <f t="shared" si="115"/>
        <v>38</v>
      </c>
      <c r="I195">
        <f t="shared" si="115"/>
        <v>46</v>
      </c>
      <c r="J195">
        <f t="shared" si="115"/>
        <v>54</v>
      </c>
      <c r="K195">
        <f t="shared" si="115"/>
        <v>62</v>
      </c>
      <c r="L195">
        <f t="shared" si="115"/>
        <v>70</v>
      </c>
      <c r="M195">
        <f t="shared" si="115"/>
        <v>78</v>
      </c>
      <c r="N195">
        <f t="shared" si="115"/>
        <v>86</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1" master="" otherUserPermission="visible"/>
  <rangeList sheetStid="42" master="" otherUserPermission="visible"/>
  <rangeList sheetStid="43" master="" otherUserPermission="visible"/>
  <rangeList sheetStid="44"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2025-08-26T07:46:19Z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EE9194D2C41D49FD995F7CFEA6589DC3_13</vt:lpwstr>
  </property>
  <property fmtid="{D5CDD505-2E9C-101B-9397-08002B2CF9AE}" pid="3" name="KSOProductBuildVer">
    <vt:lpwstr>2052-12.1.0.21915</vt:lpwstr>
  </property>
  <property fmtid="{D5CDD505-2E9C-101B-9397-08002B2CF9AE}" pid="4" name="KSOReadingLayout">
    <vt:bool>false</vt:bool>
  </property>
</Properties>
</file>